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al\Desktop\DEMANDAS ADM\Colatina\"/>
    </mc:Choice>
  </mc:AlternateContent>
  <xr:revisionPtr revIDLastSave="0" documentId="13_ncr:1_{FC75830B-F9DE-4CEF-9821-00FBC48ABD6E}" xr6:coauthVersionLast="47" xr6:coauthVersionMax="47" xr10:uidLastSave="{00000000-0000-0000-0000-000000000000}"/>
  <bookViews>
    <workbookView xWindow="28680" yWindow="-8655" windowWidth="16440" windowHeight="28320" tabRatio="872" firstSheet="9" activeTab="17" xr2:uid="{00000000-000D-0000-FFFF-FFFF00000000}"/>
  </bookViews>
  <sheets>
    <sheet name="INSTRUÇÕES" sheetId="1" r:id="rId1"/>
    <sheet name="SICRO" sheetId="2" r:id="rId2"/>
    <sheet name="ISINAPI" sheetId="3" r:id="rId3"/>
    <sheet name="DER-ED" sheetId="4" r:id="rId4"/>
    <sheet name="IDER-ED" sheetId="5" r:id="rId5"/>
    <sheet name="DER-RO" sheetId="6" r:id="rId6"/>
    <sheet name="SCORIO" sheetId="7" r:id="rId7"/>
    <sheet name="DADOS" sheetId="8" state="hidden" r:id="rId8"/>
    <sheet name="Auxiliar" sheetId="9" state="hidden" r:id="rId9"/>
    <sheet name="BDI " sheetId="10" r:id="rId10"/>
    <sheet name="ORCAMENTO" sheetId="11" r:id="rId11"/>
    <sheet name="ABC" sheetId="12" state="hidden" r:id="rId12"/>
    <sheet name="MEMÓRIA DE CÁLCULO" sheetId="13" r:id="rId13"/>
    <sheet name="COMPOSICAO" sheetId="14" state="hidden" r:id="rId14"/>
    <sheet name="MERCADO" sheetId="15" state="hidden" r:id="rId15"/>
    <sheet name="CRONOGRAMA" sheetId="16" r:id="rId16"/>
    <sheet name="REVISÃO AL 10-25" sheetId="18" r:id="rId17"/>
    <sheet name="CURVA ABC" sheetId="19" r:id="rId18"/>
    <sheet name="LICITACAO" sheetId="17" state="hidden" r:id="rId19"/>
  </sheets>
  <externalReferences>
    <externalReference r:id="rId20"/>
  </externalReferences>
  <definedNames>
    <definedName name="_xlnm._FilterDatabase" localSheetId="17" hidden="1">'CURVA ABC'!$N$1:$N$99</definedName>
    <definedName name="_xlnm._FilterDatabase" localSheetId="4">'IDER-ED'!$A$2:$D$2</definedName>
    <definedName name="_xlnm._FilterDatabase" localSheetId="18">licitacao #REF!</definedName>
    <definedName name="_xlnm._FilterDatabase" localSheetId="10" hidden="1">ORCAMENTO!$O$1:$O$100</definedName>
    <definedName name="_xlnm._FilterDatabase" localSheetId="6">SCORIO!$F$1:$F$2</definedName>
    <definedName name="_xlnm.Print_Area" localSheetId="9">'BDI '!$A$1:$E$63</definedName>
    <definedName name="_xlnm.Print_Area" localSheetId="13">COMPOSICAO!$A$1:$K$24</definedName>
    <definedName name="_xlnm.Print_Area" localSheetId="15">CRONOGRAMA!$A$1:$I$63</definedName>
    <definedName name="_xlnm.Print_Area" localSheetId="17">'CURVA ABC'!$B$1:$N$98</definedName>
    <definedName name="_xlnm.Print_Area" localSheetId="12">'MEMÓRIA DE CÁLCULO'!$A$1:$J$245</definedName>
    <definedName name="_xlnm.Print_Area" localSheetId="10">ORCAMENTO!$B$1:$O$99</definedName>
    <definedName name="BDI" localSheetId="9">'BDI '!$C$40</definedName>
    <definedName name="BDI">#REF!</definedName>
    <definedName name="DADOS" localSheetId="9">[1]DADOS!$A$6:$A$13</definedName>
    <definedName name="DADOS">DADOS!$A$6:$A$13</definedName>
    <definedName name="ETAPA" localSheetId="9">[1]DADOS!$A$2:$A$3</definedName>
    <definedName name="ETAPA">DADOS!$A$2:$A$3</definedName>
    <definedName name="_xlnm.Print_Titles" localSheetId="13">COMPOSICAO!$1:$3</definedName>
    <definedName name="_xlnm.Print_Titles" localSheetId="17">'CURVA ABC'!$1:$9</definedName>
    <definedName name="_xlnm.Print_Titles" localSheetId="10">ORCAMENTO!$1:$9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 i="19" l="1"/>
  <c r="J80" i="19"/>
  <c r="L39" i="19" s="1"/>
  <c r="E172" i="13"/>
  <c r="D172" i="13"/>
  <c r="C172" i="13"/>
  <c r="J172" i="13" s="1"/>
  <c r="E171" i="13"/>
  <c r="D171" i="13"/>
  <c r="C171" i="13"/>
  <c r="J171" i="13" s="1"/>
  <c r="E170" i="13"/>
  <c r="E169" i="13"/>
  <c r="C169" i="13"/>
  <c r="D169" i="13"/>
  <c r="D170" i="13"/>
  <c r="C170" i="13"/>
  <c r="L75" i="19" l="1"/>
  <c r="L69" i="19"/>
  <c r="L52" i="19"/>
  <c r="L18" i="19"/>
  <c r="L53" i="19"/>
  <c r="L16" i="19"/>
  <c r="L26" i="19"/>
  <c r="L35" i="19"/>
  <c r="L47" i="19"/>
  <c r="L73" i="19"/>
  <c r="L68" i="19"/>
  <c r="L24" i="19"/>
  <c r="L15" i="19"/>
  <c r="L44" i="19"/>
  <c r="L12" i="19"/>
  <c r="L21" i="19"/>
  <c r="L30" i="19"/>
  <c r="L70" i="19"/>
  <c r="L61" i="19"/>
  <c r="L48" i="19"/>
  <c r="L72" i="19"/>
  <c r="L62" i="19"/>
  <c r="L59" i="19"/>
  <c r="L14" i="19"/>
  <c r="L17" i="19"/>
  <c r="L34" i="19"/>
  <c r="L20" i="19"/>
  <c r="L40" i="19"/>
  <c r="L50" i="19"/>
  <c r="L79" i="19"/>
  <c r="L71" i="19"/>
  <c r="L63" i="19"/>
  <c r="L54" i="19"/>
  <c r="L22" i="19"/>
  <c r="L29" i="19"/>
  <c r="L45" i="19"/>
  <c r="L33" i="19"/>
  <c r="L31" i="19"/>
  <c r="L74" i="19"/>
  <c r="L27" i="19"/>
  <c r="L78" i="19"/>
  <c r="L57" i="19"/>
  <c r="L56" i="19"/>
  <c r="L67" i="19"/>
  <c r="L51" i="19"/>
  <c r="L28" i="19"/>
  <c r="L43" i="19"/>
  <c r="L42" i="19"/>
  <c r="L23" i="19"/>
  <c r="L38" i="19"/>
  <c r="L77" i="19"/>
  <c r="L49" i="19"/>
  <c r="L60" i="19"/>
  <c r="L65" i="19"/>
  <c r="L41" i="19"/>
  <c r="L13" i="19"/>
  <c r="L66" i="19"/>
  <c r="L58" i="19"/>
  <c r="L55" i="19"/>
  <c r="L37" i="19"/>
  <c r="L76" i="19"/>
  <c r="L64" i="19"/>
  <c r="L32" i="19"/>
  <c r="L36" i="19"/>
  <c r="L46" i="19"/>
  <c r="L19" i="19"/>
  <c r="L25" i="19"/>
  <c r="J170" i="13"/>
  <c r="J169" i="13"/>
  <c r="J142" i="13"/>
  <c r="J141" i="13"/>
  <c r="J139" i="13" s="1"/>
  <c r="J72" i="13"/>
  <c r="B56" i="13"/>
  <c r="E43" i="11"/>
  <c r="C31" i="10" l="1"/>
  <c r="C40" i="10" s="1"/>
  <c r="D41" i="10"/>
  <c r="C41" i="10"/>
  <c r="D40" i="10"/>
  <c r="AMK910" i="6" l="1"/>
  <c r="AMK909" i="6"/>
  <c r="C188" i="13" l="1"/>
  <c r="J188" i="13" s="1"/>
  <c r="J186" i="13" s="1"/>
  <c r="C185" i="13"/>
  <c r="J185" i="13" s="1"/>
  <c r="J183" i="13" s="1"/>
  <c r="J182" i="13"/>
  <c r="J180" i="13" s="1"/>
  <c r="F67" i="11"/>
  <c r="E67" i="11"/>
  <c r="A67" i="11"/>
  <c r="F64" i="11"/>
  <c r="E64" i="11"/>
  <c r="A64" i="11"/>
  <c r="H62" i="11"/>
  <c r="F62" i="11"/>
  <c r="E62" i="11"/>
  <c r="A62" i="11"/>
  <c r="A63" i="11"/>
  <c r="A65" i="11"/>
  <c r="A66" i="11"/>
  <c r="A68" i="11"/>
  <c r="F66" i="11"/>
  <c r="E66" i="11"/>
  <c r="E63" i="11"/>
  <c r="F63" i="11"/>
  <c r="B195" i="13" l="1"/>
  <c r="B194" i="13"/>
  <c r="J194" i="13" l="1"/>
  <c r="B199" i="13"/>
  <c r="J199" i="13" s="1"/>
  <c r="J195" i="13"/>
  <c r="B200" i="13"/>
  <c r="J200" i="13" s="1"/>
  <c r="H9" i="14"/>
  <c r="I9" i="14" s="1"/>
  <c r="H8" i="14"/>
  <c r="E9" i="14"/>
  <c r="E8" i="14"/>
  <c r="D9" i="14"/>
  <c r="D8" i="14"/>
  <c r="D12" i="14"/>
  <c r="E12" i="14"/>
  <c r="H12" i="14"/>
  <c r="I12" i="14" s="1"/>
  <c r="I10" i="14" s="1"/>
  <c r="B153" i="13"/>
  <c r="B152" i="13"/>
  <c r="B151" i="13"/>
  <c r="A39" i="11"/>
  <c r="H39" i="11"/>
  <c r="F39" i="11"/>
  <c r="E39" i="11"/>
  <c r="J91" i="13"/>
  <c r="J92" i="13"/>
  <c r="J93" i="13"/>
  <c r="J90" i="13"/>
  <c r="J87" i="13"/>
  <c r="C79" i="13"/>
  <c r="C75" i="13"/>
  <c r="C86" i="13"/>
  <c r="C154" i="13"/>
  <c r="C156" i="13"/>
  <c r="E156" i="13"/>
  <c r="E155" i="13"/>
  <c r="J155" i="13" s="1"/>
  <c r="E154" i="13"/>
  <c r="C84" i="13"/>
  <c r="E86" i="13"/>
  <c r="E85" i="13"/>
  <c r="J85" i="13" s="1"/>
  <c r="E84" i="13"/>
  <c r="H40" i="11"/>
  <c r="F41" i="11"/>
  <c r="F40" i="11"/>
  <c r="D1562" i="6"/>
  <c r="C1562" i="6"/>
  <c r="D1561" i="6"/>
  <c r="C1561" i="6"/>
  <c r="D1560" i="6"/>
  <c r="C1560" i="6"/>
  <c r="D1559" i="6"/>
  <c r="C1559" i="6"/>
  <c r="D1558" i="6"/>
  <c r="C1558" i="6"/>
  <c r="D1557" i="6"/>
  <c r="C1557" i="6"/>
  <c r="D1556" i="6"/>
  <c r="C1556" i="6"/>
  <c r="D1555" i="6"/>
  <c r="C1555" i="6"/>
  <c r="D1554" i="6"/>
  <c r="C1554" i="6"/>
  <c r="D1553" i="6"/>
  <c r="C1553" i="6"/>
  <c r="D1552" i="6"/>
  <c r="C1552" i="6"/>
  <c r="D1549" i="6"/>
  <c r="C1549" i="6"/>
  <c r="D1548" i="6"/>
  <c r="C1548" i="6"/>
  <c r="D1547" i="6"/>
  <c r="C1547" i="6"/>
  <c r="D1546" i="6"/>
  <c r="C1546" i="6"/>
  <c r="D1545" i="6"/>
  <c r="C1545" i="6"/>
  <c r="D1544" i="6"/>
  <c r="C1544" i="6"/>
  <c r="D1543" i="6"/>
  <c r="C1543" i="6"/>
  <c r="D1542" i="6"/>
  <c r="C1542" i="6"/>
  <c r="D1541" i="6"/>
  <c r="C1541" i="6"/>
  <c r="D1540" i="6"/>
  <c r="C1540" i="6"/>
  <c r="D1539" i="6"/>
  <c r="C1539" i="6"/>
  <c r="D1538" i="6"/>
  <c r="C1538" i="6"/>
  <c r="D1537" i="6"/>
  <c r="C1537" i="6"/>
  <c r="D1536" i="6"/>
  <c r="C1536" i="6"/>
  <c r="D1535" i="6"/>
  <c r="C1535" i="6"/>
  <c r="D1534" i="6"/>
  <c r="C1534" i="6"/>
  <c r="D1533" i="6"/>
  <c r="C1533" i="6"/>
  <c r="D1532" i="6"/>
  <c r="C1532" i="6"/>
  <c r="D1531" i="6"/>
  <c r="C1531" i="6"/>
  <c r="D1530" i="6"/>
  <c r="C1530" i="6"/>
  <c r="D1529" i="6"/>
  <c r="C1529" i="6"/>
  <c r="D1528" i="6"/>
  <c r="C1528" i="6"/>
  <c r="D1527" i="6"/>
  <c r="C1527" i="6"/>
  <c r="D1526" i="6"/>
  <c r="C1526" i="6"/>
  <c r="D1525" i="6"/>
  <c r="C1525" i="6"/>
  <c r="D1524" i="6"/>
  <c r="C1524" i="6"/>
  <c r="D1523" i="6"/>
  <c r="C1523" i="6"/>
  <c r="D1522" i="6"/>
  <c r="C1522" i="6"/>
  <c r="D1521" i="6"/>
  <c r="C1521" i="6"/>
  <c r="D1520" i="6"/>
  <c r="C1520" i="6"/>
  <c r="D1519" i="6"/>
  <c r="C1519" i="6"/>
  <c r="D1518" i="6"/>
  <c r="C1518" i="6"/>
  <c r="D1517" i="6"/>
  <c r="C1517" i="6"/>
  <c r="D1516" i="6"/>
  <c r="C1516" i="6"/>
  <c r="D1515" i="6"/>
  <c r="C1515" i="6"/>
  <c r="D1514" i="6"/>
  <c r="C1514" i="6"/>
  <c r="D1513" i="6"/>
  <c r="C1513" i="6"/>
  <c r="D1512" i="6"/>
  <c r="C1512" i="6"/>
  <c r="D1511" i="6"/>
  <c r="C1511" i="6"/>
  <c r="D1510" i="6"/>
  <c r="C1510" i="6"/>
  <c r="D1509" i="6"/>
  <c r="C1509" i="6"/>
  <c r="D1508" i="6"/>
  <c r="C1508" i="6"/>
  <c r="D1507" i="6"/>
  <c r="C1507" i="6"/>
  <c r="D1506" i="6"/>
  <c r="C1506" i="6"/>
  <c r="D1505" i="6"/>
  <c r="C1505" i="6"/>
  <c r="D1504" i="6"/>
  <c r="C1504" i="6"/>
  <c r="D1503" i="6"/>
  <c r="C1503" i="6"/>
  <c r="C1455" i="6"/>
  <c r="D1455" i="6"/>
  <c r="C1456" i="6"/>
  <c r="D1456" i="6"/>
  <c r="C1457" i="6"/>
  <c r="D1457" i="6"/>
  <c r="C1458" i="6"/>
  <c r="D1458" i="6"/>
  <c r="C1459" i="6"/>
  <c r="D1459" i="6"/>
  <c r="C1460" i="6"/>
  <c r="D1460" i="6"/>
  <c r="C1461" i="6"/>
  <c r="D1461" i="6"/>
  <c r="C1462" i="6"/>
  <c r="D1462" i="6"/>
  <c r="C1463" i="6"/>
  <c r="D1463" i="6"/>
  <c r="C1464" i="6"/>
  <c r="D1464" i="6"/>
  <c r="C1465" i="6"/>
  <c r="D1465" i="6"/>
  <c r="C1466" i="6"/>
  <c r="D1466" i="6"/>
  <c r="C1467" i="6"/>
  <c r="D1467" i="6"/>
  <c r="C1468" i="6"/>
  <c r="D1468" i="6"/>
  <c r="C1469" i="6"/>
  <c r="D1469" i="6"/>
  <c r="C1470" i="6"/>
  <c r="D1470" i="6"/>
  <c r="C1471" i="6"/>
  <c r="D1471" i="6"/>
  <c r="C1472" i="6"/>
  <c r="D1472" i="6"/>
  <c r="C1473" i="6"/>
  <c r="D1473" i="6"/>
  <c r="C1474" i="6"/>
  <c r="D1474" i="6"/>
  <c r="C1475" i="6"/>
  <c r="D1475" i="6"/>
  <c r="C1476" i="6"/>
  <c r="D1476" i="6"/>
  <c r="C1477" i="6"/>
  <c r="D1477" i="6"/>
  <c r="C1478" i="6"/>
  <c r="D1478" i="6"/>
  <c r="C1479" i="6"/>
  <c r="D1479" i="6"/>
  <c r="C1480" i="6"/>
  <c r="D1480" i="6"/>
  <c r="C1481" i="6"/>
  <c r="D1481" i="6"/>
  <c r="C1482" i="6"/>
  <c r="D1482" i="6"/>
  <c r="C1483" i="6"/>
  <c r="D1483" i="6"/>
  <c r="C1484" i="6"/>
  <c r="D1484" i="6"/>
  <c r="C1485" i="6"/>
  <c r="D1485" i="6"/>
  <c r="C1486" i="6"/>
  <c r="D1486" i="6"/>
  <c r="C1487" i="6"/>
  <c r="D1487" i="6"/>
  <c r="C1488" i="6"/>
  <c r="D1488" i="6"/>
  <c r="C1489" i="6"/>
  <c r="D1489" i="6"/>
  <c r="C1490" i="6"/>
  <c r="D1490" i="6"/>
  <c r="C1491" i="6"/>
  <c r="D1491" i="6"/>
  <c r="C1492" i="6"/>
  <c r="D1492" i="6"/>
  <c r="C1493" i="6"/>
  <c r="D1493" i="6"/>
  <c r="C1494" i="6"/>
  <c r="D1494" i="6"/>
  <c r="C1495" i="6"/>
  <c r="D1495" i="6"/>
  <c r="C1496" i="6"/>
  <c r="D1496" i="6"/>
  <c r="C1497" i="6"/>
  <c r="D1497" i="6"/>
  <c r="C1498" i="6"/>
  <c r="D1498" i="6"/>
  <c r="C1499" i="6"/>
  <c r="D1499" i="6"/>
  <c r="C1500" i="6"/>
  <c r="D1500" i="6"/>
  <c r="D1454" i="6"/>
  <c r="C1454" i="6"/>
  <c r="J88" i="13" l="1"/>
  <c r="J156" i="13"/>
  <c r="J86" i="13"/>
  <c r="J154" i="13"/>
  <c r="J84" i="13"/>
  <c r="J81" i="13" l="1"/>
  <c r="J79" i="13"/>
  <c r="J77" i="13" s="1"/>
  <c r="A9" i="13"/>
  <c r="E61" i="11" l="1"/>
  <c r="J49" i="13"/>
  <c r="A43" i="10"/>
  <c r="AML1450" i="6"/>
  <c r="D1450" i="6" s="1"/>
  <c r="AML1449" i="6"/>
  <c r="D1449" i="6" s="1"/>
  <c r="AML1448" i="6"/>
  <c r="D1448" i="6" s="1"/>
  <c r="AML1447" i="6"/>
  <c r="D1447" i="6" s="1"/>
  <c r="AML1446" i="6"/>
  <c r="D1446" i="6" s="1"/>
  <c r="AML1445" i="6"/>
  <c r="D1445" i="6" s="1"/>
  <c r="AML1444" i="6"/>
  <c r="D1444" i="6" s="1"/>
  <c r="AML1443" i="6"/>
  <c r="D1443" i="6" s="1"/>
  <c r="AML1442" i="6"/>
  <c r="D1442" i="6" s="1"/>
  <c r="AML1441" i="6"/>
  <c r="D1441" i="6" s="1"/>
  <c r="AML1440" i="6"/>
  <c r="D1440" i="6" s="1"/>
  <c r="AML1439" i="6"/>
  <c r="D1439" i="6" s="1"/>
  <c r="AML1438" i="6"/>
  <c r="D1438" i="6" s="1"/>
  <c r="AML1437" i="6"/>
  <c r="D1437" i="6" s="1"/>
  <c r="AML1436" i="6"/>
  <c r="D1436" i="6" s="1"/>
  <c r="AML1435" i="6"/>
  <c r="D1435" i="6" s="1"/>
  <c r="AML1434" i="6"/>
  <c r="D1434" i="6" s="1"/>
  <c r="AML1433" i="6"/>
  <c r="D1433" i="6" s="1"/>
  <c r="AML1432" i="6"/>
  <c r="D1432" i="6" s="1"/>
  <c r="AML1431" i="6"/>
  <c r="D1431" i="6" s="1"/>
  <c r="AML1430" i="6"/>
  <c r="D1430" i="6" s="1"/>
  <c r="AML1429" i="6"/>
  <c r="D1429" i="6" s="1"/>
  <c r="AML1428" i="6"/>
  <c r="D1428" i="6" s="1"/>
  <c r="AML1427" i="6"/>
  <c r="D1427" i="6" s="1"/>
  <c r="AML1426" i="6"/>
  <c r="D1426" i="6" s="1"/>
  <c r="AML1425" i="6"/>
  <c r="D1425" i="6" s="1"/>
  <c r="AML1424" i="6"/>
  <c r="D1424" i="6" s="1"/>
  <c r="AML1423" i="6"/>
  <c r="D1423" i="6" s="1"/>
  <c r="AML1422" i="6"/>
  <c r="D1422" i="6" s="1"/>
  <c r="AML1421" i="6"/>
  <c r="D1421" i="6" s="1"/>
  <c r="AML1420" i="6"/>
  <c r="D1420" i="6" s="1"/>
  <c r="AML1419" i="6"/>
  <c r="D1419" i="6" s="1"/>
  <c r="AML1418" i="6"/>
  <c r="D1418" i="6" s="1"/>
  <c r="AML1417" i="6"/>
  <c r="D1417" i="6" s="1"/>
  <c r="AML1416" i="6"/>
  <c r="D1416" i="6" s="1"/>
  <c r="AML1415" i="6"/>
  <c r="D1415" i="6" s="1"/>
  <c r="AML1414" i="6"/>
  <c r="D1414" i="6" s="1"/>
  <c r="AML1413" i="6"/>
  <c r="D1413" i="6" s="1"/>
  <c r="AML1412" i="6"/>
  <c r="D1412" i="6" s="1"/>
  <c r="AML1411" i="6"/>
  <c r="D1411" i="6" s="1"/>
  <c r="AML1410" i="6"/>
  <c r="D1410" i="6" s="1"/>
  <c r="AML1409" i="6"/>
  <c r="D1409" i="6" s="1"/>
  <c r="AML1408" i="6"/>
  <c r="D1408" i="6" s="1"/>
  <c r="AML1407" i="6"/>
  <c r="D1407" i="6" s="1"/>
  <c r="AML1406" i="6"/>
  <c r="D1406" i="6" s="1"/>
  <c r="AML1405" i="6"/>
  <c r="D1405" i="6" s="1"/>
  <c r="AML1404" i="6"/>
  <c r="D1404" i="6" s="1"/>
  <c r="AML1403" i="6"/>
  <c r="D1403" i="6" s="1"/>
  <c r="AML1402" i="6"/>
  <c r="D1402" i="6" s="1"/>
  <c r="AML1401" i="6"/>
  <c r="D1401" i="6" s="1"/>
  <c r="AML1400" i="6"/>
  <c r="D1400" i="6" s="1"/>
  <c r="AML1399" i="6"/>
  <c r="D1399" i="6" s="1"/>
  <c r="AML1398" i="6"/>
  <c r="D1398" i="6" s="1"/>
  <c r="AML1397" i="6"/>
  <c r="D1397" i="6" s="1"/>
  <c r="AML1396" i="6"/>
  <c r="D1396" i="6" s="1"/>
  <c r="AML1395" i="6"/>
  <c r="D1395" i="6" s="1"/>
  <c r="AML1394" i="6"/>
  <c r="D1394" i="6" s="1"/>
  <c r="AML1393" i="6"/>
  <c r="D1393" i="6" s="1"/>
  <c r="AML1392" i="6"/>
  <c r="D1392" i="6" s="1"/>
  <c r="AML1391" i="6"/>
  <c r="D1391" i="6" s="1"/>
  <c r="AML1390" i="6"/>
  <c r="D1390" i="6" s="1"/>
  <c r="AML1389" i="6"/>
  <c r="D1389" i="6" s="1"/>
  <c r="AML1388" i="6"/>
  <c r="D1388" i="6" s="1"/>
  <c r="AML1387" i="6"/>
  <c r="D1387" i="6" s="1"/>
  <c r="AML1386" i="6"/>
  <c r="D1386" i="6" s="1"/>
  <c r="AML1385" i="6"/>
  <c r="D1385" i="6" s="1"/>
  <c r="AML1384" i="6"/>
  <c r="D1384" i="6" s="1"/>
  <c r="AML1383" i="6"/>
  <c r="D1383" i="6" s="1"/>
  <c r="AML1382" i="6"/>
  <c r="D1382" i="6" s="1"/>
  <c r="AML1381" i="6"/>
  <c r="D1381" i="6" s="1"/>
  <c r="AML1380" i="6"/>
  <c r="D1380" i="6" s="1"/>
  <c r="AML1379" i="6"/>
  <c r="D1379" i="6" s="1"/>
  <c r="AML1378" i="6"/>
  <c r="D1378" i="6" s="1"/>
  <c r="AML1377" i="6"/>
  <c r="D1377" i="6" s="1"/>
  <c r="AML1376" i="6"/>
  <c r="D1376" i="6" s="1"/>
  <c r="AML1375" i="6"/>
  <c r="D1375" i="6" s="1"/>
  <c r="AML1374" i="6"/>
  <c r="D1374" i="6" s="1"/>
  <c r="AML1373" i="6"/>
  <c r="D1373" i="6" s="1"/>
  <c r="AML1372" i="6"/>
  <c r="D1372" i="6" s="1"/>
  <c r="AML1371" i="6"/>
  <c r="D1371" i="6" s="1"/>
  <c r="AML1370" i="6"/>
  <c r="D1370" i="6" s="1"/>
  <c r="AML1369" i="6"/>
  <c r="D1369" i="6" s="1"/>
  <c r="AML1368" i="6"/>
  <c r="D1368" i="6" s="1"/>
  <c r="AML1367" i="6"/>
  <c r="D1367" i="6" s="1"/>
  <c r="AML1366" i="6"/>
  <c r="D1366" i="6" s="1"/>
  <c r="AML1365" i="6"/>
  <c r="D1365" i="6" s="1"/>
  <c r="AML1364" i="6"/>
  <c r="D1364" i="6" s="1"/>
  <c r="AML1363" i="6"/>
  <c r="D1363" i="6" s="1"/>
  <c r="AML1362" i="6"/>
  <c r="D1362" i="6" s="1"/>
  <c r="AML1361" i="6"/>
  <c r="D1361" i="6" s="1"/>
  <c r="AML1360" i="6"/>
  <c r="D1360" i="6" s="1"/>
  <c r="AML1359" i="6"/>
  <c r="D1359" i="6" s="1"/>
  <c r="AML1358" i="6"/>
  <c r="D1358" i="6" s="1"/>
  <c r="AML1357" i="6"/>
  <c r="D1357" i="6" s="1"/>
  <c r="AML1356" i="6"/>
  <c r="D1356" i="6" s="1"/>
  <c r="AML1355" i="6"/>
  <c r="D1355" i="6" s="1"/>
  <c r="AML1354" i="6"/>
  <c r="D1354" i="6" s="1"/>
  <c r="AML1353" i="6"/>
  <c r="D1353" i="6" s="1"/>
  <c r="AML1352" i="6"/>
  <c r="D1352" i="6" s="1"/>
  <c r="AML1351" i="6"/>
  <c r="D1351" i="6" s="1"/>
  <c r="AML1350" i="6"/>
  <c r="D1350" i="6" s="1"/>
  <c r="AML1349" i="6"/>
  <c r="D1349" i="6" s="1"/>
  <c r="AML1348" i="6"/>
  <c r="D1348" i="6" s="1"/>
  <c r="AML1347" i="6"/>
  <c r="D1347" i="6" s="1"/>
  <c r="AML1346" i="6"/>
  <c r="D1346" i="6" s="1"/>
  <c r="AML1345" i="6"/>
  <c r="D1345" i="6" s="1"/>
  <c r="AML1344" i="6"/>
  <c r="D1344" i="6" s="1"/>
  <c r="AML1343" i="6"/>
  <c r="D1343" i="6" s="1"/>
  <c r="AML1342" i="6"/>
  <c r="D1342" i="6" s="1"/>
  <c r="AML1341" i="6"/>
  <c r="D1341" i="6" s="1"/>
  <c r="AML1340" i="6"/>
  <c r="D1340" i="6" s="1"/>
  <c r="AML1339" i="6"/>
  <c r="D1339" i="6" s="1"/>
  <c r="AML1338" i="6"/>
  <c r="D1338" i="6" s="1"/>
  <c r="AML1337" i="6"/>
  <c r="D1337" i="6" s="1"/>
  <c r="AML1336" i="6"/>
  <c r="D1336" i="6" s="1"/>
  <c r="AML1335" i="6"/>
  <c r="D1335" i="6" s="1"/>
  <c r="AML1334" i="6"/>
  <c r="D1334" i="6" s="1"/>
  <c r="AML1333" i="6"/>
  <c r="D1333" i="6" s="1"/>
  <c r="AML1332" i="6"/>
  <c r="D1332" i="6" s="1"/>
  <c r="AML1331" i="6"/>
  <c r="D1331" i="6" s="1"/>
  <c r="AML1330" i="6"/>
  <c r="D1330" i="6" s="1"/>
  <c r="AML1329" i="6"/>
  <c r="D1329" i="6" s="1"/>
  <c r="AML1328" i="6"/>
  <c r="D1328" i="6" s="1"/>
  <c r="AML1327" i="6"/>
  <c r="D1327" i="6" s="1"/>
  <c r="AML1326" i="6"/>
  <c r="D1326" i="6" s="1"/>
  <c r="AML1325" i="6"/>
  <c r="D1325" i="6" s="1"/>
  <c r="AML1324" i="6"/>
  <c r="D1324" i="6" s="1"/>
  <c r="AML1323" i="6"/>
  <c r="D1323" i="6" s="1"/>
  <c r="AML1322" i="6"/>
  <c r="D1322" i="6" s="1"/>
  <c r="AML1321" i="6"/>
  <c r="D1321" i="6" s="1"/>
  <c r="AML1320" i="6"/>
  <c r="D1320" i="6" s="1"/>
  <c r="AML1319" i="6"/>
  <c r="D1319" i="6" s="1"/>
  <c r="AML1318" i="6"/>
  <c r="D1318" i="6" s="1"/>
  <c r="AML1317" i="6"/>
  <c r="D1317" i="6" s="1"/>
  <c r="AML1316" i="6"/>
  <c r="D1316" i="6" s="1"/>
  <c r="AML1315" i="6"/>
  <c r="D1315" i="6" s="1"/>
  <c r="AML1314" i="6"/>
  <c r="D1314" i="6" s="1"/>
  <c r="AML1313" i="6"/>
  <c r="D1313" i="6" s="1"/>
  <c r="AML1312" i="6"/>
  <c r="D1312" i="6" s="1"/>
  <c r="AML1311" i="6"/>
  <c r="D1311" i="6" s="1"/>
  <c r="AML1310" i="6"/>
  <c r="D1310" i="6" s="1"/>
  <c r="AML1309" i="6"/>
  <c r="D1309" i="6" s="1"/>
  <c r="AML1308" i="6"/>
  <c r="D1308" i="6" s="1"/>
  <c r="AML1307" i="6"/>
  <c r="D1307" i="6" s="1"/>
  <c r="AML1306" i="6"/>
  <c r="D1306" i="6" s="1"/>
  <c r="AML1305" i="6"/>
  <c r="D1305" i="6" s="1"/>
  <c r="AML1304" i="6"/>
  <c r="D1304" i="6" s="1"/>
  <c r="AML1303" i="6"/>
  <c r="D1303" i="6" s="1"/>
  <c r="AML1302" i="6"/>
  <c r="D1302" i="6" s="1"/>
  <c r="AML1301" i="6"/>
  <c r="D1301" i="6" s="1"/>
  <c r="AML1300" i="6"/>
  <c r="D1300" i="6" s="1"/>
  <c r="AML1299" i="6"/>
  <c r="D1299" i="6" s="1"/>
  <c r="AML1298" i="6"/>
  <c r="D1298" i="6" s="1"/>
  <c r="AML1297" i="6"/>
  <c r="D1297" i="6" s="1"/>
  <c r="AML1296" i="6"/>
  <c r="D1296" i="6" s="1"/>
  <c r="AML1295" i="6"/>
  <c r="D1295" i="6" s="1"/>
  <c r="AML1294" i="6"/>
  <c r="D1294" i="6" s="1"/>
  <c r="AML1293" i="6"/>
  <c r="D1293" i="6" s="1"/>
  <c r="AML1292" i="6"/>
  <c r="D1292" i="6" s="1"/>
  <c r="AML1291" i="6"/>
  <c r="D1291" i="6" s="1"/>
  <c r="AML1290" i="6"/>
  <c r="D1290" i="6" s="1"/>
  <c r="AML1289" i="6"/>
  <c r="D1289" i="6" s="1"/>
  <c r="AML1288" i="6"/>
  <c r="D1288" i="6" s="1"/>
  <c r="AML1287" i="6"/>
  <c r="D1287" i="6" s="1"/>
  <c r="AML1286" i="6"/>
  <c r="D1286" i="6" s="1"/>
  <c r="AML1285" i="6"/>
  <c r="D1285" i="6" s="1"/>
  <c r="AML1284" i="6"/>
  <c r="D1284" i="6" s="1"/>
  <c r="AML1283" i="6"/>
  <c r="D1283" i="6" s="1"/>
  <c r="AML1282" i="6"/>
  <c r="D1282" i="6" s="1"/>
  <c r="AML1281" i="6"/>
  <c r="D1281" i="6" s="1"/>
  <c r="AML1280" i="6"/>
  <c r="D1280" i="6" s="1"/>
  <c r="AML1279" i="6"/>
  <c r="D1279" i="6" s="1"/>
  <c r="AML1278" i="6"/>
  <c r="D1278" i="6" s="1"/>
  <c r="AML1277" i="6"/>
  <c r="D1277" i="6" s="1"/>
  <c r="AML1276" i="6"/>
  <c r="D1276" i="6" s="1"/>
  <c r="AML1275" i="6"/>
  <c r="D1275" i="6" s="1"/>
  <c r="AML1274" i="6"/>
  <c r="D1274" i="6" s="1"/>
  <c r="AML1273" i="6"/>
  <c r="D1273" i="6" s="1"/>
  <c r="AML1272" i="6"/>
  <c r="D1272" i="6" s="1"/>
  <c r="AML1271" i="6"/>
  <c r="D1271" i="6" s="1"/>
  <c r="AML1270" i="6"/>
  <c r="D1270" i="6" s="1"/>
  <c r="AML1269" i="6"/>
  <c r="D1269" i="6" s="1"/>
  <c r="AML1268" i="6"/>
  <c r="D1268" i="6" s="1"/>
  <c r="AML1267" i="6"/>
  <c r="D1267" i="6" s="1"/>
  <c r="AML1266" i="6"/>
  <c r="D1266" i="6" s="1"/>
  <c r="AML1265" i="6"/>
  <c r="D1265" i="6" s="1"/>
  <c r="AML1264" i="6"/>
  <c r="D1264" i="6" s="1"/>
  <c r="AML1263" i="6"/>
  <c r="D1263" i="6" s="1"/>
  <c r="AML1262" i="6"/>
  <c r="D1262" i="6" s="1"/>
  <c r="AML1261" i="6"/>
  <c r="D1261" i="6" s="1"/>
  <c r="AML1260" i="6"/>
  <c r="D1260" i="6" s="1"/>
  <c r="AML1259" i="6"/>
  <c r="D1259" i="6" s="1"/>
  <c r="AML1258" i="6"/>
  <c r="D1258" i="6" s="1"/>
  <c r="AML1257" i="6"/>
  <c r="D1257" i="6" s="1"/>
  <c r="AML1256" i="6"/>
  <c r="D1256" i="6" s="1"/>
  <c r="AML1255" i="6"/>
  <c r="D1255" i="6" s="1"/>
  <c r="AML1254" i="6"/>
  <c r="D1254" i="6" s="1"/>
  <c r="AML1253" i="6"/>
  <c r="D1253" i="6" s="1"/>
  <c r="AML1252" i="6"/>
  <c r="D1252" i="6" s="1"/>
  <c r="AML1251" i="6"/>
  <c r="D1251" i="6" s="1"/>
  <c r="AML1250" i="6"/>
  <c r="D1250" i="6" s="1"/>
  <c r="AML1249" i="6"/>
  <c r="D1249" i="6" s="1"/>
  <c r="AML1248" i="6"/>
  <c r="D1248" i="6" s="1"/>
  <c r="AML1247" i="6"/>
  <c r="D1247" i="6" s="1"/>
  <c r="AML1246" i="6"/>
  <c r="D1246" i="6" s="1"/>
  <c r="AML1245" i="6"/>
  <c r="D1245" i="6" s="1"/>
  <c r="AML1244" i="6"/>
  <c r="D1244" i="6" s="1"/>
  <c r="AML1243" i="6"/>
  <c r="D1243" i="6" s="1"/>
  <c r="AML1242" i="6"/>
  <c r="D1242" i="6" s="1"/>
  <c r="AML1241" i="6"/>
  <c r="D1241" i="6" s="1"/>
  <c r="AML1240" i="6"/>
  <c r="D1240" i="6" s="1"/>
  <c r="AML1239" i="6"/>
  <c r="D1239" i="6" s="1"/>
  <c r="AML1238" i="6"/>
  <c r="D1238" i="6" s="1"/>
  <c r="AML1237" i="6"/>
  <c r="D1237" i="6" s="1"/>
  <c r="AML1236" i="6"/>
  <c r="D1236" i="6" s="1"/>
  <c r="AML1235" i="6"/>
  <c r="D1235" i="6" s="1"/>
  <c r="AML1234" i="6"/>
  <c r="D1234" i="6" s="1"/>
  <c r="AML1233" i="6"/>
  <c r="D1233" i="6" s="1"/>
  <c r="AML1232" i="6"/>
  <c r="D1232" i="6" s="1"/>
  <c r="AML1231" i="6"/>
  <c r="D1231" i="6" s="1"/>
  <c r="AML1230" i="6"/>
  <c r="D1230" i="6" s="1"/>
  <c r="AML1229" i="6"/>
  <c r="D1229" i="6" s="1"/>
  <c r="AML1228" i="6"/>
  <c r="D1228" i="6" s="1"/>
  <c r="AML1227" i="6"/>
  <c r="D1227" i="6" s="1"/>
  <c r="AML1226" i="6"/>
  <c r="D1226" i="6" s="1"/>
  <c r="AML1225" i="6"/>
  <c r="D1225" i="6" s="1"/>
  <c r="AML1224" i="6"/>
  <c r="D1224" i="6" s="1"/>
  <c r="AML1223" i="6"/>
  <c r="D1223" i="6" s="1"/>
  <c r="AML1222" i="6"/>
  <c r="D1222" i="6" s="1"/>
  <c r="AML1221" i="6"/>
  <c r="D1221" i="6" s="1"/>
  <c r="AML1220" i="6"/>
  <c r="D1220" i="6" s="1"/>
  <c r="AML1219" i="6"/>
  <c r="D1219" i="6" s="1"/>
  <c r="AML1218" i="6"/>
  <c r="D1218" i="6" s="1"/>
  <c r="AML1217" i="6"/>
  <c r="D1217" i="6" s="1"/>
  <c r="AML1216" i="6"/>
  <c r="D1216" i="6" s="1"/>
  <c r="AML1215" i="6"/>
  <c r="D1215" i="6" s="1"/>
  <c r="AML1214" i="6"/>
  <c r="D1214" i="6" s="1"/>
  <c r="AML1213" i="6"/>
  <c r="D1213" i="6" s="1"/>
  <c r="AML1212" i="6"/>
  <c r="D1212" i="6" s="1"/>
  <c r="AML1211" i="6"/>
  <c r="D1211" i="6" s="1"/>
  <c r="AML1210" i="6"/>
  <c r="D1210" i="6" s="1"/>
  <c r="AML1209" i="6"/>
  <c r="D1209" i="6" s="1"/>
  <c r="AML1208" i="6"/>
  <c r="D1208" i="6" s="1"/>
  <c r="AML1207" i="6"/>
  <c r="D1207" i="6" s="1"/>
  <c r="AML1206" i="6"/>
  <c r="D1206" i="6" s="1"/>
  <c r="AML1205" i="6"/>
  <c r="D1205" i="6" s="1"/>
  <c r="AML1204" i="6"/>
  <c r="D1204" i="6" s="1"/>
  <c r="AML1203" i="6"/>
  <c r="D1203" i="6" s="1"/>
  <c r="AML1202" i="6"/>
  <c r="D1202" i="6" s="1"/>
  <c r="AML1201" i="6"/>
  <c r="D1201" i="6" s="1"/>
  <c r="AML1200" i="6"/>
  <c r="D1200" i="6" s="1"/>
  <c r="AML1199" i="6"/>
  <c r="D1199" i="6" s="1"/>
  <c r="AML1198" i="6"/>
  <c r="D1198" i="6" s="1"/>
  <c r="AML1197" i="6"/>
  <c r="D1197" i="6" s="1"/>
  <c r="AML1196" i="6"/>
  <c r="D1196" i="6" s="1"/>
  <c r="AML1195" i="6"/>
  <c r="D1195" i="6" s="1"/>
  <c r="AML1194" i="6"/>
  <c r="D1194" i="6" s="1"/>
  <c r="AML1193" i="6"/>
  <c r="D1193" i="6" s="1"/>
  <c r="AML1192" i="6"/>
  <c r="D1192" i="6" s="1"/>
  <c r="AML1191" i="6"/>
  <c r="D1191" i="6" s="1"/>
  <c r="AML1190" i="6"/>
  <c r="D1190" i="6" s="1"/>
  <c r="AML1189" i="6"/>
  <c r="D1189" i="6" s="1"/>
  <c r="AML1188" i="6"/>
  <c r="D1188" i="6" s="1"/>
  <c r="AML1187" i="6"/>
  <c r="D1187" i="6" s="1"/>
  <c r="AML1186" i="6"/>
  <c r="D1186" i="6" s="1"/>
  <c r="AML1185" i="6"/>
  <c r="D1185" i="6" s="1"/>
  <c r="AML1184" i="6"/>
  <c r="D1184" i="6" s="1"/>
  <c r="AML1183" i="6"/>
  <c r="D1183" i="6" s="1"/>
  <c r="AML1182" i="6"/>
  <c r="D1182" i="6" s="1"/>
  <c r="AML1181" i="6"/>
  <c r="D1181" i="6" s="1"/>
  <c r="AML1180" i="6"/>
  <c r="D1180" i="6" s="1"/>
  <c r="AML1179" i="6"/>
  <c r="D1179" i="6" s="1"/>
  <c r="AML1178" i="6"/>
  <c r="D1178" i="6" s="1"/>
  <c r="AML1177" i="6"/>
  <c r="D1177" i="6" s="1"/>
  <c r="AML1176" i="6"/>
  <c r="D1176" i="6" s="1"/>
  <c r="AML1175" i="6"/>
  <c r="D1175" i="6" s="1"/>
  <c r="AML1174" i="6"/>
  <c r="D1174" i="6" s="1"/>
  <c r="AML1173" i="6"/>
  <c r="D1173" i="6" s="1"/>
  <c r="AML1172" i="6"/>
  <c r="D1172" i="6" s="1"/>
  <c r="AML1171" i="6"/>
  <c r="D1171" i="6" s="1"/>
  <c r="AML1170" i="6"/>
  <c r="D1170" i="6" s="1"/>
  <c r="AML1169" i="6"/>
  <c r="D1169" i="6" s="1"/>
  <c r="AML1168" i="6"/>
  <c r="D1168" i="6" s="1"/>
  <c r="AML1167" i="6"/>
  <c r="D1167" i="6" s="1"/>
  <c r="AML1166" i="6"/>
  <c r="D1166" i="6" s="1"/>
  <c r="AML1165" i="6"/>
  <c r="D1165" i="6" s="1"/>
  <c r="AML1164" i="6"/>
  <c r="D1164" i="6" s="1"/>
  <c r="AML1163" i="6"/>
  <c r="D1163" i="6" s="1"/>
  <c r="AML1162" i="6"/>
  <c r="D1162" i="6" s="1"/>
  <c r="AML1161" i="6"/>
  <c r="D1161" i="6" s="1"/>
  <c r="AML1160" i="6"/>
  <c r="D1160" i="6" s="1"/>
  <c r="AML1159" i="6"/>
  <c r="D1159" i="6" s="1"/>
  <c r="AML1158" i="6"/>
  <c r="D1158" i="6" s="1"/>
  <c r="AML1157" i="6"/>
  <c r="D1157" i="6" s="1"/>
  <c r="AML1156" i="6"/>
  <c r="D1156" i="6" s="1"/>
  <c r="AML1155" i="6"/>
  <c r="D1155" i="6" s="1"/>
  <c r="AML1154" i="6"/>
  <c r="D1154" i="6" s="1"/>
  <c r="AML1153" i="6"/>
  <c r="D1153" i="6" s="1"/>
  <c r="AML1152" i="6"/>
  <c r="D1152" i="6" s="1"/>
  <c r="AML1151" i="6"/>
  <c r="D1151" i="6" s="1"/>
  <c r="AML1150" i="6"/>
  <c r="D1150" i="6" s="1"/>
  <c r="AML1149" i="6"/>
  <c r="D1149" i="6" s="1"/>
  <c r="AML1148" i="6"/>
  <c r="D1148" i="6" s="1"/>
  <c r="AML1147" i="6"/>
  <c r="D1147" i="6" s="1"/>
  <c r="AML1146" i="6"/>
  <c r="D1146" i="6" s="1"/>
  <c r="AML1145" i="6"/>
  <c r="D1145" i="6" s="1"/>
  <c r="AML1144" i="6"/>
  <c r="D1144" i="6" s="1"/>
  <c r="AML1143" i="6"/>
  <c r="D1143" i="6" s="1"/>
  <c r="AML1142" i="6"/>
  <c r="D1142" i="6" s="1"/>
  <c r="AML1141" i="6"/>
  <c r="D1141" i="6" s="1"/>
  <c r="AML1140" i="6"/>
  <c r="D1140" i="6" s="1"/>
  <c r="AML1139" i="6"/>
  <c r="D1139" i="6" s="1"/>
  <c r="AML1138" i="6"/>
  <c r="D1138" i="6" s="1"/>
  <c r="AML1137" i="6"/>
  <c r="D1137" i="6" s="1"/>
  <c r="AML1136" i="6"/>
  <c r="D1136" i="6" s="1"/>
  <c r="AML1135" i="6"/>
  <c r="D1135" i="6" s="1"/>
  <c r="AML1134" i="6"/>
  <c r="D1134" i="6" s="1"/>
  <c r="AML1133" i="6"/>
  <c r="D1133" i="6" s="1"/>
  <c r="AML1132" i="6"/>
  <c r="D1132" i="6" s="1"/>
  <c r="AML1131" i="6"/>
  <c r="D1131" i="6" s="1"/>
  <c r="AML1130" i="6"/>
  <c r="D1130" i="6" s="1"/>
  <c r="AML1129" i="6"/>
  <c r="D1129" i="6" s="1"/>
  <c r="AML1128" i="6"/>
  <c r="D1128" i="6" s="1"/>
  <c r="AML1127" i="6"/>
  <c r="D1127" i="6" s="1"/>
  <c r="AML1126" i="6"/>
  <c r="D1126" i="6" s="1"/>
  <c r="AML1125" i="6"/>
  <c r="D1125" i="6" s="1"/>
  <c r="AML1124" i="6"/>
  <c r="D1124" i="6" s="1"/>
  <c r="AML1123" i="6"/>
  <c r="D1123" i="6" s="1"/>
  <c r="AML1122" i="6"/>
  <c r="D1122" i="6" s="1"/>
  <c r="AML1121" i="6"/>
  <c r="D1121" i="6" s="1"/>
  <c r="AML1120" i="6"/>
  <c r="D1120" i="6" s="1"/>
  <c r="AML1119" i="6"/>
  <c r="D1119" i="6" s="1"/>
  <c r="AML1118" i="6"/>
  <c r="D1118" i="6" s="1"/>
  <c r="AML1117" i="6"/>
  <c r="D1117" i="6" s="1"/>
  <c r="AML1116" i="6"/>
  <c r="D1116" i="6" s="1"/>
  <c r="AML1115" i="6"/>
  <c r="D1115" i="6" s="1"/>
  <c r="AML1114" i="6"/>
  <c r="D1114" i="6" s="1"/>
  <c r="AML1113" i="6"/>
  <c r="D1113" i="6" s="1"/>
  <c r="AML1112" i="6"/>
  <c r="D1112" i="6" s="1"/>
  <c r="AML1111" i="6"/>
  <c r="D1111" i="6" s="1"/>
  <c r="AML1110" i="6"/>
  <c r="D1110" i="6" s="1"/>
  <c r="AML1109" i="6"/>
  <c r="D1109" i="6" s="1"/>
  <c r="AML1108" i="6"/>
  <c r="D1108" i="6" s="1"/>
  <c r="AML1107" i="6"/>
  <c r="D1107" i="6" s="1"/>
  <c r="AML1106" i="6"/>
  <c r="D1106" i="6" s="1"/>
  <c r="AML1105" i="6"/>
  <c r="D1105" i="6" s="1"/>
  <c r="AML1104" i="6"/>
  <c r="D1104" i="6" s="1"/>
  <c r="AML1103" i="6"/>
  <c r="D1103" i="6" s="1"/>
  <c r="AML1102" i="6"/>
  <c r="D1102" i="6" s="1"/>
  <c r="AML1101" i="6"/>
  <c r="D1101" i="6" s="1"/>
  <c r="AML1100" i="6"/>
  <c r="D1100" i="6" s="1"/>
  <c r="AML1099" i="6"/>
  <c r="D1099" i="6" s="1"/>
  <c r="AML1098" i="6"/>
  <c r="D1098" i="6" s="1"/>
  <c r="AML1097" i="6"/>
  <c r="D1097" i="6" s="1"/>
  <c r="AML1096" i="6"/>
  <c r="D1096" i="6" s="1"/>
  <c r="AML1095" i="6"/>
  <c r="D1095" i="6" s="1"/>
  <c r="AML1094" i="6"/>
  <c r="D1094" i="6" s="1"/>
  <c r="AML1093" i="6"/>
  <c r="D1093" i="6" s="1"/>
  <c r="AML1092" i="6"/>
  <c r="D1092" i="6" s="1"/>
  <c r="AML1091" i="6"/>
  <c r="D1091" i="6" s="1"/>
  <c r="AML1090" i="6"/>
  <c r="D1090" i="6" s="1"/>
  <c r="AML1089" i="6"/>
  <c r="D1089" i="6" s="1"/>
  <c r="AML1088" i="6"/>
  <c r="D1088" i="6" s="1"/>
  <c r="AML1087" i="6"/>
  <c r="D1087" i="6" s="1"/>
  <c r="AML1086" i="6"/>
  <c r="D1086" i="6" s="1"/>
  <c r="AML1085" i="6"/>
  <c r="D1085" i="6" s="1"/>
  <c r="AML1084" i="6"/>
  <c r="D1084" i="6" s="1"/>
  <c r="AML1083" i="6"/>
  <c r="D1083" i="6" s="1"/>
  <c r="AML1082" i="6"/>
  <c r="D1082" i="6" s="1"/>
  <c r="AML1081" i="6"/>
  <c r="D1081" i="6" s="1"/>
  <c r="AML1080" i="6"/>
  <c r="D1080" i="6" s="1"/>
  <c r="AML1079" i="6"/>
  <c r="D1079" i="6" s="1"/>
  <c r="AML1078" i="6"/>
  <c r="D1078" i="6" s="1"/>
  <c r="AML1077" i="6"/>
  <c r="D1077" i="6" s="1"/>
  <c r="AML1076" i="6"/>
  <c r="D1076" i="6" s="1"/>
  <c r="AML1075" i="6"/>
  <c r="D1075" i="6" s="1"/>
  <c r="AML1074" i="6"/>
  <c r="D1074" i="6" s="1"/>
  <c r="AML1073" i="6"/>
  <c r="D1073" i="6" s="1"/>
  <c r="AML1072" i="6"/>
  <c r="D1072" i="6" s="1"/>
  <c r="AML1071" i="6"/>
  <c r="D1071" i="6" s="1"/>
  <c r="AML1070" i="6"/>
  <c r="D1070" i="6" s="1"/>
  <c r="AML1069" i="6"/>
  <c r="D1069" i="6" s="1"/>
  <c r="AML1068" i="6"/>
  <c r="D1068" i="6" s="1"/>
  <c r="AML1067" i="6"/>
  <c r="D1067" i="6" s="1"/>
  <c r="AML1066" i="6"/>
  <c r="D1066" i="6" s="1"/>
  <c r="AML1065" i="6"/>
  <c r="D1065" i="6" s="1"/>
  <c r="AML1064" i="6"/>
  <c r="D1064" i="6" s="1"/>
  <c r="AML1063" i="6"/>
  <c r="D1063" i="6" s="1"/>
  <c r="AML1062" i="6"/>
  <c r="D1062" i="6" s="1"/>
  <c r="AML1061" i="6"/>
  <c r="D1061" i="6" s="1"/>
  <c r="AML1060" i="6"/>
  <c r="D1060" i="6" s="1"/>
  <c r="AML1059" i="6"/>
  <c r="D1059" i="6" s="1"/>
  <c r="AML1058" i="6"/>
  <c r="D1058" i="6" s="1"/>
  <c r="AML1057" i="6"/>
  <c r="D1057" i="6" s="1"/>
  <c r="AML1056" i="6"/>
  <c r="D1056" i="6" s="1"/>
  <c r="AML1055" i="6"/>
  <c r="D1055" i="6" s="1"/>
  <c r="AML1054" i="6"/>
  <c r="D1054" i="6" s="1"/>
  <c r="AML1053" i="6"/>
  <c r="D1053" i="6" s="1"/>
  <c r="AML1052" i="6"/>
  <c r="D1052" i="6" s="1"/>
  <c r="AML1051" i="6"/>
  <c r="D1051" i="6" s="1"/>
  <c r="AML1050" i="6"/>
  <c r="D1050" i="6" s="1"/>
  <c r="AML1049" i="6"/>
  <c r="D1049" i="6" s="1"/>
  <c r="AML1048" i="6"/>
  <c r="D1048" i="6" s="1"/>
  <c r="AML1047" i="6"/>
  <c r="D1047" i="6" s="1"/>
  <c r="AML1046" i="6"/>
  <c r="D1046" i="6" s="1"/>
  <c r="AML1045" i="6"/>
  <c r="D1045" i="6" s="1"/>
  <c r="AML1044" i="6"/>
  <c r="D1044" i="6" s="1"/>
  <c r="AML1043" i="6"/>
  <c r="D1043" i="6" s="1"/>
  <c r="AML1042" i="6"/>
  <c r="D1042" i="6" s="1"/>
  <c r="AML1041" i="6"/>
  <c r="D1041" i="6" s="1"/>
  <c r="AML1040" i="6"/>
  <c r="D1040" i="6" s="1"/>
  <c r="AML1039" i="6"/>
  <c r="D1039" i="6" s="1"/>
  <c r="AML1038" i="6"/>
  <c r="D1038" i="6" s="1"/>
  <c r="AML1037" i="6"/>
  <c r="D1037" i="6" s="1"/>
  <c r="AML1036" i="6"/>
  <c r="D1036" i="6" s="1"/>
  <c r="AML1035" i="6"/>
  <c r="D1035" i="6" s="1"/>
  <c r="AML1034" i="6"/>
  <c r="D1034" i="6" s="1"/>
  <c r="AML1033" i="6"/>
  <c r="D1033" i="6" s="1"/>
  <c r="AML1032" i="6"/>
  <c r="D1032" i="6" s="1"/>
  <c r="AML1031" i="6"/>
  <c r="D1031" i="6" s="1"/>
  <c r="AML1030" i="6"/>
  <c r="D1030" i="6" s="1"/>
  <c r="AML1029" i="6"/>
  <c r="D1029" i="6" s="1"/>
  <c r="AML1028" i="6"/>
  <c r="D1028" i="6" s="1"/>
  <c r="AML1027" i="6"/>
  <c r="D1027" i="6" s="1"/>
  <c r="AML1026" i="6"/>
  <c r="D1026" i="6" s="1"/>
  <c r="AML1025" i="6"/>
  <c r="D1025" i="6" s="1"/>
  <c r="AML1024" i="6"/>
  <c r="D1024" i="6" s="1"/>
  <c r="AML1023" i="6"/>
  <c r="D1023" i="6" s="1"/>
  <c r="AML1022" i="6"/>
  <c r="D1022" i="6" s="1"/>
  <c r="AML1021" i="6"/>
  <c r="D1021" i="6" s="1"/>
  <c r="AML1020" i="6"/>
  <c r="D1020" i="6" s="1"/>
  <c r="AML1019" i="6"/>
  <c r="D1019" i="6" s="1"/>
  <c r="AML1018" i="6"/>
  <c r="D1018" i="6" s="1"/>
  <c r="AML1017" i="6"/>
  <c r="D1017" i="6" s="1"/>
  <c r="AML1016" i="6"/>
  <c r="D1016" i="6" s="1"/>
  <c r="AML1015" i="6"/>
  <c r="D1015" i="6" s="1"/>
  <c r="AML1014" i="6"/>
  <c r="D1014" i="6" s="1"/>
  <c r="AML1013" i="6"/>
  <c r="D1013" i="6" s="1"/>
  <c r="AML1012" i="6"/>
  <c r="D1012" i="6" s="1"/>
  <c r="AML1011" i="6"/>
  <c r="D1011" i="6" s="1"/>
  <c r="AML1010" i="6"/>
  <c r="D1010" i="6" s="1"/>
  <c r="AML1009" i="6"/>
  <c r="D1009" i="6" s="1"/>
  <c r="AML1008" i="6"/>
  <c r="D1008" i="6" s="1"/>
  <c r="AML1007" i="6"/>
  <c r="D1007" i="6" s="1"/>
  <c r="AML1006" i="6"/>
  <c r="D1006" i="6" s="1"/>
  <c r="AML1005" i="6"/>
  <c r="D1005" i="6" s="1"/>
  <c r="AML1004" i="6"/>
  <c r="D1004" i="6" s="1"/>
  <c r="AML1003" i="6"/>
  <c r="D1003" i="6" s="1"/>
  <c r="AML1002" i="6"/>
  <c r="D1002" i="6" s="1"/>
  <c r="AML1001" i="6"/>
  <c r="D1001" i="6" s="1"/>
  <c r="AML1000" i="6"/>
  <c r="D1000" i="6" s="1"/>
  <c r="AML999" i="6"/>
  <c r="D999" i="6" s="1"/>
  <c r="AML998" i="6"/>
  <c r="D998" i="6" s="1"/>
  <c r="AML997" i="6"/>
  <c r="D997" i="6" s="1"/>
  <c r="AML996" i="6"/>
  <c r="D996" i="6" s="1"/>
  <c r="AML995" i="6"/>
  <c r="D995" i="6" s="1"/>
  <c r="AML994" i="6"/>
  <c r="D994" i="6" s="1"/>
  <c r="AML993" i="6"/>
  <c r="D993" i="6" s="1"/>
  <c r="AML992" i="6"/>
  <c r="D992" i="6" s="1"/>
  <c r="AML991" i="6"/>
  <c r="D991" i="6" s="1"/>
  <c r="AML990" i="6"/>
  <c r="D990" i="6" s="1"/>
  <c r="AML989" i="6"/>
  <c r="D989" i="6" s="1"/>
  <c r="AML988" i="6"/>
  <c r="D988" i="6" s="1"/>
  <c r="AML987" i="6"/>
  <c r="D987" i="6" s="1"/>
  <c r="AML986" i="6"/>
  <c r="D986" i="6" s="1"/>
  <c r="AML985" i="6"/>
  <c r="D985" i="6" s="1"/>
  <c r="AML984" i="6"/>
  <c r="D984" i="6" s="1"/>
  <c r="AML983" i="6"/>
  <c r="D983" i="6" s="1"/>
  <c r="AML982" i="6"/>
  <c r="D982" i="6" s="1"/>
  <c r="AML981" i="6"/>
  <c r="D981" i="6" s="1"/>
  <c r="AML980" i="6"/>
  <c r="D980" i="6" s="1"/>
  <c r="AML979" i="6"/>
  <c r="D979" i="6" s="1"/>
  <c r="AML978" i="6"/>
  <c r="D978" i="6" s="1"/>
  <c r="AML977" i="6"/>
  <c r="D977" i="6" s="1"/>
  <c r="AML976" i="6"/>
  <c r="D976" i="6" s="1"/>
  <c r="AML975" i="6"/>
  <c r="D975" i="6" s="1"/>
  <c r="AML974" i="6"/>
  <c r="D974" i="6" s="1"/>
  <c r="AML973" i="6"/>
  <c r="D973" i="6" s="1"/>
  <c r="AML972" i="6"/>
  <c r="D972" i="6" s="1"/>
  <c r="AML971" i="6"/>
  <c r="D971" i="6" s="1"/>
  <c r="AML970" i="6"/>
  <c r="D970" i="6" s="1"/>
  <c r="AML969" i="6"/>
  <c r="D969" i="6" s="1"/>
  <c r="AML968" i="6"/>
  <c r="D968" i="6" s="1"/>
  <c r="AML967" i="6"/>
  <c r="D967" i="6" s="1"/>
  <c r="AML966" i="6"/>
  <c r="D966" i="6" s="1"/>
  <c r="AML965" i="6"/>
  <c r="D965" i="6" s="1"/>
  <c r="AML964" i="6"/>
  <c r="D964" i="6" s="1"/>
  <c r="AML963" i="6"/>
  <c r="D963" i="6" s="1"/>
  <c r="AML962" i="6"/>
  <c r="D962" i="6" s="1"/>
  <c r="AML961" i="6"/>
  <c r="D961" i="6" s="1"/>
  <c r="AML960" i="6"/>
  <c r="D960" i="6" s="1"/>
  <c r="AML959" i="6"/>
  <c r="D959" i="6" s="1"/>
  <c r="AML958" i="6"/>
  <c r="D958" i="6" s="1"/>
  <c r="AML957" i="6"/>
  <c r="D957" i="6" s="1"/>
  <c r="AML956" i="6"/>
  <c r="D956" i="6" s="1"/>
  <c r="AML955" i="6"/>
  <c r="D955" i="6" s="1"/>
  <c r="AML954" i="6"/>
  <c r="D954" i="6" s="1"/>
  <c r="AML953" i="6"/>
  <c r="D953" i="6" s="1"/>
  <c r="AML952" i="6"/>
  <c r="D952" i="6" s="1"/>
  <c r="AML951" i="6"/>
  <c r="D951" i="6" s="1"/>
  <c r="AML950" i="6"/>
  <c r="D950" i="6" s="1"/>
  <c r="AML949" i="6"/>
  <c r="D949" i="6" s="1"/>
  <c r="AML948" i="6"/>
  <c r="D948" i="6" s="1"/>
  <c r="AML947" i="6"/>
  <c r="D947" i="6" s="1"/>
  <c r="AML946" i="6"/>
  <c r="D946" i="6" s="1"/>
  <c r="AML945" i="6"/>
  <c r="D945" i="6" s="1"/>
  <c r="AML944" i="6"/>
  <c r="D944" i="6" s="1"/>
  <c r="AML943" i="6"/>
  <c r="D943" i="6" s="1"/>
  <c r="AML942" i="6"/>
  <c r="D942" i="6" s="1"/>
  <c r="AML941" i="6"/>
  <c r="D941" i="6" s="1"/>
  <c r="AML940" i="6"/>
  <c r="D940" i="6" s="1"/>
  <c r="AML939" i="6"/>
  <c r="D939" i="6" s="1"/>
  <c r="AML938" i="6"/>
  <c r="D938" i="6" s="1"/>
  <c r="AML937" i="6"/>
  <c r="D937" i="6" s="1"/>
  <c r="AML936" i="6"/>
  <c r="D936" i="6" s="1"/>
  <c r="AML935" i="6"/>
  <c r="D935" i="6" s="1"/>
  <c r="AML934" i="6"/>
  <c r="D934" i="6" s="1"/>
  <c r="AML933" i="6"/>
  <c r="D933" i="6" s="1"/>
  <c r="AML932" i="6"/>
  <c r="D932" i="6" s="1"/>
  <c r="AML931" i="6"/>
  <c r="D931" i="6" s="1"/>
  <c r="AML930" i="6"/>
  <c r="D930" i="6" s="1"/>
  <c r="AML929" i="6"/>
  <c r="D929" i="6" s="1"/>
  <c r="AML928" i="6"/>
  <c r="D928" i="6" s="1"/>
  <c r="AML927" i="6"/>
  <c r="D927" i="6" s="1"/>
  <c r="AML926" i="6"/>
  <c r="D926" i="6" s="1"/>
  <c r="AML925" i="6"/>
  <c r="D925" i="6" s="1"/>
  <c r="AML924" i="6"/>
  <c r="D924" i="6" s="1"/>
  <c r="AML923" i="6"/>
  <c r="D923" i="6" s="1"/>
  <c r="AML922" i="6"/>
  <c r="D922" i="6" s="1"/>
  <c r="AML921" i="6"/>
  <c r="D921" i="6" s="1"/>
  <c r="AML903" i="6"/>
  <c r="D903" i="6" s="1"/>
  <c r="AML902" i="6"/>
  <c r="D902" i="6" s="1"/>
  <c r="AML901" i="6"/>
  <c r="D901" i="6" s="1"/>
  <c r="AML900" i="6"/>
  <c r="D900" i="6" s="1"/>
  <c r="AML899" i="6"/>
  <c r="D899" i="6" s="1"/>
  <c r="AML898" i="6"/>
  <c r="D898" i="6" s="1"/>
  <c r="AML897" i="6"/>
  <c r="D897" i="6" s="1"/>
  <c r="AML896" i="6"/>
  <c r="D896" i="6" s="1"/>
  <c r="AML895" i="6"/>
  <c r="D895" i="6" s="1"/>
  <c r="AML894" i="6"/>
  <c r="D894" i="6" s="1"/>
  <c r="AML893" i="6"/>
  <c r="D893" i="6" s="1"/>
  <c r="AML892" i="6"/>
  <c r="D892" i="6" s="1"/>
  <c r="AML891" i="6"/>
  <c r="D891" i="6" s="1"/>
  <c r="AML890" i="6"/>
  <c r="D890" i="6" s="1"/>
  <c r="AML889" i="6"/>
  <c r="D889" i="6" s="1"/>
  <c r="AML888" i="6"/>
  <c r="D888" i="6" s="1"/>
  <c r="AML887" i="6"/>
  <c r="D887" i="6" s="1"/>
  <c r="AML886" i="6"/>
  <c r="D886" i="6" s="1"/>
  <c r="AML885" i="6"/>
  <c r="D885" i="6" s="1"/>
  <c r="AML884" i="6"/>
  <c r="D884" i="6" s="1"/>
  <c r="AML883" i="6"/>
  <c r="D883" i="6" s="1"/>
  <c r="AML882" i="6"/>
  <c r="D882" i="6" s="1"/>
  <c r="AML881" i="6"/>
  <c r="D881" i="6" s="1"/>
  <c r="AML880" i="6"/>
  <c r="D880" i="6" s="1"/>
  <c r="AML879" i="6"/>
  <c r="D879" i="6" s="1"/>
  <c r="AML878" i="6"/>
  <c r="D878" i="6" s="1"/>
  <c r="AML877" i="6"/>
  <c r="D877" i="6" s="1"/>
  <c r="AML876" i="6"/>
  <c r="D876" i="6" s="1"/>
  <c r="AML875" i="6"/>
  <c r="D875" i="6" s="1"/>
  <c r="AML874" i="6"/>
  <c r="D874" i="6" s="1"/>
  <c r="AML873" i="6"/>
  <c r="D873" i="6" s="1"/>
  <c r="AML872" i="6"/>
  <c r="D872" i="6" s="1"/>
  <c r="AML871" i="6"/>
  <c r="D871" i="6" s="1"/>
  <c r="AML870" i="6"/>
  <c r="D870" i="6" s="1"/>
  <c r="AML869" i="6"/>
  <c r="D869" i="6" s="1"/>
  <c r="AML868" i="6"/>
  <c r="D868" i="6" s="1"/>
  <c r="AML867" i="6"/>
  <c r="D867" i="6" s="1"/>
  <c r="AML866" i="6"/>
  <c r="D866" i="6" s="1"/>
  <c r="AML865" i="6"/>
  <c r="D865" i="6" s="1"/>
  <c r="AML864" i="6"/>
  <c r="D864" i="6" s="1"/>
  <c r="AML863" i="6"/>
  <c r="D863" i="6" s="1"/>
  <c r="AML862" i="6"/>
  <c r="D862" i="6" s="1"/>
  <c r="AML861" i="6"/>
  <c r="D861" i="6" s="1"/>
  <c r="AML860" i="6"/>
  <c r="D860" i="6" s="1"/>
  <c r="AML859" i="6"/>
  <c r="D859" i="6" s="1"/>
  <c r="AML858" i="6"/>
  <c r="D858" i="6" s="1"/>
  <c r="AML857" i="6"/>
  <c r="D857" i="6" s="1"/>
  <c r="AML856" i="6"/>
  <c r="D856" i="6" s="1"/>
  <c r="AML855" i="6"/>
  <c r="D855" i="6" s="1"/>
  <c r="AML854" i="6"/>
  <c r="D854" i="6" s="1"/>
  <c r="AML853" i="6"/>
  <c r="D853" i="6" s="1"/>
  <c r="AML852" i="6"/>
  <c r="D852" i="6" s="1"/>
  <c r="AML851" i="6"/>
  <c r="D851" i="6" s="1"/>
  <c r="AML850" i="6"/>
  <c r="D850" i="6" s="1"/>
  <c r="AML849" i="6"/>
  <c r="D849" i="6" s="1"/>
  <c r="AML848" i="6"/>
  <c r="D848" i="6" s="1"/>
  <c r="AML847" i="6"/>
  <c r="D847" i="6" s="1"/>
  <c r="AML846" i="6"/>
  <c r="D846" i="6" s="1"/>
  <c r="AML845" i="6"/>
  <c r="D845" i="6" s="1"/>
  <c r="AML844" i="6"/>
  <c r="D844" i="6" s="1"/>
  <c r="AML843" i="6"/>
  <c r="D843" i="6" s="1"/>
  <c r="AML842" i="6"/>
  <c r="D842" i="6" s="1"/>
  <c r="AML841" i="6"/>
  <c r="D841" i="6" s="1"/>
  <c r="AML840" i="6"/>
  <c r="D840" i="6" s="1"/>
  <c r="AML839" i="6"/>
  <c r="D839" i="6" s="1"/>
  <c r="AML838" i="6"/>
  <c r="D838" i="6" s="1"/>
  <c r="AML837" i="6"/>
  <c r="D837" i="6" s="1"/>
  <c r="AML836" i="6"/>
  <c r="D836" i="6" s="1"/>
  <c r="AML835" i="6"/>
  <c r="D835" i="6" s="1"/>
  <c r="AML834" i="6"/>
  <c r="D834" i="6" s="1"/>
  <c r="AML833" i="6"/>
  <c r="D833" i="6" s="1"/>
  <c r="AML832" i="6"/>
  <c r="D832" i="6" s="1"/>
  <c r="AML831" i="6"/>
  <c r="D831" i="6" s="1"/>
  <c r="AML830" i="6"/>
  <c r="D830" i="6" s="1"/>
  <c r="AML829" i="6"/>
  <c r="D829" i="6" s="1"/>
  <c r="AML828" i="6"/>
  <c r="D828" i="6" s="1"/>
  <c r="AML827" i="6"/>
  <c r="D827" i="6" s="1"/>
  <c r="AML826" i="6"/>
  <c r="D826" i="6" s="1"/>
  <c r="AML825" i="6"/>
  <c r="D825" i="6" s="1"/>
  <c r="AML824" i="6"/>
  <c r="D824" i="6" s="1"/>
  <c r="AML823" i="6"/>
  <c r="D823" i="6" s="1"/>
  <c r="AML822" i="6"/>
  <c r="D822" i="6" s="1"/>
  <c r="AML821" i="6"/>
  <c r="D821" i="6" s="1"/>
  <c r="AML820" i="6"/>
  <c r="D820" i="6" s="1"/>
  <c r="AML819" i="6"/>
  <c r="D819" i="6" s="1"/>
  <c r="AML818" i="6"/>
  <c r="D818" i="6" s="1"/>
  <c r="AML817" i="6"/>
  <c r="D817" i="6" s="1"/>
  <c r="AML816" i="6"/>
  <c r="D816" i="6" s="1"/>
  <c r="AML815" i="6"/>
  <c r="D815" i="6" s="1"/>
  <c r="AML814" i="6"/>
  <c r="D814" i="6" s="1"/>
  <c r="AML813" i="6"/>
  <c r="D813" i="6" s="1"/>
  <c r="AML812" i="6"/>
  <c r="D812" i="6" s="1"/>
  <c r="AML811" i="6"/>
  <c r="D811" i="6" s="1"/>
  <c r="AML810" i="6"/>
  <c r="D810" i="6" s="1"/>
  <c r="AML809" i="6"/>
  <c r="D809" i="6" s="1"/>
  <c r="AML808" i="6"/>
  <c r="D808" i="6" s="1"/>
  <c r="AML807" i="6"/>
  <c r="D807" i="6" s="1"/>
  <c r="AML806" i="6"/>
  <c r="D806" i="6" s="1"/>
  <c r="AML805" i="6"/>
  <c r="D805" i="6" s="1"/>
  <c r="AML804" i="6"/>
  <c r="D804" i="6" s="1"/>
  <c r="AML803" i="6"/>
  <c r="D803" i="6" s="1"/>
  <c r="AML802" i="6"/>
  <c r="D802" i="6" s="1"/>
  <c r="AML801" i="6"/>
  <c r="D801" i="6" s="1"/>
  <c r="AML800" i="6"/>
  <c r="D800" i="6" s="1"/>
  <c r="AML799" i="6"/>
  <c r="D799" i="6" s="1"/>
  <c r="AML798" i="6"/>
  <c r="D798" i="6" s="1"/>
  <c r="AML797" i="6"/>
  <c r="D797" i="6" s="1"/>
  <c r="AML796" i="6"/>
  <c r="D796" i="6" s="1"/>
  <c r="AML795" i="6"/>
  <c r="D795" i="6" s="1"/>
  <c r="AML794" i="6"/>
  <c r="D794" i="6" s="1"/>
  <c r="AML793" i="6"/>
  <c r="D793" i="6" s="1"/>
  <c r="AML792" i="6"/>
  <c r="D792" i="6" s="1"/>
  <c r="AML791" i="6"/>
  <c r="D791" i="6" s="1"/>
  <c r="AML790" i="6"/>
  <c r="D790" i="6" s="1"/>
  <c r="AML789" i="6"/>
  <c r="D789" i="6" s="1"/>
  <c r="AML788" i="6"/>
  <c r="D788" i="6" s="1"/>
  <c r="AML787" i="6"/>
  <c r="D787" i="6" s="1"/>
  <c r="AML786" i="6"/>
  <c r="D786" i="6" s="1"/>
  <c r="AML785" i="6"/>
  <c r="D785" i="6" s="1"/>
  <c r="AML784" i="6"/>
  <c r="D784" i="6" s="1"/>
  <c r="AML783" i="6"/>
  <c r="D783" i="6" s="1"/>
  <c r="AML782" i="6"/>
  <c r="D782" i="6" s="1"/>
  <c r="AML781" i="6"/>
  <c r="D781" i="6" s="1"/>
  <c r="AML780" i="6"/>
  <c r="D780" i="6" s="1"/>
  <c r="AML779" i="6"/>
  <c r="D779" i="6" s="1"/>
  <c r="AML778" i="6"/>
  <c r="D778" i="6" s="1"/>
  <c r="AML777" i="6"/>
  <c r="D777" i="6" s="1"/>
  <c r="AML776" i="6"/>
  <c r="D776" i="6" s="1"/>
  <c r="AML775" i="6"/>
  <c r="D775" i="6" s="1"/>
  <c r="AML774" i="6"/>
  <c r="D774" i="6" s="1"/>
  <c r="AML773" i="6"/>
  <c r="D773" i="6" s="1"/>
  <c r="AML772" i="6"/>
  <c r="D772" i="6" s="1"/>
  <c r="AML771" i="6"/>
  <c r="D771" i="6" s="1"/>
  <c r="AML770" i="6"/>
  <c r="D770" i="6" s="1"/>
  <c r="AML769" i="6"/>
  <c r="D769" i="6" s="1"/>
  <c r="AML768" i="6"/>
  <c r="D768" i="6" s="1"/>
  <c r="AML767" i="6"/>
  <c r="D767" i="6" s="1"/>
  <c r="AML766" i="6"/>
  <c r="D766" i="6" s="1"/>
  <c r="AML765" i="6"/>
  <c r="D765" i="6" s="1"/>
  <c r="AML764" i="6"/>
  <c r="D764" i="6" s="1"/>
  <c r="AML763" i="6"/>
  <c r="D763" i="6" s="1"/>
  <c r="AML762" i="6"/>
  <c r="D762" i="6" s="1"/>
  <c r="AML761" i="6"/>
  <c r="D761" i="6" s="1"/>
  <c r="AML760" i="6"/>
  <c r="D760" i="6" s="1"/>
  <c r="AML759" i="6"/>
  <c r="D759" i="6" s="1"/>
  <c r="AML758" i="6"/>
  <c r="D758" i="6" s="1"/>
  <c r="AML757" i="6"/>
  <c r="D757" i="6" s="1"/>
  <c r="AML756" i="6"/>
  <c r="D756" i="6" s="1"/>
  <c r="AML755" i="6"/>
  <c r="D755" i="6" s="1"/>
  <c r="AML754" i="6"/>
  <c r="D754" i="6" s="1"/>
  <c r="AML753" i="6"/>
  <c r="D753" i="6" s="1"/>
  <c r="AML752" i="6"/>
  <c r="D752" i="6" s="1"/>
  <c r="AML751" i="6"/>
  <c r="D751" i="6" s="1"/>
  <c r="AML750" i="6"/>
  <c r="D750" i="6" s="1"/>
  <c r="AML749" i="6"/>
  <c r="D749" i="6" s="1"/>
  <c r="AML748" i="6"/>
  <c r="D748" i="6" s="1"/>
  <c r="AML747" i="6"/>
  <c r="D747" i="6" s="1"/>
  <c r="AML746" i="6"/>
  <c r="D746" i="6" s="1"/>
  <c r="AML745" i="6"/>
  <c r="D745" i="6" s="1"/>
  <c r="AML744" i="6"/>
  <c r="D744" i="6" s="1"/>
  <c r="AML743" i="6"/>
  <c r="D743" i="6" s="1"/>
  <c r="AML742" i="6"/>
  <c r="D742" i="6" s="1"/>
  <c r="AML741" i="6"/>
  <c r="D741" i="6" s="1"/>
  <c r="AML740" i="6"/>
  <c r="D740" i="6" s="1"/>
  <c r="AML739" i="6"/>
  <c r="D739" i="6" s="1"/>
  <c r="AML738" i="6"/>
  <c r="D738" i="6" s="1"/>
  <c r="AML737" i="6"/>
  <c r="D737" i="6" s="1"/>
  <c r="AML736" i="6"/>
  <c r="D736" i="6" s="1"/>
  <c r="AML735" i="6"/>
  <c r="D735" i="6" s="1"/>
  <c r="AML734" i="6"/>
  <c r="D734" i="6" s="1"/>
  <c r="AML733" i="6"/>
  <c r="D733" i="6" s="1"/>
  <c r="AML732" i="6"/>
  <c r="D732" i="6" s="1"/>
  <c r="AML731" i="6"/>
  <c r="D731" i="6" s="1"/>
  <c r="AML730" i="6"/>
  <c r="D730" i="6" s="1"/>
  <c r="AML729" i="6"/>
  <c r="D729" i="6" s="1"/>
  <c r="AML728" i="6"/>
  <c r="D728" i="6" s="1"/>
  <c r="AML727" i="6"/>
  <c r="D727" i="6" s="1"/>
  <c r="AML726" i="6"/>
  <c r="D726" i="6" s="1"/>
  <c r="AML725" i="6"/>
  <c r="D725" i="6" s="1"/>
  <c r="AML724" i="6"/>
  <c r="D724" i="6" s="1"/>
  <c r="AML723" i="6"/>
  <c r="D723" i="6" s="1"/>
  <c r="AML722" i="6"/>
  <c r="D722" i="6" s="1"/>
  <c r="AML721" i="6"/>
  <c r="D721" i="6" s="1"/>
  <c r="AML720" i="6"/>
  <c r="D720" i="6" s="1"/>
  <c r="AML719" i="6"/>
  <c r="D719" i="6" s="1"/>
  <c r="AML718" i="6"/>
  <c r="D718" i="6" s="1"/>
  <c r="AML717" i="6"/>
  <c r="D717" i="6" s="1"/>
  <c r="AML716" i="6"/>
  <c r="D716" i="6" s="1"/>
  <c r="AML715" i="6"/>
  <c r="D715" i="6" s="1"/>
  <c r="AML714" i="6"/>
  <c r="D714" i="6" s="1"/>
  <c r="AML713" i="6"/>
  <c r="D713" i="6" s="1"/>
  <c r="H64" i="11" s="1"/>
  <c r="I64" i="11" s="1"/>
  <c r="AML712" i="6"/>
  <c r="D712" i="6" s="1"/>
  <c r="AML711" i="6"/>
  <c r="D711" i="6" s="1"/>
  <c r="AML710" i="6"/>
  <c r="D710" i="6" s="1"/>
  <c r="AML709" i="6"/>
  <c r="D709" i="6" s="1"/>
  <c r="H63" i="11" s="1"/>
  <c r="I63" i="11" s="1"/>
  <c r="AML708" i="6"/>
  <c r="D708" i="6" s="1"/>
  <c r="AML707" i="6"/>
  <c r="D707" i="6" s="1"/>
  <c r="AML706" i="6"/>
  <c r="D706" i="6" s="1"/>
  <c r="AML705" i="6"/>
  <c r="D705" i="6" s="1"/>
  <c r="AML704" i="6"/>
  <c r="D704" i="6" s="1"/>
  <c r="AML703" i="6"/>
  <c r="D703" i="6" s="1"/>
  <c r="AML702" i="6"/>
  <c r="D702" i="6" s="1"/>
  <c r="AML701" i="6"/>
  <c r="D701" i="6" s="1"/>
  <c r="AML700" i="6"/>
  <c r="D700" i="6" s="1"/>
  <c r="AML699" i="6"/>
  <c r="D699" i="6" s="1"/>
  <c r="AML698" i="6"/>
  <c r="D698" i="6" s="1"/>
  <c r="AML697" i="6"/>
  <c r="D697" i="6" s="1"/>
  <c r="AML696" i="6"/>
  <c r="D696" i="6" s="1"/>
  <c r="AML695" i="6"/>
  <c r="D695" i="6" s="1"/>
  <c r="AML694" i="6"/>
  <c r="D694" i="6" s="1"/>
  <c r="AML693" i="6"/>
  <c r="D693" i="6" s="1"/>
  <c r="AML692" i="6"/>
  <c r="D692" i="6" s="1"/>
  <c r="AML691" i="6"/>
  <c r="D691" i="6" s="1"/>
  <c r="AML690" i="6"/>
  <c r="D690" i="6" s="1"/>
  <c r="AML689" i="6"/>
  <c r="D689" i="6" s="1"/>
  <c r="AML688" i="6"/>
  <c r="D688" i="6" s="1"/>
  <c r="AML687" i="6"/>
  <c r="D687" i="6" s="1"/>
  <c r="AML686" i="6"/>
  <c r="D686" i="6" s="1"/>
  <c r="AML685" i="6"/>
  <c r="D685" i="6" s="1"/>
  <c r="AML684" i="6"/>
  <c r="D684" i="6" s="1"/>
  <c r="AML683" i="6"/>
  <c r="D683" i="6" s="1"/>
  <c r="AML682" i="6"/>
  <c r="D682" i="6" s="1"/>
  <c r="AML681" i="6"/>
  <c r="D681" i="6" s="1"/>
  <c r="AML680" i="6"/>
  <c r="D680" i="6" s="1"/>
  <c r="AML679" i="6"/>
  <c r="D679" i="6" s="1"/>
  <c r="AML678" i="6"/>
  <c r="D678" i="6" s="1"/>
  <c r="AML677" i="6"/>
  <c r="D677" i="6" s="1"/>
  <c r="AML676" i="6"/>
  <c r="D676" i="6" s="1"/>
  <c r="AML675" i="6"/>
  <c r="D675" i="6" s="1"/>
  <c r="AML674" i="6"/>
  <c r="D674" i="6" s="1"/>
  <c r="AML673" i="6"/>
  <c r="D673" i="6" s="1"/>
  <c r="AML672" i="6"/>
  <c r="D672" i="6" s="1"/>
  <c r="AML671" i="6"/>
  <c r="D671" i="6" s="1"/>
  <c r="AML670" i="6"/>
  <c r="D670" i="6" s="1"/>
  <c r="AML669" i="6"/>
  <c r="D669" i="6" s="1"/>
  <c r="AML668" i="6"/>
  <c r="D668" i="6" s="1"/>
  <c r="AML667" i="6"/>
  <c r="D667" i="6" s="1"/>
  <c r="AML666" i="6"/>
  <c r="D666" i="6" s="1"/>
  <c r="AML665" i="6"/>
  <c r="D665" i="6" s="1"/>
  <c r="AML664" i="6"/>
  <c r="D664" i="6" s="1"/>
  <c r="AML663" i="6"/>
  <c r="D663" i="6" s="1"/>
  <c r="AML662" i="6"/>
  <c r="D662" i="6" s="1"/>
  <c r="AML661" i="6"/>
  <c r="D661" i="6" s="1"/>
  <c r="AML660" i="6"/>
  <c r="D660" i="6" s="1"/>
  <c r="AML659" i="6"/>
  <c r="D659" i="6" s="1"/>
  <c r="AML658" i="6"/>
  <c r="D658" i="6" s="1"/>
  <c r="AML657" i="6"/>
  <c r="D657" i="6" s="1"/>
  <c r="AML656" i="6"/>
  <c r="D656" i="6" s="1"/>
  <c r="AML655" i="6"/>
  <c r="D655" i="6" s="1"/>
  <c r="AML654" i="6"/>
  <c r="D654" i="6" s="1"/>
  <c r="AML653" i="6"/>
  <c r="D653" i="6" s="1"/>
  <c r="AML652" i="6"/>
  <c r="D652" i="6" s="1"/>
  <c r="AML651" i="6"/>
  <c r="D651" i="6" s="1"/>
  <c r="AML650" i="6"/>
  <c r="D650" i="6" s="1"/>
  <c r="AML649" i="6"/>
  <c r="D649" i="6" s="1"/>
  <c r="AML648" i="6"/>
  <c r="D648" i="6" s="1"/>
  <c r="AML647" i="6"/>
  <c r="D647" i="6" s="1"/>
  <c r="AML646" i="6"/>
  <c r="D646" i="6" s="1"/>
  <c r="AML645" i="6"/>
  <c r="D645" i="6" s="1"/>
  <c r="AML644" i="6"/>
  <c r="D644" i="6" s="1"/>
  <c r="AML643" i="6"/>
  <c r="D643" i="6" s="1"/>
  <c r="AML642" i="6"/>
  <c r="D642" i="6" s="1"/>
  <c r="AML641" i="6"/>
  <c r="D641" i="6" s="1"/>
  <c r="AML640" i="6"/>
  <c r="D640" i="6" s="1"/>
  <c r="AML639" i="6"/>
  <c r="D639" i="6" s="1"/>
  <c r="AML638" i="6"/>
  <c r="D638" i="6" s="1"/>
  <c r="AML637" i="6"/>
  <c r="D637" i="6" s="1"/>
  <c r="AML636" i="6"/>
  <c r="D636" i="6" s="1"/>
  <c r="AML635" i="6"/>
  <c r="D635" i="6" s="1"/>
  <c r="AML634" i="6"/>
  <c r="D634" i="6" s="1"/>
  <c r="AML633" i="6"/>
  <c r="D633" i="6" s="1"/>
  <c r="AML632" i="6"/>
  <c r="D632" i="6" s="1"/>
  <c r="AML631" i="6"/>
  <c r="D631" i="6" s="1"/>
  <c r="AML630" i="6"/>
  <c r="D630" i="6" s="1"/>
  <c r="AML629" i="6"/>
  <c r="D629" i="6" s="1"/>
  <c r="AML628" i="6"/>
  <c r="D628" i="6" s="1"/>
  <c r="AML627" i="6"/>
  <c r="D627" i="6" s="1"/>
  <c r="AML626" i="6"/>
  <c r="D626" i="6" s="1"/>
  <c r="AML625" i="6"/>
  <c r="D625" i="6" s="1"/>
  <c r="AML624" i="6"/>
  <c r="D624" i="6" s="1"/>
  <c r="AML623" i="6"/>
  <c r="D623" i="6" s="1"/>
  <c r="AML622" i="6"/>
  <c r="D622" i="6" s="1"/>
  <c r="AML621" i="6"/>
  <c r="D621" i="6" s="1"/>
  <c r="AML620" i="6"/>
  <c r="D620" i="6" s="1"/>
  <c r="AML619" i="6"/>
  <c r="D619" i="6" s="1"/>
  <c r="AML618" i="6"/>
  <c r="D618" i="6" s="1"/>
  <c r="AML617" i="6"/>
  <c r="D617" i="6" s="1"/>
  <c r="AML616" i="6"/>
  <c r="D616" i="6" s="1"/>
  <c r="AML615" i="6"/>
  <c r="D615" i="6" s="1"/>
  <c r="AML614" i="6"/>
  <c r="D614" i="6" s="1"/>
  <c r="AML613" i="6"/>
  <c r="D613" i="6" s="1"/>
  <c r="AML612" i="6"/>
  <c r="D612" i="6" s="1"/>
  <c r="AML611" i="6"/>
  <c r="D611" i="6" s="1"/>
  <c r="AML610" i="6"/>
  <c r="D610" i="6" s="1"/>
  <c r="AML609" i="6"/>
  <c r="D609" i="6" s="1"/>
  <c r="AML608" i="6"/>
  <c r="D608" i="6" s="1"/>
  <c r="AML607" i="6"/>
  <c r="D607" i="6" s="1"/>
  <c r="AML606" i="6"/>
  <c r="D606" i="6" s="1"/>
  <c r="AML605" i="6"/>
  <c r="D605" i="6" s="1"/>
  <c r="AML604" i="6"/>
  <c r="D604" i="6" s="1"/>
  <c r="AML603" i="6"/>
  <c r="D603" i="6" s="1"/>
  <c r="AML602" i="6"/>
  <c r="D602" i="6" s="1"/>
  <c r="AML601" i="6"/>
  <c r="D601" i="6" s="1"/>
  <c r="AML600" i="6"/>
  <c r="D600" i="6" s="1"/>
  <c r="AML599" i="6"/>
  <c r="D599" i="6" s="1"/>
  <c r="AML598" i="6"/>
  <c r="D598" i="6" s="1"/>
  <c r="AML597" i="6"/>
  <c r="D597" i="6" s="1"/>
  <c r="AML596" i="6"/>
  <c r="D596" i="6" s="1"/>
  <c r="AML595" i="6"/>
  <c r="D595" i="6" s="1"/>
  <c r="AML594" i="6"/>
  <c r="D594" i="6" s="1"/>
  <c r="AML593" i="6"/>
  <c r="D593" i="6" s="1"/>
  <c r="AML592" i="6"/>
  <c r="D592" i="6" s="1"/>
  <c r="AML591" i="6"/>
  <c r="D591" i="6" s="1"/>
  <c r="AML590" i="6"/>
  <c r="D590" i="6" s="1"/>
  <c r="AML589" i="6"/>
  <c r="D589" i="6" s="1"/>
  <c r="AML588" i="6"/>
  <c r="D588" i="6" s="1"/>
  <c r="AML587" i="6"/>
  <c r="D587" i="6" s="1"/>
  <c r="AML586" i="6"/>
  <c r="D586" i="6" s="1"/>
  <c r="AML585" i="6"/>
  <c r="D585" i="6" s="1"/>
  <c r="AML584" i="6"/>
  <c r="D584" i="6" s="1"/>
  <c r="AML583" i="6"/>
  <c r="D583" i="6" s="1"/>
  <c r="AML582" i="6"/>
  <c r="D582" i="6" s="1"/>
  <c r="AML581" i="6"/>
  <c r="D581" i="6" s="1"/>
  <c r="AML580" i="6"/>
  <c r="D580" i="6" s="1"/>
  <c r="AML579" i="6"/>
  <c r="D579" i="6" s="1"/>
  <c r="AML578" i="6"/>
  <c r="D578" i="6" s="1"/>
  <c r="AML577" i="6"/>
  <c r="D577" i="6" s="1"/>
  <c r="AML576" i="6"/>
  <c r="D576" i="6" s="1"/>
  <c r="AML575" i="6"/>
  <c r="D575" i="6" s="1"/>
  <c r="AML574" i="6"/>
  <c r="D574" i="6" s="1"/>
  <c r="AML573" i="6"/>
  <c r="D573" i="6" s="1"/>
  <c r="AML572" i="6"/>
  <c r="D572" i="6" s="1"/>
  <c r="AML571" i="6"/>
  <c r="D571" i="6" s="1"/>
  <c r="AML570" i="6"/>
  <c r="D570" i="6" s="1"/>
  <c r="AML569" i="6"/>
  <c r="D569" i="6" s="1"/>
  <c r="AML568" i="6"/>
  <c r="D568" i="6" s="1"/>
  <c r="AML567" i="6"/>
  <c r="D567" i="6" s="1"/>
  <c r="AML566" i="6"/>
  <c r="D566" i="6" s="1"/>
  <c r="AML565" i="6"/>
  <c r="D565" i="6" s="1"/>
  <c r="AML564" i="6"/>
  <c r="D564" i="6" s="1"/>
  <c r="AML563" i="6"/>
  <c r="D563" i="6" s="1"/>
  <c r="AML562" i="6"/>
  <c r="D562" i="6" s="1"/>
  <c r="AML561" i="6"/>
  <c r="D561" i="6" s="1"/>
  <c r="AML560" i="6"/>
  <c r="D560" i="6" s="1"/>
  <c r="AML559" i="6"/>
  <c r="D559" i="6" s="1"/>
  <c r="AML558" i="6"/>
  <c r="D558" i="6" s="1"/>
  <c r="AML557" i="6"/>
  <c r="D557" i="6" s="1"/>
  <c r="AML556" i="6"/>
  <c r="D556" i="6" s="1"/>
  <c r="AML555" i="6"/>
  <c r="D555" i="6" s="1"/>
  <c r="AML554" i="6"/>
  <c r="D554" i="6" s="1"/>
  <c r="AML553" i="6"/>
  <c r="D553" i="6" s="1"/>
  <c r="AML552" i="6"/>
  <c r="D552" i="6" s="1"/>
  <c r="AML551" i="6"/>
  <c r="D551" i="6" s="1"/>
  <c r="AML550" i="6"/>
  <c r="D550" i="6" s="1"/>
  <c r="AML549" i="6"/>
  <c r="D549" i="6" s="1"/>
  <c r="AML548" i="6"/>
  <c r="D548" i="6" s="1"/>
  <c r="AML547" i="6"/>
  <c r="D547" i="6" s="1"/>
  <c r="AML546" i="6"/>
  <c r="D546" i="6" s="1"/>
  <c r="AML545" i="6"/>
  <c r="D545" i="6" s="1"/>
  <c r="AML544" i="6"/>
  <c r="D544" i="6" s="1"/>
  <c r="AML543" i="6"/>
  <c r="D543" i="6" s="1"/>
  <c r="AML542" i="6"/>
  <c r="D542" i="6" s="1"/>
  <c r="AML541" i="6"/>
  <c r="D541" i="6" s="1"/>
  <c r="AML540" i="6"/>
  <c r="D540" i="6" s="1"/>
  <c r="AML539" i="6"/>
  <c r="D539" i="6" s="1"/>
  <c r="AML538" i="6"/>
  <c r="D538" i="6" s="1"/>
  <c r="AML537" i="6"/>
  <c r="D537" i="6" s="1"/>
  <c r="AML536" i="6"/>
  <c r="D536" i="6" s="1"/>
  <c r="AML535" i="6"/>
  <c r="D535" i="6" s="1"/>
  <c r="AML534" i="6"/>
  <c r="D534" i="6" s="1"/>
  <c r="AML533" i="6"/>
  <c r="D533" i="6" s="1"/>
  <c r="AML532" i="6"/>
  <c r="D532" i="6" s="1"/>
  <c r="AML531" i="6"/>
  <c r="D531" i="6" s="1"/>
  <c r="AML530" i="6"/>
  <c r="D530" i="6" s="1"/>
  <c r="AML529" i="6"/>
  <c r="D529" i="6" s="1"/>
  <c r="AML528" i="6"/>
  <c r="D528" i="6" s="1"/>
  <c r="AML527" i="6"/>
  <c r="D527" i="6" s="1"/>
  <c r="AML526" i="6"/>
  <c r="D526" i="6" s="1"/>
  <c r="AML525" i="6"/>
  <c r="D525" i="6" s="1"/>
  <c r="AML524" i="6"/>
  <c r="D524" i="6" s="1"/>
  <c r="AML523" i="6"/>
  <c r="D523" i="6" s="1"/>
  <c r="AML522" i="6"/>
  <c r="D522" i="6" s="1"/>
  <c r="AML521" i="6"/>
  <c r="D521" i="6" s="1"/>
  <c r="AML520" i="6"/>
  <c r="D520" i="6" s="1"/>
  <c r="AML519" i="6"/>
  <c r="D519" i="6" s="1"/>
  <c r="AML518" i="6"/>
  <c r="D518" i="6" s="1"/>
  <c r="AML517" i="6"/>
  <c r="D517" i="6" s="1"/>
  <c r="AML516" i="6"/>
  <c r="D516" i="6" s="1"/>
  <c r="AML515" i="6"/>
  <c r="D515" i="6" s="1"/>
  <c r="AML514" i="6"/>
  <c r="D514" i="6" s="1"/>
  <c r="AML513" i="6"/>
  <c r="D513" i="6" s="1"/>
  <c r="AML512" i="6"/>
  <c r="D512" i="6" s="1"/>
  <c r="AML511" i="6"/>
  <c r="D511" i="6" s="1"/>
  <c r="AML510" i="6"/>
  <c r="D510" i="6" s="1"/>
  <c r="AML509" i="6"/>
  <c r="D509" i="6" s="1"/>
  <c r="AML508" i="6"/>
  <c r="D508" i="6" s="1"/>
  <c r="AML507" i="6"/>
  <c r="D507" i="6" s="1"/>
  <c r="AML506" i="6"/>
  <c r="D506" i="6" s="1"/>
  <c r="AML505" i="6"/>
  <c r="D505" i="6" s="1"/>
  <c r="AML504" i="6"/>
  <c r="D504" i="6" s="1"/>
  <c r="AML503" i="6"/>
  <c r="D503" i="6" s="1"/>
  <c r="AML502" i="6"/>
  <c r="D502" i="6" s="1"/>
  <c r="AML501" i="6"/>
  <c r="D501" i="6" s="1"/>
  <c r="AML500" i="6"/>
  <c r="D500" i="6" s="1"/>
  <c r="AML499" i="6"/>
  <c r="D499" i="6" s="1"/>
  <c r="AML498" i="6"/>
  <c r="D498" i="6" s="1"/>
  <c r="AML497" i="6"/>
  <c r="D497" i="6" s="1"/>
  <c r="AML496" i="6"/>
  <c r="D496" i="6" s="1"/>
  <c r="AML495" i="6"/>
  <c r="D495" i="6" s="1"/>
  <c r="AML494" i="6"/>
  <c r="D494" i="6" s="1"/>
  <c r="AML493" i="6"/>
  <c r="D493" i="6" s="1"/>
  <c r="AML492" i="6"/>
  <c r="D492" i="6" s="1"/>
  <c r="AML491" i="6"/>
  <c r="D491" i="6" s="1"/>
  <c r="AML490" i="6"/>
  <c r="D490" i="6" s="1"/>
  <c r="AML489" i="6"/>
  <c r="D489" i="6" s="1"/>
  <c r="AML488" i="6"/>
  <c r="D488" i="6" s="1"/>
  <c r="AML487" i="6"/>
  <c r="D487" i="6" s="1"/>
  <c r="AML486" i="6"/>
  <c r="D486" i="6" s="1"/>
  <c r="AML485" i="6"/>
  <c r="D485" i="6" s="1"/>
  <c r="AML484" i="6"/>
  <c r="D484" i="6" s="1"/>
  <c r="AML483" i="6"/>
  <c r="D483" i="6" s="1"/>
  <c r="AML482" i="6"/>
  <c r="D482" i="6" s="1"/>
  <c r="AML481" i="6"/>
  <c r="D481" i="6" s="1"/>
  <c r="AML480" i="6"/>
  <c r="D480" i="6" s="1"/>
  <c r="AML479" i="6"/>
  <c r="D479" i="6" s="1"/>
  <c r="AML478" i="6"/>
  <c r="D478" i="6" s="1"/>
  <c r="AML477" i="6"/>
  <c r="D477" i="6" s="1"/>
  <c r="AML476" i="6"/>
  <c r="D476" i="6" s="1"/>
  <c r="AML475" i="6"/>
  <c r="D475" i="6" s="1"/>
  <c r="AML474" i="6"/>
  <c r="D474" i="6" s="1"/>
  <c r="AML473" i="6"/>
  <c r="D473" i="6" s="1"/>
  <c r="AML472" i="6"/>
  <c r="D472" i="6" s="1"/>
  <c r="AML471" i="6"/>
  <c r="D471" i="6" s="1"/>
  <c r="AML470" i="6"/>
  <c r="D470" i="6" s="1"/>
  <c r="AML469" i="6"/>
  <c r="D469" i="6" s="1"/>
  <c r="AML468" i="6"/>
  <c r="D468" i="6" s="1"/>
  <c r="AML467" i="6"/>
  <c r="D467" i="6" s="1"/>
  <c r="AML466" i="6"/>
  <c r="D466" i="6" s="1"/>
  <c r="AML465" i="6"/>
  <c r="D465" i="6" s="1"/>
  <c r="AML464" i="6"/>
  <c r="D464" i="6" s="1"/>
  <c r="AML463" i="6"/>
  <c r="D463" i="6" s="1"/>
  <c r="AML462" i="6"/>
  <c r="D462" i="6" s="1"/>
  <c r="AML461" i="6"/>
  <c r="D461" i="6" s="1"/>
  <c r="AML460" i="6"/>
  <c r="D460" i="6" s="1"/>
  <c r="AML459" i="6"/>
  <c r="D459" i="6" s="1"/>
  <c r="AML458" i="6"/>
  <c r="D458" i="6" s="1"/>
  <c r="AML457" i="6"/>
  <c r="D457" i="6" s="1"/>
  <c r="AML456" i="6"/>
  <c r="D456" i="6" s="1"/>
  <c r="AML455" i="6"/>
  <c r="D455" i="6" s="1"/>
  <c r="AML454" i="6"/>
  <c r="D454" i="6" s="1"/>
  <c r="AML453" i="6"/>
  <c r="D453" i="6" s="1"/>
  <c r="AML452" i="6"/>
  <c r="D452" i="6" s="1"/>
  <c r="AML451" i="6"/>
  <c r="D451" i="6" s="1"/>
  <c r="AML450" i="6"/>
  <c r="D450" i="6" s="1"/>
  <c r="AML449" i="6"/>
  <c r="D449" i="6" s="1"/>
  <c r="AML448" i="6"/>
  <c r="D448" i="6" s="1"/>
  <c r="AML447" i="6"/>
  <c r="D447" i="6" s="1"/>
  <c r="AML446" i="6"/>
  <c r="D446" i="6" s="1"/>
  <c r="AML445" i="6"/>
  <c r="D445" i="6" s="1"/>
  <c r="AML444" i="6"/>
  <c r="D444" i="6" s="1"/>
  <c r="AML443" i="6"/>
  <c r="D443" i="6" s="1"/>
  <c r="AML442" i="6"/>
  <c r="D442" i="6" s="1"/>
  <c r="AML441" i="6"/>
  <c r="D441" i="6" s="1"/>
  <c r="AML440" i="6"/>
  <c r="D440" i="6" s="1"/>
  <c r="AML439" i="6"/>
  <c r="D439" i="6" s="1"/>
  <c r="AML438" i="6"/>
  <c r="D438" i="6" s="1"/>
  <c r="AML437" i="6"/>
  <c r="D437" i="6" s="1"/>
  <c r="AML436" i="6"/>
  <c r="D436" i="6" s="1"/>
  <c r="AML435" i="6"/>
  <c r="D435" i="6" s="1"/>
  <c r="AML434" i="6"/>
  <c r="D434" i="6" s="1"/>
  <c r="AML433" i="6"/>
  <c r="D433" i="6" s="1"/>
  <c r="AML432" i="6"/>
  <c r="D432" i="6" s="1"/>
  <c r="AML431" i="6"/>
  <c r="D431" i="6" s="1"/>
  <c r="AML430" i="6"/>
  <c r="D430" i="6" s="1"/>
  <c r="AML429" i="6"/>
  <c r="D429" i="6" s="1"/>
  <c r="AML428" i="6"/>
  <c r="D428" i="6" s="1"/>
  <c r="AML427" i="6"/>
  <c r="D427" i="6" s="1"/>
  <c r="AML426" i="6"/>
  <c r="D426" i="6" s="1"/>
  <c r="AML425" i="6"/>
  <c r="D425" i="6" s="1"/>
  <c r="AML424" i="6"/>
  <c r="D424" i="6" s="1"/>
  <c r="AML423" i="6"/>
  <c r="D423" i="6" s="1"/>
  <c r="AML422" i="6"/>
  <c r="D422" i="6" s="1"/>
  <c r="AML421" i="6"/>
  <c r="D421" i="6" s="1"/>
  <c r="AML420" i="6"/>
  <c r="D420" i="6" s="1"/>
  <c r="AML419" i="6"/>
  <c r="D419" i="6" s="1"/>
  <c r="AML418" i="6"/>
  <c r="D418" i="6" s="1"/>
  <c r="AML417" i="6"/>
  <c r="D417" i="6" s="1"/>
  <c r="AML416" i="6"/>
  <c r="D416" i="6" s="1"/>
  <c r="AML415" i="6"/>
  <c r="D415" i="6" s="1"/>
  <c r="AML414" i="6"/>
  <c r="D414" i="6" s="1"/>
  <c r="AML413" i="6"/>
  <c r="D413" i="6" s="1"/>
  <c r="AML412" i="6"/>
  <c r="D412" i="6" s="1"/>
  <c r="AML411" i="6"/>
  <c r="D411" i="6" s="1"/>
  <c r="AML410" i="6"/>
  <c r="D410" i="6" s="1"/>
  <c r="AML409" i="6"/>
  <c r="D409" i="6" s="1"/>
  <c r="AML408" i="6"/>
  <c r="D408" i="6" s="1"/>
  <c r="AML407" i="6"/>
  <c r="D407" i="6" s="1"/>
  <c r="AML406" i="6"/>
  <c r="D406" i="6" s="1"/>
  <c r="AML405" i="6"/>
  <c r="D405" i="6" s="1"/>
  <c r="AML404" i="6"/>
  <c r="D404" i="6" s="1"/>
  <c r="AML403" i="6"/>
  <c r="D403" i="6" s="1"/>
  <c r="AML402" i="6"/>
  <c r="D402" i="6" s="1"/>
  <c r="AML401" i="6"/>
  <c r="D401" i="6" s="1"/>
  <c r="AML400" i="6"/>
  <c r="D400" i="6" s="1"/>
  <c r="AML399" i="6"/>
  <c r="D399" i="6" s="1"/>
  <c r="AML398" i="6"/>
  <c r="D398" i="6" s="1"/>
  <c r="AML397" i="6"/>
  <c r="D397" i="6" s="1"/>
  <c r="AML396" i="6"/>
  <c r="D396" i="6" s="1"/>
  <c r="AML395" i="6"/>
  <c r="D395" i="6" s="1"/>
  <c r="AML394" i="6"/>
  <c r="D394" i="6" s="1"/>
  <c r="AML393" i="6"/>
  <c r="D393" i="6" s="1"/>
  <c r="AML392" i="6"/>
  <c r="D392" i="6" s="1"/>
  <c r="AML391" i="6"/>
  <c r="D391" i="6" s="1"/>
  <c r="AML390" i="6"/>
  <c r="D390" i="6" s="1"/>
  <c r="AML389" i="6"/>
  <c r="D389" i="6" s="1"/>
  <c r="AML388" i="6"/>
  <c r="D388" i="6" s="1"/>
  <c r="AML387" i="6"/>
  <c r="D387" i="6" s="1"/>
  <c r="AML386" i="6"/>
  <c r="D386" i="6" s="1"/>
  <c r="AML385" i="6"/>
  <c r="D385" i="6" s="1"/>
  <c r="AML384" i="6"/>
  <c r="D384" i="6" s="1"/>
  <c r="AML383" i="6"/>
  <c r="D383" i="6" s="1"/>
  <c r="AML382" i="6"/>
  <c r="D382" i="6" s="1"/>
  <c r="AML381" i="6"/>
  <c r="D381" i="6" s="1"/>
  <c r="AML380" i="6"/>
  <c r="D380" i="6" s="1"/>
  <c r="AML379" i="6"/>
  <c r="D379" i="6" s="1"/>
  <c r="AML378" i="6"/>
  <c r="D378" i="6" s="1"/>
  <c r="AML377" i="6"/>
  <c r="D377" i="6" s="1"/>
  <c r="AML376" i="6"/>
  <c r="D376" i="6" s="1"/>
  <c r="AML375" i="6"/>
  <c r="D375" i="6" s="1"/>
  <c r="AML374" i="6"/>
  <c r="D374" i="6" s="1"/>
  <c r="AML373" i="6"/>
  <c r="D373" i="6" s="1"/>
  <c r="AML372" i="6"/>
  <c r="D372" i="6" s="1"/>
  <c r="AML371" i="6"/>
  <c r="D371" i="6" s="1"/>
  <c r="AML370" i="6"/>
  <c r="D370" i="6" s="1"/>
  <c r="AML369" i="6"/>
  <c r="D369" i="6" s="1"/>
  <c r="AML368" i="6"/>
  <c r="D368" i="6" s="1"/>
  <c r="AML367" i="6"/>
  <c r="D367" i="6" s="1"/>
  <c r="AML366" i="6"/>
  <c r="D366" i="6" s="1"/>
  <c r="AML365" i="6"/>
  <c r="D365" i="6" s="1"/>
  <c r="AML364" i="6"/>
  <c r="D364" i="6" s="1"/>
  <c r="AML363" i="6"/>
  <c r="D363" i="6" s="1"/>
  <c r="AML362" i="6"/>
  <c r="D362" i="6" s="1"/>
  <c r="AML361" i="6"/>
  <c r="D361" i="6" s="1"/>
  <c r="AML360" i="6"/>
  <c r="D360" i="6" s="1"/>
  <c r="AML359" i="6"/>
  <c r="D359" i="6" s="1"/>
  <c r="AML358" i="6"/>
  <c r="D358" i="6" s="1"/>
  <c r="AML357" i="6"/>
  <c r="D357" i="6" s="1"/>
  <c r="AML356" i="6"/>
  <c r="D356" i="6" s="1"/>
  <c r="AML355" i="6"/>
  <c r="D355" i="6" s="1"/>
  <c r="AML354" i="6"/>
  <c r="D354" i="6" s="1"/>
  <c r="AML353" i="6"/>
  <c r="D353" i="6" s="1"/>
  <c r="AML352" i="6"/>
  <c r="D352" i="6" s="1"/>
  <c r="AML351" i="6"/>
  <c r="D351" i="6" s="1"/>
  <c r="AML350" i="6"/>
  <c r="D350" i="6" s="1"/>
  <c r="AML349" i="6"/>
  <c r="D349" i="6" s="1"/>
  <c r="AML348" i="6"/>
  <c r="D348" i="6" s="1"/>
  <c r="AML347" i="6"/>
  <c r="D347" i="6" s="1"/>
  <c r="AML346" i="6"/>
  <c r="D346" i="6" s="1"/>
  <c r="AML345" i="6"/>
  <c r="D345" i="6" s="1"/>
  <c r="AML344" i="6"/>
  <c r="D344" i="6" s="1"/>
  <c r="AML343" i="6"/>
  <c r="D343" i="6" s="1"/>
  <c r="AML342" i="6"/>
  <c r="D342" i="6" s="1"/>
  <c r="AML341" i="6"/>
  <c r="D341" i="6" s="1"/>
  <c r="AML340" i="6"/>
  <c r="D340" i="6" s="1"/>
  <c r="AML339" i="6"/>
  <c r="D339" i="6" s="1"/>
  <c r="AML338" i="6"/>
  <c r="D338" i="6" s="1"/>
  <c r="AML337" i="6"/>
  <c r="D337" i="6" s="1"/>
  <c r="AML336" i="6"/>
  <c r="D336" i="6" s="1"/>
  <c r="AML335" i="6"/>
  <c r="D335" i="6" s="1"/>
  <c r="AML334" i="6"/>
  <c r="D334" i="6" s="1"/>
  <c r="AML333" i="6"/>
  <c r="D333" i="6" s="1"/>
  <c r="AML332" i="6"/>
  <c r="D332" i="6" s="1"/>
  <c r="AML331" i="6"/>
  <c r="D331" i="6" s="1"/>
  <c r="AML330" i="6"/>
  <c r="D330" i="6" s="1"/>
  <c r="AML329" i="6"/>
  <c r="D329" i="6" s="1"/>
  <c r="AML328" i="6"/>
  <c r="D328" i="6" s="1"/>
  <c r="AML327" i="6"/>
  <c r="D327" i="6" s="1"/>
  <c r="AML326" i="6"/>
  <c r="D326" i="6" s="1"/>
  <c r="AML325" i="6"/>
  <c r="D325" i="6" s="1"/>
  <c r="AML324" i="6"/>
  <c r="D324" i="6" s="1"/>
  <c r="AML323" i="6"/>
  <c r="D323" i="6" s="1"/>
  <c r="AML322" i="6"/>
  <c r="D322" i="6" s="1"/>
  <c r="AML321" i="6"/>
  <c r="D321" i="6" s="1"/>
  <c r="AML320" i="6"/>
  <c r="D320" i="6" s="1"/>
  <c r="AML319" i="6"/>
  <c r="D319" i="6" s="1"/>
  <c r="AML318" i="6"/>
  <c r="D318" i="6" s="1"/>
  <c r="AML317" i="6"/>
  <c r="D317" i="6" s="1"/>
  <c r="AML316" i="6"/>
  <c r="D316" i="6" s="1"/>
  <c r="AML315" i="6"/>
  <c r="D315" i="6" s="1"/>
  <c r="AML314" i="6"/>
  <c r="D314" i="6" s="1"/>
  <c r="AML313" i="6"/>
  <c r="D313" i="6" s="1"/>
  <c r="AML312" i="6"/>
  <c r="D312" i="6" s="1"/>
  <c r="AML311" i="6"/>
  <c r="D311" i="6" s="1"/>
  <c r="AML310" i="6"/>
  <c r="D310" i="6" s="1"/>
  <c r="AML309" i="6"/>
  <c r="D309" i="6" s="1"/>
  <c r="AML308" i="6"/>
  <c r="D308" i="6" s="1"/>
  <c r="AML307" i="6"/>
  <c r="D307" i="6" s="1"/>
  <c r="AML306" i="6"/>
  <c r="D306" i="6" s="1"/>
  <c r="AML305" i="6"/>
  <c r="D305" i="6" s="1"/>
  <c r="AML304" i="6"/>
  <c r="D304" i="6" s="1"/>
  <c r="AML303" i="6"/>
  <c r="D303" i="6" s="1"/>
  <c r="AML302" i="6"/>
  <c r="D302" i="6" s="1"/>
  <c r="AML301" i="6"/>
  <c r="D301" i="6" s="1"/>
  <c r="AML300" i="6"/>
  <c r="D300" i="6" s="1"/>
  <c r="AML299" i="6"/>
  <c r="D299" i="6" s="1"/>
  <c r="AML298" i="6"/>
  <c r="D298" i="6" s="1"/>
  <c r="AML297" i="6"/>
  <c r="D297" i="6" s="1"/>
  <c r="AML296" i="6"/>
  <c r="D296" i="6" s="1"/>
  <c r="AML295" i="6"/>
  <c r="D295" i="6" s="1"/>
  <c r="AML294" i="6"/>
  <c r="D294" i="6" s="1"/>
  <c r="AML293" i="6"/>
  <c r="D293" i="6" s="1"/>
  <c r="AML292" i="6"/>
  <c r="D292" i="6" s="1"/>
  <c r="AML291" i="6"/>
  <c r="D291" i="6" s="1"/>
  <c r="AML290" i="6"/>
  <c r="D290" i="6" s="1"/>
  <c r="AML289" i="6"/>
  <c r="D289" i="6" s="1"/>
  <c r="AML288" i="6"/>
  <c r="D288" i="6" s="1"/>
  <c r="AML287" i="6"/>
  <c r="D287" i="6" s="1"/>
  <c r="AML286" i="6"/>
  <c r="D286" i="6" s="1"/>
  <c r="AML285" i="6"/>
  <c r="D285" i="6" s="1"/>
  <c r="AML284" i="6"/>
  <c r="D284" i="6" s="1"/>
  <c r="AML283" i="6"/>
  <c r="D283" i="6" s="1"/>
  <c r="AML282" i="6"/>
  <c r="D282" i="6" s="1"/>
  <c r="AML281" i="6"/>
  <c r="D281" i="6" s="1"/>
  <c r="AML280" i="6"/>
  <c r="D280" i="6" s="1"/>
  <c r="AML279" i="6"/>
  <c r="D279" i="6" s="1"/>
  <c r="AML278" i="6"/>
  <c r="D278" i="6" s="1"/>
  <c r="AML277" i="6"/>
  <c r="D277" i="6" s="1"/>
  <c r="AML276" i="6"/>
  <c r="D276" i="6" s="1"/>
  <c r="AML275" i="6"/>
  <c r="D275" i="6" s="1"/>
  <c r="AML274" i="6"/>
  <c r="D274" i="6" s="1"/>
  <c r="AML273" i="6"/>
  <c r="D273" i="6" s="1"/>
  <c r="AML272" i="6"/>
  <c r="D272" i="6" s="1"/>
  <c r="AML271" i="6"/>
  <c r="D271" i="6" s="1"/>
  <c r="AML270" i="6"/>
  <c r="D270" i="6" s="1"/>
  <c r="AML269" i="6"/>
  <c r="D269" i="6" s="1"/>
  <c r="AML268" i="6"/>
  <c r="D268" i="6" s="1"/>
  <c r="AML267" i="6"/>
  <c r="D267" i="6" s="1"/>
  <c r="AML266" i="6"/>
  <c r="D266" i="6" s="1"/>
  <c r="AML265" i="6"/>
  <c r="D265" i="6" s="1"/>
  <c r="AML264" i="6"/>
  <c r="D264" i="6" s="1"/>
  <c r="AML263" i="6"/>
  <c r="D263" i="6" s="1"/>
  <c r="AML262" i="6"/>
  <c r="D262" i="6" s="1"/>
  <c r="AML261" i="6"/>
  <c r="D261" i="6" s="1"/>
  <c r="AML260" i="6"/>
  <c r="D260" i="6" s="1"/>
  <c r="AML259" i="6"/>
  <c r="D259" i="6" s="1"/>
  <c r="AML258" i="6"/>
  <c r="D258" i="6" s="1"/>
  <c r="AML257" i="6"/>
  <c r="D257" i="6" s="1"/>
  <c r="AML256" i="6"/>
  <c r="D256" i="6" s="1"/>
  <c r="AML255" i="6"/>
  <c r="D255" i="6" s="1"/>
  <c r="AML254" i="6"/>
  <c r="D254" i="6" s="1"/>
  <c r="AML253" i="6"/>
  <c r="D253" i="6" s="1"/>
  <c r="AML252" i="6"/>
  <c r="D252" i="6" s="1"/>
  <c r="AML251" i="6"/>
  <c r="D251" i="6" s="1"/>
  <c r="AML250" i="6"/>
  <c r="D250" i="6" s="1"/>
  <c r="AML249" i="6"/>
  <c r="D249" i="6" s="1"/>
  <c r="AML248" i="6"/>
  <c r="D248" i="6" s="1"/>
  <c r="AML247" i="6"/>
  <c r="D247" i="6" s="1"/>
  <c r="AML246" i="6"/>
  <c r="D246" i="6" s="1"/>
  <c r="AML245" i="6"/>
  <c r="D245" i="6" s="1"/>
  <c r="AML244" i="6"/>
  <c r="D244" i="6" s="1"/>
  <c r="AML243" i="6"/>
  <c r="D243" i="6" s="1"/>
  <c r="AML242" i="6"/>
  <c r="D242" i="6" s="1"/>
  <c r="AML241" i="6"/>
  <c r="D241" i="6" s="1"/>
  <c r="AML240" i="6"/>
  <c r="D240" i="6" s="1"/>
  <c r="AML239" i="6"/>
  <c r="D239" i="6" s="1"/>
  <c r="AML238" i="6"/>
  <c r="D238" i="6" s="1"/>
  <c r="AML237" i="6"/>
  <c r="D237" i="6" s="1"/>
  <c r="AML236" i="6"/>
  <c r="D236" i="6" s="1"/>
  <c r="AML235" i="6"/>
  <c r="D235" i="6" s="1"/>
  <c r="AML234" i="6"/>
  <c r="D234" i="6" s="1"/>
  <c r="AML233" i="6"/>
  <c r="D233" i="6" s="1"/>
  <c r="AML232" i="6"/>
  <c r="D232" i="6" s="1"/>
  <c r="AML231" i="6"/>
  <c r="D231" i="6" s="1"/>
  <c r="AML230" i="6"/>
  <c r="D230" i="6" s="1"/>
  <c r="AML229" i="6"/>
  <c r="D229" i="6" s="1"/>
  <c r="AML228" i="6"/>
  <c r="D228" i="6" s="1"/>
  <c r="AML227" i="6"/>
  <c r="D227" i="6" s="1"/>
  <c r="AML226" i="6"/>
  <c r="D226" i="6" s="1"/>
  <c r="AML225" i="6"/>
  <c r="D225" i="6" s="1"/>
  <c r="AML224" i="6"/>
  <c r="D224" i="6" s="1"/>
  <c r="AML223" i="6"/>
  <c r="D223" i="6" s="1"/>
  <c r="AML222" i="6"/>
  <c r="D222" i="6" s="1"/>
  <c r="AML221" i="6"/>
  <c r="D221" i="6" s="1"/>
  <c r="AML220" i="6"/>
  <c r="D220" i="6" s="1"/>
  <c r="AML219" i="6"/>
  <c r="D219" i="6" s="1"/>
  <c r="AML218" i="6"/>
  <c r="D218" i="6" s="1"/>
  <c r="AML217" i="6"/>
  <c r="D217" i="6" s="1"/>
  <c r="AML216" i="6"/>
  <c r="D216" i="6" s="1"/>
  <c r="AML215" i="6"/>
  <c r="D215" i="6" s="1"/>
  <c r="AML214" i="6"/>
  <c r="D214" i="6" s="1"/>
  <c r="AML213" i="6"/>
  <c r="D213" i="6" s="1"/>
  <c r="AML212" i="6"/>
  <c r="D212" i="6" s="1"/>
  <c r="AML211" i="6"/>
  <c r="D211" i="6" s="1"/>
  <c r="AML210" i="6"/>
  <c r="D210" i="6" s="1"/>
  <c r="AML209" i="6"/>
  <c r="D209" i="6" s="1"/>
  <c r="AML208" i="6"/>
  <c r="D208" i="6" s="1"/>
  <c r="AML207" i="6"/>
  <c r="D207" i="6" s="1"/>
  <c r="AML206" i="6"/>
  <c r="D206" i="6" s="1"/>
  <c r="AML205" i="6"/>
  <c r="D205" i="6" s="1"/>
  <c r="AML204" i="6"/>
  <c r="D204" i="6" s="1"/>
  <c r="AML203" i="6"/>
  <c r="D203" i="6" s="1"/>
  <c r="AML202" i="6"/>
  <c r="D202" i="6" s="1"/>
  <c r="AML201" i="6"/>
  <c r="D201" i="6" s="1"/>
  <c r="AML200" i="6"/>
  <c r="D200" i="6" s="1"/>
  <c r="AML199" i="6"/>
  <c r="D199" i="6" s="1"/>
  <c r="AML198" i="6"/>
  <c r="D198" i="6" s="1"/>
  <c r="AML197" i="6"/>
  <c r="D197" i="6" s="1"/>
  <c r="AML196" i="6"/>
  <c r="D196" i="6" s="1"/>
  <c r="AML195" i="6"/>
  <c r="D195" i="6" s="1"/>
  <c r="AML194" i="6"/>
  <c r="D194" i="6" s="1"/>
  <c r="AML193" i="6"/>
  <c r="D193" i="6" s="1"/>
  <c r="AML192" i="6"/>
  <c r="D192" i="6" s="1"/>
  <c r="AML191" i="6"/>
  <c r="D191" i="6" s="1"/>
  <c r="AML190" i="6"/>
  <c r="D190" i="6" s="1"/>
  <c r="AML189" i="6"/>
  <c r="D189" i="6" s="1"/>
  <c r="AML188" i="6"/>
  <c r="D188" i="6" s="1"/>
  <c r="AML187" i="6"/>
  <c r="D187" i="6" s="1"/>
  <c r="AML186" i="6"/>
  <c r="D186" i="6" s="1"/>
  <c r="AML185" i="6"/>
  <c r="D185" i="6" s="1"/>
  <c r="AML184" i="6"/>
  <c r="D184" i="6" s="1"/>
  <c r="AML183" i="6"/>
  <c r="D183" i="6" s="1"/>
  <c r="AML182" i="6"/>
  <c r="D182" i="6" s="1"/>
  <c r="AML181" i="6"/>
  <c r="D181" i="6" s="1"/>
  <c r="AML180" i="6"/>
  <c r="D180" i="6" s="1"/>
  <c r="AML179" i="6"/>
  <c r="D179" i="6" s="1"/>
  <c r="AML178" i="6"/>
  <c r="D178" i="6" s="1"/>
  <c r="AML177" i="6"/>
  <c r="D177" i="6" s="1"/>
  <c r="AML176" i="6"/>
  <c r="D176" i="6" s="1"/>
  <c r="AML175" i="6"/>
  <c r="D175" i="6" s="1"/>
  <c r="AML174" i="6"/>
  <c r="D174" i="6" s="1"/>
  <c r="AML173" i="6"/>
  <c r="D173" i="6" s="1"/>
  <c r="AML172" i="6"/>
  <c r="D172" i="6" s="1"/>
  <c r="AML171" i="6"/>
  <c r="D171" i="6" s="1"/>
  <c r="AML170" i="6"/>
  <c r="D170" i="6" s="1"/>
  <c r="AML169" i="6"/>
  <c r="D169" i="6" s="1"/>
  <c r="AML168" i="6"/>
  <c r="D168" i="6" s="1"/>
  <c r="AML167" i="6"/>
  <c r="D167" i="6" s="1"/>
  <c r="AML166" i="6"/>
  <c r="D166" i="6" s="1"/>
  <c r="AML165" i="6"/>
  <c r="D165" i="6" s="1"/>
  <c r="AML164" i="6"/>
  <c r="D164" i="6" s="1"/>
  <c r="AML163" i="6"/>
  <c r="D163" i="6" s="1"/>
  <c r="AML162" i="6"/>
  <c r="D162" i="6" s="1"/>
  <c r="AML161" i="6"/>
  <c r="D161" i="6" s="1"/>
  <c r="AML160" i="6"/>
  <c r="D160" i="6" s="1"/>
  <c r="AML159" i="6"/>
  <c r="D159" i="6" s="1"/>
  <c r="AML158" i="6"/>
  <c r="D158" i="6" s="1"/>
  <c r="AML157" i="6"/>
  <c r="D157" i="6" s="1"/>
  <c r="AML156" i="6"/>
  <c r="D156" i="6" s="1"/>
  <c r="AML155" i="6"/>
  <c r="D155" i="6" s="1"/>
  <c r="AML154" i="6"/>
  <c r="D154" i="6" s="1"/>
  <c r="AML153" i="6"/>
  <c r="D153" i="6" s="1"/>
  <c r="AML152" i="6"/>
  <c r="D152" i="6" s="1"/>
  <c r="AML151" i="6"/>
  <c r="D151" i="6" s="1"/>
  <c r="AML150" i="6"/>
  <c r="D150" i="6" s="1"/>
  <c r="AML149" i="6"/>
  <c r="D149" i="6" s="1"/>
  <c r="AML148" i="6"/>
  <c r="D148" i="6" s="1"/>
  <c r="AML147" i="6"/>
  <c r="D147" i="6" s="1"/>
  <c r="AML146" i="6"/>
  <c r="D146" i="6" s="1"/>
  <c r="AML145" i="6"/>
  <c r="D145" i="6" s="1"/>
  <c r="AML144" i="6"/>
  <c r="D144" i="6" s="1"/>
  <c r="AML143" i="6"/>
  <c r="D143" i="6" s="1"/>
  <c r="AML142" i="6"/>
  <c r="D142" i="6" s="1"/>
  <c r="AML141" i="6"/>
  <c r="D141" i="6" s="1"/>
  <c r="AML140" i="6"/>
  <c r="D140" i="6" s="1"/>
  <c r="AML139" i="6"/>
  <c r="D139" i="6" s="1"/>
  <c r="AML138" i="6"/>
  <c r="D138" i="6" s="1"/>
  <c r="AML137" i="6"/>
  <c r="D137" i="6" s="1"/>
  <c r="AML136" i="6"/>
  <c r="D136" i="6" s="1"/>
  <c r="AML135" i="6"/>
  <c r="D135" i="6" s="1"/>
  <c r="AML134" i="6"/>
  <c r="D134" i="6" s="1"/>
  <c r="AML133" i="6"/>
  <c r="D133" i="6" s="1"/>
  <c r="AML132" i="6"/>
  <c r="D132" i="6" s="1"/>
  <c r="AML131" i="6"/>
  <c r="D131" i="6" s="1"/>
  <c r="AML130" i="6"/>
  <c r="D130" i="6" s="1"/>
  <c r="AML129" i="6"/>
  <c r="D129" i="6" s="1"/>
  <c r="AML128" i="6"/>
  <c r="D128" i="6" s="1"/>
  <c r="AML127" i="6"/>
  <c r="D127" i="6" s="1"/>
  <c r="AML126" i="6"/>
  <c r="D126" i="6" s="1"/>
  <c r="AML125" i="6"/>
  <c r="D125" i="6" s="1"/>
  <c r="AML124" i="6"/>
  <c r="D124" i="6" s="1"/>
  <c r="AML123" i="6"/>
  <c r="D123" i="6" s="1"/>
  <c r="AML122" i="6"/>
  <c r="D122" i="6" s="1"/>
  <c r="AML121" i="6"/>
  <c r="D121" i="6" s="1"/>
  <c r="AML120" i="6"/>
  <c r="D120" i="6" s="1"/>
  <c r="AML119" i="6"/>
  <c r="D119" i="6" s="1"/>
  <c r="AML118" i="6"/>
  <c r="D118" i="6" s="1"/>
  <c r="AML117" i="6"/>
  <c r="D117" i="6" s="1"/>
  <c r="AML116" i="6"/>
  <c r="D116" i="6" s="1"/>
  <c r="AML115" i="6"/>
  <c r="D115" i="6" s="1"/>
  <c r="AML114" i="6"/>
  <c r="D114" i="6" s="1"/>
  <c r="AML113" i="6"/>
  <c r="D113" i="6" s="1"/>
  <c r="AML112" i="6"/>
  <c r="D112" i="6" s="1"/>
  <c r="AML111" i="6"/>
  <c r="D111" i="6" s="1"/>
  <c r="AML110" i="6"/>
  <c r="D110" i="6" s="1"/>
  <c r="AML109" i="6"/>
  <c r="D109" i="6" s="1"/>
  <c r="AML108" i="6"/>
  <c r="D108" i="6" s="1"/>
  <c r="AML107" i="6"/>
  <c r="D107" i="6" s="1"/>
  <c r="AML106" i="6"/>
  <c r="D106" i="6" s="1"/>
  <c r="AML105" i="6"/>
  <c r="D105" i="6" s="1"/>
  <c r="AML104" i="6"/>
  <c r="D104" i="6" s="1"/>
  <c r="AML103" i="6"/>
  <c r="D103" i="6" s="1"/>
  <c r="AML102" i="6"/>
  <c r="D102" i="6" s="1"/>
  <c r="AML101" i="6"/>
  <c r="D101" i="6" s="1"/>
  <c r="AML100" i="6"/>
  <c r="D100" i="6" s="1"/>
  <c r="AML99" i="6"/>
  <c r="D99" i="6" s="1"/>
  <c r="AML98" i="6"/>
  <c r="D98" i="6" s="1"/>
  <c r="AML97" i="6"/>
  <c r="D97" i="6" s="1"/>
  <c r="AML96" i="6"/>
  <c r="D96" i="6" s="1"/>
  <c r="AML95" i="6"/>
  <c r="D95" i="6" s="1"/>
  <c r="AML94" i="6"/>
  <c r="D94" i="6" s="1"/>
  <c r="AML93" i="6"/>
  <c r="D93" i="6" s="1"/>
  <c r="AML92" i="6"/>
  <c r="D92" i="6" s="1"/>
  <c r="AML91" i="6"/>
  <c r="D91" i="6" s="1"/>
  <c r="AML90" i="6"/>
  <c r="D90" i="6" s="1"/>
  <c r="AML89" i="6"/>
  <c r="D89" i="6" s="1"/>
  <c r="AML88" i="6"/>
  <c r="D88" i="6" s="1"/>
  <c r="AML87" i="6"/>
  <c r="D87" i="6" s="1"/>
  <c r="AML86" i="6"/>
  <c r="D86" i="6" s="1"/>
  <c r="AML85" i="6"/>
  <c r="D85" i="6" s="1"/>
  <c r="AML84" i="6"/>
  <c r="D84" i="6" s="1"/>
  <c r="AML83" i="6"/>
  <c r="D83" i="6" s="1"/>
  <c r="AML82" i="6"/>
  <c r="D82" i="6" s="1"/>
  <c r="AML81" i="6"/>
  <c r="D81" i="6" s="1"/>
  <c r="AML80" i="6"/>
  <c r="D80" i="6" s="1"/>
  <c r="AML79" i="6"/>
  <c r="D79" i="6" s="1"/>
  <c r="AML78" i="6"/>
  <c r="D78" i="6" s="1"/>
  <c r="AML77" i="6"/>
  <c r="D77" i="6" s="1"/>
  <c r="AML76" i="6"/>
  <c r="D76" i="6" s="1"/>
  <c r="AML75" i="6"/>
  <c r="D75" i="6" s="1"/>
  <c r="AML74" i="6"/>
  <c r="D74" i="6" s="1"/>
  <c r="AML73" i="6"/>
  <c r="D73" i="6" s="1"/>
  <c r="AML72" i="6"/>
  <c r="D72" i="6" s="1"/>
  <c r="AML71" i="6"/>
  <c r="D71" i="6" s="1"/>
  <c r="AML70" i="6"/>
  <c r="D70" i="6" s="1"/>
  <c r="AML69" i="6"/>
  <c r="D69" i="6" s="1"/>
  <c r="AML68" i="6"/>
  <c r="D68" i="6" s="1"/>
  <c r="AML67" i="6"/>
  <c r="D67" i="6" s="1"/>
  <c r="AML66" i="6"/>
  <c r="D66" i="6" s="1"/>
  <c r="AML65" i="6"/>
  <c r="D65" i="6" s="1"/>
  <c r="AML64" i="6"/>
  <c r="D64" i="6" s="1"/>
  <c r="AML63" i="6"/>
  <c r="D63" i="6" s="1"/>
  <c r="AML62" i="6"/>
  <c r="D62" i="6" s="1"/>
  <c r="AML61" i="6"/>
  <c r="D61" i="6" s="1"/>
  <c r="AML60" i="6"/>
  <c r="D60" i="6" s="1"/>
  <c r="AML59" i="6"/>
  <c r="D59" i="6" s="1"/>
  <c r="AML58" i="6"/>
  <c r="D58" i="6" s="1"/>
  <c r="AML57" i="6"/>
  <c r="D57" i="6" s="1"/>
  <c r="AML56" i="6"/>
  <c r="D56" i="6" s="1"/>
  <c r="AML55" i="6"/>
  <c r="D55" i="6" s="1"/>
  <c r="AML54" i="6"/>
  <c r="D54" i="6" s="1"/>
  <c r="AML53" i="6"/>
  <c r="D53" i="6" s="1"/>
  <c r="AML52" i="6"/>
  <c r="D52" i="6" s="1"/>
  <c r="AML51" i="6"/>
  <c r="D51" i="6" s="1"/>
  <c r="AML50" i="6"/>
  <c r="D50" i="6" s="1"/>
  <c r="AML49" i="6"/>
  <c r="D49" i="6" s="1"/>
  <c r="AML48" i="6"/>
  <c r="D48" i="6" s="1"/>
  <c r="AML47" i="6"/>
  <c r="D47" i="6" s="1"/>
  <c r="AML46" i="6"/>
  <c r="D46" i="6" s="1"/>
  <c r="AML45" i="6"/>
  <c r="D45" i="6" s="1"/>
  <c r="AML44" i="6"/>
  <c r="D44" i="6" s="1"/>
  <c r="AML43" i="6"/>
  <c r="D43" i="6" s="1"/>
  <c r="AML42" i="6"/>
  <c r="D42" i="6" s="1"/>
  <c r="AML41" i="6"/>
  <c r="D41" i="6" s="1"/>
  <c r="AML40" i="6"/>
  <c r="D40" i="6" s="1"/>
  <c r="AML39" i="6"/>
  <c r="D39" i="6" s="1"/>
  <c r="AML38" i="6"/>
  <c r="D38" i="6" s="1"/>
  <c r="AML37" i="6"/>
  <c r="D37" i="6" s="1"/>
  <c r="AML36" i="6"/>
  <c r="D36" i="6" s="1"/>
  <c r="AML35" i="6"/>
  <c r="D35" i="6" s="1"/>
  <c r="AML34" i="6"/>
  <c r="D34" i="6" s="1"/>
  <c r="AML33" i="6"/>
  <c r="D33" i="6" s="1"/>
  <c r="AML32" i="6"/>
  <c r="D32" i="6" s="1"/>
  <c r="AML31" i="6"/>
  <c r="D31" i="6" s="1"/>
  <c r="AML30" i="6"/>
  <c r="D30" i="6" s="1"/>
  <c r="AML29" i="6"/>
  <c r="D29" i="6" s="1"/>
  <c r="AML28" i="6"/>
  <c r="D28" i="6" s="1"/>
  <c r="AML27" i="6"/>
  <c r="D27" i="6" s="1"/>
  <c r="AML26" i="6"/>
  <c r="D26" i="6" s="1"/>
  <c r="AML25" i="6"/>
  <c r="D25" i="6" s="1"/>
  <c r="AML24" i="6"/>
  <c r="D24" i="6" s="1"/>
  <c r="AML23" i="6"/>
  <c r="D23" i="6" s="1"/>
  <c r="AML22" i="6"/>
  <c r="D22" i="6" s="1"/>
  <c r="AML21" i="6"/>
  <c r="D21" i="6" s="1"/>
  <c r="AML20" i="6"/>
  <c r="D20" i="6" s="1"/>
  <c r="AML19" i="6"/>
  <c r="D19" i="6" s="1"/>
  <c r="AML18" i="6"/>
  <c r="D18" i="6" s="1"/>
  <c r="AML17" i="6"/>
  <c r="D17" i="6" s="1"/>
  <c r="AML16" i="6"/>
  <c r="D16" i="6" s="1"/>
  <c r="AML15" i="6"/>
  <c r="D15" i="6" s="1"/>
  <c r="AML14" i="6"/>
  <c r="D14" i="6" s="1"/>
  <c r="AML13" i="6"/>
  <c r="D13" i="6" s="1"/>
  <c r="AML12" i="6"/>
  <c r="D12" i="6" s="1"/>
  <c r="AML11" i="6"/>
  <c r="D11" i="6" s="1"/>
  <c r="AML10" i="6"/>
  <c r="D10" i="6" s="1"/>
  <c r="AML9" i="6"/>
  <c r="D9" i="6" s="1"/>
  <c r="AML8" i="6"/>
  <c r="D8" i="6" s="1"/>
  <c r="AML7" i="6"/>
  <c r="D7" i="6" s="1"/>
  <c r="AML6" i="6"/>
  <c r="D6" i="6" s="1"/>
  <c r="AML5" i="6"/>
  <c r="D5" i="6" s="1"/>
  <c r="AML4" i="6"/>
  <c r="D4" i="6" s="1"/>
  <c r="AML3" i="6"/>
  <c r="D3" i="6" s="1"/>
  <c r="H28" i="11" l="1"/>
  <c r="H30" i="11"/>
  <c r="H31" i="11"/>
  <c r="H33" i="11"/>
  <c r="H34" i="11"/>
  <c r="H35" i="11"/>
  <c r="H36" i="11"/>
  <c r="H41" i="11"/>
  <c r="H43" i="11"/>
  <c r="H45" i="11"/>
  <c r="H47" i="11"/>
  <c r="H48" i="11"/>
  <c r="H49" i="11"/>
  <c r="H50" i="11"/>
  <c r="H51" i="11"/>
  <c r="H52" i="11"/>
  <c r="H53" i="11"/>
  <c r="H54" i="11"/>
  <c r="H56" i="11"/>
  <c r="H57" i="11"/>
  <c r="H58" i="11"/>
  <c r="H59" i="11"/>
  <c r="H61" i="11"/>
  <c r="H65" i="11"/>
  <c r="H68" i="11"/>
  <c r="H73" i="11"/>
  <c r="H75" i="11"/>
  <c r="H76" i="11"/>
  <c r="H77" i="11"/>
  <c r="H78" i="11"/>
  <c r="H79" i="11"/>
  <c r="H111" i="17"/>
  <c r="H109"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8" i="17"/>
  <c r="H77" i="17"/>
  <c r="H76" i="17"/>
  <c r="H75" i="17"/>
  <c r="H73" i="17"/>
  <c r="H72" i="17"/>
  <c r="H71" i="17"/>
  <c r="H70" i="17"/>
  <c r="H69" i="17"/>
  <c r="H68" i="17"/>
  <c r="H66" i="17"/>
  <c r="H65" i="17"/>
  <c r="H64" i="17"/>
  <c r="H63" i="17"/>
  <c r="H62" i="17"/>
  <c r="H61" i="17"/>
  <c r="H60" i="17"/>
  <c r="H59" i="17"/>
  <c r="H58" i="17"/>
  <c r="H56" i="17"/>
  <c r="H55" i="17"/>
  <c r="H54" i="17"/>
  <c r="H53" i="17"/>
  <c r="H52" i="17"/>
  <c r="H51" i="17"/>
  <c r="H49" i="17"/>
  <c r="H48" i="17"/>
  <c r="H47" i="17"/>
  <c r="H46" i="17"/>
  <c r="H45" i="17"/>
  <c r="H44" i="17"/>
  <c r="H43" i="17"/>
  <c r="H42" i="17"/>
  <c r="H41" i="17"/>
  <c r="H40" i="17"/>
  <c r="H39" i="17"/>
  <c r="H38" i="17"/>
  <c r="H37" i="17"/>
  <c r="H35" i="17"/>
  <c r="H34" i="17"/>
  <c r="H33" i="17"/>
  <c r="H32" i="17"/>
  <c r="H30" i="17"/>
  <c r="H29" i="17"/>
  <c r="H28" i="17"/>
  <c r="H27" i="17"/>
  <c r="H26" i="17"/>
  <c r="H25" i="17"/>
  <c r="H24" i="17"/>
  <c r="H23" i="17"/>
  <c r="H22" i="17"/>
  <c r="H20" i="17"/>
  <c r="H19" i="17"/>
  <c r="H18" i="17"/>
  <c r="H17" i="17"/>
  <c r="H16" i="17"/>
  <c r="H15" i="17"/>
  <c r="H13" i="17"/>
  <c r="H12" i="17"/>
  <c r="H11" i="17"/>
  <c r="H10" i="17"/>
  <c r="H9" i="17"/>
  <c r="H8" i="17"/>
  <c r="H7" i="17"/>
  <c r="H6" i="17"/>
  <c r="Q28" i="16"/>
  <c r="S28" i="16" s="1"/>
  <c r="K28" i="16"/>
  <c r="O27" i="16"/>
  <c r="Q27" i="16" s="1"/>
  <c r="S27" i="16" s="1"/>
  <c r="Q26" i="16"/>
  <c r="S26" i="16" s="1"/>
  <c r="K26" i="16"/>
  <c r="O25" i="16"/>
  <c r="Q25" i="16" s="1"/>
  <c r="S25" i="16" s="1"/>
  <c r="T25" i="16" s="1"/>
  <c r="Q24" i="16"/>
  <c r="S24" i="16" s="1"/>
  <c r="K24" i="16"/>
  <c r="O23" i="16"/>
  <c r="Q23" i="16" s="1"/>
  <c r="S23" i="16" s="1"/>
  <c r="Q22" i="16"/>
  <c r="S22" i="16" s="1"/>
  <c r="K22" i="16"/>
  <c r="O21" i="16"/>
  <c r="Q21" i="16" s="1"/>
  <c r="S21" i="16" s="1"/>
  <c r="Q20" i="16"/>
  <c r="S20" i="16" s="1"/>
  <c r="K20" i="16"/>
  <c r="O19" i="16"/>
  <c r="Q19" i="16" s="1"/>
  <c r="S19" i="16" s="1"/>
  <c r="Q18" i="16"/>
  <c r="S18" i="16" s="1"/>
  <c r="K18" i="16"/>
  <c r="O17" i="16"/>
  <c r="Q17" i="16" s="1"/>
  <c r="S17" i="16" s="1"/>
  <c r="Q16" i="16"/>
  <c r="S16" i="16" s="1"/>
  <c r="K16" i="16"/>
  <c r="O15" i="16"/>
  <c r="Q15" i="16" s="1"/>
  <c r="S15" i="16" s="1"/>
  <c r="Q14" i="16"/>
  <c r="S14" i="16" s="1"/>
  <c r="K14" i="16"/>
  <c r="O13" i="16"/>
  <c r="Q13" i="16" s="1"/>
  <c r="S13" i="16" s="1"/>
  <c r="Q12" i="16"/>
  <c r="S12" i="16" s="1"/>
  <c r="K12" i="16"/>
  <c r="O11" i="16"/>
  <c r="Q11" i="16" s="1"/>
  <c r="S11" i="16" s="1"/>
  <c r="E10" i="16"/>
  <c r="F10" i="16" s="1"/>
  <c r="G10" i="16" s="1"/>
  <c r="H10" i="16" s="1"/>
  <c r="I10" i="16" s="1"/>
  <c r="E13" i="15"/>
  <c r="E12" i="15"/>
  <c r="E14" i="15" s="1"/>
  <c r="E11" i="15"/>
  <c r="E10" i="15"/>
  <c r="E9" i="15"/>
  <c r="B3" i="15"/>
  <c r="B9" i="16" s="1"/>
  <c r="I8" i="14"/>
  <c r="I6" i="14" s="1"/>
  <c r="A3" i="14"/>
  <c r="A2" i="14"/>
  <c r="A8" i="16" s="1"/>
  <c r="J236" i="13"/>
  <c r="J233" i="13"/>
  <c r="J231" i="13" s="1"/>
  <c r="J230" i="13"/>
  <c r="J228" i="13" s="1"/>
  <c r="J227" i="13"/>
  <c r="J225" i="13" s="1"/>
  <c r="J224" i="13"/>
  <c r="J222" i="13" s="1"/>
  <c r="J221" i="13"/>
  <c r="J219" i="13" s="1"/>
  <c r="J217" i="13"/>
  <c r="J215" i="13" s="1"/>
  <c r="J214" i="13"/>
  <c r="J212" i="13" s="1"/>
  <c r="J211" i="13"/>
  <c r="J209" i="13" s="1"/>
  <c r="J208" i="13"/>
  <c r="J206" i="13" s="1"/>
  <c r="J204" i="13"/>
  <c r="J202" i="13" s="1"/>
  <c r="J191" i="13"/>
  <c r="J179" i="13"/>
  <c r="J177" i="13" s="1"/>
  <c r="J175" i="13"/>
  <c r="J173" i="13" s="1"/>
  <c r="J166" i="13"/>
  <c r="J165" i="13"/>
  <c r="J164" i="13"/>
  <c r="J161" i="13"/>
  <c r="J160" i="13"/>
  <c r="J159" i="13"/>
  <c r="J153" i="13"/>
  <c r="J152" i="13"/>
  <c r="J151" i="13"/>
  <c r="J148" i="13"/>
  <c r="J147" i="13"/>
  <c r="J146" i="13"/>
  <c r="J145" i="13"/>
  <c r="J138" i="13"/>
  <c r="J137" i="13"/>
  <c r="J136" i="13"/>
  <c r="J133" i="13"/>
  <c r="J131" i="13" s="1"/>
  <c r="J130" i="13"/>
  <c r="J128" i="13" s="1"/>
  <c r="J125" i="13"/>
  <c r="J124" i="13"/>
  <c r="J123" i="13"/>
  <c r="J122" i="13"/>
  <c r="J121" i="13"/>
  <c r="J118" i="13"/>
  <c r="J116" i="13" s="1"/>
  <c r="J114" i="13"/>
  <c r="J112" i="13" s="1"/>
  <c r="J111" i="13"/>
  <c r="J110" i="13"/>
  <c r="J109" i="13"/>
  <c r="J106" i="13"/>
  <c r="J102" i="13"/>
  <c r="J99" i="13"/>
  <c r="J97" i="13" s="1"/>
  <c r="J75" i="13"/>
  <c r="J70" i="13"/>
  <c r="J69" i="13"/>
  <c r="J67" i="13" s="1"/>
  <c r="J65" i="13"/>
  <c r="J63" i="13" s="1"/>
  <c r="J62" i="13"/>
  <c r="J61" i="13"/>
  <c r="J56" i="13"/>
  <c r="J55" i="13"/>
  <c r="J54" i="13"/>
  <c r="J53" i="13"/>
  <c r="J46" i="13"/>
  <c r="J44" i="13" s="1"/>
  <c r="J43" i="13"/>
  <c r="J41" i="13" s="1"/>
  <c r="J40" i="13"/>
  <c r="J38" i="13" s="1"/>
  <c r="J37" i="13"/>
  <c r="J35" i="13" s="1"/>
  <c r="J34" i="13"/>
  <c r="J32" i="13" s="1"/>
  <c r="J31" i="13"/>
  <c r="J29" i="13" s="1"/>
  <c r="J28" i="13"/>
  <c r="J26" i="13" s="1"/>
  <c r="J25" i="13"/>
  <c r="J23" i="13" s="1"/>
  <c r="J22" i="13"/>
  <c r="J20" i="13" s="1"/>
  <c r="J19" i="13"/>
  <c r="J17" i="13" s="1"/>
  <c r="J47" i="13"/>
  <c r="J15" i="13"/>
  <c r="J13" i="13" s="1"/>
  <c r="J12" i="13"/>
  <c r="J10" i="13" s="1"/>
  <c r="B8" i="13"/>
  <c r="B3" i="14" s="1"/>
  <c r="A80" i="11"/>
  <c r="F79" i="11"/>
  <c r="E79" i="11"/>
  <c r="A79" i="11"/>
  <c r="F78" i="11"/>
  <c r="E78" i="11"/>
  <c r="A78" i="11"/>
  <c r="F77" i="11"/>
  <c r="E77" i="11"/>
  <c r="A77" i="11"/>
  <c r="F76" i="11"/>
  <c r="E76" i="11"/>
  <c r="A76" i="11"/>
  <c r="F75" i="11"/>
  <c r="E75" i="11"/>
  <c r="A75" i="11"/>
  <c r="F74" i="11"/>
  <c r="E74" i="11"/>
  <c r="A74" i="11"/>
  <c r="F73" i="11"/>
  <c r="E73" i="11"/>
  <c r="A73" i="11"/>
  <c r="F72" i="11"/>
  <c r="E72" i="11"/>
  <c r="A72" i="11"/>
  <c r="F71" i="11"/>
  <c r="E71" i="11"/>
  <c r="A71" i="11"/>
  <c r="F70" i="11"/>
  <c r="E70" i="11"/>
  <c r="A70" i="11"/>
  <c r="A69" i="11"/>
  <c r="F68" i="11"/>
  <c r="E68" i="11"/>
  <c r="F65" i="11"/>
  <c r="E65" i="11"/>
  <c r="F61" i="11"/>
  <c r="A61" i="11"/>
  <c r="A60" i="11"/>
  <c r="F59" i="11"/>
  <c r="E59" i="11"/>
  <c r="A59" i="11"/>
  <c r="F58" i="11"/>
  <c r="E58" i="11"/>
  <c r="A58" i="11"/>
  <c r="F57" i="11"/>
  <c r="E57" i="11"/>
  <c r="A57" i="11"/>
  <c r="F56" i="11"/>
  <c r="E56" i="11"/>
  <c r="A56" i="11"/>
  <c r="F55" i="11"/>
  <c r="E55" i="11"/>
  <c r="A55" i="11"/>
  <c r="F54" i="11"/>
  <c r="E54" i="11"/>
  <c r="A54" i="11"/>
  <c r="F53" i="11"/>
  <c r="E53" i="11"/>
  <c r="A53" i="11"/>
  <c r="F52" i="11"/>
  <c r="E52" i="11"/>
  <c r="A52" i="11"/>
  <c r="F51" i="11"/>
  <c r="E51" i="11"/>
  <c r="A51" i="11"/>
  <c r="F50" i="11"/>
  <c r="E50" i="11"/>
  <c r="A50" i="11"/>
  <c r="F49" i="11"/>
  <c r="E49" i="11"/>
  <c r="A49" i="11"/>
  <c r="F48" i="11"/>
  <c r="E48" i="11"/>
  <c r="A48" i="11"/>
  <c r="F47" i="11"/>
  <c r="E47" i="11"/>
  <c r="A47" i="11"/>
  <c r="A46" i="11"/>
  <c r="F45" i="11"/>
  <c r="E45" i="11"/>
  <c r="A45" i="11"/>
  <c r="F44" i="11"/>
  <c r="E44" i="11"/>
  <c r="A44" i="11"/>
  <c r="F43" i="11"/>
  <c r="A43" i="11"/>
  <c r="A42" i="11"/>
  <c r="E41" i="11"/>
  <c r="A41" i="11"/>
  <c r="E40" i="11"/>
  <c r="A40" i="11"/>
  <c r="F38" i="11"/>
  <c r="E38" i="11"/>
  <c r="A38" i="11"/>
  <c r="F37" i="11"/>
  <c r="E37" i="11"/>
  <c r="A37" i="11"/>
  <c r="F36" i="11"/>
  <c r="E36" i="11"/>
  <c r="A36" i="11"/>
  <c r="F35" i="11"/>
  <c r="E35" i="11"/>
  <c r="A35" i="11"/>
  <c r="F34" i="11"/>
  <c r="E34" i="11"/>
  <c r="A34" i="11"/>
  <c r="F33" i="11"/>
  <c r="E33" i="11"/>
  <c r="A33" i="11"/>
  <c r="A32" i="11"/>
  <c r="F31" i="11"/>
  <c r="E31" i="11"/>
  <c r="A31" i="11"/>
  <c r="F30" i="11"/>
  <c r="E30" i="11"/>
  <c r="A30" i="11"/>
  <c r="A29" i="11"/>
  <c r="F28" i="11"/>
  <c r="E28" i="11"/>
  <c r="A28" i="11"/>
  <c r="A27" i="11"/>
  <c r="F25" i="11"/>
  <c r="E25" i="11"/>
  <c r="A25" i="11"/>
  <c r="F24" i="11"/>
  <c r="E24" i="11"/>
  <c r="A24" i="11"/>
  <c r="F23" i="11"/>
  <c r="E23" i="11"/>
  <c r="A23" i="11"/>
  <c r="F22" i="11"/>
  <c r="E22" i="11"/>
  <c r="A22" i="11"/>
  <c r="F21" i="11"/>
  <c r="E21" i="11"/>
  <c r="A21" i="11"/>
  <c r="F20" i="11"/>
  <c r="E20" i="11"/>
  <c r="A20" i="11"/>
  <c r="F19" i="11"/>
  <c r="E19" i="11"/>
  <c r="A19" i="11"/>
  <c r="F18" i="11"/>
  <c r="E18" i="11"/>
  <c r="A18" i="11"/>
  <c r="F17" i="11"/>
  <c r="E17" i="11"/>
  <c r="A17" i="11"/>
  <c r="F16" i="11"/>
  <c r="E16" i="11"/>
  <c r="A16" i="11"/>
  <c r="A15" i="11"/>
  <c r="F26" i="11"/>
  <c r="E26" i="11"/>
  <c r="A26" i="11"/>
  <c r="F14" i="11"/>
  <c r="E14" i="11"/>
  <c r="A14" i="11"/>
  <c r="H13" i="11"/>
  <c r="F13" i="11"/>
  <c r="E13" i="11"/>
  <c r="A13" i="11"/>
  <c r="A12" i="11"/>
  <c r="B8" i="11"/>
  <c r="A3" i="15" s="1"/>
  <c r="A9" i="16" s="1"/>
  <c r="V7" i="11"/>
  <c r="C7" i="11"/>
  <c r="B7" i="13" s="1"/>
  <c r="B2" i="14" s="1"/>
  <c r="B7" i="11"/>
  <c r="A44" i="10"/>
  <c r="J7" i="11"/>
  <c r="I62" i="11" s="1"/>
  <c r="B16" i="9"/>
  <c r="B15" i="9"/>
  <c r="A12" i="9"/>
  <c r="C12" i="9" s="1"/>
  <c r="D1451" i="6"/>
  <c r="H26" i="11"/>
  <c r="H25" i="11"/>
  <c r="H22" i="11"/>
  <c r="H24" i="11"/>
  <c r="H23" i="11"/>
  <c r="H21" i="11"/>
  <c r="H18" i="11"/>
  <c r="H19" i="11"/>
  <c r="H17" i="11"/>
  <c r="H20" i="11"/>
  <c r="H16" i="11"/>
  <c r="H74" i="11"/>
  <c r="H38" i="11"/>
  <c r="D920" i="6"/>
  <c r="D919" i="6"/>
  <c r="D918" i="6"/>
  <c r="D917" i="6"/>
  <c r="D916" i="6"/>
  <c r="D915" i="6"/>
  <c r="D914" i="6"/>
  <c r="D913" i="6"/>
  <c r="D912" i="6"/>
  <c r="D911" i="6"/>
  <c r="D910" i="6"/>
  <c r="H67" i="11" s="1"/>
  <c r="I67" i="11" s="1"/>
  <c r="D909" i="6"/>
  <c r="H66" i="11" s="1"/>
  <c r="D908" i="6"/>
  <c r="D907" i="6"/>
  <c r="D906" i="6"/>
  <c r="D905" i="6"/>
  <c r="D904" i="6"/>
  <c r="H14" i="11"/>
  <c r="H44" i="11"/>
  <c r="H72" i="11"/>
  <c r="H70" i="11"/>
  <c r="H71" i="11"/>
  <c r="H55" i="11"/>
  <c r="H112" i="17" l="1"/>
  <c r="I24" i="11"/>
  <c r="J167" i="13"/>
  <c r="J234" i="13"/>
  <c r="J100" i="13"/>
  <c r="J104" i="13"/>
  <c r="J189" i="13"/>
  <c r="B196" i="13"/>
  <c r="B201" i="13" s="1"/>
  <c r="I66" i="11"/>
  <c r="I39" i="11"/>
  <c r="J58" i="13"/>
  <c r="B96" i="13"/>
  <c r="J96" i="13" s="1"/>
  <c r="J149" i="13"/>
  <c r="J73" i="13"/>
  <c r="J51" i="13"/>
  <c r="J157" i="13"/>
  <c r="J134" i="13"/>
  <c r="J119" i="13"/>
  <c r="J162" i="13"/>
  <c r="J107" i="13"/>
  <c r="J143" i="13"/>
  <c r="W7" i="11"/>
  <c r="V8" i="11"/>
  <c r="I49" i="11"/>
  <c r="I31" i="11"/>
  <c r="I35" i="11"/>
  <c r="I77" i="11"/>
  <c r="I18" i="11"/>
  <c r="I16" i="11"/>
  <c r="I23" i="11"/>
  <c r="I73" i="11"/>
  <c r="I41" i="11"/>
  <c r="I56" i="11"/>
  <c r="I70" i="11"/>
  <c r="I25" i="11"/>
  <c r="I20" i="11"/>
  <c r="I65" i="11"/>
  <c r="I55" i="11"/>
  <c r="I44" i="11"/>
  <c r="I71" i="11"/>
  <c r="I14" i="11"/>
  <c r="I17" i="11"/>
  <c r="I21" i="11"/>
  <c r="I22" i="11"/>
  <c r="I33" i="11"/>
  <c r="I26" i="11"/>
  <c r="I13" i="11"/>
  <c r="I74" i="11"/>
  <c r="I19" i="11"/>
  <c r="I72" i="11"/>
  <c r="I38" i="11"/>
  <c r="I54" i="11"/>
  <c r="I5" i="14"/>
  <c r="S29" i="16"/>
  <c r="T29" i="16" s="1"/>
  <c r="I52" i="11"/>
  <c r="I47" i="11"/>
  <c r="A2" i="15"/>
  <c r="I51" i="11"/>
  <c r="I45" i="11"/>
  <c r="B2" i="15"/>
  <c r="B8" i="16" s="1"/>
  <c r="I59" i="11"/>
  <c r="B12" i="9"/>
  <c r="A17" i="9" s="1"/>
  <c r="I58" i="11"/>
  <c r="B11" i="16"/>
  <c r="I57" i="11"/>
  <c r="I28" i="11"/>
  <c r="I34" i="11"/>
  <c r="I79" i="11"/>
  <c r="I48" i="11"/>
  <c r="I78" i="11"/>
  <c r="I43" i="11"/>
  <c r="H37" i="11"/>
  <c r="I37" i="11" s="1"/>
  <c r="I76" i="11"/>
  <c r="I75" i="11"/>
  <c r="I53" i="11"/>
  <c r="B9" i="13"/>
  <c r="I61" i="11"/>
  <c r="I30" i="11"/>
  <c r="I36" i="11"/>
  <c r="I40" i="11"/>
  <c r="I50" i="11"/>
  <c r="I68" i="11"/>
  <c r="J94" i="13" l="1"/>
  <c r="J196" i="13"/>
  <c r="J201" i="13"/>
  <c r="J197" i="13" s="1"/>
  <c r="J192" i="13"/>
  <c r="S10" i="11"/>
  <c r="B13" i="11"/>
  <c r="B14" i="11" s="1"/>
  <c r="A13" i="13" s="1"/>
  <c r="I13" i="13" s="1"/>
  <c r="B15" i="11"/>
  <c r="B13" i="13" l="1"/>
  <c r="B16" i="11"/>
  <c r="A10" i="13"/>
  <c r="A16" i="13"/>
  <c r="B16" i="13" s="1"/>
  <c r="B13" i="16"/>
  <c r="B27" i="11"/>
  <c r="G13" i="11" l="1"/>
  <c r="L13" i="11" s="1"/>
  <c r="M13" i="11" s="1"/>
  <c r="B10" i="13"/>
  <c r="G14" i="11"/>
  <c r="L14" i="11" s="1"/>
  <c r="I10" i="13"/>
  <c r="B29" i="11"/>
  <c r="A50" i="13"/>
  <c r="B28" i="11"/>
  <c r="A17" i="13"/>
  <c r="G16" i="11" s="1"/>
  <c r="L16" i="11" s="1"/>
  <c r="B17" i="11"/>
  <c r="A51" i="13" l="1"/>
  <c r="M16" i="11"/>
  <c r="J16" i="11"/>
  <c r="B32" i="11"/>
  <c r="B30" i="11"/>
  <c r="A57" i="13"/>
  <c r="A20" i="13"/>
  <c r="G17" i="11" s="1"/>
  <c r="L17" i="11" s="1"/>
  <c r="B18" i="11"/>
  <c r="M14" i="11"/>
  <c r="J14" i="11"/>
  <c r="I17" i="13"/>
  <c r="B17" i="13"/>
  <c r="J13" i="11"/>
  <c r="J12" i="11" l="1"/>
  <c r="C11" i="16" s="1"/>
  <c r="J17" i="11"/>
  <c r="M17" i="11"/>
  <c r="B19" i="11"/>
  <c r="A23" i="13"/>
  <c r="A58" i="13"/>
  <c r="B31" i="11"/>
  <c r="A66" i="13"/>
  <c r="B42" i="11"/>
  <c r="B33" i="11"/>
  <c r="I20" i="13"/>
  <c r="B20" i="13"/>
  <c r="A67" i="13" l="1"/>
  <c r="B23" i="13"/>
  <c r="I23" i="13"/>
  <c r="G18" i="11"/>
  <c r="L18" i="11" s="1"/>
  <c r="A26" i="13"/>
  <c r="G19" i="11" s="1"/>
  <c r="L19" i="11" s="1"/>
  <c r="B20" i="11"/>
  <c r="B43" i="11"/>
  <c r="B44" i="11" s="1"/>
  <c r="B45" i="11" s="1"/>
  <c r="A103" i="13"/>
  <c r="B46" i="11"/>
  <c r="E11" i="16"/>
  <c r="F11" i="16"/>
  <c r="D11" i="16"/>
  <c r="G11" i="16"/>
  <c r="H11" i="16"/>
  <c r="I11" i="16"/>
  <c r="A63" i="13"/>
  <c r="B34" i="11"/>
  <c r="A112" i="13" l="1"/>
  <c r="A104" i="13"/>
  <c r="A70" i="13"/>
  <c r="B35" i="11"/>
  <c r="A29" i="13"/>
  <c r="G20" i="11"/>
  <c r="L20" i="11" s="1"/>
  <c r="B21" i="11"/>
  <c r="B26" i="13"/>
  <c r="I26" i="13"/>
  <c r="B47" i="11"/>
  <c r="B60" i="11"/>
  <c r="A115" i="13"/>
  <c r="J19" i="11"/>
  <c r="M19" i="11"/>
  <c r="M18" i="11"/>
  <c r="J18" i="11"/>
  <c r="A107" i="13"/>
  <c r="K11" i="16"/>
  <c r="L11" i="16" s="1"/>
  <c r="B61" i="11" l="1"/>
  <c r="B62" i="11" s="1"/>
  <c r="B63" i="11" s="1"/>
  <c r="A176" i="13"/>
  <c r="B69" i="11"/>
  <c r="A116" i="13"/>
  <c r="G21" i="11"/>
  <c r="L21" i="11" s="1"/>
  <c r="A32" i="13"/>
  <c r="B22" i="11"/>
  <c r="M20" i="11"/>
  <c r="J20" i="11"/>
  <c r="B29" i="13"/>
  <c r="I29" i="13"/>
  <c r="A73" i="13"/>
  <c r="B36" i="11"/>
  <c r="B48" i="11"/>
  <c r="A183" i="13" l="1"/>
  <c r="B64" i="11"/>
  <c r="B70" i="11"/>
  <c r="B71" i="11" s="1"/>
  <c r="A205" i="13"/>
  <c r="A119" i="13"/>
  <c r="B49" i="11"/>
  <c r="A180" i="13"/>
  <c r="G22" i="11"/>
  <c r="L22" i="11" s="1"/>
  <c r="A35" i="13"/>
  <c r="B23" i="11"/>
  <c r="I32" i="13"/>
  <c r="B32" i="13"/>
  <c r="M21" i="11"/>
  <c r="J21" i="11"/>
  <c r="A177" i="13"/>
  <c r="A77" i="13"/>
  <c r="B37" i="11"/>
  <c r="A209" i="13" l="1"/>
  <c r="A38" i="13"/>
  <c r="G23" i="11"/>
  <c r="L23" i="11" s="1"/>
  <c r="B24" i="11"/>
  <c r="B72" i="11"/>
  <c r="B35" i="13"/>
  <c r="I35" i="13"/>
  <c r="M22" i="11"/>
  <c r="J22" i="11"/>
  <c r="A206" i="13"/>
  <c r="A186" i="13"/>
  <c r="B65" i="11"/>
  <c r="A125" i="13"/>
  <c r="B50" i="11"/>
  <c r="A81" i="13"/>
  <c r="B38" i="11"/>
  <c r="A41" i="13" l="1"/>
  <c r="G24" i="11" s="1"/>
  <c r="L24" i="11" s="1"/>
  <c r="B25" i="11"/>
  <c r="M23" i="11"/>
  <c r="J23" i="11"/>
  <c r="I38" i="13"/>
  <c r="B38" i="13"/>
  <c r="A212" i="13"/>
  <c r="B73" i="11"/>
  <c r="A128" i="13"/>
  <c r="B51" i="11"/>
  <c r="A88" i="13"/>
  <c r="B39" i="11"/>
  <c r="A189" i="13"/>
  <c r="B66" i="11"/>
  <c r="A215" i="13" l="1"/>
  <c r="B74" i="11"/>
  <c r="A44" i="13"/>
  <c r="G25" i="11"/>
  <c r="L25" i="11" s="1"/>
  <c r="B26" i="11"/>
  <c r="B73" i="13" s="1"/>
  <c r="A192" i="13"/>
  <c r="B67" i="11"/>
  <c r="I41" i="13"/>
  <c r="B41" i="13"/>
  <c r="J24" i="11"/>
  <c r="M24" i="11"/>
  <c r="A131" i="13"/>
  <c r="B52" i="11"/>
  <c r="A94" i="13"/>
  <c r="B40" i="11"/>
  <c r="I88" i="13"/>
  <c r="B88" i="13" l="1"/>
  <c r="I73" i="13"/>
  <c r="A47" i="13"/>
  <c r="G26" i="11" s="1"/>
  <c r="L26" i="11" s="1"/>
  <c r="I63" i="13"/>
  <c r="B81" i="13"/>
  <c r="B63" i="13"/>
  <c r="I81" i="13"/>
  <c r="I77" i="13"/>
  <c r="I70" i="13"/>
  <c r="B58" i="13"/>
  <c r="I58" i="13"/>
  <c r="B77" i="13"/>
  <c r="A197" i="13"/>
  <c r="B68" i="11"/>
  <c r="M25" i="11"/>
  <c r="J25" i="11"/>
  <c r="B44" i="13"/>
  <c r="I44" i="13"/>
  <c r="G33" i="11"/>
  <c r="L33" i="11" s="1"/>
  <c r="G38" i="11"/>
  <c r="L38" i="11" s="1"/>
  <c r="G36" i="11"/>
  <c r="L36" i="11" s="1"/>
  <c r="I67" i="13"/>
  <c r="B70" i="13"/>
  <c r="A219" i="13"/>
  <c r="B75" i="11"/>
  <c r="B67" i="13"/>
  <c r="B94" i="13"/>
  <c r="I94" i="13"/>
  <c r="G37" i="11"/>
  <c r="L37" i="11" s="1"/>
  <c r="A134" i="13"/>
  <c r="B53" i="11"/>
  <c r="A97" i="13"/>
  <c r="B41" i="11"/>
  <c r="B116" i="13" l="1"/>
  <c r="G40" i="11"/>
  <c r="L40" i="11" s="1"/>
  <c r="A100" i="13"/>
  <c r="G41" i="11"/>
  <c r="L41" i="11" s="1"/>
  <c r="B128" i="13"/>
  <c r="I128" i="13"/>
  <c r="I125" i="13"/>
  <c r="B107" i="13"/>
  <c r="I119" i="13"/>
  <c r="J38" i="11"/>
  <c r="M38" i="11"/>
  <c r="I134" i="13"/>
  <c r="B134" i="13"/>
  <c r="B97" i="13"/>
  <c r="I97" i="13"/>
  <c r="I116" i="13"/>
  <c r="A222" i="13"/>
  <c r="B76" i="11"/>
  <c r="J37" i="11"/>
  <c r="M37" i="11"/>
  <c r="A202" i="13"/>
  <c r="B47" i="13"/>
  <c r="I47" i="13"/>
  <c r="G39" i="11"/>
  <c r="L39" i="11" s="1"/>
  <c r="G34" i="11"/>
  <c r="L34" i="11" s="1"/>
  <c r="G31" i="11"/>
  <c r="L31" i="11" s="1"/>
  <c r="G48" i="11"/>
  <c r="L48" i="11" s="1"/>
  <c r="G43" i="11"/>
  <c r="L43" i="11" s="1"/>
  <c r="G45" i="11"/>
  <c r="L45" i="11" s="1"/>
  <c r="G51" i="11"/>
  <c r="L51" i="11" s="1"/>
  <c r="G49" i="11"/>
  <c r="L49" i="11" s="1"/>
  <c r="G35" i="11"/>
  <c r="L35" i="11" s="1"/>
  <c r="J33" i="11"/>
  <c r="B119" i="13"/>
  <c r="J26" i="11"/>
  <c r="J15" i="11" s="1"/>
  <c r="M26" i="11"/>
  <c r="B112" i="13"/>
  <c r="I112" i="13"/>
  <c r="I107" i="13"/>
  <c r="J36" i="11"/>
  <c r="M36" i="11"/>
  <c r="B125" i="13"/>
  <c r="I131" i="13"/>
  <c r="A139" i="13"/>
  <c r="G53" i="11"/>
  <c r="L53" i="11" s="1"/>
  <c r="B54" i="11"/>
  <c r="B104" i="13"/>
  <c r="B131" i="13"/>
  <c r="J51" i="11" l="1"/>
  <c r="M51" i="11"/>
  <c r="J35" i="11"/>
  <c r="M35" i="11"/>
  <c r="J45" i="11"/>
  <c r="M45" i="11"/>
  <c r="J41" i="11"/>
  <c r="M41" i="11"/>
  <c r="J49" i="11"/>
  <c r="M49" i="11"/>
  <c r="B100" i="13"/>
  <c r="I100" i="13"/>
  <c r="G50" i="11"/>
  <c r="L50" i="11" s="1"/>
  <c r="G44" i="11"/>
  <c r="L44" i="11" s="1"/>
  <c r="G47" i="11"/>
  <c r="L47" i="11" s="1"/>
  <c r="G54" i="11"/>
  <c r="L54" i="11" s="1"/>
  <c r="A143" i="13"/>
  <c r="B55" i="11"/>
  <c r="M48" i="11"/>
  <c r="J48" i="11"/>
  <c r="G52" i="11"/>
  <c r="L52" i="11" s="1"/>
  <c r="M53" i="11"/>
  <c r="J53" i="11"/>
  <c r="C13" i="16"/>
  <c r="B139" i="13"/>
  <c r="I139" i="13"/>
  <c r="J31" i="11"/>
  <c r="M31" i="11"/>
  <c r="J40" i="11"/>
  <c r="M40" i="11"/>
  <c r="J43" i="11"/>
  <c r="M43" i="11"/>
  <c r="M34" i="11"/>
  <c r="J34" i="11"/>
  <c r="M39" i="11"/>
  <c r="J39" i="11"/>
  <c r="A225" i="13"/>
  <c r="B77" i="11"/>
  <c r="J32" i="11" l="1"/>
  <c r="G55" i="11"/>
  <c r="L55" i="11" s="1"/>
  <c r="A149" i="13"/>
  <c r="B56" i="11"/>
  <c r="B143" i="13"/>
  <c r="I143" i="13"/>
  <c r="J54" i="11"/>
  <c r="M54" i="11"/>
  <c r="A228" i="13"/>
  <c r="B78" i="11"/>
  <c r="J52" i="11"/>
  <c r="M52" i="11"/>
  <c r="J47" i="11"/>
  <c r="M47" i="11"/>
  <c r="M33" i="11"/>
  <c r="J44" i="11"/>
  <c r="J42" i="11" s="1"/>
  <c r="M44" i="11"/>
  <c r="J50" i="11"/>
  <c r="M50" i="11"/>
  <c r="I13" i="16"/>
  <c r="D13" i="16"/>
  <c r="H13" i="16"/>
  <c r="G13" i="16"/>
  <c r="F13" i="16"/>
  <c r="E13" i="16"/>
  <c r="A157" i="13" l="1"/>
  <c r="G56" i="11"/>
  <c r="L56" i="11" s="1"/>
  <c r="B57" i="11"/>
  <c r="I149" i="13"/>
  <c r="B149" i="13"/>
  <c r="M55" i="11"/>
  <c r="J55" i="11"/>
  <c r="A231" i="13"/>
  <c r="B79" i="11"/>
  <c r="K13" i="16"/>
  <c r="L13" i="16" s="1"/>
  <c r="G57" i="11" l="1"/>
  <c r="L57" i="11" s="1"/>
  <c r="B81" i="11"/>
  <c r="A162" i="13"/>
  <c r="B58" i="11"/>
  <c r="M56" i="11"/>
  <c r="J56" i="11"/>
  <c r="I157" i="13"/>
  <c r="B157" i="13"/>
  <c r="A234" i="13"/>
  <c r="A167" i="13" l="1"/>
  <c r="G58" i="11" s="1"/>
  <c r="L58" i="11" s="1"/>
  <c r="B59" i="11"/>
  <c r="B197" i="13" s="1"/>
  <c r="I225" i="13"/>
  <c r="B225" i="13"/>
  <c r="I197" i="13"/>
  <c r="I192" i="13"/>
  <c r="B162" i="13"/>
  <c r="I162" i="13"/>
  <c r="C21" i="16"/>
  <c r="B17" i="16"/>
  <c r="B23" i="16"/>
  <c r="C19" i="16"/>
  <c r="B25" i="16"/>
  <c r="B15" i="16"/>
  <c r="B21" i="16"/>
  <c r="B27" i="16"/>
  <c r="B50" i="13"/>
  <c r="B51" i="13"/>
  <c r="B19" i="16"/>
  <c r="B57" i="13"/>
  <c r="B66" i="13"/>
  <c r="I51" i="13"/>
  <c r="B103" i="13"/>
  <c r="I104" i="13"/>
  <c r="B115" i="13"/>
  <c r="B180" i="13"/>
  <c r="B176" i="13"/>
  <c r="B205" i="13"/>
  <c r="I183" i="13"/>
  <c r="B183" i="13"/>
  <c r="I180" i="13"/>
  <c r="B177" i="13"/>
  <c r="I186" i="13"/>
  <c r="I177" i="13"/>
  <c r="B212" i="13"/>
  <c r="B206" i="13"/>
  <c r="I206" i="13"/>
  <c r="B209" i="13"/>
  <c r="J57" i="11"/>
  <c r="M57" i="11"/>
  <c r="B234" i="13"/>
  <c r="I234" i="13"/>
  <c r="I189" i="13"/>
  <c r="B228" i="13"/>
  <c r="I209" i="13"/>
  <c r="A173" i="13" l="1"/>
  <c r="G59" i="11"/>
  <c r="L59" i="11" s="1"/>
  <c r="I231" i="13"/>
  <c r="B219" i="13"/>
  <c r="B231" i="13"/>
  <c r="I228" i="13"/>
  <c r="I215" i="13"/>
  <c r="I202" i="13"/>
  <c r="B202" i="13"/>
  <c r="B215" i="13"/>
  <c r="I222" i="13"/>
  <c r="I219" i="13"/>
  <c r="B222" i="13"/>
  <c r="G19" i="16"/>
  <c r="I19" i="16"/>
  <c r="H19" i="16"/>
  <c r="F19" i="16"/>
  <c r="E19" i="16"/>
  <c r="D19" i="16"/>
  <c r="B167" i="13"/>
  <c r="I167" i="13"/>
  <c r="G79" i="11"/>
  <c r="L79" i="11" s="1"/>
  <c r="G74" i="11"/>
  <c r="L74" i="11" s="1"/>
  <c r="G66" i="11"/>
  <c r="L66" i="11" s="1"/>
  <c r="G75" i="11"/>
  <c r="L75" i="11" s="1"/>
  <c r="G77" i="11"/>
  <c r="L77" i="11" s="1"/>
  <c r="G67" i="11"/>
  <c r="L67" i="11" s="1"/>
  <c r="G68" i="11"/>
  <c r="L68" i="11" s="1"/>
  <c r="J58" i="11"/>
  <c r="M58" i="11"/>
  <c r="B192" i="13"/>
  <c r="G21" i="16"/>
  <c r="F21" i="16"/>
  <c r="I21" i="16"/>
  <c r="E21" i="16"/>
  <c r="D21" i="16"/>
  <c r="H21" i="16"/>
  <c r="I212" i="13"/>
  <c r="B186" i="13"/>
  <c r="G28" i="11"/>
  <c r="L28" i="11" s="1"/>
  <c r="G30" i="11"/>
  <c r="L30" i="11" s="1"/>
  <c r="G62" i="11"/>
  <c r="L62" i="11" s="1"/>
  <c r="G72" i="11"/>
  <c r="L72" i="11" s="1"/>
  <c r="G71" i="11"/>
  <c r="L71" i="11" s="1"/>
  <c r="G63" i="11"/>
  <c r="L63" i="11" s="1"/>
  <c r="G61" i="11"/>
  <c r="L61" i="11" s="1"/>
  <c r="G70" i="11"/>
  <c r="L70" i="11" s="1"/>
  <c r="G65" i="11"/>
  <c r="L65" i="11" s="1"/>
  <c r="G73" i="11"/>
  <c r="L73" i="11" s="1"/>
  <c r="G64" i="11"/>
  <c r="L64" i="11" s="1"/>
  <c r="B189" i="13"/>
  <c r="M72" i="11" l="1"/>
  <c r="J72" i="11"/>
  <c r="M62" i="11"/>
  <c r="J62" i="11"/>
  <c r="J68" i="11"/>
  <c r="M68" i="11"/>
  <c r="M67" i="11"/>
  <c r="J67" i="11"/>
  <c r="M77" i="11"/>
  <c r="J77" i="11"/>
  <c r="J75" i="11"/>
  <c r="M75" i="11"/>
  <c r="M66" i="11"/>
  <c r="J66" i="11"/>
  <c r="M28" i="11"/>
  <c r="J28" i="11"/>
  <c r="J27" i="11" s="1"/>
  <c r="M74" i="11"/>
  <c r="J74" i="11"/>
  <c r="M30" i="11"/>
  <c r="J30" i="11"/>
  <c r="J29" i="11" s="1"/>
  <c r="C17" i="16" s="1"/>
  <c r="M79" i="11"/>
  <c r="J79" i="11"/>
  <c r="J64" i="11"/>
  <c r="M64" i="11"/>
  <c r="M73" i="11"/>
  <c r="J73" i="11"/>
  <c r="J65" i="11"/>
  <c r="M65" i="11"/>
  <c r="K19" i="16"/>
  <c r="L19" i="16" s="1"/>
  <c r="M71" i="11"/>
  <c r="AC8" i="11" s="1"/>
  <c r="J71" i="11"/>
  <c r="J70" i="11"/>
  <c r="M70" i="11"/>
  <c r="J59" i="11"/>
  <c r="J46" i="11" s="1"/>
  <c r="C23" i="16" s="1"/>
  <c r="M59" i="11"/>
  <c r="K21" i="16"/>
  <c r="L21" i="16" s="1"/>
  <c r="M61" i="11"/>
  <c r="J61" i="11"/>
  <c r="M63" i="11"/>
  <c r="J63" i="11"/>
  <c r="I173" i="13"/>
  <c r="B173" i="13"/>
  <c r="G76" i="11"/>
  <c r="L76" i="11" s="1"/>
  <c r="G78" i="11"/>
  <c r="L78" i="11" s="1"/>
  <c r="M78" i="11" l="1"/>
  <c r="J78" i="11"/>
  <c r="M76" i="11"/>
  <c r="Z8" i="11" s="1"/>
  <c r="J76" i="11"/>
  <c r="J60" i="11"/>
  <c r="C25" i="16" s="1"/>
  <c r="C15" i="16"/>
  <c r="F23" i="16"/>
  <c r="G23" i="16"/>
  <c r="H23" i="16"/>
  <c r="D23" i="16"/>
  <c r="I23" i="16"/>
  <c r="E23" i="16"/>
  <c r="H17" i="16"/>
  <c r="E17" i="16"/>
  <c r="G17" i="16"/>
  <c r="D17" i="16"/>
  <c r="F17" i="16"/>
  <c r="I17" i="16"/>
  <c r="J69" i="11" l="1"/>
  <c r="S7" i="11" s="1"/>
  <c r="N76" i="11" s="1"/>
  <c r="AC7" i="11"/>
  <c r="Z7" i="11" s="1"/>
  <c r="O23" i="11" s="1"/>
  <c r="AC10" i="11"/>
  <c r="Z10" i="11" s="1"/>
  <c r="O20" i="11" s="1"/>
  <c r="K23" i="16"/>
  <c r="L23" i="16" s="1"/>
  <c r="C27" i="16"/>
  <c r="J80" i="11"/>
  <c r="H15" i="16"/>
  <c r="G15" i="16"/>
  <c r="I15" i="16"/>
  <c r="F15" i="16"/>
  <c r="D15" i="16"/>
  <c r="E15" i="16"/>
  <c r="C29" i="16"/>
  <c r="C26" i="16" s="1"/>
  <c r="K17" i="16"/>
  <c r="L17" i="16" s="1"/>
  <c r="D25" i="16"/>
  <c r="G25" i="16"/>
  <c r="F25" i="16"/>
  <c r="E25" i="16"/>
  <c r="I25" i="16"/>
  <c r="H25" i="16"/>
  <c r="O13" i="11" l="1"/>
  <c r="N78" i="11"/>
  <c r="O71" i="11"/>
  <c r="O77" i="11"/>
  <c r="O61" i="11"/>
  <c r="O51" i="11"/>
  <c r="O48" i="11"/>
  <c r="O75" i="11"/>
  <c r="O52" i="11"/>
  <c r="O63" i="11"/>
  <c r="O34" i="11"/>
  <c r="O35" i="11"/>
  <c r="O18" i="11"/>
  <c r="O72" i="11"/>
  <c r="O49" i="11"/>
  <c r="O53" i="11"/>
  <c r="O22" i="11"/>
  <c r="O66" i="11"/>
  <c r="O73" i="11"/>
  <c r="O30" i="11"/>
  <c r="O70" i="11"/>
  <c r="O14" i="11"/>
  <c r="O64" i="11"/>
  <c r="O79" i="11"/>
  <c r="O67" i="11"/>
  <c r="O57" i="11"/>
  <c r="O78" i="11"/>
  <c r="O74" i="11"/>
  <c r="O50" i="11"/>
  <c r="O40" i="11"/>
  <c r="O59" i="11"/>
  <c r="O44" i="11"/>
  <c r="O41" i="11"/>
  <c r="O25" i="11"/>
  <c r="O56" i="11"/>
  <c r="O54" i="11"/>
  <c r="O26" i="11"/>
  <c r="O38" i="11"/>
  <c r="O33" i="11"/>
  <c r="O58" i="11"/>
  <c r="O39" i="11"/>
  <c r="O37" i="11"/>
  <c r="O47" i="11"/>
  <c r="O28" i="11"/>
  <c r="O45" i="11"/>
  <c r="O16" i="11"/>
  <c r="O43" i="11"/>
  <c r="O31" i="11"/>
  <c r="O55" i="11"/>
  <c r="O65" i="11"/>
  <c r="O17" i="11"/>
  <c r="O19" i="11"/>
  <c r="O21" i="11"/>
  <c r="O68" i="11"/>
  <c r="O36" i="11"/>
  <c r="O24" i="11"/>
  <c r="O62" i="11"/>
  <c r="O76" i="11"/>
  <c r="C16" i="16"/>
  <c r="C12" i="16"/>
  <c r="C14" i="16"/>
  <c r="C22" i="16"/>
  <c r="C20" i="16"/>
  <c r="C18" i="16"/>
  <c r="C24" i="16"/>
  <c r="K25" i="16"/>
  <c r="L25" i="16" s="1"/>
  <c r="K15" i="16"/>
  <c r="L15" i="16" s="1"/>
  <c r="S8" i="11"/>
  <c r="R10" i="11"/>
  <c r="N16" i="11"/>
  <c r="N13" i="11"/>
  <c r="N14" i="11"/>
  <c r="N17" i="11"/>
  <c r="N19" i="11"/>
  <c r="N18" i="11"/>
  <c r="N20" i="11"/>
  <c r="N21" i="11"/>
  <c r="N22" i="11"/>
  <c r="N23" i="11"/>
  <c r="N24" i="11"/>
  <c r="N25" i="11"/>
  <c r="N36" i="11"/>
  <c r="N26" i="11"/>
  <c r="N38" i="11"/>
  <c r="N37" i="11"/>
  <c r="N43" i="11"/>
  <c r="N34" i="11"/>
  <c r="N31" i="11"/>
  <c r="N48" i="11"/>
  <c r="N51" i="11"/>
  <c r="N49" i="11"/>
  <c r="N39" i="11"/>
  <c r="N40" i="11"/>
  <c r="N45" i="11"/>
  <c r="N41" i="11"/>
  <c r="N35" i="11"/>
  <c r="N53" i="11"/>
  <c r="N54" i="11"/>
  <c r="N52" i="11"/>
  <c r="N33" i="11"/>
  <c r="N47" i="11"/>
  <c r="N44" i="11"/>
  <c r="N50" i="11"/>
  <c r="N55" i="11"/>
  <c r="N56" i="11"/>
  <c r="N57" i="11"/>
  <c r="N58" i="11"/>
  <c r="N65" i="11"/>
  <c r="N67" i="11"/>
  <c r="N68" i="11"/>
  <c r="N62" i="11"/>
  <c r="N61" i="11"/>
  <c r="N30" i="11"/>
  <c r="N71" i="11"/>
  <c r="N70" i="11"/>
  <c r="N75" i="11"/>
  <c r="N63" i="11"/>
  <c r="N28" i="11"/>
  <c r="N73" i="11"/>
  <c r="N66" i="11"/>
  <c r="N64" i="11"/>
  <c r="N74" i="11"/>
  <c r="N72" i="11"/>
  <c r="N79" i="11"/>
  <c r="N59" i="11"/>
  <c r="N77" i="11"/>
  <c r="C28" i="16"/>
  <c r="I27" i="16"/>
  <c r="I29" i="16" s="1"/>
  <c r="D27" i="16"/>
  <c r="G27" i="16"/>
  <c r="G29" i="16" s="1"/>
  <c r="F27" i="16"/>
  <c r="F29" i="16" s="1"/>
  <c r="E27" i="16"/>
  <c r="E29" i="16" s="1"/>
  <c r="H27" i="16"/>
  <c r="H29" i="16" s="1"/>
  <c r="AD10" i="11" l="1"/>
  <c r="AF10" i="11" s="1"/>
  <c r="AD7" i="11"/>
  <c r="AF7" i="11" s="1"/>
  <c r="AD8" i="11"/>
  <c r="AF8" i="11" s="1"/>
  <c r="K27" i="16"/>
  <c r="L27" i="16" s="1"/>
  <c r="G30" i="16"/>
  <c r="F30" i="16"/>
  <c r="D29" i="16"/>
  <c r="E30" i="16"/>
  <c r="I30" i="16"/>
  <c r="H30" i="16"/>
  <c r="C30" i="16"/>
  <c r="D30" i="16" l="1"/>
  <c r="D32" i="16" s="1"/>
  <c r="E32" i="16" s="1"/>
  <c r="F32" i="16" s="1"/>
  <c r="G32" i="16" s="1"/>
  <c r="H32" i="16" s="1"/>
  <c r="I32" i="16" s="1"/>
  <c r="K32" i="16"/>
  <c r="D31" i="16"/>
  <c r="E31" i="16" s="1"/>
  <c r="F31" i="16" s="1"/>
  <c r="G31" i="16" s="1"/>
  <c r="H31" i="16" s="1"/>
  <c r="I31" i="16" s="1"/>
  <c r="M12" i="19"/>
  <c r="M13" i="19" s="1"/>
  <c r="M14" i="19" s="1"/>
  <c r="M15" i="19" s="1"/>
  <c r="M16" i="19" s="1"/>
  <c r="M17" i="19" s="1"/>
  <c r="M18" i="19" s="1"/>
  <c r="M19" i="19" s="1"/>
  <c r="M20" i="19" s="1"/>
  <c r="M21" i="19" s="1"/>
  <c r="M22" i="19" s="1"/>
  <c r="M23" i="19" s="1"/>
  <c r="M24" i="19" s="1"/>
  <c r="M25" i="19" s="1"/>
  <c r="M26" i="19" s="1"/>
  <c r="M27" i="19" s="1"/>
  <c r="M28" i="19" s="1"/>
  <c r="M29" i="19" s="1"/>
  <c r="M30" i="19" s="1"/>
  <c r="M31" i="19" s="1"/>
  <c r="M32" i="19" s="1"/>
  <c r="M33" i="19" s="1"/>
  <c r="M34" i="19" s="1"/>
  <c r="M35" i="19" s="1"/>
  <c r="M36" i="19" s="1"/>
  <c r="M37" i="19" s="1"/>
  <c r="M38" i="19" s="1"/>
  <c r="M39" i="19" s="1"/>
  <c r="M40" i="19" s="1"/>
  <c r="M41" i="19" s="1"/>
  <c r="M42" i="19" s="1"/>
  <c r="M43" i="19" s="1"/>
  <c r="M44" i="19" s="1"/>
  <c r="M45" i="19" s="1"/>
  <c r="M46" i="19" s="1"/>
  <c r="M47" i="19" s="1"/>
  <c r="M48" i="19" s="1"/>
  <c r="M49" i="19" s="1"/>
  <c r="M50" i="19" s="1"/>
  <c r="M51" i="19" s="1"/>
  <c r="M52" i="19" s="1"/>
  <c r="M53" i="19" s="1"/>
  <c r="M54" i="19" s="1"/>
  <c r="M55" i="19" s="1"/>
  <c r="M56" i="19" s="1"/>
  <c r="M57" i="19" s="1"/>
  <c r="M58" i="19" s="1"/>
  <c r="M59" i="19" s="1"/>
  <c r="M60" i="19" s="1"/>
  <c r="M61" i="19" s="1"/>
  <c r="M62" i="19" s="1"/>
  <c r="M63" i="19" s="1"/>
  <c r="M64" i="19" s="1"/>
  <c r="M65" i="19" s="1"/>
  <c r="M66" i="19" s="1"/>
  <c r="M67" i="19" s="1"/>
  <c r="M68" i="19" s="1"/>
  <c r="M69" i="19" s="1"/>
  <c r="M70"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8" authorId="0" shapeId="0" xr:uid="{00000000-0006-0000-0900-000001000000}">
      <text>
        <r>
          <rPr>
            <sz val="9"/>
            <color rgb="FF000000"/>
            <rFont val="Arial"/>
            <family val="2"/>
          </rPr>
          <t>Nome do Orgão  ou Empresa Executante</t>
        </r>
      </text>
    </comment>
    <comment ref="B14" authorId="0" shapeId="0" xr:uid="{00000000-0006-0000-0900-000002000000}">
      <text>
        <r>
          <rPr>
            <sz val="11"/>
            <color rgb="FF000000"/>
            <rFont val="Arial"/>
            <family val="2"/>
          </rPr>
          <t xml:space="preserve">Escolha
</t>
        </r>
      </text>
    </comment>
    <comment ref="B18" authorId="0" shapeId="0" xr:uid="{00000000-0006-0000-0900-000003000000}">
      <text>
        <r>
          <rPr>
            <sz val="11"/>
            <color rgb="FF000000"/>
            <rFont val="Arial"/>
            <family val="2"/>
          </rPr>
          <t xml:space="preserve">3.3.10.7.6.1 “Construção de Edifícios” enquadram-se:
</t>
        </r>
        <r>
          <rPr>
            <sz val="9"/>
            <color rgb="FF000000"/>
            <rFont val="Arial"/>
            <family val="2"/>
          </rPr>
          <t xml:space="preserve">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
 pórticos, mirantes e outros edifícios de finalidade turística.
3.3.10.7.6.2 “Construção de Rodovias e Ferrovias” enquadram-se:
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pavimentação e sinalização de vias urbanas, ruas e locais para estacionamento de veículos, a construção de praças, pista de atletismo, campos de futebol e calçadas para pedestres, elevados, passarelas e ciclovias, metrô e VLT.
3.3.10.7.6.3 “Construção de Redes de Abastecimento de Água, Coleta de Esgoto e Construções Correlatas” enquadram-se:
 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
 as obras de irrigação (canais), a manutenção de redes de abastecimento de água tratada, a manutenção de redes de coleta e de sistemas de tratamento de esgoto, conforme classificação 4222-7 do CNAE 2.0;
 a construção de estações de tratamento de água (ETA).
3.3.10.7.6.4 “Construção e Manutenção de Estações e Redes de Distribuição de Energia Elétrica” enquadram-se:
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
 obras de iluminação pública e a construção de barragens e represas para geração de energia elétrica.
3.3.10.7.6.5 Para o tipo de obra “Portuárias, Marítimas e Fluviais” enquadram-se:
 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
 a construção de píeres e outras obras com influência direta de cursos d’água.
</t>
        </r>
      </text>
    </comment>
    <comment ref="C22" authorId="0" shapeId="0" xr:uid="{00000000-0006-0000-0900-000004000000}">
      <text>
        <r>
          <rPr>
            <sz val="11"/>
            <color rgb="FF000000"/>
            <rFont val="Arial"/>
            <family val="2"/>
          </rPr>
          <t xml:space="preserve">ADMINISTRAÇÃO CENTRAL
</t>
        </r>
        <r>
          <rPr>
            <sz val="10"/>
            <color rgb="FF000000"/>
            <rFont val="Arial"/>
            <family val="2"/>
          </rPr>
          <t>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C23" authorId="0" shapeId="0" xr:uid="{00000000-0006-0000-0900-000005000000}">
      <text>
        <r>
          <rPr>
            <sz val="11"/>
            <color rgb="FF000000"/>
            <rFont val="Arial"/>
            <family val="2"/>
          </rPr>
          <t xml:space="preserve">Compreende os imprevistos que são ocasionados na obra, feriados extraordinários, substituição de materiais por outros de melhor qualidade, etc.
</t>
        </r>
        <r>
          <rPr>
            <sz val="10"/>
            <color rgb="FF000000"/>
            <rFont val="Arial"/>
            <family val="2"/>
          </rPr>
          <t xml:space="preserve">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text>
    </comment>
    <comment ref="C24" authorId="0" shapeId="0" xr:uid="{00000000-0006-0000-0900-000006000000}">
      <text>
        <r>
          <rPr>
            <sz val="11"/>
            <color rgb="FF000000"/>
            <rFont val="Arial"/>
            <family val="2"/>
          </rPr>
          <t xml:space="preserve">Remuneração de recursos investidos pelo contratado na execução da obra em benefício de contratante.
</t>
        </r>
        <r>
          <rPr>
            <sz val="10"/>
            <color rgb="FF000000"/>
            <rFont val="Arial"/>
            <family val="2"/>
          </rPr>
          <t xml:space="preserve">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C27" authorId="0" shapeId="0" xr:uid="{00000000-0006-0000-0900-000007000000}">
      <text>
        <r>
          <rPr>
            <sz val="11"/>
            <color rgb="FF000000"/>
            <rFont val="Arial"/>
            <family val="2"/>
          </rPr>
          <t xml:space="preserve">O lucro de uma determinada obra é o resultado financeiro positivo resultante da diferença entre todas as receitas e das despesas da obra.
</t>
        </r>
        <r>
          <rPr>
            <sz val="10"/>
            <color rgb="FF000000"/>
            <rFont val="Arial"/>
            <family val="2"/>
          </rPr>
          <t xml:space="preserve">Este valor, após o recolhimento do Imposto de renda é o lucro da Empresa, ou sua remuneração.
</t>
        </r>
      </text>
    </comment>
    <comment ref="C31" authorId="0" shapeId="0" xr:uid="{00000000-0006-0000-0900-000008000000}">
      <text>
        <r>
          <rPr>
            <sz val="11"/>
            <color rgb="FF000000"/>
            <rFont val="Arial"/>
            <family val="2"/>
          </rPr>
          <t xml:space="preserve">Referem-se aos tributos ou impostos cobrados sobre a receita total da obra e compreendem os impostos citados nas colunas abaixo.
</t>
        </r>
        <r>
          <rPr>
            <sz val="10"/>
            <color rgb="FF000000"/>
            <rFont val="Arial"/>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4" authorId="0" shapeId="0" xr:uid="{00000000-0006-0000-0900-000009000000}">
      <text>
        <r>
          <rPr>
            <sz val="10"/>
            <color rgb="FF000000"/>
            <rFont val="Arial"/>
            <family val="2"/>
          </rPr>
          <t>COFINS (Contribuição para Financiamento da Seguridade Socia Financia a seguridade social pelo sistema S (SESC, SESI, SENAC, SENAI, SEST, SENAT, SENAR E SEBRAE).</t>
        </r>
      </text>
    </comment>
    <comment ref="C35" authorId="0" shapeId="0" xr:uid="{00000000-0006-0000-0900-00000A000000}">
      <text>
        <r>
          <rPr>
            <sz val="11"/>
            <color rgb="FF000000"/>
            <rFont val="Arial"/>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tc={FCD1E2F6-7541-46B5-BAC6-536C286A44FD}</author>
    <author>tc={681E14FC-D4E4-4341-B251-34BC45DE2AC3}</author>
    <author>tc={F7215729-7EA8-46E9-835C-F173D3EF83CA}</author>
  </authors>
  <commentList>
    <comment ref="AJ40" authorId="0" shapeId="0" xr:uid="{FCD1E2F6-7541-46B5-BAC6-536C286A44FD}">
      <text>
        <t>[Comentário encadeado]
Sua versão do Excel permite que você leia este comentário encadeado, no entanto, as edições serão removidas se o arquivo for aberto em uma versão mais recente do Excel. Saiba mais: https://go.microsoft.com/fwlink/?linkid=870924
Comentário:
    Analisar a necessidade do item</t>
      </text>
    </comment>
    <comment ref="AJ41" authorId="1" shapeId="0" xr:uid="{681E14FC-D4E4-4341-B251-34BC45DE2AC3}">
      <text>
        <t>[Comentário encadeado]
Sua versão do Excel permite que você leia este comentário encadeado, no entanto, as edições serão removidas se o arquivo for aberto em uma versão mais recente do Excel. Saiba mais: https://go.microsoft.com/fwlink/?linkid=870924
Comentário:
    Analisar a necessidade do item</t>
      </text>
    </comment>
    <comment ref="AJ65" authorId="2" shapeId="0" xr:uid="{F7215729-7EA8-46E9-835C-F173D3EF83CA}">
      <text>
        <t>[Comentário encadeado]
Sua versão do Excel permite que você leia este comentário encadeado, no entanto, as edições serão removidas se o arquivo for aberto em uma versão mais recente do Excel. Saiba mais: https://go.microsoft.com/fwlink/?linkid=870924
Comentário:
    Avaliar composição do Item</t>
      </text>
    </comment>
  </commentList>
</comments>
</file>

<file path=xl/sharedStrings.xml><?xml version="1.0" encoding="utf-8"?>
<sst xmlns="http://schemas.openxmlformats.org/spreadsheetml/2006/main" count="61103" uniqueCount="33136">
  <si>
    <t>Revisão</t>
  </si>
  <si>
    <t>JULHO/2020</t>
  </si>
  <si>
    <t>Servidor</t>
  </si>
  <si>
    <t>Osmario Cavalcante Wanderlei Junior</t>
  </si>
  <si>
    <t>Objetivo</t>
  </si>
  <si>
    <t>Padronizar a elaboração de planilhas orçamentárias da secretaria de obras.</t>
  </si>
  <si>
    <t>INSTRUÇÕES</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</si>
  <si>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</si>
  <si>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</si>
  <si>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</si>
  <si>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</si>
  <si>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</si>
  <si>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</si>
  <si>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VII- CRONOGRAMA
a. Verificar os macroitens da planilha orçamentária, conferir subtotais, percentuais financeiros e onde está marcado em amarelo preencher a evolução de acordo com o mês de execução previsto.</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</si>
  <si>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</si>
  <si>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</si>
  <si>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DATA BASE</t>
  </si>
  <si>
    <t>COMPOSIÇÕES SICRO</t>
  </si>
  <si>
    <t>CÓD</t>
  </si>
  <si>
    <t>DESCRIÇÃO</t>
  </si>
  <si>
    <t>UND</t>
  </si>
  <si>
    <t>UNIT</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</si>
  <si>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</si>
  <si>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</si>
  <si>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</si>
  <si>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</si>
  <si>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un</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</si>
  <si>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</si>
  <si>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</si>
  <si>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</si>
  <si>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</si>
  <si>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</si>
  <si>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</si>
  <si>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</si>
  <si>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</si>
  <si>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</si>
  <si>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</si>
  <si>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</si>
  <si>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</si>
  <si>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</si>
  <si>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</si>
  <si>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</si>
  <si>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</si>
  <si>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</si>
  <si>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</si>
  <si>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</si>
  <si>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</si>
  <si>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</si>
  <si>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</si>
  <si>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</si>
  <si>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</si>
  <si>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</si>
  <si>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</si>
  <si>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</si>
  <si>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</si>
  <si>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</si>
  <si>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</si>
  <si>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</si>
  <si>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</si>
  <si>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</si>
  <si>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</si>
  <si>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</si>
  <si>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</si>
  <si>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</si>
  <si>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</si>
  <si>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</si>
  <si>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</si>
  <si>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</si>
  <si>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</si>
  <si>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</si>
  <si>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</si>
  <si>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</si>
  <si>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</si>
  <si>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</si>
  <si>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</si>
  <si>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</si>
  <si>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</si>
  <si>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</si>
  <si>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</si>
  <si>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</si>
  <si>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</si>
  <si>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</si>
  <si>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</si>
  <si>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</si>
  <si>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</si>
  <si>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</si>
  <si>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</si>
  <si>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</si>
  <si>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</si>
  <si>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</si>
  <si>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</si>
  <si>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</si>
  <si>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</si>
  <si>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</si>
  <si>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</si>
  <si>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</si>
  <si>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</si>
  <si>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</si>
  <si>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</si>
  <si>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</si>
  <si>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</si>
  <si>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</si>
  <si>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</si>
  <si>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</si>
  <si>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</si>
  <si>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m</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</si>
  <si>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</si>
  <si>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</si>
  <si>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</si>
  <si>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</si>
  <si>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</si>
  <si>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</si>
  <si>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</si>
  <si>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kg</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</si>
  <si>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</si>
  <si>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</si>
  <si>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</si>
  <si>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</si>
  <si>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</si>
  <si>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</si>
  <si>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</si>
  <si>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</si>
  <si>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</si>
  <si>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</si>
  <si>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</si>
  <si>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</si>
  <si>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</si>
  <si>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</si>
  <si>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</si>
  <si>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</si>
  <si>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</si>
  <si>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</si>
  <si>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</si>
  <si>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</si>
  <si>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</si>
  <si>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</si>
  <si>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</si>
  <si>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</si>
  <si>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</si>
  <si>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</si>
  <si>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</si>
  <si>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</si>
  <si>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</si>
  <si>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</si>
  <si>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</si>
  <si>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</si>
  <si>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</si>
  <si>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</si>
  <si>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</si>
  <si>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</si>
  <si>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</si>
  <si>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</si>
  <si>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</si>
  <si>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</si>
  <si>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</si>
  <si>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</si>
  <si>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</si>
  <si>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</si>
  <si>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</si>
  <si>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</si>
  <si>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</si>
  <si>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</si>
  <si>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</si>
  <si>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</si>
  <si>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</si>
  <si>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</si>
  <si>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</si>
  <si>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</si>
  <si>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</si>
  <si>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</si>
  <si>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</si>
  <si>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</si>
  <si>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</si>
  <si>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</si>
  <si>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</si>
  <si>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</si>
  <si>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</si>
  <si>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</si>
  <si>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</si>
  <si>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</si>
  <si>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</si>
  <si>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</si>
  <si>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</si>
  <si>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</si>
  <si>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</si>
  <si>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</si>
  <si>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</si>
  <si>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</si>
  <si>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</si>
  <si>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</si>
  <si>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</si>
  <si>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</si>
  <si>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</si>
  <si>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</si>
  <si>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</si>
  <si>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</si>
  <si>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</si>
  <si>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</si>
  <si>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</si>
  <si>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</si>
  <si>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</si>
  <si>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</si>
  <si>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</si>
  <si>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</si>
  <si>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</si>
  <si>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</si>
  <si>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</si>
  <si>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</si>
  <si>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</si>
  <si>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</si>
  <si>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</si>
  <si>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</si>
  <si>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</si>
  <si>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</si>
  <si>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</si>
  <si>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</si>
  <si>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</si>
  <si>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</si>
  <si>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</si>
  <si>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</si>
  <si>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</si>
  <si>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</si>
  <si>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</si>
  <si>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</si>
  <si>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</si>
  <si>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</si>
  <si>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</si>
  <si>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</si>
  <si>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</si>
  <si>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</si>
  <si>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</si>
  <si>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</si>
  <si>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</si>
  <si>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</si>
  <si>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</si>
  <si>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</si>
  <si>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</si>
  <si>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</si>
  <si>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</si>
  <si>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</si>
  <si>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</si>
  <si>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</si>
  <si>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</si>
  <si>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</si>
  <si>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</si>
  <si>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</si>
  <si>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</si>
  <si>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</si>
  <si>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</si>
  <si>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</si>
  <si>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</si>
  <si>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</si>
  <si>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</si>
  <si>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</si>
  <si>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</si>
  <si>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</si>
  <si>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</si>
  <si>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</si>
  <si>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</si>
  <si>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</si>
  <si>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</si>
  <si>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</si>
  <si>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</si>
  <si>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</si>
  <si>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</si>
  <si>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</si>
  <si>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</si>
  <si>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</si>
  <si>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</si>
  <si>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</si>
  <si>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</si>
  <si>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</si>
  <si>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</si>
  <si>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</si>
  <si>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</si>
  <si>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</si>
  <si>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</si>
  <si>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</si>
  <si>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</si>
  <si>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</si>
  <si>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</si>
  <si>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</si>
  <si>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</si>
  <si>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</si>
  <si>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</si>
  <si>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</si>
  <si>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</si>
  <si>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</si>
  <si>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</si>
  <si>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</si>
  <si>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</si>
  <si>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</si>
  <si>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</si>
  <si>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</si>
  <si>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</si>
  <si>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</si>
  <si>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</si>
  <si>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</si>
  <si>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</si>
  <si>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</si>
  <si>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</si>
  <si>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</si>
  <si>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</si>
  <si>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</si>
  <si>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</si>
  <si>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</si>
  <si>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</si>
  <si>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</si>
  <si>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</si>
  <si>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</si>
  <si>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</si>
  <si>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</si>
  <si>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</si>
  <si>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</si>
  <si>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</si>
  <si>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</si>
  <si>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</si>
  <si>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</si>
  <si>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</si>
  <si>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</si>
  <si>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</si>
  <si>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</si>
  <si>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</si>
  <si>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</si>
  <si>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</si>
  <si>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</si>
  <si>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</si>
  <si>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</si>
  <si>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</si>
  <si>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</si>
  <si>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</si>
  <si>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</si>
  <si>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</si>
  <si>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</si>
  <si>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</si>
  <si>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</si>
  <si>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</si>
  <si>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</si>
  <si>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</si>
  <si>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</si>
  <si>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</si>
  <si>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</si>
  <si>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</si>
  <si>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</si>
  <si>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</si>
  <si>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</si>
  <si>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</si>
  <si>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</si>
  <si>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</si>
  <si>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</si>
  <si>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</si>
  <si>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</si>
  <si>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</si>
  <si>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</si>
  <si>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</si>
  <si>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</si>
  <si>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</si>
  <si>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</si>
  <si>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</si>
  <si>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</si>
  <si>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</si>
  <si>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</si>
  <si>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</si>
  <si>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</si>
  <si>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</si>
  <si>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</si>
  <si>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</si>
  <si>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</si>
  <si>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</si>
  <si>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</si>
  <si>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</si>
  <si>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</si>
  <si>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</si>
  <si>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</si>
  <si>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</si>
  <si>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</si>
  <si>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</si>
  <si>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</si>
  <si>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</si>
  <si>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</si>
  <si>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</si>
  <si>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</si>
  <si>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</si>
  <si>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</si>
  <si>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</si>
  <si>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</si>
  <si>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</si>
  <si>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</si>
  <si>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</si>
  <si>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</si>
  <si>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</si>
  <si>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</si>
  <si>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</si>
  <si>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</si>
  <si>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</si>
  <si>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</si>
  <si>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</si>
  <si>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</si>
  <si>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</si>
  <si>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</si>
  <si>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</si>
  <si>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</si>
  <si>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</si>
  <si>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</si>
  <si>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</si>
  <si>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</si>
  <si>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</si>
  <si>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</si>
  <si>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</si>
  <si>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</si>
  <si>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</si>
  <si>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</si>
  <si>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</si>
  <si>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</si>
  <si>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</si>
  <si>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</si>
  <si>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</si>
  <si>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</si>
  <si>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</si>
  <si>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</si>
  <si>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</si>
  <si>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</si>
  <si>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</si>
  <si>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</si>
  <si>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</si>
  <si>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</si>
  <si>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</si>
  <si>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</si>
  <si>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</si>
  <si>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</si>
  <si>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</si>
  <si>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</si>
  <si>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</si>
  <si>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</si>
  <si>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</si>
  <si>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</si>
  <si>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</si>
  <si>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</si>
  <si>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</si>
  <si>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</si>
  <si>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</si>
  <si>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</si>
  <si>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</si>
  <si>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</si>
  <si>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</si>
  <si>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</si>
  <si>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</si>
  <si>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</si>
  <si>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</si>
  <si>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</si>
  <si>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</si>
  <si>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</si>
  <si>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</si>
  <si>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</si>
  <si>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</si>
  <si>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</si>
  <si>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</si>
  <si>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</si>
  <si>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</si>
  <si>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</si>
  <si>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</si>
  <si>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</si>
  <si>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</si>
  <si>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</si>
  <si>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</si>
  <si>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</si>
  <si>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</si>
  <si>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</si>
  <si>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</si>
  <si>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</si>
  <si>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</si>
  <si>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</si>
  <si>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</si>
  <si>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</si>
  <si>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</si>
  <si>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</si>
  <si>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</si>
  <si>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</si>
  <si>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</si>
  <si>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</si>
  <si>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</si>
  <si>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</si>
  <si>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</si>
  <si>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</si>
  <si>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</si>
  <si>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</si>
  <si>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</si>
  <si>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</si>
  <si>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</si>
  <si>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</si>
  <si>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</si>
  <si>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</si>
  <si>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</si>
  <si>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</si>
  <si>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</si>
  <si>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</si>
  <si>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</si>
  <si>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</si>
  <si>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</si>
  <si>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</si>
  <si>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</si>
  <si>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</si>
  <si>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</si>
  <si>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</si>
  <si>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</si>
  <si>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</si>
  <si>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</si>
  <si>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</si>
  <si>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</si>
  <si>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</si>
  <si>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</si>
  <si>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</si>
  <si>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</si>
  <si>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</si>
  <si>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</si>
  <si>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</si>
  <si>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</si>
  <si>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</si>
  <si>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</si>
  <si>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</si>
  <si>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</si>
  <si>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</si>
  <si>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</si>
  <si>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</si>
  <si>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</si>
  <si>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</si>
  <si>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</si>
  <si>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</si>
  <si>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</si>
  <si>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</si>
  <si>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</si>
  <si>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</si>
  <si>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</si>
  <si>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</si>
  <si>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</si>
  <si>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</si>
  <si>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</si>
  <si>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</si>
  <si>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</si>
  <si>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</si>
  <si>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</si>
  <si>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</si>
  <si>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</si>
  <si>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</si>
  <si>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</si>
  <si>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</si>
  <si>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</si>
  <si>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</si>
  <si>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</si>
  <si>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</si>
  <si>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</si>
  <si>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</si>
  <si>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</si>
  <si>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</si>
  <si>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</si>
  <si>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</si>
  <si>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</si>
  <si>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</si>
  <si>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</si>
  <si>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</si>
  <si>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</si>
  <si>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</si>
  <si>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</si>
  <si>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</si>
  <si>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</si>
  <si>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</si>
  <si>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</si>
  <si>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</si>
  <si>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</si>
  <si>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</si>
  <si>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</si>
  <si>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</si>
  <si>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</si>
  <si>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</si>
  <si>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</si>
  <si>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</si>
  <si>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</si>
  <si>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</si>
  <si>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</si>
  <si>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</si>
  <si>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</si>
  <si>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</si>
  <si>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</si>
  <si>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</si>
  <si>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</si>
  <si>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</si>
  <si>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</si>
  <si>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</si>
  <si>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</si>
  <si>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</si>
  <si>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</si>
  <si>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</si>
  <si>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</si>
  <si>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</si>
  <si>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</si>
  <si>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</si>
  <si>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</si>
  <si>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</si>
  <si>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</si>
  <si>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</si>
  <si>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</si>
  <si>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</si>
  <si>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</si>
  <si>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</si>
  <si>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</si>
  <si>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</si>
  <si>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</si>
  <si>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</si>
  <si>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</si>
  <si>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</si>
  <si>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</si>
  <si>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</si>
  <si>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</si>
  <si>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</si>
  <si>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</si>
  <si>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</si>
  <si>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</si>
  <si>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</si>
  <si>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</si>
  <si>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</si>
  <si>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</si>
  <si>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</si>
  <si>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</si>
  <si>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</si>
  <si>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</si>
  <si>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</si>
  <si>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</si>
  <si>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</si>
  <si>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</si>
  <si>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</si>
  <si>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</si>
  <si>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</si>
  <si>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</si>
  <si>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</si>
  <si>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</si>
  <si>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</si>
  <si>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</si>
  <si>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</si>
  <si>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</si>
  <si>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</si>
  <si>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</si>
  <si>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</si>
  <si>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</si>
  <si>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</si>
  <si>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</si>
  <si>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</si>
  <si>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</si>
  <si>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</si>
  <si>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</si>
  <si>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</si>
  <si>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</si>
  <si>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</si>
  <si>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</si>
  <si>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</si>
  <si>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</si>
  <si>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</si>
  <si>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</si>
  <si>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</si>
  <si>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</si>
  <si>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</si>
  <si>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</si>
  <si>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</si>
  <si>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</si>
  <si>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</si>
  <si>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</si>
  <si>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</si>
  <si>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</si>
  <si>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</si>
  <si>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</si>
  <si>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</si>
  <si>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</si>
  <si>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</si>
  <si>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</si>
  <si>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</si>
  <si>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</si>
  <si>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</si>
  <si>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</si>
  <si>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</si>
  <si>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</si>
  <si>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</si>
  <si>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</si>
  <si>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</si>
  <si>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</si>
  <si>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</si>
  <si>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</si>
  <si>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</si>
  <si>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</si>
  <si>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</si>
  <si>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</si>
  <si>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</si>
  <si>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</si>
  <si>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</si>
  <si>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</si>
  <si>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</si>
  <si>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</si>
  <si>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</si>
  <si>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</si>
  <si>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</si>
  <si>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</si>
  <si>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</si>
  <si>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</si>
  <si>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</si>
  <si>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</si>
  <si>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</si>
  <si>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</si>
  <si>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</si>
  <si>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</si>
  <si>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</si>
  <si>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</si>
  <si>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</si>
  <si>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</si>
  <si>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</si>
  <si>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</si>
  <si>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</si>
  <si>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</si>
  <si>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</si>
  <si>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</si>
  <si>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</si>
  <si>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</si>
  <si>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</si>
  <si>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</si>
  <si>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</si>
  <si>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</si>
  <si>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</si>
  <si>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</si>
  <si>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</si>
  <si>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</si>
  <si>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</si>
  <si>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</si>
  <si>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</si>
  <si>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</si>
  <si>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</si>
  <si>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</si>
  <si>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</si>
  <si>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</si>
  <si>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</si>
  <si>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</si>
  <si>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</si>
  <si>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</si>
  <si>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</si>
  <si>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</si>
  <si>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</si>
  <si>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</si>
  <si>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</si>
  <si>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</si>
  <si>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</si>
  <si>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</si>
  <si>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</si>
  <si>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</si>
  <si>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</si>
  <si>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</si>
  <si>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</si>
  <si>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</si>
  <si>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</si>
  <si>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</si>
  <si>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</si>
  <si>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</si>
  <si>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</si>
  <si>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</si>
  <si>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</si>
  <si>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</si>
  <si>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</si>
  <si>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</si>
  <si>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</si>
  <si>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</si>
  <si>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</si>
  <si>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</si>
  <si>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</si>
  <si>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</si>
  <si>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</si>
  <si>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</si>
  <si>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</si>
  <si>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</si>
  <si>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</si>
  <si>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</si>
  <si>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</si>
  <si>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</si>
  <si>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</si>
  <si>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</si>
  <si>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</si>
  <si>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</si>
  <si>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</si>
  <si>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</si>
  <si>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</si>
  <si>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</si>
  <si>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</si>
  <si>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</si>
  <si>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</si>
  <si>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</si>
  <si>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</si>
  <si>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</si>
  <si>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</si>
  <si>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</si>
  <si>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</si>
  <si>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</si>
  <si>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</si>
  <si>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</si>
  <si>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</si>
  <si>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</si>
  <si>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</si>
  <si>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</si>
  <si>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</si>
  <si>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</si>
  <si>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</si>
  <si>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</si>
  <si>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</si>
  <si>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</si>
  <si>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</si>
  <si>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</si>
  <si>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</si>
  <si>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</si>
  <si>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</si>
  <si>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</si>
  <si>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</si>
  <si>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</si>
  <si>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</si>
  <si>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</si>
  <si>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</si>
  <si>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</si>
  <si>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</si>
  <si>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</si>
  <si>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</si>
  <si>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</si>
  <si>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</si>
  <si>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</si>
  <si>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</si>
  <si>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</si>
  <si>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</si>
  <si>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</si>
  <si>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</si>
  <si>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</si>
  <si>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</si>
  <si>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</si>
  <si>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</si>
  <si>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</si>
  <si>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</si>
  <si>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</si>
  <si>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</si>
  <si>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</si>
  <si>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</si>
  <si>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</si>
  <si>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</si>
  <si>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</si>
  <si>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</si>
  <si>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</si>
  <si>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</si>
  <si>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</si>
  <si>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</si>
  <si>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</si>
  <si>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</si>
  <si>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</si>
  <si>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</si>
  <si>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</si>
  <si>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</si>
  <si>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</si>
  <si>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</si>
  <si>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</si>
  <si>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</si>
  <si>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</si>
  <si>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</si>
  <si>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</si>
  <si>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</si>
  <si>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</si>
  <si>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</si>
  <si>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</si>
  <si>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</si>
  <si>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</si>
  <si>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</si>
  <si>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</si>
  <si>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</si>
  <si>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</si>
  <si>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</si>
  <si>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</si>
  <si>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</si>
  <si>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</si>
  <si>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</si>
  <si>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</si>
  <si>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</si>
  <si>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</si>
  <si>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</si>
  <si>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</si>
  <si>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</si>
  <si>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</si>
  <si>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</si>
  <si>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</si>
  <si>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</si>
  <si>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</si>
  <si>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</si>
  <si>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</si>
  <si>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</si>
  <si>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</si>
  <si>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</si>
  <si>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</si>
  <si>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</si>
  <si>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</si>
  <si>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</si>
  <si>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</si>
  <si>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</si>
  <si>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</si>
  <si>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</si>
  <si>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</si>
  <si>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</si>
  <si>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</si>
  <si>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</si>
  <si>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</si>
  <si>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</si>
  <si>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</si>
  <si>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</si>
  <si>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</si>
  <si>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</si>
  <si>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</si>
  <si>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</si>
  <si>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</si>
  <si>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</si>
  <si>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</si>
  <si>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</si>
  <si>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</si>
  <si>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</si>
  <si>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</si>
  <si>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</si>
  <si>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</si>
  <si>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</si>
  <si>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</si>
  <si>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</si>
  <si>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</si>
  <si>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</si>
  <si>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</si>
  <si>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</si>
  <si>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</si>
  <si>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</si>
  <si>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</si>
  <si>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</si>
  <si>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</si>
  <si>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</si>
  <si>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</si>
  <si>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</si>
  <si>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</si>
  <si>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</si>
  <si>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</si>
  <si>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</si>
  <si>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</si>
  <si>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</si>
  <si>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</si>
  <si>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</si>
  <si>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</si>
  <si>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</si>
  <si>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</si>
  <si>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</si>
  <si>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</si>
  <si>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</si>
  <si>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</si>
  <si>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</si>
  <si>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</si>
  <si>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</si>
  <si>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</si>
  <si>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</si>
  <si>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</si>
  <si>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</si>
  <si>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</si>
  <si>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</si>
  <si>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</si>
  <si>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</si>
  <si>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</si>
  <si>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</si>
  <si>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</si>
  <si>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</si>
  <si>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</si>
  <si>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</si>
  <si>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</si>
  <si>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</si>
  <si>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</si>
  <si>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</si>
  <si>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</si>
  <si>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</si>
  <si>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</si>
  <si>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</si>
  <si>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</si>
  <si>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</si>
  <si>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</si>
  <si>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</si>
  <si>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</si>
  <si>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</si>
  <si>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</si>
  <si>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</si>
  <si>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</si>
  <si>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</si>
  <si>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</si>
  <si>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</si>
  <si>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</si>
  <si>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</si>
  <si>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</si>
  <si>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</si>
  <si>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</si>
  <si>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</si>
  <si>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</si>
  <si>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</si>
  <si>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</si>
  <si>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</si>
  <si>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</si>
  <si>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</si>
  <si>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</si>
  <si>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</si>
  <si>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</si>
  <si>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</si>
  <si>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</si>
  <si>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</si>
  <si>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</si>
  <si>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</si>
  <si>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</si>
  <si>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</si>
  <si>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</si>
  <si>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</si>
  <si>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</si>
  <si>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</si>
  <si>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</si>
  <si>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</si>
  <si>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</si>
  <si>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</si>
  <si>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</si>
  <si>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</si>
  <si>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</si>
  <si>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</si>
  <si>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</si>
  <si>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</si>
  <si>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</si>
  <si>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</si>
  <si>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</si>
  <si>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</si>
  <si>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</si>
  <si>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</si>
  <si>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</si>
  <si>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</si>
  <si>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</si>
  <si>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</si>
  <si>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</si>
  <si>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</si>
  <si>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</si>
  <si>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</si>
  <si>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</si>
  <si>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</si>
  <si>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</si>
  <si>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</si>
  <si>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</si>
  <si>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</si>
  <si>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</si>
  <si>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</si>
  <si>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</si>
  <si>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</si>
  <si>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</si>
  <si>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</si>
  <si>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</si>
  <si>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</si>
  <si>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</si>
  <si>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</si>
  <si>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</si>
  <si>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</si>
  <si>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</si>
  <si>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</si>
  <si>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</si>
  <si>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</si>
  <si>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</si>
  <si>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</si>
  <si>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</si>
  <si>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</si>
  <si>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</si>
  <si>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</si>
  <si>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</si>
  <si>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</si>
  <si>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</si>
  <si>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</si>
  <si>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</si>
  <si>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</si>
  <si>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</si>
  <si>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</si>
  <si>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</si>
  <si>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</si>
  <si>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</si>
  <si>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</si>
  <si>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</si>
  <si>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</si>
  <si>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</si>
  <si>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</si>
  <si>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</si>
  <si>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</si>
  <si>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</si>
  <si>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</si>
  <si>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</si>
  <si>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</si>
  <si>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</si>
  <si>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</si>
  <si>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</si>
  <si>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</si>
  <si>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</si>
  <si>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</si>
  <si>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</si>
  <si>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</si>
  <si>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</si>
  <si>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</si>
  <si>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</si>
  <si>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</si>
  <si>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</si>
  <si>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</si>
  <si>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</si>
  <si>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</si>
  <si>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</si>
  <si>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</si>
  <si>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</si>
  <si>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</si>
  <si>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</si>
  <si>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</si>
  <si>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</si>
  <si>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</si>
  <si>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</si>
  <si>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</si>
  <si>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</si>
  <si>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</si>
  <si>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</si>
  <si>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</si>
  <si>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</si>
  <si>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</si>
  <si>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</si>
  <si>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</si>
  <si>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</si>
  <si>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</si>
  <si>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</si>
  <si>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</si>
  <si>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</si>
  <si>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</si>
  <si>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</si>
  <si>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</si>
  <si>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</si>
  <si>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</si>
  <si>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</si>
  <si>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</si>
  <si>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</si>
  <si>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</si>
  <si>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</si>
  <si>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</si>
  <si>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</si>
  <si>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</si>
  <si>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</si>
  <si>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</si>
  <si>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</si>
  <si>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</si>
  <si>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</si>
  <si>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</si>
  <si>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</si>
  <si>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</si>
  <si>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</si>
  <si>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</si>
  <si>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</si>
  <si>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</si>
  <si>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</si>
  <si>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</si>
  <si>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</si>
  <si>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</si>
  <si>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</si>
  <si>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</si>
  <si>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</si>
  <si>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</si>
  <si>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</si>
  <si>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</si>
  <si>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</si>
  <si>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</si>
  <si>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</si>
  <si>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</si>
  <si>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</si>
  <si>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</si>
  <si>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</si>
  <si>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</si>
  <si>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</si>
  <si>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</si>
  <si>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</si>
  <si>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</si>
  <si>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</si>
  <si>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</si>
  <si>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</si>
  <si>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</si>
  <si>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</si>
  <si>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</si>
  <si>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</si>
  <si>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</si>
  <si>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</si>
  <si>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</si>
  <si>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</si>
  <si>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</si>
  <si>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</si>
  <si>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</si>
  <si>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</si>
  <si>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</si>
  <si>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</si>
  <si>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</si>
  <si>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</si>
  <si>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</si>
  <si>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</si>
  <si>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</si>
  <si>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</si>
  <si>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</si>
  <si>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</si>
  <si>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</si>
  <si>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</si>
  <si>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</si>
  <si>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</si>
  <si>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</si>
  <si>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</si>
  <si>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</si>
  <si>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</si>
  <si>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</si>
  <si>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</si>
  <si>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</si>
  <si>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</si>
  <si>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</si>
  <si>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</si>
  <si>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</si>
  <si>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</si>
  <si>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</si>
  <si>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</si>
  <si>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</si>
  <si>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</si>
  <si>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</si>
  <si>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</si>
  <si>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</si>
  <si>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</si>
  <si>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</si>
  <si>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</si>
  <si>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</si>
  <si>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</si>
  <si>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</si>
  <si>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</si>
  <si>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</si>
  <si>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</si>
  <si>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</si>
  <si>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</si>
  <si>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</si>
  <si>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</si>
  <si>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</si>
  <si>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</si>
  <si>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</si>
  <si>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</si>
  <si>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</si>
  <si>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</si>
  <si>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</si>
  <si>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</si>
  <si>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</si>
  <si>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</si>
  <si>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</si>
  <si>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</si>
  <si>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</si>
  <si>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</si>
  <si>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</si>
  <si>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</si>
  <si>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</si>
  <si>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</si>
  <si>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</si>
  <si>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</si>
  <si>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</si>
  <si>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</si>
  <si>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</si>
  <si>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</si>
  <si>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</si>
  <si>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</si>
  <si>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</si>
  <si>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</si>
  <si>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</si>
  <si>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</si>
  <si>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</si>
  <si>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</si>
  <si>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</si>
  <si>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</si>
  <si>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</si>
  <si>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</si>
  <si>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</si>
  <si>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</si>
  <si>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</si>
  <si>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</si>
  <si>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</si>
  <si>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</si>
  <si>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</si>
  <si>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</si>
  <si>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</si>
  <si>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</si>
  <si>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</si>
  <si>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</si>
  <si>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</si>
  <si>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</si>
  <si>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</si>
  <si>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</si>
  <si>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</si>
  <si>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</si>
  <si>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</si>
  <si>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</si>
  <si>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</si>
  <si>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</si>
  <si>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</si>
  <si>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</si>
  <si>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</si>
  <si>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</si>
  <si>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</si>
  <si>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</si>
  <si>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</si>
  <si>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</si>
  <si>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</si>
  <si>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</si>
  <si>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</si>
  <si>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</si>
  <si>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</si>
  <si>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</si>
  <si>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</si>
  <si>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</si>
  <si>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</si>
  <si>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</si>
  <si>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</si>
  <si>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</si>
  <si>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</si>
  <si>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</si>
  <si>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</si>
  <si>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</si>
  <si>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</si>
  <si>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</si>
  <si>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</si>
  <si>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</si>
  <si>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</si>
  <si>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</si>
  <si>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</si>
  <si>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</si>
  <si>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</si>
  <si>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</si>
  <si>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</si>
  <si>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</si>
  <si>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</si>
  <si>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</si>
  <si>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</si>
  <si>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</si>
  <si>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</si>
  <si>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</si>
  <si>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</si>
  <si>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</si>
  <si>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</si>
  <si>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</si>
  <si>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</si>
  <si>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</si>
  <si>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</si>
  <si>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</si>
  <si>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</si>
  <si>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</si>
  <si>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</si>
  <si>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</si>
  <si>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</si>
  <si>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</si>
  <si>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</si>
  <si>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</si>
  <si>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</si>
  <si>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</si>
  <si>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</si>
  <si>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</si>
  <si>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</si>
  <si>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</si>
  <si>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</si>
  <si>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</si>
  <si>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</si>
  <si>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</si>
  <si>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</si>
  <si>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</si>
  <si>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</si>
  <si>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</si>
  <si>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</si>
  <si>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</si>
  <si>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</si>
  <si>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</si>
  <si>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</si>
  <si>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</si>
  <si>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</si>
  <si>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</si>
  <si>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</si>
  <si>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</si>
  <si>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</si>
  <si>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</si>
  <si>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</si>
  <si>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</si>
  <si>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</si>
  <si>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</si>
  <si>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</si>
  <si>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</si>
  <si>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</si>
  <si>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</si>
  <si>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</si>
  <si>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</si>
  <si>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</si>
  <si>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</si>
  <si>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</si>
  <si>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</si>
  <si>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</si>
  <si>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</si>
  <si>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</si>
  <si>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</si>
  <si>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</si>
  <si>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</si>
  <si>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</si>
  <si>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</si>
  <si>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</si>
  <si>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</si>
  <si>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</si>
  <si>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</si>
  <si>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</si>
  <si>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</si>
  <si>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</si>
  <si>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</si>
  <si>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</si>
  <si>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</si>
  <si>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</si>
  <si>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</si>
  <si>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</si>
  <si>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</si>
  <si>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</si>
  <si>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</si>
  <si>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</si>
  <si>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</si>
  <si>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</si>
  <si>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</si>
  <si>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</si>
  <si>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</si>
  <si>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</si>
  <si>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</si>
  <si>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</si>
  <si>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</si>
  <si>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</si>
  <si>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</si>
  <si>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</si>
  <si>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</si>
  <si>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</si>
  <si>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</si>
  <si>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</si>
  <si>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</si>
  <si>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</si>
  <si>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</si>
  <si>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</si>
  <si>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</si>
  <si>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</si>
  <si>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</si>
  <si>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</si>
  <si>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</si>
  <si>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</si>
  <si>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</si>
  <si>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</si>
  <si>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</si>
  <si>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</si>
  <si>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</si>
  <si>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</si>
  <si>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</si>
  <si>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</si>
  <si>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</si>
  <si>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</si>
  <si>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</si>
  <si>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</si>
  <si>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</si>
  <si>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</si>
  <si>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</si>
  <si>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</si>
  <si>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</si>
  <si>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</si>
  <si>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</si>
  <si>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</si>
  <si>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</si>
  <si>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</si>
  <si>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</si>
  <si>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</si>
  <si>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</si>
  <si>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</si>
  <si>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</si>
  <si>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</si>
  <si>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</si>
  <si>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</si>
  <si>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</si>
  <si>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</si>
  <si>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</si>
  <si>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</si>
  <si>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</si>
  <si>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</si>
  <si>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</si>
  <si>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</si>
  <si>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</si>
  <si>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</si>
  <si>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</si>
  <si>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</si>
  <si>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</si>
  <si>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</si>
  <si>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</si>
  <si>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</si>
  <si>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</si>
  <si>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</si>
  <si>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</si>
  <si>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</si>
  <si>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</si>
  <si>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</si>
  <si>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</si>
  <si>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</si>
  <si>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</si>
  <si>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</si>
  <si>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</si>
  <si>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</si>
  <si>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</si>
  <si>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</si>
  <si>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</si>
  <si>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</si>
  <si>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</si>
  <si>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</si>
  <si>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</si>
  <si>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</si>
  <si>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</si>
  <si>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</si>
  <si>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</si>
  <si>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</si>
  <si>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</si>
  <si>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</si>
  <si>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</si>
  <si>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</si>
  <si>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</si>
  <si>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</si>
  <si>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</si>
  <si>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</si>
  <si>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</si>
  <si>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</si>
  <si>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</si>
  <si>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</si>
  <si>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</si>
  <si>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</si>
  <si>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</si>
  <si>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</si>
  <si>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</si>
  <si>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</si>
  <si>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</si>
  <si>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</si>
  <si>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</si>
  <si>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</si>
  <si>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</si>
  <si>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</si>
  <si>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</si>
  <si>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</si>
  <si>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</si>
  <si>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</si>
  <si>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</si>
  <si>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</si>
  <si>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</si>
  <si>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</si>
  <si>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</si>
  <si>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</si>
  <si>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</si>
  <si>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</si>
  <si>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</si>
  <si>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</si>
  <si>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</si>
  <si>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</si>
  <si>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</si>
  <si>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</si>
  <si>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</si>
  <si>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</si>
  <si>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</si>
  <si>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</si>
  <si>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</si>
  <si>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</si>
  <si>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</si>
  <si>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</si>
  <si>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</si>
  <si>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</si>
  <si>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</si>
  <si>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</si>
  <si>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</si>
  <si>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</si>
  <si>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</si>
  <si>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</si>
  <si>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</si>
  <si>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</si>
  <si>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</si>
  <si>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</si>
  <si>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</si>
  <si>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</si>
  <si>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</si>
  <si>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</si>
  <si>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</si>
  <si>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</si>
  <si>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</si>
  <si>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</si>
  <si>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</si>
  <si>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</si>
  <si>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</si>
  <si>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</si>
  <si>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</si>
  <si>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</si>
  <si>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</si>
  <si>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</si>
  <si>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</si>
  <si>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</si>
  <si>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</si>
  <si>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</si>
  <si>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</si>
  <si>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</si>
  <si>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</si>
  <si>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</si>
  <si>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</si>
  <si>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</si>
  <si>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</si>
  <si>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</si>
  <si>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</si>
  <si>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</si>
  <si>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</si>
  <si>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</si>
  <si>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</si>
  <si>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</si>
  <si>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</si>
  <si>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</si>
  <si>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</si>
  <si>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</si>
  <si>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</si>
  <si>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</si>
  <si>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</si>
  <si>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</si>
  <si>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</si>
  <si>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</si>
  <si>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</si>
  <si>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</si>
  <si>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</si>
  <si>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</si>
  <si>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</si>
  <si>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</si>
  <si>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</si>
  <si>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</si>
  <si>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</si>
  <si>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</si>
  <si>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</si>
  <si>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</si>
  <si>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</si>
  <si>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</si>
  <si>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</si>
  <si>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</si>
  <si>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</si>
  <si>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</si>
  <si>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</si>
  <si>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</si>
  <si>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</si>
  <si>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</si>
  <si>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</si>
  <si>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</si>
  <si>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</si>
  <si>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</si>
  <si>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</si>
  <si>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</si>
  <si>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</si>
  <si>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</si>
  <si>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</si>
  <si>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</si>
  <si>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</si>
  <si>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</si>
  <si>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</si>
  <si>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</si>
  <si>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</si>
  <si>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</si>
  <si>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</si>
  <si>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</si>
  <si>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</si>
  <si>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</si>
  <si>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</si>
  <si>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</si>
  <si>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</si>
  <si>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</si>
  <si>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</si>
  <si>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</si>
  <si>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</si>
  <si>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</si>
  <si>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</si>
  <si>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</si>
  <si>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</si>
  <si>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</si>
  <si>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</si>
  <si>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</si>
  <si>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</si>
  <si>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</si>
  <si>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</si>
  <si>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</si>
  <si>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</si>
  <si>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</si>
  <si>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</si>
  <si>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</si>
  <si>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</si>
  <si>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</si>
  <si>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</si>
  <si>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</si>
  <si>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</si>
  <si>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</si>
  <si>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</si>
  <si>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</si>
  <si>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</si>
  <si>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</si>
  <si>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</si>
  <si>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</si>
  <si>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</si>
  <si>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</si>
  <si>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</si>
  <si>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</si>
  <si>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</si>
  <si>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</si>
  <si>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</si>
  <si>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até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</si>
  <si>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</si>
  <si>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</si>
  <si>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</si>
  <si>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</si>
  <si>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de chapas metálicas com espessura de até 3 mm - D = 25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</si>
  <si>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</si>
  <si>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</si>
  <si>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</si>
  <si>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</si>
  <si>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</si>
  <si>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</si>
  <si>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</si>
  <si>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</si>
  <si>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</si>
  <si>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</si>
  <si>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</si>
  <si>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</si>
  <si>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</si>
  <si>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</si>
  <si>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</si>
  <si>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</si>
  <si>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</si>
  <si>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</si>
  <si>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</si>
  <si>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</si>
  <si>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</si>
  <si>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</si>
  <si>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</si>
  <si>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</si>
  <si>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</si>
  <si>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</si>
  <si>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</si>
  <si>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</si>
  <si>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</si>
  <si>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</si>
  <si>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</si>
  <si>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</si>
  <si>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</si>
  <si>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</si>
  <si>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</si>
  <si>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</si>
  <si>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</si>
  <si>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</si>
  <si>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</si>
  <si>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</si>
  <si>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</si>
  <si>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 resistência longitudinal à tração de 121 kN/m - fornecimento e posicionamento - inclusive cabos de aço, grampos e clipes de junção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</si>
  <si>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</si>
  <si>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</si>
  <si>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</si>
  <si>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</si>
  <si>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</si>
  <si>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</si>
  <si>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</si>
  <si>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</si>
  <si>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</si>
  <si>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</si>
  <si>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</si>
  <si>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</si>
  <si>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</si>
  <si>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</si>
  <si>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</si>
  <si>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</si>
  <si>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</si>
  <si>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</si>
  <si>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</si>
  <si>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</si>
  <si>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</si>
  <si>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</si>
  <si>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</si>
  <si>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</si>
  <si>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</si>
  <si>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</si>
  <si>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</si>
  <si>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</si>
  <si>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</si>
  <si>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</si>
  <si>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</si>
  <si>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</si>
  <si>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</si>
  <si>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</si>
  <si>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</si>
  <si>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</si>
  <si>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</si>
  <si>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</si>
  <si>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</si>
  <si>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</si>
  <si>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</si>
  <si>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</si>
  <si>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</si>
  <si>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</si>
  <si>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</si>
  <si>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</si>
  <si>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</si>
  <si>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</si>
  <si>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</si>
  <si>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</si>
  <si>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</si>
  <si>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</si>
  <si>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</si>
  <si>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</si>
  <si>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</si>
  <si>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</si>
  <si>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</si>
  <si>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</si>
  <si>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</si>
  <si>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</si>
  <si>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</si>
  <si>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</si>
  <si>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</si>
  <si>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</si>
  <si>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</si>
  <si>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</si>
  <si>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</si>
  <si>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</si>
  <si>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</si>
  <si>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</si>
  <si>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</si>
  <si>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</si>
  <si>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</si>
  <si>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</si>
  <si>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</si>
  <si>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</si>
  <si>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</si>
  <si>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</si>
  <si>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</si>
  <si>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</si>
  <si>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</si>
  <si>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</si>
  <si>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</si>
  <si>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</si>
  <si>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</si>
  <si>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</si>
  <si>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</si>
  <si>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</si>
  <si>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</si>
  <si>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</si>
  <si>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</si>
  <si>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</si>
  <si>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</si>
  <si>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</si>
  <si>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</si>
  <si>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</si>
  <si>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</si>
  <si>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</si>
  <si>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</si>
  <si>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</si>
  <si>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</si>
  <si>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</si>
  <si>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</si>
  <si>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</si>
  <si>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</si>
  <si>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</si>
  <si>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</si>
  <si>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</si>
  <si>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</si>
  <si>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</si>
  <si>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</si>
  <si>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</si>
  <si>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</si>
  <si>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</si>
  <si>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</si>
  <si>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</si>
  <si>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</si>
  <si>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</si>
  <si>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</si>
  <si>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</si>
  <si>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</si>
  <si>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</si>
  <si>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</si>
  <si>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</si>
  <si>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</si>
  <si>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</si>
  <si>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</si>
  <si>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</si>
  <si>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</si>
  <si>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</si>
  <si>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</si>
  <si>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</si>
  <si>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</si>
  <si>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</si>
  <si>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</si>
  <si>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</si>
  <si>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</si>
  <si>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</si>
  <si>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</si>
  <si>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</si>
  <si>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</si>
  <si>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</si>
  <si>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</si>
  <si>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</si>
  <si>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</si>
  <si>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</si>
  <si>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</si>
  <si>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</si>
  <si>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</si>
  <si>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</si>
  <si>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</si>
  <si>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</si>
  <si>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</si>
  <si>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</si>
  <si>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</si>
  <si>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</si>
  <si>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</si>
  <si>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</si>
  <si>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</si>
  <si>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</si>
  <si>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</si>
  <si>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</si>
  <si>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</si>
  <si>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</si>
  <si>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</si>
  <si>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</si>
  <si>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</si>
  <si>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</si>
  <si>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</si>
  <si>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</si>
  <si>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</si>
  <si>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</si>
  <si>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</si>
  <si>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</si>
  <si>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</si>
  <si>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</si>
  <si>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</si>
  <si>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</si>
  <si>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</si>
  <si>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</si>
  <si>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</si>
  <si>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</si>
  <si>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</si>
  <si>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</si>
  <si>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</si>
  <si>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</si>
  <si>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</si>
  <si>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</si>
  <si>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</si>
  <si>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</si>
  <si>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</si>
  <si>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</si>
  <si>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</si>
  <si>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</si>
  <si>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</si>
  <si>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</si>
  <si>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</si>
  <si>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</si>
  <si>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</si>
  <si>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</si>
  <si>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</si>
  <si>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</si>
  <si>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</si>
  <si>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</si>
  <si>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</si>
  <si>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</si>
  <si>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</si>
  <si>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</si>
  <si>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</si>
  <si>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</si>
  <si>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</si>
  <si>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</si>
  <si>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</si>
  <si>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</si>
  <si>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</si>
  <si>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</si>
  <si>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</si>
  <si>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</si>
  <si>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</si>
  <si>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</si>
  <si>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</si>
  <si>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</si>
  <si>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</si>
  <si>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</si>
  <si>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</si>
  <si>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</si>
  <si>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</si>
  <si>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</si>
  <si>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</si>
  <si>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</si>
  <si>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</si>
  <si>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</si>
  <si>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</si>
  <si>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</si>
  <si>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</si>
  <si>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</si>
  <si>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</si>
  <si>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</si>
  <si>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</si>
  <si>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</si>
  <si>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</si>
  <si>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</si>
  <si>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</si>
  <si>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</si>
  <si>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</si>
  <si>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</si>
  <si>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</si>
  <si>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</si>
  <si>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</si>
  <si>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</si>
  <si>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</si>
  <si>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</si>
  <si>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</si>
  <si>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</si>
  <si>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</si>
  <si>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</si>
  <si>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</si>
  <si>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</si>
  <si>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</si>
  <si>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</si>
  <si>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</si>
  <si>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</si>
  <si>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</si>
  <si>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</si>
  <si>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</si>
  <si>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</si>
  <si>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</si>
  <si>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</si>
  <si>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</si>
  <si>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</si>
  <si>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</si>
  <si>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</si>
  <si>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</si>
  <si>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</si>
  <si>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</si>
  <si>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</si>
  <si>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</si>
  <si>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</si>
  <si>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</si>
  <si>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</si>
  <si>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</si>
  <si>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</si>
  <si>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</si>
  <si>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</si>
  <si>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</si>
  <si>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</si>
  <si>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</si>
  <si>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</si>
  <si>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</si>
  <si>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</si>
  <si>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</si>
  <si>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</si>
  <si>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</si>
  <si>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</si>
  <si>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</si>
  <si>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</si>
  <si>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</si>
  <si>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</si>
  <si>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</si>
  <si>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</si>
  <si>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</si>
  <si>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</si>
  <si>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</si>
  <si>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</si>
  <si>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</si>
  <si>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</si>
  <si>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</si>
  <si>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</si>
  <si>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</si>
  <si>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</si>
  <si>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</si>
  <si>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</si>
  <si>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</si>
  <si>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</si>
  <si>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</si>
  <si>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</si>
  <si>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</si>
  <si>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</si>
  <si>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</si>
  <si>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</si>
  <si>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</si>
  <si>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</si>
  <si>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</si>
  <si>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</si>
  <si>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</si>
  <si>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</si>
  <si>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</si>
  <si>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</si>
  <si>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</si>
  <si>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</si>
  <si>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</si>
  <si>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</si>
  <si>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</si>
  <si>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</si>
  <si>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</si>
  <si>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</si>
  <si>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</si>
  <si>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</si>
  <si>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</si>
  <si>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</si>
  <si>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</si>
  <si>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</si>
  <si>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</si>
  <si>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</si>
  <si>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</si>
  <si>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</si>
  <si>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</si>
  <si>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</si>
  <si>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</si>
  <si>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</si>
  <si>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</si>
  <si>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</si>
  <si>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</si>
  <si>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</si>
  <si>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</si>
  <si>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</si>
  <si>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</si>
  <si>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</si>
  <si>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</si>
  <si>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</si>
  <si>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</si>
  <si>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</si>
  <si>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</si>
  <si>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</si>
  <si>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</si>
  <si>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</si>
  <si>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</si>
  <si>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</si>
  <si>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</si>
  <si>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</si>
  <si>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</si>
  <si>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</si>
  <si>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</si>
  <si>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</si>
  <si>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</si>
  <si>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</si>
  <si>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</si>
  <si>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</si>
  <si>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</si>
  <si>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</si>
  <si>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</si>
  <si>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</si>
  <si>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</si>
  <si>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</si>
  <si>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</si>
  <si>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</si>
  <si>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</si>
  <si>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</si>
  <si>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</si>
  <si>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</si>
  <si>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</si>
  <si>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</si>
  <si>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</si>
  <si>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</si>
  <si>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</si>
  <si>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</si>
  <si>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</si>
  <si>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</si>
  <si>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</si>
  <si>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</si>
  <si>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</si>
  <si>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</si>
  <si>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</si>
  <si>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</si>
  <si>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</si>
  <si>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</si>
  <si>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</si>
  <si>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</si>
  <si>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</si>
  <si>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</si>
  <si>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</si>
  <si>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</si>
  <si>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</si>
  <si>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</si>
  <si>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</si>
  <si>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</si>
  <si>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</si>
  <si>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</si>
  <si>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</si>
  <si>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</si>
  <si>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</si>
  <si>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</si>
  <si>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</si>
  <si>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</si>
  <si>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</si>
  <si>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</si>
  <si>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</si>
  <si>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</si>
  <si>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</si>
  <si>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</si>
  <si>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</si>
  <si>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</si>
  <si>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</si>
  <si>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</si>
  <si>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</si>
  <si>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</si>
  <si>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</si>
  <si>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</si>
  <si>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</si>
  <si>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</si>
  <si>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</si>
  <si>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</si>
  <si>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</si>
  <si>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</si>
  <si>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</si>
  <si>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</si>
  <si>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</si>
  <si>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</si>
  <si>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</si>
  <si>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</si>
  <si>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</si>
  <si>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</si>
  <si>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</si>
  <si>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</si>
  <si>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</si>
  <si>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</si>
  <si>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</si>
  <si>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</si>
  <si>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</si>
  <si>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</si>
  <si>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</si>
  <si>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</si>
  <si>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</si>
  <si>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</si>
  <si>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</si>
  <si>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</si>
  <si>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</si>
  <si>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</si>
  <si>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</si>
  <si>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</si>
  <si>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</si>
  <si>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</si>
  <si>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</si>
  <si>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</si>
  <si>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</si>
  <si>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</si>
  <si>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</si>
  <si>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</si>
  <si>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</si>
  <si>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</si>
  <si>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</si>
  <si>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</si>
  <si>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</si>
  <si>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</si>
  <si>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</si>
  <si>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</si>
  <si>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</si>
  <si>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</si>
  <si>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</si>
  <si>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</si>
  <si>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</si>
  <si>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</si>
  <si>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</si>
  <si>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</si>
  <si>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</si>
  <si>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</si>
  <si>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</si>
  <si>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</si>
  <si>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</si>
  <si>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</si>
  <si>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</si>
  <si>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</si>
  <si>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</si>
  <si>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</si>
  <si>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</si>
  <si>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</si>
  <si>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</si>
  <si>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</si>
  <si>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</si>
  <si>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</si>
  <si>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</si>
  <si>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</si>
  <si>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</si>
  <si>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</si>
  <si>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</si>
  <si>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</si>
  <si>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</si>
  <si>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</si>
  <si>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</si>
  <si>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</si>
  <si>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</si>
  <si>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</si>
  <si>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</si>
  <si>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</si>
  <si>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</si>
  <si>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</si>
  <si>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</si>
  <si>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</si>
  <si>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</si>
  <si>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</si>
  <si>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</si>
  <si>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</si>
  <si>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</si>
  <si>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</si>
  <si>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</si>
  <si>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</si>
  <si>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</si>
  <si>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</si>
  <si>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</si>
  <si>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</si>
  <si>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</si>
  <si>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</si>
  <si>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</si>
  <si>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</si>
  <si>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</si>
  <si>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</si>
  <si>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</si>
  <si>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</si>
  <si>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</si>
  <si>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</si>
  <si>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</si>
  <si>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</si>
  <si>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</si>
  <si>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</si>
  <si>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</si>
  <si>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</si>
  <si>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</si>
  <si>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</si>
  <si>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</si>
  <si>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</si>
  <si>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</si>
  <si>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</si>
  <si>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</si>
  <si>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</si>
  <si>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</si>
  <si>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</si>
  <si>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</si>
  <si>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</si>
  <si>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</si>
  <si>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</si>
  <si>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</si>
  <si>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</si>
  <si>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</si>
  <si>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</si>
  <si>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</si>
  <si>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</si>
  <si>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</si>
  <si>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</si>
  <si>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</si>
  <si>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</si>
  <si>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</si>
  <si>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</si>
  <si>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</si>
  <si>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</si>
  <si>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</si>
  <si>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</si>
  <si>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</si>
  <si>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</si>
  <si>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</si>
  <si>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</si>
  <si>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</si>
  <si>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</si>
  <si>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</si>
  <si>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</si>
  <si>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</si>
  <si>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</si>
  <si>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</si>
  <si>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</si>
  <si>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</si>
  <si>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</si>
  <si>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</si>
  <si>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</si>
  <si>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</si>
  <si>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</si>
  <si>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</si>
  <si>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</si>
  <si>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</si>
  <si>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</si>
  <si>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</si>
  <si>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</si>
  <si>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</si>
  <si>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</si>
  <si>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</si>
  <si>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</si>
  <si>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</si>
  <si>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</si>
  <si>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</si>
  <si>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</si>
  <si>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</si>
  <si>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</si>
  <si>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</si>
  <si>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</si>
  <si>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</si>
  <si>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</si>
  <si>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</si>
  <si>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</si>
  <si>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</si>
  <si>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</si>
  <si>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</si>
  <si>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</si>
  <si>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</si>
  <si>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</si>
  <si>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</si>
  <si>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</si>
  <si>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</si>
  <si>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</si>
  <si>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</si>
  <si>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</si>
  <si>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</si>
  <si>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</si>
  <si>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</si>
  <si>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</si>
  <si>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</si>
  <si>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</si>
  <si>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</si>
  <si>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</si>
  <si>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</si>
  <si>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</si>
  <si>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</si>
  <si>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</si>
  <si>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</si>
  <si>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</si>
  <si>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</si>
  <si>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</si>
  <si>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</si>
  <si>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</si>
  <si>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</si>
  <si>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</si>
  <si>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</si>
  <si>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</si>
  <si>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</si>
  <si>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</si>
  <si>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</si>
  <si>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</si>
  <si>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</si>
  <si>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</si>
  <si>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</si>
  <si>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</si>
  <si>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</si>
  <si>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</si>
  <si>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</si>
  <si>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</si>
  <si>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</si>
  <si>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</si>
  <si>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</si>
  <si>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</si>
  <si>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</si>
  <si>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</si>
  <si>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</si>
  <si>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</si>
  <si>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</si>
  <si>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</si>
  <si>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</si>
  <si>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</si>
  <si>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</si>
  <si>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</si>
  <si>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</si>
  <si>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</si>
  <si>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</si>
  <si>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</si>
  <si>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</si>
  <si>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</si>
  <si>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</si>
  <si>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</si>
  <si>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</si>
  <si>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</si>
  <si>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</si>
  <si>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</si>
  <si>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</si>
  <si>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</si>
  <si>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</si>
  <si>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</si>
  <si>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</si>
  <si>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</si>
  <si>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</si>
  <si>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</si>
  <si>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</si>
  <si>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</si>
  <si>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</si>
  <si>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</si>
  <si>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</si>
  <si>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</si>
  <si>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</si>
  <si>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</si>
  <si>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</si>
  <si>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</si>
  <si>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</si>
  <si>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</si>
  <si>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</si>
  <si>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</si>
  <si>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</si>
  <si>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</si>
  <si>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</si>
  <si>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</si>
  <si>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</si>
  <si>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</si>
  <si>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</si>
  <si>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</si>
  <si>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</si>
  <si>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</si>
  <si>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</si>
  <si>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</si>
  <si>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</si>
  <si>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</si>
  <si>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</si>
  <si>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</si>
  <si>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</si>
  <si>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</si>
  <si>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</si>
  <si>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</si>
  <si>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</si>
  <si>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</si>
  <si>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</si>
  <si>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</si>
  <si>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</si>
  <si>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</si>
  <si>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</si>
  <si>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</si>
  <si>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</si>
  <si>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</si>
  <si>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</si>
  <si>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</si>
  <si>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</si>
  <si>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</si>
  <si>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</si>
  <si>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</si>
  <si>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</si>
  <si>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</si>
  <si>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</si>
  <si>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</si>
  <si>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</si>
  <si>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</si>
  <si>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</si>
  <si>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</si>
  <si>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</si>
  <si>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</si>
  <si>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</si>
  <si>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</si>
  <si>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</si>
  <si>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</si>
  <si>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</si>
  <si>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</si>
  <si>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</si>
  <si>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</si>
  <si>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</si>
  <si>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</si>
  <si>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</si>
  <si>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</si>
  <si>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</si>
  <si>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</si>
  <si>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</si>
  <si>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</si>
  <si>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</si>
  <si>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</si>
  <si>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</si>
  <si>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</si>
  <si>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</si>
  <si>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</si>
  <si>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</si>
  <si>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</si>
  <si>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</si>
  <si>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</si>
  <si>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</si>
  <si>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</si>
  <si>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</si>
  <si>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</si>
  <si>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</si>
  <si>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</si>
  <si>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</si>
  <si>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</si>
  <si>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</si>
  <si>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</si>
  <si>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</si>
  <si>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</si>
  <si>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</si>
  <si>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</si>
  <si>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</si>
  <si>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</si>
  <si>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</si>
  <si>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</si>
  <si>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</si>
  <si>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</si>
  <si>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</si>
  <si>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</si>
  <si>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</si>
  <si>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</si>
  <si>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</si>
  <si>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</si>
  <si>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</si>
  <si>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</si>
  <si>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</si>
  <si>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</si>
  <si>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</si>
  <si>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</si>
  <si>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</si>
  <si>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</si>
  <si>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</si>
  <si>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</si>
  <si>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</si>
  <si>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</si>
  <si>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</si>
  <si>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</si>
  <si>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</si>
  <si>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</si>
  <si>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</si>
  <si>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</si>
  <si>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</si>
  <si>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</si>
  <si>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</si>
  <si>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</si>
  <si>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</si>
  <si>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</si>
  <si>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</si>
  <si>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</si>
  <si>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</si>
  <si>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</si>
  <si>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</si>
  <si>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</si>
  <si>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</si>
  <si>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</si>
  <si>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</si>
  <si>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</si>
  <si>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</si>
  <si>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</si>
  <si>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</si>
  <si>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</si>
  <si>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</si>
  <si>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</si>
  <si>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</si>
  <si>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</si>
  <si>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</si>
  <si>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</si>
  <si>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</si>
  <si>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</si>
  <si>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</si>
  <si>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</si>
  <si>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</si>
  <si>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</si>
  <si>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</si>
  <si>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</si>
  <si>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</si>
  <si>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</si>
  <si>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</si>
  <si>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</si>
  <si>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</si>
  <si>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</si>
  <si>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</si>
  <si>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</si>
  <si>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</si>
  <si>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</si>
  <si>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</si>
  <si>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</si>
  <si>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</si>
  <si>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</si>
  <si>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</si>
  <si>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</si>
  <si>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</si>
  <si>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</si>
  <si>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</si>
  <si>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</si>
  <si>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</si>
  <si>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</si>
  <si>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</si>
  <si>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</si>
  <si>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</si>
  <si>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</si>
  <si>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</si>
  <si>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</si>
  <si>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</si>
  <si>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</si>
  <si>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</si>
  <si>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</si>
  <si>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</si>
  <si>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</si>
  <si>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</si>
  <si>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</si>
  <si>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</si>
  <si>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</si>
  <si>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</si>
  <si>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</si>
  <si>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</si>
  <si>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</si>
  <si>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</si>
  <si>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</si>
  <si>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</si>
  <si>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</si>
  <si>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</si>
  <si>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</si>
  <si>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</si>
  <si>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</si>
  <si>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</si>
  <si>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</si>
  <si>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</si>
  <si>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</si>
  <si>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</si>
  <si>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</si>
  <si>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</si>
  <si>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</si>
  <si>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</si>
  <si>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</si>
  <si>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</si>
  <si>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</si>
  <si>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</si>
  <si>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</si>
  <si>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</si>
  <si>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</si>
  <si>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</si>
  <si>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</si>
  <si>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</si>
  <si>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</si>
  <si>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</si>
  <si>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</si>
  <si>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</si>
  <si>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</si>
  <si>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</si>
  <si>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</si>
  <si>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</si>
  <si>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</si>
  <si>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</si>
  <si>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</si>
  <si>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</si>
  <si>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</si>
  <si>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</si>
  <si>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</si>
  <si>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</si>
  <si>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</si>
  <si>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</si>
  <si>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</si>
  <si>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</si>
  <si>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</si>
  <si>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</si>
  <si>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</si>
  <si>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</si>
  <si>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</si>
  <si>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</si>
  <si>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</si>
  <si>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</si>
  <si>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</si>
  <si>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</si>
  <si>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</si>
  <si>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</si>
  <si>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</si>
  <si>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</si>
  <si>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</si>
  <si>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</si>
  <si>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</si>
  <si>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</si>
  <si>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</si>
  <si>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</si>
  <si>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</si>
  <si>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</si>
  <si>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</si>
  <si>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</si>
  <si>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</si>
  <si>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</si>
  <si>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</si>
  <si>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</si>
  <si>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</si>
  <si>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</si>
  <si>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</si>
  <si>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</si>
  <si>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</si>
  <si>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</si>
  <si>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</si>
  <si>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</si>
  <si>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</si>
  <si>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</si>
  <si>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</si>
  <si>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</si>
  <si>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</si>
  <si>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</si>
  <si>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</si>
  <si>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</si>
  <si>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</si>
  <si>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</si>
  <si>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</si>
  <si>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</si>
  <si>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</si>
  <si>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</si>
  <si>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</si>
  <si>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</si>
  <si>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</si>
  <si>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</si>
  <si>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</si>
  <si>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</si>
  <si>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</si>
  <si>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</si>
  <si>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</si>
  <si>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</si>
  <si>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</si>
  <si>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</si>
  <si>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</si>
  <si>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</si>
  <si>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</si>
  <si>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</si>
  <si>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</si>
  <si>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</si>
  <si>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</si>
  <si>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</si>
  <si>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</si>
  <si>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</si>
  <si>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</si>
  <si>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</si>
  <si>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</si>
  <si>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</si>
  <si>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</si>
  <si>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</si>
  <si>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</si>
  <si>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</si>
  <si>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</si>
  <si>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</si>
  <si>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</si>
  <si>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</si>
  <si>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</si>
  <si>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</si>
  <si>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</si>
  <si>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</si>
  <si>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</si>
  <si>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</si>
  <si>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</si>
  <si>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</si>
  <si>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</si>
  <si>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</si>
  <si>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</si>
  <si>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</si>
  <si>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</si>
  <si>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</si>
  <si>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</si>
  <si>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</si>
  <si>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</si>
  <si>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</si>
  <si>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</si>
  <si>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</si>
  <si>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</si>
  <si>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</si>
  <si>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</si>
  <si>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</si>
  <si>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</si>
  <si>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</si>
  <si>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</si>
  <si>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</si>
  <si>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</si>
  <si>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</si>
  <si>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</si>
  <si>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</si>
  <si>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</si>
  <si>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</si>
  <si>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</si>
  <si>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</si>
  <si>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</si>
  <si>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</si>
  <si>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</si>
  <si>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</si>
  <si>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</si>
  <si>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</si>
  <si>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</si>
  <si>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</si>
  <si>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</si>
  <si>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</si>
  <si>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</si>
  <si>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</si>
  <si>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</si>
  <si>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</si>
  <si>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</si>
  <si>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</si>
  <si>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</si>
  <si>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</si>
  <si>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</si>
  <si>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</si>
  <si>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</si>
  <si>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</si>
  <si>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</si>
  <si>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</si>
  <si>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</si>
  <si>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</si>
  <si>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</si>
  <si>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</si>
  <si>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</si>
  <si>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</si>
  <si>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</si>
  <si>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</si>
  <si>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</si>
  <si>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</si>
  <si>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</si>
  <si>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</si>
  <si>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</si>
  <si>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</si>
  <si>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</si>
  <si>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</si>
  <si>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</si>
  <si>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</si>
  <si>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</si>
  <si>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</si>
  <si>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</si>
  <si>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</si>
  <si>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</si>
  <si>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</si>
  <si>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</si>
  <si>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</si>
  <si>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</si>
  <si>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</si>
  <si>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</si>
  <si>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</si>
  <si>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</si>
  <si>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</si>
  <si>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</si>
  <si>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</si>
  <si>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</si>
  <si>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</si>
  <si>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</si>
  <si>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</si>
  <si>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</si>
  <si>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</si>
  <si>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</si>
  <si>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</si>
  <si>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</si>
  <si>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</si>
  <si>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</si>
  <si>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</si>
  <si>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</si>
  <si>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</si>
  <si>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</si>
  <si>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</si>
  <si>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</si>
  <si>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</si>
  <si>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</si>
  <si>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</si>
  <si>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</si>
  <si>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</si>
  <si>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</si>
  <si>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</si>
  <si>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</si>
  <si>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</si>
  <si>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</si>
  <si>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</si>
  <si>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</si>
  <si>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</si>
  <si>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</si>
  <si>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</si>
  <si>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</si>
  <si>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</si>
  <si>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</si>
  <si>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</si>
  <si>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</si>
  <si>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</si>
  <si>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</si>
  <si>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</si>
  <si>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</si>
  <si>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</si>
  <si>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</si>
  <si>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</si>
  <si>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</si>
  <si>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</si>
  <si>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</si>
  <si>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</si>
  <si>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</si>
  <si>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</si>
  <si>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</si>
  <si>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</si>
  <si>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</si>
  <si>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</si>
  <si>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</si>
  <si>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</si>
  <si>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</si>
  <si>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</si>
  <si>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</si>
  <si>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</si>
  <si>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</si>
  <si>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</si>
  <si>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</si>
  <si>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</si>
  <si>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</si>
  <si>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</si>
  <si>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</si>
  <si>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</si>
  <si>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</si>
  <si>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</si>
  <si>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</si>
  <si>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</si>
  <si>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</si>
  <si>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</si>
  <si>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</si>
  <si>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</si>
  <si>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</si>
  <si>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</si>
  <si>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</si>
  <si>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</si>
  <si>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</si>
  <si>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</si>
  <si>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</si>
  <si>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</si>
  <si>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</si>
  <si>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</si>
  <si>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</si>
  <si>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</si>
  <si>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</si>
  <si>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</si>
  <si>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</si>
  <si>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</si>
  <si>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</si>
  <si>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</si>
  <si>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</si>
  <si>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</si>
  <si>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</si>
  <si>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</si>
  <si>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</si>
  <si>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</si>
  <si>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</si>
  <si>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</si>
  <si>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</si>
  <si>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</si>
  <si>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</si>
  <si>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</si>
  <si>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</si>
  <si>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</si>
  <si>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</si>
  <si>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</si>
  <si>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</si>
  <si>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</si>
  <si>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</si>
  <si>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</si>
  <si>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</si>
  <si>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</si>
  <si>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</si>
  <si>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</si>
  <si>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</si>
  <si>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</si>
  <si>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</si>
  <si>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</si>
  <si>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</si>
  <si>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</si>
  <si>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</si>
  <si>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</si>
  <si>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</si>
  <si>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</si>
  <si>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</si>
  <si>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</si>
  <si>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</si>
  <si>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</si>
  <si>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</si>
  <si>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</si>
  <si>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</si>
  <si>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</si>
  <si>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</si>
  <si>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</si>
  <si>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</si>
  <si>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</si>
  <si>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</si>
  <si>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</si>
  <si>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</si>
  <si>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</si>
  <si>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</si>
  <si>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</si>
  <si>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</si>
  <si>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</si>
  <si>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</si>
  <si>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</si>
  <si>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</si>
  <si>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</si>
  <si>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</si>
  <si>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</si>
  <si>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</si>
  <si>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</si>
  <si>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</si>
  <si>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</si>
  <si>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</si>
  <si>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</si>
  <si>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</si>
  <si>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</si>
  <si>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</si>
  <si>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</si>
  <si>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</si>
  <si>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</si>
  <si>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</si>
  <si>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</si>
  <si>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</si>
  <si>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</si>
  <si>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</si>
  <si>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</si>
  <si>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</si>
  <si>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</si>
  <si>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</si>
  <si>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</si>
  <si>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</si>
  <si>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</si>
  <si>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</si>
  <si>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</si>
  <si>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</si>
  <si>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</si>
  <si>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</si>
  <si>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</si>
  <si>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</si>
  <si>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</si>
  <si>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</si>
  <si>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</si>
  <si>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</si>
  <si>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</si>
  <si>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</si>
  <si>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</si>
  <si>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</si>
  <si>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</si>
  <si>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</si>
  <si>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</si>
  <si>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</si>
  <si>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</si>
  <si>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</si>
  <si>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</si>
  <si>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</si>
  <si>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</si>
  <si>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</si>
  <si>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</si>
  <si>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</si>
  <si>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</si>
  <si>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</si>
  <si>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</si>
  <si>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</si>
  <si>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</si>
  <si>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</si>
  <si>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</si>
  <si>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</si>
  <si>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</si>
  <si>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</si>
  <si>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</si>
  <si>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</si>
  <si>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</si>
  <si>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</si>
  <si>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</si>
  <si>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</si>
  <si>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</si>
  <si>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</si>
  <si>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</si>
  <si>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</si>
  <si>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</si>
  <si>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</si>
  <si>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</si>
  <si>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</si>
  <si>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</si>
  <si>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</si>
  <si>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</si>
  <si>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</si>
  <si>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</si>
  <si>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</si>
  <si>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</si>
  <si>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</si>
  <si>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</si>
  <si>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</si>
  <si>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</si>
  <si>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</si>
  <si>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</si>
  <si>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</si>
  <si>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</si>
  <si>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</si>
  <si>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</si>
  <si>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</si>
  <si>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</si>
  <si>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</si>
  <si>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</si>
  <si>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</si>
  <si>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</si>
  <si>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</si>
  <si>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</si>
  <si>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</si>
  <si>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</si>
  <si>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</si>
  <si>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</si>
  <si>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</si>
  <si>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</si>
  <si>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</si>
  <si>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</si>
  <si>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</si>
  <si>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</si>
  <si>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</si>
  <si>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</si>
  <si>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</si>
  <si>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</si>
  <si>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</si>
  <si>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</si>
  <si>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</si>
  <si>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</si>
  <si>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</si>
  <si>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</si>
  <si>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</si>
  <si>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</si>
  <si>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</si>
  <si>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</si>
  <si>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</si>
  <si>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</si>
  <si>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</si>
  <si>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</si>
  <si>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</si>
  <si>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</si>
  <si>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</si>
  <si>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</si>
  <si>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</si>
  <si>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</si>
  <si>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</si>
  <si>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</si>
  <si>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</si>
  <si>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</si>
  <si>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</si>
  <si>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</si>
  <si>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</si>
  <si>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</si>
  <si>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</si>
  <si>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</si>
  <si>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</si>
  <si>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</si>
  <si>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</si>
  <si>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</si>
  <si>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</si>
  <si>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</si>
  <si>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</si>
  <si>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</si>
  <si>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</si>
  <si>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</si>
  <si>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</si>
  <si>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</si>
  <si>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</si>
  <si>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</si>
  <si>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</si>
  <si>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</si>
  <si>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</si>
  <si>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</si>
  <si>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</si>
  <si>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</si>
  <si>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</si>
  <si>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</si>
  <si>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</si>
  <si>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</si>
  <si>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</si>
  <si>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</si>
  <si>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</si>
  <si>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</si>
  <si>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</si>
  <si>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</si>
  <si>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</si>
  <si>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</si>
  <si>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</si>
  <si>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</si>
  <si>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</si>
  <si>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</si>
  <si>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</si>
  <si>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</si>
  <si>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</si>
  <si>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</si>
  <si>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</si>
  <si>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</si>
  <si>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</si>
  <si>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</si>
  <si>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</si>
  <si>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</si>
  <si>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</si>
  <si>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</si>
  <si>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</si>
  <si>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</si>
  <si>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</si>
  <si>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</si>
  <si>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</si>
  <si>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</si>
  <si>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</si>
  <si>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</si>
  <si>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</si>
  <si>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</si>
  <si>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</si>
  <si>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</si>
  <si>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</si>
  <si>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</si>
  <si>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</si>
  <si>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</si>
  <si>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</si>
  <si>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</si>
  <si>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</si>
  <si>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</si>
  <si>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</si>
  <si>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</si>
  <si>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</si>
  <si>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</si>
  <si>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</si>
  <si>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</si>
  <si>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</si>
  <si>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</si>
  <si>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</si>
  <si>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</si>
  <si>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</si>
  <si>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</si>
  <si>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</si>
  <si>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</si>
  <si>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</si>
  <si>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</si>
  <si>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</si>
  <si>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</si>
  <si>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</si>
  <si>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</si>
  <si>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</si>
  <si>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</si>
  <si>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</si>
  <si>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</si>
  <si>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</si>
  <si>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</si>
  <si>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</si>
  <si>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</si>
  <si>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</si>
  <si>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</si>
  <si>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</si>
  <si>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</si>
  <si>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</si>
  <si>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</si>
  <si>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</si>
  <si>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</si>
  <si>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</si>
  <si>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</si>
  <si>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</si>
  <si>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</si>
  <si>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</si>
  <si>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</si>
  <si>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</si>
  <si>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</si>
  <si>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</si>
  <si>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</si>
  <si>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</si>
  <si>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</si>
  <si>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</si>
  <si>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</si>
  <si>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</si>
  <si>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</si>
  <si>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</si>
  <si>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</si>
  <si>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</si>
  <si>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</si>
  <si>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</si>
  <si>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</si>
  <si>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</si>
  <si>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</si>
  <si>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</si>
  <si>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</si>
  <si>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</si>
  <si>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</si>
  <si>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</si>
  <si>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</si>
  <si>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</si>
  <si>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</si>
  <si>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</si>
  <si>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</si>
  <si>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</si>
  <si>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</si>
  <si>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</si>
  <si>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</si>
  <si>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</si>
  <si>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</si>
  <si>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</si>
  <si>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</si>
  <si>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</si>
  <si>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</si>
  <si>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</si>
  <si>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</si>
  <si>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</si>
  <si>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</si>
  <si>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</si>
  <si>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</si>
  <si>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</si>
  <si>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</si>
  <si>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</si>
  <si>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</si>
  <si>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</si>
  <si>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</si>
  <si>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</si>
  <si>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</si>
  <si>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</si>
  <si>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</si>
  <si>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</si>
  <si>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</si>
  <si>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</si>
  <si>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</si>
  <si>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</si>
  <si>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</si>
  <si>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</si>
  <si>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</si>
  <si>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</si>
  <si>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</si>
  <si>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</si>
  <si>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</si>
  <si>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</si>
  <si>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</si>
  <si>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</si>
  <si>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</si>
  <si>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</si>
  <si>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</si>
  <si>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</si>
  <si>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</si>
  <si>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</si>
  <si>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</si>
  <si>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</si>
  <si>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</si>
  <si>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</si>
  <si>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</si>
  <si>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</si>
  <si>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</si>
  <si>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</si>
  <si>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</si>
  <si>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</si>
  <si>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</si>
  <si>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</si>
  <si>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</si>
  <si>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</si>
  <si>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</si>
  <si>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</si>
  <si>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</si>
  <si>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</si>
  <si>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</si>
  <si>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</si>
  <si>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</si>
  <si>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</si>
  <si>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</si>
  <si>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</si>
  <si>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</si>
  <si>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</si>
  <si>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</si>
  <si>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</si>
  <si>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</si>
  <si>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</si>
  <si>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</si>
  <si>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</si>
  <si>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</si>
  <si>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</si>
  <si>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</si>
  <si>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</si>
  <si>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</si>
  <si>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</si>
  <si>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</si>
  <si>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</si>
  <si>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</si>
  <si>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</si>
  <si>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</si>
  <si>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</si>
  <si>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</si>
  <si>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</si>
  <si>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</si>
  <si>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</si>
  <si>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</si>
  <si>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</si>
  <si>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</si>
  <si>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</si>
  <si>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</si>
  <si>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</si>
  <si>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</si>
  <si>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</si>
  <si>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</si>
  <si>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</si>
  <si>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</si>
  <si>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</si>
  <si>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</si>
  <si>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</si>
  <si>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</si>
  <si>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</si>
  <si>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</si>
  <si>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</si>
  <si>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</si>
  <si>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</si>
  <si>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</si>
  <si>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</si>
  <si>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</si>
  <si>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</si>
  <si>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</si>
  <si>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</si>
  <si>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</si>
  <si>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</si>
  <si>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</si>
  <si>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</si>
  <si>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</si>
  <si>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</si>
  <si>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</si>
  <si>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</si>
  <si>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</si>
  <si>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</si>
  <si>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</si>
  <si>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</si>
  <si>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</si>
  <si>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</si>
  <si>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</si>
  <si>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</si>
  <si>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</si>
  <si>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</si>
  <si>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</si>
  <si>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</si>
  <si>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</si>
  <si>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</si>
  <si>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</si>
  <si>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</si>
  <si>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</si>
  <si>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</si>
  <si>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</si>
  <si>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</si>
  <si>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</si>
  <si>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</si>
  <si>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</si>
  <si>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</si>
  <si>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</si>
  <si>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</si>
  <si>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</si>
  <si>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</si>
  <si>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</si>
  <si>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</si>
  <si>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</si>
  <si>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</si>
  <si>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</si>
  <si>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</si>
  <si>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</si>
  <si>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</si>
  <si>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</si>
  <si>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</si>
  <si>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</si>
  <si>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</si>
  <si>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</si>
  <si>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</si>
  <si>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</si>
  <si>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</si>
  <si>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</si>
  <si>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</si>
  <si>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</si>
  <si>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</si>
  <si>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</si>
  <si>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</si>
  <si>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</si>
  <si>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</si>
  <si>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</si>
  <si>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</si>
  <si>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</si>
  <si>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</si>
  <si>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</si>
  <si>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</si>
  <si>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</si>
  <si>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</si>
  <si>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</si>
  <si>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</si>
  <si>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</si>
  <si>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</si>
  <si>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</si>
  <si>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</si>
  <si>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</si>
  <si>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</si>
  <si>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</si>
  <si>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</si>
  <si>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</si>
  <si>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</si>
  <si>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</si>
  <si>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</si>
  <si>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</si>
  <si>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</si>
  <si>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</si>
  <si>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</si>
  <si>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</si>
  <si>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</si>
  <si>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</si>
  <si>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</si>
  <si>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</si>
  <si>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</si>
  <si>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</si>
  <si>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</si>
  <si>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</si>
  <si>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</si>
  <si>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</si>
  <si>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</si>
  <si>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</si>
  <si>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</si>
  <si>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</si>
  <si>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</si>
  <si>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</si>
  <si>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</si>
  <si>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</si>
  <si>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</si>
  <si>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</si>
  <si>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</si>
  <si>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</si>
  <si>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</si>
  <si>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</si>
  <si>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</si>
  <si>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</si>
  <si>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</si>
  <si>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</si>
  <si>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</si>
  <si>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</si>
  <si>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</si>
  <si>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</si>
  <si>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</si>
  <si>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</si>
  <si>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</si>
  <si>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</si>
  <si>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</si>
  <si>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</si>
  <si>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</si>
  <si>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</si>
  <si>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</si>
  <si>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</si>
  <si>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</si>
  <si>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</si>
  <si>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</si>
  <si>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</si>
  <si>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</si>
  <si>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</si>
  <si>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</si>
  <si>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</si>
  <si>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</si>
  <si>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</si>
  <si>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</si>
  <si>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</si>
  <si>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</si>
  <si>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</si>
  <si>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</si>
  <si>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</si>
  <si>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</si>
  <si>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</si>
  <si>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</si>
  <si>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</si>
  <si>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</si>
  <si>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</si>
  <si>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</si>
  <si>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</si>
  <si>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</si>
  <si>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</si>
  <si>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</si>
  <si>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</si>
  <si>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</si>
  <si>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</si>
  <si>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</si>
  <si>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</si>
  <si>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</si>
  <si>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</si>
  <si>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</si>
  <si>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</si>
  <si>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</si>
  <si>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</si>
  <si>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</si>
  <si>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</si>
  <si>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</si>
  <si>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</si>
  <si>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</si>
  <si>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</si>
  <si>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</si>
  <si>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</si>
  <si>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</si>
  <si>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</si>
  <si>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</si>
  <si>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</si>
  <si>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</si>
  <si>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</si>
  <si>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</si>
  <si>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</si>
  <si>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</si>
  <si>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</si>
  <si>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</si>
  <si>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</si>
  <si>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</si>
  <si>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</si>
  <si>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</si>
  <si>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</si>
  <si>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</si>
  <si>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</si>
  <si>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</si>
  <si>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</si>
  <si>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</si>
  <si>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</si>
  <si>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</si>
  <si>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</si>
  <si>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</si>
  <si>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</si>
  <si>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</si>
  <si>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</si>
  <si>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</si>
  <si>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</si>
  <si>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</si>
  <si>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</si>
  <si>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</si>
  <si>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</si>
  <si>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</si>
  <si>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</si>
  <si>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</si>
  <si>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</si>
  <si>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</si>
  <si>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</si>
  <si>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</si>
  <si>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</si>
  <si>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</si>
  <si>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</si>
  <si>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</si>
  <si>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</si>
  <si>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</si>
  <si>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</si>
  <si>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</si>
  <si>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</si>
  <si>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</si>
  <si>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</si>
  <si>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</si>
  <si>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</si>
  <si>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</si>
  <si>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</si>
  <si>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</si>
  <si>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</si>
  <si>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</si>
  <si>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</si>
  <si>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</si>
  <si>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</si>
  <si>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</si>
  <si>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</si>
  <si>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</si>
  <si>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</si>
  <si>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</si>
  <si>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</si>
  <si>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</si>
  <si>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</si>
  <si>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</si>
  <si>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</si>
  <si>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</si>
  <si>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</si>
  <si>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</si>
  <si>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</si>
  <si>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</si>
  <si>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</si>
  <si>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</si>
  <si>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</si>
  <si>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</si>
  <si>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</si>
  <si>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</si>
  <si>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</si>
  <si>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</si>
  <si>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</si>
  <si>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</si>
  <si>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</si>
  <si>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</si>
  <si>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</si>
  <si>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</si>
  <si>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</si>
  <si>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</si>
  <si>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</si>
  <si>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</si>
  <si>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</si>
  <si>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</si>
  <si>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</si>
  <si>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</si>
  <si>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</si>
  <si>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</si>
  <si>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</si>
  <si>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</si>
  <si>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</si>
  <si>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</si>
  <si>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</si>
  <si>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</si>
  <si>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</si>
  <si>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</si>
  <si>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</si>
  <si>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</si>
  <si>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</si>
  <si>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</si>
  <si>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</si>
  <si>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</si>
  <si>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</si>
  <si>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</si>
  <si>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</si>
  <si>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</si>
  <si>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</si>
  <si>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</si>
  <si>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</si>
  <si>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</si>
  <si>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</si>
  <si>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</si>
  <si>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</si>
  <si>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</si>
  <si>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</si>
  <si>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</si>
  <si>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</si>
  <si>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</si>
  <si>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</si>
  <si>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</si>
  <si>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</si>
  <si>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</si>
  <si>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</si>
  <si>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</si>
  <si>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</si>
  <si>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Hidrojateamento em superfície de aço grau WJ-2</t>
  </si>
  <si>
    <t>Jateamento abrasivo em chapa de aço por esteira contínua</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</si>
  <si>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</si>
  <si>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</si>
  <si>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</si>
  <si>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</si>
  <si>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</si>
  <si>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</si>
  <si>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</si>
  <si>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</si>
  <si>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</si>
  <si>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</si>
  <si>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</si>
  <si>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</si>
  <si>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</si>
  <si>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</si>
  <si>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</si>
  <si>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</si>
  <si>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</si>
  <si>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</si>
  <si>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Pintura shop primer em chapa de aço por esteira contínua</t>
  </si>
  <si>
    <t>Solda elétrica de perfis metálicos e chapas de aço com eletrodo E60XX</t>
  </si>
  <si>
    <t>Solda elétrica de perfis metálicos e chapas de aço com eletrodo E70XX</t>
  </si>
  <si>
    <t>Tratamento de superfície de aço com ferramenta mecânica grau SP-11</t>
  </si>
  <si>
    <t>Tratamento de superfície de aço com ferramenta mecânica grau SP-11 - em espaço confinado</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</si>
  <si>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</si>
  <si>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</si>
  <si>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</si>
  <si>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</si>
  <si>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</si>
  <si>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</si>
  <si>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</si>
  <si>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</si>
  <si>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</si>
  <si>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</si>
  <si>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</si>
  <si>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</si>
  <si>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</si>
  <si>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</si>
  <si>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</si>
  <si>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</si>
  <si>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</si>
  <si>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</si>
  <si>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</si>
  <si>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</si>
  <si>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</si>
  <si>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</si>
  <si>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</si>
  <si>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</si>
  <si>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</si>
  <si>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</si>
  <si>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</si>
  <si>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</si>
  <si>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</si>
  <si>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</si>
  <si>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</si>
  <si>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</si>
  <si>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</si>
  <si>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</si>
  <si>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</si>
  <si>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</si>
  <si>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</si>
  <si>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</si>
  <si>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</si>
  <si>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</si>
  <si>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</si>
  <si>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</si>
  <si>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</si>
  <si>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</si>
  <si>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</si>
  <si>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</si>
  <si>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</si>
  <si>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</si>
  <si>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</si>
  <si>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</si>
  <si>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</si>
  <si>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</si>
  <si>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</si>
  <si>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</si>
  <si>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</si>
  <si>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</si>
  <si>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</si>
  <si>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</si>
  <si>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</si>
  <si>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</si>
  <si>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</si>
  <si>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</si>
  <si>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</si>
  <si>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</si>
  <si>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</si>
  <si>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</si>
  <si>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</si>
  <si>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</si>
  <si>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</si>
  <si>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</si>
  <si>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</si>
  <si>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</si>
  <si>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</si>
  <si>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</si>
  <si>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</si>
  <si>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</si>
  <si>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</si>
  <si>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</si>
  <si>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</si>
  <si>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</si>
  <si>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</si>
  <si>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</si>
  <si>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</si>
  <si>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</si>
  <si>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</si>
  <si>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</si>
  <si>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</si>
  <si>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</si>
  <si>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</si>
  <si>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</si>
  <si>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</si>
  <si>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</si>
  <si>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</si>
  <si>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</si>
  <si>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</si>
  <si>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</si>
  <si>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</si>
  <si>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</si>
  <si>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</si>
  <si>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</si>
  <si>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</si>
  <si>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</si>
  <si>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</si>
  <si>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</si>
  <si>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</si>
  <si>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</si>
  <si>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</si>
  <si>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</si>
  <si>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</si>
  <si>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</si>
  <si>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</si>
  <si>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</si>
  <si>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</si>
  <si>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</si>
  <si>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</si>
  <si>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</si>
  <si>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</si>
  <si>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</si>
  <si>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</si>
  <si>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</si>
  <si>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</si>
  <si>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</si>
  <si>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</si>
  <si>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</si>
  <si>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</si>
  <si>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</si>
  <si>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</si>
  <si>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</si>
  <si>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</si>
  <si>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</si>
  <si>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</si>
  <si>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</si>
  <si>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</si>
  <si>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</si>
  <si>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</si>
  <si>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</si>
  <si>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</si>
  <si>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</si>
  <si>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</si>
  <si>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</si>
  <si>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</si>
  <si>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</si>
  <si>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</si>
  <si>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</si>
  <si>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</si>
  <si>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</si>
  <si>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</si>
  <si>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</si>
  <si>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</si>
  <si>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</si>
  <si>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</si>
  <si>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</si>
  <si>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</si>
  <si>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</si>
  <si>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</si>
  <si>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</si>
  <si>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</si>
  <si>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</si>
  <si>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</si>
  <si>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</si>
  <si>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</si>
  <si>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</si>
  <si>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</si>
  <si>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</si>
  <si>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</si>
  <si>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</si>
  <si>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</si>
  <si>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</si>
  <si>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</si>
  <si>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</si>
  <si>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</si>
  <si>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Retirada manual de dormente de madeira, bitola larga ou mista, com separação e empilhamento</t>
  </si>
  <si>
    <t>Retirada manual de dormente de madeira, bitola métrica,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</si>
  <si>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</si>
  <si>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</si>
  <si>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</si>
  <si>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</si>
  <si>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</si>
  <si>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</si>
  <si>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</si>
  <si>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</si>
  <si>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</si>
  <si>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</si>
  <si>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</si>
  <si>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</si>
  <si>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</si>
  <si>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</si>
  <si>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</si>
  <si>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de via com socaria manual e levante de até 10 cm - bitola mista com dormente de madeira ou concreto e taxa de dormentação de 1.850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</si>
  <si>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</si>
  <si>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</si>
  <si>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</si>
  <si>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</si>
  <si>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</si>
  <si>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</si>
  <si>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</si>
  <si>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</si>
  <si>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</si>
  <si>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</si>
  <si>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</si>
  <si>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</si>
  <si>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</si>
  <si>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</si>
  <si>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</si>
  <si>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</si>
  <si>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</si>
  <si>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</si>
  <si>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</si>
  <si>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</si>
  <si>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</si>
  <si>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</si>
  <si>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</si>
  <si>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</si>
  <si>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</si>
  <si>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</si>
  <si>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</si>
  <si>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</si>
  <si>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</si>
  <si>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</si>
  <si>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</si>
  <si>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</si>
  <si>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</si>
  <si>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</si>
  <si>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</si>
  <si>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</si>
  <si>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</si>
  <si>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</si>
  <si>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</si>
  <si>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</si>
  <si>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</si>
  <si>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</si>
  <si>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</si>
  <si>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</si>
  <si>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</si>
  <si>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</si>
  <si>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</si>
  <si>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</si>
  <si>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</si>
  <si>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</si>
  <si>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</si>
  <si>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</si>
  <si>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</si>
  <si>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</si>
  <si>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</si>
  <si>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</si>
  <si>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</si>
  <si>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</si>
  <si>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</si>
  <si>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</si>
  <si>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</si>
  <si>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</si>
  <si>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</si>
  <si>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</si>
  <si>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</si>
  <si>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</si>
  <si>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</si>
  <si>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</si>
  <si>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</si>
  <si>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</si>
  <si>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</si>
  <si>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</si>
  <si>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</si>
  <si>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</si>
  <si>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</si>
  <si>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</si>
  <si>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</si>
  <si>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</si>
  <si>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</si>
  <si>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</si>
  <si>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</si>
  <si>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</si>
  <si>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</si>
  <si>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</si>
  <si>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</si>
  <si>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</si>
  <si>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</si>
  <si>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</si>
  <si>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</si>
  <si>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</si>
  <si>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</si>
  <si>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</si>
  <si>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</si>
  <si>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</si>
  <si>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</si>
  <si>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</si>
  <si>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</si>
  <si>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</si>
  <si>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</si>
  <si>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</si>
  <si>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</si>
  <si>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</si>
  <si>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</si>
  <si>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</si>
  <si>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</si>
  <si>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</si>
  <si>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</si>
  <si>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</si>
  <si>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</si>
  <si>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</si>
  <si>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</si>
  <si>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</si>
  <si>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</si>
  <si>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</si>
  <si>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</si>
  <si>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</si>
  <si>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</si>
  <si>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</si>
  <si>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</si>
  <si>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</si>
  <si>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</si>
  <si>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</si>
  <si>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</si>
  <si>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</si>
  <si>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</si>
  <si>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</si>
  <si>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</si>
  <si>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</si>
  <si>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</si>
  <si>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</si>
  <si>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</si>
  <si>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</si>
  <si>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</si>
  <si>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</si>
  <si>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</si>
  <si>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</si>
  <si>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</si>
  <si>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</si>
  <si>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</si>
  <si>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</si>
  <si>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</si>
  <si>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</si>
  <si>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</si>
  <si>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</si>
  <si>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</si>
  <si>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</si>
  <si>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</si>
  <si>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</si>
  <si>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</si>
  <si>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</si>
  <si>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</si>
  <si>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</si>
  <si>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</si>
  <si>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</si>
  <si>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</si>
  <si>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</si>
  <si>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</si>
  <si>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</si>
  <si>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</si>
  <si>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</si>
  <si>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</si>
  <si>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</si>
  <si>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</si>
  <si>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</si>
  <si>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</si>
  <si>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</si>
  <si>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</si>
  <si>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</si>
  <si>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</si>
  <si>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</si>
  <si>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</si>
  <si>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</si>
  <si>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</si>
  <si>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</si>
  <si>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</si>
  <si>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</si>
  <si>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</si>
  <si>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</si>
  <si>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</si>
  <si>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</si>
  <si>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</si>
  <si>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</si>
  <si>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</si>
  <si>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</si>
  <si>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</si>
  <si>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</si>
  <si>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</si>
  <si>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</si>
  <si>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</si>
  <si>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</si>
  <si>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</si>
  <si>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</si>
  <si>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</si>
  <si>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</si>
  <si>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</si>
  <si>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</si>
  <si>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</si>
  <si>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</si>
  <si>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</si>
  <si>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</si>
  <si>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pavimento de concreto - utilização de 100 vezes - confecção, instalação e retirada</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</si>
  <si>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</si>
  <si>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</si>
  <si>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</si>
  <si>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</si>
  <si>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</si>
  <si>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</si>
  <si>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</si>
  <si>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</si>
  <si>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</si>
  <si>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</si>
  <si>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</si>
  <si>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</si>
  <si>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</si>
  <si>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</si>
  <si>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</si>
  <si>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</si>
  <si>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</si>
  <si>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</si>
  <si>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</si>
  <si>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</si>
  <si>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</si>
  <si>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</si>
  <si>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</si>
  <si>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</si>
  <si>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</si>
  <si>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</si>
  <si>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</si>
  <si>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</si>
  <si>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</si>
  <si>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</si>
  <si>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</si>
  <si>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</si>
  <si>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</si>
  <si>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</si>
  <si>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</si>
  <si>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</si>
  <si>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</si>
  <si>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</si>
  <si>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</si>
  <si>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</si>
  <si>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</si>
  <si>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</si>
  <si>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</si>
  <si>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</si>
  <si>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</si>
  <si>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</si>
  <si>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</si>
  <si>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</si>
  <si>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</si>
  <si>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</si>
  <si>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</si>
  <si>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</si>
  <si>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</si>
  <si>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</si>
  <si>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</si>
  <si>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</si>
  <si>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</si>
  <si>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</si>
  <si>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</si>
  <si>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</si>
  <si>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</si>
  <si>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</si>
  <si>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</si>
  <si>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</si>
  <si>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</si>
  <si>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</si>
  <si>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</si>
  <si>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</si>
  <si>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</si>
  <si>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</si>
  <si>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</si>
  <si>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</si>
  <si>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</si>
  <si>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</si>
  <si>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</si>
  <si>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</si>
  <si>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</si>
  <si>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</si>
  <si>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</si>
  <si>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</si>
  <si>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</si>
  <si>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</si>
  <si>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</si>
  <si>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</si>
  <si>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</si>
  <si>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</si>
  <si>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</si>
  <si>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</si>
  <si>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</si>
  <si>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</si>
  <si>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</si>
  <si>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</si>
  <si>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</si>
  <si>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</si>
  <si>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</si>
  <si>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</si>
  <si>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</si>
  <si>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</si>
  <si>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</si>
  <si>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</si>
  <si>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</si>
  <si>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</si>
  <si>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</si>
  <si>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</si>
  <si>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</si>
  <si>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</si>
  <si>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</si>
  <si>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</si>
  <si>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</si>
  <si>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</si>
  <si>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</si>
  <si>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</si>
  <si>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</si>
  <si>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</si>
  <si>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</si>
  <si>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</si>
  <si>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</si>
  <si>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</si>
  <si>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</si>
  <si>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</si>
  <si>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</si>
  <si>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</si>
  <si>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</si>
  <si>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</si>
  <si>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</si>
  <si>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</si>
  <si>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</si>
  <si>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</si>
  <si>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</si>
  <si>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</si>
  <si>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</si>
  <si>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</si>
  <si>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</si>
  <si>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</si>
  <si>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</si>
  <si>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</si>
  <si>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</si>
  <si>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</si>
  <si>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</si>
  <si>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</si>
  <si>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</si>
  <si>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</si>
  <si>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</si>
  <si>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</si>
  <si>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</si>
  <si>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</si>
  <si>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</si>
  <si>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</si>
  <si>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</si>
  <si>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</si>
  <si>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</si>
  <si>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</si>
  <si>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</si>
  <si>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</si>
  <si>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</si>
  <si>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</si>
  <si>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</si>
  <si>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</si>
  <si>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</si>
  <si>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</si>
  <si>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</si>
  <si>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</si>
  <si>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</si>
  <si>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</si>
  <si>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</si>
  <si>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</si>
  <si>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</si>
  <si>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</si>
  <si>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</si>
  <si>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</si>
  <si>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</si>
  <si>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</si>
  <si>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</si>
  <si>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</si>
  <si>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</si>
  <si>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</si>
  <si>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</si>
  <si>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</si>
  <si>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</si>
  <si>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</si>
  <si>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</si>
  <si>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</si>
  <si>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</si>
  <si>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</si>
  <si>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</si>
  <si>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</si>
  <si>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</si>
  <si>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</si>
  <si>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</si>
  <si>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</si>
  <si>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</si>
  <si>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</si>
  <si>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</si>
  <si>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</si>
  <si>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</si>
  <si>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</si>
  <si>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</si>
  <si>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</si>
  <si>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</si>
  <si>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</si>
  <si>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</si>
  <si>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</si>
  <si>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</si>
  <si>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</si>
  <si>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</si>
  <si>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</si>
  <si>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</si>
  <si>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</si>
  <si>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</si>
  <si>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</si>
  <si>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</si>
  <si>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</si>
  <si>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</si>
  <si>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</si>
  <si>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</si>
  <si>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</si>
  <si>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</si>
  <si>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</si>
  <si>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</si>
  <si>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</si>
  <si>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</si>
  <si>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</si>
  <si>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</si>
  <si>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</si>
  <si>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</si>
  <si>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</si>
  <si>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</si>
  <si>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</si>
  <si>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</si>
  <si>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</si>
  <si>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</si>
  <si>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</si>
  <si>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</si>
  <si>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</si>
  <si>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</si>
  <si>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</si>
  <si>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</si>
  <si>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</si>
  <si>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</si>
  <si>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</si>
  <si>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</si>
  <si>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</si>
  <si>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</si>
  <si>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</si>
  <si>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</si>
  <si>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</si>
  <si>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</si>
  <si>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</si>
  <si>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</si>
  <si>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</si>
  <si>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</si>
  <si>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</si>
  <si>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</si>
  <si>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</si>
  <si>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</si>
  <si>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</si>
  <si>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</si>
  <si>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</si>
  <si>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</si>
  <si>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</si>
  <si>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</si>
  <si>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</si>
  <si>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</si>
  <si>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</si>
  <si>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</si>
  <si>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</si>
  <si>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</si>
  <si>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 - 100% Proctor modificado</t>
  </si>
  <si>
    <t>Base de solo melhorado com 3% de cimento e mistura em usina com material de jazida - 100% Proctor modificado</t>
  </si>
  <si>
    <t>Base de solo melhorado com 3% de cimento e mistura na pista com material de jazida - 100% Proctor modificado</t>
  </si>
  <si>
    <t>Base de solo-cal com 7% de cal e mistura na pista com material de jazida - 100% Proctor intermediário</t>
  </si>
  <si>
    <t>Base estabilizada granulometricamente com mistura de solos na pista com material de jazida - 100% Proctor modificado</t>
  </si>
  <si>
    <t>Base estabilizada granulometricamente com mistura solo areia (70% - 30%) em usina com material de jazida e areia extraída - 100% Proctor modificado</t>
  </si>
  <si>
    <t>Base ou sub-base de brita graduada com brita comercial - 100% Proctor modificado</t>
  </si>
  <si>
    <t>Base ou sub-base de brita graduada com brita produzida - 100% Proctor modificado</t>
  </si>
  <si>
    <t>Base ou sub-base de brita graduada executada com vibroacabadora - brita comercial - 100% Proctor modificado</t>
  </si>
  <si>
    <t>Base ou sub-base de brita graduada executada com vibroacabadora - brita produzida - 100% Proctor modificado</t>
  </si>
  <si>
    <t>Base ou sub-base de brita graduada tratada com cimento com brita comercial - 100% Proctor modificado</t>
  </si>
  <si>
    <t>Base ou sub-base de brita graduada tratada com cimento com brita produzida - 100% Proctor modificado</t>
  </si>
  <si>
    <t>Base ou sub-base de brita graduada tratada com cimento executada com vibroacabadora - brita comercial - 100% Proctor modificado</t>
  </si>
  <si>
    <t>Base ou sub-base de brita graduada tratada com cimento executada com vibroacabadora - brita produzida - 100% Proctor modificado</t>
  </si>
  <si>
    <t>Base ou sub-base de macadame hidráulico com brita comercial - 100% Proctor modificado</t>
  </si>
  <si>
    <t>Base ou sub-base de macadame hidráulico com brita produzida - 100% Proctor modificado</t>
  </si>
  <si>
    <t>Base ou sub-base de macadame seco com brita comercial - 100% Proctor modificado</t>
  </si>
  <si>
    <t>Base ou sub-base de macadame seco com brita produzida - 100% Proctor modificado</t>
  </si>
  <si>
    <t>Base ou sub-base de solo-cimento com 7% de cimento e mistura em usina com material de jazida - 100% Proctor normal</t>
  </si>
  <si>
    <t>Base ou sub-base de solo-cimento com 7% de cimento e mistura na pista com material de jazida - 100% Proctor normal</t>
  </si>
  <si>
    <t>Base ou sub-base estabilizada granulometricamente com mistura solo brita (70% - 30%) com 3% de cimento em usina com material de jazida e brita comercial - 100% Proctor modificado</t>
  </si>
  <si>
    <t>Base ou sub-base estabilizada granulometricamente com mistura solo brita (70% - 30%) com 3% de cimento em usina com material de jazida e brita produzida - 100% Proctor modificado</t>
  </si>
  <si>
    <t>Base ou sub-base estabilizada granulometricamente com mistura solo brita (70% - 30%) em usina com material de jazida e brita comercial - 100% Proctor modificado</t>
  </si>
  <si>
    <t>Base ou sub-base estabilizada granulometricamente com mistura solo brita (70% - 30%) em usina com material de jazida e brita produzida - 100% Proctor modificado</t>
  </si>
  <si>
    <t>Base ou sub-base estabilizada granulometricamente com mistura solo brita (70% - 30%) na pista com material de jazida e brita comercial - 100% Proctor modificado</t>
  </si>
  <si>
    <t>Base ou sub-base estabilizada granulometricamente com mistura solo brita (70% - 30%) na pista com material de jazida e brita produzida - 100% Proctor modificado</t>
  </si>
  <si>
    <t>Base ou sub-base estabilizada granulometricamente com mistura solo escória de aciaria (50%-50%) em usina com material de jazida - 100% Proctor intermediário</t>
  </si>
  <si>
    <t>Base ou sub-base estabilizada granulometricamente com mistura solo escória de aciaria (50%-50%) na pista com material de jazida - 100% Proctor intermediário</t>
  </si>
  <si>
    <t>Concreto asfáltico - faixa A-25 - areia e brita comerciais</t>
  </si>
  <si>
    <t>Concreto asfáltico - faixa A-25 - areia extraída e brita produzida</t>
  </si>
  <si>
    <t>Concreto asfáltico - faixa A-25 - massa comercial</t>
  </si>
  <si>
    <t>Concreto asfáltico - faixa B-19 - areia e brita comerciais</t>
  </si>
  <si>
    <t>Concreto asfáltico - faixa B-19 - areia extraída e brita produzida</t>
  </si>
  <si>
    <t>Concreto asfáltico - faixa B-19 - massa comercial</t>
  </si>
  <si>
    <t>Concreto asfáltico - faixa C-12,5 - areia e brita comerciais</t>
  </si>
  <si>
    <t>Concreto asfáltico - faixa C-12,5 - areia extraída e brita produzida</t>
  </si>
  <si>
    <t>Concreto asfáltico - faixa C-12,5 - massa comercial</t>
  </si>
  <si>
    <t>Concreto asfáltico - faixa D-9,5 - areia e brita comerciais</t>
  </si>
  <si>
    <t>Concreto asfáltico - faixa D-9,5 - areia extraída e brita produzida</t>
  </si>
  <si>
    <t>Concreto asfáltico - faixa D-9,5 -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</si>
  <si>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</si>
  <si>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</si>
  <si>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</si>
  <si>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</si>
  <si>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</si>
  <si>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</si>
  <si>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</si>
  <si>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</si>
  <si>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</si>
  <si>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</si>
  <si>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</si>
  <si>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</si>
  <si>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</si>
  <si>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</si>
  <si>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</si>
  <si>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</si>
  <si>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camadas granulares com adição de cimento</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</si>
  <si>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</si>
  <si>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</si>
  <si>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</si>
  <si>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</si>
  <si>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 - 100% Proctor intermediário</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</si>
  <si>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</si>
  <si>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</si>
  <si>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</si>
  <si>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</si>
  <si>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</si>
  <si>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</si>
  <si>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</si>
  <si>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</si>
  <si>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</si>
  <si>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</si>
  <si>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</si>
  <si>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</si>
  <si>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</si>
  <si>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</si>
  <si>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</si>
  <si>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</si>
  <si>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</si>
  <si>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</si>
  <si>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</si>
  <si>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</si>
  <si>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</si>
  <si>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</si>
  <si>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</si>
  <si>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</si>
  <si>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</si>
  <si>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</si>
  <si>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</si>
  <si>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</si>
  <si>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</si>
  <si>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</si>
  <si>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</si>
  <si>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</si>
  <si>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</si>
  <si>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</si>
  <si>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</si>
  <si>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</si>
  <si>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</si>
  <si>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</si>
  <si>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</si>
  <si>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</si>
  <si>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</si>
  <si>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</si>
  <si>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</si>
  <si>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</si>
  <si>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</si>
  <si>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</si>
  <si>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</si>
  <si>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</si>
  <si>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</si>
  <si>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</si>
  <si>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</si>
  <si>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</si>
  <si>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</si>
  <si>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</si>
  <si>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</si>
  <si>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</si>
  <si>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</si>
  <si>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</si>
  <si>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</si>
  <si>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</si>
  <si>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</si>
  <si>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</si>
  <si>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</si>
  <si>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</si>
  <si>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</si>
  <si>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incorporação do revestimento asfáltico à base e adição de 3% de cimento - 100% Proctor modificado</t>
  </si>
  <si>
    <t>Reciclagem com incorporação do revestimento asfáltico à base e adição de 3% de cimento e de brita comercial - 100% Proctor modificado</t>
  </si>
  <si>
    <t>Reciclagem com incorporação do revestimento asfáltico à base e adição de 3% de cimento e de brita produzida - 100% Proctor modificado</t>
  </si>
  <si>
    <t>Reciclagem com incorporação do revestimento asfáltico à base e adição de brita comercial - 100% Proctor modificado</t>
  </si>
  <si>
    <t>Reciclagem com incorporação do revestimento asfáltico à base e adição de brita produzida - 100% Proctor modificado</t>
  </si>
  <si>
    <t>Reciclagem com incorporação do revestimento asfáltico à base e adição de espuma asfáltica e cimento - 100% Proctor modificado</t>
  </si>
  <si>
    <t>Reciclagem com incorporação do revestimento asfáltico à base e adição de espuma asfáltica, cimento e pó de pedra comercial - 100% Proctor modificado</t>
  </si>
  <si>
    <t>Reciclagem de revestimento asfáltico em usina com adição de espuma asfáltica, pó de pedra comercial e cimento - 100% Proctor modificado</t>
  </si>
  <si>
    <t>Reciclagem de revestimento asfáltico em usina com adição de espuma asfáltica, pó de pedra produzido e cimento - 100% Proctor modificado</t>
  </si>
  <si>
    <t>Reciclagem simples com incorporação do revestimento asfáltico à base - 100% Proctor modificado</t>
  </si>
  <si>
    <t>Reestabilização de camada de base com adição de 3% de cimento - 100% Proctor modificado</t>
  </si>
  <si>
    <t>Reestabilização de camada de base com adição de 30% de brita comercial - 100% Proctor modificado</t>
  </si>
  <si>
    <t>Reestabilização de camada de base com adição de 30% de brita produzida - 100% Proctor modificado</t>
  </si>
  <si>
    <t>Reestabilização de camada de base com adição de 30% de material fresado retirado da pista - 100% Proctor modificado</t>
  </si>
  <si>
    <t>Reestabilização de camada de base sem adição de material - 100% Proctor modificado</t>
  </si>
  <si>
    <t>Reforço do subleito com material de jazida - 100% Proctor intermediário</t>
  </si>
  <si>
    <t>Reforço do subleito de solo melhorado com 4% de cal e mistura na pista com material de jazida - 100% Proctor intermediário</t>
  </si>
  <si>
    <t>Regularização do subleito - 100% Proctor intermediário</t>
  </si>
  <si>
    <t>Regularização do subleito com fresagem corte e controle automático de greide - 100% Proctor intermediário</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</si>
  <si>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</si>
  <si>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</si>
  <si>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</si>
  <si>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</si>
  <si>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</si>
  <si>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 - 100% Proctor intermediário</t>
  </si>
  <si>
    <t>Sub-base de solo melhorado com 3% de cimento e mistura em usina com material de jazida - 100% Proctor intermediário</t>
  </si>
  <si>
    <t>Sub-base de solo melhorado com 3% de cimento e mistura na pista com material de jazida - 100% Proctor intermediário</t>
  </si>
  <si>
    <t>Sub-base de solo-cal com 7% de cal e mistura na pista com material de jazida - 100% Proctor normal</t>
  </si>
  <si>
    <t>Sub-base estabilizada granulometricamente com mistura de solos na pista com material de jazida - 100% Proctor intermediário</t>
  </si>
  <si>
    <t>Sub-base estabilizada granulometricamente com mistura solo areia (70% - 30%) em usina com material de jazida e areia extraída - 100% Proctor intermediário</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</si>
  <si>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</si>
  <si>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</si>
  <si>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</si>
  <si>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</si>
  <si>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</si>
  <si>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</si>
  <si>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</si>
  <si>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</si>
  <si>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</si>
  <si>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</si>
  <si>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</si>
  <si>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</si>
  <si>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</si>
  <si>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</si>
  <si>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</si>
  <si>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</si>
  <si>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</si>
  <si>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</si>
  <si>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</si>
  <si>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</si>
  <si>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</si>
  <si>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</si>
  <si>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</si>
  <si>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</si>
  <si>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</si>
  <si>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</si>
  <si>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</si>
  <si>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</si>
  <si>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</si>
  <si>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</si>
  <si>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</si>
  <si>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</si>
  <si>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</si>
  <si>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</si>
  <si>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</si>
  <si>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</si>
  <si>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</si>
  <si>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</si>
  <si>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</si>
  <si>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</si>
  <si>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</si>
  <si>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</si>
  <si>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</si>
  <si>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</si>
  <si>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</si>
  <si>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</si>
  <si>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</si>
  <si>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</si>
  <si>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</si>
  <si>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</si>
  <si>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</si>
  <si>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</si>
  <si>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</si>
  <si>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</si>
  <si>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</si>
  <si>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</si>
  <si>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</si>
  <si>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</si>
  <si>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</si>
  <si>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</si>
  <si>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</si>
  <si>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</si>
  <si>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</si>
  <si>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</si>
  <si>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</si>
  <si>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</si>
  <si>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</si>
  <si>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</si>
  <si>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</si>
  <si>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</si>
  <si>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</si>
  <si>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</si>
  <si>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</si>
  <si>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</si>
  <si>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</si>
  <si>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</si>
  <si>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</si>
  <si>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</si>
  <si>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</si>
  <si>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</si>
  <si>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</si>
  <si>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</si>
  <si>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</si>
  <si>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</si>
  <si>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</si>
  <si>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</si>
  <si>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</si>
  <si>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</si>
  <si>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</si>
  <si>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</si>
  <si>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</si>
  <si>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</si>
  <si>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</si>
  <si>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</si>
  <si>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</si>
  <si>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</si>
  <si>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</si>
  <si>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</si>
  <si>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</si>
  <si>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</si>
  <si>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</si>
  <si>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</si>
  <si>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</si>
  <si>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</si>
  <si>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</si>
  <si>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</si>
  <si>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</si>
  <si>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</si>
  <si>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</si>
  <si>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</si>
  <si>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</si>
  <si>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</si>
  <si>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</si>
  <si>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</si>
  <si>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</si>
  <si>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</si>
  <si>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</si>
  <si>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</si>
  <si>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</si>
  <si>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</si>
  <si>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</si>
  <si>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</si>
  <si>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</si>
  <si>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</si>
  <si>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</si>
  <si>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</si>
  <si>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</si>
  <si>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</si>
  <si>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</si>
  <si>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</si>
  <si>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</si>
  <si>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</si>
  <si>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</si>
  <si>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</si>
  <si>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</si>
  <si>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</si>
  <si>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</si>
  <si>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</si>
  <si>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</si>
  <si>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</si>
  <si>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</si>
  <si>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</si>
  <si>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</si>
  <si>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</si>
  <si>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</si>
  <si>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</si>
  <si>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</si>
  <si>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</si>
  <si>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</si>
  <si>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</si>
  <si>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</si>
  <si>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</si>
  <si>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</si>
  <si>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</si>
  <si>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</si>
  <si>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</si>
  <si>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</si>
  <si>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</si>
  <si>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</si>
  <si>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</si>
  <si>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</si>
  <si>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</si>
  <si>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</si>
  <si>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</si>
  <si>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</si>
  <si>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</si>
  <si>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</si>
  <si>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</si>
  <si>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</si>
  <si>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</si>
  <si>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</si>
  <si>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</si>
  <si>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</si>
  <si>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</si>
  <si>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</si>
  <si>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</si>
  <si>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</si>
  <si>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</si>
  <si>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</si>
  <si>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</si>
  <si>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</si>
  <si>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</si>
  <si>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</si>
  <si>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</si>
  <si>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</si>
  <si>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</si>
  <si>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</si>
  <si>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</si>
  <si>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</si>
  <si>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</si>
  <si>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</si>
  <si>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</si>
  <si>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</si>
  <si>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</si>
  <si>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</si>
  <si>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</si>
  <si>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</si>
  <si>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</si>
  <si>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</si>
  <si>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</si>
  <si>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</si>
  <si>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</si>
  <si>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</si>
  <si>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</si>
  <si>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</si>
  <si>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</si>
  <si>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</si>
  <si>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</si>
  <si>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</si>
  <si>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</si>
  <si>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</si>
  <si>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</si>
  <si>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</si>
  <si>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</si>
  <si>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</si>
  <si>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</si>
  <si>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</si>
  <si>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</si>
  <si>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</si>
  <si>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</si>
  <si>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</si>
  <si>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</si>
  <si>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</si>
  <si>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</si>
  <si>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</si>
  <si>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</si>
  <si>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</si>
  <si>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</si>
  <si>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</si>
  <si>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</si>
  <si>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</si>
  <si>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</si>
  <si>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</si>
  <si>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</si>
  <si>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</si>
  <si>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</si>
  <si>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</si>
  <si>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</si>
  <si>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</si>
  <si>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</si>
  <si>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</si>
  <si>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</si>
  <si>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</si>
  <si>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</si>
  <si>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</si>
  <si>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</si>
  <si>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</si>
  <si>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</si>
  <si>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</si>
  <si>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</si>
  <si>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</si>
  <si>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</si>
  <si>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</si>
  <si>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</si>
  <si>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</si>
  <si>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</si>
  <si>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</si>
  <si>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</si>
  <si>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</si>
  <si>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</si>
  <si>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</si>
  <si>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</si>
  <si>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</si>
  <si>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</si>
  <si>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</si>
  <si>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</si>
  <si>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</si>
  <si>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</si>
  <si>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</si>
  <si>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</si>
  <si>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</si>
  <si>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</si>
  <si>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</si>
  <si>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</si>
  <si>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</si>
  <si>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</si>
  <si>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</si>
  <si>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</si>
  <si>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</si>
  <si>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</si>
  <si>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</si>
  <si>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</si>
  <si>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</si>
  <si>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</si>
  <si>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</si>
  <si>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</si>
  <si>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</si>
  <si>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</si>
  <si>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</si>
  <si>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</si>
  <si>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</si>
  <si>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</si>
  <si>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</si>
  <si>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</si>
  <si>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</si>
  <si>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</si>
  <si>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</si>
  <si>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</si>
  <si>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</si>
  <si>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</si>
  <si>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</si>
  <si>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</si>
  <si>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</si>
  <si>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</si>
  <si>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</si>
  <si>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</si>
  <si>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</si>
  <si>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</si>
  <si>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</si>
  <si>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</si>
  <si>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</si>
  <si>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</si>
  <si>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</si>
  <si>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</si>
  <si>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</si>
  <si>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</si>
  <si>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</si>
  <si>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</si>
  <si>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</si>
  <si>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</si>
  <si>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</si>
  <si>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</si>
  <si>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</si>
  <si>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</si>
  <si>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</si>
  <si>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</si>
  <si>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</si>
  <si>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</si>
  <si>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</si>
  <si>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</si>
  <si>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</si>
  <si>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</si>
  <si>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</si>
  <si>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</si>
  <si>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</si>
  <si>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</si>
  <si>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</si>
  <si>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</si>
  <si>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</si>
  <si>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</si>
  <si>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</si>
  <si>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</si>
  <si>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</si>
  <si>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</si>
  <si>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</si>
  <si>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</si>
  <si>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</si>
  <si>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</si>
  <si>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</si>
  <si>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</si>
  <si>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</si>
  <si>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</si>
  <si>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</si>
  <si>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</si>
  <si>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</si>
  <si>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</si>
  <si>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</si>
  <si>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</si>
  <si>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</si>
  <si>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</si>
  <si>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</si>
  <si>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</si>
  <si>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</si>
  <si>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</si>
  <si>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</si>
  <si>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</si>
  <si>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</si>
  <si>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</si>
  <si>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</si>
  <si>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</si>
  <si>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</si>
  <si>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</si>
  <si>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</si>
  <si>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</si>
  <si>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</si>
  <si>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</si>
  <si>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</si>
  <si>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</si>
  <si>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</si>
  <si>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</si>
  <si>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</si>
  <si>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</si>
  <si>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</si>
  <si>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</si>
  <si>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</si>
  <si>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</si>
  <si>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</si>
  <si>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</si>
  <si>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</si>
  <si>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</si>
  <si>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</si>
  <si>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</si>
  <si>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</si>
  <si>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</si>
  <si>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</si>
  <si>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</si>
  <si>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</si>
  <si>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</si>
  <si>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</si>
  <si>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</si>
  <si>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</si>
  <si>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</si>
  <si>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 - 100% Proctor modificado</t>
  </si>
  <si>
    <t>Recomposição de erosão em corte ou aterro com material de jazida</t>
  </si>
  <si>
    <t>Recomposição de placa de sinalização</t>
  </si>
  <si>
    <t>Recomposição de revestimento primário com material de jazida - 100% Proctor intermediário</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</si>
  <si>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</si>
  <si>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</si>
  <si>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</si>
  <si>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</si>
  <si>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</si>
  <si>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</si>
  <si>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</si>
  <si>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</si>
  <si>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</si>
  <si>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</si>
  <si>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</si>
  <si>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</si>
  <si>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</si>
  <si>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</si>
  <si>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</si>
  <si>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</si>
  <si>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</si>
  <si>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</si>
  <si>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</si>
  <si>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</si>
  <si>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</si>
  <si>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</si>
  <si>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</si>
  <si>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</si>
  <si>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</si>
  <si>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</si>
  <si>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</si>
  <si>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</si>
  <si>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</si>
  <si>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</si>
  <si>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</si>
  <si>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</si>
  <si>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</si>
  <si>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</si>
  <si>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</si>
  <si>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</si>
  <si>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</si>
  <si>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</si>
  <si>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</si>
  <si>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</si>
  <si>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</si>
  <si>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</si>
  <si>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</si>
  <si>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</si>
  <si>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</si>
  <si>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</si>
  <si>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</si>
  <si>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</si>
  <si>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</si>
  <si>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</si>
  <si>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</si>
  <si>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</si>
  <si>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</si>
  <si>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</si>
  <si>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</si>
  <si>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</si>
  <si>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</si>
  <si>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</si>
  <si>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</si>
  <si>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</si>
  <si>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</si>
  <si>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</si>
  <si>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</si>
  <si>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</si>
  <si>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</si>
  <si>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</si>
  <si>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</si>
  <si>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</si>
  <si>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</si>
  <si>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</si>
  <si>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</si>
  <si>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</si>
  <si>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</si>
  <si>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</si>
  <si>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</si>
  <si>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</si>
  <si>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</si>
  <si>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</si>
  <si>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</si>
  <si>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</si>
  <si>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</si>
  <si>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</si>
  <si>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</si>
  <si>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</si>
  <si>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</si>
  <si>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</si>
  <si>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</si>
  <si>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</si>
  <si>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</si>
  <si>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</si>
  <si>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</si>
  <si>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</si>
  <si>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</si>
  <si>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</si>
  <si>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</si>
  <si>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</si>
  <si>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</si>
  <si>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</si>
  <si>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</si>
  <si>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</si>
  <si>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</si>
  <si>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</si>
  <si>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</si>
  <si>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</si>
  <si>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</si>
  <si>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</si>
  <si>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</si>
  <si>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</si>
  <si>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</si>
  <si>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</si>
  <si>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</si>
  <si>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</si>
  <si>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</si>
  <si>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</si>
  <si>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</si>
  <si>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</si>
  <si>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</si>
  <si>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</si>
  <si>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</si>
  <si>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</si>
  <si>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</si>
  <si>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</si>
  <si>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</si>
  <si>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</si>
  <si>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</si>
  <si>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</si>
  <si>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</si>
  <si>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</si>
  <si>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</si>
  <si>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</si>
  <si>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</si>
  <si>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</si>
  <si>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</si>
  <si>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</si>
  <si>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</si>
  <si>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</si>
  <si>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</si>
  <si>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</si>
  <si>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</si>
  <si>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</si>
  <si>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</si>
  <si>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</si>
  <si>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</si>
  <si>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</si>
  <si>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</si>
  <si>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</si>
  <si>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</si>
  <si>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</si>
  <si>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</si>
  <si>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</si>
  <si>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</si>
  <si>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</si>
  <si>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</si>
  <si>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</si>
  <si>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</si>
  <si>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</si>
  <si>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</si>
  <si>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</si>
  <si>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</si>
  <si>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</si>
  <si>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</si>
  <si>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</si>
  <si>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</si>
  <si>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</si>
  <si>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</si>
  <si>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</si>
  <si>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</si>
  <si>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</si>
  <si>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</si>
  <si>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</si>
  <si>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</si>
  <si>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</si>
  <si>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</si>
  <si>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</si>
  <si>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</si>
  <si>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</si>
  <si>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</si>
  <si>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</si>
  <si>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</si>
  <si>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</si>
  <si>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</si>
  <si>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</si>
  <si>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</si>
  <si>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</si>
  <si>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</si>
  <si>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</si>
  <si>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</si>
  <si>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</si>
  <si>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</si>
  <si>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</si>
  <si>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</si>
  <si>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</si>
  <si>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</si>
  <si>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</si>
  <si>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</si>
  <si>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</si>
  <si>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</si>
  <si>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</si>
  <si>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</si>
  <si>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</si>
  <si>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</si>
  <si>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</si>
  <si>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</si>
  <si>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</si>
  <si>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</si>
  <si>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</si>
  <si>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</si>
  <si>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</si>
  <si>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</si>
  <si>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</si>
  <si>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</si>
  <si>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</si>
  <si>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</si>
  <si>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</si>
  <si>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</si>
  <si>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</si>
  <si>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</si>
  <si>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</si>
  <si>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</si>
  <si>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</si>
  <si>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</si>
  <si>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</si>
  <si>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</si>
  <si>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</si>
  <si>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</si>
  <si>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</si>
  <si>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</si>
  <si>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</si>
  <si>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</si>
  <si>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</si>
  <si>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</si>
  <si>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</si>
  <si>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</si>
  <si>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</si>
  <si>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</si>
  <si>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</si>
  <si>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</si>
  <si>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</si>
  <si>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</si>
  <si>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</si>
  <si>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</si>
  <si>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</si>
  <si>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</si>
  <si>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</si>
  <si>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</si>
  <si>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</si>
  <si>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</si>
  <si>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</si>
  <si>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</si>
  <si>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</si>
  <si>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</si>
  <si>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</si>
  <si>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</si>
  <si>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</si>
  <si>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</si>
  <si>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</si>
  <si>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</si>
  <si>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</si>
  <si>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</si>
  <si>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</si>
  <si>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</si>
  <si>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</si>
  <si>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</si>
  <si>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</si>
  <si>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</si>
  <si>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</si>
  <si>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</si>
  <si>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</si>
  <si>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</si>
  <si>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</si>
  <si>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</si>
  <si>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</si>
  <si>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</si>
  <si>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</si>
  <si>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</si>
  <si>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</si>
  <si>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</si>
  <si>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</si>
  <si>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</si>
  <si>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</si>
  <si>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</si>
  <si>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</si>
  <si>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</si>
  <si>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</si>
  <si>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</si>
  <si>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</si>
  <si>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</si>
  <si>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</si>
  <si>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</si>
  <si>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</si>
  <si>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</si>
  <si>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</si>
  <si>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</si>
  <si>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</si>
  <si>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</si>
  <si>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</si>
  <si>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</si>
  <si>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</si>
  <si>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</si>
  <si>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</si>
  <si>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</si>
  <si>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</si>
  <si>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</si>
  <si>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</si>
  <si>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</si>
  <si>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</si>
  <si>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</si>
  <si>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</si>
  <si>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</si>
  <si>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</si>
  <si>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</si>
  <si>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</si>
  <si>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</si>
  <si>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</si>
  <si>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</si>
  <si>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</si>
  <si>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</si>
  <si>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</si>
  <si>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</si>
  <si>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</si>
  <si>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</si>
  <si>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</si>
  <si>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</si>
  <si>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</si>
  <si>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</si>
  <si>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</si>
  <si>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</si>
  <si>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</si>
  <si>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</si>
  <si>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</si>
  <si>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</si>
  <si>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</si>
  <si>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</si>
  <si>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</si>
  <si>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</si>
  <si>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</si>
  <si>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</si>
  <si>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</si>
  <si>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</si>
  <si>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</si>
  <si>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</si>
  <si>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</si>
  <si>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</si>
  <si>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</si>
  <si>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</si>
  <si>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</si>
  <si>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</si>
  <si>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</si>
  <si>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</si>
  <si>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</si>
  <si>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</si>
  <si>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</si>
  <si>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</si>
  <si>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</si>
  <si>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</si>
  <si>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</si>
  <si>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</si>
  <si>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</si>
  <si>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</si>
  <si>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</si>
  <si>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</si>
  <si>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</si>
  <si>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</si>
  <si>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</si>
  <si>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</si>
  <si>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</si>
  <si>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</si>
  <si>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</si>
  <si>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</si>
  <si>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</si>
  <si>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</si>
  <si>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</si>
  <si>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</si>
  <si>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</si>
  <si>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</si>
  <si>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</si>
  <si>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</si>
  <si>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</si>
  <si>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</si>
  <si>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</si>
  <si>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</si>
  <si>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</si>
  <si>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</si>
  <si>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</si>
  <si>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</si>
  <si>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</si>
  <si>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</si>
  <si>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</si>
  <si>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</si>
  <si>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</si>
  <si>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</si>
  <si>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</si>
  <si>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</si>
  <si>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</si>
  <si>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</si>
  <si>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</si>
  <si>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</si>
  <si>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</si>
  <si>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</si>
  <si>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</si>
  <si>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</si>
  <si>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</si>
  <si>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</si>
  <si>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</si>
  <si>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</si>
  <si>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</si>
  <si>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</si>
  <si>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</si>
  <si>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</si>
  <si>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</si>
  <si>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</si>
  <si>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</si>
  <si>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</si>
  <si>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</si>
  <si>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</si>
  <si>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</si>
  <si>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</si>
  <si>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</si>
  <si>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</si>
  <si>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</si>
  <si>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</si>
  <si>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</si>
  <si>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</si>
  <si>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</si>
  <si>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</si>
  <si>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</si>
  <si>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</si>
  <si>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</si>
  <si>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</si>
  <si>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</si>
  <si>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</si>
  <si>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</si>
  <si>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</si>
  <si>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</si>
  <si>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</si>
  <si>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</si>
  <si>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</si>
  <si>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</si>
  <si>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</si>
  <si>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</si>
  <si>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</si>
  <si>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</si>
  <si>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</si>
  <si>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</si>
  <si>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</si>
  <si>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</si>
  <si>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</si>
  <si>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</si>
  <si>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</si>
  <si>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</si>
  <si>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</si>
  <si>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</si>
  <si>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</si>
  <si>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</si>
  <si>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</si>
  <si>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</si>
  <si>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</si>
  <si>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</si>
  <si>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</si>
  <si>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</si>
  <si>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</si>
  <si>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</si>
  <si>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</si>
  <si>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</si>
  <si>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</si>
  <si>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</si>
  <si>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</si>
  <si>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de 35 µm</t>
  </si>
  <si>
    <t>Pintura com esmalte poliuretano de dois componentes em chapa metálica com pistola a ar comprimido, uma demão, espessura de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</si>
  <si>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</si>
  <si>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</si>
  <si>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</si>
  <si>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</si>
  <si>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</si>
  <si>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</si>
  <si>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</si>
  <si>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</si>
  <si>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</si>
  <si>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</si>
  <si>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</si>
  <si>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</si>
  <si>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</si>
  <si>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</si>
  <si>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</si>
  <si>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</si>
  <si>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</si>
  <si>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</si>
  <si>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</si>
  <si>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</si>
  <si>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</si>
  <si>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</si>
  <si>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</si>
  <si>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</si>
  <si>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</si>
  <si>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</si>
  <si>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</si>
  <si>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</si>
  <si>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</si>
  <si>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</si>
  <si>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</si>
  <si>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</si>
  <si>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</si>
  <si>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</si>
  <si>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</si>
  <si>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</si>
  <si>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</si>
  <si>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</si>
  <si>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</si>
  <si>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</si>
  <si>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</si>
  <si>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</si>
  <si>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</si>
  <si>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</si>
  <si>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</si>
  <si>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</si>
  <si>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</si>
  <si>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</si>
  <si>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</si>
  <si>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</si>
  <si>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</si>
  <si>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</si>
  <si>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</si>
  <si>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</si>
  <si>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</si>
  <si>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</si>
  <si>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</si>
  <si>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</si>
  <si>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</si>
  <si>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</si>
  <si>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</si>
  <si>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</si>
  <si>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</si>
  <si>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</si>
  <si>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</si>
  <si>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</si>
  <si>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</si>
  <si>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</si>
  <si>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</si>
  <si>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</si>
  <si>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</si>
  <si>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</si>
  <si>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</si>
  <si>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</si>
  <si>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</si>
  <si>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</si>
  <si>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</si>
  <si>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</si>
  <si>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</si>
  <si>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</si>
  <si>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</si>
  <si>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</si>
  <si>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</si>
  <si>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</si>
  <si>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</si>
  <si>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</si>
  <si>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</si>
  <si>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</si>
  <si>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</si>
  <si>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</si>
  <si>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</si>
  <si>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</si>
  <si>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</si>
  <si>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</si>
  <si>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</si>
  <si>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</si>
  <si>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</si>
  <si>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</si>
  <si>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</si>
  <si>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</si>
  <si>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</si>
  <si>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</si>
  <si>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</si>
  <si>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</si>
  <si>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</si>
  <si>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</si>
  <si>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</si>
  <si>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</si>
  <si>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</si>
  <si>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</si>
  <si>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</si>
  <si>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</si>
  <si>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</si>
  <si>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</si>
  <si>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</si>
  <si>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</si>
  <si>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</si>
  <si>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</si>
  <si>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</si>
  <si>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</si>
  <si>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</si>
  <si>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</si>
  <si>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</si>
  <si>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</si>
  <si>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</si>
  <si>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</si>
  <si>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</si>
  <si>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</si>
  <si>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</si>
  <si>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</si>
  <si>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</si>
  <si>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</si>
  <si>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</si>
  <si>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</si>
  <si>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</si>
  <si>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</si>
  <si>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</si>
  <si>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</si>
  <si>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</si>
  <si>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</si>
  <si>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</si>
  <si>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</si>
  <si>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</si>
  <si>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</si>
  <si>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</si>
  <si>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</si>
  <si>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</si>
  <si>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</si>
  <si>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</si>
  <si>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</si>
  <si>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</si>
  <si>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</si>
  <si>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</si>
  <si>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</si>
  <si>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</si>
  <si>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</si>
  <si>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</si>
  <si>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</si>
  <si>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</si>
  <si>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</si>
  <si>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</si>
  <si>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</si>
  <si>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</si>
  <si>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</si>
  <si>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</si>
  <si>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</si>
  <si>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</si>
  <si>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</si>
  <si>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</si>
  <si>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</si>
  <si>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</si>
  <si>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</si>
  <si>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</si>
  <si>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</si>
  <si>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</si>
  <si>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</si>
  <si>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</si>
  <si>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</si>
  <si>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</si>
  <si>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</si>
  <si>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</si>
  <si>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</si>
  <si>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</si>
  <si>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</si>
  <si>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</si>
  <si>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</si>
  <si>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</si>
  <si>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</si>
  <si>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</si>
  <si>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</si>
  <si>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</si>
  <si>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</si>
  <si>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</si>
  <si>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</si>
  <si>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</si>
  <si>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</si>
  <si>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</si>
  <si>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</si>
  <si>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</si>
  <si>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</si>
  <si>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</si>
  <si>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</si>
  <si>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</si>
  <si>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</si>
  <si>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</si>
  <si>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</si>
  <si>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</si>
  <si>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</si>
  <si>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</si>
  <si>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</si>
  <si>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</si>
  <si>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</si>
  <si>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</si>
  <si>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</si>
  <si>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</si>
  <si>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</si>
  <si>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</si>
  <si>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</si>
  <si>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</si>
  <si>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</si>
  <si>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</si>
  <si>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</si>
  <si>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</si>
  <si>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</si>
  <si>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</si>
  <si>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</si>
  <si>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</si>
  <si>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</si>
  <si>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</si>
  <si>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</si>
  <si>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</si>
  <si>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</si>
  <si>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</si>
  <si>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</si>
  <si>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</si>
  <si>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</si>
  <si>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</si>
  <si>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</si>
  <si>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</si>
  <si>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</si>
  <si>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</si>
  <si>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</si>
  <si>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</si>
  <si>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</si>
  <si>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</si>
  <si>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</si>
  <si>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</si>
  <si>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</si>
  <si>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</si>
  <si>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</si>
  <si>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</si>
  <si>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</si>
  <si>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</si>
  <si>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</si>
  <si>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</si>
  <si>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</si>
  <si>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</si>
  <si>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</si>
  <si>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</si>
  <si>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</si>
  <si>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</si>
  <si>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</si>
  <si>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</si>
  <si>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</si>
  <si>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</si>
  <si>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</si>
  <si>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</si>
  <si>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</si>
  <si>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</si>
  <si>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</si>
  <si>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</si>
  <si>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</si>
  <si>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</si>
  <si>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</si>
  <si>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</si>
  <si>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</si>
  <si>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</si>
  <si>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</si>
  <si>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</si>
  <si>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</si>
  <si>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</si>
  <si>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</si>
  <si>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</si>
  <si>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</si>
  <si>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</si>
  <si>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</si>
  <si>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</si>
  <si>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</si>
  <si>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</si>
  <si>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</si>
  <si>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</si>
  <si>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</si>
  <si>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</si>
  <si>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</si>
  <si>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</si>
  <si>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</si>
  <si>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</si>
  <si>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</si>
  <si>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</si>
  <si>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</si>
  <si>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</si>
  <si>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</si>
  <si>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</si>
  <si>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</si>
  <si>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</si>
  <si>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</si>
  <si>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</si>
  <si>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</si>
  <si>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</si>
  <si>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</si>
  <si>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</si>
  <si>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</si>
  <si>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</si>
  <si>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</si>
  <si>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</si>
  <si>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</si>
  <si>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</si>
  <si>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</si>
  <si>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</si>
  <si>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</si>
  <si>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</si>
  <si>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</si>
  <si>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</si>
  <si>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</si>
  <si>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</si>
  <si>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</si>
  <si>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</si>
  <si>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</si>
  <si>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</si>
  <si>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</si>
  <si>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</si>
  <si>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</si>
  <si>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</si>
  <si>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</si>
  <si>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</si>
  <si>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</si>
  <si>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</si>
  <si>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</si>
  <si>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</si>
  <si>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</si>
  <si>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</si>
  <si>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</si>
  <si>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</si>
  <si>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</si>
  <si>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</si>
  <si>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</si>
  <si>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</si>
  <si>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</si>
  <si>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</si>
  <si>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</si>
  <si>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</si>
  <si>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</si>
  <si>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</si>
  <si>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</si>
  <si>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</si>
  <si>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</si>
  <si>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</si>
  <si>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</si>
  <si>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520 MPa e tensão de ruptura = 690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</si>
  <si>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</si>
  <si>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</si>
  <si>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</si>
  <si>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</si>
  <si>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</si>
  <si>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</si>
  <si>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</si>
  <si>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</si>
  <si>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</si>
  <si>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</si>
  <si>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</si>
  <si>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</si>
  <si>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</si>
  <si>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</si>
  <si>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</si>
  <si>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</si>
  <si>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</si>
  <si>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</si>
  <si>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</si>
  <si>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</si>
  <si>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</si>
  <si>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</si>
  <si>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</si>
  <si>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</si>
  <si>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520 MPa e tensão de ruptura = 690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</si>
  <si>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</si>
  <si>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</si>
  <si>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</si>
  <si>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</si>
  <si>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</si>
  <si>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</si>
  <si>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</si>
  <si>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</si>
  <si>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20 t - carga com caminhão guindauto com capacidade de elevação de 11,9 t</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</si>
  <si>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</si>
  <si>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</si>
  <si>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</si>
  <si>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</si>
  <si>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</si>
  <si>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</si>
  <si>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</si>
  <si>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</si>
  <si>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</si>
  <si>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</si>
  <si>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</si>
  <si>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</si>
  <si>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</si>
  <si>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</si>
  <si>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</si>
  <si>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</si>
  <si>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</si>
  <si>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</si>
  <si>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</si>
  <si>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</si>
  <si>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</si>
  <si>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</si>
  <si>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</si>
  <si>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</si>
  <si>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</si>
  <si>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</si>
  <si>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</si>
  <si>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</si>
  <si>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</si>
  <si>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</si>
  <si>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</si>
  <si>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</si>
  <si>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</si>
  <si>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barras de trilho de 12 m em cavalo mecânico com semirreboque com capacidade de 32 t - carga e descarga com carregadeira</t>
  </si>
  <si>
    <t>Carga, manobra e descarga de blocos artificiais de concreto com 10 a 12 t para molhe em cavalo mecânico com semirreboque com capacidade de 32 t - carga e descarga com guindaste com pinça</t>
  </si>
  <si>
    <t>Carga, manobra e descarga de blocos artificiais de concreto com 8 a 9 t para molhe em cavalo mecânico com semirreboque com capacidade de 32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</si>
  <si>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</si>
  <si>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</si>
  <si>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</si>
  <si>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</si>
  <si>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</si>
  <si>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</si>
  <si>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</si>
  <si>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</si>
  <si>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</si>
  <si>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</si>
  <si>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10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</si>
  <si>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</si>
  <si>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</si>
  <si>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</si>
  <si>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</si>
  <si>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</si>
  <si>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dormentes de madeira de bitola larga ou mista em cavalo mecânico com semirreboque com capacidade de 32 t - carga e descarga com carregadeira</t>
  </si>
  <si>
    <t>Carga, manobra e descarga de dormentes de madeira de bitola métrica em cavalo mecânico com semirreboque com capacidade de 32 t - carga e descarga com carregadeira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</si>
  <si>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</si>
  <si>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</si>
  <si>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</si>
  <si>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</si>
  <si>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11,5 t e com guindauto com capacidade de elevação de 11,9 t</t>
  </si>
  <si>
    <t>Carga, manobra e descarga de materiais diversos em caminhão carroceria com capacidade de 7 t e com guindauto com capacidade de elevação de 6,2 t</t>
  </si>
  <si>
    <t>Carga, manobra e descarga de materiais diversos em caminhão carroceria de 15 t - carga e descarga com caminhão guindauto com capacidade de elevação de 6,2 t</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</si>
  <si>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</si>
  <si>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</si>
  <si>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</si>
  <si>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</si>
  <si>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</si>
  <si>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</si>
  <si>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larga, qualquer abertura, em cavalo mecânico com semirreboque com capacidade de 32 t - carga e descarga com carregadeira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</si>
  <si>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</si>
  <si>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métrica, qualquer abertura, em cavalo mecânico com semirreboque com capacidade de 32 t - carga e descarga com carregadeira</t>
  </si>
  <si>
    <t>Carga, manobra e descarga de materiais metálicos para AMV de bitola mista, qualquer abertura, com locomotiva diesel-elétrica e vagão plataforma com capacidade de 98 t - carga e descarga com carregadeira</t>
  </si>
  <si>
    <t>Carga, manobra e descarga de materiais metálicos para AMV de bitola mista, qualquer abertura, em cavalo mecânico com semirreboque com capacidade de 32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</si>
  <si>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</si>
  <si>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</si>
  <si>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</si>
  <si>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</si>
  <si>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</si>
  <si>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</si>
  <si>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</si>
  <si>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</si>
  <si>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</si>
  <si>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</si>
  <si>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</si>
  <si>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</si>
  <si>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</si>
  <si>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</si>
  <si>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</si>
  <si>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</si>
  <si>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</si>
  <si>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</si>
  <si>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</si>
  <si>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</si>
  <si>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</si>
  <si>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</si>
  <si>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</si>
  <si>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32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</si>
  <si>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</si>
  <si>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</si>
  <si>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</si>
  <si>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</si>
  <si>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</si>
  <si>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</si>
  <si>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</si>
  <si>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</si>
  <si>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</si>
  <si>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</si>
  <si>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</si>
  <si>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</si>
  <si>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</si>
  <si>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</si>
  <si>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</si>
  <si>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</si>
  <si>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</si>
  <si>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</si>
  <si>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</si>
  <si>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</si>
  <si>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</si>
  <si>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</si>
  <si>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</si>
  <si>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</si>
  <si>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</si>
  <si>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</si>
  <si>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</si>
  <si>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</si>
  <si>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</si>
  <si>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</si>
  <si>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</si>
  <si>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</si>
  <si>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</si>
  <si>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11,5 t e com guindauto com capacidade de elevação de 11,9 t - rodovia em leito natural</t>
  </si>
  <si>
    <t>Transporte com caminhão carroceria com capacidade de 11,5 t e com guindauto com capacidade de elevação de 11,9 t - rodovia em revestimento primário</t>
  </si>
  <si>
    <t>Transporte com caminhão carroceria com capacidade de 11,5 t e com guindauto com capacidade de elevação de 11,9 t - rodovia pavimentada</t>
  </si>
  <si>
    <t>Transporte com caminhão carroceria com capacidade de 7 t e com guindauto com capacidade de elevação de 6,2 t - rodovia em leito natural</t>
  </si>
  <si>
    <t>Transporte com caminhão carroceria com capacidade de 7 t e com guindauto com capacidade de elevação de 6,2 t - rodovia em revestimento primário</t>
  </si>
  <si>
    <t>Transporte com caminhão carroceria com capacidade de 7 t e com guindauto com capacidade de elevação de 6,2 t - rodovia pavimentada</t>
  </si>
  <si>
    <t>Transporte com caminhão carroceria com capacidade de 8,5 t e com guindauto com capacidade de elevação de 5,7 t - rodovia em leito natural</t>
  </si>
  <si>
    <t>Transporte com caminhão carroceria com capacidade de 8,5 t e com guindauto com capacidade de elevação de 5,7 t - rodovia em revestimento primário</t>
  </si>
  <si>
    <t>Transporte com caminhão carroceria com capacidade de 8,5 t e com guindauto com capacidade de elevação de 5,7 t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</si>
  <si>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</si>
  <si>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</si>
  <si>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</si>
  <si>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</si>
  <si>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</si>
  <si>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</si>
  <si>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</si>
  <si>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</si>
  <si>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</si>
  <si>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20 t - rodovia em leito natural</t>
  </si>
  <si>
    <t>Transporte com cavalo mecânico com semirreboque com capacidade de 20 t - rodovia em revestimento primário</t>
  </si>
  <si>
    <t>Transporte com cavalo mecânico com semirreboque com capacidade de 20 t - rodovia pavimentada</t>
  </si>
  <si>
    <t>Transporte com cavalo mecânico com semirreboque com capacidade de 32 t - rodovia em leito natural</t>
  </si>
  <si>
    <t>Transporte com cavalo mecânico com semirreboque com capacidade de 32 t - rodovia em revestimento primário</t>
  </si>
  <si>
    <t>Transporte com cavalo mecânico com semirreboque com capacidade de 32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</si>
  <si>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</si>
  <si>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</si>
  <si>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</si>
  <si>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</si>
  <si>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</si>
  <si>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</si>
  <si>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</si>
  <si>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</si>
  <si>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</si>
  <si>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</si>
  <si>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</si>
  <si>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</si>
  <si>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</si>
  <si>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</si>
  <si>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</si>
  <si>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</si>
  <si>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</si>
  <si>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</si>
  <si>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</si>
  <si>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</si>
  <si>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</si>
  <si>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</si>
  <si>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</si>
  <si>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</si>
  <si>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</si>
  <si>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</si>
  <si>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</si>
  <si>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</si>
  <si>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</si>
  <si>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</si>
  <si>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</si>
  <si>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</si>
  <si>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</si>
  <si>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</si>
  <si>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</si>
  <si>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</si>
  <si>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</si>
  <si>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</si>
  <si>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</si>
  <si>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</si>
  <si>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</si>
  <si>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</si>
  <si>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32 t - rodovia em leito natural</t>
  </si>
  <si>
    <t>unkm</t>
  </si>
  <si>
    <t>Transporte de blocos artificiais de concreto com 10 a 12 t para a execução de molhe com cavalo mecânico com semirreboque com capacidade de 32 t - rodovia em revestimento primário</t>
  </si>
  <si>
    <t>Transporte de blocos artificiais de concreto com 10 a 12 t para a execução de molhe com cavalo mecânico com semirreboque com capacidade de 32 t - rodovia pavimentada</t>
  </si>
  <si>
    <t>Transporte de blocos artificiais de concreto com 8 a 9 t para a execução de molhe com cavalo mecânico com semirreboque com capacidade de 32 t - rodovia em leito natural</t>
  </si>
  <si>
    <t>Transporte de blocos artificiais de concreto com 8 a 9 t para a execução de molhe com cavalo mecânico com semirreboque com capacidade de 32 t - rodovia em revestimento primário</t>
  </si>
  <si>
    <t>Transporte de blocos artificiais de concreto com 8 a 9 t para a execução de molhe com cavalo mecânico com semirreboque com capacidade de 32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</si>
  <si>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</si>
  <si>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</si>
  <si>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</si>
  <si>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</si>
  <si>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</si>
  <si>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</si>
  <si>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</si>
  <si>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</si>
  <si>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</si>
  <si>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</si>
  <si>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</si>
  <si>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</si>
  <si>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</si>
  <si>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</si>
  <si>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</si>
  <si>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</si>
  <si>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</si>
  <si>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</si>
  <si>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ou cal com caminhão distribuidor de 15 m³ - rodovia em leito natural</t>
  </si>
  <si>
    <t>Transporte de cimento ou cal com caminhão distribuidor de 15 m³ - rodovia em revestimento primário</t>
  </si>
  <si>
    <t>Transporte de cimento ou cal com caminhão distribuidor de 15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</si>
  <si>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</si>
  <si>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</si>
  <si>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</si>
  <si>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10 m³ - rodovia em leito natural</t>
  </si>
  <si>
    <t>Transporte de concreto com caminhão basculante de 10 m³ - rodovia em revestimento primário</t>
  </si>
  <si>
    <t>Transporte de concreto com caminhão basculante de 10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</si>
  <si>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</si>
  <si>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</si>
  <si>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</si>
  <si>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</si>
  <si>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</si>
  <si>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</si>
  <si>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</si>
  <si>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</si>
  <si>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</si>
  <si>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</si>
  <si>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</si>
  <si>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</si>
  <si>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</si>
  <si>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</si>
  <si>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</si>
  <si>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</si>
  <si>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</si>
  <si>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</si>
  <si>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</si>
  <si>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</si>
  <si>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</si>
  <si>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</si>
  <si>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</si>
  <si>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</si>
  <si>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</si>
  <si>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</si>
  <si>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</si>
  <si>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</si>
  <si>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</si>
  <si>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</si>
  <si>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</si>
  <si>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</si>
  <si>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</si>
  <si>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</si>
  <si>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</si>
  <si>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</si>
  <si>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</si>
  <si>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</si>
  <si>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</si>
  <si>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</si>
  <si>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</si>
  <si>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</si>
  <si>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</si>
  <si>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</si>
  <si>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</si>
  <si>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</si>
  <si>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</si>
  <si>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</si>
  <si>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</si>
  <si>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</si>
  <si>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</si>
  <si>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</si>
  <si>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</si>
  <si>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</si>
  <si>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</si>
  <si>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</si>
  <si>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</si>
  <si>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</si>
  <si>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</si>
  <si>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</si>
  <si>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</si>
  <si>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</si>
  <si>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</si>
  <si>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</si>
  <si>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</si>
  <si>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</si>
  <si>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5 t - rodovia em leito natural</t>
  </si>
  <si>
    <t>Transporte de veículos leves com guincho de resgate de 5 t - rodovia em revestimento primário</t>
  </si>
  <si>
    <t>Transporte de veículos leves com guincho de resgate de 5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</si>
  <si>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</si>
  <si>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</si>
  <si>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</si>
  <si>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</si>
  <si>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</si>
  <si>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</si>
  <si>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</si>
  <si>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</si>
  <si>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</si>
  <si>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</si>
  <si>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</si>
  <si>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</si>
  <si>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</si>
  <si>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</si>
  <si>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</si>
  <si>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</si>
  <si>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</si>
  <si>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</si>
  <si>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</si>
  <si>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</si>
  <si>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</si>
  <si>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</si>
  <si>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</si>
  <si>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</si>
  <si>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</si>
  <si>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</si>
  <si>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</si>
  <si>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</si>
  <si>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</si>
  <si>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</si>
  <si>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</si>
  <si>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</si>
  <si>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</si>
  <si>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</si>
  <si>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</si>
  <si>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</si>
  <si>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</si>
  <si>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</si>
  <si>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</si>
  <si>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</si>
  <si>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</si>
  <si>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</si>
  <si>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</si>
  <si>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</si>
  <si>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</si>
  <si>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</si>
  <si>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</si>
  <si>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</si>
  <si>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</si>
  <si>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</si>
  <si>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</si>
  <si>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</si>
  <si>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</si>
  <si>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</si>
  <si>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</si>
  <si>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</si>
  <si>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</si>
  <si>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</si>
  <si>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</si>
  <si>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</si>
  <si>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</si>
  <si>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</si>
  <si>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</si>
  <si>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</si>
  <si>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</si>
  <si>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</si>
  <si>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</si>
  <si>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</si>
  <si>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</si>
  <si>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</si>
  <si>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</si>
  <si>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</si>
  <si>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</si>
  <si>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</si>
  <si>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</si>
  <si>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</si>
  <si>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</si>
  <si>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</si>
  <si>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</si>
  <si>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</si>
  <si>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</si>
  <si>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</si>
  <si>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</si>
  <si>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</si>
  <si>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</si>
  <si>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</si>
  <si>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</si>
  <si>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</si>
  <si>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</si>
  <si>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</si>
  <si>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</si>
  <si>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</si>
  <si>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</si>
  <si>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</si>
  <si>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</si>
  <si>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</si>
  <si>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</si>
  <si>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</si>
  <si>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</si>
  <si>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</si>
  <si>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</si>
  <si>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</si>
  <si>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A-25 - areia e brita comerciais</t>
  </si>
  <si>
    <t>Usinagem de concreto asfáltico - faixa A-25 - areia extraída e brita produzida</t>
  </si>
  <si>
    <t>Usinagem de concreto asfáltico - faixa B-19 - areia e brita comerciais</t>
  </si>
  <si>
    <t>Usinagem de concreto asfáltico - faixa B-19 - areia extraída e brita produzida</t>
  </si>
  <si>
    <t>Usinagem de concreto asfáltico - faixa C-12,5 - areia e brita comerciais</t>
  </si>
  <si>
    <t>Usinagem de concreto asfáltico - faixa C-12,5 - areia extraída e brita produzida</t>
  </si>
  <si>
    <t>Usinagem de concreto asfáltico - faixa D-9,5 - areia e brita comerciais</t>
  </si>
  <si>
    <t>Usinagem de concreto asfáltico - faixa D-9,5 -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</si>
  <si>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</si>
  <si>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</si>
  <si>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</si>
  <si>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</si>
  <si>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</si>
  <si>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</si>
  <si>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</si>
  <si>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</si>
  <si>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</si>
  <si>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</si>
  <si>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</si>
  <si>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</si>
  <si>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</si>
  <si>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</si>
  <si>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</si>
  <si>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</si>
  <si>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</si>
  <si>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</si>
  <si>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</si>
  <si>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</si>
  <si>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</si>
  <si>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</si>
  <si>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</si>
  <si>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</si>
  <si>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</si>
  <si>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</si>
  <si>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</si>
  <si>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</si>
  <si>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</si>
  <si>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</si>
  <si>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</si>
  <si>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</si>
  <si>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</si>
  <si>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</si>
  <si>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</si>
  <si>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</si>
  <si>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</si>
  <si>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</si>
  <si>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</si>
  <si>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</si>
  <si>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</si>
  <si>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</si>
  <si>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</si>
  <si>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</si>
  <si>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</si>
  <si>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</si>
  <si>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</si>
  <si>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</si>
  <si>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</si>
  <si>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</si>
  <si>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</si>
  <si>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</si>
  <si>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</si>
  <si>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</si>
  <si>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</si>
  <si>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</si>
  <si>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</si>
  <si>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</si>
  <si>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</si>
  <si>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</si>
  <si>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</si>
  <si>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</si>
  <si>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</si>
  <si>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</si>
  <si>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</si>
  <si>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</si>
  <si>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</si>
  <si>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</si>
  <si>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</si>
  <si>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</si>
  <si>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</si>
  <si>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</si>
  <si>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</si>
  <si>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</si>
  <si>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</si>
  <si>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</si>
  <si>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</si>
  <si>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</si>
  <si>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</si>
  <si>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</si>
  <si>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</si>
  <si>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</si>
  <si>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</si>
  <si>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</si>
  <si>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</si>
  <si>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</si>
  <si>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</si>
  <si>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</si>
  <si>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</si>
  <si>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</si>
  <si>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</si>
  <si>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</si>
  <si>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</si>
  <si>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</si>
  <si>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</si>
  <si>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</si>
  <si>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</si>
  <si>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</si>
  <si>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</si>
  <si>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</si>
  <si>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</si>
  <si>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</si>
  <si>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</si>
  <si>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</si>
  <si>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</si>
  <si>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</si>
  <si>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</si>
  <si>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</si>
  <si>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</si>
  <si>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</si>
  <si>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</si>
  <si>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</si>
  <si>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</si>
  <si>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</si>
  <si>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</si>
  <si>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</si>
  <si>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</si>
  <si>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</si>
  <si>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</si>
  <si>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</si>
  <si>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</si>
  <si>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</si>
  <si>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</si>
  <si>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</si>
  <si>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</si>
  <si>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</si>
  <si>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</si>
  <si>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</si>
  <si>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</si>
  <si>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</si>
  <si>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</si>
  <si>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</si>
  <si>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</si>
  <si>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</si>
  <si>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</si>
  <si>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</si>
  <si>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</si>
  <si>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</si>
  <si>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</si>
  <si>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</si>
  <si>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</si>
  <si>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</si>
  <si>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</si>
  <si>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</si>
  <si>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</si>
  <si>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</si>
  <si>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</si>
  <si>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</si>
  <si>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</si>
  <si>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</si>
  <si>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</si>
  <si>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</si>
  <si>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</si>
  <si>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</si>
  <si>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</si>
  <si>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</si>
  <si>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</si>
  <si>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</si>
  <si>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</si>
  <si>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</si>
  <si>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</si>
  <si>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</si>
  <si>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</si>
  <si>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</si>
  <si>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</si>
  <si>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</si>
  <si>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</si>
  <si>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</si>
  <si>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</si>
  <si>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</si>
  <si>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</si>
  <si>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</si>
  <si>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</si>
  <si>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</si>
  <si>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</si>
  <si>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</si>
  <si>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</si>
  <si>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</si>
  <si>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</si>
  <si>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</si>
  <si>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</si>
  <si>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</si>
  <si>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</si>
  <si>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</si>
  <si>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</si>
  <si>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</si>
  <si>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</si>
  <si>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</si>
  <si>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</si>
  <si>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</si>
  <si>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</si>
  <si>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</si>
  <si>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</si>
  <si>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</si>
  <si>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</si>
  <si>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</si>
  <si>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</si>
  <si>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</si>
  <si>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</si>
  <si>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</si>
  <si>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</si>
  <si>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</si>
  <si>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</si>
  <si>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</si>
  <si>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</si>
  <si>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</si>
  <si>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</si>
  <si>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</si>
  <si>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</si>
  <si>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</si>
  <si>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</si>
  <si>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</si>
  <si>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</si>
  <si>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</si>
  <si>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</si>
  <si>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</si>
  <si>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</si>
  <si>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</si>
  <si>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</si>
  <si>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</si>
  <si>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</si>
  <si>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</si>
  <si>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</si>
  <si>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</si>
  <si>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</si>
  <si>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</si>
  <si>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</si>
  <si>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</si>
  <si>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</si>
  <si>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</si>
  <si>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</si>
  <si>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</si>
  <si>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</si>
  <si>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</si>
  <si>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</si>
  <si>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</si>
  <si>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</si>
  <si>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</si>
  <si>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</si>
  <si>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</si>
  <si>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</si>
  <si>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</si>
  <si>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</si>
  <si>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</si>
  <si>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</si>
  <si>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</si>
  <si>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</si>
  <si>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</si>
  <si>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</si>
  <si>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</si>
  <si>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</si>
  <si>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</si>
  <si>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</si>
  <si>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</si>
  <si>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</si>
  <si>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Molinete manual para sistema de fundeio com capacidade de tração de 70 kN - fornecimento e instalação</t>
  </si>
  <si>
    <t>Transporte interno em estaleiro para movimentação de peças</t>
  </si>
  <si>
    <t>Tratamento superficial e pintura da ponte e demais estruturas metálicas navais - exceto fundo do flutuante</t>
  </si>
  <si>
    <t>Tratamento superficial e pintura do fundo do flutuante</t>
  </si>
  <si>
    <t>INSUMOS SINAPI</t>
  </si>
  <si>
    <t>ORIG</t>
  </si>
  <si>
    <t>ABRACADEIRA DE LATAO PARA FIXACAO DE CABO PARA-RAIO, DIMENSOES 32 X 24 X 24 MM</t>
  </si>
  <si>
    <t>UN</t>
  </si>
  <si>
    <t>CR</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</si>
  <si>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</si>
  <si>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</si>
  <si>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</si>
  <si>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</si>
  <si>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C</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</si>
  <si>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</si>
  <si>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</si>
  <si>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</si>
  <si>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</si>
  <si>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</si>
  <si>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</si>
  <si>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</si>
  <si>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</si>
  <si>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</si>
  <si>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</si>
  <si>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</si>
  <si>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</si>
  <si>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</si>
  <si>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</si>
  <si>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</si>
  <si>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</si>
  <si>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</si>
  <si>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</si>
  <si>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</si>
  <si>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</si>
  <si>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</si>
  <si>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</si>
  <si>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</si>
  <si>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</si>
  <si>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</si>
  <si>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</si>
  <si>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</si>
  <si>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</si>
  <si>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</si>
  <si>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</si>
  <si>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</si>
  <si>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</si>
  <si>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</si>
  <si>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</si>
  <si>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</si>
  <si>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</si>
  <si>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</si>
  <si>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</si>
  <si>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</si>
  <si>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</si>
  <si>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</si>
  <si>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</si>
  <si>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KG</t>
  </si>
  <si>
    <t>ACIDO CLORIDRICO / ACIDO MURIATICO, DILUICAO 10% A 12% PARA USO EM LIMPEZA</t>
  </si>
  <si>
    <t>L</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</si>
  <si>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</si>
  <si>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</si>
  <si>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</si>
  <si>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</si>
  <si>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</si>
  <si>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</si>
  <si>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</si>
  <si>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</si>
  <si>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</si>
  <si>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</si>
  <si>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</si>
  <si>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</si>
  <si>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</si>
  <si>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</si>
  <si>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</si>
  <si>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</si>
  <si>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</si>
  <si>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</si>
  <si>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</si>
  <si>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</si>
  <si>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</si>
  <si>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</si>
  <si>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</si>
  <si>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</si>
  <si>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</si>
  <si>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</si>
  <si>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</si>
  <si>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</si>
  <si>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</si>
  <si>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</si>
  <si>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</si>
  <si>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</si>
  <si>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</si>
  <si>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</si>
  <si>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</si>
  <si>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</si>
  <si>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</si>
  <si>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</si>
  <si>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</si>
  <si>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</si>
  <si>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</si>
  <si>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</si>
  <si>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</si>
  <si>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</si>
  <si>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</si>
  <si>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</si>
  <si>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</si>
  <si>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</si>
  <si>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</si>
  <si>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</si>
  <si>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</si>
  <si>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</si>
  <si>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</si>
  <si>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</si>
  <si>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</si>
  <si>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</si>
  <si>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</si>
  <si>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</si>
  <si>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</si>
  <si>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</si>
  <si>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</si>
  <si>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</si>
  <si>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</si>
  <si>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</si>
  <si>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</si>
  <si>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</si>
  <si>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</si>
  <si>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</si>
  <si>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</si>
  <si>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</si>
  <si>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</si>
  <si>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</si>
  <si>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</si>
  <si>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</si>
  <si>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</si>
  <si>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</si>
  <si>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</si>
  <si>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</si>
  <si>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</si>
  <si>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</si>
  <si>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</si>
  <si>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</si>
  <si>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</si>
  <si>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</si>
  <si>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</si>
  <si>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</si>
  <si>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</si>
  <si>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</si>
  <si>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</si>
  <si>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</si>
  <si>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</si>
  <si>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</si>
  <si>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</si>
  <si>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</si>
  <si>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</si>
  <si>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M3</t>
  </si>
  <si>
    <t>AJUDANTE DE ARMADOR (HORISTA)</t>
  </si>
  <si>
    <t>H</t>
  </si>
  <si>
    <t>AJUDANTE DE ARMADOR (MENSALISTA)</t>
  </si>
  <si>
    <t>MES</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</si>
  <si>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</si>
  <si>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</si>
  <si>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</si>
  <si>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</si>
  <si>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</si>
  <si>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</si>
  <si>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</si>
  <si>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</si>
  <si>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</si>
  <si>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</si>
  <si>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</si>
  <si>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</si>
  <si>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</si>
  <si>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</si>
  <si>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</si>
  <si>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</si>
  <si>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</si>
  <si>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</si>
  <si>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</si>
  <si>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</si>
  <si>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</si>
  <si>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</si>
  <si>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</si>
  <si>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</si>
  <si>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</si>
  <si>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</si>
  <si>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</si>
  <si>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</si>
  <si>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</si>
  <si>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</si>
  <si>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</si>
  <si>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</si>
  <si>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</si>
  <si>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</si>
  <si>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</si>
  <si>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</si>
  <si>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</si>
  <si>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</si>
  <si>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</si>
  <si>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</si>
  <si>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</si>
  <si>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</si>
  <si>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</si>
  <si>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</si>
  <si>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</si>
  <si>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</si>
  <si>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</si>
  <si>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</si>
  <si>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</si>
  <si>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</si>
  <si>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</si>
  <si>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</si>
  <si>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</si>
  <si>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</si>
  <si>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</si>
  <si>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</si>
  <si>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</si>
  <si>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</si>
  <si>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</si>
  <si>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</si>
  <si>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</si>
  <si>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</si>
  <si>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</si>
  <si>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</si>
  <si>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</si>
  <si>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</si>
  <si>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</si>
  <si>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</si>
  <si>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</si>
  <si>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</si>
  <si>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</si>
  <si>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</si>
  <si>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</si>
  <si>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</si>
  <si>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</si>
  <si>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</si>
  <si>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</si>
  <si>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</si>
  <si>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</si>
  <si>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</si>
  <si>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</si>
  <si>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</si>
  <si>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</si>
  <si>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</si>
  <si>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</si>
  <si>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</si>
  <si>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</si>
  <si>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</si>
  <si>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</si>
  <si>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</si>
  <si>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</si>
  <si>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</si>
  <si>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</si>
  <si>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</si>
  <si>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</si>
  <si>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</si>
  <si>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</si>
  <si>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</si>
  <si>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</si>
  <si>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</si>
  <si>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</si>
  <si>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</si>
  <si>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</si>
  <si>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</si>
  <si>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</si>
  <si>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</si>
  <si>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</si>
  <si>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</si>
  <si>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</si>
  <si>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</si>
  <si>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</si>
  <si>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</si>
  <si>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</si>
  <si>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</si>
  <si>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</si>
  <si>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</si>
  <si>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</si>
  <si>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</si>
  <si>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</si>
  <si>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</si>
  <si>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</si>
  <si>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</si>
  <si>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</si>
  <si>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</si>
  <si>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</si>
  <si>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</si>
  <si>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</si>
  <si>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</si>
  <si>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</si>
  <si>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</si>
  <si>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</si>
  <si>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</si>
  <si>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</si>
  <si>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</si>
  <si>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</si>
  <si>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</si>
  <si>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</si>
  <si>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</si>
  <si>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</si>
  <si>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</si>
  <si>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</si>
  <si>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</si>
  <si>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</si>
  <si>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</si>
  <si>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</si>
  <si>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</si>
  <si>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</si>
  <si>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</si>
  <si>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</si>
  <si>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</si>
  <si>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</si>
  <si>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</si>
  <si>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</si>
  <si>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</si>
  <si>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</si>
  <si>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</si>
  <si>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</si>
  <si>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</si>
  <si>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</si>
  <si>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</si>
  <si>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</si>
  <si>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</si>
  <si>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</si>
  <si>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</si>
  <si>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</si>
  <si>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</si>
  <si>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</si>
  <si>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</si>
  <si>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</si>
  <si>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</si>
  <si>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</si>
  <si>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</si>
  <si>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</si>
  <si>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</si>
  <si>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</si>
  <si>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</si>
  <si>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</si>
  <si>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</si>
  <si>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</si>
  <si>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</si>
  <si>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</si>
  <si>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</si>
  <si>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</si>
  <si>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</si>
  <si>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</si>
  <si>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</si>
  <si>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</si>
  <si>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</si>
  <si>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</si>
  <si>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</si>
  <si>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</si>
  <si>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</si>
  <si>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</si>
  <si>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</si>
  <si>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</si>
  <si>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</si>
  <si>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</si>
  <si>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</si>
  <si>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</si>
  <si>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</si>
  <si>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</si>
  <si>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</si>
  <si>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</si>
  <si>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</si>
  <si>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</si>
  <si>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</si>
  <si>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</si>
  <si>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</si>
  <si>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</si>
  <si>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</si>
  <si>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</si>
  <si>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</si>
  <si>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</si>
  <si>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</si>
  <si>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</si>
  <si>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</si>
  <si>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</si>
  <si>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</si>
  <si>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</si>
  <si>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</si>
  <si>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</si>
  <si>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</si>
  <si>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</si>
  <si>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</si>
  <si>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</si>
  <si>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</si>
  <si>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</si>
  <si>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</si>
  <si>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</si>
  <si>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</si>
  <si>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</si>
  <si>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</si>
  <si>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</si>
  <si>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</si>
  <si>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</si>
  <si>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</si>
  <si>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</si>
  <si>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</si>
  <si>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</si>
  <si>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</si>
  <si>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</si>
  <si>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</si>
  <si>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</si>
  <si>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</si>
  <si>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</si>
  <si>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</si>
  <si>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</si>
  <si>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</si>
  <si>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</si>
  <si>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</si>
  <si>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</si>
  <si>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</si>
  <si>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M2</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</si>
  <si>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</si>
  <si>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</si>
  <si>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</si>
  <si>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</si>
  <si>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</si>
  <si>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</si>
  <si>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</si>
  <si>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</si>
  <si>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</si>
  <si>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</si>
  <si>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</si>
  <si>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</si>
  <si>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</si>
  <si>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</si>
  <si>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</si>
  <si>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</si>
  <si>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</si>
  <si>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</si>
  <si>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</si>
  <si>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</si>
  <si>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</si>
  <si>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</si>
  <si>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</si>
  <si>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</si>
  <si>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</si>
  <si>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</si>
  <si>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</si>
  <si>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</si>
  <si>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</si>
  <si>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</si>
  <si>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</si>
  <si>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</si>
  <si>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</si>
  <si>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</si>
  <si>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</si>
  <si>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</si>
  <si>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</si>
  <si>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</si>
  <si>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</si>
  <si>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</si>
  <si>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</si>
  <si>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</si>
  <si>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</si>
  <si>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</si>
  <si>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</si>
  <si>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</si>
  <si>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</si>
  <si>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</si>
  <si>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</si>
  <si>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</si>
  <si>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</si>
  <si>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</si>
  <si>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</si>
  <si>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</si>
  <si>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</si>
  <si>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</si>
  <si>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</si>
  <si>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</si>
  <si>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</si>
  <si>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</si>
  <si>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</si>
  <si>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</si>
  <si>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</si>
  <si>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</si>
  <si>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</si>
  <si>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</si>
  <si>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</si>
  <si>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</si>
  <si>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</si>
  <si>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</si>
  <si>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</si>
  <si>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</si>
  <si>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</si>
  <si>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</si>
  <si>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</si>
  <si>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</si>
  <si>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</si>
  <si>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</si>
  <si>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</si>
  <si>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</si>
  <si>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</si>
  <si>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</si>
  <si>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</si>
  <si>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</si>
  <si>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</si>
  <si>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</si>
  <si>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</si>
  <si>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</si>
  <si>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</si>
  <si>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</si>
  <si>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</si>
  <si>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</si>
  <si>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</si>
  <si>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</si>
  <si>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</si>
  <si>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</si>
  <si>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</si>
  <si>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</si>
  <si>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</si>
  <si>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</si>
  <si>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</si>
  <si>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</si>
  <si>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</si>
  <si>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</si>
  <si>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</si>
  <si>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</si>
  <si>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</si>
  <si>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</si>
  <si>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</si>
  <si>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</si>
  <si>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</si>
  <si>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</si>
  <si>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</si>
  <si>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</si>
  <si>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</si>
  <si>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</si>
  <si>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</si>
  <si>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</si>
  <si>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</si>
  <si>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</si>
  <si>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</si>
  <si>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</si>
  <si>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</si>
  <si>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</si>
  <si>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</si>
  <si>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</si>
  <si>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</si>
  <si>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</si>
  <si>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</si>
  <si>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</si>
  <si>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</si>
  <si>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</si>
  <si>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</si>
  <si>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</si>
  <si>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</si>
  <si>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</si>
  <si>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</si>
  <si>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</si>
  <si>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</si>
  <si>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</si>
  <si>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</si>
  <si>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</si>
  <si>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</si>
  <si>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</si>
  <si>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</si>
  <si>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</si>
  <si>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</si>
  <si>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</si>
  <si>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</si>
  <si>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</si>
  <si>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</si>
  <si>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</si>
  <si>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</si>
  <si>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</si>
  <si>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</si>
  <si>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</si>
  <si>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</si>
  <si>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</si>
  <si>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</si>
  <si>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</si>
  <si>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</si>
  <si>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</si>
  <si>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</si>
  <si>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</si>
  <si>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</si>
  <si>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</si>
  <si>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</si>
  <si>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</si>
  <si>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</si>
  <si>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</si>
  <si>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</si>
  <si>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</si>
  <si>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</si>
  <si>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</si>
  <si>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</si>
  <si>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</si>
  <si>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</si>
  <si>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</si>
  <si>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</si>
  <si>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</si>
  <si>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</si>
  <si>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</si>
  <si>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</si>
  <si>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</si>
  <si>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</si>
  <si>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</si>
  <si>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</si>
  <si>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</si>
  <si>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</si>
  <si>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</si>
  <si>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</si>
  <si>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</si>
  <si>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</si>
  <si>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</si>
  <si>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</si>
  <si>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</si>
  <si>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</si>
  <si>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</si>
  <si>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</si>
  <si>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</si>
  <si>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</si>
  <si>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</si>
  <si>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</si>
  <si>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</si>
  <si>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</si>
  <si>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</si>
  <si>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</si>
  <si>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</si>
  <si>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</si>
  <si>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</si>
  <si>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</si>
  <si>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</si>
  <si>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</si>
  <si>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</si>
  <si>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</si>
  <si>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</si>
  <si>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</si>
  <si>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</si>
  <si>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</si>
  <si>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</si>
  <si>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</si>
  <si>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</si>
  <si>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</si>
  <si>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</si>
  <si>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</si>
  <si>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</si>
  <si>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</si>
  <si>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</si>
  <si>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</si>
  <si>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</si>
  <si>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</si>
  <si>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</si>
  <si>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</si>
  <si>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</si>
  <si>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</si>
  <si>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</si>
  <si>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</si>
  <si>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</si>
  <si>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</si>
  <si>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</si>
  <si>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</si>
  <si>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</si>
  <si>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</si>
  <si>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</si>
  <si>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</si>
  <si>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</si>
  <si>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</si>
  <si>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</si>
  <si>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</si>
  <si>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</si>
  <si>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</si>
  <si>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</si>
  <si>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</si>
  <si>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</si>
  <si>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</si>
  <si>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</si>
  <si>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</si>
  <si>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</si>
  <si>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</si>
  <si>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</si>
  <si>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</si>
  <si>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</si>
  <si>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</si>
  <si>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</si>
  <si>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</si>
  <si>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</si>
  <si>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</si>
  <si>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</si>
  <si>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</si>
  <si>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</si>
  <si>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</si>
  <si>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</si>
  <si>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</si>
  <si>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</si>
  <si>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</si>
  <si>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</si>
  <si>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</si>
  <si>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</si>
  <si>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</si>
  <si>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</si>
  <si>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</si>
  <si>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</si>
  <si>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</si>
  <si>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</si>
  <si>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</si>
  <si>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</si>
  <si>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</si>
  <si>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</si>
  <si>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</si>
  <si>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</si>
  <si>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</si>
  <si>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</si>
  <si>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</si>
  <si>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</si>
  <si>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</si>
  <si>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</si>
  <si>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</si>
  <si>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</si>
  <si>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</si>
  <si>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</si>
  <si>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</si>
  <si>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</si>
  <si>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</si>
  <si>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</si>
  <si>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</si>
  <si>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</si>
  <si>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</si>
  <si>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</si>
  <si>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</si>
  <si>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</si>
  <si>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</si>
  <si>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</si>
  <si>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</si>
  <si>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</si>
  <si>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</si>
  <si>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</si>
  <si>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</si>
  <si>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</si>
  <si>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</si>
  <si>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</si>
  <si>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</si>
  <si>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</si>
  <si>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</si>
  <si>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</si>
  <si>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</si>
  <si>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</si>
  <si>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</si>
  <si>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</si>
  <si>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</si>
  <si>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</si>
  <si>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</si>
  <si>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</si>
  <si>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</si>
  <si>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</si>
  <si>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</si>
  <si>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</si>
  <si>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</si>
  <si>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</si>
  <si>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</si>
  <si>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</si>
  <si>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</si>
  <si>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</si>
  <si>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</si>
  <si>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</si>
  <si>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</si>
  <si>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</si>
  <si>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</si>
  <si>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</si>
  <si>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</si>
  <si>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</si>
  <si>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</si>
  <si>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</si>
  <si>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</si>
  <si>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</si>
  <si>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</si>
  <si>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</si>
  <si>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</si>
  <si>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</si>
  <si>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</si>
  <si>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</si>
  <si>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</si>
  <si>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</si>
  <si>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</si>
  <si>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</si>
  <si>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</si>
  <si>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</si>
  <si>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</si>
  <si>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</si>
  <si>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</si>
  <si>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</si>
  <si>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</si>
  <si>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</si>
  <si>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</si>
  <si>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</si>
  <si>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</si>
  <si>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</si>
  <si>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</si>
  <si>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</si>
  <si>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</si>
  <si>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</si>
  <si>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</si>
  <si>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</si>
  <si>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</si>
  <si>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</si>
  <si>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</si>
  <si>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</si>
  <si>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</si>
  <si>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</si>
  <si>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</si>
  <si>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</si>
  <si>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</si>
  <si>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</si>
  <si>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</si>
  <si>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</si>
  <si>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</si>
  <si>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</si>
  <si>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</si>
  <si>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</si>
  <si>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</si>
  <si>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</si>
  <si>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</si>
  <si>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</si>
  <si>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</si>
  <si>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</si>
  <si>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</si>
  <si>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</si>
  <si>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</si>
  <si>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</si>
  <si>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</si>
  <si>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</si>
  <si>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</si>
  <si>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</si>
  <si>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</si>
  <si>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</si>
  <si>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</si>
  <si>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</si>
  <si>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</si>
  <si>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</si>
  <si>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</si>
  <si>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</si>
  <si>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</si>
  <si>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</si>
  <si>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</si>
  <si>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</si>
  <si>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</si>
  <si>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</si>
  <si>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</si>
  <si>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</si>
  <si>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</si>
  <si>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</si>
  <si>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</si>
  <si>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</si>
  <si>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</si>
  <si>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</si>
  <si>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</si>
  <si>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</si>
  <si>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</si>
  <si>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</si>
  <si>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</si>
  <si>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</si>
  <si>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</si>
  <si>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</si>
  <si>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</si>
  <si>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</si>
  <si>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</si>
  <si>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</si>
  <si>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</si>
  <si>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</si>
  <si>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</si>
  <si>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</si>
  <si>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</si>
  <si>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</si>
  <si>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</si>
  <si>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</si>
  <si>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</si>
  <si>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</si>
  <si>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</si>
  <si>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</si>
  <si>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</si>
  <si>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</si>
  <si>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</si>
  <si>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</si>
  <si>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</si>
  <si>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</si>
  <si>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</si>
  <si>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</si>
  <si>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</si>
  <si>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</si>
  <si>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</si>
  <si>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</si>
  <si>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</si>
  <si>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</si>
  <si>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</si>
  <si>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</si>
  <si>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</si>
  <si>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</si>
  <si>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</si>
  <si>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</si>
  <si>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</si>
  <si>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</si>
  <si>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</si>
  <si>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</si>
  <si>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</si>
  <si>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</si>
  <si>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</si>
  <si>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</si>
  <si>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</si>
  <si>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</si>
  <si>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</si>
  <si>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</si>
  <si>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</si>
  <si>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</si>
  <si>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</si>
  <si>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</si>
  <si>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</si>
  <si>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</si>
  <si>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</si>
  <si>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</si>
  <si>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</si>
  <si>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</si>
  <si>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</si>
  <si>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</si>
  <si>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</si>
  <si>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</si>
  <si>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</si>
  <si>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</si>
  <si>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</si>
  <si>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</si>
  <si>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</si>
  <si>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</si>
  <si>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</si>
  <si>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</si>
  <si>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</si>
  <si>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</si>
  <si>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</si>
  <si>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</si>
  <si>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</si>
  <si>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</si>
  <si>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</si>
  <si>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</si>
  <si>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</si>
  <si>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</si>
  <si>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</si>
  <si>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</si>
  <si>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</si>
  <si>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</si>
  <si>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</si>
  <si>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</si>
  <si>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</si>
  <si>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</si>
  <si>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</si>
  <si>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</si>
  <si>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</si>
  <si>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</si>
  <si>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</si>
  <si>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</si>
  <si>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</si>
  <si>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</si>
  <si>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</si>
  <si>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</si>
  <si>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</si>
  <si>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</si>
  <si>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</si>
  <si>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</si>
  <si>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</si>
  <si>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</si>
  <si>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</si>
  <si>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</si>
  <si>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</si>
  <si>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</si>
  <si>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</si>
  <si>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</si>
  <si>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</si>
  <si>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</si>
  <si>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</si>
  <si>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</si>
  <si>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</si>
  <si>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</si>
  <si>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</si>
  <si>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</si>
  <si>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</si>
  <si>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</si>
  <si>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</si>
  <si>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</si>
  <si>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</si>
  <si>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</si>
  <si>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</si>
  <si>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</si>
  <si>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</si>
  <si>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</si>
  <si>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</si>
  <si>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</si>
  <si>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</si>
  <si>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</si>
  <si>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</si>
  <si>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</si>
  <si>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</si>
  <si>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</si>
  <si>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</si>
  <si>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</si>
  <si>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</si>
  <si>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</si>
  <si>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</si>
  <si>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</si>
  <si>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</si>
  <si>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</si>
  <si>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</si>
  <si>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</si>
  <si>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</si>
  <si>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</si>
  <si>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</si>
  <si>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</si>
  <si>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</si>
  <si>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</si>
  <si>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</si>
  <si>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</si>
  <si>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</si>
  <si>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</si>
  <si>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</si>
  <si>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</si>
  <si>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</si>
  <si>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</si>
  <si>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</si>
  <si>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</si>
  <si>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</si>
  <si>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</si>
  <si>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</si>
  <si>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</si>
  <si>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</si>
  <si>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</si>
  <si>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</si>
  <si>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</si>
  <si>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</si>
  <si>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</si>
  <si>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</si>
  <si>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</si>
  <si>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</si>
  <si>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</si>
  <si>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</si>
  <si>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</si>
  <si>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</si>
  <si>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</si>
  <si>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</si>
  <si>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</si>
  <si>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</si>
  <si>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</si>
  <si>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</si>
  <si>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</si>
  <si>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</si>
  <si>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</si>
  <si>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</si>
  <si>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</si>
  <si>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</si>
  <si>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</si>
  <si>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</si>
  <si>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</si>
  <si>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</si>
  <si>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</si>
  <si>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</si>
  <si>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</si>
  <si>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</si>
  <si>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</si>
  <si>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</si>
  <si>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</si>
  <si>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</si>
  <si>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</si>
  <si>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</si>
  <si>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</si>
  <si>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</si>
  <si>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</si>
  <si>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</si>
  <si>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</si>
  <si>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</si>
  <si>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</si>
  <si>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</si>
  <si>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</si>
  <si>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</si>
  <si>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</si>
  <si>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</si>
  <si>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</si>
  <si>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</si>
  <si>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</si>
  <si>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</si>
  <si>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</si>
  <si>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</si>
  <si>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</si>
  <si>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</si>
  <si>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</si>
  <si>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</si>
  <si>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</si>
  <si>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</si>
  <si>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</si>
  <si>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</si>
  <si>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</si>
  <si>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</si>
  <si>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</si>
  <si>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</si>
  <si>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</si>
  <si>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</si>
  <si>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</si>
  <si>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</si>
  <si>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</si>
  <si>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</si>
  <si>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</si>
  <si>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</si>
  <si>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</si>
  <si>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</si>
  <si>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</si>
  <si>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</si>
  <si>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</si>
  <si>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</si>
  <si>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</si>
  <si>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</si>
  <si>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</si>
  <si>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</si>
  <si>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</si>
  <si>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</si>
  <si>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</si>
  <si>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</si>
  <si>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</si>
  <si>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</si>
  <si>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</si>
  <si>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</si>
  <si>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</si>
  <si>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</si>
  <si>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</si>
  <si>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</si>
  <si>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</si>
  <si>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</si>
  <si>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</si>
  <si>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</si>
  <si>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</si>
  <si>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</si>
  <si>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</si>
  <si>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</si>
  <si>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</si>
  <si>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</si>
  <si>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</si>
  <si>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</si>
  <si>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</si>
  <si>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</si>
  <si>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</si>
  <si>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</si>
  <si>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</si>
  <si>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</si>
  <si>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</si>
  <si>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</si>
  <si>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</si>
  <si>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</si>
  <si>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</si>
  <si>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</si>
  <si>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</si>
  <si>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</si>
  <si>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</si>
  <si>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</si>
  <si>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</si>
  <si>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</si>
  <si>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</si>
  <si>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</si>
  <si>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</si>
  <si>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</si>
  <si>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</si>
  <si>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</si>
  <si>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</si>
  <si>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</si>
  <si>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</si>
  <si>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</si>
  <si>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</si>
  <si>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</si>
  <si>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</si>
  <si>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</si>
  <si>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</si>
  <si>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</si>
  <si>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</si>
  <si>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</si>
  <si>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</si>
  <si>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</si>
  <si>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</si>
  <si>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</si>
  <si>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</si>
  <si>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</si>
  <si>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</si>
  <si>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</si>
  <si>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</si>
  <si>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</si>
  <si>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</si>
  <si>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</si>
  <si>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</si>
  <si>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</si>
  <si>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</si>
  <si>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</si>
  <si>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</si>
  <si>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</si>
  <si>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</si>
  <si>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</si>
  <si>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</si>
  <si>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</si>
  <si>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</si>
  <si>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</si>
  <si>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</si>
  <si>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</si>
  <si>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</si>
  <si>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</si>
  <si>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</si>
  <si>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</si>
  <si>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</si>
  <si>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</si>
  <si>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</si>
  <si>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</si>
  <si>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</si>
  <si>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</si>
  <si>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</si>
  <si>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</si>
  <si>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</si>
  <si>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</si>
  <si>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</si>
  <si>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</si>
  <si>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</si>
  <si>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</si>
  <si>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</si>
  <si>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</si>
  <si>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</si>
  <si>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</si>
  <si>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T</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</si>
  <si>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</si>
  <si>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</si>
  <si>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</si>
  <si>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</si>
  <si>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</si>
  <si>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</si>
  <si>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</si>
  <si>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</si>
  <si>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</si>
  <si>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</si>
  <si>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</si>
  <si>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</si>
  <si>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</si>
  <si>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</si>
  <si>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</si>
  <si>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</si>
  <si>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</si>
  <si>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</si>
  <si>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</si>
  <si>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</si>
  <si>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</si>
  <si>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</si>
  <si>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</si>
  <si>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</si>
  <si>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</si>
  <si>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</si>
  <si>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</si>
  <si>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</si>
  <si>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</si>
  <si>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</si>
  <si>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</si>
  <si>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</si>
  <si>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</si>
  <si>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</si>
  <si>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</si>
  <si>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</si>
  <si>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</si>
  <si>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</si>
  <si>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</si>
  <si>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</si>
  <si>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</si>
  <si>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</si>
  <si>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</si>
  <si>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</si>
  <si>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</si>
  <si>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</si>
  <si>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</si>
  <si>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</si>
  <si>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</si>
  <si>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</si>
  <si>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</si>
  <si>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</si>
  <si>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</si>
  <si>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</si>
  <si>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</si>
  <si>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</si>
  <si>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</si>
  <si>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</si>
  <si>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</si>
  <si>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</si>
  <si>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</si>
  <si>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</si>
  <si>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</si>
  <si>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</si>
  <si>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</si>
  <si>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</si>
  <si>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</si>
  <si>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</si>
  <si>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</si>
  <si>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</si>
  <si>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</si>
  <si>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</si>
  <si>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</si>
  <si>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</si>
  <si>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</si>
  <si>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</si>
  <si>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</si>
  <si>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</si>
  <si>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</si>
  <si>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</si>
  <si>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</si>
  <si>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</si>
  <si>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</si>
  <si>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</si>
  <si>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</si>
  <si>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</si>
  <si>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</si>
  <si>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</si>
  <si>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</si>
  <si>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</si>
  <si>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</si>
  <si>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</si>
  <si>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</si>
  <si>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</si>
  <si>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</si>
  <si>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</si>
  <si>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</si>
  <si>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</si>
  <si>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</si>
  <si>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</si>
  <si>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</si>
  <si>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</si>
  <si>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</si>
  <si>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</si>
  <si>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</si>
  <si>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</si>
  <si>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</si>
  <si>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</si>
  <si>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</si>
  <si>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</si>
  <si>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</si>
  <si>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</si>
  <si>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</si>
  <si>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</si>
  <si>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</si>
  <si>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</si>
  <si>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</si>
  <si>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</si>
  <si>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</si>
  <si>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</si>
  <si>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</si>
  <si>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</si>
  <si>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</si>
  <si>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</si>
  <si>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</si>
  <si>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</si>
  <si>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</si>
  <si>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</si>
  <si>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</si>
  <si>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</si>
  <si>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</si>
  <si>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</si>
  <si>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</si>
  <si>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</si>
  <si>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</si>
  <si>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</si>
  <si>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</si>
  <si>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</si>
  <si>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</si>
  <si>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</si>
  <si>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</si>
  <si>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</si>
  <si>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</si>
  <si>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</si>
  <si>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</si>
  <si>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</si>
  <si>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</si>
  <si>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</si>
  <si>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</si>
  <si>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</si>
  <si>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</si>
  <si>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</si>
  <si>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</si>
  <si>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</si>
  <si>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</si>
  <si>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</si>
  <si>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</si>
  <si>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</si>
  <si>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</si>
  <si>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</si>
  <si>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</si>
  <si>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</si>
  <si>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</si>
  <si>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</si>
  <si>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</si>
  <si>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</si>
  <si>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</si>
  <si>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</si>
  <si>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</si>
  <si>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</si>
  <si>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</si>
  <si>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</si>
  <si>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</si>
  <si>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</si>
  <si>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</si>
  <si>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</si>
  <si>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</si>
  <si>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</si>
  <si>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</si>
  <si>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</si>
  <si>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</si>
  <si>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</si>
  <si>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</si>
  <si>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</si>
  <si>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</si>
  <si>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</si>
  <si>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</si>
  <si>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</si>
  <si>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</si>
  <si>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</si>
  <si>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</si>
  <si>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</si>
  <si>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</si>
  <si>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</si>
  <si>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</si>
  <si>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</si>
  <si>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</si>
  <si>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</si>
  <si>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</si>
  <si>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</si>
  <si>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</si>
  <si>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</si>
  <si>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</si>
  <si>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</si>
  <si>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</si>
  <si>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</si>
  <si>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</si>
  <si>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</si>
  <si>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</si>
  <si>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</si>
  <si>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</si>
  <si>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</si>
  <si>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</si>
  <si>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</si>
  <si>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</si>
  <si>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</si>
  <si>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</si>
  <si>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</si>
  <si>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</si>
  <si>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</si>
  <si>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</si>
  <si>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</si>
  <si>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</si>
  <si>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</si>
  <si>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</si>
  <si>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</si>
  <si>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</si>
  <si>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</si>
  <si>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</si>
  <si>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</si>
  <si>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</si>
  <si>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</si>
  <si>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</si>
  <si>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</si>
  <si>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</si>
  <si>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</si>
  <si>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</si>
  <si>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</si>
  <si>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</si>
  <si>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</si>
  <si>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</si>
  <si>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</si>
  <si>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</si>
  <si>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</si>
  <si>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</si>
  <si>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</si>
  <si>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</si>
  <si>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</si>
  <si>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</si>
  <si>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</si>
  <si>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</si>
  <si>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</si>
  <si>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</si>
  <si>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</si>
  <si>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</si>
  <si>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</si>
  <si>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</si>
  <si>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</si>
  <si>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</si>
  <si>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</si>
  <si>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</si>
  <si>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</si>
  <si>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</si>
  <si>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</si>
  <si>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</si>
  <si>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</si>
  <si>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</si>
  <si>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</si>
  <si>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</si>
  <si>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</si>
  <si>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</si>
  <si>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</si>
  <si>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</si>
  <si>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</si>
  <si>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</si>
  <si>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</si>
  <si>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</si>
  <si>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</si>
  <si>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</si>
  <si>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</si>
  <si>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</si>
  <si>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</si>
  <si>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</si>
  <si>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</si>
  <si>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</si>
  <si>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</si>
  <si>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</si>
  <si>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</si>
  <si>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</si>
  <si>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</si>
  <si>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</si>
  <si>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</si>
  <si>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</si>
  <si>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</si>
  <si>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</si>
  <si>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</si>
  <si>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</si>
  <si>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</si>
  <si>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</si>
  <si>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</si>
  <si>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</si>
  <si>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</si>
  <si>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</si>
  <si>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</si>
  <si>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</si>
  <si>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</si>
  <si>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</si>
  <si>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</si>
  <si>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</si>
  <si>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</si>
  <si>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</si>
  <si>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</si>
  <si>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</si>
  <si>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</si>
  <si>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</si>
  <si>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</si>
  <si>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</si>
  <si>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</si>
  <si>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</si>
  <si>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</si>
  <si>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</si>
  <si>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</si>
  <si>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</si>
  <si>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</si>
  <si>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</si>
  <si>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</si>
  <si>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</si>
  <si>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</si>
  <si>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</si>
  <si>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</si>
  <si>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</si>
  <si>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</si>
  <si>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</si>
  <si>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</si>
  <si>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</si>
  <si>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</si>
  <si>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</si>
  <si>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</si>
  <si>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</si>
  <si>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</si>
  <si>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</si>
  <si>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</si>
  <si>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</si>
  <si>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</si>
  <si>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</si>
  <si>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</si>
  <si>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</si>
  <si>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</si>
  <si>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</si>
  <si>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</si>
  <si>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</si>
  <si>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</si>
  <si>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</si>
  <si>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</si>
  <si>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</si>
  <si>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</si>
  <si>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</si>
  <si>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</si>
  <si>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</si>
  <si>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</si>
  <si>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</si>
  <si>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</si>
  <si>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</si>
  <si>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</si>
  <si>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</si>
  <si>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</si>
  <si>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</si>
  <si>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</si>
  <si>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</si>
  <si>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</si>
  <si>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</si>
  <si>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</si>
  <si>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</si>
  <si>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</si>
  <si>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</si>
  <si>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</si>
  <si>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</si>
  <si>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</si>
  <si>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</si>
  <si>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</si>
  <si>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</si>
  <si>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</si>
  <si>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</si>
  <si>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</si>
  <si>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</si>
  <si>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</si>
  <si>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</si>
  <si>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</si>
  <si>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</si>
  <si>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</si>
  <si>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</si>
  <si>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</si>
  <si>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</si>
  <si>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</si>
  <si>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</si>
  <si>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</si>
  <si>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</si>
  <si>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</si>
  <si>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</si>
  <si>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</si>
  <si>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</si>
  <si>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</si>
  <si>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</si>
  <si>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</si>
  <si>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</si>
  <si>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</si>
  <si>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</si>
  <si>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</si>
  <si>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</si>
  <si>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</si>
  <si>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</si>
  <si>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</si>
  <si>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</si>
  <si>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</si>
  <si>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</si>
  <si>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</si>
  <si>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</si>
  <si>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</si>
  <si>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</si>
  <si>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</si>
  <si>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</si>
  <si>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</si>
  <si>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</si>
  <si>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</si>
  <si>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</si>
  <si>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</si>
  <si>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</si>
  <si>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</si>
  <si>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</si>
  <si>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</si>
  <si>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</si>
  <si>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</si>
  <si>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</si>
  <si>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</si>
  <si>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</si>
  <si>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</si>
  <si>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</si>
  <si>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</si>
  <si>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</si>
  <si>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</si>
  <si>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</si>
  <si>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</si>
  <si>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</si>
  <si>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</si>
  <si>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</si>
  <si>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</si>
  <si>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</si>
  <si>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</si>
  <si>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</si>
  <si>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</si>
  <si>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</si>
  <si>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</si>
  <si>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</si>
  <si>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</si>
  <si>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</si>
  <si>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</si>
  <si>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</si>
  <si>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</si>
  <si>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</si>
  <si>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</si>
  <si>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</si>
  <si>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</si>
  <si>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</si>
  <si>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</si>
  <si>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</si>
  <si>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</si>
  <si>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</si>
  <si>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</si>
  <si>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</si>
  <si>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</si>
  <si>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</si>
  <si>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</si>
  <si>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</si>
  <si>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</si>
  <si>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</si>
  <si>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</si>
  <si>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</si>
  <si>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</si>
  <si>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</si>
  <si>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</si>
  <si>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</si>
  <si>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</si>
  <si>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</si>
  <si>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</si>
  <si>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</si>
  <si>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</si>
  <si>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</si>
  <si>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</si>
  <si>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</si>
  <si>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</si>
  <si>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</si>
  <si>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</si>
  <si>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</si>
  <si>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</si>
  <si>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</si>
  <si>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</si>
  <si>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</si>
  <si>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</si>
  <si>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</si>
  <si>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</si>
  <si>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</si>
  <si>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</si>
  <si>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</si>
  <si>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</si>
  <si>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</si>
  <si>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</si>
  <si>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</si>
  <si>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</si>
  <si>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</si>
  <si>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</si>
  <si>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</si>
  <si>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</si>
  <si>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</si>
  <si>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</si>
  <si>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</si>
  <si>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</si>
  <si>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</si>
  <si>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</si>
  <si>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</si>
  <si>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</si>
  <si>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</si>
  <si>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</si>
  <si>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</si>
  <si>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</si>
  <si>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</si>
  <si>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</si>
  <si>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</si>
  <si>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</si>
  <si>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</si>
  <si>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</si>
  <si>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</si>
  <si>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</si>
  <si>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</si>
  <si>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</si>
  <si>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</si>
  <si>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</si>
  <si>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</si>
  <si>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</si>
  <si>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</si>
  <si>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</si>
  <si>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</si>
  <si>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</si>
  <si>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</si>
  <si>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</si>
  <si>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</si>
  <si>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</si>
  <si>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</si>
  <si>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</si>
  <si>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</si>
  <si>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</si>
  <si>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</si>
  <si>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</si>
  <si>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</si>
  <si>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</si>
  <si>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</si>
  <si>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</si>
  <si>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</si>
  <si>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</si>
  <si>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</si>
  <si>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</si>
  <si>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</si>
  <si>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</si>
  <si>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</si>
  <si>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</si>
  <si>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</si>
  <si>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</si>
  <si>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</si>
  <si>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</si>
  <si>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</si>
  <si>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</si>
  <si>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</si>
  <si>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</si>
  <si>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</si>
  <si>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</si>
  <si>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</si>
  <si>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</si>
  <si>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</si>
  <si>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</si>
  <si>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</si>
  <si>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</si>
  <si>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</si>
  <si>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</si>
  <si>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</si>
  <si>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</si>
  <si>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</si>
  <si>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</si>
  <si>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</si>
  <si>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</si>
  <si>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</si>
  <si>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</si>
  <si>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</si>
  <si>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</si>
  <si>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</si>
  <si>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</si>
  <si>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</si>
  <si>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</si>
  <si>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</si>
  <si>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</si>
  <si>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</si>
  <si>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</si>
  <si>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</si>
  <si>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</si>
  <si>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</si>
  <si>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</si>
  <si>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</si>
  <si>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</si>
  <si>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</si>
  <si>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</si>
  <si>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</si>
  <si>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</si>
  <si>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</si>
  <si>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</si>
  <si>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</si>
  <si>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</si>
  <si>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</si>
  <si>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</si>
  <si>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</si>
  <si>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</si>
  <si>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</si>
  <si>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</si>
  <si>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</si>
  <si>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</si>
  <si>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</si>
  <si>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</si>
  <si>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</si>
  <si>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</si>
  <si>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</si>
  <si>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</si>
  <si>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</si>
  <si>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</si>
  <si>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</si>
  <si>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</si>
  <si>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</si>
  <si>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</si>
  <si>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</si>
  <si>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</si>
  <si>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</si>
  <si>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</si>
  <si>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</si>
  <si>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</si>
  <si>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</si>
  <si>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</si>
  <si>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</si>
  <si>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</si>
  <si>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</si>
  <si>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</si>
  <si>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</si>
  <si>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</si>
  <si>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</si>
  <si>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</si>
  <si>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</si>
  <si>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</si>
  <si>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</si>
  <si>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</si>
  <si>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</si>
  <si>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</si>
  <si>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</si>
  <si>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</si>
  <si>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</si>
  <si>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</si>
  <si>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</si>
  <si>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</si>
  <si>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</si>
  <si>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</si>
  <si>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</si>
  <si>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</si>
  <si>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</si>
  <si>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</si>
  <si>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</si>
  <si>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</si>
  <si>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</si>
  <si>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</si>
  <si>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</si>
  <si>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</si>
  <si>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</si>
  <si>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</si>
  <si>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</si>
  <si>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</si>
  <si>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</si>
  <si>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</si>
  <si>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</si>
  <si>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</si>
  <si>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</si>
  <si>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</si>
  <si>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</si>
  <si>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</si>
  <si>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</si>
  <si>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</si>
  <si>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</si>
  <si>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</si>
  <si>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</si>
  <si>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</si>
  <si>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</si>
  <si>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</si>
  <si>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</si>
  <si>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</si>
  <si>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</si>
  <si>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</si>
  <si>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</si>
  <si>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</si>
  <si>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</si>
  <si>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</si>
  <si>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</si>
  <si>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</si>
  <si>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</si>
  <si>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</si>
  <si>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</si>
  <si>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</si>
  <si>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</si>
  <si>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</si>
  <si>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</si>
  <si>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</si>
  <si>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</si>
  <si>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</si>
  <si>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</si>
  <si>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</si>
  <si>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</si>
  <si>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</si>
  <si>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</si>
  <si>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</si>
  <si>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</si>
  <si>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</si>
  <si>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</si>
  <si>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</si>
  <si>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</si>
  <si>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</si>
  <si>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</si>
  <si>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</si>
  <si>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</si>
  <si>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</si>
  <si>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</si>
  <si>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</si>
  <si>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</si>
  <si>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</si>
  <si>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</si>
  <si>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</si>
  <si>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</si>
  <si>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</si>
  <si>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</si>
  <si>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</si>
  <si>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</si>
  <si>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</si>
  <si>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</si>
  <si>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</si>
  <si>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</si>
  <si>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</si>
  <si>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</si>
  <si>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</si>
  <si>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</si>
  <si>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</si>
  <si>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</si>
  <si>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</si>
  <si>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</si>
  <si>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</si>
  <si>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</si>
  <si>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</si>
  <si>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</si>
  <si>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</si>
  <si>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</si>
  <si>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</si>
  <si>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</si>
  <si>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</si>
  <si>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</si>
  <si>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</si>
  <si>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</si>
  <si>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</si>
  <si>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</si>
  <si>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</si>
  <si>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</si>
  <si>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</si>
  <si>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</si>
  <si>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</si>
  <si>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</si>
  <si>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</si>
  <si>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</si>
  <si>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</si>
  <si>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</si>
  <si>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</si>
  <si>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</si>
  <si>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</si>
  <si>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</si>
  <si>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</si>
  <si>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</si>
  <si>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</si>
  <si>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</si>
  <si>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</si>
  <si>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</si>
  <si>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</si>
  <si>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</si>
  <si>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</si>
  <si>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</si>
  <si>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</si>
  <si>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</si>
  <si>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</si>
  <si>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</si>
  <si>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</si>
  <si>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</si>
  <si>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</si>
  <si>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</si>
  <si>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</si>
  <si>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</si>
  <si>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</si>
  <si>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</si>
  <si>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</si>
  <si>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</si>
  <si>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</si>
  <si>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</si>
  <si>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</si>
  <si>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</si>
  <si>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</si>
  <si>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</si>
  <si>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</si>
  <si>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</si>
  <si>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</si>
  <si>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</si>
  <si>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</si>
  <si>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</si>
  <si>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</si>
  <si>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</si>
  <si>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</si>
  <si>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</si>
  <si>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</si>
  <si>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</si>
  <si>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</si>
  <si>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</si>
  <si>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</si>
  <si>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</si>
  <si>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</si>
  <si>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</si>
  <si>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</si>
  <si>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</si>
  <si>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</si>
  <si>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</si>
  <si>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</si>
  <si>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</si>
  <si>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</si>
  <si>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</si>
  <si>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</si>
  <si>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</si>
  <si>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</si>
  <si>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</si>
  <si>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</si>
  <si>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</si>
  <si>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</si>
  <si>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</si>
  <si>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</si>
  <si>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</si>
  <si>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</si>
  <si>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</si>
  <si>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</si>
  <si>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</si>
  <si>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</si>
  <si>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</si>
  <si>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</si>
  <si>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</si>
  <si>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</si>
  <si>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</si>
  <si>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</si>
  <si>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</si>
  <si>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</si>
  <si>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</si>
  <si>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</si>
  <si>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</si>
  <si>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</si>
  <si>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</si>
  <si>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</si>
  <si>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</si>
  <si>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</si>
  <si>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</si>
  <si>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</si>
  <si>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</si>
  <si>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</si>
  <si>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</si>
  <si>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</si>
  <si>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</si>
  <si>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</si>
  <si>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</si>
  <si>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</si>
  <si>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</si>
  <si>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</si>
  <si>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</si>
  <si>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</si>
  <si>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</si>
  <si>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</si>
  <si>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</si>
  <si>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</si>
  <si>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</si>
  <si>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</si>
  <si>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</si>
  <si>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</si>
  <si>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</si>
  <si>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</si>
  <si>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</si>
  <si>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</si>
  <si>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</si>
  <si>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</si>
  <si>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</si>
  <si>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</si>
  <si>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</si>
  <si>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</si>
  <si>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</si>
  <si>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</si>
  <si>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</si>
  <si>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</si>
  <si>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</si>
  <si>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</si>
  <si>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</si>
  <si>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</si>
  <si>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</si>
  <si>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</si>
  <si>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</si>
  <si>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</si>
  <si>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</si>
  <si>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</si>
  <si>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</si>
  <si>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</si>
  <si>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</si>
  <si>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</si>
  <si>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</si>
  <si>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</si>
  <si>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</si>
  <si>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</si>
  <si>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</si>
  <si>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</si>
  <si>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</si>
  <si>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</si>
  <si>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</si>
  <si>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</si>
  <si>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</si>
  <si>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</si>
  <si>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</si>
  <si>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</si>
  <si>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</si>
  <si>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</si>
  <si>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</si>
  <si>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</si>
  <si>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</si>
  <si>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</si>
  <si>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</si>
  <si>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</si>
  <si>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</si>
  <si>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</si>
  <si>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</si>
  <si>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</si>
  <si>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</si>
  <si>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</si>
  <si>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</si>
  <si>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</si>
  <si>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</si>
  <si>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</si>
  <si>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</si>
  <si>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</si>
  <si>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</si>
  <si>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</si>
  <si>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</si>
  <si>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</si>
  <si>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</si>
  <si>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</si>
  <si>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</si>
  <si>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</si>
  <si>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</si>
  <si>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</si>
  <si>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</si>
  <si>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</si>
  <si>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</si>
  <si>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</si>
  <si>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</si>
  <si>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</si>
  <si>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</si>
  <si>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</si>
  <si>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</si>
  <si>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</si>
  <si>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</si>
  <si>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</si>
  <si>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</si>
  <si>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</si>
  <si>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</si>
  <si>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</si>
  <si>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</si>
  <si>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</si>
  <si>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</si>
  <si>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</si>
  <si>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</si>
  <si>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</si>
  <si>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</si>
  <si>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</si>
  <si>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</si>
  <si>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</si>
  <si>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</si>
  <si>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</si>
  <si>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</si>
  <si>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</si>
  <si>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</si>
  <si>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</si>
  <si>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</si>
  <si>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</si>
  <si>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</si>
  <si>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</si>
  <si>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</si>
  <si>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</si>
  <si>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</si>
  <si>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</si>
  <si>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</si>
  <si>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</si>
  <si>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</si>
  <si>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</si>
  <si>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</si>
  <si>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</si>
  <si>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</si>
  <si>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</si>
  <si>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</si>
  <si>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</si>
  <si>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</si>
  <si>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</si>
  <si>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</si>
  <si>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</si>
  <si>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</si>
  <si>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</si>
  <si>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</si>
  <si>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</si>
  <si>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</si>
  <si>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</si>
  <si>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</si>
  <si>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</si>
  <si>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</si>
  <si>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</si>
  <si>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</si>
  <si>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</si>
  <si>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</si>
  <si>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</si>
  <si>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</si>
  <si>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</si>
  <si>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</si>
  <si>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</si>
  <si>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</si>
  <si>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</si>
  <si>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</si>
  <si>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</si>
  <si>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</si>
  <si>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</si>
  <si>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</si>
  <si>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</si>
  <si>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</si>
  <si>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</si>
  <si>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</si>
  <si>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</si>
  <si>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</si>
  <si>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</si>
  <si>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</si>
  <si>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</si>
  <si>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</si>
  <si>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</si>
  <si>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</si>
  <si>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</si>
  <si>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</si>
  <si>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</si>
  <si>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</si>
  <si>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</si>
  <si>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</si>
  <si>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</si>
  <si>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</si>
  <si>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</si>
  <si>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</si>
  <si>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</si>
  <si>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</si>
  <si>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</si>
  <si>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</si>
  <si>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</si>
  <si>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</si>
  <si>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</si>
  <si>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</si>
  <si>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</si>
  <si>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</si>
  <si>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</si>
  <si>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</si>
  <si>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</si>
  <si>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</si>
  <si>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</si>
  <si>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</si>
  <si>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</si>
  <si>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</si>
  <si>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</si>
  <si>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</si>
  <si>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</si>
  <si>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</si>
  <si>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</si>
  <si>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</si>
  <si>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</si>
  <si>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</si>
  <si>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</si>
  <si>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</si>
  <si>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</si>
  <si>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</si>
  <si>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</si>
  <si>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</si>
  <si>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</si>
  <si>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</si>
  <si>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</si>
  <si>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</si>
  <si>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</si>
  <si>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</si>
  <si>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</si>
  <si>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</si>
  <si>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</si>
  <si>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</si>
  <si>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</si>
  <si>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</si>
  <si>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</si>
  <si>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</si>
  <si>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</si>
  <si>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</si>
  <si>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</si>
  <si>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</si>
  <si>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</si>
  <si>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</si>
  <si>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</si>
  <si>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</si>
  <si>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</si>
  <si>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</si>
  <si>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</si>
  <si>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</si>
  <si>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</si>
  <si>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</si>
  <si>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</si>
  <si>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</si>
  <si>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</si>
  <si>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</si>
  <si>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</si>
  <si>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</si>
  <si>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</si>
  <si>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</si>
  <si>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</si>
  <si>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</si>
  <si>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</si>
  <si>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</si>
  <si>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</si>
  <si>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</si>
  <si>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</si>
  <si>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</si>
  <si>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</si>
  <si>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</si>
  <si>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</si>
  <si>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</si>
  <si>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</si>
  <si>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</si>
  <si>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</si>
  <si>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</si>
  <si>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</si>
  <si>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</si>
  <si>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</si>
  <si>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</si>
  <si>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</si>
  <si>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</si>
  <si>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</si>
  <si>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</si>
  <si>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</si>
  <si>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</si>
  <si>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</si>
  <si>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</si>
  <si>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</si>
  <si>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</si>
  <si>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</si>
  <si>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</si>
  <si>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</si>
  <si>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</si>
  <si>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</si>
  <si>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</si>
  <si>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</si>
  <si>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</si>
  <si>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</si>
  <si>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</si>
  <si>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</si>
  <si>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</si>
  <si>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</si>
  <si>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</si>
  <si>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</si>
  <si>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</si>
  <si>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</si>
  <si>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</si>
  <si>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</si>
  <si>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</si>
  <si>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</si>
  <si>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</si>
  <si>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</si>
  <si>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</si>
  <si>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</si>
  <si>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</si>
  <si>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</si>
  <si>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</si>
  <si>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</si>
  <si>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</si>
  <si>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</si>
  <si>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</si>
  <si>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</si>
  <si>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</si>
  <si>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</si>
  <si>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</si>
  <si>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</si>
  <si>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</si>
  <si>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</si>
  <si>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</si>
  <si>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</si>
  <si>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</si>
  <si>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</si>
  <si>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</si>
  <si>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</si>
  <si>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</si>
  <si>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</si>
  <si>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</si>
  <si>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</si>
  <si>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</si>
  <si>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</si>
  <si>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</si>
  <si>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</si>
  <si>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</si>
  <si>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</si>
  <si>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</si>
  <si>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</si>
  <si>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</si>
  <si>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</si>
  <si>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</si>
  <si>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</si>
  <si>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</si>
  <si>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</si>
  <si>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</si>
  <si>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</si>
  <si>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</si>
  <si>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</si>
  <si>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</si>
  <si>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</si>
  <si>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</si>
  <si>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</si>
  <si>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</si>
  <si>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</si>
  <si>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</si>
  <si>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</si>
  <si>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</si>
  <si>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</si>
  <si>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</si>
  <si>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</si>
  <si>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</si>
  <si>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</si>
  <si>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</si>
  <si>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</si>
  <si>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</si>
  <si>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</si>
  <si>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</si>
  <si>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</si>
  <si>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</si>
  <si>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</si>
  <si>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</si>
  <si>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</si>
  <si>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</si>
  <si>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</si>
  <si>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</si>
  <si>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</si>
  <si>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</si>
  <si>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</si>
  <si>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</si>
  <si>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</si>
  <si>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</si>
  <si>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</si>
  <si>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</si>
  <si>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</si>
  <si>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</si>
  <si>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</si>
  <si>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</si>
  <si>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</si>
  <si>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</si>
  <si>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</si>
  <si>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</si>
  <si>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</si>
  <si>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</si>
  <si>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</si>
  <si>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</si>
  <si>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</si>
  <si>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</si>
  <si>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</si>
  <si>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</si>
  <si>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</si>
  <si>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</si>
  <si>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</si>
  <si>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</si>
  <si>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</si>
  <si>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</si>
  <si>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</si>
  <si>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</si>
  <si>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</si>
  <si>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</si>
  <si>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</si>
  <si>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</si>
  <si>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</si>
  <si>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</si>
  <si>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</si>
  <si>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</si>
  <si>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</si>
  <si>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</si>
  <si>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</si>
  <si>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</si>
  <si>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</si>
  <si>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</si>
  <si>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</si>
  <si>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</si>
  <si>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</si>
  <si>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</si>
  <si>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</si>
  <si>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</si>
  <si>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</si>
  <si>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</si>
  <si>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</si>
  <si>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</si>
  <si>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</si>
  <si>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</si>
  <si>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</si>
  <si>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</si>
  <si>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</si>
  <si>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</si>
  <si>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</si>
  <si>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</si>
  <si>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</si>
  <si>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</si>
  <si>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</si>
  <si>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</si>
  <si>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</si>
  <si>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</si>
  <si>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</si>
  <si>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</si>
  <si>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</si>
  <si>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</si>
  <si>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</si>
  <si>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</si>
  <si>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</si>
  <si>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</si>
  <si>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</si>
  <si>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</si>
  <si>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</si>
  <si>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</si>
  <si>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</si>
  <si>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</si>
  <si>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</si>
  <si>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</si>
  <si>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</si>
  <si>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</si>
  <si>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</si>
  <si>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</si>
  <si>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</si>
  <si>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</si>
  <si>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</si>
  <si>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</si>
  <si>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</si>
  <si>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</si>
  <si>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</si>
  <si>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</si>
  <si>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</si>
  <si>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</si>
  <si>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</si>
  <si>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</si>
  <si>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</si>
  <si>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</si>
  <si>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</si>
  <si>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</si>
  <si>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</si>
  <si>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</si>
  <si>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</si>
  <si>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</si>
  <si>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</si>
  <si>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</si>
  <si>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</si>
  <si>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</si>
  <si>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</si>
  <si>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</si>
  <si>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</si>
  <si>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</si>
  <si>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</si>
  <si>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</si>
  <si>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</si>
  <si>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</si>
  <si>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</si>
  <si>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</si>
  <si>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</si>
  <si>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</si>
  <si>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</si>
  <si>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</si>
  <si>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</si>
  <si>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</si>
  <si>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</si>
  <si>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</si>
  <si>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</si>
  <si>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</si>
  <si>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</si>
  <si>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</si>
  <si>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</si>
  <si>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</si>
  <si>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</si>
  <si>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</si>
  <si>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</si>
  <si>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</si>
  <si>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</si>
  <si>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</si>
  <si>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</si>
  <si>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</si>
  <si>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</si>
  <si>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</si>
  <si>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</si>
  <si>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</si>
  <si>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</si>
  <si>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</si>
  <si>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</si>
  <si>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</si>
  <si>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</si>
  <si>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</si>
  <si>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</si>
  <si>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</si>
  <si>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</si>
  <si>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</si>
  <si>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</si>
  <si>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</si>
  <si>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</si>
  <si>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</si>
  <si>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</si>
  <si>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</si>
  <si>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</si>
  <si>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</si>
  <si>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</si>
  <si>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</si>
  <si>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</si>
  <si>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</si>
  <si>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</si>
  <si>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</si>
  <si>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</si>
  <si>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</si>
  <si>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</si>
  <si>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</si>
  <si>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</si>
  <si>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</si>
  <si>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</si>
  <si>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</si>
  <si>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</si>
  <si>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</si>
  <si>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</si>
  <si>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</si>
  <si>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</si>
  <si>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</si>
  <si>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</si>
  <si>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</si>
  <si>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</si>
  <si>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</si>
  <si>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</si>
  <si>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</si>
  <si>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</si>
  <si>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</si>
  <si>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</si>
  <si>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</si>
  <si>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</si>
  <si>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</si>
  <si>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</si>
  <si>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</si>
  <si>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</si>
  <si>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</si>
  <si>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</si>
  <si>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</si>
  <si>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</si>
  <si>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</si>
  <si>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</si>
  <si>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</si>
  <si>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</si>
  <si>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</si>
  <si>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</si>
  <si>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</si>
  <si>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</si>
  <si>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</si>
  <si>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</si>
  <si>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</si>
  <si>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</si>
  <si>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</si>
  <si>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</si>
  <si>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</si>
  <si>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</si>
  <si>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</si>
  <si>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</si>
  <si>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</si>
  <si>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</si>
  <si>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</si>
  <si>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</si>
  <si>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</si>
  <si>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</si>
  <si>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</si>
  <si>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</si>
  <si>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</si>
  <si>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</si>
  <si>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</si>
  <si>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</si>
  <si>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</si>
  <si>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</si>
  <si>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</si>
  <si>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</si>
  <si>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</si>
  <si>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</si>
  <si>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</si>
  <si>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</si>
  <si>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</si>
  <si>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</si>
  <si>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</si>
  <si>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</si>
  <si>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</si>
  <si>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</si>
  <si>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</si>
  <si>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</si>
  <si>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</si>
  <si>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</si>
  <si>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</si>
  <si>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</si>
  <si>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</si>
  <si>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</si>
  <si>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</si>
  <si>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</si>
  <si>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</si>
  <si>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</si>
  <si>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</si>
  <si>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</si>
  <si>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</si>
  <si>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</si>
  <si>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</si>
  <si>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</si>
  <si>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</si>
  <si>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</si>
  <si>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</si>
  <si>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</si>
  <si>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</si>
  <si>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</si>
  <si>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</si>
  <si>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</si>
  <si>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</si>
  <si>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</si>
  <si>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</si>
  <si>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</si>
  <si>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</si>
  <si>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</si>
  <si>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</si>
  <si>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</si>
  <si>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</si>
  <si>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</si>
  <si>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</si>
  <si>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</si>
  <si>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</si>
  <si>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</si>
  <si>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</si>
  <si>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</si>
  <si>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</si>
  <si>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</si>
  <si>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</si>
  <si>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</si>
  <si>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</si>
  <si>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</si>
  <si>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</si>
  <si>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</si>
  <si>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</si>
  <si>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</si>
  <si>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</si>
  <si>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</si>
  <si>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</si>
  <si>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</si>
  <si>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</si>
  <si>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</si>
  <si>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</si>
  <si>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</si>
  <si>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</si>
  <si>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</si>
  <si>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</si>
  <si>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</si>
  <si>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</si>
  <si>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</si>
  <si>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</si>
  <si>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</si>
  <si>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</si>
  <si>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</si>
  <si>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</si>
  <si>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</si>
  <si>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</si>
  <si>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</si>
  <si>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</si>
  <si>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</si>
  <si>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</si>
  <si>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</si>
  <si>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</si>
  <si>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</si>
  <si>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</si>
  <si>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</si>
  <si>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</si>
  <si>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</si>
  <si>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</si>
  <si>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</si>
  <si>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</si>
  <si>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</si>
  <si>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</si>
  <si>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</si>
  <si>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</si>
  <si>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</si>
  <si>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</si>
  <si>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</si>
  <si>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</si>
  <si>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</si>
  <si>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</si>
  <si>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</si>
  <si>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</si>
  <si>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</si>
  <si>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</si>
  <si>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</si>
  <si>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</si>
  <si>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</si>
  <si>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</si>
  <si>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</si>
  <si>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</si>
  <si>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</si>
  <si>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</si>
  <si>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</si>
  <si>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</si>
  <si>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</si>
  <si>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</si>
  <si>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</si>
  <si>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</si>
  <si>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</si>
  <si>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</si>
  <si>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</si>
  <si>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</si>
  <si>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</si>
  <si>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</si>
  <si>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</si>
  <si>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</si>
  <si>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</si>
  <si>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</si>
  <si>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</si>
  <si>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</si>
  <si>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</si>
  <si>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</si>
  <si>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</si>
  <si>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</si>
  <si>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</si>
  <si>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</si>
  <si>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</si>
  <si>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</si>
  <si>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</si>
  <si>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</si>
  <si>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</si>
  <si>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</si>
  <si>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</si>
  <si>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</si>
  <si>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</si>
  <si>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</si>
  <si>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</si>
  <si>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</si>
  <si>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</si>
  <si>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</si>
  <si>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</si>
  <si>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</si>
  <si>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</si>
  <si>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</si>
  <si>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</si>
  <si>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</si>
  <si>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</si>
  <si>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</si>
  <si>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</si>
  <si>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</si>
  <si>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</si>
  <si>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</si>
  <si>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</si>
  <si>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</si>
  <si>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</si>
  <si>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</si>
  <si>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</si>
  <si>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</si>
  <si>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</si>
  <si>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</si>
  <si>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</si>
  <si>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</si>
  <si>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</si>
  <si>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</si>
  <si>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</si>
  <si>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</si>
  <si>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</si>
  <si>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</si>
  <si>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</si>
  <si>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</si>
  <si>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</si>
  <si>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</si>
  <si>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</si>
  <si>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</si>
  <si>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</si>
  <si>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</si>
  <si>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</si>
  <si>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</si>
  <si>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</si>
  <si>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</si>
  <si>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</si>
  <si>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</si>
  <si>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</si>
  <si>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</si>
  <si>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</si>
  <si>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</si>
  <si>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</si>
  <si>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</si>
  <si>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</si>
  <si>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</si>
  <si>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</si>
  <si>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</si>
  <si>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</si>
  <si>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</si>
  <si>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</si>
  <si>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</si>
  <si>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</si>
  <si>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</si>
  <si>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</si>
  <si>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</si>
  <si>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</si>
  <si>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</si>
  <si>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</si>
  <si>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</si>
  <si>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</si>
  <si>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</si>
  <si>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</si>
  <si>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</si>
  <si>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</si>
  <si>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</si>
  <si>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</si>
  <si>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</si>
  <si>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</si>
  <si>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</si>
  <si>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</si>
  <si>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</si>
  <si>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</si>
  <si>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</si>
  <si>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</si>
  <si>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</si>
  <si>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</si>
  <si>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</si>
  <si>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</si>
  <si>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</si>
  <si>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</si>
  <si>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</si>
  <si>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</si>
  <si>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</si>
  <si>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</si>
  <si>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</si>
  <si>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</si>
  <si>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</si>
  <si>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</si>
  <si>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</si>
  <si>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</si>
  <si>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</si>
  <si>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</si>
  <si>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</si>
  <si>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</si>
  <si>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</si>
  <si>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</si>
  <si>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</si>
  <si>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</si>
  <si>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</si>
  <si>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</si>
  <si>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</si>
  <si>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</si>
  <si>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</si>
  <si>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</si>
  <si>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</si>
  <si>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</si>
  <si>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</si>
  <si>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</si>
  <si>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</si>
  <si>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</si>
  <si>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</si>
  <si>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</si>
  <si>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</si>
  <si>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</si>
  <si>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</si>
  <si>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</si>
  <si>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</si>
  <si>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</si>
  <si>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</si>
  <si>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</si>
  <si>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</si>
  <si>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</si>
  <si>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</si>
  <si>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</si>
  <si>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</si>
  <si>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</si>
  <si>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</si>
  <si>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</si>
  <si>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</si>
  <si>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</si>
  <si>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</si>
  <si>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</si>
  <si>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</si>
  <si>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</si>
  <si>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</si>
  <si>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</si>
  <si>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</si>
  <si>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</si>
  <si>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</si>
  <si>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</si>
  <si>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</si>
  <si>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</si>
  <si>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</si>
  <si>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</si>
  <si>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</si>
  <si>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</si>
  <si>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</si>
  <si>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</si>
  <si>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</si>
  <si>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</si>
  <si>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</si>
  <si>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</si>
  <si>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</si>
  <si>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</si>
  <si>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</si>
  <si>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</si>
  <si>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</si>
  <si>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</si>
  <si>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</si>
  <si>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</si>
  <si>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</si>
  <si>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</si>
  <si>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</si>
  <si>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</si>
  <si>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</si>
  <si>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</si>
  <si>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</si>
  <si>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</si>
  <si>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</si>
  <si>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</si>
  <si>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</si>
  <si>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</si>
  <si>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</si>
  <si>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</si>
  <si>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</si>
  <si>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</si>
  <si>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</si>
  <si>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</si>
  <si>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</si>
  <si>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</si>
  <si>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</si>
  <si>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</si>
  <si>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</si>
  <si>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</si>
  <si>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</si>
  <si>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</si>
  <si>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</si>
  <si>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</si>
  <si>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</si>
  <si>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</si>
  <si>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</si>
  <si>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</si>
  <si>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</si>
  <si>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</si>
  <si>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</si>
  <si>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</si>
  <si>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</si>
  <si>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</si>
  <si>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</si>
  <si>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</si>
  <si>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</si>
  <si>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</si>
  <si>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</si>
  <si>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</si>
  <si>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</si>
  <si>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</si>
  <si>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</si>
  <si>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</si>
  <si>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</si>
  <si>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</si>
  <si>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</si>
  <si>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</si>
  <si>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</si>
  <si>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</si>
  <si>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</si>
  <si>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</si>
  <si>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</si>
  <si>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</si>
  <si>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</si>
  <si>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</si>
  <si>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</si>
  <si>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</si>
  <si>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</si>
  <si>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</si>
  <si>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</si>
  <si>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</si>
  <si>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</si>
  <si>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</si>
  <si>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</si>
  <si>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</si>
  <si>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</si>
  <si>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</si>
  <si>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</si>
  <si>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</si>
  <si>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</si>
  <si>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</si>
  <si>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</si>
  <si>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</si>
  <si>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</si>
  <si>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</si>
  <si>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</si>
  <si>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</si>
  <si>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</si>
  <si>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</si>
  <si>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</si>
  <si>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</si>
  <si>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</si>
  <si>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</si>
  <si>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</si>
  <si>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</si>
  <si>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</si>
  <si>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</si>
  <si>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</si>
  <si>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</si>
  <si>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</si>
  <si>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</si>
  <si>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</si>
  <si>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</si>
  <si>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</si>
  <si>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</si>
  <si>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</si>
  <si>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</si>
  <si>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</si>
  <si>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</si>
  <si>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</si>
  <si>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</si>
  <si>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</si>
  <si>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</si>
  <si>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</si>
  <si>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</si>
  <si>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</si>
  <si>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</si>
  <si>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</si>
  <si>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</si>
  <si>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</si>
  <si>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</si>
  <si>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</si>
  <si>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</si>
  <si>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</si>
  <si>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</si>
  <si>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</si>
  <si>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</si>
  <si>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</si>
  <si>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</si>
  <si>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</si>
  <si>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</si>
  <si>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</si>
  <si>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</si>
  <si>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</si>
  <si>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</si>
  <si>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</si>
  <si>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</si>
  <si>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</si>
  <si>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</si>
  <si>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</si>
  <si>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</si>
  <si>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</si>
  <si>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</si>
  <si>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</si>
  <si>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</si>
  <si>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</si>
  <si>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</si>
  <si>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</si>
  <si>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</si>
  <si>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</si>
  <si>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</si>
  <si>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</si>
  <si>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</si>
  <si>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</si>
  <si>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</si>
  <si>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</si>
  <si>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</si>
  <si>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</si>
  <si>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</si>
  <si>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</si>
  <si>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</si>
  <si>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</si>
  <si>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</si>
  <si>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</si>
  <si>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</si>
  <si>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</si>
  <si>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</si>
  <si>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</si>
  <si>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</si>
  <si>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</si>
  <si>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</si>
  <si>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</si>
  <si>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</si>
  <si>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</si>
  <si>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</si>
  <si>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</si>
  <si>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</si>
  <si>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</si>
  <si>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</si>
  <si>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</si>
  <si>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</si>
  <si>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</si>
  <si>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</si>
  <si>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</si>
  <si>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</si>
  <si>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</si>
  <si>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</si>
  <si>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</si>
  <si>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</si>
  <si>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</si>
  <si>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</si>
  <si>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</si>
  <si>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</si>
  <si>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</si>
  <si>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</si>
  <si>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</si>
  <si>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</si>
  <si>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</si>
  <si>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</si>
  <si>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</si>
  <si>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</si>
  <si>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</si>
  <si>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</si>
  <si>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</si>
  <si>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</si>
  <si>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</si>
  <si>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</si>
  <si>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</si>
  <si>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</si>
  <si>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</si>
  <si>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</si>
  <si>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</si>
  <si>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</si>
  <si>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</si>
  <si>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</si>
  <si>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</si>
  <si>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</si>
  <si>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</si>
  <si>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</si>
  <si>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</si>
  <si>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</si>
  <si>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</si>
  <si>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</si>
  <si>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</si>
  <si>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</si>
  <si>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</si>
  <si>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</si>
  <si>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</si>
  <si>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</si>
  <si>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</si>
  <si>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</si>
  <si>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</si>
  <si>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</si>
  <si>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</si>
  <si>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</si>
  <si>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</si>
  <si>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</si>
  <si>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</si>
  <si>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</si>
  <si>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</si>
  <si>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</si>
  <si>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</si>
  <si>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</si>
  <si>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</si>
  <si>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</si>
  <si>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</si>
  <si>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</si>
  <si>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</si>
  <si>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</si>
  <si>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</si>
  <si>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</si>
  <si>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</si>
  <si>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</si>
  <si>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</si>
  <si>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</si>
  <si>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</si>
  <si>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</si>
  <si>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</si>
  <si>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</si>
  <si>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</si>
  <si>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</si>
  <si>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</si>
  <si>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</si>
  <si>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</si>
  <si>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</si>
  <si>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</si>
  <si>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</si>
  <si>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</si>
  <si>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</si>
  <si>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</si>
  <si>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</si>
  <si>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</si>
  <si>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</si>
  <si>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</si>
  <si>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</si>
  <si>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</si>
  <si>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</si>
  <si>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</si>
  <si>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</si>
  <si>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</si>
  <si>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</si>
  <si>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</si>
  <si>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</si>
  <si>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</si>
  <si>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</si>
  <si>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</si>
  <si>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</si>
  <si>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</si>
  <si>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</si>
  <si>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</si>
  <si>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</si>
  <si>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</si>
  <si>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</si>
  <si>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</si>
  <si>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</si>
  <si>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</si>
  <si>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</si>
  <si>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</si>
  <si>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</si>
  <si>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</si>
  <si>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</si>
  <si>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</si>
  <si>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</si>
  <si>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</si>
  <si>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</si>
  <si>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</si>
  <si>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</si>
  <si>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</si>
  <si>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</si>
  <si>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</si>
  <si>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</si>
  <si>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</si>
  <si>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</si>
  <si>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</si>
  <si>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</si>
  <si>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</si>
  <si>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</si>
  <si>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</si>
  <si>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</si>
  <si>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</si>
  <si>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</si>
  <si>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</si>
  <si>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</si>
  <si>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</si>
  <si>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</si>
  <si>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</si>
  <si>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</si>
  <si>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</si>
  <si>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</si>
  <si>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</si>
  <si>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</si>
  <si>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</si>
  <si>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 RETIFICADO, LISO, MONOCOLOR, ACETINADO OU POLIDO, FORMATO MENOR OU IGUAL A 2500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</si>
  <si>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</si>
  <si>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</si>
  <si>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</si>
  <si>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</si>
  <si>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</si>
  <si>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</si>
  <si>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</si>
  <si>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</si>
  <si>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</si>
  <si>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</si>
  <si>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</si>
  <si>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</si>
  <si>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</si>
  <si>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</si>
  <si>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</si>
  <si>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</si>
  <si>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</si>
  <si>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</si>
  <si>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</si>
  <si>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</si>
  <si>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</si>
  <si>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</si>
  <si>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</si>
  <si>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</si>
  <si>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</si>
  <si>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</si>
  <si>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</si>
  <si>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</si>
  <si>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</si>
  <si>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</si>
  <si>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</si>
  <si>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</si>
  <si>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</si>
  <si>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</si>
  <si>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</si>
  <si>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</si>
  <si>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</si>
  <si>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</si>
  <si>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</si>
  <si>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</si>
  <si>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</si>
  <si>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</si>
  <si>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</si>
  <si>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</si>
  <si>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</si>
  <si>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</si>
  <si>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</si>
  <si>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</si>
  <si>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</si>
  <si>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</si>
  <si>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</si>
  <si>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</si>
  <si>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</si>
  <si>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</si>
  <si>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</si>
  <si>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</si>
  <si>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</si>
  <si>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</si>
  <si>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</si>
  <si>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</si>
  <si>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</si>
  <si>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</si>
  <si>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</si>
  <si>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</si>
  <si>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</si>
  <si>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</si>
  <si>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</si>
  <si>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</si>
  <si>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</si>
  <si>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</si>
  <si>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</si>
  <si>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</si>
  <si>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</si>
  <si>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</si>
  <si>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</si>
  <si>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</si>
  <si>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</si>
  <si>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</si>
  <si>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</si>
  <si>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</si>
  <si>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</si>
  <si>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</si>
  <si>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</si>
  <si>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</si>
  <si>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</si>
  <si>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</si>
  <si>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</si>
  <si>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</si>
  <si>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</si>
  <si>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</si>
  <si>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</si>
  <si>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</si>
  <si>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</si>
  <si>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</si>
  <si>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</si>
  <si>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</si>
  <si>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</si>
  <si>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</si>
  <si>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</si>
  <si>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</si>
  <si>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</si>
  <si>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</si>
  <si>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</si>
  <si>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</si>
  <si>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</si>
  <si>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</si>
  <si>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</si>
  <si>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</si>
  <si>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</si>
  <si>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</si>
  <si>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</si>
  <si>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</si>
  <si>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</si>
  <si>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</si>
  <si>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</si>
  <si>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</si>
  <si>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</si>
  <si>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</si>
  <si>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</si>
  <si>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</si>
  <si>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</si>
  <si>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</si>
  <si>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</si>
  <si>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</si>
  <si>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</si>
  <si>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</si>
  <si>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</si>
  <si>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</si>
  <si>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</si>
  <si>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</si>
  <si>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</si>
  <si>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</si>
  <si>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</si>
  <si>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</si>
  <si>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</si>
  <si>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</si>
  <si>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</si>
  <si>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</si>
  <si>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</si>
  <si>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</si>
  <si>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</si>
  <si>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</si>
  <si>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</si>
  <si>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</si>
  <si>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</si>
  <si>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</si>
  <si>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</si>
  <si>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</si>
  <si>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</si>
  <si>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</si>
  <si>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</si>
  <si>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</si>
  <si>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</si>
  <si>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</si>
  <si>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</si>
  <si>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</si>
  <si>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</si>
  <si>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</si>
  <si>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</si>
  <si>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</si>
  <si>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</si>
  <si>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</si>
  <si>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</si>
  <si>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</si>
  <si>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</si>
  <si>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</si>
  <si>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</si>
  <si>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</si>
  <si>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</si>
  <si>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</si>
  <si>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</si>
  <si>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</si>
  <si>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</si>
  <si>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</si>
  <si>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</si>
  <si>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</si>
  <si>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</si>
  <si>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</si>
  <si>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</si>
  <si>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</si>
  <si>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</si>
  <si>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</si>
  <si>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</si>
  <si>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</si>
  <si>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</si>
  <si>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</si>
  <si>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</si>
  <si>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</si>
  <si>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</si>
  <si>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</si>
  <si>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</si>
  <si>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</si>
  <si>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</si>
  <si>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</si>
  <si>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</si>
  <si>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</si>
  <si>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</si>
  <si>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</si>
  <si>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</si>
  <si>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</si>
  <si>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</si>
  <si>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</si>
  <si>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</si>
  <si>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</si>
  <si>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</si>
  <si>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</si>
  <si>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</si>
  <si>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</si>
  <si>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</si>
  <si>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</si>
  <si>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</si>
  <si>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</si>
  <si>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</si>
  <si>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</si>
  <si>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</si>
  <si>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</si>
  <si>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</si>
  <si>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</si>
  <si>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</si>
  <si>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</si>
  <si>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</si>
  <si>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</si>
  <si>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</si>
  <si>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</si>
  <si>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</si>
  <si>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</si>
  <si>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</si>
  <si>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</si>
  <si>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</si>
  <si>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</si>
  <si>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</si>
  <si>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</si>
  <si>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</si>
  <si>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</si>
  <si>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</si>
  <si>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</si>
  <si>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</si>
  <si>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</si>
  <si>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</si>
  <si>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</si>
  <si>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</si>
  <si>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</si>
  <si>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</si>
  <si>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</si>
  <si>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</si>
  <si>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</si>
  <si>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</si>
  <si>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</si>
  <si>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</si>
  <si>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</si>
  <si>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</si>
  <si>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</si>
  <si>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</si>
  <si>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</si>
  <si>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</si>
  <si>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</si>
  <si>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</si>
  <si>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</si>
  <si>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</si>
  <si>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</si>
  <si>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</si>
  <si>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</si>
  <si>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</si>
  <si>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</si>
  <si>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</si>
  <si>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</si>
  <si>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</si>
  <si>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</si>
  <si>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</si>
  <si>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</si>
  <si>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</si>
  <si>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</si>
  <si>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</si>
  <si>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</si>
  <si>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</si>
  <si>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</si>
  <si>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</si>
  <si>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</si>
  <si>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</si>
  <si>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</si>
  <si>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</si>
  <si>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</si>
  <si>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</si>
  <si>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</si>
  <si>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</si>
  <si>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</si>
  <si>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</si>
  <si>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</si>
  <si>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</si>
  <si>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</si>
  <si>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</si>
  <si>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</si>
  <si>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</si>
  <si>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</si>
  <si>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</si>
  <si>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</si>
  <si>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</si>
  <si>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</si>
  <si>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</si>
  <si>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</si>
  <si>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</si>
  <si>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</si>
  <si>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</si>
  <si>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</si>
  <si>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</si>
  <si>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</si>
  <si>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</si>
  <si>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</si>
  <si>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</si>
  <si>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</si>
  <si>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</si>
  <si>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</si>
  <si>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</si>
  <si>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</si>
  <si>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</si>
  <si>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</si>
  <si>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</si>
  <si>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</si>
  <si>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</si>
  <si>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</si>
  <si>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</si>
  <si>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</si>
  <si>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</si>
  <si>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</si>
  <si>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</si>
  <si>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</si>
  <si>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</si>
  <si>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</si>
  <si>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</si>
  <si>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</si>
  <si>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</si>
  <si>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</si>
  <si>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</si>
  <si>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</si>
  <si>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</si>
  <si>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</si>
  <si>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</si>
  <si>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</si>
  <si>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</si>
  <si>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</si>
  <si>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</si>
  <si>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</si>
  <si>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</si>
  <si>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</si>
  <si>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</si>
  <si>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</si>
  <si>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</si>
  <si>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</si>
  <si>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</si>
  <si>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</si>
  <si>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</si>
  <si>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</si>
  <si>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</si>
  <si>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</si>
  <si>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</si>
  <si>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</si>
  <si>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</si>
  <si>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</si>
  <si>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</si>
  <si>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</si>
  <si>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</si>
  <si>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</si>
  <si>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</si>
  <si>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</si>
  <si>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</si>
  <si>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</si>
  <si>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</si>
  <si>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</si>
  <si>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</si>
  <si>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</si>
  <si>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</si>
  <si>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</si>
  <si>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</si>
  <si>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</si>
  <si>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</si>
  <si>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</si>
  <si>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</si>
  <si>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</si>
  <si>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</si>
  <si>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</si>
  <si>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</si>
  <si>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</si>
  <si>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</si>
  <si>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</si>
  <si>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</si>
  <si>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</si>
  <si>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</si>
  <si>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</si>
  <si>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</si>
  <si>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</si>
  <si>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</si>
  <si>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</si>
  <si>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</si>
  <si>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</si>
  <si>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</si>
  <si>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</si>
  <si>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</si>
  <si>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</si>
  <si>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</si>
  <si>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</si>
  <si>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</si>
  <si>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</si>
  <si>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</si>
  <si>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</si>
  <si>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</si>
  <si>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</si>
  <si>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</si>
  <si>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</si>
  <si>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</si>
  <si>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</si>
  <si>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</si>
  <si>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</si>
  <si>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</si>
  <si>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</si>
  <si>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</si>
  <si>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</si>
  <si>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</si>
  <si>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</si>
  <si>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</si>
  <si>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</si>
  <si>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</si>
  <si>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</si>
  <si>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</si>
  <si>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</si>
  <si>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</si>
  <si>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</si>
  <si>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</si>
  <si>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</si>
  <si>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</si>
  <si>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</si>
  <si>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</si>
  <si>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</si>
  <si>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</si>
  <si>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</si>
  <si>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</si>
  <si>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</si>
  <si>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</si>
  <si>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</si>
  <si>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</si>
  <si>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</si>
  <si>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</si>
  <si>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</si>
  <si>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</si>
  <si>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</si>
  <si>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</si>
  <si>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</si>
  <si>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</si>
  <si>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</si>
  <si>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</si>
  <si>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</si>
  <si>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</si>
  <si>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</si>
  <si>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</si>
  <si>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</si>
  <si>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</si>
  <si>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</si>
  <si>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</si>
  <si>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</si>
  <si>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</si>
  <si>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</si>
  <si>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</si>
  <si>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</si>
  <si>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</si>
  <si>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</si>
  <si>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</si>
  <si>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</si>
  <si>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</si>
  <si>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</si>
  <si>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</si>
  <si>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</si>
  <si>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</si>
  <si>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</si>
  <si>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</si>
  <si>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</si>
  <si>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</si>
  <si>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</si>
  <si>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</si>
  <si>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</si>
  <si>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</si>
  <si>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</si>
  <si>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</si>
  <si>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</si>
  <si>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</si>
  <si>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</si>
  <si>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</si>
  <si>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</si>
  <si>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</si>
  <si>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</si>
  <si>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</si>
  <si>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</si>
  <si>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</si>
  <si>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</si>
  <si>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</si>
  <si>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</si>
  <si>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</si>
  <si>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</si>
  <si>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</si>
  <si>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</si>
  <si>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</si>
  <si>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</si>
  <si>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</si>
  <si>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</si>
  <si>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</si>
  <si>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</si>
  <si>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</si>
  <si>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</si>
  <si>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</si>
  <si>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</si>
  <si>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</si>
  <si>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</si>
  <si>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</si>
  <si>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</si>
  <si>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</si>
  <si>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</si>
  <si>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</si>
  <si>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</si>
  <si>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</si>
  <si>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</si>
  <si>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</si>
  <si>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</si>
  <si>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</si>
  <si>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</si>
  <si>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</si>
  <si>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</si>
  <si>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</si>
  <si>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</si>
  <si>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</si>
  <si>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</si>
  <si>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</si>
  <si>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</si>
  <si>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</si>
  <si>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</si>
  <si>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</si>
  <si>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</si>
  <si>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</si>
  <si>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</si>
  <si>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</si>
  <si>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</si>
  <si>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</si>
  <si>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</si>
  <si>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</si>
  <si>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</si>
  <si>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</si>
  <si>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</si>
  <si>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</si>
  <si>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</si>
  <si>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</si>
  <si>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</si>
  <si>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</si>
  <si>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</si>
  <si>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</si>
  <si>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</si>
  <si>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</si>
  <si>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</si>
  <si>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</si>
  <si>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</si>
  <si>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</si>
  <si>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</si>
  <si>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</si>
  <si>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</si>
  <si>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</si>
  <si>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</si>
  <si>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</si>
  <si>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</si>
  <si>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</si>
  <si>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</si>
  <si>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</si>
  <si>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</si>
  <si>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</si>
  <si>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</si>
  <si>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</si>
  <si>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</si>
  <si>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</si>
  <si>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</si>
  <si>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</si>
  <si>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</si>
  <si>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</si>
  <si>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</si>
  <si>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</si>
  <si>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</si>
  <si>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</si>
  <si>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</si>
  <si>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</si>
  <si>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</si>
  <si>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</si>
  <si>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</si>
  <si>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</si>
  <si>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</si>
  <si>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</si>
  <si>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</si>
  <si>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</si>
  <si>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</si>
  <si>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</si>
  <si>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</si>
  <si>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</si>
  <si>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</si>
  <si>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</si>
  <si>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</si>
  <si>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</si>
  <si>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</si>
  <si>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</si>
  <si>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</si>
  <si>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</si>
  <si>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</si>
  <si>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</si>
  <si>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</si>
  <si>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</si>
  <si>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</si>
  <si>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</si>
  <si>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</si>
  <si>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</si>
  <si>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</si>
  <si>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</si>
  <si>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</si>
  <si>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</si>
  <si>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</si>
  <si>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</si>
  <si>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</si>
  <si>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</si>
  <si>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</si>
  <si>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</si>
  <si>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</si>
  <si>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</si>
  <si>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</si>
  <si>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</si>
  <si>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</si>
  <si>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</si>
  <si>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</si>
  <si>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</si>
  <si>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</si>
  <si>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</si>
  <si>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</si>
  <si>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</si>
  <si>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</si>
  <si>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</si>
  <si>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</si>
  <si>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</si>
  <si>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</si>
  <si>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</si>
  <si>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</si>
  <si>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</si>
  <si>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</si>
  <si>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</si>
  <si>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</si>
  <si>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</si>
  <si>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</si>
  <si>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</si>
  <si>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</si>
  <si>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</si>
  <si>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</si>
  <si>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</si>
  <si>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</si>
  <si>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</si>
  <si>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</si>
  <si>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</si>
  <si>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</si>
  <si>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</si>
  <si>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</si>
  <si>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</si>
  <si>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</si>
  <si>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</si>
  <si>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</si>
  <si>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</si>
  <si>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</si>
  <si>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</si>
  <si>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</si>
  <si>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</si>
  <si>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</si>
  <si>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</si>
  <si>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</si>
  <si>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</si>
  <si>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</si>
  <si>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</si>
  <si>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</si>
  <si>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</si>
  <si>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</si>
  <si>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</si>
  <si>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</si>
  <si>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</si>
  <si>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</si>
  <si>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</si>
  <si>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</si>
  <si>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</si>
  <si>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</si>
  <si>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</si>
  <si>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</si>
  <si>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</si>
  <si>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</si>
  <si>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</si>
  <si>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</si>
  <si>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</si>
  <si>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</si>
  <si>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</si>
  <si>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</si>
  <si>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</si>
  <si>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</si>
  <si>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</si>
  <si>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</si>
  <si>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</si>
  <si>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</si>
  <si>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</si>
  <si>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</si>
  <si>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</si>
  <si>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</si>
  <si>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</si>
  <si>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</si>
  <si>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</si>
  <si>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</si>
  <si>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</si>
  <si>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</si>
  <si>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</si>
  <si>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</si>
  <si>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</si>
  <si>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</si>
  <si>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</si>
  <si>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</si>
  <si>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</si>
  <si>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</si>
  <si>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</si>
  <si>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</si>
  <si>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</si>
  <si>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</si>
  <si>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</si>
  <si>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</si>
  <si>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</si>
  <si>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</si>
  <si>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</si>
  <si>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</si>
  <si>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</si>
  <si>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</si>
  <si>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</si>
  <si>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</si>
  <si>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</si>
  <si>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</si>
  <si>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</si>
  <si>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</si>
  <si>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</si>
  <si>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</si>
  <si>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</si>
  <si>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</si>
  <si>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</si>
  <si>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</si>
  <si>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</si>
  <si>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</si>
  <si>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</si>
  <si>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</si>
  <si>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</si>
  <si>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</si>
  <si>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</si>
  <si>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</si>
  <si>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</si>
  <si>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</si>
  <si>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</si>
  <si>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</si>
  <si>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</si>
  <si>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</si>
  <si>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</si>
  <si>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</si>
  <si>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</si>
  <si>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</si>
  <si>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</si>
  <si>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</si>
  <si>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</si>
  <si>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</si>
  <si>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</si>
  <si>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</si>
  <si>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</si>
  <si>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</si>
  <si>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</si>
  <si>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</si>
  <si>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</si>
  <si>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</si>
  <si>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</si>
  <si>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</si>
  <si>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</si>
  <si>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</si>
  <si>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</si>
  <si>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</si>
  <si>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</si>
  <si>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</si>
  <si>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</si>
  <si>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</si>
  <si>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</si>
  <si>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</si>
  <si>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</si>
  <si>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</si>
  <si>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</si>
  <si>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</si>
  <si>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</si>
  <si>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</si>
  <si>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</si>
  <si>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</si>
  <si>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</si>
  <si>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</si>
  <si>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</si>
  <si>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</si>
  <si>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</si>
  <si>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</si>
  <si>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</si>
  <si>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</si>
  <si>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</si>
  <si>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</si>
  <si>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</si>
  <si>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</si>
  <si>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</si>
  <si>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</si>
  <si>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</si>
  <si>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</si>
  <si>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</si>
  <si>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</si>
  <si>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</si>
  <si>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</si>
  <si>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</si>
  <si>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</si>
  <si>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</si>
  <si>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</si>
  <si>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</si>
  <si>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</si>
  <si>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</si>
  <si>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</si>
  <si>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</si>
  <si>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</si>
  <si>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</si>
  <si>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</si>
  <si>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</si>
  <si>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</si>
  <si>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</si>
  <si>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</si>
  <si>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</si>
  <si>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</si>
  <si>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</si>
  <si>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</si>
  <si>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</si>
  <si>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</si>
  <si>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</si>
  <si>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</si>
  <si>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</si>
  <si>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</si>
  <si>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</si>
  <si>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</si>
  <si>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</si>
  <si>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</si>
  <si>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</si>
  <si>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</si>
  <si>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</si>
  <si>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</si>
  <si>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</si>
  <si>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</si>
  <si>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</si>
  <si>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</si>
  <si>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</si>
  <si>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</si>
  <si>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</si>
  <si>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</si>
  <si>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</si>
  <si>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</si>
  <si>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</si>
  <si>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</si>
  <si>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</si>
  <si>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</si>
  <si>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</si>
  <si>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</si>
  <si>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</si>
  <si>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</si>
  <si>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</si>
  <si>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</si>
  <si>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</si>
  <si>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</si>
  <si>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</si>
  <si>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</si>
  <si>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</si>
  <si>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</si>
  <si>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</si>
  <si>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</si>
  <si>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</si>
  <si>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</si>
  <si>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</si>
  <si>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</si>
  <si>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</si>
  <si>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</si>
  <si>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</si>
  <si>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</si>
  <si>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</si>
  <si>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</si>
  <si>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</si>
  <si>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</si>
  <si>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</si>
  <si>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</si>
  <si>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</si>
  <si>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</si>
  <si>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</si>
  <si>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</si>
  <si>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</si>
  <si>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</si>
  <si>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</si>
  <si>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</si>
  <si>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</si>
  <si>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</si>
  <si>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</si>
  <si>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</si>
  <si>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</si>
  <si>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</si>
  <si>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</si>
  <si>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</si>
  <si>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</si>
  <si>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</si>
  <si>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</si>
  <si>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</si>
  <si>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</si>
  <si>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</si>
  <si>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</si>
  <si>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</si>
  <si>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</si>
  <si>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</si>
  <si>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</si>
  <si>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</si>
  <si>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</si>
  <si>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</si>
  <si>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</si>
  <si>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</si>
  <si>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</si>
  <si>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</si>
  <si>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</si>
  <si>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</si>
  <si>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</si>
  <si>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</si>
  <si>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</si>
  <si>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</si>
  <si>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</si>
  <si>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</si>
  <si>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</si>
  <si>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</si>
  <si>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</si>
  <si>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</si>
  <si>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</si>
  <si>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</si>
  <si>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</si>
  <si>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</si>
  <si>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</si>
  <si>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</si>
  <si>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</si>
  <si>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</si>
  <si>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</si>
  <si>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</si>
  <si>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</si>
  <si>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</si>
  <si>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</si>
  <si>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</si>
  <si>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</si>
  <si>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</si>
  <si>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</si>
  <si>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</si>
  <si>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</si>
  <si>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</si>
  <si>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</si>
  <si>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</si>
  <si>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</si>
  <si>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</si>
  <si>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</si>
  <si>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</si>
  <si>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</si>
  <si>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</si>
  <si>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</si>
  <si>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</si>
  <si>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</si>
  <si>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</si>
  <si>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</si>
  <si>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</si>
  <si>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</si>
  <si>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</si>
  <si>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</si>
  <si>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</si>
  <si>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</si>
  <si>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</si>
  <si>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</si>
  <si>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</si>
  <si>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</si>
  <si>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</si>
  <si>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</si>
  <si>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</si>
  <si>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</si>
  <si>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</si>
  <si>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</si>
  <si>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</si>
  <si>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</si>
  <si>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</si>
  <si>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</si>
  <si>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</si>
  <si>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</si>
  <si>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</si>
  <si>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</si>
  <si>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</si>
  <si>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</si>
  <si>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</si>
  <si>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</si>
  <si>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</si>
  <si>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</si>
  <si>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</si>
  <si>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</si>
  <si>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</si>
  <si>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</si>
  <si>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</si>
  <si>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</si>
  <si>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</si>
  <si>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</si>
  <si>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</si>
  <si>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</si>
  <si>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</si>
  <si>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</si>
  <si>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</si>
  <si>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</si>
  <si>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</si>
  <si>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</si>
  <si>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</si>
  <si>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</si>
  <si>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</si>
  <si>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</si>
  <si>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</si>
  <si>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</si>
  <si>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</si>
  <si>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</si>
  <si>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</si>
  <si>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</si>
  <si>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</si>
  <si>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</si>
  <si>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</si>
  <si>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</si>
  <si>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</si>
  <si>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</si>
  <si>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</si>
  <si>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</si>
  <si>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</si>
  <si>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</si>
  <si>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</si>
  <si>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</si>
  <si>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</si>
  <si>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</si>
  <si>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</si>
  <si>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</si>
  <si>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</si>
  <si>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</si>
  <si>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</si>
  <si>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</si>
  <si>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</si>
  <si>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</si>
  <si>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</si>
  <si>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</si>
  <si>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</si>
  <si>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</si>
  <si>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</si>
  <si>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</si>
  <si>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</si>
  <si>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</si>
  <si>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</si>
  <si>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</si>
  <si>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</si>
  <si>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</si>
  <si>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</si>
  <si>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</si>
  <si>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</si>
  <si>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</si>
  <si>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</si>
  <si>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</si>
  <si>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</si>
  <si>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</si>
  <si>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</si>
  <si>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</si>
  <si>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</si>
  <si>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</si>
  <si>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</si>
  <si>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</si>
  <si>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</si>
  <si>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</si>
  <si>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</si>
  <si>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</si>
  <si>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</si>
  <si>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</si>
  <si>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</si>
  <si>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</si>
  <si>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</si>
  <si>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</si>
  <si>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</si>
  <si>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</si>
  <si>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</si>
  <si>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</si>
  <si>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</si>
  <si>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</si>
  <si>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</si>
  <si>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</si>
  <si>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</si>
  <si>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</si>
  <si>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</si>
  <si>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</si>
  <si>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</si>
  <si>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</si>
  <si>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</si>
  <si>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</si>
  <si>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</si>
  <si>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</si>
  <si>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</si>
  <si>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</si>
  <si>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</si>
  <si>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</si>
  <si>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</si>
  <si>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</si>
  <si>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</si>
  <si>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</si>
  <si>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</si>
  <si>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</si>
  <si>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</si>
  <si>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</si>
  <si>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</si>
  <si>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</si>
  <si>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</si>
  <si>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</si>
  <si>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</si>
  <si>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</si>
  <si>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</si>
  <si>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</si>
  <si>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</si>
  <si>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</si>
  <si>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</si>
  <si>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</si>
  <si>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</si>
  <si>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</si>
  <si>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</si>
  <si>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</si>
  <si>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</si>
  <si>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</si>
  <si>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</si>
  <si>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</si>
  <si>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</si>
  <si>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</si>
  <si>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</si>
  <si>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</si>
  <si>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</si>
  <si>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</si>
  <si>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</si>
  <si>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</si>
  <si>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</si>
  <si>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</si>
  <si>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</si>
  <si>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</si>
  <si>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</si>
  <si>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</si>
  <si>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</si>
  <si>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</si>
  <si>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</si>
  <si>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</si>
  <si>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</si>
  <si>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</si>
  <si>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</si>
  <si>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</si>
  <si>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</si>
  <si>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</si>
  <si>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</si>
  <si>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</si>
  <si>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</si>
  <si>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</si>
  <si>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</si>
  <si>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</si>
  <si>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</si>
  <si>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</si>
  <si>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</si>
  <si>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</si>
  <si>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</si>
  <si>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</si>
  <si>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</si>
  <si>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</si>
  <si>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</si>
  <si>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</si>
  <si>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</si>
  <si>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</si>
  <si>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</si>
  <si>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</si>
  <si>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</si>
  <si>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</si>
  <si>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</si>
  <si>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</si>
  <si>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</si>
  <si>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</si>
  <si>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</si>
  <si>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</si>
  <si>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</si>
  <si>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</si>
  <si>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</si>
  <si>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</si>
  <si>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</si>
  <si>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</si>
  <si>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</si>
  <si>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</si>
  <si>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</si>
  <si>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</si>
  <si>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</si>
  <si>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</si>
  <si>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</si>
  <si>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</si>
  <si>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</si>
  <si>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</si>
  <si>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</si>
  <si>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</si>
  <si>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</si>
  <si>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</si>
  <si>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</si>
  <si>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</si>
  <si>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</si>
  <si>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</si>
  <si>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</si>
  <si>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</si>
  <si>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</si>
  <si>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</si>
  <si>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</si>
  <si>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</si>
  <si>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</si>
  <si>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</si>
  <si>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</si>
  <si>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</si>
  <si>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</si>
  <si>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</si>
  <si>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</si>
  <si>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</si>
  <si>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</si>
  <si>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</si>
  <si>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</si>
  <si>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</si>
  <si>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</si>
  <si>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</si>
  <si>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</si>
  <si>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</si>
  <si>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</si>
  <si>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</si>
  <si>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</si>
  <si>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</si>
  <si>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</si>
  <si>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</si>
  <si>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</si>
  <si>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</si>
  <si>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</si>
  <si>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</si>
  <si>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</si>
  <si>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</si>
  <si>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</si>
  <si>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</si>
  <si>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</si>
  <si>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</si>
  <si>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</si>
  <si>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</si>
  <si>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</si>
  <si>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</si>
  <si>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</si>
  <si>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</si>
  <si>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</si>
  <si>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</si>
  <si>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</si>
  <si>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</si>
  <si>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</si>
  <si>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</si>
  <si>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</si>
  <si>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</si>
  <si>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</si>
  <si>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</si>
  <si>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</si>
  <si>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</si>
  <si>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</si>
  <si>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</si>
  <si>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</si>
  <si>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</si>
  <si>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</si>
  <si>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</si>
  <si>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</si>
  <si>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</si>
  <si>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</si>
  <si>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</si>
  <si>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</si>
  <si>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</si>
  <si>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</si>
  <si>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</si>
  <si>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</si>
  <si>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</si>
  <si>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</si>
  <si>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</si>
  <si>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</si>
  <si>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</si>
  <si>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</si>
  <si>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</si>
  <si>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</si>
  <si>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</si>
  <si>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</si>
  <si>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</si>
  <si>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</si>
  <si>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</si>
  <si>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</si>
  <si>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</si>
  <si>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</si>
  <si>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</si>
  <si>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</si>
  <si>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</si>
  <si>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</si>
  <si>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</si>
  <si>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</si>
  <si>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</si>
  <si>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</si>
  <si>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</si>
  <si>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</si>
  <si>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</si>
  <si>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</si>
  <si>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</si>
  <si>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</si>
  <si>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</si>
  <si>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</si>
  <si>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</si>
  <si>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</si>
  <si>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</si>
  <si>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</si>
  <si>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</si>
  <si>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</si>
  <si>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</si>
  <si>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</si>
  <si>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</si>
  <si>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</si>
  <si>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</si>
  <si>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</si>
  <si>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</si>
  <si>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</si>
  <si>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</si>
  <si>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</si>
  <si>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</si>
  <si>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</si>
  <si>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</si>
  <si>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</si>
  <si>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</si>
  <si>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</si>
  <si>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</si>
  <si>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</si>
  <si>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</si>
  <si>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</si>
  <si>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</si>
  <si>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</si>
  <si>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</si>
  <si>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</si>
  <si>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</si>
  <si>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</si>
  <si>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</si>
  <si>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</si>
  <si>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</si>
  <si>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</si>
  <si>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</si>
  <si>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</si>
  <si>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</si>
  <si>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</si>
  <si>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</si>
  <si>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</si>
  <si>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</si>
  <si>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</si>
  <si>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</si>
  <si>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</si>
  <si>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</si>
  <si>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</si>
  <si>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</si>
  <si>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</si>
  <si>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</si>
  <si>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</si>
  <si>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</si>
  <si>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</si>
  <si>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</si>
  <si>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</si>
  <si>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</si>
  <si>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</si>
  <si>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</si>
  <si>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</si>
  <si>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</si>
  <si>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</si>
  <si>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</si>
  <si>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</si>
  <si>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</si>
  <si>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</si>
  <si>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</si>
  <si>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</si>
  <si>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</si>
  <si>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</si>
  <si>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</si>
  <si>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</si>
  <si>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</si>
  <si>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</si>
  <si>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</si>
  <si>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</si>
  <si>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</si>
  <si>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</si>
  <si>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</si>
  <si>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</si>
  <si>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</si>
  <si>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</si>
  <si>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</si>
  <si>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</si>
  <si>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</si>
  <si>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</si>
  <si>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</si>
  <si>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</si>
  <si>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</si>
  <si>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</si>
  <si>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</si>
  <si>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</si>
  <si>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</si>
  <si>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</si>
  <si>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</si>
  <si>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</si>
  <si>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</si>
  <si>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</si>
  <si>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</si>
  <si>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</si>
  <si>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</si>
  <si>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</si>
  <si>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</si>
  <si>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</si>
  <si>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</si>
  <si>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</si>
  <si>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</si>
  <si>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</si>
  <si>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</si>
  <si>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</si>
  <si>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</si>
  <si>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</si>
  <si>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</si>
  <si>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</si>
  <si>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</si>
  <si>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</si>
  <si>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</si>
  <si>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</si>
  <si>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</si>
  <si>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</si>
  <si>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</si>
  <si>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</si>
  <si>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</si>
  <si>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</si>
  <si>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</si>
  <si>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</si>
  <si>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</si>
  <si>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</si>
  <si>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</si>
  <si>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</si>
  <si>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</si>
  <si>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</si>
  <si>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</si>
  <si>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</si>
  <si>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</si>
  <si>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</si>
  <si>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</si>
  <si>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</si>
  <si>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</si>
  <si>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</si>
  <si>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</si>
  <si>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</si>
  <si>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</si>
  <si>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</si>
  <si>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</si>
  <si>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</si>
  <si>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</si>
  <si>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</si>
  <si>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</si>
  <si>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</si>
  <si>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</si>
  <si>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</si>
  <si>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</si>
  <si>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</si>
  <si>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</si>
  <si>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</si>
  <si>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</si>
  <si>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</si>
  <si>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</si>
  <si>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</si>
  <si>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</si>
  <si>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</si>
  <si>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</si>
  <si>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</si>
  <si>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</si>
  <si>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</si>
  <si>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</si>
  <si>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</si>
  <si>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</si>
  <si>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</si>
  <si>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</si>
  <si>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</si>
  <si>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</si>
  <si>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</si>
  <si>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</si>
  <si>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</si>
  <si>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</si>
  <si>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</si>
  <si>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</si>
  <si>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</si>
  <si>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</si>
  <si>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</si>
  <si>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</si>
  <si>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</si>
  <si>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</si>
  <si>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</si>
  <si>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</si>
  <si>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</si>
  <si>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</si>
  <si>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</si>
  <si>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</si>
  <si>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</si>
  <si>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</si>
  <si>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</si>
  <si>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 xml:space="preserve">VIBRADOR DE IMERSAO, COM PONTEIRA DE *60* MM, MANGOTE DE 5 M, SEM MOTOR.                                                                                                                                                                                                                                                                                                                                                                                                                                  </t>
  </si>
  <si>
    <t xml:space="preserve">UN    </t>
  </si>
  <si>
    <t>AS</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</si>
  <si>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</si>
  <si>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</si>
  <si>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</si>
  <si>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</si>
  <si>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</si>
  <si>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</si>
  <si>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</si>
  <si>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</si>
  <si>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</si>
  <si>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H     </t>
  </si>
  <si>
    <t xml:space="preserve">VIDRACEIRO (MENSALISTA)                                                                                                                                                                                                                                                                                                                                                                                                                                                                                   </t>
  </si>
  <si>
    <t xml:space="preserve">MES   </t>
  </si>
  <si>
    <t xml:space="preserve">VIDRO COMUM LAMINADO LISO INCOLOR DUPLO, ESPESSURA TOTAL 8 MM (CADA CAMADA DE 4 MM) - COLOCADO                                                                                                                                                                                                                                                                                                                                                                                                            </t>
  </si>
  <si>
    <t xml:space="preserve">M2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</si>
  <si>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</si>
  <si>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</si>
  <si>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</si>
  <si>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</si>
  <si>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</si>
  <si>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</si>
  <si>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</si>
  <si>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</si>
  <si>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</si>
  <si>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</si>
  <si>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</si>
  <si>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</si>
  <si>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</si>
  <si>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C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</si>
  <si>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</si>
  <si>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</si>
  <si>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</si>
  <si>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</si>
  <si>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</si>
  <si>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</si>
  <si>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</si>
  <si>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</si>
  <si>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</si>
  <si>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</si>
  <si>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</si>
  <si>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</si>
  <si>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</si>
  <si>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</si>
  <si>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M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</si>
  <si>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</si>
  <si>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</si>
  <si>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</si>
  <si>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</si>
  <si>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</si>
  <si>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</si>
  <si>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</si>
  <si>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</si>
  <si>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</si>
  <si>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</si>
  <si>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COMPOSIÇÕES DER/IOPES</t>
  </si>
  <si>
    <t>SERVIÇOS PRELIMINARES</t>
  </si>
  <si>
    <t>DEMOLIÇÕES E RETIRADAS</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</si>
  <si>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</si>
  <si>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</si>
  <si>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</si>
  <si>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</si>
  <si>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</si>
  <si>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</si>
  <si>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</si>
  <si>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</si>
  <si>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</si>
  <si>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</si>
  <si>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</si>
  <si>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</si>
  <si>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</si>
  <si>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</si>
  <si>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</si>
  <si>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</si>
  <si>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</si>
  <si>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</si>
  <si>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</si>
  <si>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</si>
  <si>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</si>
  <si>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und</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</si>
  <si>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</si>
  <si>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</si>
  <si>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</si>
  <si>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</si>
  <si>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</si>
  <si>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</si>
  <si>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</si>
  <si>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</si>
  <si>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</si>
  <si>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</si>
  <si>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</si>
  <si>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</si>
  <si>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</si>
  <si>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</si>
  <si>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</si>
  <si>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</si>
  <si>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</si>
  <si>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</si>
  <si>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</si>
  <si>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</si>
  <si>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</si>
  <si>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</si>
  <si>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</si>
  <si>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</si>
  <si>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</si>
  <si>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</si>
  <si>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</si>
  <si>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</si>
  <si>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</si>
  <si>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</si>
  <si>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</si>
  <si>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</si>
  <si>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</si>
  <si>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</si>
  <si>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</si>
  <si>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</si>
  <si>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</si>
  <si>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</si>
  <si>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</si>
  <si>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</si>
  <si>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</si>
  <si>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Demolição de lajes, em concreto armado, de forma mecanizada com martelete demolidor elétrico, sem reaproveitamento</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</si>
  <si>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</si>
  <si>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</si>
  <si>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</si>
  <si>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</si>
  <si>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</si>
  <si>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</si>
  <si>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</si>
  <si>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</si>
  <si>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SERVIÇOS ADMINISTRATIVOS E TÉCNICOS - MENSALISTAS</t>
  </si>
  <si>
    <t>Engenheiro Junior</t>
  </si>
  <si>
    <t>Engenheiro Pleno</t>
  </si>
  <si>
    <t>Engenhero Sênior</t>
  </si>
  <si>
    <t>Almoxarife</t>
  </si>
  <si>
    <t>Auxiliar de Almoxarife</t>
  </si>
  <si>
    <t>Vigia</t>
  </si>
  <si>
    <t>Encarregado de turma</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</si>
  <si>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</si>
  <si>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</si>
  <si>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</si>
  <si>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</si>
  <si>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</si>
  <si>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</si>
  <si>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</si>
  <si>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</si>
  <si>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INSTALAÇÃO DO CANTEIRO DE OBRAS</t>
  </si>
  <si>
    <t>TAPUMES, BARRACÕES E COBERTURAS</t>
  </si>
  <si>
    <t>Placa de obra nas dimensões de 2.0 x 4.0 m, padrão DER</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</si>
  <si>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</si>
  <si>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</si>
  <si>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</si>
  <si>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</si>
  <si>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</si>
  <si>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</si>
  <si>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</si>
  <si>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</si>
  <si>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</si>
  <si>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</si>
  <si>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</si>
  <si>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</si>
  <si>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</si>
  <si>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</si>
  <si>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</si>
  <si>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</si>
  <si>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</si>
  <si>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</si>
  <si>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</si>
  <si>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</si>
  <si>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</si>
  <si>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</si>
  <si>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</si>
  <si>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</si>
  <si>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</si>
  <si>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</si>
  <si>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</si>
  <si>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</si>
  <si>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</si>
  <si>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</si>
  <si>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</si>
  <si>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</si>
  <si>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</si>
  <si>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</si>
  <si>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</si>
  <si>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</si>
  <si>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</si>
  <si>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</si>
  <si>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</si>
  <si>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</si>
  <si>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</si>
  <si>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MOVIMENTO DE TERRA</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</si>
  <si>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</si>
  <si>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</si>
  <si>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</si>
  <si>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</si>
  <si>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</si>
  <si>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</si>
  <si>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</si>
  <si>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</si>
  <si>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</si>
  <si>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</si>
  <si>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</si>
  <si>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</si>
  <si>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</si>
  <si>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</si>
  <si>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</si>
  <si>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</si>
  <si>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</si>
  <si>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</si>
  <si>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</si>
  <si>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</si>
  <si>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</si>
  <si>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</si>
  <si>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</si>
  <si>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</si>
  <si>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</si>
  <si>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</si>
  <si>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</si>
  <si>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</si>
  <si>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</si>
  <si>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</si>
  <si>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</si>
  <si>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</si>
  <si>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</si>
  <si>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</si>
  <si>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</si>
  <si>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</si>
  <si>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</si>
  <si>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</si>
  <si>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</si>
  <si>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</si>
  <si>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</si>
  <si>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</si>
  <si>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</si>
  <si>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</si>
  <si>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</si>
  <si>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</si>
  <si>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</si>
  <si>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</si>
  <si>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</si>
  <si>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</si>
  <si>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DIVERSOS</t>
  </si>
  <si>
    <t>Execução de junta de dilatação 2 x 2 cm considerando 1cm de aplicação de isopor e 1cm de aplicação de mastique elástico do tipo sikaflex 1a ou equivalente</t>
  </si>
  <si>
    <t>RECUPERAÇÃO DE ESTRUTURAS</t>
  </si>
  <si>
    <t>Escarificação manual de concreto, exclusive limpeza do concreto afetado por processo de hidrojateamento e tratamento de armaduras corroídas</t>
  </si>
  <si>
    <t>Escarificação manual de concreto, com profundidade máxima de 5cm, exclusive limpeza do concreto afetado por processo de hidrojateamento e tratamento de armaduras corroídas</t>
  </si>
  <si>
    <t>Tratamento de armaduras corroídas com lixamento manual com escova de aço, até a completa remoção de partículas soltas, materiais indesejáveis e corrosão, exclusive aplicação de argamassa cimentícia, polimérica com inibidor de corrosão</t>
  </si>
  <si>
    <t>Tratamento de armadura com duas demãos (esp. 1mm) de Sika Top 108 ou equivalente, exclusive aplicação de graute cimentício</t>
  </si>
  <si>
    <t>Retirada (corte) de armadura deteriorada, superior a 20% do diâmetro original</t>
  </si>
  <si>
    <t>Recomposição de concreto estrutural, com utilização de argamassa de uso geral Graute cimentício, com profundidade máxima 5cm</t>
  </si>
  <si>
    <t>Recomposição de concreto estrutural, com utilização de argamassa de uso geral Graute cimentício</t>
  </si>
  <si>
    <t>Impermeabilização de superfície com argamassa impemeabilizante, semiflexível bicomponente, 4 demãos , SIKA Top 107, VIAPLUS 1000 ou equivalente</t>
  </si>
  <si>
    <t>Aplicação de primer convertedor de ferrugem a 2 demãos, exclusive pintura de proteção e acabamento</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</si>
  <si>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</si>
  <si>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</si>
  <si>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</si>
  <si>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</si>
  <si>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</si>
  <si>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</si>
  <si>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t>
  </si>
  <si>
    <t>PAREDES E PAINÉIS</t>
  </si>
  <si>
    <t>ALVENARIA DE VEDAÇÃO</t>
  </si>
  <si>
    <t>Elemento vazado de concreto (Cobogó) 40 x 40 x 10 cm, tipo reto, assentados com argamassa de cimento e areia peneirada no traço 1:3, espessura das juntas 15 mm, preparo manual</t>
  </si>
  <si>
    <t>Alvenaria de embasamento com pedra de mão (rachão) empregando argamassa de cimento e areia traço 1:3, preparo manual</t>
  </si>
  <si>
    <t>Elemento vazado de concreto (Cobogó) 20 x 20 x 10cm, tipo cruzeta,assentados com argamassa de cimento e areia peneirada no traço 1:3, espessura das juntas 15 mm, preparo manual</t>
  </si>
  <si>
    <t>PLACAS E PAINÉIS DIVISÓRIOS</t>
  </si>
  <si>
    <t>Divisória sanitária de granito cinza andorinha esp. 3 cm, assentada com argamassa de cimento e areia no traço 1:3</t>
  </si>
  <si>
    <t>Divisória sanitária de granito cinza andorinha esp. 3 cm, fixada com cantoneira de ferro cromado</t>
  </si>
  <si>
    <t>Assentamento de divisória sanitária de mármore ou granito com 3 cm de espessura, empregando argamassa de cimento e areia no traço 1:3, exclusive fornecimento da divisória</t>
  </si>
  <si>
    <t>Fornecimento e montagem de sistema de divisórias modulares tipo MD-1 (Alta/Painel/Painel), espessura de 35mm, painéis em chapa duraplac, pintura melamínica e protegidas por resina de brilho mate, cor: Cinza, miolo em estrutura celular (colméia), estrutura em perfil de aço na cor: preta</t>
  </si>
  <si>
    <t>Fornecimento e montagem de porta para divisórias sem visor, espessura de 35mm, painéis em chapa duraplac, pintura melamínica e protegidas por resina de brilho mate, cor: Cinza, miolo em estrutura celular (Colméia), estrutura em perfis de aço na cor: preta, inclusive dobradiça e fechadura tubular</t>
  </si>
  <si>
    <t>VERGAS/CONTRAVERGA</t>
  </si>
  <si>
    <t>Verga/contraverga reta de concreto armado moldada in loco 10 x 5 cm, Fck = 15 MPa, inclusive forma, armação e desforma, comprimento inferior a 2.0 metros</t>
  </si>
  <si>
    <t>Verga/contraverga curva de concreto armado 10 x 5 cm, Fck = 15 MPa, inclusive forma, armação e desforma, comprimento inferior a 2.0 metros</t>
  </si>
  <si>
    <t>ALVENARIA ESTRUTURAL</t>
  </si>
  <si>
    <t>Alvenaria de blocos de concreto estrutural 14x19x39cm cheios "Classe B", com resistência mínima à compressão 15MPa, assentados c/ argamassa de cimento e areia média no traço 1:4, preparo com betoneira, esp. juntas 10mm e esp. da parede s/ revestimento 14cm</t>
  </si>
  <si>
    <t>Alvenaria de blocos de concreto estrutural 19x19x39cm cheios "Classe B", com resistência mínima à compressão 15MPa, assentados c/ argamassa de cimento e areia média no traço 1:4, preparo com betoneira, esp. juntas 10mm e esp. da parede s/ revestimento 19cm</t>
  </si>
  <si>
    <t>Alvenaria de blocos de concreto estrutural 9x19x39cm cheios "Classe B", com resistência mínima à compressão 15MPa, assentados c/ argamassa de cimento e areia média no traço 1:4, preparo com betoneira, esp. juntas 10mm e esp. da parede s/ revestimento 9cm</t>
  </si>
  <si>
    <t>ALVENARIA DE VEDAÇÃO EMPREGANDO ARGAMASSA DE CIMENTO, CAL E AREIA</t>
  </si>
  <si>
    <t>Alvenaria de vedação com blocos de concreto 9x19x39cm, c/ resistência mínimo a compressão de 3 MPa, assentados c/ argamassa de cimento, cal hidratada CH1 e areia no traço 1:0,5:8, preparo com betoneira, esp. juntas 10mm e esp. da parede s/ revestimento 9cm</t>
  </si>
  <si>
    <t>Alvenaria de vedação com blocos de concreto 14x19x39cm, c/ resistência mínimo a compressão de 3 MPa, assentados c/ argamassa de cimento, cal hidratada CH1 e areia no traço 1:0,5:8, preparo com betoneira, esp. juntas 10mm e esp. da parede s/ revestimento 14cm</t>
  </si>
  <si>
    <t>Alvenaria de vedação com blocos de concreto 19x19x39cm, c/ resistência mínimo a compressão de 3 MPa, assentados c/ argamassa de cimento, cal hidratada CH1 e areia no traço 1:0,5:8, preparo com betoneira, esp. juntas 10mm e esp. da parede s/ revestimento 19cm</t>
  </si>
  <si>
    <t>Alvenaria de vedação com blocos cerâmicos furados 9x19x19cm, assentados c/ argamassa de cimento, cal hidratada CH1 e areia no traço 1:0,5:8, preparo com betoneira, juntas 10mm e esp. das paredes s/revestimento, 9cm (bloco comprado na praça de Vitória, posto obra)</t>
  </si>
  <si>
    <t>Alvenaria de vedação com blocos cerâmicos furados 9x19x19cm, assentados c/ argamassa de cimento, cal hidratada CH1 e areia no traço 1:0,5:8, preparo com betoneira, juntas 10mm e esp. das paredes s/revestimento, 9cm (bloco comprado na fábrica, posto obra)</t>
  </si>
  <si>
    <t>Alvenaria de vedação com blocos cerâmicos furados 9x19x19cm, assentados c/ argamassa de cimento, cal hidratada CH1 e areia no traço 1:0,5:8, preparo com betoneira, juntas 10mm e esp. das paredes s/revestimento, 19cm, bloco deitado (bloco comprado praça de Vitória, posto obra)</t>
  </si>
  <si>
    <t>Alvenaria de vedação com blocos cerâmicos furados 9x19x19cm, assentados c/ argamassa de cimento, cal hidratada CH1 e areia no traço 1:0,5:8, preparo com betoneira, juntas 10mm e esp. das paredes s/revestimento, 19cm, bloco deitado (bloco comprado fábrica, posto obra)</t>
  </si>
  <si>
    <t>ESQUADRIAS DE MADEIRA</t>
  </si>
  <si>
    <t>MARCOS E ALIZARES</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</si>
  <si>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</si>
  <si>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</si>
  <si>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</si>
  <si>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</si>
  <si>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</si>
  <si>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</si>
  <si>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</si>
  <si>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</si>
  <si>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FERRAGENS</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</si>
  <si>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</si>
  <si>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</si>
  <si>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</si>
  <si>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</si>
  <si>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</si>
  <si>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</si>
  <si>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</si>
  <si>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</si>
  <si>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EQUIV.C/ENCHIMENTO EM MADEIRA 1A.QUALIDADE ESP. 30MM P/ PINTURA, INCLUSIVE ALIZARES, DOBRADIÇAS E FECHADURA EXTERNA, EXCLUSIVE MARCO</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</si>
  <si>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</si>
  <si>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</si>
  <si>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</si>
  <si>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</si>
  <si>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PEDRA/EQUIV, ESP. 30MM C/ ACAB. LISO P/ PINTURA, INCL. FECHADURA TIPO "LIVRE/OCUPADO" E FERRAGENS P/ FIXAÇÃO EM GRANITO, EXCLUSIVE MARCO</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</si>
  <si>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</si>
  <si>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</si>
  <si>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</si>
  <si>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</si>
  <si>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VENEZIANA, EM MADEIRA DE LEI, ESP. 30MM, INCL. DOBRADIÇAS, EXCLUSIVE ALIZAR, MARCO E FECHADURA</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</si>
  <si>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</si>
  <si>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</si>
  <si>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</si>
  <si>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</si>
  <si>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</si>
  <si>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</si>
  <si>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</si>
  <si>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REVISÕES E REPAROS</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</si>
  <si>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</si>
  <si>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</si>
  <si>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</si>
  <si>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</si>
  <si>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</si>
  <si>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</si>
  <si>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</si>
  <si>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</si>
  <si>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</si>
  <si>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</si>
  <si>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EM MADEIRA DE LEI COM ENCHIMENTO EM MADEIRA DE 1ª QUALIDADE, ESP. 30MM, PARA PINTURA, INCL. ALIZARES, DOBRADIÇAS, FECHADURA TIPO "LIVRE/OCUPADO" EXCLUSIVE MARCO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</si>
  <si>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</si>
  <si>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</si>
  <si>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EM MADEIRA DE LEI TIPO ANGELIM PEDRA OU EQUIV.,ESP. 30 MM, MACIÇA C/ FRISO P/ VERNIZ, PADRÃO SEDU, COM VISOR, INCLUSIVE ALIZARES, DOBRADIÇAS E FECHADURA DE BOLA EXTERNA, EXCLUSIVE MARCO</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</si>
  <si>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</si>
  <si>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</si>
  <si>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</si>
  <si>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</si>
  <si>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</si>
  <si>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</si>
  <si>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</si>
  <si>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</si>
  <si>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</si>
  <si>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</si>
  <si>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</si>
  <si>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</si>
  <si>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</si>
  <si>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</si>
  <si>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</si>
  <si>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</si>
  <si>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</si>
  <si>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</si>
  <si>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</si>
  <si>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</si>
  <si>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</si>
  <si>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</si>
  <si>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</si>
  <si>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</si>
  <si>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</si>
  <si>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</si>
  <si>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</si>
  <si>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</si>
  <si>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</si>
  <si>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</si>
  <si>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</si>
  <si>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</si>
  <si>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</si>
  <si>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</si>
  <si>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</si>
  <si>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</si>
  <si>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</si>
  <si>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</si>
  <si>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</si>
  <si>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</si>
  <si>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</si>
  <si>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</si>
  <si>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</si>
  <si>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</si>
  <si>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</si>
  <si>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Cobertura com Telha em aço galvalume trapezoidal 40, espessura: 0.50 mm, pintura cor branca nas duas faces, inclusive acessório de fixação -Santo André, Eternit, Metform ou equivalente</t>
  </si>
  <si>
    <t>RUFOS E CALHAS</t>
  </si>
  <si>
    <t>Rufo de chapa metálica nº 26 com largura de 30 cm</t>
  </si>
  <si>
    <t>Calha de concreto armado Fck=15 MPa em "U" nas dimensões de 38 x 56 cm conforme detalhes em projeto</t>
  </si>
  <si>
    <t>Rufo de concreto armado Fck=20 MPa, nas dimensões de 35 x 7 cm, moldado "in loco", inclusive forma e armação e desforma, conforme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</si>
  <si>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</si>
  <si>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</si>
  <si>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</si>
  <si>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</si>
  <si>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</si>
  <si>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</si>
  <si>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</si>
  <si>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</si>
  <si>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imunizante cupinicida, a uma demão</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</si>
  <si>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</si>
  <si>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</si>
  <si>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</si>
  <si>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</si>
  <si>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imprimação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</si>
  <si>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</si>
  <si>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</si>
  <si>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</si>
  <si>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</si>
  <si>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imprimação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</si>
  <si>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</si>
  <si>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</si>
  <si>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</si>
  <si>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</si>
  <si>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</si>
  <si>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</si>
  <si>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</si>
  <si>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estruturado por perfis de aço galvanizado e tirantes rígidos fabricado de acordo com a NBR-14285,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</si>
  <si>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</si>
  <si>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</si>
  <si>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</si>
  <si>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</si>
  <si>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</si>
  <si>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</si>
  <si>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</si>
  <si>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</si>
  <si>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</si>
  <si>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</si>
  <si>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</si>
  <si>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</si>
  <si>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</si>
  <si>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</si>
  <si>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</si>
  <si>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branco brilhante ref Galeria Mesh BR telada, ELIANE, STRUFALDI, CERAL, empregando argamassa colante, inclusive rejuntamento junta plus cinza claro esp. 3 mm</t>
  </si>
  <si>
    <t>Cerâmica retificada, acabamento brilhante, dim. 32x60cm, ref. TRADIZIONALLE BIANCO Biancogres/equiv. assentado com argamassa de cimento colante, inclusive rejuntamento com argamassapre-fabricada para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</si>
  <si>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</si>
  <si>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</si>
  <si>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</si>
  <si>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</si>
  <si>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</si>
  <si>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</si>
  <si>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</si>
  <si>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para revestimento cerâmico, com argamassa de cimento e areia no traço 1:5, espessura: 3 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</si>
  <si>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</si>
  <si>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</si>
  <si>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</si>
  <si>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</si>
  <si>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</si>
  <si>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</si>
  <si>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</si>
  <si>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</si>
  <si>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</si>
  <si>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</si>
  <si>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</si>
  <si>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</si>
  <si>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</si>
  <si>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</si>
  <si>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</si>
  <si>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</si>
  <si>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</si>
  <si>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</si>
  <si>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</si>
  <si>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</si>
  <si>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</si>
  <si>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</si>
  <si>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</si>
  <si>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</si>
  <si>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</si>
  <si>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</si>
  <si>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</si>
  <si>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</si>
  <si>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</si>
  <si>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</si>
  <si>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granito cinza andorinha altura de 7 cm e espessura de 2 cm, assentado com argamassa de cimento, cal hidratada CH1 e areia no traço 1:0,5:8, inclusive rejuntamento com cimento branco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</si>
  <si>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</si>
  <si>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</si>
  <si>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</si>
  <si>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</si>
  <si>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</si>
  <si>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</si>
  <si>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</si>
  <si>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</si>
  <si>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</si>
  <si>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</si>
  <si>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</si>
  <si>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</si>
  <si>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</si>
  <si>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</si>
  <si>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</si>
  <si>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</si>
  <si>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</si>
  <si>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</si>
  <si>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</si>
  <si>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</si>
  <si>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</si>
  <si>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</si>
  <si>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</si>
  <si>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</si>
  <si>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</si>
  <si>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</si>
  <si>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</si>
  <si>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</si>
  <si>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</si>
  <si>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</si>
  <si>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</si>
  <si>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</si>
  <si>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</si>
  <si>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</si>
  <si>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</si>
  <si>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</si>
  <si>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</si>
  <si>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</si>
  <si>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</si>
  <si>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</si>
  <si>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</si>
  <si>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</si>
  <si>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</si>
  <si>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</si>
  <si>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</si>
  <si>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</si>
  <si>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</si>
  <si>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</si>
  <si>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</si>
  <si>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</si>
  <si>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</si>
  <si>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</si>
  <si>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</si>
  <si>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</si>
  <si>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</si>
  <si>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</si>
  <si>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</si>
  <si>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</si>
  <si>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</si>
  <si>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</si>
  <si>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</si>
  <si>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</si>
  <si>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</si>
  <si>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</si>
  <si>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</si>
  <si>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REDE DE ÁGUA FRIA - TUBOS SOLDÁVEIS DE PVC</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</si>
  <si>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</si>
  <si>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</si>
  <si>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</si>
  <si>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</si>
  <si>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</si>
  <si>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</si>
  <si>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</si>
  <si>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</si>
  <si>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REDE DE ÁGUA FRIA - CONEXÕES SOLDÁVEIS DE PVC</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</si>
  <si>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</si>
  <si>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</si>
  <si>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</si>
  <si>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</si>
  <si>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</si>
  <si>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</si>
  <si>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</si>
  <si>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REDE DE ESGOTO - TUBOS DE PVC</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</si>
  <si>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</si>
  <si>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</si>
  <si>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</si>
  <si>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</si>
  <si>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</si>
  <si>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</si>
  <si>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</si>
  <si>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</si>
  <si>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</si>
  <si>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</si>
  <si>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</si>
  <si>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</si>
  <si>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</si>
  <si>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</si>
  <si>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</si>
  <si>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</si>
  <si>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</si>
  <si>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</si>
  <si>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</si>
  <si>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</si>
  <si>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</si>
  <si>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</si>
  <si>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 x 1/2"</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</si>
  <si>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</si>
  <si>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</si>
  <si>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</si>
  <si>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</si>
  <si>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</si>
  <si>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</si>
  <si>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</si>
  <si>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</si>
  <si>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</si>
  <si>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</si>
  <si>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</si>
  <si>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FURO EM CONCRETO</t>
  </si>
  <si>
    <t>Furo mecanizado em concreto, com martelo demolidor elétrico, para passagem de instalações hidráulicas, diâmetros menores ou iguais a 1.1/2"</t>
  </si>
  <si>
    <t>cm</t>
  </si>
  <si>
    <t>Furo mecanizado em concreto, com martelo demolidor elétrico, para passagem de instalações hidráulicas, diâmetros maiores 1.1/2" e menores ou iguais a 3"</t>
  </si>
  <si>
    <t>Furo mecanizado em concreto, com martelo demolidor elétrico, para passagem de instalações hidráulicas, diâmetros maiores 3" e menores ou iguais a 4"</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</si>
  <si>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</si>
  <si>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</si>
  <si>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</si>
  <si>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</si>
  <si>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</si>
  <si>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</si>
  <si>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</si>
  <si>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</si>
  <si>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</si>
  <si>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</si>
  <si>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</si>
  <si>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</si>
  <si>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</si>
  <si>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</si>
  <si>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Quadro de distribuição em PVC para 08 circuitos, inclusive 6 disjuntores monopolares 15 A, sem barramento</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</si>
  <si>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</si>
  <si>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</si>
  <si>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</si>
  <si>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</si>
  <si>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</si>
  <si>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</si>
  <si>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</si>
  <si>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</si>
  <si>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</si>
  <si>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</si>
  <si>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</si>
  <si>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</si>
  <si>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</si>
  <si>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</si>
  <si>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</si>
  <si>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</si>
  <si>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</si>
  <si>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</si>
  <si>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</si>
  <si>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</si>
  <si>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</si>
  <si>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</si>
  <si>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</si>
  <si>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</si>
  <si>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</si>
  <si>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</si>
  <si>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</si>
  <si>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</si>
  <si>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</si>
  <si>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</si>
  <si>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</si>
  <si>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</si>
  <si>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</si>
  <si>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</si>
  <si>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</si>
  <si>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</si>
  <si>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</si>
  <si>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</si>
  <si>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</si>
  <si>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</si>
  <si>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</si>
  <si>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</si>
  <si>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</si>
  <si>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</si>
  <si>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</si>
  <si>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</si>
  <si>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</si>
  <si>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</si>
  <si>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</si>
  <si>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</si>
  <si>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</si>
  <si>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</si>
  <si>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</si>
  <si>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</si>
  <si>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</si>
  <si>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</si>
  <si>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</si>
  <si>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</si>
  <si>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</si>
  <si>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</si>
  <si>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</si>
  <si>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</si>
  <si>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</si>
  <si>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</si>
  <si>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</si>
  <si>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</si>
  <si>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</si>
  <si>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</si>
  <si>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</si>
  <si>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</si>
  <si>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</si>
  <si>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</si>
  <si>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</si>
  <si>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</si>
  <si>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</si>
  <si>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</si>
  <si>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</si>
  <si>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</si>
  <si>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</si>
  <si>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</si>
  <si>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</si>
  <si>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</si>
  <si>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</si>
  <si>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</si>
  <si>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</si>
  <si>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</si>
  <si>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</si>
  <si>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</si>
  <si>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</si>
  <si>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</si>
  <si>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CHAVES, FUSIVEIS E DISJUNTORES</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</si>
  <si>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</si>
  <si>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</si>
  <si>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</si>
  <si>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</si>
  <si>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</si>
  <si>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</si>
  <si>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</si>
  <si>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</si>
  <si>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</si>
  <si>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</si>
  <si>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</si>
  <si>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</si>
  <si>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</si>
  <si>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</si>
  <si>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</si>
  <si>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</si>
  <si>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</si>
  <si>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</si>
  <si>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</si>
  <si>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</si>
  <si>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</si>
  <si>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</si>
  <si>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</si>
  <si>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</si>
  <si>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</si>
  <si>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</si>
  <si>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</si>
  <si>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</si>
  <si>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</si>
  <si>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</si>
  <si>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</si>
  <si>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</si>
  <si>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</si>
  <si>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</si>
  <si>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</si>
  <si>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</si>
  <si>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</si>
  <si>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</si>
  <si>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</si>
  <si>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</si>
  <si>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</si>
  <si>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</si>
  <si>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</si>
  <si>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</si>
  <si>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</si>
  <si>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FIOS E CABOS</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</si>
  <si>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</si>
  <si>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</si>
  <si>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</si>
  <si>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</si>
  <si>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</si>
  <si>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</si>
  <si>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</si>
  <si>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</si>
  <si>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</si>
  <si>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</si>
  <si>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</si>
  <si>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</si>
  <si>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</si>
  <si>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</si>
  <si>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</si>
  <si>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</si>
  <si>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</si>
  <si>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</si>
  <si>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</si>
  <si>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</si>
  <si>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</si>
  <si>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</si>
  <si>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</si>
  <si>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</si>
  <si>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</si>
  <si>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</si>
  <si>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</si>
  <si>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</si>
  <si>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</si>
  <si>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</si>
  <si>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</si>
  <si>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</si>
  <si>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</si>
  <si>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</si>
  <si>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</si>
  <si>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</si>
  <si>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</si>
  <si>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</si>
  <si>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</si>
  <si>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</si>
  <si>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</si>
  <si>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</si>
  <si>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</si>
  <si>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</si>
  <si>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</si>
  <si>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</si>
  <si>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</si>
  <si>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</si>
  <si>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</si>
  <si>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</si>
  <si>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</si>
  <si>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</si>
  <si>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</si>
  <si>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</si>
  <si>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</si>
  <si>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</si>
  <si>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</si>
  <si>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</si>
  <si>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</si>
  <si>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</si>
  <si>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</si>
  <si>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</si>
  <si>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</si>
  <si>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</si>
  <si>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</si>
  <si>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</si>
  <si>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</si>
  <si>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</si>
  <si>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</si>
  <si>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</si>
  <si>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</si>
  <si>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</si>
  <si>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</si>
  <si>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</si>
  <si>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</si>
  <si>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</si>
  <si>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</si>
  <si>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</si>
  <si>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</si>
  <si>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</si>
  <si>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</si>
  <si>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</si>
  <si>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</si>
  <si>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</si>
  <si>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</si>
  <si>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</si>
  <si>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</si>
  <si>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</si>
  <si>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</si>
  <si>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</si>
  <si>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</si>
  <si>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</si>
  <si>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</si>
  <si>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</si>
  <si>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</si>
  <si>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</si>
  <si>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</si>
  <si>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</si>
  <si>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</si>
  <si>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</si>
  <si>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</si>
  <si>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</si>
  <si>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</si>
  <si>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</si>
  <si>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</si>
  <si>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</si>
  <si>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</si>
  <si>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</si>
  <si>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</si>
  <si>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</si>
  <si>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</si>
  <si>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</si>
  <si>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</si>
  <si>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</si>
  <si>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</si>
  <si>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</si>
  <si>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</si>
  <si>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</si>
  <si>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</si>
  <si>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</si>
  <si>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</si>
  <si>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</si>
  <si>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</si>
  <si>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</si>
  <si>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</si>
  <si>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</si>
  <si>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</si>
  <si>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</si>
  <si>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</si>
  <si>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</si>
  <si>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</si>
  <si>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</si>
  <si>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</si>
  <si>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</si>
  <si>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</si>
  <si>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</si>
  <si>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</si>
  <si>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</si>
  <si>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</si>
  <si>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</si>
  <si>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</si>
  <si>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</si>
  <si>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</si>
  <si>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</si>
  <si>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</si>
  <si>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</si>
  <si>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</si>
  <si>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</si>
  <si>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</si>
  <si>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</si>
  <si>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</si>
  <si>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</si>
  <si>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</si>
  <si>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</si>
  <si>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</si>
  <si>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</si>
  <si>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</si>
  <si>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</si>
  <si>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</si>
  <si>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</si>
  <si>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</si>
  <si>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</si>
  <si>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</si>
  <si>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</si>
  <si>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</si>
  <si>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</si>
  <si>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</si>
  <si>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</si>
  <si>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</si>
  <si>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INSTALAÇÃO DE GÁS</t>
  </si>
  <si>
    <t>Abrigo de gás para 2 cilindros 45 Kg, exec. em alv. bloco conc cheio, dim: 2.10x1.00x1.80m, inclusive cilindros e rede interna do abrigo compreendendo tubos e válvulas de esfera que interligam os cilindros, conforme Norma Técnica 18/2015 do CBMES, exclusive extintor de incêndio</t>
  </si>
  <si>
    <t>Abrigo de gás para 4 cilindros 45 Kg, exec. em alv. bloco conc cheio, dim: 4.05x1.00x1.80m, inclusive cilindros e rede interna do abrigo compreendendo tubos e válvulas de esfera que interligam os cilindros, conforme Norma Técnica 18/2015 do CBMES, exclusive extintor de incêndio</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</si>
  <si>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</si>
  <si>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</si>
  <si>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</si>
  <si>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</si>
  <si>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</si>
  <si>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</si>
  <si>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</si>
  <si>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</si>
  <si>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</si>
  <si>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</si>
  <si>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</si>
  <si>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</si>
  <si>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</si>
  <si>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</si>
  <si>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</si>
  <si>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</si>
  <si>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</si>
  <si>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</si>
  <si>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</si>
  <si>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</si>
  <si>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</si>
  <si>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</si>
  <si>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</si>
  <si>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</si>
  <si>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</si>
  <si>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</si>
  <si>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</si>
  <si>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</si>
  <si>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</si>
  <si>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</si>
  <si>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</si>
  <si>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Abrigo de parede para hidrante 60x90x17cm sobrepor, em chapa de aço com pintura eletrostática vermelha, visor transparente e inscrição "HIDRANTE", registro globo angular 45º 2.1/2? (63mm), adaptador em latão storz engate rápido 2.1/2?, mangueira de incêndio 20m ? 2.1/2? ? Tipo 2, com acoplamento em latão e esguicho regulável em latão 2.1/2? em latão, fornecimento e instalação</t>
  </si>
  <si>
    <t>Hidrante de recalque no passeio, composto por caixa metálica 40x60x40 cm, com registro globo angular 90º DN 65 mm (2.1/2?), adaptador Storz para engate rápido e tampão Storz com corrente de segurança, para conexão de viatura do Corpo de Bombeiros ao sistema de combate a incêndio</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</si>
  <si>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</si>
  <si>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</si>
  <si>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</si>
  <si>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</si>
  <si>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Ponto para seta indicativa de saída, incl. seta em acrílico, com fonte alimentadora própria que assegure um funcionamento mínimo de 1h, para quando ocorrer falta de energia elétrica na rede pública, conforme projeto</t>
  </si>
  <si>
    <t>Placa de sinalização de segurança do tipo ?SAÍDA DE EMERGÊNCIA? com seta vertical, conforme Código 14 - 315/158 da ABNT NBR 13434 e Código S3 da NT 14/2010 do Corpo de Bombeiros do Espírito Santo (CBMES)</t>
  </si>
  <si>
    <t>Ponto para iluminação de emergência completo, inclusive bloco autônomo de iluminação 2x9W com tomada universal</t>
  </si>
  <si>
    <t>Execução de abrigo para hidrante de recalque no passeio, em caixa de alvenaria 60x40x40 cm com blocos de concreto, incluindo registro angular Ø 65 mm (2 ½"), interligado à rede de incêndio, e tampa de ferro fundido 40x40 cm com moldura metálica e inscrição ?INCÊNDIO? pintada com tinta esmalte sintético vermelha a duas demãoes e uma demão de fundo anticorrosivo e lastro de brita 5cm</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</si>
  <si>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</si>
  <si>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</si>
  <si>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</si>
  <si>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Tubo de aço carbono galvanizado, com costura, classe leve, diâmetro 50mm (2"), inclusive pintura com uma demão de primer Epoxi e duas demãos de tinta à base de Epoxi na cor vermelha</t>
  </si>
  <si>
    <t>Tubo de aço carbono galvanizado, com costura, classe leve, diâmetro 65mm (2.1/2"), inclusive pintura com uma demão de primer Epoxi e duas demãos de tinta à base de Epoxi na cor vermelha</t>
  </si>
  <si>
    <t>Tubo de aço carbono galvanizado, com costura, classe leve, diâmetro 80mm (3"), inclusive pintura com uma demão de primer Epoxi e duas demãos de tinta à base de Epoxi na cor vermelha</t>
  </si>
  <si>
    <t>Tubo de aço carbono galvanizado, com costura, classe leve, diâmetro 100mm (4"), inclusive pintura com uma demão de primer Epoxi e duas demãos de tinta à base de Epoxi na cor vermelha</t>
  </si>
  <si>
    <t>Registro de gaveta bruto diâmetro 2" (50mm), volante em aço com acabamento pintura epóxi vermelha ? Docol, Deca ou equivalente</t>
  </si>
  <si>
    <t>Registro de gaveta bruto diâmetro 2.1/2" (65mm), volante em aço com acabamento pintura epóxi vermelha ? Docol, Deca ou equivalente</t>
  </si>
  <si>
    <t>Registro de gaveta bruto diâmetro 3" (75mm) , volante em aço com acabamento pintura epóxi vermelha ? Docol, Deca ou equivalente</t>
  </si>
  <si>
    <t>Registro de gaveta bruto diâmetro 4" (100mm), volante em aço com acabamento pintura epóxi vermelha ? Docol, Deca ou equivalente</t>
  </si>
  <si>
    <t>Tê de ferro fundido maleável 90º classe leve, diâmetro 50mm (2"), inclusive pintura com uma demão de primer Epoxi e duas demãos de tinta à base de Epoxi na cor vermelha</t>
  </si>
  <si>
    <t>Tê de ferro fundido maleável 90º classe leve, diâmetro 65mm (2.1/2"), inclusive pintura com uma demão de primer Epoxi e duas demãos de tinta à base de Epoxi na cor vermelha</t>
  </si>
  <si>
    <t>Tê de ferro fundido maleável 90º classe leve, diâmetro 80mm (3"), inclusive pintura com uma demão de primer Epoxi e duas demãos de tinta à base de Epoxi na cor vermelha</t>
  </si>
  <si>
    <t>Tê de ferro fundido maleável 90º classe leve, diâmetro 100mm (4"), inclusive pintura com uma demão de primer Epoxi e duas demãos de tinta à base de Epoxi na cor vermelha</t>
  </si>
  <si>
    <t>Cotovelo de ferro fundido maleável 90º classe leve, diâmetro 50mm (2"), inclusive pintura com uma demão de primer Epoxi e duas demãos de tinta à base de Epoxi na cor vermelha</t>
  </si>
  <si>
    <t>Cotovelo de ferro fundido maleável 90º classe leve, diâmetro 65mm (2.1/2"), inclusive pintura com uma demão de primer Epoxi e duas demãos de tinta à base de Epoxi na cor vermelha</t>
  </si>
  <si>
    <t>Cotovelo de ferro fundido maleável 90º classe leve, diâmetro 80mm (3"), inclusive pintura com uma demão de primer Epoxi e duas demãos de tinta à base de Epoxi na cor vermelha</t>
  </si>
  <si>
    <t>Cotovelo de ferro fundido maleável 90º classe leve, diâmetro 100mm (4"), inclusive pintura com uma demão de primer Epoxi e duas demãos de tinta à base de Epoxi na cor vermelha</t>
  </si>
  <si>
    <t>Cotovelo de ferro fundido maleável 45º classe leve, diâmetro 50mm (2"), inclusive pintura com uma demão de primer Epoxi e duas demãos de tinta à base de Epoxi na cor vermelha</t>
  </si>
  <si>
    <t>Cotovelo de ferro fundido maleável 45º classe leve, diâmetro 65mm (2.1/2"), inclusive pintura com uma demão de primer Epoxi e duas demãos de tinta à base de Epoxi na cor vermelha</t>
  </si>
  <si>
    <t>Cotovelo de ferro fundido maleável 45º classe leve, diâmetro 80mm (3"), inclusive pintura com uma demão de primer Epoxi e duas demãos de tinta à base de Epoxi na cor vermelha</t>
  </si>
  <si>
    <t>Cotovelo de ferro fundido maleável 45º classe leve, diâmetro 100mm (4"), inclusive pintura com uma demão de primer Epoxi e duas demãos de tinta à base de Epoxi na cor vermelha</t>
  </si>
  <si>
    <t>Válvula de retenção horizontal em bronze, tipo portinhola diâmetro 2" (50mm), inclusive pintura com uma demão de primer Epoxi e duas demãos de tinta à base de Epoxi na cor vermelha</t>
  </si>
  <si>
    <t>Válvula de retenção horizontal em bronze, tipo portinhola diâmetro 2.1/2" (65mm), inclusive pintura com uma demão de primer Epoxi e duas demãos de tinta à base de Epoxi na cor vermelha</t>
  </si>
  <si>
    <t>Válvula de retenção horizontal em bronze, tipo portinhola diâmetro 3" (75mm), inclusive pintura com uma demão de primer Epoxi e duas demãos de tinta à base de Epoxi na cor vermelha</t>
  </si>
  <si>
    <t>Válvula de retenção horizontal em bronze, tipo portinhola diâmetro 4" (100mm), inclusive pintura com uma demão de primer Epoxi e duas demãos de tinta à base de Epoxi na cor vermelha</t>
  </si>
  <si>
    <t>Válvula de retenção vertical em bronze, classe 125 diâmetro 2" (50mm), inclusive pintura com uma demão de primer Epoxi e duas demãos de tinta à base de Epoxi na cor vermelha</t>
  </si>
  <si>
    <t>Válvula de retenção vertical em bronze, classe 125 diâmetro 2.1/2" (65mm), inclusive pintura com uma demão de primer Epoxi e duas demãos de tinta à base de Epoxi na cor vermelha</t>
  </si>
  <si>
    <t>Válvula de retenção vertical em bronze, classe 125 diâmetro 3" (75mm), inclusive pintura com uma demão de primer Epoxi e duas demãos de tinta à base de Epoxi na cor vermelha</t>
  </si>
  <si>
    <t>Válvula de retenção vertical em bronze, classe 125 diâmetro 4" (100mm), inclusive pintura com uma demão de primer Epoxi e duas demãos de tinta à base de Epoxi na cor vermelha</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</si>
  <si>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</si>
  <si>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</si>
  <si>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</si>
  <si>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</si>
  <si>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</si>
  <si>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capacidade de 10 litros, fornecimento (vazio) e instalação, exclusive conexões</t>
  </si>
  <si>
    <t>Fornecimento e instalação de Bateria estacionária 12V - 60 AH, para centrais de alarme / iluminação de emergência, Moura ou equivalente</t>
  </si>
  <si>
    <t>Conjunto completo de Porta corta-fogo simples para saída de emergência Dim.: 100x210x5cm, conforme ABNT NBR 11742, classe P-90, chapa de aço galvanizada 24 com revestimento interno de fibra de manta cerâmica de baixa densidade, fechamento automático, inclusive contra-marco, três (3) dobradiças tipo mola com parafusos sextavados, barra antipânico e fechadura tipo trinco sobrepor sem chave, sinalização e pintura de acabamento</t>
  </si>
  <si>
    <t>Abrigo de parede para hidrante 80x90x17cm sobrepor, em chapa de aço com pintura eletrostática vermelha, visor transparente e inscrição "HIDRANTE", registro globo angular 45º 2.1/2? (63mm), adaptador em latão storz engate rápido 2.1/2?, 2 (duas) mangueiras de incêndio 15m ?2.1/2? - Tipo 2 e esguicho regulável em latão 2.1/2?, fornecimento e instalação</t>
  </si>
  <si>
    <t>Central de Alarme de Incêndio Endereçável, com capacidade para até 256 endereços, distribuídos em 4 laços, incluindo fornecimento, instalação e configuração completa</t>
  </si>
  <si>
    <t>Acionador manual de alarme de incêndio endereçável, tipo quebra-vidro, na cor vermelha, incluso martelo ? Fornecimento, instalação e configuração</t>
  </si>
  <si>
    <t>Detector de fumaça óptico (fotoelétrico) endereçável, alimentação bivolt 12/24V ? Fornecimento, instalação e configuração</t>
  </si>
  <si>
    <t>Sirene eletrônica média tipo corneta em ABS, IP52 ? 12 e 24V ? Fornecimento e instalação</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</si>
  <si>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</si>
  <si>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</si>
  <si>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</si>
  <si>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</si>
  <si>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</si>
  <si>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</si>
  <si>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</si>
  <si>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</si>
  <si>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</si>
  <si>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</si>
  <si>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</si>
  <si>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imprimação e juntas de dilat</t>
  </si>
  <si>
    <t>Fornecimento, preparo e aplicação de concreto Fck = 15MPa (brita 1 e 2) - (5% de perdas)</t>
  </si>
  <si>
    <t>Pintura com tinta esmalte sintético Suvinil, Coral ou Metalatex a duas demãos, inclusive fundo anti corrosivo a uma demão, em metal</t>
  </si>
  <si>
    <t>INSTALAÇÕES DE REDE LOGICA</t>
  </si>
  <si>
    <t>Espelho 4" x 2" com conector RJ 45 fêmea CAT. 5e</t>
  </si>
  <si>
    <t>Conector RJ 45 macho</t>
  </si>
  <si>
    <t>Fornecimento e instalação de Cabo de rede par trançado 4 pares Categoria 5e</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</si>
  <si>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</si>
  <si>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</si>
  <si>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</si>
  <si>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</si>
  <si>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</si>
  <si>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</si>
  <si>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</si>
  <si>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</si>
  <si>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</si>
  <si>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</si>
  <si>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</si>
  <si>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</si>
  <si>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</si>
  <si>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</si>
  <si>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</si>
  <si>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</si>
  <si>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</si>
  <si>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</si>
  <si>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</si>
  <si>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</si>
  <si>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</si>
  <si>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</si>
  <si>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</si>
  <si>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</si>
  <si>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</si>
  <si>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</si>
  <si>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</si>
  <si>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</si>
  <si>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</si>
  <si>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</si>
  <si>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</si>
  <si>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</si>
  <si>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</si>
  <si>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</si>
  <si>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</si>
  <si>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</si>
  <si>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</si>
  <si>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</si>
  <si>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</si>
  <si>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</si>
  <si>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</si>
  <si>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</si>
  <si>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</si>
  <si>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Patch Panel 24 Portas RJ45/IDC Cat.6, inclusive fixação em Rack 19"</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</si>
  <si>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</si>
  <si>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</si>
  <si>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</si>
  <si>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</si>
  <si>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</si>
  <si>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</si>
  <si>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</si>
  <si>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</si>
  <si>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</si>
  <si>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</si>
  <si>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</si>
  <si>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</si>
  <si>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</si>
  <si>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</si>
  <si>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</si>
  <si>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</si>
  <si>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</si>
  <si>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</si>
  <si>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</si>
  <si>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</si>
  <si>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APARELHOS HIDRO-SANITÁRIOS</t>
  </si>
  <si>
    <t>LOUÇAS</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</si>
  <si>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</si>
  <si>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</si>
  <si>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</si>
  <si>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</si>
  <si>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</si>
  <si>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</si>
  <si>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</si>
  <si>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</si>
  <si>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</si>
  <si>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</si>
  <si>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</si>
  <si>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</si>
  <si>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</si>
  <si>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</si>
  <si>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</si>
  <si>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</si>
  <si>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</si>
  <si>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</si>
  <si>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</si>
  <si>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</si>
  <si>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</si>
  <si>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</si>
  <si>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</si>
  <si>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</si>
  <si>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</si>
  <si>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</si>
  <si>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</si>
  <si>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</si>
  <si>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</si>
  <si>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</si>
  <si>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</si>
  <si>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</si>
  <si>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</si>
  <si>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</si>
  <si>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</si>
  <si>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com canopla cromada diam. 15mm (1/2"), marcas de referência Fabrimar, Deca ou Docol</t>
  </si>
  <si>
    <t>Registro de pressão com canopla cromada diam. 20mm (3/4"), marcas de referência Fabrimar, Deca ou Docol</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</si>
  <si>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</si>
  <si>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</si>
  <si>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</si>
  <si>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</si>
  <si>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</si>
  <si>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</si>
  <si>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</si>
  <si>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</si>
  <si>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</si>
  <si>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</si>
  <si>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</si>
  <si>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</si>
  <si>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</si>
  <si>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</si>
  <si>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</si>
  <si>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</si>
  <si>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</si>
  <si>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</si>
  <si>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</si>
  <si>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</si>
  <si>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</si>
  <si>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</si>
  <si>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</si>
  <si>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</si>
  <si>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</si>
  <si>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</si>
  <si>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</si>
  <si>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</si>
  <si>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</si>
  <si>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</si>
  <si>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</si>
  <si>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</si>
  <si>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</si>
  <si>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</si>
  <si>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</si>
  <si>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</si>
  <si>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</si>
  <si>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</si>
  <si>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</si>
  <si>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</si>
  <si>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</si>
  <si>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</si>
  <si>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</si>
  <si>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</si>
  <si>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</si>
  <si>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</si>
  <si>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</si>
  <si>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</si>
  <si>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</si>
  <si>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</si>
  <si>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</si>
  <si>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</si>
  <si>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</si>
  <si>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</si>
  <si>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</si>
  <si>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</si>
  <si>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</si>
  <si>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</si>
  <si>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</si>
  <si>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</si>
  <si>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</si>
  <si>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</si>
  <si>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</si>
  <si>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 L, exclusive adaptadores com flanges de PVC e torneira de bóia</t>
  </si>
  <si>
    <t>Reservatório de polietileno de 1000l, inclusive peça de madeira 6x16cm para apoio, exclusive flanges e torneira de bóia</t>
  </si>
  <si>
    <t>Filtro de água curto Aqualar AP200, inclusive refil ? 3M ou equivalente</t>
  </si>
  <si>
    <t>Mictório de aço inox, marcas de referência Fisher, Metalpress ou Mekal, com 30 cm de largura e comp. variável, inclusive válvula tipo americana, engate flexível cromado, válvula de descarga, sifão cromado e conjunto de fixação</t>
  </si>
  <si>
    <t>Tanque em Mármore Sintético Duplo 102x50cm com dois bojo 37 Litros, inclusive vávula em PVC 2.1/4? com unho, sifão sanfonado em PVC ajustável flexível multiuso 66 cm e fixação em cantoneira de ferro 1" x 1/8"</t>
  </si>
  <si>
    <t>Reservatório de polietileno de 310 L, exclusive adaptadores com flanges de PVC e torneira de bóia</t>
  </si>
  <si>
    <t>Reservatório de polietileno de 1.500 L, exclusive adaptadores com flanges de PVC e torneira de bóia</t>
  </si>
  <si>
    <t>Reservatório de polietileno de 3.000 L, exclusive adaptadores com flanges de PVC e torneira de bóia</t>
  </si>
  <si>
    <t>Reservatório de polietileno de 2.000 L, exclusive adaptadores com flanges de PVC e torneira de bóia</t>
  </si>
  <si>
    <t>Tanque Simples em Mármore Sintético 60x50cm com um bojo 34 Litros, inclusive vávula em PVC 2.1/4? com unho, sifão sanfonado em PVC ajustável flexível multiuso 66 cm e parafusos de fixação</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</si>
  <si>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</si>
  <si>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</si>
  <si>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Bebedouro elétrico de pressão para acessibilidade BDF300 PNE ? IBBL ou equivalente</t>
  </si>
  <si>
    <t>Tanque cilíndrico vertical em polietileno, capacidade de 20.000 litros, com boca de inspeção 60cm, tampa de 1/4 de volta e vedação total, inclusive transporte horizontal manual até base de torre, transporte vertical com guindaste hidráulico</t>
  </si>
  <si>
    <t>ACESSIBILIDADE - NBR 9050</t>
  </si>
  <si>
    <t>Barra de apoio reta, em aço inox polido AISI 304, comprimento 40 cm, conforme requisitos de acessibilidade da NBR 9050 - fornecimento e instalação</t>
  </si>
  <si>
    <t>Barra de apoio reta, em aço inox polido AISI 304, comprimento 60 cm, conforme requisitos de acessibilidade da NBR 9050 - fornecimento e instalação</t>
  </si>
  <si>
    <t>Barra de apoio reta, em aço inox polido AISI 304, comprimento 80 cm, conforme requisitos de acessibilidade da NBR 9050 - fornecimento e instalação</t>
  </si>
  <si>
    <t>Barra de apoio reta, em aço inox polido AISI 304, comprimento 90 cm, conforme requisitos de acessibilidade da NBR 9050 - fornecimento e instalação</t>
  </si>
  <si>
    <t>Barra de apoio articulada, em aço inox polido AISI 304, comprimento 80 cm, conforme requisitos de acessibilidade da NBR 9050 - fornecimento e instalação</t>
  </si>
  <si>
    <t>Bacia sifonada de louça branca sem abertura frontal p/ banheiro PNE, consumo 6 litros por fluxo, Vogue Plus Conforto - P.510.17, Ref. Deca ou equiv., incl. tubo de ligação inox c/ canopla, anel de vedação, paraf. e rejunte epoxi p/ vedação</t>
  </si>
  <si>
    <t>Assento poliéster convencional branco com fixação cromada com proteção antibactéria, Vogue Plus - AP.51.17 -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</si>
  <si>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</si>
  <si>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</si>
  <si>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Kit composto por (02) duas Barra de apoio lateral fixa em formato "U", em aço inox polido AISI 304, 30 cm, para instalação em lavatórios, conforme requisitos de acessibilidade da NBR 9050 - fornecimento e instalação</t>
  </si>
  <si>
    <t>Barra de apoio reta, em aço inox polido AISI 304, comprimento 70 cm, conforme requisitos de acessibilidade da NBR 9050 - fornecimento e instalação</t>
  </si>
  <si>
    <t>APARELHOS ELÉTRICOS</t>
  </si>
  <si>
    <t>LUMINÁRIAS</t>
  </si>
  <si>
    <t>Luminária industrial a prova de tempo, 45 graus, Wetzel, Naville, Total Light, ou equivalente, exclusive lampada</t>
  </si>
  <si>
    <t>Arandela para lâmpada led bivolt E27, luz branca - formato tradicional</t>
  </si>
  <si>
    <t>Luminária com plafonier e globo de plástico dimensões 20x10cm, inclusive lampada LED 9W</t>
  </si>
  <si>
    <t>INTERRUPTORES E TOMADAS</t>
  </si>
  <si>
    <t>Tomada padrão brasileiro linha branca, NBR 14136 (1 módulos) - 2 polos + terra 10A/250V, inclusive suporte e placa 4x2"</t>
  </si>
  <si>
    <t>Tomada padrão brasileiro linha branca, NBR 14136 (1 módulos) - 2 polos + terra 20A/250V, inclusive suporte e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</si>
  <si>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</si>
  <si>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</si>
  <si>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</si>
  <si>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</si>
  <si>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</si>
  <si>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</si>
  <si>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</si>
  <si>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</si>
  <si>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</si>
  <si>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</si>
  <si>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</si>
  <si>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</si>
  <si>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</si>
  <si>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</si>
  <si>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</si>
  <si>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</si>
  <si>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</si>
  <si>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</si>
  <si>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</si>
  <si>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de 11m padrão ESCELSA, incl. luminária tipo LED 1 pétala pot 100W, IP66, temp cor sup 5000K, vida util superior a 60.000 H, mod EDN100, HBP-100 ou 001100G3-1006 - AMES Iluminação, ECP, HDA Iluminação ou equiv</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</si>
  <si>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</si>
  <si>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</si>
  <si>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</si>
  <si>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</si>
  <si>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</si>
  <si>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</si>
  <si>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</si>
  <si>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</si>
  <si>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</si>
  <si>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</si>
  <si>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</si>
  <si>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</si>
  <si>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</si>
  <si>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</si>
  <si>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</si>
  <si>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</si>
  <si>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</si>
  <si>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</si>
  <si>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</si>
  <si>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</si>
  <si>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Luminária embutir compl., corpo ch. aço pintada branca, refletor,aletas parabólicas alum.alta pureza e refletância nclusive 4 lâmpadas LED T8 9W temp. de cor 5000k - Ref.CE416AL-N - AMES, 6026 - LUMAVI OU EQUIVALENTE</t>
  </si>
  <si>
    <t>PINTURA</t>
  </si>
  <si>
    <t>SOBRE PAREDES E FORROS</t>
  </si>
  <si>
    <t>Emassamento de paredes e forros, com duas demãos de massa corrida, referência Suvinil, Coral, Metalatex ou equivalente, inclusive uma demão de liquido selador PVA, referência Suvinil, Coral ou Metalatex ou equivalente</t>
  </si>
  <si>
    <t>Emassamento de paredes e forros, com duas demãos de massa à base de óleo, marcas de referência Suvinil, Coral ou Metalatex</t>
  </si>
  <si>
    <t>Emassamento de paredes e forros, com duas demãos de massa acrílica premium, referência Suvinil, Coral ou Sherwin Williams ou equivalente, inclusive uma demão de liquido selador acrílico,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</si>
  <si>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</si>
  <si>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</si>
  <si>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</si>
  <si>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com nata de cimento sobre superfície áspera a três demãos</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</si>
  <si>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</si>
  <si>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</si>
  <si>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</si>
  <si>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</si>
  <si>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</si>
  <si>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</si>
  <si>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</si>
  <si>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SOBRE CONCRETO OU BLOCOS CERÂMICOS APARENTES</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</si>
  <si>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</si>
  <si>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</si>
  <si>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</si>
  <si>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</si>
  <si>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</si>
  <si>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</si>
  <si>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SOBRE MADEIRA</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</si>
  <si>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</si>
  <si>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</si>
  <si>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</si>
  <si>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</si>
  <si>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</si>
  <si>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SOBRE METAL</t>
  </si>
  <si>
    <t>Pintura sobre metal, aplicação manual, com duas demãos de tinta esmalte sintético, referência Suvinil, Coral ou Metalatex, inclusive uma demão de fundo anticorrosivo</t>
  </si>
  <si>
    <t>Pintura de superfície metálica com uma demão de primer Epoxi e duas demãos de tinta à base de Epoxi</t>
  </si>
  <si>
    <t>SOBRE ELEMENTOS ESPECIAIS</t>
  </si>
  <si>
    <t>Pintura de letras em chapas de ferro, dimensões 20x30cm, aplicação manual, com duas demãos de tinta esmalte sintético, referência Suvinil, Coral, Metalatex ou equivalente, inclusive uma demão de fundo anti-corrosivo</t>
  </si>
  <si>
    <t>SOBRE PISOS</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</si>
  <si>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</si>
  <si>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</si>
  <si>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pisos, marcas de referência Novacor, Coral ou Suvinil, a duas demãos, Linha Premium</t>
  </si>
  <si>
    <t>Pintura sobre piso, aplicação manual, para execução de faixa demarcatória L=8cm, com três demãos de tinta à base de epóxi, marcas de referência Suvinil, Coral ou Metalatex ou equivalente</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</si>
  <si>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</si>
  <si>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</si>
  <si>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</si>
  <si>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</si>
  <si>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</si>
  <si>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</si>
  <si>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</si>
  <si>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</si>
  <si>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</si>
  <si>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</si>
  <si>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</si>
  <si>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</si>
  <si>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</si>
  <si>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</si>
  <si>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</si>
  <si>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</si>
  <si>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Cercamento em gradil em aço galvanizado soldado e revestido em poliéster por processo de pintura eletrostática 100micra, malha 5x20cm, fio diâm. 5,00mm. Inclusive acessórios e poste. Dimensões dos painéis: 2,50x2,03m - Nylofor ou equivalente</t>
  </si>
  <si>
    <t>PAVIMENTAÇÃO</t>
  </si>
  <si>
    <t>Assentamento de meio-fio pré-moldado de concreto com dimensões de 15 x 12 x 30 x 100 cm, rejuntado com argamassa de cimento e areia no traço 1:3</t>
  </si>
  <si>
    <t>Execução de pavimentação com blocos intertravados de concreto tipo pavi-s, espessura de 8 cm e resistência mínima de 35 MPa, assentados sobre colchão de pó de pedra de 10 cm, com rejuntamento em areia, compactação com placa vibratória e cortes com cortadora de piso</t>
  </si>
  <si>
    <t>Execução de passeio cimentado com acabamento camurçado, em argamassa traço 1:3 (cimento e areia) com 1,5 cm de espessura, sobre lastro de concreto de 8 cm, incluindo preparo da caixa.</t>
  </si>
  <si>
    <t>Execução de pavimentação com blocos intertravados de concreto tipo pavi-s, espessura de 10 cm e resistência mínima de 35 MPa, assentados sobre colchão de pó de pedra de 10 cm, com rejuntamento em areia, compactação com placa vibratória e cortes com cortadora de piso</t>
  </si>
  <si>
    <t>Execução de lastro de brita nº 2, aplicado sob passeios e ciclovias, compreendendo a escavação do terreno natural, nivelamento e compactação mecânica da base, bem como o fornecimento, espalhamento e regularização da camada de brita</t>
  </si>
  <si>
    <t>Execução de meio-fio de concreto moldado in loco, com dimensões de 10 x 30 cm, utilizando fôrmas de chapa compensada resinada de 6 mm, incluindo escavação, reaterro e bota-fora</t>
  </si>
  <si>
    <t>Blocos pré-moldados de concreto intertravados tipo pavi-s ou equivalente, espessura de 6 cm e resistência a compressão mínima de 35MPa, assentados sobre colchão de pó de pedra na espessura de 10 cm e rejuntamento com areia, utilizando compactador de placa vibratória e cortadora de piso</t>
  </si>
  <si>
    <t>Canaleta no piso em concreto simples com dimensões internas de 20 x 10 cm e grelha em ferro diam. 1/2" a cada 3 cm fixados em cantoneira de 3/4" x 1/8" apoiada sobre requadro em cantoneira de 1" x 3/16"</t>
  </si>
  <si>
    <t>Fornecimento e assentamento de ladrilho hidráulico pastilhado (tátil de alerta), vermelho, dim. 20x20 cm, esp. 1.5cm, assentado com pasta de cimento colante AC-I, exclusive regularização e lastro</t>
  </si>
  <si>
    <t>Fornecimento e assentamento de ladrilho hidráulico ranhurado (tátil direcional), vermelho, dim. 20x20 cm, esp. 1.5cm, assentado com pasta de cimento colante AC-I, exclusive regularização e lastro</t>
  </si>
  <si>
    <t>PAISAGISMO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</si>
  <si>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</si>
  <si>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</si>
  <si>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</si>
  <si>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</si>
  <si>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</si>
  <si>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</si>
  <si>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</si>
  <si>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 (edificação)</t>
  </si>
  <si>
    <t>Limpeza geral de obras (quadras, praças e jardins)</t>
  </si>
  <si>
    <t>Limpeza de pisos e revestimentos cerâmicos, utilizando detergente neutro, escovação manual e vassoura a seco</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</si>
  <si>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</si>
  <si>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</si>
  <si>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</si>
  <si>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</si>
  <si>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</si>
  <si>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</si>
  <si>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</si>
  <si>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</si>
  <si>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</si>
  <si>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Letra tipo Caixa em chapa de aço inox 304 escovado N16 - Largura: 7,5 cm, Altura: 15cm e Prof. 3cm, inclusive fixação invisível</t>
  </si>
  <si>
    <t>Letra tipo Caixa em chapa de aço inox 304 escovado N16 - Largura: 15 cm, Altura: 30cm e Prof. 3cm, inclusive fixação invisível</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</si>
  <si>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</si>
  <si>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</si>
  <si>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</si>
  <si>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</si>
  <si>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</si>
  <si>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</si>
  <si>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</si>
  <si>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</si>
  <si>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</si>
  <si>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</si>
  <si>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</si>
  <si>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</si>
  <si>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</si>
  <si>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</si>
  <si>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</si>
  <si>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</si>
  <si>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</si>
  <si>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</si>
  <si>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</si>
  <si>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</si>
  <si>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</si>
  <si>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</si>
  <si>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</si>
  <si>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</si>
  <si>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</si>
  <si>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Quadro pincel novo, completo, de laminado melamínico alta pressão, "LOUSA" quadriculado, cor branco brilhante, linha Lousas, padrão F608 Brancoline, esp. 1mm, incl. requadro madeira 2.5 x 5.0 cm e porta pincel, dim. 3.95 x 1.29 m</t>
  </si>
  <si>
    <t>ARMÁRIOS E PRATELEIRAS</t>
  </si>
  <si>
    <t>Prateleiras em granito cinza andorinha, esp. 2cm</t>
  </si>
  <si>
    <t>DIVERSOS INTERNOS</t>
  </si>
  <si>
    <t>Guarda corpo de tubo de ferro galvanizado, diâm. 3" e 2", h=0.8 m inclusive pintura a óleo ou esmalte</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</si>
  <si>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</si>
  <si>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</si>
  <si>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</si>
  <si>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</si>
  <si>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</si>
  <si>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</si>
  <si>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</si>
  <si>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 total flex - gasolina - preço LABOR) Seguro total, manutenção, combustível, eventuais taxas e emolumentos, bem como eventual substituição do veículo (se necessário), sem motorista, utilização até 2.000 (dois mil) km/mês</t>
  </si>
  <si>
    <t>SERVIÇOS GERAIS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</si>
  <si>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</si>
  <si>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</si>
  <si>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</si>
  <si>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</si>
  <si>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</si>
  <si>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</si>
  <si>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</si>
  <si>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</si>
  <si>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</si>
  <si>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</si>
  <si>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</si>
  <si>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</si>
  <si>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</si>
  <si>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</si>
  <si>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</si>
  <si>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</si>
  <si>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</si>
  <si>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</si>
  <si>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</si>
  <si>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</si>
  <si>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</si>
  <si>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</si>
  <si>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</si>
  <si>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</si>
  <si>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</si>
  <si>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ITENS DE SERVIÇOS AUXILIARES</t>
  </si>
  <si>
    <t>SERVIÇOS AUXILIARES 01</t>
  </si>
  <si>
    <t>Argamassa traço 1:3 de cimento e areia média, preparo mecânico com betoneira 400 l</t>
  </si>
  <si>
    <t>Argamassa de cimento e areia sem peneirar traço 1:4, preparo mecânico com betoneira 400 l</t>
  </si>
  <si>
    <t>Argamassa mista de cimento, cal hidratada e areia sem peneirar traço 1:0,5:8, preparo mecânico com betoneira 400 l</t>
  </si>
  <si>
    <t>Fornecimento, preparo e aplicação de concreto Fck=15 MPa (brita 1) - (5% de perdas já incluído no custo)</t>
  </si>
  <si>
    <t>Tela soldada em aço CA-60 B, diâmetro 4.2mm, com malha de 10 x 10 cm, para armação</t>
  </si>
  <si>
    <t>Fôrma chapas de madeira compensada resinada, de 12 mm de espessura, levando-se em conta a utilização 3 vezes, reforçadas com sarrafos de madeira de 2.5 x 10.0 cm (incl. material, montagem, escoramento com pontaletes 8x8cm e desf.)</t>
  </si>
  <si>
    <t>Forma curva de tábuas de pinho e chapas de madeira compensada tipo resinada, de 6mm espessura, levando-se em conta a utilização 2 vezes (incluido o material, corte, montagem, escoramento e desfôrma)</t>
  </si>
  <si>
    <t>Junta de dilatação para piso 5x15mm, inclusive corte e preenchimento com mastique</t>
  </si>
  <si>
    <t>Dreno em muro de contenção, executado no pé do muro, com tubo de pead corrugado flexível perfurado 100mm (4"), enchimento com brita, envolvido com manta geotêxtil</t>
  </si>
  <si>
    <t>Forma para vigas com tábuas e sarrafos - desmontagem</t>
  </si>
  <si>
    <t>Forma para vigas com tábuas e sarrafos - fabricação</t>
  </si>
  <si>
    <t>Forma para vigas com tábuas e sarrafos - montagem</t>
  </si>
  <si>
    <t>Forma para vigas com tábuas e sarrafos, 5 reaproveitamentos</t>
  </si>
  <si>
    <t>Concreto magro para lastro, traço 1:4,5:4,5 (em massa seca de cimento/ areia média/ brita 1) - preparo mecânico com betoneira 400 l.</t>
  </si>
  <si>
    <t>Alizar de madeira de lei de 1ª (Peroba, Ipê, Angelim Pedra ou equivalente) de 5 x 2,5 cm</t>
  </si>
  <si>
    <t>Regularização de base para revestimento de pisos c/ argamassa de alta resistência, empregando argamassa de cimento e areia no traço 1:3 e espessura de 3 cm</t>
  </si>
  <si>
    <t>Tubo de PVC rígido soldável marrom, DN 25mm (3/4")</t>
  </si>
  <si>
    <t>Joelho 90° de PVC soldável marrom, diâmetro 25mm (3/4")</t>
  </si>
  <si>
    <t>Luva de PVC soldável marrom, diâmetro 25mm (3/4")</t>
  </si>
  <si>
    <t>Adaptador de PVC soldável com anel para caixa dágua, DN 25mm</t>
  </si>
  <si>
    <t>Tubo de PVC rígido roscável, diâm. 1" (32mm), inclusive conexões</t>
  </si>
  <si>
    <t>Registro de gaveta bruto, diâmetro 20mm (3/4")</t>
  </si>
  <si>
    <t>Tubo de PVC rígido soldável branco, para esgoto, diâmetro 50mm (2")</t>
  </si>
  <si>
    <t>Poste de concreto, com seção circular, com 11m de comprimento e carga nominal no topo, de 200 kg, inclusive escavação e exclusive transporte</t>
  </si>
  <si>
    <t>Cruzeta (conjunto com 2 cruzetas) de 2400x90x135mm, sela para cruzeta, parafuso de cabeça abaulada diâm.10x150mm, arruela quadrada de 36mm furo de 18mm, porca quadrada</t>
  </si>
  <si>
    <t>cj</t>
  </si>
  <si>
    <t>Terminal mecânico para cabo de 16 e 25 mm2</t>
  </si>
  <si>
    <t>Caixa para medidor monofásico P-980-009 c/ caixa p/ disjuntor P-940-003, padrão ESCELSA</t>
  </si>
  <si>
    <t>Caixa para medidor polifásico P-980-009 até 41000W c/ caixa p/ disjuntor, padrão ESCELSA</t>
  </si>
  <si>
    <t>Niple para eletroduto de PVC roscável, diâmetro 85mm (3")</t>
  </si>
  <si>
    <t>Eletroduto de aço galvanizado, diâmetro 85mm (3")</t>
  </si>
  <si>
    <t>Eletroduto de aço galvanizado, inclusive conexões, diâmetro 65mm (2.1/2")</t>
  </si>
  <si>
    <t>Eletroduto de aço galvanizado, inclusive conexões, diâmetro 100 mm (4")</t>
  </si>
  <si>
    <t>Cabo de cobre nú, seção de 16.0 mm2</t>
  </si>
  <si>
    <t>Sifão sanfonado em PVC ajustável flexível multiuso 66 cm - fornecimento e instalação</t>
  </si>
  <si>
    <t>Pintura de esquadrias e elementos de madeira, aplicação manual, com duas demãos de tinta esmalte sintético referência Suvinil, Coral ou Metalatex</t>
  </si>
  <si>
    <t>Pintura de superfície metálica, tubo diâmetro 2" com uma demão de primer Epoxi e duas demãos de tinta à base de Epoxi</t>
  </si>
  <si>
    <t>Pintura de superfície metálica, tubo diâmetro 3" com uma demão de primer Epoxi e duas demãos de tinta à base de Epoxi</t>
  </si>
  <si>
    <t>Fundo anticorrosivo zarcao, uma demao</t>
  </si>
  <si>
    <t>Pintura sobre metal, aplicação manual, com duas demãos de tinta esmalte sintético, referência Suvinil, Coral ou Metalatex</t>
  </si>
  <si>
    <t>Pintura de superfície metálica em conexões de diâmetro 2" (50mm) com uma demão de primer Epoxi e duas demãos de tinta à base de Epoxi</t>
  </si>
  <si>
    <t>Pintura de superfície metálica em conexões de diâmetro 2.1/2" (65mm) com uma demão de primer Epoxi e duas demãos de tinta à base de Epoxi</t>
  </si>
  <si>
    <t>Pintura de superfície metálica em conexões de diâmetro 3" (80mm) com uma demão de primer Epoxi e duas demãos de tinta à base de Epoxi</t>
  </si>
  <si>
    <t>Pintura de superfície metálica em conexões de diâmetro 4" (100mm) com uma demão de primer Epoxi e duas demãos de tinta à base de Epoxi</t>
  </si>
  <si>
    <t>Pintura de superfície metálica, tubo diâmetro 2.1/2" com uma demão de primer Epoxi e duas demãos de tinta à base de Epoxi</t>
  </si>
  <si>
    <t>Limpeza de piso cerâmico ou porcelanato com vassoura a seco</t>
  </si>
  <si>
    <t>Limpeza de piso e revestimento cerâmico, utilizando detergente neutro e escovação manual</t>
  </si>
  <si>
    <t>Limpeza de revestimento cerâmico em parede utilizando detergente neutro e escovação manual</t>
  </si>
  <si>
    <t>Limpeza de superfície com jato de alta pressão</t>
  </si>
  <si>
    <t>Fornecimento e assentamento de tampão de ferro fundido com suporte articulado, para poço de visita, conforme padrão e especificações da PMV</t>
  </si>
  <si>
    <t>SERVIÇOS AUXILIARES 02</t>
  </si>
  <si>
    <t>Betoneira capacidade nominal de 400 l, capacidade de mistura 280 l, motor elétrico trifásico potência de 2 cv, sem carregador - chp diurno</t>
  </si>
  <si>
    <t>chp</t>
  </si>
  <si>
    <t>Caminhão basculante 6 m3 toco, peso bruto total 16.000 kg, carga útil máxima 11.130 kg, distância entre eixos 5,36 m, potência 185 cv, inclusive caçamba metálica - chp diurno</t>
  </si>
  <si>
    <t>Vibrador de imersão, diâmetro de ponteira 45mm, motor elétrico trifásico potência de 2 cv - chp diurno</t>
  </si>
  <si>
    <t>Guindauto hidráulico, capacidade máxima de carga 6200 kg, momento máximo de carga 11,7 tm, alcance máximo horizontal 9,70 m, inclusive caminhão toco pbt 16.000 kg, potência de 189 cv - chp diurno</t>
  </si>
  <si>
    <t>Pá carregadeira sobre rodas, potência líquida 128 hp, capacidade da caçamba 1,7 a 2,8 m3, peso operacional 11632 kg - chp diurno.</t>
  </si>
  <si>
    <t>Cortadora de piso com motor 4 tempos a gasolina, potência de 13 hp, com disco de corte diamantado segmentado para concreto, diâmetro de 350 mm, furo de 1" (14 x 1") - chp diurno</t>
  </si>
  <si>
    <t>Compactador de solos de percusão (soquete) com motor a gasolina, potência 3 cv - chp diurno</t>
  </si>
  <si>
    <t>Retroescavadeira sobre rodas com carregadeira, tração 4x2, potência líq. 79 hp, caçamba carreg. cap. mín. 1 m3, caçamba retro cap. 0,20 m3, peso operacional mín. 6.570 kg, profundidade escavação máx. 4,37 m - chp diurno</t>
  </si>
  <si>
    <t>Caminhão pipa 6.000 l, peso bruto total 13.000 kg, distância entre eixos 4,80 m, potência 189 cv inclusive tanque de aço para transporte de água, capacidade 6 m3 - chp diurno</t>
  </si>
  <si>
    <t>Guindaste hidráulico autopropelido, com lança telescópica 40 m, capacidade máxima 60 t, potência 260 kw - chp diurno</t>
  </si>
  <si>
    <t>Martelo demolidor elétrico, com potência de 2.000 w, 1.000 impactos por minuto, peso de 30 kg - chp diurno</t>
  </si>
  <si>
    <t>Lavadora de alta pressao (lava-jato) para agua fria, pressao de operacao entre 1400 e 1900 lib/pol2, vazao maxima entre 400 e 700 l/h - chp diurno</t>
  </si>
  <si>
    <t>Betoneira capacidade nominal de 400 l, capacidade de mistura 280 l, motor elétrico trifásico potência de 2 cv, sem carregador - chi diurno</t>
  </si>
  <si>
    <t>chi</t>
  </si>
  <si>
    <t>Cortadora de piso com motor 4 tempos a gasolina, potência de 13 hp, com disco de corte diamantado segmentado para concreto, diâmetro de 350 mm, furo de 1" (14 x 1") - chi diurno</t>
  </si>
  <si>
    <t>Compactador de solos de percusão (soquete) com motor a gasolina, potência 3 cv - chi diurno</t>
  </si>
  <si>
    <t>Martelo demolidor elétrico, com potência de 2.000 w, 1.000 impactos por minuto, peso de 30 kg - chi diurno</t>
  </si>
  <si>
    <t>Guindaste hidráulico autopropelido, com lança telescópica 40 m, capacidade máxima 60 t, potência 260 kw - chi diurno</t>
  </si>
  <si>
    <t>Betoneira capacidade nominal de 400 l, capacidade de mistura 280 l, motor elétrico trifásico potência de 2 cv, sem carregador - depreciação</t>
  </si>
  <si>
    <t>Caminhão basculante 6m3 toco, peso bruto total 16.000kg, carga útil máx. 11.130kg, dist. entre eixos 5,36m, pot. 185cv, incl. caçamba metálica - depreciação</t>
  </si>
  <si>
    <t>Vibrador de imersão, diâmetro de ponteira 45mm, motor elétrico trifásico potência de 2 cv - depreciação</t>
  </si>
  <si>
    <t>Guindauto hidráulico, capacidade máxima de carga 6200 kg, momento máximo de carga 11,7 tm, alcance máximo horizontal 9,70 m, inclusive caminhão toco pbt 16.000 kg, potência de 189 cv - depreciação</t>
  </si>
  <si>
    <t>Pá carregadeira sobre rodas, potência líquida 128 hp, capacidade da caçamba 1,7 a 2,8 m3, peso operacional 11632 kg - depreciação</t>
  </si>
  <si>
    <t>Cortadora de piso com motor 4 tempos a gasolina, potência de 13 hp, com disco de corte diamantado segmentado para concreto, diâmetro de 350 mm, furo de 1" (14 x 1") - depreciação</t>
  </si>
  <si>
    <t>Compactador de solos de percussão (soquete) com motor a gasolina 4 tempos, potência 4 cv - depreciação</t>
  </si>
  <si>
    <t>Retroescavadeira sobre rodas com carregadeira, tração 4x2, potência líq. 79 hp, caçamba carreg. cap. mín. 1 m3, caçamba retro cap. 0,20 m3, peso operacional mín. 6.570 kg, profundidade escavação máx. 4,37 m - depreciação</t>
  </si>
  <si>
    <t>Caminhão pipa 6.000 l, peso bruto total 13.000 kg, distância entre eixos 4,80 m, potência 189 cv inclusive tanque de aço para transporte de água, capacidade 6 m3 - depreciação.</t>
  </si>
  <si>
    <t>Guindaste hidráulico autopropelido, com lança telescópica 40 m, capacidade máxima 60 t, potência 260 kw - depreciação.</t>
  </si>
  <si>
    <t>Martelo demolidor elétrico, com potência de 2.000 w, 1.000 impactos por minuto, peso de 30 kg - depreciação</t>
  </si>
  <si>
    <t>Lavadora de alta pressao (lava-jato) para agua fria, pressao de operacao entre 1400 e 1900 lib/pol2, vazao maxima entre 400 e 700 l/h - depreciação</t>
  </si>
  <si>
    <t>Betoneira capacidade nominal de 400 l, capacidade de mistura 280 l, motor elétrico trifásico potência de 2 cv, sem carregador - juros</t>
  </si>
  <si>
    <t>Caminhão basculante 6m3 toco, peso bruto total 16.000kg, carga útil máx. 11.130kg, dist. entre eixos 5,36m, pot. 185cv, incl. caçamba metálica - juros.</t>
  </si>
  <si>
    <t>Vibrador de imersão, diâmetro de ponteira 45mm, motor elétrico trifásico potência de 2 cv - juros</t>
  </si>
  <si>
    <t>Guindauto hidráulico, capacidade máxima de carga 6200 kg, momento máximo de carga 11,7 tm, alcance máximo horizontal 9,70 m, inclusive caminhão toco pbt 16.000 kg, potência de 189 cv - juros.</t>
  </si>
  <si>
    <t>Pá carregadeira sobre rodas, potência líquida 128 hp, capacidade da caçamba 1,7 a 2,8 m3, peso operacional 11632 kg - juros.</t>
  </si>
  <si>
    <t>Cortadora de piso com motor 4 tempos a gasolina, potência de 13 hp, com disco de corte diamantado segmentado para concreto, diâmetro de 350 mm, furo de 1" (14 x 1") - juros</t>
  </si>
  <si>
    <t>Compactador de solos de percussão (soquete) com motor a gasolina 4 tempos, potência 4 cv - juros</t>
  </si>
  <si>
    <t>Retroescavadeira sobre rodas com carregadeira, tração 4x2, potência líq. 79 hp, caçamba carreg. cap. mín. 1 m3, caçamba retro cap. 0,20 m3, peso operacional mín. 6.570 kg, profundidade escavação máx. 4,37 m - juros</t>
  </si>
  <si>
    <t>Caminhão pipa 6.000 l, peso bruto total 13.000 kg, distância entre eixos 4,80 m, potência 189 cv inclusive tanque de aço para transporte de água, capacidade 6 m3 - juros</t>
  </si>
  <si>
    <t>Guindaste hidráulico autopropelido, com lança telescópica 40 m, capacidade máxima 60 t, potência 260 kw - juros</t>
  </si>
  <si>
    <t>Martelo demolidor elétrico, com potência de 2.000 w, 1.000 impactos por minuto, peso de 30 kg - juros</t>
  </si>
  <si>
    <t>Lavadora de alta pressao (lava-jato) para agua fria, pressao de operacao entre 1400 e 1900 lib/pol2, vazao maxima entre 400 e 700 l/h - juros</t>
  </si>
  <si>
    <t>Betoneira capacidade nominal de 400 l, capacidade de mistura 280 l, motor elétrico trifásico potência de 2 cv, sem carregador - manutenção</t>
  </si>
  <si>
    <t>Caminhão basculante 6m3 toco, peso bruto total 16.000kg, carga útil máx. 11.130kg, dist. entre eixos 5,36m, pot. 185 cv, incl. caçamba metálica - manutenção</t>
  </si>
  <si>
    <t>Vibrador de imersão, diâmetro de ponteira 45mm, motor elétrico trifásico potência de 2 cv - manutenção</t>
  </si>
  <si>
    <t>Guindauto hidráulico, capacidade máxima de carga 6200 kg, momento máximo de carga 11,7 tm, alcance máximo horizontal 9,70 m, inclusive caminhão toco pbt 16.000 kg, potência de 189 cv - manutenção.</t>
  </si>
  <si>
    <t>Pá carregadeira sobre rodas, potência líquida 128 hp, capacidade da caçamba 1,7 a 2,8 m3, peso operacional 11632 kg - manutenção.</t>
  </si>
  <si>
    <t>Cortadora de piso com motor 4 tempos a gasolina, potência de 13 hp, com disco de corte diamantado segmentado para concreto, diâmetro de 350 mm, furo de 1" (14 x 1") - manutenção</t>
  </si>
  <si>
    <t>Compactador de solos de percusão (soquete) com motor a gasolina, potência 3 cv - manutenção</t>
  </si>
  <si>
    <t>Retroescavadeira sobre rodas com carregadeira, tração 4x2, potência líq. 79 hp, caçamba carreg. cap. mín. 1 m3, caçamba retro cap. 0,20 m3, peso operacional mín. 6.570 kg, profundidade escavação máx. 4,37 m - manutenção</t>
  </si>
  <si>
    <t>Caminhão pipa 6.000 l, peso bruto total 13.000 kg, distância entre eixos 4,80 m, potência 189 cv inclusive tanque de aço para transporte de água, capacidade 6 m3 - manutenção</t>
  </si>
  <si>
    <t>Martelo demolidor elétrico, com potência de 2.000 w, 1.000 impactos por minuto, peso de 30 kg - manutenção</t>
  </si>
  <si>
    <t>Lavadora de alta pressao (lava-jato) para agua fria, pressao de operacao entre 1400 e 1900 lib/pol2, vazao maxima entre 400 e 700 l/h - manutenção</t>
  </si>
  <si>
    <t>Guindaste hidráulico autopropelido, com lança telescópica 40 m, capacidade máxima 60 t, potência 260 kw - manutenção</t>
  </si>
  <si>
    <t>Betoneira capacidade nominal de 400 l, capacidade de mistura 280 l, motor elétrico trifásico potência de 2 cv, sem carregador - materiais na operação</t>
  </si>
  <si>
    <t>Caminhão basculante 6m3 toco, peso bruto total 16.000 kg, carga útil máx. 11.130kg, dist. entre eixos 5,36m, pot. 185cv, incl. caçamba metálica - materiais na operação</t>
  </si>
  <si>
    <t>Vibrador de imersão, diâmetro de ponteira 45mm, motor elétrico trifásico potência de 2 cv - materiais na operação.</t>
  </si>
  <si>
    <t>Guindauto hidráulico, capacidade máxima de carga 6200 kg, momento máximo de carga 11,7 tm, alcance máximo horizontal 9,70 m, inclusive caminhão toco pbt 16.000 kg, potência de 189 cv - materiais na operação.</t>
  </si>
  <si>
    <t>Pá carregadeira sobre rodas, potência líquida 128 hp, capacidade da caçamba 1,7 a 2,8 m3, peso operacional 11632 kg - materiais na operação.</t>
  </si>
  <si>
    <t>Cortadora de piso com motor 4 tempos a gasolina, potência de 13 hp, com disco de corte diamantado segmentado para concreto, diâmetro de 350 mm, furo de 1" (14 x 1") - materiais na operação</t>
  </si>
  <si>
    <t>Compactador de solos de percusão (soquete) com motor a gasolina, potência 3 cv - materiais na operação</t>
  </si>
  <si>
    <t>Retroescavadeira sobre rodas com carregadeira, tração 4x2, potência líq. 79 hp, caçamba carreg. cap. mín. 1 m3, caçamba retro cap. 0,20 m3, peso operacional mín. 6.570 kg, profundidade escavação máx. 4,37 m - materiais na operação</t>
  </si>
  <si>
    <t>Caminhão pipa 6.000 l, peso bruto total 13.000 kg, distância entre eixos 4,80 m, potência 189 cv inclusive tanque de aço para transporte de água, capacidade 6 m3 - materiais na operação</t>
  </si>
  <si>
    <t>Martelo demolidor elétrico, com potência de 2.000 w, 1.000 impactos por minuto, peso de 30 kg - materiais na operação</t>
  </si>
  <si>
    <t>Lavadora de alta pressao (lava-jato) para agua fria, pressao de operacao entre 1400 e 1900 lib/pol2, vazao maxima entre 400 e 700 l/h - materiais na operação</t>
  </si>
  <si>
    <t>Guindaste hidráulico autopropelido, com lança telescópica 40 m, capacidade máxima 60 t, potência 260 kw - materiais na operação</t>
  </si>
  <si>
    <t>Caminhão basculante 6m3 toco, peso bruto total 16.000kg, carga útil máx. 11.130 kg, dist. entre eixos 5,36 m, pot. 185cv, incl. caçamba metálica - impostos e seguros</t>
  </si>
  <si>
    <t>Guindauto hidráulico, capacidade máxima de carga 6200 kg, momento máximo de carga 11,7 tm, alcance máximo horizontal 9,70 m, inclusive caminhão toco pbt 16.000 kg, potência de 189 cv - impostos e seguros.</t>
  </si>
  <si>
    <t>Caminhão pipa 6.000 l, peso bruto total 13.000 kg, distância entre eixos 4,80 m, potência 189 cv inclusive tanque de aço para transporte de água, capacidade 6 m3 - impostos e seguros</t>
  </si>
  <si>
    <t>Guindaste hidráulico autopropelido, com lança telescópica 40 m, capacidade máxima 60 t, potência 260 kw - impostos e seguros</t>
  </si>
  <si>
    <t>INSUMOS DER/IOPES</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</si>
  <si>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</si>
  <si>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</si>
  <si>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</si>
  <si>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</si>
  <si>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</si>
  <si>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</si>
  <si>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</si>
  <si>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</si>
  <si>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</si>
  <si>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</si>
  <si>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</si>
  <si>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</si>
  <si>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</si>
  <si>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</si>
  <si>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</si>
  <si>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</si>
  <si>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</si>
  <si>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SERRALHEIRO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</si>
  <si>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</si>
  <si>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</si>
  <si>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</si>
  <si>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</si>
  <si>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</si>
  <si>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</si>
  <si>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</si>
  <si>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</si>
  <si>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</si>
  <si>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</si>
  <si>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</si>
  <si>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</si>
  <si>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</si>
  <si>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</si>
  <si>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OFICIAL DA CONSTRUÇÃO PESADA I</t>
  </si>
  <si>
    <t>OPERADOR DE MAQUINAS PESADAS II - SINDICOPES</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</si>
  <si>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</si>
  <si>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</si>
  <si>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</si>
  <si>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</si>
  <si>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</si>
  <si>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</si>
  <si>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</si>
  <si>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</si>
  <si>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</si>
  <si>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SEGUNDO GRAU (NIVEL D)</t>
  </si>
  <si>
    <t>ALMOXARIFE</t>
  </si>
  <si>
    <t>AUXILIAR DE ALMOXARIFE</t>
  </si>
  <si>
    <t>COTADOR</t>
  </si>
  <si>
    <t>TECNICO NIVEL SUPERIOR</t>
  </si>
  <si>
    <t>VIGIA</t>
  </si>
  <si>
    <t>Categoria: Material</t>
  </si>
  <si>
    <t>Código</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</si>
  <si>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</si>
  <si>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</si>
  <si>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</si>
  <si>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</si>
  <si>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</si>
  <si>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</si>
  <si>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</si>
  <si>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</si>
  <si>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</si>
  <si>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</si>
  <si>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</si>
  <si>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</si>
  <si>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</si>
  <si>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</si>
  <si>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</si>
  <si>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</si>
  <si>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</si>
  <si>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</si>
  <si>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</si>
  <si>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</si>
  <si>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</si>
  <si>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</si>
  <si>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</si>
  <si>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</si>
  <si>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</si>
  <si>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</si>
  <si>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</si>
  <si>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</si>
  <si>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</si>
  <si>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</si>
  <si>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</si>
  <si>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</si>
  <si>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</si>
  <si>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</si>
  <si>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</si>
  <si>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</si>
  <si>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</si>
  <si>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</si>
  <si>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</si>
  <si>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</si>
  <si>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</si>
  <si>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</si>
  <si>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</si>
  <si>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</si>
  <si>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</si>
  <si>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</si>
  <si>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</si>
  <si>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</si>
  <si>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</si>
  <si>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</si>
  <si>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</si>
  <si>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</si>
  <si>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</si>
  <si>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</si>
  <si>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</si>
  <si>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</si>
  <si>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</si>
  <si>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</si>
  <si>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</si>
  <si>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</si>
  <si>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</si>
  <si>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</si>
  <si>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</si>
  <si>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</si>
  <si>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</si>
  <si>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</si>
  <si>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</si>
  <si>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</si>
  <si>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</si>
  <si>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</si>
  <si>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</si>
  <si>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</si>
  <si>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</si>
  <si>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</si>
  <si>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</si>
  <si>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</si>
  <si>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</si>
  <si>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</si>
  <si>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</si>
  <si>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</si>
  <si>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</si>
  <si>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</si>
  <si>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</si>
  <si>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</si>
  <si>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</si>
  <si>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</si>
  <si>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</si>
  <si>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</si>
  <si>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</si>
  <si>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</si>
  <si>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</si>
  <si>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</si>
  <si>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</si>
  <si>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</si>
  <si>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</si>
  <si>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</si>
  <si>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</si>
  <si>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</si>
  <si>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</si>
  <si>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</si>
  <si>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</si>
  <si>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</si>
  <si>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</si>
  <si>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</si>
  <si>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</si>
  <si>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</si>
  <si>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</si>
  <si>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</si>
  <si>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</si>
  <si>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</si>
  <si>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</si>
  <si>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</si>
  <si>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</si>
  <si>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PRIMER E PROTECAO</t>
  </si>
  <si>
    <t>MANTA ASFALTICA 4MM TIPO III - APP (AREIA/POLIESTER/POLIESTER) NBR 9952, INCL. ARG. REGULAR. PRIMER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</si>
  <si>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</si>
  <si>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</si>
  <si>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</si>
  <si>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</si>
  <si>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</si>
  <si>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</si>
  <si>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</si>
  <si>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</si>
  <si>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</si>
  <si>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</si>
  <si>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</si>
  <si>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</si>
  <si>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</si>
  <si>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</si>
  <si>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</si>
  <si>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</si>
  <si>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</si>
  <si>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</si>
  <si>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</si>
  <si>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</si>
  <si>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</si>
  <si>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</si>
  <si>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</si>
  <si>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</si>
  <si>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</si>
  <si>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</si>
  <si>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</si>
  <si>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CONJUNTO PARAFUSO ACO INOX 304 ROSCA SOBERBA 7,2MM PARA FIXACAO DE BACIA/MICTORIOS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</si>
  <si>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</si>
  <si>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</si>
  <si>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</si>
  <si>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</si>
  <si>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</si>
  <si>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</si>
  <si>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</si>
  <si>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</si>
  <si>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</si>
  <si>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</si>
  <si>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</si>
  <si>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</si>
  <si>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</si>
  <si>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</si>
  <si>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</si>
  <si>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</si>
  <si>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</si>
  <si>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</si>
  <si>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</si>
  <si>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</si>
  <si>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CHUMBADOR TIPO CBA C/ PRISIONEIRO 3/8" X 80MM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</si>
  <si>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</si>
  <si>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</si>
  <si>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</si>
  <si>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</si>
  <si>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</si>
  <si>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</si>
  <si>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</si>
  <si>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</si>
  <si>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</si>
  <si>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</si>
  <si>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</si>
  <si>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</si>
  <si>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</si>
  <si>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</si>
  <si>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</si>
  <si>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</si>
  <si>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</si>
  <si>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</si>
  <si>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</si>
  <si>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</si>
  <si>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</si>
  <si>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</si>
  <si>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</si>
  <si>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</si>
  <si>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</si>
  <si>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</si>
  <si>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</si>
  <si>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</si>
  <si>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</si>
  <si>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</si>
  <si>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</si>
  <si>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</si>
  <si>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</si>
  <si>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</si>
  <si>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</si>
  <si>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</si>
  <si>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</si>
  <si>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</si>
  <si>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</si>
  <si>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</si>
  <si>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</si>
  <si>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</si>
  <si>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</si>
  <si>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</si>
  <si>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</si>
  <si>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</si>
  <si>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DISCO DE CORTE DIAMANTADO SEGMENTADO PARA CONCRETO, DIAMETRO DE 350 MM, FURO DE 1 " (14 X 1 ")</t>
  </si>
  <si>
    <t>TUBO EM ACO INOX 1.1/2" (38,10MM) ESP: 1,5MM - POLIDO</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</si>
  <si>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</si>
  <si>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</si>
  <si>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</si>
  <si>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</si>
  <si>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</si>
  <si>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</si>
  <si>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</si>
  <si>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BARRA APOIO RETA INOX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</si>
  <si>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</si>
  <si>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</si>
  <si>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</si>
  <si>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</si>
  <si>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</si>
  <si>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</si>
  <si>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</si>
  <si>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</si>
  <si>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</si>
  <si>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</si>
  <si>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</si>
  <si>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</si>
  <si>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</si>
  <si>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</si>
  <si>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</si>
  <si>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</si>
  <si>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</si>
  <si>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</si>
  <si>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</si>
  <si>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</si>
  <si>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</si>
  <si>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</si>
  <si>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</si>
  <si>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</si>
  <si>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</si>
  <si>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</si>
  <si>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</si>
  <si>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</si>
  <si>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</si>
  <si>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</si>
  <si>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</si>
  <si>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</si>
  <si>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</si>
  <si>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</si>
  <si>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</si>
  <si>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</si>
  <si>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</si>
  <si>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</si>
  <si>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</si>
  <si>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</si>
  <si>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</si>
  <si>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</si>
  <si>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</si>
  <si>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</si>
  <si>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</si>
  <si>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</si>
  <si>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</si>
  <si>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</si>
  <si>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</si>
  <si>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</si>
  <si>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</si>
  <si>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</si>
  <si>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</si>
  <si>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</si>
  <si>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</si>
  <si>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</si>
  <si>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</si>
  <si>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</si>
  <si>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</si>
  <si>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</si>
  <si>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</si>
  <si>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</si>
  <si>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</si>
  <si>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</si>
  <si>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</si>
  <si>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</si>
  <si>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</si>
  <si>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ESQUADRIAS METÁLICAS (CONT)</t>
  </si>
  <si>
    <t>PORTAO ABRIR NYLOFOR-3D L=1.00M H=2.43M</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</si>
  <si>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</si>
  <si>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</si>
  <si>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</si>
  <si>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</si>
  <si>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</si>
  <si>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FOSCO 1/2" X 1/2" ESP. 1/16"</t>
  </si>
  <si>
    <t>RODA PAREDE GRAN CINZA AND 7X2CM ACAB 2 LADOS</t>
  </si>
  <si>
    <t>PORTAO CORRER NYLOFOR 3D 3.50X2.43M, KIT COMPLETO</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</si>
  <si>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</si>
  <si>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</si>
  <si>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</si>
  <si>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</si>
  <si>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</si>
  <si>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</si>
  <si>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</si>
  <si>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</si>
  <si>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</si>
  <si>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</si>
  <si>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</si>
  <si>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</si>
  <si>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</si>
  <si>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</si>
  <si>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</si>
  <si>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</si>
  <si>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</si>
  <si>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</si>
  <si>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</si>
  <si>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</si>
  <si>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</si>
  <si>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</si>
  <si>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</si>
  <si>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</si>
  <si>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</si>
  <si>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</si>
  <si>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</si>
  <si>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</si>
  <si>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</si>
  <si>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</si>
  <si>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</si>
  <si>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</si>
  <si>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</si>
  <si>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</si>
  <si>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</si>
  <si>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</si>
  <si>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</si>
  <si>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</si>
  <si>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</si>
  <si>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</si>
  <si>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</si>
  <si>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</si>
  <si>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</si>
  <si>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</si>
  <si>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</si>
  <si>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</si>
  <si>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</si>
  <si>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</si>
  <si>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</si>
  <si>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</si>
  <si>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</si>
  <si>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</si>
  <si>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</si>
  <si>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</si>
  <si>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</si>
  <si>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</si>
  <si>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</si>
  <si>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</si>
  <si>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</si>
  <si>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</si>
  <si>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</si>
  <si>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</si>
  <si>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</si>
  <si>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</si>
  <si>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ACRILICA A BASE DAGUA SUVINIL/CORAL/EQUIVALENTE</t>
  </si>
  <si>
    <t>MASSA PARA MADEIRA A BASE DAGUA SUVINIL/CORAL/EQUIVALENTE</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</si>
  <si>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</si>
  <si>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</si>
  <si>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</si>
  <si>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</si>
  <si>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</si>
  <si>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</si>
  <si>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</si>
  <si>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</si>
  <si>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</si>
  <si>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</si>
  <si>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</si>
  <si>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</si>
  <si>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</si>
  <si>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</si>
  <si>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</si>
  <si>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</si>
  <si>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</si>
  <si>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</si>
  <si>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</si>
  <si>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</si>
  <si>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</si>
  <si>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</si>
  <si>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</si>
  <si>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</si>
  <si>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</si>
  <si>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</si>
  <si>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</si>
  <si>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</si>
  <si>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</si>
  <si>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GRADIL FECHAMENTO NYLOFOR-3D-H=2.03M, KIT COMPLETO - PINTURA ELETROSTATICA - FIO 5MM</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</si>
  <si>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</si>
  <si>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</si>
  <si>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</si>
  <si>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</si>
  <si>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</si>
  <si>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</si>
  <si>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</si>
  <si>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</si>
  <si>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</si>
  <si>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</si>
  <si>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</si>
  <si>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</si>
  <si>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</si>
  <si>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</si>
  <si>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</si>
  <si>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</si>
  <si>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 CABOS 10MM2 (50A)</t>
  </si>
  <si>
    <t>CONECTOR PORCELANA 3P P/ CABOS 6MM2 (30A)</t>
  </si>
  <si>
    <t>LAMPADAS (CONTINUAÇÃO)</t>
  </si>
  <si>
    <t>LAMPADA LED TUBULAR T8 9W 600MM BRANCO FRIO, BASE G13, BIVOLT - CERTIFICADA INMETRO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</si>
  <si>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</si>
  <si>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</si>
  <si>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</si>
  <si>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</si>
  <si>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</si>
  <si>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</si>
  <si>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</si>
  <si>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</si>
  <si>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</si>
  <si>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</si>
  <si>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</si>
  <si>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</si>
  <si>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</si>
  <si>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</si>
  <si>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</si>
  <si>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</si>
  <si>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</si>
  <si>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</si>
  <si>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</si>
  <si>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</si>
  <si>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</si>
  <si>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</si>
  <si>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</si>
  <si>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</si>
  <si>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</si>
  <si>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</si>
  <si>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</si>
  <si>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</si>
  <si>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</si>
  <si>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</si>
  <si>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</si>
  <si>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</si>
  <si>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</si>
  <si>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</si>
  <si>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</si>
  <si>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</si>
  <si>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</si>
  <si>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</si>
  <si>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</si>
  <si>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</si>
  <si>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</si>
  <si>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</si>
  <si>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</si>
  <si>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</si>
  <si>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</si>
  <si>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</si>
  <si>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</si>
  <si>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</si>
  <si>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</si>
  <si>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</si>
  <si>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</si>
  <si>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</si>
  <si>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</si>
  <si>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</si>
  <si>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</si>
  <si>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</si>
  <si>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</si>
  <si>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</si>
  <si>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</si>
  <si>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25MM (3/4") PVC AMARELO TIGREFLEX OU EQUIVALENTE</t>
  </si>
  <si>
    <t>ELETRODUTO FLEXIVEL CORRUGADO 32MM (1") PVC AMARELO TIGREFLEX OU EQUIVALENTE</t>
  </si>
  <si>
    <t>ELETRODUTOS (PVC RIGIDO E CONEXÕES) - CONTINUAÇÃO</t>
  </si>
  <si>
    <t>DUTO CORRUGADO DE PEAD COR PRETA 6"</t>
  </si>
  <si>
    <t>DUTO CORRUGADO DE PEAD COR PRETA 1.1/2"</t>
  </si>
  <si>
    <t>DUTO CORRUGADO DE PEAD COR PRETA 2"</t>
  </si>
  <si>
    <t>DUTO CORRUGADO DE PEAD COR PRETA 4"</t>
  </si>
  <si>
    <t>ELETRODUTOS (PVC RIG/FLEX E CONEXOES - CONT</t>
  </si>
  <si>
    <t>DUTO CORRUGADO DE PEAD COR PRETA 3"</t>
  </si>
  <si>
    <t>DUTO CORRUGADO DE PEAD COR PRETA 1.1/4"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</si>
  <si>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</si>
  <si>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</si>
  <si>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</si>
  <si>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</si>
  <si>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</si>
  <si>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</si>
  <si>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</si>
  <si>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</si>
  <si>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</si>
  <si>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</si>
  <si>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</si>
  <si>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</si>
  <si>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</si>
  <si>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</si>
  <si>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</si>
  <si>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</si>
  <si>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</si>
  <si>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</si>
  <si>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</si>
  <si>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</si>
  <si>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</si>
  <si>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</si>
  <si>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DE COBRE TERMOPLÁSTICO (PVC) FLEXÍVEL ISOLADO 0,60/1KV, ANTI-CHAMA, HEPR 90ºC ? 4X4,0MM2</t>
  </si>
  <si>
    <t>CABO DE COBRE TERMOPLÁSTICO (PVC) FLEXÍVEL ISOLADO 0,60/1KV, ANTI-CHAMA, HEPR 90ºC ? 4X16,0MM2</t>
  </si>
  <si>
    <t>CABO FLEX ISOL. TERMOPLAST. 0,6/1KV - 25MM2 - 90º HEPR</t>
  </si>
  <si>
    <t>CABO FLEX ISOL. TERMOPLAST. 0,6/1KV - 35MM2 - 90º HEPR</t>
  </si>
  <si>
    <t>CABO FLEX ISOL. TERMOPLAST. 0,6/1KV - 6,0MM2 - 90º HEPR</t>
  </si>
  <si>
    <t>CABO FLEX ISOL. TERMOPLAST. 0,6/1KV - 10MM2 - 90º HEPR</t>
  </si>
  <si>
    <t>CABO DE COBRE TERMOPLÁSTICO (PVC) FLEXÍVEL ISOLADO 0,60/1KV, ANTI-CHAMA, HEPR 90ºC ? 3X4,0MM2</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</si>
  <si>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</si>
  <si>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</si>
  <si>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</si>
  <si>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</si>
  <si>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</si>
  <si>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</si>
  <si>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</si>
  <si>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</si>
  <si>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</si>
  <si>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</si>
  <si>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</si>
  <si>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</si>
  <si>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</si>
  <si>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</si>
  <si>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</si>
  <si>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</si>
  <si>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TELEFONICO CI C/ 20 PARES Ø 50 MM</t>
  </si>
  <si>
    <t>FIOS E CABOS (CONT)</t>
  </si>
  <si>
    <t>CABO DE COBRE TERMOPLÁSTICO (PVC) FLEXÍVEL ISOLADO 0,60/1KV, ANTI-CHAMA, HEPR 90ºC ? 2X2,5MM2</t>
  </si>
  <si>
    <t>CABO FLEXIVEL 70ºC TEMPERA MOLE ANTICHAMA 450/750V - 10 MM2 - NBR NM 280, CLASSE 5</t>
  </si>
  <si>
    <t>CABO FLEXIVEL 70ºC TEMPERA MOLE ANTICHAMA 450/750V - 16 MM2 - NBR NM 280, CLASSE 5</t>
  </si>
  <si>
    <t>CABO FLEXIVEL 70ºC TEMPERA MOLE ANTICHAMA 450/750V - 25 MM2 - NBR NM 280, CLASSE 5</t>
  </si>
  <si>
    <t>CABO COAXIAL P/ TV, SERIE -RG6-67% - 75 OHMS</t>
  </si>
  <si>
    <t>CABO DE COBRE TERMOPLÁSTICO (PVC) FLEXÍVEL ISOLADO 0,60/1KV, ANTI-CHAMA, HEPR 90ºC ? 3X2,5MM2</t>
  </si>
  <si>
    <t>CONECTOR DE ALUMINIO TIPO PRENSA CABOS IP66 CURTO 3/4" COM ROSCA</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</si>
  <si>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</si>
  <si>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</si>
  <si>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</si>
  <si>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</si>
  <si>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</si>
  <si>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</si>
  <si>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</si>
  <si>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</si>
  <si>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RETARDADO NH - 01, IN=100A - GG(GL)</t>
  </si>
  <si>
    <t>FUSIVEL RETARDADO NH - 01, IN=160A - GG(GL)</t>
  </si>
  <si>
    <t>FUSIVEL NH 01 RETARDADO IN 125 A</t>
  </si>
  <si>
    <t>FUSIVEL RETARDADO NH - 02, IN=300A - GG(GL)</t>
  </si>
  <si>
    <t>BASES E FUSIVEIS (CONTINUACAO)</t>
  </si>
  <si>
    <t>FUSIVEL RETARDADO NH - 02, IN=250A - GG(GL)</t>
  </si>
  <si>
    <t>FUSÍVEL NH-02 RETARDADO, IN=355A</t>
  </si>
  <si>
    <t>DISJUNTORES (CONTINUAÇÃO)</t>
  </si>
  <si>
    <t>DISJUNTOR CAIXA MOLDADA TERMOMAGNETICO FIXO, TRIPOLAR 400A, ICU: 65KA, 380/415VCA</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</si>
  <si>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</si>
  <si>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</si>
  <si>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</si>
  <si>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</si>
  <si>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</si>
  <si>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</si>
  <si>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</si>
  <si>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</si>
  <si>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</si>
  <si>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</si>
  <si>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</si>
  <si>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</si>
  <si>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</si>
  <si>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</si>
  <si>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</si>
  <si>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</si>
  <si>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</si>
  <si>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</si>
  <si>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</si>
  <si>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</si>
  <si>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</si>
  <si>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</si>
  <si>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</si>
  <si>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</si>
  <si>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</si>
  <si>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</si>
  <si>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DISJUNTOR CAIXA MOLDADA DIN TRIPOLAR 200A</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</si>
  <si>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</si>
  <si>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</si>
  <si>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</si>
  <si>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</si>
  <si>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</si>
  <si>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DISJUNTOR CAIXA MOLDADA TERMOMAGNETICO FIXO, TRIPOLAR 200A, ICU: 50KA, 400/500VCA</t>
  </si>
  <si>
    <t>DISJUNTOR CAIXA MOLDADA TERMOMAGNETICO FIXO, TRIPOLAR 175A, ICU: 50KA, 400/500VCA</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</si>
  <si>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</si>
  <si>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</si>
  <si>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</si>
  <si>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</si>
  <si>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</si>
  <si>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</si>
  <si>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</si>
  <si>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</si>
  <si>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</si>
  <si>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</si>
  <si>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</si>
  <si>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</si>
  <si>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</si>
  <si>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</si>
  <si>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</si>
  <si>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</si>
  <si>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</si>
  <si>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</si>
  <si>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</si>
  <si>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</si>
  <si>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</si>
  <si>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</si>
  <si>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</si>
  <si>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</si>
  <si>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</si>
  <si>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</si>
  <si>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</si>
  <si>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</si>
  <si>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</si>
  <si>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</si>
  <si>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</si>
  <si>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</si>
  <si>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</si>
  <si>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</si>
  <si>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</si>
  <si>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</si>
  <si>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</si>
  <si>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</si>
  <si>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</si>
  <si>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PLACA CEGA FRONTAL 2US P/ RACK 19"</t>
  </si>
  <si>
    <t>LUMINÁRIAS (CALHAS, PROJETORES, CONJUNTOS)</t>
  </si>
  <si>
    <t>RELE FOTOCONTROLADOR T2 AN2000 LN PP TECNOWATT/EQUIV</t>
  </si>
  <si>
    <t>ARANDELA COM DIFUSOR EM VIDRO 25CM</t>
  </si>
  <si>
    <t>LÂMPADAS</t>
  </si>
  <si>
    <t>LAMPADA LED BIVOLT BULBO E27 9W - LUZ BRANCA - FORMATO TRADICIONAL</t>
  </si>
  <si>
    <t>LAMPADA MISTA DE 160 W</t>
  </si>
  <si>
    <t>LAMPADA LED BIVOLT BULBO E27 20W - LUZ BRANCA - FORMATO TRADICIONAL</t>
  </si>
  <si>
    <t>LAMPADA FLUORESCENTE TUBULAR 20W</t>
  </si>
  <si>
    <t>LAMPADA FLUORESCENTE TUBULAR 40W</t>
  </si>
  <si>
    <t>LUMINÁRIAS (CONT.)</t>
  </si>
  <si>
    <t>BLOCO AUT. ILUM. EMERG. P/ ACLARAMENTO E/OU BALIZAMENTO 2X9W - AUT. 2 HORAS</t>
  </si>
  <si>
    <t>PLAFONIER COM GLOBO PLÁSTICO 9X4"</t>
  </si>
  <si>
    <t>SUPORTE SIMPLES PARA TOPO DE POSTE DIAMETRO 110 - 114MM (ILUMINAÇÃO PÚBLICA) REF FORT LIGHT - REPUME - FORTE NOBRE OU EQUIV</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</si>
  <si>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</si>
  <si>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</si>
  <si>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</si>
  <si>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</si>
  <si>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</si>
  <si>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</si>
  <si>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</si>
  <si>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</si>
  <si>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</si>
  <si>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</si>
  <si>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</si>
  <si>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</si>
  <si>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</si>
  <si>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</si>
  <si>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</si>
  <si>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</si>
  <si>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</si>
  <si>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</si>
  <si>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</si>
  <si>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</si>
  <si>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</si>
  <si>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</si>
  <si>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</si>
  <si>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</si>
  <si>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</si>
  <si>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CONJ AR COND SPLIT INVERTER PISO TETO 36000 BTUS - CICLO QUENTE/FRIO - CLASSIFICACAO A OU B - 220V</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</si>
  <si>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</si>
  <si>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</si>
  <si>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</si>
  <si>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</si>
  <si>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</si>
  <si>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</si>
  <si>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</si>
  <si>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</si>
  <si>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</si>
  <si>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</si>
  <si>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</si>
  <si>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</si>
  <si>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</si>
  <si>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</si>
  <si>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</si>
  <si>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</si>
  <si>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</si>
  <si>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</si>
  <si>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</si>
  <si>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</si>
  <si>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</si>
  <si>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</si>
  <si>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</si>
  <si>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</si>
  <si>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</si>
  <si>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</si>
  <si>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</si>
  <si>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</si>
  <si>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</si>
  <si>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</si>
  <si>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</si>
  <si>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</si>
  <si>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</si>
  <si>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</si>
  <si>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</si>
  <si>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</si>
  <si>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</si>
  <si>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</si>
  <si>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</si>
  <si>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</si>
  <si>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</si>
  <si>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</si>
  <si>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</si>
  <si>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</si>
  <si>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</si>
  <si>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</si>
  <si>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</si>
  <si>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</si>
  <si>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</si>
  <si>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</si>
  <si>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</si>
  <si>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</si>
  <si>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</si>
  <si>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</si>
  <si>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EM ACO GALV. P/ AMARRACAO DE ELETRODUTOS, TIPO "U" SIMPLES - 3/4"</t>
  </si>
  <si>
    <t>ABRACADEIRA EM ACO GALV. P/ AMARRACAO DE ELETRODUTOS, TIPO "U" SIMPLES - 1.1/2"</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</si>
  <si>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</si>
  <si>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</si>
  <si>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</si>
  <si>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</si>
  <si>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</si>
  <si>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</si>
  <si>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</si>
  <si>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</si>
  <si>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</si>
  <si>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</si>
  <si>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</si>
  <si>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</si>
  <si>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</si>
  <si>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</si>
  <si>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</si>
  <si>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</si>
  <si>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</si>
  <si>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</si>
  <si>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</si>
  <si>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</si>
  <si>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</si>
  <si>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</si>
  <si>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</si>
  <si>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</si>
  <si>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</si>
  <si>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SAIDA HORIZONTAL PARA ELETRODUTO Ø 3/4" (ELETROCALHA)</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</si>
  <si>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</si>
  <si>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</si>
  <si>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</si>
  <si>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</si>
  <si>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</si>
  <si>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</si>
  <si>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</si>
  <si>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</si>
  <si>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</si>
  <si>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</si>
  <si>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</si>
  <si>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</si>
  <si>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</si>
  <si>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</si>
  <si>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</si>
  <si>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</si>
  <si>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</si>
  <si>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</si>
  <si>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</si>
  <si>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</si>
  <si>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</si>
  <si>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PARA ELETRODUTO Ø 1" (ELETROCALHA)</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</si>
  <si>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</si>
  <si>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</si>
  <si>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</si>
  <si>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</si>
  <si>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</si>
  <si>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</si>
  <si>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</si>
  <si>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</si>
  <si>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</si>
  <si>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</si>
  <si>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</si>
  <si>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</si>
  <si>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</si>
  <si>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</si>
  <si>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</si>
  <si>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</si>
  <si>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</si>
  <si>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</si>
  <si>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</si>
  <si>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</si>
  <si>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</si>
  <si>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</si>
  <si>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</si>
  <si>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</si>
  <si>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</si>
  <si>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</si>
  <si>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</si>
  <si>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</si>
  <si>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</si>
  <si>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</si>
  <si>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</si>
  <si>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</si>
  <si>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</si>
  <si>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</si>
  <si>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</si>
  <si>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</si>
  <si>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</si>
  <si>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</si>
  <si>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</si>
  <si>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</si>
  <si>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</si>
  <si>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</si>
  <si>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</si>
  <si>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</si>
  <si>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</si>
  <si>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</si>
  <si>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SAIDA HORIZONTAL PARA ELETRODUTO Ø 2" (ELETROCALHA)</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</si>
  <si>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</si>
  <si>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</si>
  <si>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</si>
  <si>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</si>
  <si>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</si>
  <si>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</si>
  <si>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</si>
  <si>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</si>
  <si>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</si>
  <si>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</si>
  <si>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</si>
  <si>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CONECTOR DE ALUMINIO TIPO PRENSA CABOS IP66 CURTO 1/2" COM ROSCA</t>
  </si>
  <si>
    <t>CONECTOR DE ALUMINIO TIPO PRENSA CABOS IP66 CURTO 1" COM ROSCA</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</si>
  <si>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</si>
  <si>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</si>
  <si>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</si>
  <si>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</si>
  <si>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</si>
  <si>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</si>
  <si>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</si>
  <si>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</si>
  <si>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</si>
  <si>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</si>
  <si>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</si>
  <si>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</si>
  <si>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</si>
  <si>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</si>
  <si>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</si>
  <si>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</si>
  <si>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</si>
  <si>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</si>
  <si>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24 PORTAS CAT 6, D-LINK, AMP, CABLIX, MAXI TELECOM, TILFLEX OU EQUIVALENTE</t>
  </si>
  <si>
    <t>PATCH PANEL RJ45/IDC 48 PORTAS CAT 5E, D-LINK, AMP, CABLIX, MAXI TELECOM, TILFLEX OU EQUIVALENTE</t>
  </si>
  <si>
    <t>PATCH PANEL RJ45/IDC 24 PORTAS CAT 5E, D-LINK, AMP, CABLIX, MAXI TELECOM, TILFLEX OU EQUIVALENTE</t>
  </si>
  <si>
    <t>BANDEJA FIXACAO SIMPLES 19" - 2 US X 390MM</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</si>
  <si>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</si>
  <si>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</si>
  <si>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</si>
  <si>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</si>
  <si>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</si>
  <si>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</si>
  <si>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</si>
  <si>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</si>
  <si>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</si>
  <si>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</si>
  <si>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</si>
  <si>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</si>
  <si>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</si>
  <si>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</si>
  <si>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GUIA DE CABOS VERTICAL P/ RACK ABERTO 40 US</t>
  </si>
  <si>
    <t>GUIA DE CABOS VERTICAL P/ RACK ABERTO 44 US</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</si>
  <si>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</si>
  <si>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</si>
  <si>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</si>
  <si>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</si>
  <si>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</si>
  <si>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</si>
  <si>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</si>
  <si>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</si>
  <si>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</si>
  <si>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</si>
  <si>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</si>
  <si>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</si>
  <si>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</si>
  <si>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</si>
  <si>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</si>
  <si>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</si>
  <si>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</si>
  <si>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</si>
  <si>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</si>
  <si>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</si>
  <si>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</si>
  <si>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</si>
  <si>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</si>
  <si>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</si>
  <si>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</si>
  <si>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</si>
  <si>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</si>
  <si>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</si>
  <si>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</si>
  <si>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</si>
  <si>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</si>
  <si>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</si>
  <si>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</si>
  <si>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</si>
  <si>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</si>
  <si>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</si>
  <si>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</si>
  <si>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</si>
  <si>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</si>
  <si>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C/ ANEL P/ CAIXA D`AGUA DN 20MM</t>
  </si>
  <si>
    <t>ADAPTADOR PVC SOLDAVEL C/ ANEL P/ CAIXA D`AGUA DN 25MM</t>
  </si>
  <si>
    <t>ADAPTADOR PVC SOLDAVEL C/ ANEL P/ CAIXA D`AGUA DN 32MM</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</si>
  <si>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</si>
  <si>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</si>
  <si>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</si>
  <si>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</si>
  <si>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</si>
  <si>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</si>
  <si>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</si>
  <si>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</si>
  <si>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</si>
  <si>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</si>
  <si>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</si>
  <si>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</si>
  <si>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</si>
  <si>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</si>
  <si>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</si>
  <si>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</si>
  <si>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</si>
  <si>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</si>
  <si>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</si>
  <si>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</si>
  <si>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</si>
  <si>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</si>
  <si>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</si>
  <si>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</si>
  <si>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</si>
  <si>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</si>
  <si>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</si>
  <si>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</si>
  <si>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</si>
  <si>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</si>
  <si>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</si>
  <si>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</si>
  <si>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</si>
  <si>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</si>
  <si>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</si>
  <si>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</si>
  <si>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</si>
  <si>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</si>
  <si>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</si>
  <si>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</si>
  <si>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</si>
  <si>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</si>
  <si>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</si>
  <si>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</si>
  <si>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</si>
  <si>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</si>
  <si>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</si>
  <si>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</si>
  <si>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</si>
  <si>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</si>
  <si>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</si>
  <si>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</si>
  <si>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</si>
  <si>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</si>
  <si>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</si>
  <si>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</si>
  <si>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</si>
  <si>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</si>
  <si>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</si>
  <si>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</si>
  <si>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</si>
  <si>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</si>
  <si>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</si>
  <si>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</si>
  <si>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</si>
  <si>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</si>
  <si>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</si>
  <si>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</si>
  <si>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</si>
  <si>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LIXA D AGUA N. 100</t>
  </si>
  <si>
    <t>TUBOS (PVC E CONEXOES - CONT.)</t>
  </si>
  <si>
    <t>BACIA SANITÁRIA CONVENCIONAL RAVENA P9, DECA</t>
  </si>
  <si>
    <t>REGISTROS</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</si>
  <si>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</si>
  <si>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</si>
  <si>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</si>
  <si>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</si>
  <si>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</si>
  <si>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t>
  </si>
  <si>
    <t>REGISTRO DE GAVETA BRUTO INDUSTRIAL 65MM - 2.1/2"</t>
  </si>
  <si>
    <t>REGISTRO DE GAVETA BRUTO INDUSTRIAL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</si>
  <si>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</si>
  <si>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</si>
  <si>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</si>
  <si>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</si>
  <si>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</si>
  <si>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</si>
  <si>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</si>
  <si>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</si>
  <si>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</si>
  <si>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</si>
  <si>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</si>
  <si>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ESCOAMENTO P/ PIA AMERICANA 1.1/2 X 3.3/4</t>
  </si>
  <si>
    <t>VALVULA DE SAIDA PARA LAVATORIO CROMADA 1"</t>
  </si>
  <si>
    <t>VALVULA DE ESCOAMENTO P/ PIA OU TANQUE 1.1/4" CROMADA</t>
  </si>
  <si>
    <t>VALVULA DE SAIDA P/MICTORIO CROMADA (11/2")</t>
  </si>
  <si>
    <t>VALVULA DE PVC 2.1/4" PARA TANQUE C/ UNHO</t>
  </si>
  <si>
    <t>VALVULA DE PVC 1" PARA LAVATORIO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</si>
  <si>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</si>
  <si>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</si>
  <si>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</si>
  <si>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</si>
  <si>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</si>
  <si>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</si>
  <si>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</si>
  <si>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</si>
  <si>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</si>
  <si>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</si>
  <si>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HORIZONTAL BRONZE - 100MM (4)</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</si>
  <si>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</si>
  <si>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</si>
  <si>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</si>
  <si>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</si>
  <si>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</si>
  <si>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</si>
  <si>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</si>
  <si>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</si>
  <si>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</si>
  <si>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</si>
  <si>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ACABAMENTO CANOPLA METAL CROMADO 1.1/4" - DOCOL OU EQUIVALENTE</t>
  </si>
  <si>
    <t>VALVULA DE DESCARGA P/ MICTORIO 1.1/2"</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</si>
  <si>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</si>
  <si>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</si>
  <si>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</si>
  <si>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</si>
  <si>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</si>
  <si>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</si>
  <si>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</si>
  <si>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</si>
  <si>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</si>
  <si>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</si>
  <si>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</si>
  <si>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</si>
  <si>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</si>
  <si>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</si>
  <si>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</si>
  <si>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</si>
  <si>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</si>
  <si>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</si>
  <si>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</si>
  <si>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</si>
  <si>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</si>
  <si>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</si>
  <si>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</si>
  <si>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</si>
  <si>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RESERVATORIO/TANQUE DE POLIETILENO 20.000 L COM TAMPA ROSCAVEL DIAMETRO 60CM - FORTLEV, BAKOF TEC, ROTOPLASTYC OU EQUIVALENTE</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</si>
  <si>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</si>
  <si>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</si>
  <si>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</si>
  <si>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</si>
  <si>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</si>
  <si>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</si>
  <si>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</si>
  <si>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LOUCA BRANCA LINHA RAVENA P.909 - DECA OU EQUIVALENTE</t>
  </si>
  <si>
    <t>BACIA SIFONADA DE LOUCA BRANCA</t>
  </si>
  <si>
    <t>BACIA LOUCA BRANCA COM CAIXA ACOPLADA COM ACIONAMENTO SIMPLES</t>
  </si>
  <si>
    <t>CABIDE DE LOUCA BRANCA COM 2 GANCHOS - ICASA, CELITE OU EQUIVALENTE</t>
  </si>
  <si>
    <t>LAVATORIO DE LOUCA BRANCA COM COLUNA - ASPEN - DECA, CELITE OU EQUIVALENTE</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</si>
  <si>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</si>
  <si>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</si>
  <si>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</si>
  <si>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</si>
  <si>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</si>
  <si>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</si>
  <si>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</si>
  <si>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CONVENCIONAL INFANTIL DE LOUCA BRANCA - STUDIO KIDS - DECA OU EQUIVALENTE</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</si>
  <si>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</si>
  <si>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</si>
  <si>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</si>
  <si>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</si>
  <si>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</si>
  <si>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</si>
  <si>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</si>
  <si>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</si>
  <si>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</si>
  <si>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</si>
  <si>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</si>
  <si>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</si>
  <si>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ACABAMENTO (CANOPLA) CLASSICA PARA VALVULA DE DESCARGA - DOCOL, DECA, HIDRA OU EQUIVALENTE</t>
  </si>
  <si>
    <t>CUBA LOUCA BRANCA OVAL DE EMBUTIR REF. L37</t>
  </si>
  <si>
    <t>BACIA CONVENCIONAL DE LOUÇA BRANCA - LOGASA, CELITE OU EQUIVALENTE</t>
  </si>
  <si>
    <t>LAVATORIO LOUÇA BRANCA SEM COLUNA LINHA COLIBRI - LOGASA OU EQUIVALENTE</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</si>
  <si>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</si>
  <si>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</si>
  <si>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</si>
  <si>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</si>
  <si>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</si>
  <si>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</si>
  <si>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</si>
  <si>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</si>
  <si>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</si>
  <si>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LOUCA BRANCA C/ SIFAO INTEGRADO ANTIVANDALISMO - M-715 - DECA OU EQUIVALENTE</t>
  </si>
  <si>
    <t>BACIA SIF. LOUCA BRANCA VOGUE PLUS CONFORT - P51</t>
  </si>
  <si>
    <t>METAIS SANITÁRIOS</t>
  </si>
  <si>
    <t>TORNEIRA LONGA DE PAREDE PARA TANQUE 3/4" (20MM) - REF. 1158-PRIMOR - DOCOL OU EQUIVALENTE</t>
  </si>
  <si>
    <t>TORNEIRA DE PRESSAO CROMADA DE USO GERAL 1/2</t>
  </si>
  <si>
    <t>TORNEIRA BICA BAIXA DE PRESSAO CROMADA P/ LAVATORIO 1/2" - PRESSMATIC ALFA, DOCOL, DECAMATIC SMART - DECA OU EQUIVALENTE</t>
  </si>
  <si>
    <t>TUBO DE LIGACAO CROMADO COM CANOPLA</t>
  </si>
  <si>
    <t>TORNEIRA ANGULAR DE JARDIM CROMADA 1/2" OU 3/4", ACIONAMENTO RESTRITO - DOCOL OU EQUIVALENTE</t>
  </si>
  <si>
    <t>TORNEIRA DE PVC BRANCA 1/2" PARA PIA SLIM - KRONA, TIGRE OU EQUIVALENTE</t>
  </si>
  <si>
    <t>DUCHA MANUAL ACQUA JET C/ REG.PRESSÃO REF. C 2195</t>
  </si>
  <si>
    <t>TORNEIRA DE PAREDE DE COZINHA BICA ALTA REF. GALI - DOCOL OU EQUIVALENTE</t>
  </si>
  <si>
    <t>TORNEIRA JATO ESGUICHO EM ACO INOX DIAM. 3/8" - TAMANHO 15 CM P/ BEBEDOURO INDUSTRIAL</t>
  </si>
  <si>
    <t>TORNEIRA EM PVC PARA LAVATORIO</t>
  </si>
  <si>
    <t>TORNEIRA LONGA DE PAREDE PARA TANQUE 1/2" (15MM) - REF. 1158-PRIMOR - DOCOL OU EQUIVALENTE</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</si>
  <si>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</si>
  <si>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</si>
  <si>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</si>
  <si>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</si>
  <si>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</si>
  <si>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</si>
  <si>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</si>
  <si>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</si>
  <si>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</si>
  <si>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</si>
  <si>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 LINHA MAX - DECA OU EQUIVALENTE</t>
  </si>
  <si>
    <t>EQUIPAMENTOS DE PROTEÇÃO CONTRA INCÊNDIO</t>
  </si>
  <si>
    <t>CAIXA DE INCENDIO/ABRIGO PARA MANGUEIRA 60X90X17CM C/ TAMPA E SUPORTE</t>
  </si>
  <si>
    <t>EXTINTOR DE INCENDIO DE GAS CARBONICO CO2 5 B:C (6 KG)</t>
  </si>
  <si>
    <t>CAIXA DE ACO 40X60X40CM P/HIDRANTE DE RECALQUE</t>
  </si>
  <si>
    <t>ADAPTADOR LATAO ROSCA PARA ENGATE RAPIDO 63X63MM</t>
  </si>
  <si>
    <t>SUPORTE DE PAREDE UNIVERSAL PARA EXTINTOR</t>
  </si>
  <si>
    <t>EXTINTOR DE INCENDIO DE AGUA PRESSURIZADA 2A (10 LITROS)</t>
  </si>
  <si>
    <t>EXTINTOR DE INCENDIO DE PORTATIL PO QUIMICO SECO ABC 2A-20B:C (4KG)</t>
  </si>
  <si>
    <t>EXTINTOR DE INCENDIO PORTATIL PO QUIMICO SECO ABC 2A - 20B:C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</si>
  <si>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</si>
  <si>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</si>
  <si>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</si>
  <si>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</si>
  <si>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</si>
  <si>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</si>
  <si>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</si>
  <si>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</si>
  <si>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</si>
  <si>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</si>
  <si>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</si>
  <si>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</si>
  <si>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</si>
  <si>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</si>
  <si>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</si>
  <si>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</si>
  <si>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</si>
  <si>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</si>
  <si>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</si>
  <si>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</si>
  <si>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</si>
  <si>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</si>
  <si>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</si>
  <si>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</si>
  <si>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</si>
  <si>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</si>
  <si>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</si>
  <si>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</si>
  <si>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</si>
  <si>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</si>
  <si>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</si>
  <si>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TAMPA DE FERRO FUNDIDO ARTICULADA DIM: 40X60CM - TRAFEGO LEVE</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</si>
  <si>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</si>
  <si>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</si>
  <si>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</si>
  <si>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</si>
  <si>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</si>
  <si>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</si>
  <si>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</si>
  <si>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</si>
  <si>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</si>
  <si>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</si>
  <si>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</si>
  <si>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</si>
  <si>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</si>
  <si>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</si>
  <si>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</si>
  <si>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 FLEXIVEL EM PVC 1/2" X 30CM</t>
  </si>
  <si>
    <t>ENGATE FLEXIVEL TRANÇADO INOX 1/2? X 30CM</t>
  </si>
  <si>
    <t>SOLDA (ESTANHO) 40 X 60 - 2,5MM - TRIFLUXO OU EQUIVALENTE</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</si>
  <si>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</si>
  <si>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</si>
  <si>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</si>
  <si>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</si>
  <si>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</si>
  <si>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</si>
  <si>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</si>
  <si>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</si>
  <si>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</si>
  <si>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</si>
  <si>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</si>
  <si>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</si>
  <si>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</si>
  <si>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</si>
  <si>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</si>
  <si>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</si>
  <si>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</si>
  <si>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</si>
  <si>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</si>
  <si>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</si>
  <si>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</si>
  <si>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</si>
  <si>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</si>
  <si>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</si>
  <si>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</si>
  <si>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</si>
  <si>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</si>
  <si>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</si>
  <si>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</si>
  <si>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</si>
  <si>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</si>
  <si>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</si>
  <si>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</si>
  <si>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</si>
  <si>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</si>
  <si>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MS</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</si>
  <si>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</si>
  <si>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</si>
  <si>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</si>
  <si>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</si>
  <si>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</si>
  <si>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</si>
  <si>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</si>
  <si>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</si>
  <si>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</si>
  <si>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</si>
  <si>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</si>
  <si>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</si>
  <si>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</si>
  <si>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</si>
  <si>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TUBO EM ACO INOX 3/4" ESP: 1,5MM - POLIDO</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</si>
  <si>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</si>
  <si>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</si>
  <si>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</si>
  <si>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</si>
  <si>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</si>
  <si>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</si>
  <si>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</si>
  <si>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</si>
  <si>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</si>
  <si>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</si>
  <si>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</si>
  <si>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</si>
  <si>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</si>
  <si>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</si>
  <si>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</si>
  <si>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(SERVIÇOS SCO)</t>
  </si>
  <si>
    <t>TUBO EM ACO INOX 2" ESP: 1,5MM - POLIDO</t>
  </si>
  <si>
    <t>CANOPLA EM ACO INOX 2" ESP. 0,50MM</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</si>
  <si>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</si>
  <si>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</si>
  <si>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</si>
  <si>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</si>
  <si>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</si>
  <si>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</si>
  <si>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</si>
  <si>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</si>
  <si>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</si>
  <si>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</si>
  <si>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CHAPA ACO INOX 304 Nº 13 (2,50 MM) ACABAMENTO ESCOVADO</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</si>
  <si>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</si>
  <si>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</si>
  <si>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</si>
  <si>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</si>
  <si>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</si>
  <si>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</si>
  <si>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</si>
  <si>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</si>
  <si>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</si>
  <si>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</si>
  <si>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</si>
  <si>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</si>
  <si>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</si>
  <si>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</si>
  <si>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</si>
  <si>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</si>
  <si>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</si>
  <si>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</si>
  <si>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</si>
  <si>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</si>
  <si>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</si>
  <si>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LUMINARIA PUBLICA LED PETALA POT 100W, IP66, TEMP COR SUP 5000K, VIDA UTIL SUPERIOR A 60.000 H, MOD. EDN100, HBP-100 OU 001100G3-1006 - AMES ILUMINAÇÃO, ECP, HDA ILUMINAÇÃO OU EQUIVALENTE</t>
  </si>
  <si>
    <t>QUADRO DISTRIB. PVC DE EMBUTIR P/ 6 CIRCUITOS C/ BARRAMENTO C/ TRINCO</t>
  </si>
  <si>
    <t>QUADRO DISTRIB. PVC DE EMBUTIR P/ 12 CIRCUITOS S/ BARRAMENTO C/ TRINCO</t>
  </si>
  <si>
    <t>LAMPADA LED TUBULAR T8 18W 1200MM BRANCO FRIO, BASE G13, BIVOLT - CERTIFICADA INMETRO</t>
  </si>
  <si>
    <t>INSUMOS ACABAMENTOS - CIVIL</t>
  </si>
  <si>
    <t>REVESTIMENTOS CERAMICOS (PAREDES)</t>
  </si>
  <si>
    <t>CERAMICA LISA BRANCA REF POLAR 33X61 A - INCESA OU EQUIVALENE</t>
  </si>
  <si>
    <t>PORCELANATO ESMALTADO ACABAMENTO ACETINADO 60X60CM CIMENTO CINZA BOLD</t>
  </si>
  <si>
    <t>PORCELANATO NATURAL RETIFICADO, 60X60CM, PLATINA NA ELIANE/EQUIV</t>
  </si>
  <si>
    <t>ESQUADRIAS METALICAS</t>
  </si>
  <si>
    <t>PORTA CORTA FOGO COM BARRA ANTIPANICO 1.00 X 2.10</t>
  </si>
  <si>
    <t>TINTAS E VERNIZES</t>
  </si>
  <si>
    <t>LIXA EM FOLHA DÁGUA GRANA Nº 240 - NORTON OU EQUIVALENTE</t>
  </si>
  <si>
    <t>ROD. FEDERAL - CONSTRUCAO</t>
  </si>
  <si>
    <t>CONTINUACAO - CONSTRUCAO DE ESTRADAS</t>
  </si>
  <si>
    <t>SOLO BRITA</t>
  </si>
  <si>
    <t>OFICINA</t>
  </si>
  <si>
    <t>COMBUSTIVEL</t>
  </si>
  <si>
    <t>OLEO DIESEL</t>
  </si>
  <si>
    <t>MATERIAL DE CONSUMO I</t>
  </si>
  <si>
    <t>ESTOPA BRANCA - KG</t>
  </si>
  <si>
    <t>FITA CREPE 24 MM X 50 M - 3M OU EQUIVALENTE</t>
  </si>
  <si>
    <t>RL</t>
  </si>
  <si>
    <t>EPI S</t>
  </si>
  <si>
    <t>EPI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</si>
  <si>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</si>
  <si>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</si>
  <si>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</si>
  <si>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</si>
  <si>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</si>
  <si>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</si>
  <si>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</si>
  <si>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</si>
  <si>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</si>
  <si>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</si>
  <si>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</si>
  <si>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</si>
  <si>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</si>
  <si>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</si>
  <si>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</si>
  <si>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</si>
  <si>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</si>
  <si>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</si>
  <si>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</si>
  <si>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</si>
  <si>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</si>
  <si>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</si>
  <si>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</si>
  <si>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</si>
  <si>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</si>
  <si>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</si>
  <si>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</si>
  <si>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</si>
  <si>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</si>
  <si>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</si>
  <si>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</si>
  <si>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</si>
  <si>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</si>
  <si>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</si>
  <si>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</si>
  <si>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</si>
  <si>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</si>
  <si>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</si>
  <si>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Preço Prod.</t>
  </si>
  <si>
    <t>Preço Improd.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</si>
  <si>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</si>
  <si>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</si>
  <si>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</si>
  <si>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</si>
  <si>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</si>
  <si>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</si>
  <si>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</si>
  <si>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</si>
  <si>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</si>
  <si>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</si>
  <si>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</si>
  <si>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</si>
  <si>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CORTADEIRA DE PISO DE CONCRETO E ASFALTO, PARA DISCO PADRAO DE DIAMETRO 350 MM (14") OU 450 MM (18") , MOTOR A GASOLINA, POTENCIA 13 HP, SEM DISCO</t>
  </si>
  <si>
    <t>COMPACTADOR DE SOLO TIPO PLACA VIBRATORIA REVERSIVEL, A GASOLINA, 4 TEMPOS, PESO DE 125 A 150 KG, FORCA CENTRIFUGA DE 2500 A 2800 KGF, LARG. TRABALHO DE 400 A 450 MM, FREQ VIBRACAO DE 4300 A 4500 RPM, VELOC. TRABALHO DE 15 A 20 M/MIN, POT. DE 5,5 A 6,0 HP</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</si>
  <si>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</si>
  <si>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</si>
  <si>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</si>
  <si>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</si>
  <si>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</si>
  <si>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</si>
  <si>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</si>
  <si>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</si>
  <si>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</si>
  <si>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</si>
  <si>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</si>
  <si>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SUPERIOR(INCL.L SOCIAIS DE 49,08%)</t>
  </si>
  <si>
    <t>ENGENHEIRO PLENO (INCL.L SOCIAIS DE 49,08%)</t>
  </si>
  <si>
    <t>ALMOXARIFE (INCL.L SOCIAIS DE 49,08%)</t>
  </si>
  <si>
    <t>MESTRE OBRAS SENIOR (INCL.L SOCIAIS DE 49,08%)</t>
  </si>
  <si>
    <t>VIGIA (INCL.L SOCIAIS DE 49,08%)</t>
  </si>
  <si>
    <t>AUX ALMOXARIFE (INCL.L SOCIAIS DE 49,08%)</t>
  </si>
  <si>
    <t>ENCARREGADO DE TURMA(INCL.L SOCIAIS DE 49,08%)</t>
  </si>
  <si>
    <t>TECNICO SEGUNDO GRAU -D - (INCL.L SOCIAIS DE 49,08%)</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</si>
  <si>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</si>
  <si>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</si>
  <si>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</si>
  <si>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</si>
  <si>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</si>
  <si>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</si>
  <si>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</si>
  <si>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</si>
  <si>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</si>
  <si>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</si>
  <si>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</si>
  <si>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</si>
  <si>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</si>
  <si>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ESPECIALISTA(INCL.L SOCIAIS DE 72,93%)</t>
  </si>
  <si>
    <t>COTADOR (INCL.L SOCIAIS DE 72,93%)</t>
  </si>
  <si>
    <t>TECNICO NIVEL SUPERIOR(INCL.L SOCIAIS DE 72,93%)</t>
  </si>
  <si>
    <t>ENGENHEIRO PLENO (INCL.L SOCIAIS DE 72,93%)</t>
  </si>
  <si>
    <t>ALMOXARIFE (INCL.L SOCIAIS DE 72,93%)</t>
  </si>
  <si>
    <t>MESTRE OBRAS SENIOR (INCL.L SOCIAIS DE 72,93%)</t>
  </si>
  <si>
    <t>MÃO DE OBRA SALARIOS</t>
  </si>
  <si>
    <t>VIGIA(INCL.L SOCIAIS DE 72,93%)</t>
  </si>
  <si>
    <t>AUX ALMOXARIFE (INCL.L SOCIAIS DE 72,93%)</t>
  </si>
  <si>
    <t>ENCARREGADO DE TURMA (INCL.L SOCIAIS DE 72,93%)</t>
  </si>
  <si>
    <t>TECNICO SEGUNDO GRAU -D - (INCL.L SOCIAIS DE 72,93%)</t>
  </si>
  <si>
    <t>COMPOSIÇÕES DER-RO</t>
  </si>
  <si>
    <t>CÓDIGO</t>
  </si>
  <si>
    <t>UNIDADE</t>
  </si>
  <si>
    <r>
      <rPr>
        <b/>
        <sz val="10"/>
        <rFont val="Calibri"/>
        <family val="2"/>
      </rPr>
      <t>PRECO</t>
    </r>
    <r>
      <rPr>
        <sz val="10"/>
        <rFont val="Times New Roman"/>
        <family val="1"/>
      </rPr>
      <t xml:space="preserve"> </t>
    </r>
    <r>
      <rPr>
        <b/>
        <sz val="10"/>
        <rFont val="Calibri"/>
        <family val="2"/>
      </rPr>
      <t>UNITÁRIO</t>
    </r>
  </si>
  <si>
    <t>Argamassa de cimento e areia, consumo de cimento 600 kg/m³</t>
  </si>
  <si>
    <t>794,18</t>
  </si>
  <si>
    <t>Capina manual, inclusive limpeza</t>
  </si>
  <si>
    <t>1,03</t>
  </si>
  <si>
    <t>Carga de escoria de aciaria de vagão ferroviário supervisionado</t>
  </si>
  <si>
    <t>11,04</t>
  </si>
  <si>
    <t>Carga de material de 1ª categoria</t>
  </si>
  <si>
    <t>5,73</t>
  </si>
  <si>
    <t>Carga de material de 2ª categoria (solo, areia, brita, excl. rocha escavada)</t>
  </si>
  <si>
    <t>7,39</t>
  </si>
  <si>
    <t>Carga de material de 3ª categoria (rocha)</t>
  </si>
  <si>
    <t>Compactação de aterros em rocha</t>
  </si>
  <si>
    <t>11,24</t>
  </si>
  <si>
    <t>Compactação de aterros 100% P.I.</t>
  </si>
  <si>
    <t>10,88</t>
  </si>
  <si>
    <t>Compactação de aterros 100% PN</t>
  </si>
  <si>
    <t>8,44</t>
  </si>
  <si>
    <t>Decapagem de pedreira, 1ª categoria, com escavadeira</t>
  </si>
  <si>
    <t>7,62</t>
  </si>
  <si>
    <t>Decapagem de pedreira, 1ª categoria, com trator de esteiras</t>
  </si>
  <si>
    <t>9,81</t>
  </si>
  <si>
    <t>Demolição de material de 3ª categoria com fio diamantado</t>
  </si>
  <si>
    <t>385,63</t>
  </si>
  <si>
    <t>Demolição de rocha a frio, até altura de 3,0m, com argamassa expansiva, inclusive remoção
com escavadeira</t>
  </si>
  <si>
    <t>929,91</t>
  </si>
  <si>
    <t>Demolição de rocha a frio até 3 metros com utilização de argamassa expansiva, inclusive
remoção com trator de esteiras</t>
  </si>
  <si>
    <t>836,18</t>
  </si>
  <si>
    <t>Desmonte de rocha</t>
  </si>
  <si>
    <t>71,62</t>
  </si>
  <si>
    <t>Destocamento de árvores com diâmetro  &gt; 30 cm, com trator de esteira</t>
  </si>
  <si>
    <t>Ud</t>
  </si>
  <si>
    <t>45,27</t>
  </si>
  <si>
    <t>Destocamento de árvores com diâmetro de 15 a 30 cm, com trator de esteira</t>
  </si>
  <si>
    <t>22,62</t>
  </si>
  <si>
    <t>Escalonamento de taludes com escavadeira</t>
  </si>
  <si>
    <t>12,78</t>
  </si>
  <si>
    <t>Escalonamento de taludes, com trator de esteiras</t>
  </si>
  <si>
    <t>11,70</t>
  </si>
  <si>
    <t>Escavação, carga e transporte de material de 1ª cat. até 200 m com moto-escavo- transportador</t>
  </si>
  <si>
    <t>20,82</t>
  </si>
  <si>
    <t>Escavação, carga e transporte de material de 1ª cat. 1000 a 1200 m com moto-escavo- transportador</t>
  </si>
  <si>
    <t>35,79</t>
  </si>
  <si>
    <t>Escavação, carga e transporte de material de 1ª cat. 200 a 400 m com moto-escavo-
transportador</t>
  </si>
  <si>
    <t>23,77</t>
  </si>
  <si>
    <t>Escavação, carga e transporte de material de 1ª cat. 400 a 600 m com moto-escavo-
transportador</t>
  </si>
  <si>
    <t>26,67</t>
  </si>
  <si>
    <t>Escavação, carga e transporte de material de 1ª cat. 600 a 800 m com moto-escavo-
transportador</t>
  </si>
  <si>
    <t>30,41</t>
  </si>
  <si>
    <t>Escavação, carga e transporte de material de 1ª cat. 800 a 1000 m com moto-escavo-
transportador</t>
  </si>
  <si>
    <t>32,17</t>
  </si>
  <si>
    <t>Escavação, carga e transporte de material de 2ª cat. até 200 m com moto-escavo-
transportador</t>
  </si>
  <si>
    <t>31,66</t>
  </si>
  <si>
    <t>Escavação, carga e transporte de material de 2ª cat. 1000 a 1200 m com moto-escavo- transportador</t>
  </si>
  <si>
    <t>49,20</t>
  </si>
  <si>
    <t>Escavação, carga e transporte de material de 2ª cat. 200 a 400 m com moto-escavo-
transportador</t>
  </si>
  <si>
    <t>33,99</t>
  </si>
  <si>
    <t>Escavação, carga e transporte de material de 2ª cat. 400 a 600 m com moto-escavo-
transportador</t>
  </si>
  <si>
    <t>37,13</t>
  </si>
  <si>
    <t>Escavação, carga e transporte de material de 2ª cat. 600 a 800 m com moto-escavo-
transportador</t>
  </si>
  <si>
    <t>42,24</t>
  </si>
  <si>
    <t>Escavação, carga e transporte de material de 2ª cat. 800 a 1000 m com moto-escavo-
transportador</t>
  </si>
  <si>
    <t>45,09</t>
  </si>
  <si>
    <t>Escavação e carga de material de barreira (remoção)</t>
  </si>
  <si>
    <t>15,23</t>
  </si>
  <si>
    <t>Escavação e carga de material de 1ª categoria com escavadeira</t>
  </si>
  <si>
    <t>5,30</t>
  </si>
  <si>
    <t>Escavação e carga de material de 1ª categoria, com trator de esteira e pá carregadeira</t>
  </si>
  <si>
    <t>14,44</t>
  </si>
  <si>
    <t>Escavação e carga de material de 2ª categoria com escavadeira</t>
  </si>
  <si>
    <t>7,81</t>
  </si>
  <si>
    <t>Escavação e carga de material de 2ª categoria, com trator de esteira e pá carregadeira</t>
  </si>
  <si>
    <t>20,74</t>
  </si>
  <si>
    <t>Escavação e carga de material de 3ª categoria (fogo controlado)</t>
  </si>
  <si>
    <t>168,94</t>
  </si>
  <si>
    <t>Escavação e carga de material de 3ª categoria (H bancada &gt;1,0 m)</t>
  </si>
  <si>
    <t>73,84</t>
  </si>
  <si>
    <t>Espalhamento / regularização / compactação de material em bota-fora</t>
  </si>
  <si>
    <t>4,56</t>
  </si>
  <si>
    <t>Espalhamento de material de 1ª categoria com motoniveladora</t>
  </si>
  <si>
    <t>2,75</t>
  </si>
  <si>
    <t>Espalhamento de material de 1ª categoria com trator de esteiras</t>
  </si>
  <si>
    <t>7,55</t>
  </si>
  <si>
    <t>Estaca raiz perfurada em solo, diâm. 410mm com injeção de arg. (exclusive fornecimento do
aço)</t>
  </si>
  <si>
    <t>800,40</t>
  </si>
  <si>
    <t>Forro de regularização sobre plataforma de enrocamento para tráfego de caminhões, inclusive
fornecimento do pó de pedra e da pedra demão</t>
  </si>
  <si>
    <t>163,68</t>
  </si>
  <si>
    <t>Fragmentação de rocha (fogacheamento)</t>
  </si>
  <si>
    <t>77,53</t>
  </si>
  <si>
    <t>Limpeza de acostamento</t>
  </si>
  <si>
    <t>1,27</t>
  </si>
  <si>
    <t>Limpeza, desmatamento e destocamento de árvores com diâmetro até 15 cm, com trator de
esteira</t>
  </si>
  <si>
    <t>0,87</t>
  </si>
  <si>
    <t>Limpeza, desmatamento e destocamento de jazida com remoçao 15 cm solo orgânico</t>
  </si>
  <si>
    <t>3,99</t>
  </si>
  <si>
    <t>Limpeza e desmatamento em área alagada (pântano) com ferramentas manuais, inclusive
moto serra</t>
  </si>
  <si>
    <t>12,94</t>
  </si>
  <si>
    <t>5,83</t>
  </si>
  <si>
    <t>Pré-fissuramento de taludes de rocha</t>
  </si>
  <si>
    <t>55,66</t>
  </si>
  <si>
    <t>Regularização e Compactação de Solos com adição de Aditivo Permutador Iônico de Solo (
APIS)</t>
  </si>
  <si>
    <t>37,21</t>
  </si>
  <si>
    <t>Remoção de solos moles, incluindo carregamento mecânico com escavadeira hidráulica</t>
  </si>
  <si>
    <t>43,13</t>
  </si>
  <si>
    <t>Roçada manual com roçadeira costal, ferramentas manuais, inclusive limpeza e remoção com
retroescavadeira</t>
  </si>
  <si>
    <t>0,92</t>
  </si>
  <si>
    <t>Roçada manual com roçadeira costal, ferramentas manuais, inclusive limpeza manual</t>
  </si>
  <si>
    <t>0,76</t>
  </si>
  <si>
    <t>Roçada mecânica</t>
  </si>
  <si>
    <t>0,28</t>
  </si>
  <si>
    <t>Transporte horizontal com trator de lâmina de material de 1ª cat. DMTaté 50m</t>
  </si>
  <si>
    <t>8,85</t>
  </si>
  <si>
    <t>Base com mistura de argila, areia e escória de aciaria, 30%,30%,40%, inclusive fornecim.
transp.areia e escória, exclusive fornecim. transp. da argila</t>
  </si>
  <si>
    <t>126,16</t>
  </si>
  <si>
    <t>Base com mistura de argila, areia e escória de aciaria, 50%,20%,30%, inclusive fornecim.e
transp. areia e escória, exclusive fornecim. e transp.argila</t>
  </si>
  <si>
    <t>97,21</t>
  </si>
  <si>
    <t>Base com mistura de argila 30%, pó de pedra 30% e brita 40%, inclusive fornecimento e
transporte do pó de pedra e da brita</t>
  </si>
  <si>
    <t>161,47</t>
  </si>
  <si>
    <t>Base com mistura de argila 70% e escória de aciaria 30%, inclusive fornecim. e transporte da
escória, exclusive fornecimento e transporte da argila</t>
  </si>
  <si>
    <t>62,54</t>
  </si>
  <si>
    <t>Base com mistura de Saibro, Argila e Brita, 45%, 15% e 40%, exclusive transporte</t>
  </si>
  <si>
    <t>95,22</t>
  </si>
  <si>
    <t>Base com mistura de solo 80% e areia 20%, inclusive transporte da areia</t>
  </si>
  <si>
    <t>67,28</t>
  </si>
  <si>
    <t>Base de brita graduada, inclusive fornecimento e transporte da brita</t>
  </si>
  <si>
    <t>206,98</t>
  </si>
  <si>
    <t>Base de brita graduada, inclusive fornecimento, exclusive transporte da brita</t>
  </si>
  <si>
    <t>Base de brita 1, inclusive fornecimento, exclusive transporte da brita</t>
  </si>
  <si>
    <t>229,20</t>
  </si>
  <si>
    <t>Base de escória de aciaria, inclusive fornecimento e transporte da escória</t>
  </si>
  <si>
    <t>103,97</t>
  </si>
  <si>
    <t>Base de escória/argila na proporção 80:20, inclusive aquisição e transporte da escória,
exclusive argila</t>
  </si>
  <si>
    <t>93,00</t>
  </si>
  <si>
    <t>Base de escória/solo na proporção 75:25, inclusive fornecimento da escória, exceto
fornecimento do solo e transporte do solo e escória</t>
  </si>
  <si>
    <t>89,96</t>
  </si>
  <si>
    <t>Base de solo brita, 20% em peso, inclusive fornecim. da brita, exclusive transporte da brita e
do solo (100% P.IM)</t>
  </si>
  <si>
    <t>87,31</t>
  </si>
  <si>
    <t>Base de solo brita, 40% em peso, inclusive fornecimento, exclusive transporte da brita</t>
  </si>
  <si>
    <t>112,88</t>
  </si>
  <si>
    <t>Base de solo brita, 50% em peso, inclusive fornecimento, exclusive transporte da brita</t>
  </si>
  <si>
    <t>131,21</t>
  </si>
  <si>
    <t>Base de solo brita, 70% em peso, inclusive fornecimento, exclusive transporte da brita</t>
  </si>
  <si>
    <t>167,99</t>
  </si>
  <si>
    <t>Base de solo brita, 80% em peso, inclusive fornecimento e transporte da brita</t>
  </si>
  <si>
    <t>190,24</t>
  </si>
  <si>
    <t>Base estabilizada granulométricamente. com mistura de escória de aciaria 80% e argila exceto
fornecimento da argila e transporte da argila e escória</t>
  </si>
  <si>
    <t>Base solo brita, 20% em peso, inclusive fornecimento e transporte da brita</t>
  </si>
  <si>
    <t>77,17</t>
  </si>
  <si>
    <t>Base solo brita, 30% em peso, inclusive fornecimento e  transporte da brita</t>
  </si>
  <si>
    <t>90,73</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</si>
  <si>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</si>
  <si>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</si>
  <si>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</si>
  <si>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</si>
  <si>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3,20</t>
  </si>
  <si>
    <t>Capa selante (emulsão e areia) inclusive fornecimento e transporte comercial da emulsão</t>
  </si>
  <si>
    <t>5,66</t>
  </si>
  <si>
    <t>CBUQ (camada pronta - binder) exclusive fornecimento e transportes do CAP e massa, inclusive fornecimento e transporte da brita e pó de pedra</t>
  </si>
  <si>
    <t>194,52</t>
  </si>
  <si>
    <t>CBUQ (camada pronta - binder) inclusive fornecimento e transporte comercial do CAP,
exclusive transporte da massa</t>
  </si>
  <si>
    <t>567,65</t>
  </si>
  <si>
    <t>CBUQ (camada pronta - capa) exclusive fornecimento e transportes do CAP e massa</t>
  </si>
  <si>
    <t>198,15</t>
  </si>
  <si>
    <t>573,75</t>
  </si>
  <si>
    <t>CBUQ (camada pronta Faixa "B" para revestimento) exclusive fornecimento do CAP e transp.
de todos os materiais</t>
  </si>
  <si>
    <t>198,65</t>
  </si>
  <si>
    <t>CBUQ (camada pronta-faixa "C") , exclusive fornecimento do CAP e transporte de todos os
materiais (traço padrão areia e brita)</t>
  </si>
  <si>
    <t>195,37</t>
  </si>
  <si>
    <t>CBUQ (camada pronta-faixa"C") exclusive fornecimento do CAP e transporte de todos os materiais</t>
  </si>
  <si>
    <t>198,58</t>
  </si>
  <si>
    <t>CBUQ (massa asfáltica) exclusive fornecimento e transporte comercial do CAP, (Usinagem)</t>
  </si>
  <si>
    <t>156,19</t>
  </si>
  <si>
    <t>CBUQ (massa asfáltica) inclusive fornecimento e transporte comercial do CAP (Usinagem)</t>
  </si>
  <si>
    <t>531,80</t>
  </si>
  <si>
    <t>CBUQ (massa asfáltica-faixa"C") exclusive fornecimento CAP e transporte de todos os
materiais</t>
  </si>
  <si>
    <t>156,62</t>
  </si>
  <si>
    <t>CBUQ (massa fina - faixa"D") exclusive fornecimento do CAP e transp.de todos os materiais</t>
  </si>
  <si>
    <t>208,11</t>
  </si>
  <si>
    <t>CBUQ (massa fina-faixa"D"), exclusive fornecimento do CAP e transporte de todos os
materiais (traço padrão areia e brita)</t>
  </si>
  <si>
    <t>209,20</t>
  </si>
  <si>
    <t>Demolição e remoção de pavimento asfáltico</t>
  </si>
  <si>
    <t>4,87</t>
  </si>
  <si>
    <t>Escarificação de base H = 0,10m e capa asfáltica</t>
  </si>
  <si>
    <t>1,40</t>
  </si>
  <si>
    <t>Escarificação e compactação de base (100% P.I.) H=0,20m</t>
  </si>
  <si>
    <t>10,65</t>
  </si>
  <si>
    <t>Estabilização granulométrica de solo s/ mistura 100% P.I.</t>
  </si>
  <si>
    <t>32,71</t>
  </si>
  <si>
    <t>Estabilização granulométrica de solo s/ mistura 100% P.M.</t>
  </si>
  <si>
    <t>35,23</t>
  </si>
  <si>
    <t>Estabilização granulométrica de solos c/ mistura de areia na pista 100%  P.M. (80%, 20%)
exclusive transporte</t>
  </si>
  <si>
    <t>68,14</t>
  </si>
  <si>
    <t>Estabilização granulométrica de solos c/ mistura na pista 100 % P.I.</t>
  </si>
  <si>
    <t>35,94</t>
  </si>
  <si>
    <t>Estabilização granulométrica de solos c/ mistura na pista 100%  P.M.</t>
  </si>
  <si>
    <t>36,98</t>
  </si>
  <si>
    <t>Estaca raiz perfurada em rocha, diâm. 310mm com injeção de arg. (exclusive fornecimento do
aço)</t>
  </si>
  <si>
    <t>1.667,10</t>
  </si>
  <si>
    <t>Fresagem de pavimento asfáltico a frio, esp. até 15cm, exclusive transporte de materiais</t>
  </si>
  <si>
    <t>17,32</t>
  </si>
  <si>
    <t>Fresagem de pavimento asfáltico a frio, esp=5cm, exclusive transporte de materiais</t>
  </si>
  <si>
    <t>15,00</t>
  </si>
  <si>
    <t>Fresagem de pavimento asfáltico a frio, esp.=5cm inclusive transporte do material</t>
  </si>
  <si>
    <t>23,61</t>
  </si>
  <si>
    <t>Imprimação exclusive fornecimento e transporte comercial do material betuminoso</t>
  </si>
  <si>
    <t>1,35</t>
  </si>
  <si>
    <t>Imprimação inclusive fornecimento e transporte comercial do material betuminoso</t>
  </si>
  <si>
    <t>10,87</t>
  </si>
  <si>
    <t>Lama asfáltica (faixa I - ISSA) exclusive fornecimento e transporte comercial da emulsão</t>
  </si>
  <si>
    <t>2,77</t>
  </si>
  <si>
    <t>Lama asfáltica (faixa I - ISSA) inclusive fornecimento e transporte comercial da emulsão</t>
  </si>
  <si>
    <t>7,67</t>
  </si>
  <si>
    <t>Lama asfáltica (faixa II - ISSA) exclusive fornecimento e transporte comercial da emulsão</t>
  </si>
  <si>
    <t>2,95</t>
  </si>
  <si>
    <t>Lama asfáltica (faixa II - ISSA) inclusive fornecimento e transporte comercial da emulsão</t>
  </si>
  <si>
    <t>10,66</t>
  </si>
  <si>
    <t>Lama asfáltica (faixa III - ISSA) exclusive fornecimento e transporte comercial da emulsão</t>
  </si>
  <si>
    <t>3,10</t>
  </si>
  <si>
    <t>Lama asfáltica (faixa III - ISSA) inclusive fornecimento e transporte comercial da emulsão</t>
  </si>
  <si>
    <t>14,31</t>
  </si>
  <si>
    <t>Lama asfáltica (faixa IV - ISSA) exclusive fornecimento e transporte comercial da emulsão</t>
  </si>
  <si>
    <t>3,57</t>
  </si>
  <si>
    <t>Lama asfáltica (faixa IV - ISSA) inclusive fornecimento e transporte comercial da emulsão</t>
  </si>
  <si>
    <t>18,99</t>
  </si>
  <si>
    <t>Lavagem de brita para tratamento</t>
  </si>
  <si>
    <t>34,67</t>
  </si>
  <si>
    <t>Meio fio (assentamento), inclusive caiação</t>
  </si>
  <si>
    <t>45,59</t>
  </si>
  <si>
    <t>Meio fio (remoção e reassentamento),  inclusive caiação</t>
  </si>
  <si>
    <t>81,51</t>
  </si>
  <si>
    <t>Micro revestimento asfáltico à frio exclusive fornecimento e transporte comercial do material betuminoso</t>
  </si>
  <si>
    <t>10,42</t>
  </si>
  <si>
    <t>Micro revestimento asfáltico à frio exclusive fornecimento emulsão e transp. de todos os
materiais</t>
  </si>
  <si>
    <t>Micro revestimento asfáltico à frio inclusive fornecimento e transporte comercial do material
betuminoso</t>
  </si>
  <si>
    <t>24,39</t>
  </si>
  <si>
    <t>Obturação de buracos c/ CBUQ exclusive fornecimento e transporte comercial dos materiais
betuminosos</t>
  </si>
  <si>
    <t>76,80</t>
  </si>
  <si>
    <t>Obturação de buracos c/ CBUQ exclusive fornecimento e transporte dos materiais
betuminosos</t>
  </si>
  <si>
    <t>787,70</t>
  </si>
  <si>
    <t>Obturação de buracos c/ CBUQ inclusive fornecimento e transporte comercial dos materiais
betuminosos</t>
  </si>
  <si>
    <t>115,69</t>
  </si>
  <si>
    <t>Obturação de buracos c/ CBUQ inclusive fornecimento e transporte dos materiais betuminosos</t>
  </si>
  <si>
    <t>1.219,61</t>
  </si>
  <si>
    <t>Obturação de buracos c/ CBUQ-faixa "C", exclusive forn.do CAP e transporte de todos os materiais</t>
  </si>
  <si>
    <t>84,46</t>
  </si>
  <si>
    <t>Obturação de buracos c/ PMF exclusive fornecimento e transporte comercial da emulsão</t>
  </si>
  <si>
    <t>70,30</t>
  </si>
  <si>
    <t>Obturação de buracos c/ PMF exclusive fornecimento e transporte dos materiais betuminosos</t>
  </si>
  <si>
    <t>719,91</t>
  </si>
  <si>
    <t>Obturação de buracos c/ PMF inclusive fornecimento e transporte comercial da emulsão</t>
  </si>
  <si>
    <t>110,35</t>
  </si>
  <si>
    <t>Obturação de buracos c/ PMF inclusive fornecimento e transporte dos materiais betuminosos</t>
  </si>
  <si>
    <t>1.143,44</t>
  </si>
  <si>
    <t>Pavimentação com blocos de concreto  (35 MPa), esp.= 06 cm, sobre colchão areia esp.= 5
cm, inclusive fornecimento e transporte dos blocos e areia</t>
  </si>
  <si>
    <t>131,97</t>
  </si>
  <si>
    <t>Pavimentação com blocos de concreto (35 MPa), esp. = 10 cm, sobre colchão areia esp.= 5cm
, inclusive fornecimento e transporte dos blocos e areia</t>
  </si>
  <si>
    <t>168,17</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</si>
  <si>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</si>
  <si>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</si>
  <si>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157,57</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</si>
  <si>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</si>
  <si>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</si>
  <si>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</si>
  <si>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58,28</t>
  </si>
  <si>
    <t>Pavimentação com paralelepípedo, sobre colchão areia esp.= 5cm, inclusive fornecimento e
transporte do paralelepípedo e areia</t>
  </si>
  <si>
    <t>346,68</t>
  </si>
  <si>
    <t>Pavimentação com paralelepípedo, sobre colchão pó de pedra esp.= 5cm, inclusive
fornecimento e transporte do paralelepípedo e pó de pedra</t>
  </si>
  <si>
    <t>345,69</t>
  </si>
  <si>
    <t>Pavimentação com pedra portuguesa, inclusive fornecimento e transporte da pedra portuguesa, cimento e areia</t>
  </si>
  <si>
    <t>222,83</t>
  </si>
  <si>
    <t>Pintura de ligação exclusive fornecimento e transporte comercial do material betuminoso</t>
  </si>
  <si>
    <t>1,13</t>
  </si>
  <si>
    <t>Pintura de ligação inclusive fornecimento e transporte comercial do material betuminoso</t>
  </si>
  <si>
    <t>3,56</t>
  </si>
  <si>
    <t>PMF camada pronta exclusive fornecimento  e transporte comercial da emulsão</t>
  </si>
  <si>
    <t>138,36</t>
  </si>
  <si>
    <t>PMF (massa asfáltica) exclusive fornecimento e transporte comercial da emulsão</t>
  </si>
  <si>
    <t>88,40</t>
  </si>
  <si>
    <t>PMF (massa asfáltica) inclusive fornecimento e transporte comercial da emulsão</t>
  </si>
  <si>
    <t>455,64</t>
  </si>
  <si>
    <t>Pó de pedra, fornecimento</t>
  </si>
  <si>
    <t>84,26</t>
  </si>
  <si>
    <t>Pó de pedra inclusive fornecimento, espalhamento e transporte</t>
  </si>
  <si>
    <t>91,82</t>
  </si>
  <si>
    <t>Produção de brita no canteiro, exclusive o desmonte e fragmentação de rocha</t>
  </si>
  <si>
    <t>59,04</t>
  </si>
  <si>
    <t>Produção de brita no canteiro, inclusive o desmonte  e fragmentação de rocha</t>
  </si>
  <si>
    <t>125,26</t>
  </si>
  <si>
    <t>Reciclagem de pavimento (base) c/ adição de 20% de brita1, 10% de brita 0 e 2% de cimento,
inclusive fornecimento e transportes dos materiais</t>
  </si>
  <si>
    <t>162,53</t>
  </si>
  <si>
    <t>Reciclagem de pavimento (Base existente + CBUQ) sem adição de materiais</t>
  </si>
  <si>
    <t>79,09</t>
  </si>
  <si>
    <t>Reciclagem de pavimento (Base existente + T.S.D.) c/ adição de 30% de brita, inclusive
fornecimento e transporte da brita</t>
  </si>
  <si>
    <t>170,71</t>
  </si>
  <si>
    <t>Reciclagem de pavimento (Base existente + T.S.D.) c/ adição de 30% de brita, inclusive
fornecimento, exclusive transporte da brita</t>
  </si>
  <si>
    <t>Reciclagem de pavimento (Base existente + T.S.D.) com adição de 20% de brita, inclusive
fornecimento e transporte da brita.</t>
  </si>
  <si>
    <t>152,38</t>
  </si>
  <si>
    <t>Reciclagem de pavimento (Base existente + T.S.D.) com adição de 3% de cimento, inclusive fornecimento e tarnsporte do cimento</t>
  </si>
  <si>
    <t>127,42</t>
  </si>
  <si>
    <t>Reciclagem de pavimento (Base existente + T.S.D.) com adição de 40% de brita, inclusive
fornecimento e transporte da brita.</t>
  </si>
  <si>
    <t>189,03</t>
  </si>
  <si>
    <t>Reciclagem de pavimento (Base existente + T.S.D.) sem adição de materiais</t>
  </si>
  <si>
    <t>86,28</t>
  </si>
  <si>
    <t>Reciclagem de pavimento (Base existente+TSD) com adição de Ligante Betuminoso, inclusive
fornecimento e transporte da emulsão</t>
  </si>
  <si>
    <t>388,66</t>
  </si>
  <si>
    <t>Reciclagem de pavimento com adição de 2% de cimento, inclusive fornecimento e transporte
do cimento</t>
  </si>
  <si>
    <t>113,36</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</si>
  <si>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</si>
  <si>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</si>
  <si>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</si>
  <si>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20,87</t>
  </si>
  <si>
    <t>Reestabilização da base com adição de 50% de brita, inclusive fonecimento, exclusive transporte da brita</t>
  </si>
  <si>
    <t>125,00</t>
  </si>
  <si>
    <t>Reestabilização de base com adição de 50% de brita, inclusive fornecimento e transporte da
brita</t>
  </si>
  <si>
    <t>Reforço do sub leito 100% P.I.</t>
  </si>
  <si>
    <t>12,07</t>
  </si>
  <si>
    <t>Regularização e compactação do sub-leito (100% P.I.) H = 0,20 m</t>
  </si>
  <si>
    <t>2,15</t>
  </si>
  <si>
    <t>Remoção de capa asfáltica em TSS, TSD, ou TST exclusive transporte</t>
  </si>
  <si>
    <t>1,39</t>
  </si>
  <si>
    <t>Remoção de meio fio</t>
  </si>
  <si>
    <t>35,89</t>
  </si>
  <si>
    <t>Remoção de pavimentação poliédrica</t>
  </si>
  <si>
    <t>29,02</t>
  </si>
  <si>
    <t>Remoção e reassentamento de blocos de concreto, inclusive perdas</t>
  </si>
  <si>
    <t>112,03</t>
  </si>
  <si>
    <t>Remoção e reassentamento de paralelepípedos, inclusive perdas, colchão de areia e
transportes de areia e paralelepípedo</t>
  </si>
  <si>
    <t>129,88</t>
  </si>
  <si>
    <t>Revestimento em estradas vicinais (saibro)</t>
  </si>
  <si>
    <t>0,29</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</si>
  <si>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</si>
  <si>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</si>
  <si>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</si>
  <si>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</si>
  <si>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</si>
  <si>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</si>
  <si>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</si>
  <si>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</si>
  <si>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</si>
  <si>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</si>
  <si>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126,74</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</si>
  <si>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</si>
  <si>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</si>
  <si>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</si>
  <si>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</si>
  <si>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</si>
  <si>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14,94</t>
  </si>
  <si>
    <t>T.S.B.D. com capa selante, executado c/ Multidistribuidor exclus. forn. e transp. com. da
emulsão, inclus. lavagem brita e transp. comerc.areia, brita</t>
  </si>
  <si>
    <t>11,46</t>
  </si>
  <si>
    <t>T.S.B.D. com capa selante executado c/ Multidistribuidor,inclus.fornec.areia/brita e lavagem
brita, excl.fornec.da emulsão e trnasp.todos os materiais</t>
  </si>
  <si>
    <t>12,52</t>
  </si>
  <si>
    <t>T.S.B.D. com capa selante, executado com Multidistribuidor inclusive fornecimento, transporte
comercial dos materiais e lavagem da brita</t>
  </si>
  <si>
    <t>19,37</t>
  </si>
  <si>
    <t>T.S.B.D. com capa selante inclusive fornecimento e transporte comercial dos materiais e lavagem da brita</t>
  </si>
  <si>
    <t>33,64</t>
  </si>
  <si>
    <t>T.S.B.D. sem capa selante,  inclusive fornecimento e transporte comercial dos materiais e
lavagem de brita</t>
  </si>
  <si>
    <t>19,78</t>
  </si>
  <si>
    <t>T.S.B.D. sem capa selante exclusive fornecimento e transporte comercial da emulsão,
inclusive lavagem e transporte comercial  da brita</t>
  </si>
  <si>
    <t>13,71</t>
  </si>
  <si>
    <t>T.S.B.D. sem capa selante, executado c/ Multidistribuidor exclusive fornec.e transp. comercial
da emulsão, inclusive lavagem e transp. comerc.da brita</t>
  </si>
  <si>
    <t>12,56</t>
  </si>
  <si>
    <t>T.S.B.D. sem capa selante executado com Multidistribuidor excl. forn. da emulsão e transp.
comerciais da emulsão e da brita, inclus. lavagem da brita</t>
  </si>
  <si>
    <t>12,31</t>
  </si>
  <si>
    <t>T.S.B.D. sem capa selante inclusive fornecimento e transporte comercial dos materiais e
lavagem da brita</t>
  </si>
  <si>
    <t>30,94</t>
  </si>
  <si>
    <t>T.S.B.S. com capa selante exclusive fornecimento e transporte comercial da emulsão,
inclusive lavagem e transporte comercial da brita</t>
  </si>
  <si>
    <t>8,64</t>
  </si>
  <si>
    <t>T.S.B.S. com capa selante inclusive fornecimento e transporte comercial dos materiais e
lavagem da brita</t>
  </si>
  <si>
    <t>14,71</t>
  </si>
  <si>
    <t>T.S.B.S. exclusive fornecimento e transporte comercial do material betuminoso, inclusive
fornecimento, transporte e lavagem da brita</t>
  </si>
  <si>
    <t>7,95</t>
  </si>
  <si>
    <t>T.S.B.S. inclusive fornecimento e transporte comercial dos materiais e lavagem da brita</t>
  </si>
  <si>
    <t>14,02</t>
  </si>
  <si>
    <t>Usinagem de concreto betuminoso usinado a quente (CBUQ), inclusive transporte comercial do oleo combustível</t>
  </si>
  <si>
    <t>80,73</t>
  </si>
  <si>
    <t>Usinagem de mistura de solo brita</t>
  </si>
  <si>
    <t>11,34</t>
  </si>
  <si>
    <t>Aço CA-25, fornecimento, dobragem e colocação nas formas</t>
  </si>
  <si>
    <t>16,52</t>
  </si>
  <si>
    <t>Aço CA-50, fornecimento, dobragem e colocação nas formas (preço médio das bitolas)</t>
  </si>
  <si>
    <t>13,70</t>
  </si>
  <si>
    <t>Aço CA-50 grossa, diâmetro de 12.5 a 25 mm, fornecimento, dobragem e colocação nas formas</t>
  </si>
  <si>
    <t>Aço CA-50 média, diâmetro de 6.3 a 10 mm, fornecimento, dobragem e colocação nas formas</t>
  </si>
  <si>
    <t>13,34</t>
  </si>
  <si>
    <t>Aço CA-60 fina, diâmetro de 4.2 a 5.0 mm, fornecimento, dobragem e colocação nas formas</t>
  </si>
  <si>
    <t>14,62</t>
  </si>
  <si>
    <t>Aluguel mensal de escoramento tubular com tubos metálicos com até 10 metros de altura</t>
  </si>
  <si>
    <t>213,54</t>
  </si>
  <si>
    <t>Alvenaria de bloco (39 x 19 x 09) cm espessura 09 cm, inclusive transporte da areia, cimento e
bloco</t>
  </si>
  <si>
    <t>86,65</t>
  </si>
  <si>
    <t>Alvenaria de bloco (39 x 19 x 19) cm espessura 19 cm, inclusive fornecimento e transporte do
bloco, areia e cimento</t>
  </si>
  <si>
    <t>144,51</t>
  </si>
  <si>
    <t>Alvenaria de lajota (20 x 20 x 10) cm espessura 10 cm, inclusive transporte de areia, lajota e
cimento</t>
  </si>
  <si>
    <t>85,92</t>
  </si>
  <si>
    <t>Alvenaria de pedra de mão argamassada (argamassa cimento areia 1:4), inclusive transporte
da pedra</t>
  </si>
  <si>
    <t>561,32</t>
  </si>
  <si>
    <t>Alvenaria de pedra de mão (junta seca), inclusive transporte da pedra</t>
  </si>
  <si>
    <t>428,40</t>
  </si>
  <si>
    <t>Andaime de madeira para altura até 7 m, compreendendo montagem e desmontagem</t>
  </si>
  <si>
    <t>39,95</t>
  </si>
  <si>
    <t>Andaime suspenso em madeira, inclusive montagem e desmontagem</t>
  </si>
  <si>
    <t>142,52</t>
  </si>
  <si>
    <t>Apicoamento manual de superfície de concreto</t>
  </si>
  <si>
    <t>36,44</t>
  </si>
  <si>
    <t>77,82</t>
  </si>
  <si>
    <t>Argamassa cimento e areia traço 1:4, tudo incluído</t>
  </si>
  <si>
    <t>660,85</t>
  </si>
  <si>
    <t>Argamassa cimento (nata), inclusive transporte de cimento</t>
  </si>
  <si>
    <t>1.190,69</t>
  </si>
  <si>
    <t>Argamassa de cimento e areia, traço 1:4, consumo de cimento 400 kg/m³</t>
  </si>
  <si>
    <t>679,30</t>
  </si>
  <si>
    <t>Aterro com areia, exceto fornecimento da areia</t>
  </si>
  <si>
    <t>11,65</t>
  </si>
  <si>
    <t>Berço de concreto ciclópico para BDTC diâmetro 0,60 m</t>
  </si>
  <si>
    <t>386,59</t>
  </si>
  <si>
    <t>Berço de concreto ciclópico para BDTC diâmetro 0,80 m</t>
  </si>
  <si>
    <t>606,58</t>
  </si>
  <si>
    <t>Berço de concreto ciclópico para BDTC diâmetro 1,00 m</t>
  </si>
  <si>
    <t>875,35</t>
  </si>
  <si>
    <t>Berço de concreto ciclópico para BDTC diâmetro 1,20 m</t>
  </si>
  <si>
    <t>1.184,24</t>
  </si>
  <si>
    <t>Berço de concreto ciclópico para BDTC diâmetro 1,50 m</t>
  </si>
  <si>
    <t>1.713,70</t>
  </si>
  <si>
    <t>Berço de concreto ciclópico para BSTC diâmetro 0,40 m</t>
  </si>
  <si>
    <t>134,41</t>
  </si>
  <si>
    <t>Berço de concreto ciclópico para BSTC diâmetro 0,60 m</t>
  </si>
  <si>
    <t>227,52</t>
  </si>
  <si>
    <t>Berço de concreto ciclópico para BSTC diâmetro 0,80 m</t>
  </si>
  <si>
    <t>348,60</t>
  </si>
  <si>
    <t>Berço de concreto ciclópico para BSTC diâmetro 1,00 m</t>
  </si>
  <si>
    <t>493,72</t>
  </si>
  <si>
    <t>Berço de concreto ciclópico para BSTC diâmetro 1,20 m</t>
  </si>
  <si>
    <t>659,57</t>
  </si>
  <si>
    <t>Berço de concreto ciclópico para BSTC diâmetro 1,50 m</t>
  </si>
  <si>
    <t>940,41</t>
  </si>
  <si>
    <t>Berço de concreto ciclópico para BTTC diâmetro 0,60 m</t>
  </si>
  <si>
    <t>542,99</t>
  </si>
  <si>
    <t>Berço de concreto ciclópico para BTTC diâmetro 0,80 m</t>
  </si>
  <si>
    <t>865,90</t>
  </si>
  <si>
    <t>Berço de concreto ciclópico para BTTC diâmetro 1,00 m</t>
  </si>
  <si>
    <t>1.256,32</t>
  </si>
  <si>
    <t>Berço de concreto ciclópico para BTTC diâmetro 1,20 m</t>
  </si>
  <si>
    <t>1.708,89</t>
  </si>
  <si>
    <t>Berço de concreto ciclópico para BTTC diâmetro 1,50 m</t>
  </si>
  <si>
    <t>2.486,99</t>
  </si>
  <si>
    <t>Berço em brita para BSTC diâm. = 1,00 m</t>
  </si>
  <si>
    <t>74,07</t>
  </si>
  <si>
    <t>Berço em brita para BSTC diâm.=1,20 m</t>
  </si>
  <si>
    <t>82,61</t>
  </si>
  <si>
    <t>Berço em concreto ciclópico para BSTC diâm. = 0,30m</t>
  </si>
  <si>
    <t>121,44</t>
  </si>
  <si>
    <t>Boca de BDCC 1,50 x 1,50 m projeto DNIT</t>
  </si>
  <si>
    <t>20.243,90</t>
  </si>
  <si>
    <t>Boca de BDCC 2,00 x 1,20 m conforme projeto</t>
  </si>
  <si>
    <t>19.711,62</t>
  </si>
  <si>
    <t>Boca de BDCC 2,00 x 2,00 m projeto DNIT</t>
  </si>
  <si>
    <t>31.042,45</t>
  </si>
  <si>
    <t>Boca de BDCC 2,00 x 3,00 m projeto DNIT</t>
  </si>
  <si>
    <t>48.257,80</t>
  </si>
  <si>
    <t>Boca de BDCC 2,50 x 2,00 m conforme projeto</t>
  </si>
  <si>
    <t>36.369,96</t>
  </si>
  <si>
    <t>Boca de BDCC 2,50 x 2,50 m projeto DNIT</t>
  </si>
  <si>
    <t>43.199,66</t>
  </si>
  <si>
    <t>Boca de BDCC 2,50 x 3,00 m projeto DNIT</t>
  </si>
  <si>
    <t>54.765,46</t>
  </si>
  <si>
    <t>Boca de BDCC 3,00 x 3,00 m projeto DNIT</t>
  </si>
  <si>
    <t>61.534,90</t>
  </si>
  <si>
    <t>Boca de BSCC 1,50 x 1,50 m projeto DNIT</t>
  </si>
  <si>
    <t>17.718,43</t>
  </si>
  <si>
    <t>Boca de BSCC 2,00 x 2,00 m projeto DNIT</t>
  </si>
  <si>
    <t>27.255,79</t>
  </si>
  <si>
    <t>Boca de BSCC 2,00 x 3,00 m projeto DNIT</t>
  </si>
  <si>
    <t>40.910,83</t>
  </si>
  <si>
    <t>Boca de BSCC 2,50 x 2,50 m projeto DNIT</t>
  </si>
  <si>
    <t>35.633,19</t>
  </si>
  <si>
    <t>Boca de BSCC 2,50 x 3,00 m projeto DNIT</t>
  </si>
  <si>
    <t>45.684,21</t>
  </si>
  <si>
    <t>Boca de BSCC 3,00 x 3,00 m projeto DNIT</t>
  </si>
  <si>
    <t>51.220,51</t>
  </si>
  <si>
    <t>Boca de BTCC 1,50 x 1,50 m projeto DNIT</t>
  </si>
  <si>
    <t>25.067,98</t>
  </si>
  <si>
    <t>Boca de BTCC 2,00 x 2,00 m projeto DNIT</t>
  </si>
  <si>
    <t>38.045,67</t>
  </si>
  <si>
    <t>Boca de BTCC 2,00 x 3,00 m projeto DNIT</t>
  </si>
  <si>
    <t>57.411,51</t>
  </si>
  <si>
    <t>Boca de BTCC 2,50 x 2,50 m projeto DNIT</t>
  </si>
  <si>
    <t>52.949,27</t>
  </si>
  <si>
    <t>Boca de BTCC 2,50 x 3,00 m projeto DNIT</t>
  </si>
  <si>
    <t>65.365,28</t>
  </si>
  <si>
    <t>Boca de BTCC 3,00 x 3,00 m projeto DNIT</t>
  </si>
  <si>
    <t>74.062,07</t>
  </si>
  <si>
    <t>Boca de concreto ciclópico para BDTC diâmetro 0,60 m</t>
  </si>
  <si>
    <t>1.929,41</t>
  </si>
  <si>
    <t>Boca de concreto ciclópico para BDTC diâmetro 0,80 m</t>
  </si>
  <si>
    <t>3.207,03</t>
  </si>
  <si>
    <t>Boca de concreto ciclópico para BDTC diâmetro 1,00 m</t>
  </si>
  <si>
    <t>5.867,66</t>
  </si>
  <si>
    <t>Boca de concreto ciclópico para BDTC diâmetro 1,20 m</t>
  </si>
  <si>
    <t>8.504,52</t>
  </si>
  <si>
    <t>Boca de concreto ciclópico para BDTC diâmetro 1,50 m</t>
  </si>
  <si>
    <t>15.025,35</t>
  </si>
  <si>
    <t>Boca de concreto ciclópico para BSTC diâmetro 0,40 m</t>
  </si>
  <si>
    <t>546,08</t>
  </si>
  <si>
    <t>Boca de concreto ciclópico para BSTC diâmetro 0,60 m</t>
  </si>
  <si>
    <t>1.638,25</t>
  </si>
  <si>
    <t>Boca de concreto ciclópico para BSTC diâmetro 0,80 m</t>
  </si>
  <si>
    <t>2.731,16</t>
  </si>
  <si>
    <t>Boca de concreto ciclópico para BSTC diâmetro 1,00 m</t>
  </si>
  <si>
    <t>4.210,15</t>
  </si>
  <si>
    <t>Boca de concreto ciclópico para BSTC diâmetro 1,20 m</t>
  </si>
  <si>
    <t>6.084,92</t>
  </si>
  <si>
    <t>Boca de concreto ciclópico para BSTC diâmetro 1,50 m</t>
  </si>
  <si>
    <t>11.014,64</t>
  </si>
  <si>
    <t>Boca de concreto ciclópico para BTTC diâmetro 0,60 m</t>
  </si>
  <si>
    <t>2.414,91</t>
  </si>
  <si>
    <t>Boca de concreto ciclópico para BTTC diâmetro 0,80 m</t>
  </si>
  <si>
    <t>3.947,55</t>
  </si>
  <si>
    <t>Boca de concreto ciclópico para BTTC diâmetro 1,00 m</t>
  </si>
  <si>
    <t>7.525,18</t>
  </si>
  <si>
    <t>Boca de concreto ciclópico para BTTC diâmetro 1,20 m</t>
  </si>
  <si>
    <t>10.922,93</t>
  </si>
  <si>
    <t>Boca de concreto ciclópico para BTTC diâmetro 1,50 m</t>
  </si>
  <si>
    <t>19.107,90</t>
  </si>
  <si>
    <t>Boca de lobo simples</t>
  </si>
  <si>
    <t>4.630,40</t>
  </si>
  <si>
    <t>Boca de saída de dreno profundo BSD-01</t>
  </si>
  <si>
    <t>339,27</t>
  </si>
  <si>
    <t>BSCC (pré-moldado) 1,50 x 1,50 x 1,00m CL 45t, inclusive transporte do Anel de Bueiro
Celular Pré-moldado</t>
  </si>
  <si>
    <t>4.224,19</t>
  </si>
  <si>
    <t>BSCC (pré-moldado) 2,00 x 2,00 x 1,00m CL 45t, inclusive transporte de Anel de Bueiro
Celular Pré-moldado</t>
  </si>
  <si>
    <t>5.360,07</t>
  </si>
  <si>
    <t>BSCC (pré-moldado) 2,50 x 2,50 x 1,00m CL 45t, inclusive transporte de Anel de Bueiro
Celular Pré-moldado</t>
  </si>
  <si>
    <t>6.253,75</t>
  </si>
  <si>
    <t>BSCC (pré-moldado) 3,00 x 3,00 x 1,00m CL 45t, inclusive transporte de Anel de Bueiro Celular Pré-moldado</t>
  </si>
  <si>
    <t>8.333,79</t>
  </si>
  <si>
    <t>Bueiro Metálico BSTM - D = 3,00 m - T.L. com tratamento epóxi e = 2,7 mm - método não
destrutivo</t>
  </si>
  <si>
    <t>20.444,91</t>
  </si>
  <si>
    <t>Bueiro Metálico BSTM - D=3,05m - MP-152 com tratamento epóxi e=2,7mm - método
destrutivo, inclusive lastro de brita</t>
  </si>
  <si>
    <t>19.188,41</t>
  </si>
  <si>
    <t>Caiação de meio fios, sarjetas, etc</t>
  </si>
  <si>
    <t>Caixa Boca de Lobo em bloco pré-moldado 1,20 x 1,20m</t>
  </si>
  <si>
    <t>6.817,20</t>
  </si>
  <si>
    <t>Caixa coletora concreto armado H= 2,00 m, inclusive escavação</t>
  </si>
  <si>
    <t>6.550,99</t>
  </si>
  <si>
    <t>Caixa coletora concreto armado H= 2,50 m, inclusive escavação</t>
  </si>
  <si>
    <t>8.032,73</t>
  </si>
  <si>
    <t>Caixa coletora em bloco pré-moldado para d=0,60m (1,00 x 1,00m)</t>
  </si>
  <si>
    <t>3.502,85</t>
  </si>
  <si>
    <t>Caixa de concreto para BSTC diâmetro 0,40 m H=1,60 m</t>
  </si>
  <si>
    <t>3.053,76</t>
  </si>
  <si>
    <t>Caixa de concreto para BSTC diâmetro 0,60 m H=2,00 m</t>
  </si>
  <si>
    <t>4.686,61</t>
  </si>
  <si>
    <t>Caixa de concreto para BSTC diâmetro 0,80 m H=2,50 m</t>
  </si>
  <si>
    <t>5.816,32</t>
  </si>
  <si>
    <t>Caixa de concreto para BSTC diâmetro 1,00 m H=3,00 m</t>
  </si>
  <si>
    <t>6.894,98</t>
  </si>
  <si>
    <t>Caixa de passagem para tubos de D=0,40 m H=1,10 m</t>
  </si>
  <si>
    <t>2.006,16</t>
  </si>
  <si>
    <t>Caixa de passagem para tubos de D=0,60 m H=1,30 m</t>
  </si>
  <si>
    <t>2.535,44</t>
  </si>
  <si>
    <t>Caixa de passagem para tubos de D=0,80 m H=1,50 m</t>
  </si>
  <si>
    <t>3.199,64</t>
  </si>
  <si>
    <t>Caixa de passagem para tubos de D=1,00 m H=1,80 m</t>
  </si>
  <si>
    <t>5.110,93</t>
  </si>
  <si>
    <t>Caixa de passagem (2,50 x 2,50m)</t>
  </si>
  <si>
    <t>12.415,10</t>
  </si>
  <si>
    <t>Caixa para rede de dutos, dimensões 100 x 100 x 100 cm</t>
  </si>
  <si>
    <t>2.043,51</t>
  </si>
  <si>
    <t>Caixa para rede de dutos, dimensões 60 x 60 x 60 cm</t>
  </si>
  <si>
    <t>931,76</t>
  </si>
  <si>
    <t>Caixa ralo de elementos pré-moldados em concreto (tudo incluído)</t>
  </si>
  <si>
    <t>647,17</t>
  </si>
  <si>
    <t>Canaleta com grelha DP-1, inclusive transporte da grelha</t>
  </si>
  <si>
    <t>826,41</t>
  </si>
  <si>
    <t>Canaleta de concreto, com forma retangular inclusive caiação - parede 12 cm</t>
  </si>
  <si>
    <t>297,91</t>
  </si>
  <si>
    <t>Canaleta de concreto retangular (0,130m³/m) inclusive caiação</t>
  </si>
  <si>
    <t>357,93</t>
  </si>
  <si>
    <t>Canaleta de concreto (0,130m³/m) forma trapezoidal inclusive caiação</t>
  </si>
  <si>
    <t>268,70</t>
  </si>
  <si>
    <t>Cerca de tela de arame galvanizado h = 1,20 m</t>
  </si>
  <si>
    <t>57,65</t>
  </si>
  <si>
    <t>Cerca de tela galvanizada fio 12 malha 3"x3", com altura de 1,80 m</t>
  </si>
  <si>
    <t>138,88</t>
  </si>
  <si>
    <t>Cerca em tela revestida em PVC com mourões de concreto, 10 x 10 x 2,40 m,  fornecimento e
execução</t>
  </si>
  <si>
    <t>146,19</t>
  </si>
  <si>
    <t>Chapisco com argamassa de cimento e areia no traço 1:3</t>
  </si>
  <si>
    <t>8,38</t>
  </si>
  <si>
    <t>Chapisco com argamassa de cimento e pedrisco no traço 1:4</t>
  </si>
  <si>
    <t>14,32</t>
  </si>
  <si>
    <t>Colchão drenante de areia para fundação de aterros, exclusive o fornecimento de areia</t>
  </si>
  <si>
    <t>8,28</t>
  </si>
  <si>
    <t>Colchão drenante de areia para fundação de aterros, inclusive fornecimento e transporte da
areia</t>
  </si>
  <si>
    <t>112,39</t>
  </si>
  <si>
    <t>Colchão drenante de brita 1 inclusive fornecimento, espalhamento, compactação e transporte
da brita</t>
  </si>
  <si>
    <t>178,38</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</si>
  <si>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</si>
  <si>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</si>
  <si>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</si>
  <si>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649,62</t>
  </si>
  <si>
    <t>Concreto armado, dosado para resist. 20 Mpa,  incluindo 60kg aço CA-50A, mão de obra p/
corte, dobragem e montagem, exclusive forma</t>
  </si>
  <si>
    <t>1.439,71</t>
  </si>
  <si>
    <t>Concreto ciclópico com 70% concreto 10,0 MPa e 30% de pedra de mão, tudo incluído</t>
  </si>
  <si>
    <t>626,03</t>
  </si>
  <si>
    <t>Concreto ciclópico com 70% concreto 15,0 MPa e 30% de pedra de mão, tudo incluído</t>
  </si>
  <si>
    <t>668,35</t>
  </si>
  <si>
    <t>Concreto ciclópico com 70% concreto 20,0 MPa e 30% de pedra de mão, tudo incluído</t>
  </si>
  <si>
    <t>689,66</t>
  </si>
  <si>
    <t>Concreto de regularização, tudo incluído</t>
  </si>
  <si>
    <t>680,57</t>
  </si>
  <si>
    <t>Concreto estrutural fck = 15,0 MPa, tudo incluído</t>
  </si>
  <si>
    <t>860,97</t>
  </si>
  <si>
    <t>Concreto estrutural fck = 20,0 MPa com plastificante, tudo incluído</t>
  </si>
  <si>
    <t>897,79</t>
  </si>
  <si>
    <t>Concreto estrutural fck = 20,0 MPa, tudo incluído</t>
  </si>
  <si>
    <t>891,41</t>
  </si>
  <si>
    <t>Concreto estrutural fck = 25,0 MPa com plastificante, tudo incluído</t>
  </si>
  <si>
    <t>930,90</t>
  </si>
  <si>
    <t>Concreto estrutural fck = 25,0 MPa, inclusive fornecimento e transporte do cimento, areia e
pedra britada</t>
  </si>
  <si>
    <t>923,76</t>
  </si>
  <si>
    <t>Concreto estrutural fck = 30,0 MPa com micro-silica e Sikacrete BR ou equivalente</t>
  </si>
  <si>
    <t>1.133,76</t>
  </si>
  <si>
    <t>Concreto estrutural fck = 30,0 MPa com plastificante</t>
  </si>
  <si>
    <t>961,43</t>
  </si>
  <si>
    <t>Concreto estrutural fck = 30,0 MPa, tudo incluído</t>
  </si>
  <si>
    <t>953,58</t>
  </si>
  <si>
    <t>Concreto estrutural fck = 35,0 MPa com micro-silica e Sikacrete BR ou equivalente</t>
  </si>
  <si>
    <t>1.182,20</t>
  </si>
  <si>
    <t>Concreto submerso fck = 20,0 MPa, tudo incluído</t>
  </si>
  <si>
    <t>1.981,91</t>
  </si>
  <si>
    <t>Corpo BDTC (grota) diâmetro 0,60 m CA-1 MF exclusive escavação e reaterro, inclusive
transporte do tubo</t>
  </si>
  <si>
    <t>754,36</t>
  </si>
  <si>
    <t>Corpo BDTC (grota) diâmetro 0,60 m CA-1 PB exclusive escavação e reaterro, inclusive
transporte do tubo</t>
  </si>
  <si>
    <t>762,82</t>
  </si>
  <si>
    <t>Corpo BDTC (grota) diâmetro 0,60 m CA-2 MF exclusive escavação e reaterro, inclusive
transporte do tubo</t>
  </si>
  <si>
    <t>702,19</t>
  </si>
  <si>
    <t>Corpo BDTC (grota) diâmetro 0,60 m CA-2 PB exclusive escavação e reaterro, inclusive
transporte do tubo</t>
  </si>
  <si>
    <t>Corpo BDTC (grota) diâmetro 0,80 m CA-1 MF exclusive escavação e reaterro, inclusive
transporte do tubo</t>
  </si>
  <si>
    <t>1.442,23</t>
  </si>
  <si>
    <t>Corpo BDTC (grota) diâmetro 0,80 m CA-1 PB exclusive escavação e reaterro, inclusive transporte do tubo</t>
  </si>
  <si>
    <t>Corpo BDTC (grota) diâmetro 0,80 m CA-2 MF exclusive escavação e reaterro, inclusive
transporte do tubo</t>
  </si>
  <si>
    <t>1.462,61</t>
  </si>
  <si>
    <t>Corpo BDTC (grota) diâmetro 0,80 m CA-2 PB exclusive escavação e reaterro, inclusive
transporte do tubo</t>
  </si>
  <si>
    <t>Corpo BDTC (grota) diâmetro 1,00 m CA-1 MF exclusive escavação e reaterro, inclusive
transporte do tubo</t>
  </si>
  <si>
    <t>1.722,27</t>
  </si>
  <si>
    <t>Corpo BDTC (grota) diâmetro 1,00 m CA-1 PB exclusive escavação e reaterro, inclusive
transporte do tubo</t>
  </si>
  <si>
    <t>Corpo BDTC (grota) diâmetro 1,00 m CA-2 MF exclusive escavação e reaterro, inclusive
transporte do tubo</t>
  </si>
  <si>
    <t>1.834,24</t>
  </si>
  <si>
    <t>Corpo BDTC (grota) diâmetro 1,00 m CA-2 PB exclusive escavação e reaterro, inclusive transporte do tubo</t>
  </si>
  <si>
    <t>Corpo BDTC (grota) diâmetro 1,00 m CA-3 MF exclusive escavação e reaterro, inclusive transporte do tubo</t>
  </si>
  <si>
    <t>2.120,30</t>
  </si>
  <si>
    <t>Corpo BDTC (grota) diâmetro 1,20 m CA-1 MF exclusive escavação e reaterro, inclusive
transporte do tubo</t>
  </si>
  <si>
    <t>2.425,82</t>
  </si>
  <si>
    <t>Corpo BDTC (grota) diâmetro 1,20 m CA-1 PB exclusive escavação e reaterro, inclusive
transporte do tubo</t>
  </si>
  <si>
    <t>Corpo BDTC (grota) diâmetro 1,20 m CA-2 MF exclusive escavação e reaterro, inclusive
transporte do tubo</t>
  </si>
  <si>
    <t>2.559,70</t>
  </si>
  <si>
    <t>Corpo BDTC (grota) diâmetro 1,20 m CA-2 PB exclusive escavação e reaterro, inclusive
transporte do tubo</t>
  </si>
  <si>
    <t>Corpo BDTC (grota) diâmetro 1,20 m CA-3 MF exclusive escavação e reaterro, inclusive
transporte do tubo</t>
  </si>
  <si>
    <t>3.255,50</t>
  </si>
  <si>
    <t>Corpo BDTC (grota) diâmetro 1,50 m CA-1 MF exclusive escavação e reaterro, inclusive transporte do tubo</t>
  </si>
  <si>
    <t>3.361,65</t>
  </si>
  <si>
    <t>Corpo BDTC (grota) diâmetro 1,50 m CA-1 PB exclusive escavação e reaterro, inclusive
transporte do tubo</t>
  </si>
  <si>
    <t>Corpo BDTC (grota) diâmetro 1,50 m CA-2 MF exclusive escavação e reaterro, inclusive
transporte do tubo</t>
  </si>
  <si>
    <t>3.532,08</t>
  </si>
  <si>
    <t>Corpo BDTC (grota) diâmetro 1,50 m CA-2 PB exclusive escavação e reaterro, inclusive
transporte do tubo</t>
  </si>
  <si>
    <t>Corpo BDTC (grota) diâmetro 1,50 m CA-3 MF exclusive escavação e reaterro, inclusive
transporte do tubo</t>
  </si>
  <si>
    <t>4.739,58</t>
  </si>
  <si>
    <t>Corpo BSTC diâmetro 0,20 m C.S. MF inclusive escavação, reaterro e transporte do tubo</t>
  </si>
  <si>
    <t>160,06</t>
  </si>
  <si>
    <t>Corpo BSTC diâmetro 0,20 m C.S. PB inclusive escavação, reaterro e transporte do tubo</t>
  </si>
  <si>
    <t>173,40</t>
  </si>
  <si>
    <t>Corpo BSTC diâmetro 0,30 m C.S. MF inclusive escavação, reaterro e transporte do tubo</t>
  </si>
  <si>
    <t>207,35</t>
  </si>
  <si>
    <t>Corpo BSTC diâmetro 0,30 m C.S. PB inclusive escavação, reaterro e transporte do tubo</t>
  </si>
  <si>
    <t>223,88</t>
  </si>
  <si>
    <t>Corpo BSTC diâmetro 0,40 m C.S. MF inclusive escavação, reaterro e transporte do tubo</t>
  </si>
  <si>
    <t>290,33</t>
  </si>
  <si>
    <t>Corpo BSTC diâmetro 0,40 m C.S. PB inclusive escavação, reaterro e transporte do tubo</t>
  </si>
  <si>
    <t>292,26</t>
  </si>
  <si>
    <t>Corpo BSTC diâmetro 0,60 m C.S. MF inclusive escavação, reaterro e transporte do tubo</t>
  </si>
  <si>
    <t>463,88</t>
  </si>
  <si>
    <t>Corpo BSTC diâmetro 0,60 m C.S. PB inclusive escavação, reaterro e transporte do tubo</t>
  </si>
  <si>
    <t>479,67</t>
  </si>
  <si>
    <t>Corpo BSTC (greide) diâmetro 0,30 m CA-1 MF inclusive escavação, reaterro e transporte do
tubo</t>
  </si>
  <si>
    <t>257,89</t>
  </si>
  <si>
    <t>Corpo BSTC (greide) diâmetro 0,40 m CA-1 MF inclusive escavação, reaterro e transporte do tubo</t>
  </si>
  <si>
    <t>325,39</t>
  </si>
  <si>
    <t>Corpo BSTC (greide) diâmetro 0,40 m CA-2 MF inclusive escavação, reaterro e transporte do
tubo</t>
  </si>
  <si>
    <t>333,91</t>
  </si>
  <si>
    <t>Corpo BSTC (greide) diâmetro 0,60 m CA-1 MF inclusive escavação, reaterro e transporte do
tubo</t>
  </si>
  <si>
    <t>549,40</t>
  </si>
  <si>
    <t>Corpo BSTC (greide) diâmetro 0,60 m CA-1 PB inclusive escavação, reaterro e transporte do
tubo</t>
  </si>
  <si>
    <t>553,63</t>
  </si>
  <si>
    <t>Corpo BSTC (greide) diâmetro 0,60 m CA-2 MF inclusive escavação, reaterro e transporte do
tubo</t>
  </si>
  <si>
    <t>523,32</t>
  </si>
  <si>
    <t>Corpo BSTC (greide) diâmetro 0,60 m CA-2 PB inclusive escavação, reaterro e transporte do
tubo</t>
  </si>
  <si>
    <t>Corpo BSTC (greide) diâmetro 0,80 m CA-1 MF inclusive escavação, reaterro e transporte do tubo</t>
  </si>
  <si>
    <t>1.039,52</t>
  </si>
  <si>
    <t>Corpo BSTC (greide) diâmetro 0,80 m CA-1 PB inclusive escavação, reaterro e transporte do
tubo</t>
  </si>
  <si>
    <t>Corpo BSTC (greide) diâmetro 0,80 m CA-2 MF inclusive escavação, reaterro e transporte do
tubo</t>
  </si>
  <si>
    <t>1.049,71</t>
  </si>
  <si>
    <t>Corpo BSTC (greide) diâmetro 0,80 m CA-2 PB inclusive escavação, reaterro e transporte do
tubo</t>
  </si>
  <si>
    <t>Corpo BSTC (greide) diâmetro 1,00 m CA-1 MF inclusive escavação, reaterro e transporte do
tubo</t>
  </si>
  <si>
    <t>1.326,24</t>
  </si>
  <si>
    <t>Corpo BSTC (greide) diâmetro 1,00 m CA-1 PB inclusive escavação, reaterro e transporte do
tubo</t>
  </si>
  <si>
    <t>Corpo BSTC (greide) diâmetro 1,00 m CA-2 MF inclusive escavação, reaterro e transporte do tubo</t>
  </si>
  <si>
    <t>1.382,23</t>
  </si>
  <si>
    <t>Corpo BSTC (greide) diâmetro 1,00 m CA-2 PB inclusive escavação, reaterro e transporte do
tubo</t>
  </si>
  <si>
    <t>Corpo BSTC (greide) diâmetro 1,20 m CA-1 MF inclusive escavação, reaterro e transporte do
tubo</t>
  </si>
  <si>
    <t>1.820,78</t>
  </si>
  <si>
    <t>Corpo BSTC (greide) diâmetro 1,20 m CA-1 PB inclusive escavação, reaterro e transporte do
tubo</t>
  </si>
  <si>
    <t>Corpo BSTC (greide) diâmetro 1,20 m CA-2 MF inclusive escavação, reaterro e transporte do
tubo</t>
  </si>
  <si>
    <t>1.887,72</t>
  </si>
  <si>
    <t>Corpo BSTC (greide) diâmetro 1,20 m CA-2 PB inclusive escavação, reaterro e transporte do
tubo</t>
  </si>
  <si>
    <t>Corpo BSTC (grota) diâmetro 0,60 m CA-1 MF exclusive escavação e reaterro, inclusive transporte do tubo</t>
  </si>
  <si>
    <t>379,66</t>
  </si>
  <si>
    <t>Corpo BSTC (grota) diâmetro 0,60 m CA-1 PB exclusive escavação e reaterro, inclusive transporte do tubo</t>
  </si>
  <si>
    <t>383,89</t>
  </si>
  <si>
    <t>Corpo BSTC (grota) diâmetro 0,60 m CA-2 MF exclusive escavação e reaterro, inclusive
transporte do tubo</t>
  </si>
  <si>
    <t>353,58</t>
  </si>
  <si>
    <t>Corpo BSTC (grota) diâmetro 0,60 m CA-2 PB exclusive escavação e reaterro, inclusive
transporte do tubo</t>
  </si>
  <si>
    <t>Corpo BSTC (grota) diâmetro 0,80 m CA-1 MF exclusive escavação e reaterro, inclusive
transporte do tubo</t>
  </si>
  <si>
    <t>799,44</t>
  </si>
  <si>
    <t>Corpo BSTC (grota) diâmetro 0,80 m CA-1 PB exclusive escavação e reaterro, inclusive
transporte do tubo</t>
  </si>
  <si>
    <t>Corpo BSTC (grota) diâmetro 0,80 m CA-2 MF exclusive escavação e reaterro, inclusive
transporte do tubo</t>
  </si>
  <si>
    <t>809,63</t>
  </si>
  <si>
    <t>Corpo BSTC (grota) diâmetro 0,80 m CA-2 PB exclusive escavação e reaterro, inclusive transporte do tubo</t>
  </si>
  <si>
    <t>Corpo BSTC (grota) diâmetro 1,00 m CA-1 MF exclusive escavação e reaterro, inclusive
transporte do tubo</t>
  </si>
  <si>
    <t>938,09</t>
  </si>
  <si>
    <t>Corpo BSTC (grota) diâmetro 1,00 m CA-1 PB exclusive escavação e reaterro, inclusive
transporte do tubo</t>
  </si>
  <si>
    <t>Corpo BSTC (grota) diâmetro 1,00 m CA-2 MF exclusive escavação e reaterro, inclusive
transporte do tubo</t>
  </si>
  <si>
    <t>994,08</t>
  </si>
  <si>
    <t>Corpo BSTC (grota) diâmetro 1,00 m CA-2 PB exclusive escavação e reaterro, inclusive
transporte do tubo</t>
  </si>
  <si>
    <t>Corpo BSTC (grota) diâmetro 1,00 m CA-3 MF exclusive escavação e reaterro, inclusive
transporte do tubo</t>
  </si>
  <si>
    <t>1.137,10</t>
  </si>
  <si>
    <t>Corpo BSTC (grota) diâmetro 1,20 m CA-1 MF exclusive escavação e reaterro, inclusive
transporte do tubo</t>
  </si>
  <si>
    <t>1.294,88</t>
  </si>
  <si>
    <t>Corpo BSTC (grota) diâmetro 1,20 m CA-1 PB exclusive escavação e reaterro, inclusive
transporte do tubo</t>
  </si>
  <si>
    <t>Corpo BSTC (grota) diâmetro 1,20 m CA-2 MF exclusive escavação e reaterro, inclusive
transporte do tubo</t>
  </si>
  <si>
    <t>1.361,82</t>
  </si>
  <si>
    <t>Corpo BSTC (grota) diâmetro 1,20 m CA-2 PB exclusive escavação e reaterro, inclusive
transporte do tubo</t>
  </si>
  <si>
    <t>Corpo BSTC (grota) diâmetro 1,20 m CA-3 MF exclusive escavação e reaterro, inclusive transporte do tubo</t>
  </si>
  <si>
    <t>1.709,72</t>
  </si>
  <si>
    <t>Corpo BSTC (grota) diâmetro 1,50 m CA-1 MF exclusive escavação e reaterro, inclusive
transporte do tubo</t>
  </si>
  <si>
    <t>1.757,79</t>
  </si>
  <si>
    <t>Corpo BSTC (grota) diâmetro 1,50 m CA-1 PB exclusive escavação e reaterro, inclusive
transporte do tubo</t>
  </si>
  <si>
    <t>Corpo BSTC (grota) diâmetro 1,50 m CA-2 MF exclusive escavação e reaterro, inclusive
transporte do tubo</t>
  </si>
  <si>
    <t>1.843,00</t>
  </si>
  <si>
    <t>Corpo BSTC (grota) diâmetro 1,50 m CA-2 PB exclusive escavação e reaterro, inclusive
transporte do tubo</t>
  </si>
  <si>
    <t>Corpo BSTC (grota) diâmetro 1,50 m CA-3 MF exclusive escavação e reaterro, inclusive
transporte do tubo</t>
  </si>
  <si>
    <t>2.446,75</t>
  </si>
  <si>
    <t>Corpo BTTC (grota) diâmetro 0,60 m CA-1 MF exclusive escavação e reaterro, inclusive transporte do tubo</t>
  </si>
  <si>
    <t>1.134,06</t>
  </si>
  <si>
    <t>Corpo BTTC (grota) diâmetro 0,60 m CA-1 PB exclusive escavação e reaterro, inclusive
transporte do tubo</t>
  </si>
  <si>
    <t>1.146,75</t>
  </si>
  <si>
    <t>Corpo BTTC (grota) diâmetro 0,60 m CA-2 MF exclusive escavação e reaterro, inclusive
transporte do tubo</t>
  </si>
  <si>
    <t>1.055,81</t>
  </si>
  <si>
    <t>Corpo BTTC (grota) diâmetro 0,60 m CA-2 PB exclusive escavação e reaterro, inclusive
transporte do tubo</t>
  </si>
  <si>
    <t>Corpo BTTC (grota) diâmetro 0,80 m CA-1 MF exclusive escavação e reaterro, inclusive
transporte do tubo</t>
  </si>
  <si>
    <t>2.090,52</t>
  </si>
  <si>
    <t>Corpo BTTC (grota) diâmetro 0,80 m CA-1 PB exclusive escavação e reaterro, inclusive
transporte do tubo</t>
  </si>
  <si>
    <t>Corpo BTTC (grota) diâmetro 0,80 m CA-2 MF exclusive escavação e reaterro, inclusive transporte do tubo</t>
  </si>
  <si>
    <t>2.121,07</t>
  </si>
  <si>
    <t>Corpo BTTC (grota) diâmetro 0,80 m CA-2 PB exclusive escavação e reaterro, inclusive
transporte do tubo</t>
  </si>
  <si>
    <t>Corpo BTTC (grota) diâmetro 1,00 m CA-1 MF exclusive escavação e reaterro, inclusive
transporte do tubo</t>
  </si>
  <si>
    <t>2.506,45</t>
  </si>
  <si>
    <t>Corpo BTTC (grota) diâmetro 1,00 m CA-1 PB exclusive escavação e reaterro, inclusive
transporte do tubo</t>
  </si>
  <si>
    <t>Corpo BTTC (grota) diâmetro 1,00 m CA-2 MF exclusive escavação e reaterro, inclusive
transporte do tubo</t>
  </si>
  <si>
    <t>2.674,41</t>
  </si>
  <si>
    <t>Corpo BTTC (grota) diâmetro 1,00 m CA-2 PB exclusive escavação e reaterro, inclusive
transporte do tubo</t>
  </si>
  <si>
    <t>Corpo BTTC (grota) diâmetro 1,00 m CA-3 MF exclusive escavação e reaterro, inclusive transporte do tubo</t>
  </si>
  <si>
    <t>3.103,49</t>
  </si>
  <si>
    <t>Corpo BTTC (grota) diâmetro 1,20 m CA-1 MF exclusive escavação e reaterro, inclusive transporte do tubo</t>
  </si>
  <si>
    <t>3.576,79</t>
  </si>
  <si>
    <t>Corpo BTTC (grota) diâmetro 1,20 m CA-1 PB exclusive escavação e reaterro, inclusive
transporte do tubo</t>
  </si>
  <si>
    <t>Corpo BTTC (grota) diâmetro 1,20 m CA-2 MF exclusive escavação e reaterro, inclusive
transporte do tubo</t>
  </si>
  <si>
    <t>3.777,61</t>
  </si>
  <si>
    <t>Corpo BTTC (grota) diâmetro 1,20 m CA-2 PB exclusive escavação e reaterro, inclusive
transporte do tubo</t>
  </si>
  <si>
    <t>Corpo BTTC (grota) diâmetro 1,20 m CA-3 MF exclusive escavação e reaterro, inclusive
transporte do tubo</t>
  </si>
  <si>
    <t>4.821,30</t>
  </si>
  <si>
    <t>Corpo BTTC (grota) diâmetro 1,50 m CA-1 MF exclusive escavação e reaterro, inclusive
transporte do tubo</t>
  </si>
  <si>
    <t>4.965,52</t>
  </si>
  <si>
    <t>Corpo BTTC (grota) diâmetro 1,50 m CA-1 PB exclusive escavação e reaterro, inclusive transporte do tubo</t>
  </si>
  <si>
    <t>Corpo BTTC (grota) diâmetro 1,50 m CA-2 MF exclusive escavação e reaterro, inclusive
transporte do tubo</t>
  </si>
  <si>
    <t>5.221,17</t>
  </si>
  <si>
    <t>Corpo BTTC (grota) diâmetro 1,50 m CA-2 PB exclusive escavação e reaterro, inclusive
transporte do tubo</t>
  </si>
  <si>
    <t>Corpo BTTC (grota) diâmetro 1,50 m CA-3 MF exclusive escavação e reaterro, inclusive
transporte do tubo</t>
  </si>
  <si>
    <t>7.032,42</t>
  </si>
  <si>
    <t>Corpo de BDCC 1,50 x 1,50 m projeto DNIT para H &lt; = 2,50 m</t>
  </si>
  <si>
    <t>5.979,35</t>
  </si>
  <si>
    <t>Corpo de BDCC 1,50 x 1,50 m projeto DNIT para 2,50 &lt; H &lt; 5,00 m</t>
  </si>
  <si>
    <t>6.253,37</t>
  </si>
  <si>
    <t>Corpo de BDCC 2,00 x 1,20 m -  tudo incluido conforme projeto</t>
  </si>
  <si>
    <t>8.794,80</t>
  </si>
  <si>
    <t>Corpo de BDCC 2,00 x 2,00 m projeto DNIT para H &lt; = 2,50 m</t>
  </si>
  <si>
    <t>8.602,43</t>
  </si>
  <si>
    <t>Corpo de BDCC 2,00 x 2,00 m projeto DNIT para 2,50 &lt; H &lt;5,00 m</t>
  </si>
  <si>
    <t>9.637,92</t>
  </si>
  <si>
    <t>Corpo de BDCC 2,00 x 3,00 m projeto DNIT para H &lt; = 2,50 m</t>
  </si>
  <si>
    <t>12.302,64</t>
  </si>
  <si>
    <t>Corpo de BDCC 2,00 x 3,00 m projeto DNIT para 2,50 &lt; H &lt; 5,00 m</t>
  </si>
  <si>
    <t>14.365,70</t>
  </si>
  <si>
    <t>Corpo de BDCC 2,50 x 2,00 m - tudo incluído conforme projeto</t>
  </si>
  <si>
    <t>12.687,09</t>
  </si>
  <si>
    <t>Corpo de BDCC 2,50 x 2,50 m projeto DNIT para H &lt; = 2,50 m</t>
  </si>
  <si>
    <t>11.688,25</t>
  </si>
  <si>
    <t>Corpo de BDCC 2,50 x 2,50 m projeto DNIT para 2,50 &lt; H &lt; 5,00 m</t>
  </si>
  <si>
    <t>13.045,65</t>
  </si>
  <si>
    <t>Corpo de BDCC 2,50 x 3,00 m projeto DNIT para H &lt; = 2,50 m</t>
  </si>
  <si>
    <t>14.105,94</t>
  </si>
  <si>
    <t>Corpo de BDCC 2,50 x 3,00 m projeto DNIT para 2,50 &lt; H &lt; 5,00 m</t>
  </si>
  <si>
    <t>15.608,55</t>
  </si>
  <si>
    <t>Corpo de BDCC 3,00 x 3,00 m projeto DNIT para H &lt; = 2,50 m</t>
  </si>
  <si>
    <t>15.514,19</t>
  </si>
  <si>
    <t>Corpo de BDCC 3,00 x 3,00 m projeto DNIT para 2,50 &lt; H &lt; 5,00 m</t>
  </si>
  <si>
    <t>16.716,70</t>
  </si>
  <si>
    <t>Corpo de BSCC 1,50 x 1,50 m projeto DNIT para H &lt; = 2,50 m</t>
  </si>
  <si>
    <t>3.621,77</t>
  </si>
  <si>
    <t>Corpo de BSCC 1,50 x 1,50 m projeto DNIT para 2,50 &lt; H &lt; 5,00 m</t>
  </si>
  <si>
    <t>3.827,28</t>
  </si>
  <si>
    <t>Corpo de BSCC 2,00 x 2,00 m projeto DNIT para  5,00 &lt; H &lt; 7,50 m</t>
  </si>
  <si>
    <t>6.281,77</t>
  </si>
  <si>
    <t>Corpo de BSCC 2,00 x 2,00 m projeto DNIT para H &lt; = 2,50 m</t>
  </si>
  <si>
    <t>5.159,51</t>
  </si>
  <si>
    <t>Corpo de BSCC 2,00 x 2,00 m projeto DNIT para 2,50 &lt; H &lt; 5,00 m</t>
  </si>
  <si>
    <t>5.802,24</t>
  </si>
  <si>
    <t>Corpo de BSCC 2,00 x 3,00 m projeto DNIT para H &lt; = 2,50 m</t>
  </si>
  <si>
    <t>7.451,33</t>
  </si>
  <si>
    <t>Corpo de BSCC 2,00 x 3,00 m projeto DNIT para 2,50 &lt; H &lt; 5,00 m</t>
  </si>
  <si>
    <t>9.398,83</t>
  </si>
  <si>
    <t>Corpo de BSCC 2,50 x 2,50 m projeto DNIT para H &lt; = 2,50 m</t>
  </si>
  <si>
    <t>7.322,51</t>
  </si>
  <si>
    <t>Corpo de BSCC 2,50 x 2,50 m projeto DNIT para 2,50 &lt; H &lt; 5,00 m</t>
  </si>
  <si>
    <t>8.048,66</t>
  </si>
  <si>
    <t>Corpo de BSCC 2,50 x 3,00 m projeto DNIT para H &lt; = 2,50 m</t>
  </si>
  <si>
    <t>9.298,29</t>
  </si>
  <si>
    <t>Corpo de BSCC 2,50 x 3,00 m projeto DNIT para 2,50 &lt; H &lt; 5,00 m</t>
  </si>
  <si>
    <t>11.086,40</t>
  </si>
  <si>
    <t>Corpo de BSCC 3,00 x 3,00 m projeto DNIT para H &lt; = 2,50 m</t>
  </si>
  <si>
    <t>10.115,18</t>
  </si>
  <si>
    <t>Corpo de BSCC 3,00 x 3,00 m projeto DNIT para 2,50 &lt; H &lt; 5,00 m</t>
  </si>
  <si>
    <t>11.559,94</t>
  </si>
  <si>
    <t>Corpo de BTCC 1,50 x 1,50 m projeto DNIT para H &lt; = 2,50 m</t>
  </si>
  <si>
    <t>8.366,78</t>
  </si>
  <si>
    <t>Corpo de BTCC 1,50 x 1,50 m projeto DNIT para 2,50 &lt; H &lt; 5,00 m</t>
  </si>
  <si>
    <t>8.873,71</t>
  </si>
  <si>
    <t>Corpo de BTCC 2,00 x 2,00 m projeto DNIT para H &lt; = 2,50 m</t>
  </si>
  <si>
    <t>12.312,08</t>
  </si>
  <si>
    <t>Corpo de BTCC 2,00 x 2,00 m projeto DNIT para 2,50 &lt; H &lt; 5,00 m</t>
  </si>
  <si>
    <t>13.085,10</t>
  </si>
  <si>
    <t>Corpo de BTCC 2,00 x 3,00 m projeto DNIT para H &lt; = 2,50 m</t>
  </si>
  <si>
    <t>17.818,81</t>
  </si>
  <si>
    <t>Corpo de BTCC 2,00 x 3,00 m projeto DNIT para 2,50 &lt; H &lt; 5,00 m</t>
  </si>
  <si>
    <t>20.185,15</t>
  </si>
  <si>
    <t>Corpo de BTCC 2,50 x 2,50 m projeto DNIT para H &lt; = 2,50 m</t>
  </si>
  <si>
    <t>16.134,22</t>
  </si>
  <si>
    <t>Corpo de BTCC 2,50 x 2,50 m projeto DNIT para 2,50 &lt; H &lt; 5,00 m</t>
  </si>
  <si>
    <t>18.070,65</t>
  </si>
  <si>
    <t>Corpo de BTCC 2,50 x 3,00 m projeto DNIT para H &lt; = 2,50 m</t>
  </si>
  <si>
    <t>19.982,55</t>
  </si>
  <si>
    <t>Corpo de BTCC 2,50 x 3,00 m projeto DNIT para 2,50 &lt; H &lt; 5,00 m</t>
  </si>
  <si>
    <t>22.628,66</t>
  </si>
  <si>
    <t>Corpo de BTCC 3,00 x 3,00 m projeto DNIT para H &lt; = 2,50 m</t>
  </si>
  <si>
    <t>21.531,95</t>
  </si>
  <si>
    <t>Corpo de BTCC 3,00 x 3,00 m projeto DNIT para 2,50 &lt; H &lt; 5,00 m</t>
  </si>
  <si>
    <t>24.101,69</t>
  </si>
  <si>
    <t>Corta-rio (escavação mecânica em material de 1ª cat.) H = 1,50 a 3,00 m</t>
  </si>
  <si>
    <t>24,55</t>
  </si>
  <si>
    <t>Corta-rio (escavação mecânica em material de 2ª cat.) H = 1,50 a 3,00 m</t>
  </si>
  <si>
    <t>49,11</t>
  </si>
  <si>
    <t>Corte e esmerilhamento de pontas de tubo de ferro fundido DN 500 a 200mm</t>
  </si>
  <si>
    <t>29,55</t>
  </si>
  <si>
    <t>Demolição manual alvenaria tijolo furado assentado com argamassa</t>
  </si>
  <si>
    <t>300,02</t>
  </si>
  <si>
    <t>442,76</t>
  </si>
  <si>
    <t>Demolição manual de concreto simples ou ciclópico</t>
  </si>
  <si>
    <t>390,67</t>
  </si>
  <si>
    <t>Demolição mecânica de concreto</t>
  </si>
  <si>
    <t>273,00</t>
  </si>
  <si>
    <t>Descida d'água concreto armado (calha) c/ caiação (DSA-01A) canal</t>
  </si>
  <si>
    <t>518,96</t>
  </si>
  <si>
    <t>Descida d'água concreto armado (calha) c/ caiação (DSA-01A) dispersor</t>
  </si>
  <si>
    <t>1.035,04</t>
  </si>
  <si>
    <t>Descida d'água concreto armado (degraus) c/ caiação (DSA-03A) apoio</t>
  </si>
  <si>
    <t>1.139,73</t>
  </si>
  <si>
    <t>Descida d'água concreto armado (degraus) c/ caiação (DSA-03A) degrau</t>
  </si>
  <si>
    <t>558,15</t>
  </si>
  <si>
    <t>Descida d'água concreto armado (degraus) c/ caiação (DSA-03A) dispersor</t>
  </si>
  <si>
    <t>996,90</t>
  </si>
  <si>
    <t>Descida d'água concreto armado DP-1 (calha) c/ caiação</t>
  </si>
  <si>
    <t>696,35</t>
  </si>
  <si>
    <t>Descida d'água concreto armado DP-1 (degraus) c/ caiação</t>
  </si>
  <si>
    <t>674,90</t>
  </si>
  <si>
    <t>Descida d'água concreto simples (calha) c/ caiação (DSA-01) canal</t>
  </si>
  <si>
    <t>423,06</t>
  </si>
  <si>
    <t>Descida d'água concreto simples (calha) c/ caiação (DSA-01) dispersor</t>
  </si>
  <si>
    <t>925,44</t>
  </si>
  <si>
    <t>Descida d'água concreto simples (degraus) c/ caiação (DSA-03) apoio</t>
  </si>
  <si>
    <t>1.059,59</t>
  </si>
  <si>
    <t>Descida d'água concreto simples (degraus) c/ caiação (DSA-03) degrau</t>
  </si>
  <si>
    <t>530,75</t>
  </si>
  <si>
    <t>Descida d'água concreto simples (degraus) c/ caiação (DSA-03) dispersor</t>
  </si>
  <si>
    <t>928,40</t>
  </si>
  <si>
    <t>Deslocamento de cerca de tela galvanizada fio 12 malha 3" x 3"</t>
  </si>
  <si>
    <t>58,76</t>
  </si>
  <si>
    <t>Dissipador de energia aplicado a saída d'água tipo DP-1</t>
  </si>
  <si>
    <t>564,84</t>
  </si>
  <si>
    <t>Dissipador de energia aplicado a saída de bueiro/descida d'agua de aterro (DEB-01)</t>
  </si>
  <si>
    <t>885,84</t>
  </si>
  <si>
    <t>Dissipador de energia aplicado a saída de bueiro/descida d'água de aterro (DEB-02)</t>
  </si>
  <si>
    <t>2.276,59</t>
  </si>
  <si>
    <t>Dissipador de energia aplicado a saída de bueiro/descida d'água de aterro (DEB-03)</t>
  </si>
  <si>
    <t>3.576,35</t>
  </si>
  <si>
    <t>Dissipador de energia aplicado a saída de bueiro/descida d'água de aterro (DEB-04)</t>
  </si>
  <si>
    <t>5.179,30</t>
  </si>
  <si>
    <t>Dissipador de energia aplicado a saída de bueiro/descida d'água de aterro (DEB-05)</t>
  </si>
  <si>
    <t>6.975,85</t>
  </si>
  <si>
    <t>Dissipador de energia aplicado a saída de bueiro/descida d'água de aterro (DEB-06)</t>
  </si>
  <si>
    <t>11.141,44</t>
  </si>
  <si>
    <t>Dissipador de energia aplicado a saída de bueiro/descida d'água de aterro (DEB-07)</t>
  </si>
  <si>
    <t>7.127,85</t>
  </si>
  <si>
    <t>Dissipador de energia aplicado a saída de bueiro/descida d'água de aterro (DEB-08)</t>
  </si>
  <si>
    <t>9.609,64</t>
  </si>
  <si>
    <t>Dissipador de energia aplicado a saída de bueiro/descida d'água de aterro (DEB-09)</t>
  </si>
  <si>
    <t>14.961,55</t>
  </si>
  <si>
    <t>Dissipador de energia aplicado a saída de bueiro/descida d'água de aterro (DEB-10)</t>
  </si>
  <si>
    <t>9.087,21</t>
  </si>
  <si>
    <t>Dissipador de energia aplicado a saída de bueiro/descida d'água de aterro (DEB-12)</t>
  </si>
  <si>
    <t>18.778,83</t>
  </si>
  <si>
    <t>Dissipador de energia aplicado a saída de sarjeta/valeta (DES-01)</t>
  </si>
  <si>
    <t>474,92</t>
  </si>
  <si>
    <t>Dissipador de energia aplicado a saída de sarjeta/valeta (DES-02)</t>
  </si>
  <si>
    <t>Dissipador de energia aplicado a saída de sarjeta/valeta (DES-03)</t>
  </si>
  <si>
    <t>673,52</t>
  </si>
  <si>
    <t>Dreno de alívio de pavimento (DP - DAP - 01),  com utilização de geotêxtil não tecido RT 07 kn
/m, inclusive transporte da brita</t>
  </si>
  <si>
    <t>85,86</t>
  </si>
  <si>
    <t>Dreno de PVC  D = 100 mm</t>
  </si>
  <si>
    <t>69,44</t>
  </si>
  <si>
    <t>Dreno de PVC  D = 50 mm</t>
  </si>
  <si>
    <t>35,26</t>
  </si>
  <si>
    <t>Dreno Longitudinal tipo Trincheira Drenante, H = 0,90 m com tubo poroso tipo PEAD de diâm
= 100 mm, incluindo esc. em mat. 1ª cat. e transporte do tubo</t>
  </si>
  <si>
    <t>146,10</t>
  </si>
  <si>
    <t>Dreno Longitudinal tipo Trincheira Drenante, H = 0,90 m com tubo poroso tipo PEAD de diâm
= 100 mm, incluindo esc. mat. 3ª cat. e transporte do tubo</t>
  </si>
  <si>
    <t>192,56</t>
  </si>
  <si>
    <t>Dreno Longitudinal tipo Trincheira Drenante, H=0,40m c/ tubo poroso tipo PEAD d=65mm, inclus. esc. em mat. 1ª cat.e geotêxtil não tecido RT 07 kN/m</t>
  </si>
  <si>
    <t>148,95</t>
  </si>
  <si>
    <t>Dreno ou Barbacã em tubo PVC, diâmetro de 2"</t>
  </si>
  <si>
    <t>32,03</t>
  </si>
  <si>
    <t>Dreno profundo com enchimento de areia, escavação em material 1ª categoria, inclusive
transporte da areia</t>
  </si>
  <si>
    <t>145,04</t>
  </si>
  <si>
    <t>Dreno profundo com enchimento de brita e areia (1:1) escavação em material 1ª categoria,
inclusive transporte da areia e da brita</t>
  </si>
  <si>
    <t>164,69</t>
  </si>
  <si>
    <t>Dreno profundo com enchimento de brita e areia (1:1) escavação em material 2ª categoria,
inclusive transporte da areia e da brita</t>
  </si>
  <si>
    <t>178,65</t>
  </si>
  <si>
    <t>Dreno profundo com enchimento de brita, escavação em material 1ª categoria,  inclusive
transporte da brita</t>
  </si>
  <si>
    <t>173,53</t>
  </si>
  <si>
    <t>Dreno profundo com tubo poroso, D = 0,20 m com enchimento de brita e areia, escavação em material 2ª categoria, inclusive transp.da areia, brita, tubo</t>
  </si>
  <si>
    <t>210,54</t>
  </si>
  <si>
    <t>Dreno profundo com tubo poroso, D = 0,20 m com enchimento de brita, escavação em material 3ª categoria (DPR-01),  inclusive transporte da brita, tubo</t>
  </si>
  <si>
    <t>175,06</t>
  </si>
  <si>
    <t>Dreno profundo D = 0,10 m c/ enchim. brita, areia (1:1) escav. mat. 3º categ.incl. transp. areia,
brita c/ geotêxtil não tecido res.long. mín 16kn/m</t>
  </si>
  <si>
    <t>379,07</t>
  </si>
  <si>
    <t>Dreno profundo D = 0,10 m c/enchim. brita e areia (1:1) escav.mat. 1º categ., inclus.transp.
areia, brita,c/ geotêxtil não tecido res.long. mín 16 kn/m</t>
  </si>
  <si>
    <t>236,71</t>
  </si>
  <si>
    <t>Dreno profundo D = 0,20 m com enchimento de areia, escavação em material 1ª categoria (
DPS-01), inclusive transporte da areia e do tubo</t>
  </si>
  <si>
    <t>189,35</t>
  </si>
  <si>
    <t>Dreno profundo D = 0,20 m com enchimento de brita e areia, escavação em material 1ª
categoria, inclusive transporte da brita e da areia</t>
  </si>
  <si>
    <t>196,58</t>
  </si>
  <si>
    <t>Dreno profundo em solo com tubo PEAD perfur. D=100 mm, envolto por geotêxtil não tecido
RT16 kn/m, preenchim. c/ brita, incl. transporte</t>
  </si>
  <si>
    <t>143,68</t>
  </si>
  <si>
    <t>Dreno profundo para corte em solo, com enchimento em brita revestido com geotextil não tecido RT 16 kn/m, inclusive transporte da brita</t>
  </si>
  <si>
    <t>199,39</t>
  </si>
  <si>
    <t>Dreno sub-horizontal D = 50 mm em PVC, com geotêxtil não tecido RT 16 kn/m, exclusive
transportes</t>
  </si>
  <si>
    <t>833,87</t>
  </si>
  <si>
    <t>Dreno sub-horizontal D=50mm em PVC (escavação em alteração de rocha), inclusive geotêxtil
não tecido RT 16 kn/m, exclusive transportes</t>
  </si>
  <si>
    <t>1.166,23</t>
  </si>
  <si>
    <t>Dreno sub-horizontal D=50mm em PVC (escavação em rocha sã), inlusive geotêxtil não tecido
RT 16 kn/m, exclusive transportes</t>
  </si>
  <si>
    <t>1.513,00</t>
  </si>
  <si>
    <t>Dreno sub-superficial  rocha (h=0,55m) c/ tubo PEAD perfur. d=100mm, env. por geotêxtil16kn
/m, preenc.c/ brita, inclus.transp. tubo, exclusive transp.brita</t>
  </si>
  <si>
    <t>121,90</t>
  </si>
  <si>
    <t>Dreno vertical D = 75 mm em PVC, com geotêxtil não tecido resistência longitudinal 16 kn/m</t>
  </si>
  <si>
    <t>851,93</t>
  </si>
  <si>
    <t>Eletroduto de ferro galvanizado DN 4", inclusive conexões, exclusive escavação e reaterro, fornecimento e assentamento</t>
  </si>
  <si>
    <t>151,78</t>
  </si>
  <si>
    <t>Eletroduto para rede de lógica, inclusive conexões</t>
  </si>
  <si>
    <t>35,08</t>
  </si>
  <si>
    <t>Eletroduto PVC diâmetro 75mm, fornecimento e assentamento</t>
  </si>
  <si>
    <t>39,91</t>
  </si>
  <si>
    <t>Eletroduto PVC rígido roscável diâm. 50mm, fornecimento e assentamento</t>
  </si>
  <si>
    <t>22,70</t>
  </si>
  <si>
    <t>Eletroduto tipo Kanaflex  diâmetro 1 1/4", fornecimento e assentamento</t>
  </si>
  <si>
    <t>10,08</t>
  </si>
  <si>
    <t>Eletroduto tipo Kanaflex diâmetro 1 1/2", fornecimento e assentamento</t>
  </si>
  <si>
    <t>10,76</t>
  </si>
  <si>
    <t>Eletroduto tipo Kanaflex diâmetro 2", fornecimento e assentamento</t>
  </si>
  <si>
    <t>12,13</t>
  </si>
  <si>
    <t>Eletroduto tipo Kanaflex diâmetro 4", fornecimento e assentamento</t>
  </si>
  <si>
    <t>20,63</t>
  </si>
  <si>
    <t>Enrocamento de pedra arrumada com pá carregadeira e escavadeira, inclusive fornecimento,
exclusive transporte da pedra</t>
  </si>
  <si>
    <t>212,03</t>
  </si>
  <si>
    <t>Enrocamento de pedra de mão arrumada exclusive transporte</t>
  </si>
  <si>
    <t>282,63</t>
  </si>
  <si>
    <t>Enrocamento de pedra jogada exclusive fornecimento e transporte (utilização de material
considerado em medição)</t>
  </si>
  <si>
    <t>18,51</t>
  </si>
  <si>
    <t>Enrocamento de pedra jogada exclusive o fornecimento e transporte da pedra</t>
  </si>
  <si>
    <t>18,47</t>
  </si>
  <si>
    <t>Enrocamento de pedra jogada inclusive fornecimento, exclusive transporte da pedra</t>
  </si>
  <si>
    <t>165,26</t>
  </si>
  <si>
    <t>Ensecadeira dupla de madeira esp.= 5 cm com 1 reaproveitamento</t>
  </si>
  <si>
    <t>830,58</t>
  </si>
  <si>
    <t>Ensecadeira dupla de madeira esp.= 5 cm sem reaproveitamento, tudo incluído</t>
  </si>
  <si>
    <t>1.128,13</t>
  </si>
  <si>
    <t>Ensecadeira simples de madeira esp.= 5 cm com 1 reaproveitamento, inclusive transporte das
madeiras</t>
  </si>
  <si>
    <t>415,29</t>
  </si>
  <si>
    <t>Ensecadeira simples de madeira esp.= 5 cm sem reaproveitamento, inclusive transporte das
madeiras</t>
  </si>
  <si>
    <t>564,06</t>
  </si>
  <si>
    <t>Entrada para descida d'agua DP-1 (calha/degraus) inclusive caiação</t>
  </si>
  <si>
    <t>301,97</t>
  </si>
  <si>
    <t>Entrada para descida d'água EDA-01</t>
  </si>
  <si>
    <t>110,90</t>
  </si>
  <si>
    <t>Entrada para descida d'água EDA-02</t>
  </si>
  <si>
    <t>118,88</t>
  </si>
  <si>
    <t>Escada de madeira executada sobre terreno inclinado, com 80 cm de largura mínima</t>
  </si>
  <si>
    <t>111,37</t>
  </si>
  <si>
    <t>Escavação manual em mat. 1ª cat. H= 0,00 a 1,50 m</t>
  </si>
  <si>
    <t>95,42</t>
  </si>
  <si>
    <t>Escavação manual em mat. 1ª cat. H= 0,00 a 1,50 m com esgotamento</t>
  </si>
  <si>
    <t>109,01</t>
  </si>
  <si>
    <t>Escavação manual em mat. 1ª cat. H= 1,50 a 3,00 m</t>
  </si>
  <si>
    <t>140,64</t>
  </si>
  <si>
    <t>Escavação manual em mat. 1ª cat. H= 1,50 a 3,00 m com esgotamento</t>
  </si>
  <si>
    <t>154,23</t>
  </si>
  <si>
    <t>Escavação manual em mat. 1ª cat. H= 3,00 a 4,50 m</t>
  </si>
  <si>
    <t>208,47</t>
  </si>
  <si>
    <t>Escavação manual em mat. 1ª cat. H= 3,00 a 4,50 m com esgotamento</t>
  </si>
  <si>
    <t>222,06</t>
  </si>
  <si>
    <t>Escavação manual em mat. 2ª cat. H= 0,00 a 1,50 m com esgotamento</t>
  </si>
  <si>
    <t>228,73</t>
  </si>
  <si>
    <t>Escavação manual em mat. 2ª cat. H= 0,00 a 1,50 m sem detonação</t>
  </si>
  <si>
    <t>215,14</t>
  </si>
  <si>
    <t>Escavação manual em mat. 2ª cat. H= 1,50 a 3,00 m com esgotamento</t>
  </si>
  <si>
    <t>281,34</t>
  </si>
  <si>
    <t>Escavação manual em mat. 2ª cat. H= 1,50 a 3,00 m sem detonação</t>
  </si>
  <si>
    <t>267,75</t>
  </si>
  <si>
    <t>Escavação manual em mat. 2ª cat. H= 3,00 a 4,50 m com esgotamento</t>
  </si>
  <si>
    <t>489,12</t>
  </si>
  <si>
    <t>Escavação manual em mat. 2ª cat. H= 3,00 a 4,50 m sem detonação</t>
  </si>
  <si>
    <t>475,53</t>
  </si>
  <si>
    <t>Escavação manual em mat. 3ª cat. H= 0,00 a 1,50 m, a fogo</t>
  </si>
  <si>
    <t>371,94</t>
  </si>
  <si>
    <t>Escavação manual furos, valetas mat. 1ª cat. H= 0,00 a 1,50 m (dim. reduz.)</t>
  </si>
  <si>
    <t>Escavação manual furos, valetas mat. 2ª cat. H= 0,00 a 1,50 m sem detonação (dim. reduz.)</t>
  </si>
  <si>
    <t>320,22</t>
  </si>
  <si>
    <t>Escavação mecânica em material de 1ª cat. H= 0,00 a 1,50 m</t>
  </si>
  <si>
    <t>22,32</t>
  </si>
  <si>
    <t>Escavação mecânica em material de 1ª cat. H= 0,00 a 1,50 m com esgotamento</t>
  </si>
  <si>
    <t>35,91</t>
  </si>
  <si>
    <t>Escavação mecânica em material de 1ª cat. H= 1,50 a 3,00 m</t>
  </si>
  <si>
    <t>Escavação mecânica em material de 1ª cat. H= 1,50 a 3,00 m com esgotamento</t>
  </si>
  <si>
    <t>38,14</t>
  </si>
  <si>
    <t>Escavação mecânica em material de 1ª cat. H= 3,00 a 4,50 m</t>
  </si>
  <si>
    <t>28,89</t>
  </si>
  <si>
    <t>Escavação mecânica em material de 1º cat. H= 3,00 a 4,50 m com esgotamento</t>
  </si>
  <si>
    <t>42,48</t>
  </si>
  <si>
    <t>Escavação mecânica em material de 2ª cat. H= 0,00 a 1,50 m</t>
  </si>
  <si>
    <t>40,92</t>
  </si>
  <si>
    <t>Escavação mecânica em material de 2ª cat. H= 0,00 a 1,50 m com esgotamento</t>
  </si>
  <si>
    <t>54,51</t>
  </si>
  <si>
    <t>Escavação mecânica em material de 2ª cat. H= 1,50 a 3,00 m</t>
  </si>
  <si>
    <t>Escavação mecânica em material de 2ª cat. H= 1,50 a 3,00 m com esgotamento</t>
  </si>
  <si>
    <t>62,70</t>
  </si>
  <si>
    <t>Escavação mecânica em material de 2ª cat. H= 3,00 a 4,50 m</t>
  </si>
  <si>
    <t>61,38</t>
  </si>
  <si>
    <t>Escavação mecânica em material de 2º cat. H= 3,00 a 4,50 m com esgotamento</t>
  </si>
  <si>
    <t>74,97</t>
  </si>
  <si>
    <t>Escavação mecânica em material de 3ª cat. H= 0,00 a 1,50 m</t>
  </si>
  <si>
    <t>212,13</t>
  </si>
  <si>
    <t>Escavação mecânica em material de 3ª cat. H= 0,00 a 1,50 m com esgotamento</t>
  </si>
  <si>
    <t>225,72</t>
  </si>
  <si>
    <t>Escavação mecânica em material de 3ª cat. H= 1,50 a 3,00 m</t>
  </si>
  <si>
    <t>237,15</t>
  </si>
  <si>
    <t>Escavação mecânica em material de 3ª cat. H= 1,50 a 3,00 m com esgotamento</t>
  </si>
  <si>
    <t>250,74</t>
  </si>
  <si>
    <t>Escavação mecânica em material de 3ª cat. H= 3,00 a 4,50 m</t>
  </si>
  <si>
    <t>282,67</t>
  </si>
  <si>
    <t>Escavação mecânica em material de 3ª cat. H= 3,00 a 4,50 m com esgotamento</t>
  </si>
  <si>
    <t>296,26</t>
  </si>
  <si>
    <t>Escoramento de cavas e valas, inclusive fornecimento e transportes das madeiras</t>
  </si>
  <si>
    <t>304,23</t>
  </si>
  <si>
    <t>Escoramento e cimbramento (bueiro celular), inclusive fornecimento e transportes das
madeiras</t>
  </si>
  <si>
    <t>185,15</t>
  </si>
  <si>
    <t>Esgotamento de escavações para rebaixamento do nível dágua nos serviços de bueiros,
galerias e outros, com conj. moto bomba</t>
  </si>
  <si>
    <t>Mes</t>
  </si>
  <si>
    <t>9.898,47</t>
  </si>
  <si>
    <t>Forma especial de madeira para meio fio, inclusive fornecimento e transporte das madeiras</t>
  </si>
  <si>
    <t>105,41</t>
  </si>
  <si>
    <t>Forma especial de madeira para sarjeta (gabarito), inclusive fornecimento e transporte da
madeira</t>
  </si>
  <si>
    <t>90,86</t>
  </si>
  <si>
    <t>Forma metálica para meio fio</t>
  </si>
  <si>
    <t>10,97</t>
  </si>
  <si>
    <t>Formas planas de madeira com 01 (um) reaproveitamento, inclusive fornecimento e transporte
das madeiras</t>
  </si>
  <si>
    <t>136,63</t>
  </si>
  <si>
    <t>Formas planas de madeira com 02 (dois) reaproveitamentos, inclusive fornecimento e transporte das madeiras</t>
  </si>
  <si>
    <t>116,46</t>
  </si>
  <si>
    <t>Formas planas de madeira com 04 (quatro) reaproveitamentos, inclusive fornecimento e transporte das madeiras</t>
  </si>
  <si>
    <t>100,69</t>
  </si>
  <si>
    <t>Formas planas de madeira sem reaproveitamento (forma perdida), inclusive fornecimento e
transporte das madeiras</t>
  </si>
  <si>
    <t>194,88</t>
  </si>
  <si>
    <t>Gabião manta/colchão, malha hex 6x8mm Zn-Al/PVC, e=2,8mm,h=0,23m, inclus.aquis./
assentam. pedra mão, exclus. transp. p/ revestim. canal</t>
  </si>
  <si>
    <t>313,63</t>
  </si>
  <si>
    <t>Gabiões com caixas galvanizadas  com utilização de geotêxtil não tecido RT 07 kN/m, inclus.
transp. madeira e pedra mão</t>
  </si>
  <si>
    <t>773,57</t>
  </si>
  <si>
    <t>Gabiões com caixas galvanizadas, sem manta</t>
  </si>
  <si>
    <t>769,99</t>
  </si>
  <si>
    <t>Geogrelha com resistência londitudinal a tração 35 a 40 kN, resist. transversal a tração 30 kN,
fornecimento e aplicação - Deformação de 5%</t>
  </si>
  <si>
    <t>20,97</t>
  </si>
  <si>
    <t>Geogrelha com resistência londitudinal a tração 55 a 60 kN, resist. transversal a tração 30 kN, fornecimento e aplicação - Deformação de 5%</t>
  </si>
  <si>
    <t>21,28</t>
  </si>
  <si>
    <t>Geogrelha com resistência longitudinal a tração 300 kN, resist. transversal a tração 30 kN,
fornecimento e aplicação</t>
  </si>
  <si>
    <t>58,92</t>
  </si>
  <si>
    <t>Geogrelha com resistência longitudinal a tração 35 a 40 KN, resistência transversal a tração
30KN, fornecimento e aplicação - Deformação de 10%</t>
  </si>
  <si>
    <t>Geogrelha com resistência longitudinal a tração 55 a 60 KN, resistência transversal a tração
30KN, fornecimento e aplicação - Deformação de 10%</t>
  </si>
  <si>
    <t>Geogrelha com resistência longitudinal a tração 80 a 90 kN, resist. transversal a tração 30 kN,
fornecimento e aplicação - Deformação de 5%</t>
  </si>
  <si>
    <t>28,28</t>
  </si>
  <si>
    <t>Geogrelha com resistência longitudinal a tração 80 a 90 KN, resistência transversal a tração
30KN, fornecimento e aplicação - Deformação de 10%</t>
  </si>
  <si>
    <t>Geogrelha monodirecional 200KN, fornecimento e assentamento</t>
  </si>
  <si>
    <t>36,99</t>
  </si>
  <si>
    <t>Geogrelha tecida bidirecional de polipropileno de alto módulo inicial c/ módulo de rigidez
nominal = 400KN/m nas duas direções, fornecimento/aplicação</t>
  </si>
  <si>
    <t>66,38</t>
  </si>
  <si>
    <t>Lastro de brita, inclusive transporte da brita</t>
  </si>
  <si>
    <t>213,24</t>
  </si>
  <si>
    <t>Limpeza e apicoamento manual de superfície de rocha</t>
  </si>
  <si>
    <t>52,26</t>
  </si>
  <si>
    <t>Limpeza e desobstrução de BDTC e BDCC</t>
  </si>
  <si>
    <t>46,82</t>
  </si>
  <si>
    <t>Limpeza e desobstrução de BQTC</t>
  </si>
  <si>
    <t>91,17</t>
  </si>
  <si>
    <t>Limpeza e desobstrução de BSTC e BSCC</t>
  </si>
  <si>
    <t>24,66</t>
  </si>
  <si>
    <t>Limpeza e desobstrução de BTTC e BTCC</t>
  </si>
  <si>
    <t>68,99</t>
  </si>
  <si>
    <t>Limpeza e preparo de superfície de aço</t>
  </si>
  <si>
    <t>139,54</t>
  </si>
  <si>
    <t>Lona plástica preta para isolamento de concretagem sobre solo, fornecimento e colocação</t>
  </si>
  <si>
    <t>5,95</t>
  </si>
  <si>
    <t>Manta Geotêxtil  não tecida com resistência longitudinal a tração 10kN/m, fornecimento e
aplicação</t>
  </si>
  <si>
    <t>8,62</t>
  </si>
  <si>
    <t>Manta Geotêxtil não tecida RT - 16 kn/m, fornecimento e aplicação</t>
  </si>
  <si>
    <t>10,24</t>
  </si>
  <si>
    <t>Meio fio de concreto DP-1, inclusive caiação</t>
  </si>
  <si>
    <t>81,53</t>
  </si>
  <si>
    <t>Meio fio de concreto MFC 01, inclusive caiação</t>
  </si>
  <si>
    <t>163,71</t>
  </si>
  <si>
    <t>Meio fio de concreto MFC 05, inclusive caiação</t>
  </si>
  <si>
    <t>86,38</t>
  </si>
  <si>
    <t>Meio fio de concreto pré-moldado (12 x 30 x 15) cm, inclusive caiação e transporte do meio fio</t>
  </si>
  <si>
    <t>92,35</t>
  </si>
  <si>
    <t>Meio fio sarjeta de concreto tipo DP-1 (0,035 m³/m) inclusive caiação</t>
  </si>
  <si>
    <t>74,90</t>
  </si>
  <si>
    <t>Montagem e desmontagem de escoramento tubular normal, em obras de arte na densidade de
5m de tubo por m³ de escoramento</t>
  </si>
  <si>
    <t>32,38</t>
  </si>
  <si>
    <t>Mureta de corte em rocha</t>
  </si>
  <si>
    <t>276,43</t>
  </si>
  <si>
    <t>Muro com Terramesh System ou similar, altura H&lt;= 4,00 metros (4 cx 1x1x4m), tudo incluído</t>
  </si>
  <si>
    <t>1.112,26</t>
  </si>
  <si>
    <t>Muro com Terramesh System ou similar, altura 4,00 &lt; H &lt;= 5,00 metros (3 cx 1x1x4m e 4 cx 0, 5x1x4m) , execução, tudo incluído</t>
  </si>
  <si>
    <t>1.312,37</t>
  </si>
  <si>
    <t>Muro com Terramesh System ou similar, altura 5,00 &lt; H &lt;= 6,00 metros (4 cx 1x1x4m e 4 cx 0,
5x1x4m) , tudo incluído</t>
  </si>
  <si>
    <t>1.277,78</t>
  </si>
  <si>
    <t>Muro com Terramesh System ou similar, altura 6,00 &lt; H &lt;= 7,50 metros (3cx 1x1x4m, 2cx
1x1x5 e 5cx 0,5x1x6m), tudo incluído</t>
  </si>
  <si>
    <t>1.362,78</t>
  </si>
  <si>
    <t>Muro com Terramesh System ou similar, altura 7,50 &lt; H &lt;= 9,00 metros (4 cx 1x1x4m, 2 cx
1x1x5, 3 cx 0,5x1x6m e 3cx 0,5x1x7), tudo incluído</t>
  </si>
  <si>
    <t>1.372,61</t>
  </si>
  <si>
    <t>Muro de testa em concreto para saída de dreno profundo em rocha, inclusive transporte do
tubo</t>
  </si>
  <si>
    <t>952,93</t>
  </si>
  <si>
    <t>Muro de testa em concreto para saída de dreno profundo em solo, inclusive transporte do tubo</t>
  </si>
  <si>
    <t>1.039,69</t>
  </si>
  <si>
    <t>Passagem d'água 1,10 x 1,00 - Canteiro</t>
  </si>
  <si>
    <t>430,14</t>
  </si>
  <si>
    <t>Pedra de mão para (concreto ciclópico ou alvenaria) rocha paga em medição</t>
  </si>
  <si>
    <t>108,91</t>
  </si>
  <si>
    <t>Perfuração rotativa inclinada, em rocha sã, com coroa de diamante, diâmetro N (75mm),
inclusive deslocamento e posicionamento em cada furo.</t>
  </si>
  <si>
    <t>1.054,07</t>
  </si>
  <si>
    <t>Pescoço de poço de visita H=0,30 m, diâm. = 0,60 m, fornecimento, assentamento e
transporte</t>
  </si>
  <si>
    <t>187,60</t>
  </si>
  <si>
    <t>Pintura com nata de cimento</t>
  </si>
  <si>
    <t>6,89</t>
  </si>
  <si>
    <t>Pintura interna ou externa sobre ferro, com tinta a base de resina de borracha clorada</t>
  </si>
  <si>
    <t>57,26</t>
  </si>
  <si>
    <t>Placas pré-moldadas para passeio</t>
  </si>
  <si>
    <t>282,93</t>
  </si>
  <si>
    <t>Plataforma ou passarela de pinho de 1ª ou similar, 1" x 12"</t>
  </si>
  <si>
    <t>5,35</t>
  </si>
  <si>
    <t>Poço de visita em bloco pré-moldado para d=0,30 e 0,40m (0,80x0,80m)</t>
  </si>
  <si>
    <t>3.964,36</t>
  </si>
  <si>
    <t>Poço de visita em bloco pré-moldado para d=0,60m (1,00x1,00m)</t>
  </si>
  <si>
    <t>4.599,94</t>
  </si>
  <si>
    <t>Poço de visita para BDTC diam. 1,00 m - tudo incluido</t>
  </si>
  <si>
    <t>15.179,69</t>
  </si>
  <si>
    <t>Poço de Visita para BSTC diâm. 0,40m em blocos de concreto</t>
  </si>
  <si>
    <t>2.210,97</t>
  </si>
  <si>
    <t>Poço de visita para BSTC diâm. 0,60m em blocos de concreto</t>
  </si>
  <si>
    <t>2.849,22</t>
  </si>
  <si>
    <t>Poço de visita para BSTC diâm. 0,80m em blocos de concreto</t>
  </si>
  <si>
    <t>3.472,38</t>
  </si>
  <si>
    <t>Poço de visita para BTTC diam. 1,20 m - tudo incluído</t>
  </si>
  <si>
    <t>24.942,03</t>
  </si>
  <si>
    <t>Poço de visita (tubo D=0,40 m) H=1,50 m com tampão F.F.A.P., inclusive escavação e
transporte do tampão</t>
  </si>
  <si>
    <t>5.577,71</t>
  </si>
  <si>
    <t>Poço de visita (tubo D=0,60 m) H=1,70 m com tampão F.F.A.P., inclusive escavação e
transporte do tampão</t>
  </si>
  <si>
    <t>6.170,84</t>
  </si>
  <si>
    <t>Poço de visita (tubo D=0,80 m) H=1,90 m com tampão F.F.A.P., inclusive escavação e
transporte do tampão</t>
  </si>
  <si>
    <t>6.763,92</t>
  </si>
  <si>
    <t>Poço de visita (tubo D=1,00 m) H=2,10 m com tampão F.F.A.P., inclusive escavação e
transporte do tampão</t>
  </si>
  <si>
    <t>7.357,04</t>
  </si>
  <si>
    <t>Preparo manual de talude, compreendendo acerto, raspagem eventual de até 0,30m de prof. e afastamento lateral</t>
  </si>
  <si>
    <t>15,79</t>
  </si>
  <si>
    <t>Preparo manual de terreno, compreendendo acerto raspagem até 25cm de profundidade e
afastamento lateral do material excedente</t>
  </si>
  <si>
    <t>12,66</t>
  </si>
  <si>
    <t>Reaterro com areia, tudo incluído</t>
  </si>
  <si>
    <t>62,31</t>
  </si>
  <si>
    <t>Reaterro de cavas c/ compactação manual (apiloamento)</t>
  </si>
  <si>
    <t>100,43</t>
  </si>
  <si>
    <t>Reaterro de cavas c/ compactação manual (apiloamento) (dim. reduz.)</t>
  </si>
  <si>
    <t>145,65</t>
  </si>
  <si>
    <t>Reaterro de cavas c/ compactação mecânica (compactador manual)</t>
  </si>
  <si>
    <t>63,13</t>
  </si>
  <si>
    <t>Recuperação de poço de visita inclusive fornecimento tampão F.F.A.P.</t>
  </si>
  <si>
    <t>1.116,95</t>
  </si>
  <si>
    <t>Religação de rede de água em PVC DN 20mm, inclusive conexões</t>
  </si>
  <si>
    <t>28,27</t>
  </si>
  <si>
    <t>Religação de rede de água em PVC DN 25mm, incluisve conexões</t>
  </si>
  <si>
    <t>32,21</t>
  </si>
  <si>
    <t>Religação de rede de água em PVC DN 32mm, incluisve conexões</t>
  </si>
  <si>
    <t>38,74</t>
  </si>
  <si>
    <t>Religação de rede de água em PVC DN 75mm, inclusive conexões</t>
  </si>
  <si>
    <t>94,98</t>
  </si>
  <si>
    <t>Religação de rede de água em PVC PBA CL 15 DN 100mm, inclusive conexões</t>
  </si>
  <si>
    <t>131,84</t>
  </si>
  <si>
    <t>Remanejamento de ligação e religação de redes de esgoto</t>
  </si>
  <si>
    <t>120,02</t>
  </si>
  <si>
    <t>Remoção de bueiros existentes</t>
  </si>
  <si>
    <t>202,01</t>
  </si>
  <si>
    <t>Rip-rap c/ argamassa cimento areia 1:6, inclusive aquisição e transporte dos materiais</t>
  </si>
  <si>
    <t>477,13</t>
  </si>
  <si>
    <t>Rip-rap de areia inclusive escavação, transporte e fornecimento de materiais</t>
  </si>
  <si>
    <t>643,01</t>
  </si>
  <si>
    <t>Rip-rap de solo e cimento (Traço 1:15)</t>
  </si>
  <si>
    <t>153,54</t>
  </si>
  <si>
    <t>Saída d'água concreto armado DP-1 c/ caiação</t>
  </si>
  <si>
    <t>417,58</t>
  </si>
  <si>
    <t>Saída d'água concreto p/ aterro c/ caiação (SDA-01)</t>
  </si>
  <si>
    <t>2.059,22</t>
  </si>
  <si>
    <t>Saída d'água concreto p/ aterro c/ caiação (SDA-02)</t>
  </si>
  <si>
    <t>2.465,45</t>
  </si>
  <si>
    <t>Saída d'água concreto p/ corte c/ caiação (SDC-01)</t>
  </si>
  <si>
    <t>1.039,36</t>
  </si>
  <si>
    <t>Sarjeta de concreto DP-1 (0,081 m³/m) calha triangular, inclusive caiação</t>
  </si>
  <si>
    <t>128,12</t>
  </si>
  <si>
    <t>Sarjeta de concreto DP-2 (0,085 m³/m) calha triangular, inclusive caiação</t>
  </si>
  <si>
    <t>134,02</t>
  </si>
  <si>
    <t>Sarjeta de concreto SCA 40/10</t>
  </si>
  <si>
    <t>113,83</t>
  </si>
  <si>
    <t>Sarjeta de concreto (SCA 70/15) calha triangular, inclusive caiação</t>
  </si>
  <si>
    <t>147,62</t>
  </si>
  <si>
    <t>Sarjeta de concreto (SCA 90/10) calha triangular, inclusive caiação</t>
  </si>
  <si>
    <t>260,56</t>
  </si>
  <si>
    <t>Sarjeta de concreto SCC 40/15</t>
  </si>
  <si>
    <t>136,95</t>
  </si>
  <si>
    <t>Sarjeta de concreto (STC - 02) calha triangular em corte/aterro, inclusive caiação</t>
  </si>
  <si>
    <t>125,86</t>
  </si>
  <si>
    <t>Sarjeta de concreto (STC - 04) calha triangular de bancada em corte, inclusive caiação</t>
  </si>
  <si>
    <t>93,94</t>
  </si>
  <si>
    <t>Tampa de concreto em grelha, fornecimento, assentamento e transporte</t>
  </si>
  <si>
    <t>216,68</t>
  </si>
  <si>
    <t>Tampão F.F.A.P. com 100 kg, fornecimento, assentamento e transporte</t>
  </si>
  <si>
    <t>735,88</t>
  </si>
  <si>
    <t>Tapume de vedação e proteção, executado com chapas de compensado resinado com 6mm de espessura, exclusive pintura</t>
  </si>
  <si>
    <t>67,72</t>
  </si>
  <si>
    <t>Tela de aço soldada Telcon Q-138 ou similar, fornecimento e assentamento.</t>
  </si>
  <si>
    <t>45,24</t>
  </si>
  <si>
    <t>Tela de aço soldada Telcon Q-196 ou similar, fornecimento e assentamento.</t>
  </si>
  <si>
    <t>55,22</t>
  </si>
  <si>
    <t>Terminal de dreno de alívio de pavimento (DP - TDA - 01)</t>
  </si>
  <si>
    <t>514,40</t>
  </si>
  <si>
    <t>Transporte de materiais encosta abaixo, serviço manual, inclusive carga e descarga</t>
  </si>
  <si>
    <t>t dam</t>
  </si>
  <si>
    <t>35,88</t>
  </si>
  <si>
    <t>Transporte de materiais encosta acima, serviço manual, inclusive carga e descarga</t>
  </si>
  <si>
    <t>48,55</t>
  </si>
  <si>
    <t>Transposição de segmento de sarjeta - TSS 01, inclusive transporte do tubo de concreto</t>
  </si>
  <si>
    <t>508,44</t>
  </si>
  <si>
    <t>Trincheira drenante cega (0,50 x 1,70) m, inclusive transporte da brita c/ geotêxtil não tecido
res.long. mín 16 kn/m</t>
  </si>
  <si>
    <t>690,98</t>
  </si>
  <si>
    <t>Tubo de PVC NBR 5648 diâmetro 50 mm, fornecimento e assentamento</t>
  </si>
  <si>
    <t>Tubo de PVC NBR 5648 diâmetro 75 mm, fornecimento e assentamento</t>
  </si>
  <si>
    <t>65,48</t>
  </si>
  <si>
    <t>Tubo de PVC rígido série R diâmetro 100 mm, fornecimento e assentamento</t>
  </si>
  <si>
    <t>50,31</t>
  </si>
  <si>
    <t>Tubo irrifort agropecuário diâmetro 32 mm, fornecimento e assentamento</t>
  </si>
  <si>
    <t>14,07</t>
  </si>
  <si>
    <t>Tubo para irrigação linha fixa PN40 50 mm, fornecimento e assentamento</t>
  </si>
  <si>
    <t>14,04</t>
  </si>
  <si>
    <t>Tubos de ferro fundido diâmetro 0,90 m, assentamento</t>
  </si>
  <si>
    <t>268,11</t>
  </si>
  <si>
    <t>Tubos para irrigação Linha fixa PN40, diâmetro 75 mm, fornecimento e assentamento</t>
  </si>
  <si>
    <t>24,62</t>
  </si>
  <si>
    <t>Valeta de pedra argamassada VPAR</t>
  </si>
  <si>
    <t>Valeta de pedra jogada VPJ, inclusive transporte da pedra</t>
  </si>
  <si>
    <t>282,62</t>
  </si>
  <si>
    <t>Valeta de proteção de aterro enleivada (VPA-01 DNIT)</t>
  </si>
  <si>
    <t>136,73</t>
  </si>
  <si>
    <t>Valeta de proteção de aterro revestida em concreto (VPA-03 DNIT)</t>
  </si>
  <si>
    <t>135,66</t>
  </si>
  <si>
    <t>Valeta de proteção de aterro VPA 02 (revestida em concreto)</t>
  </si>
  <si>
    <t>267,41</t>
  </si>
  <si>
    <t>Valeta de proteção de aterro VPA-01 (escavação)</t>
  </si>
  <si>
    <t>99,05</t>
  </si>
  <si>
    <t>Valeta de proteção de corte - desobstrução e limpeza</t>
  </si>
  <si>
    <t>5,51</t>
  </si>
  <si>
    <t>Valeta de proteção de corte enleivada (VPC-01 DNIT)</t>
  </si>
  <si>
    <t>133,88</t>
  </si>
  <si>
    <t>Valeta de proteção de corte revestida em concreto VPC-03</t>
  </si>
  <si>
    <t>301,93</t>
  </si>
  <si>
    <t>Valeta de proteção de corte VPC-01 (escavação)</t>
  </si>
  <si>
    <t>53,61</t>
  </si>
  <si>
    <t>Valeta de proteção de corte VPC-02 (revestida em grama)</t>
  </si>
  <si>
    <t>Bonificação de 15,28% sobre Materiais Betuminosos</t>
  </si>
  <si>
    <t>%</t>
  </si>
  <si>
    <t>0,00</t>
  </si>
  <si>
    <t>CAP FLEX 60/85, fornecimento</t>
  </si>
  <si>
    <t>6.116,73</t>
  </si>
  <si>
    <t>CAP-50/70, fornecimento</t>
  </si>
  <si>
    <t>4.640,83</t>
  </si>
  <si>
    <t>CM-30, fornecimento</t>
  </si>
  <si>
    <t>6.434,19</t>
  </si>
  <si>
    <t>Dope, fornecimento</t>
  </si>
  <si>
    <t>80.450,00</t>
  </si>
  <si>
    <t>Emulsão Asfáltica para Imprimação (EAI), fornecimento</t>
  </si>
  <si>
    <t>2.984,15</t>
  </si>
  <si>
    <t>Emulsão RL-1C- FLEX (Emulflex RL-1C-E), fornecimento</t>
  </si>
  <si>
    <t>5.682,26</t>
  </si>
  <si>
    <t>Emulsão RM-1C, fornecimento</t>
  </si>
  <si>
    <t>3.722,45</t>
  </si>
  <si>
    <t>Emulsão RR-1C FLEX (Emulflex RR-1C-E,) fornecimento</t>
  </si>
  <si>
    <t>3.562,73</t>
  </si>
  <si>
    <t>Emulsão RR-1C, fornecimento</t>
  </si>
  <si>
    <t>3.284,18</t>
  </si>
  <si>
    <t>Emulsão RR-2C, fornecimento</t>
  </si>
  <si>
    <t>3.991,66</t>
  </si>
  <si>
    <t>Emulsão RR-2C-FLEX (Emulflex RR-2C-E), fornecimento</t>
  </si>
  <si>
    <t>4.360,57</t>
  </si>
  <si>
    <t>Abrigo de Ônibus - Rodovia Rural - 3,40 m x 6,00 m</t>
  </si>
  <si>
    <t>23.156,86</t>
  </si>
  <si>
    <t>Abrigo de Ônibus Urbano - Padrão reduzido - 2,40 x 6,00 m</t>
  </si>
  <si>
    <t>17.133,69</t>
  </si>
  <si>
    <t>Alvenaria de tijolos cerâmicos maciços aparentes 5x10x20cm,assent.c/argam.de cimento,cal
hidratada CH1 e areia no traço 1:0,5:8,juntas de 10mm e esp.</t>
  </si>
  <si>
    <t>141,96</t>
  </si>
  <si>
    <t>Braço galvanizado 101mm - projeção 4,70m, fornecimento e instalação</t>
  </si>
  <si>
    <t>4.156,77</t>
  </si>
  <si>
    <t>Cabo de cobre nú, seção 35 mm2, fornecimento e colocação</t>
  </si>
  <si>
    <t>58,70</t>
  </si>
  <si>
    <t>Cabo flexível 2 x 1,5 mm², fornecimento e instalação</t>
  </si>
  <si>
    <t>11,14</t>
  </si>
  <si>
    <t>Cabo flexível 2 x 2,5 mm², fornecimento e instalação</t>
  </si>
  <si>
    <t>Cabo flexível 3 x 1,5 mm², fornecimento e instalação</t>
  </si>
  <si>
    <t>12,73</t>
  </si>
  <si>
    <t>Cabo flexível 4 x 1,5 mm², fornecimento e instalação</t>
  </si>
  <si>
    <t>15,53</t>
  </si>
  <si>
    <t>Caixa de passagem de concreto armado de 0,40 x 0,40 x 0,40m</t>
  </si>
  <si>
    <t>634,99</t>
  </si>
  <si>
    <t>Caixa de passagem de eletroduto de lógica</t>
  </si>
  <si>
    <t>1.476,59</t>
  </si>
  <si>
    <t>Calçada de concreto</t>
  </si>
  <si>
    <t>72,93</t>
  </si>
  <si>
    <t>Calçada de concreto fck=15 MP, camurçado c/ argam. cimento e areia 1:4, lastro de brita e 8
cm de concreto, incl. preparo da caixa e transp. da brita</t>
  </si>
  <si>
    <t>146,99</t>
  </si>
  <si>
    <t>Cerca de arame farpado 4 fios com mourões  a cada 2,0 m, esticadores de madeira, a cada 20
,0 m, inclusive transporte de mourão e arame farpado)</t>
  </si>
  <si>
    <t>25,08</t>
  </si>
  <si>
    <t>Cerca de arame farpado 4 fios com mourões a cada 1,0 m, esticadores de madeira, a cada 20,
0 m, inclusive transporte de mourão e arame farpado</t>
  </si>
  <si>
    <t>37,27</t>
  </si>
  <si>
    <t>Cerca de arame farpado 4 fios com mourões, a cada 2,5 m, esticadores de madeira a cada 60,
0m, inclusive transporte de arame farpado e mourão</t>
  </si>
  <si>
    <t>29,84</t>
  </si>
  <si>
    <t>Cerca de arame farpado 4 fios com mourões a cada 3,0 metros e sem esticadores, inclusive transporte de arame e mourão</t>
  </si>
  <si>
    <t>28,04</t>
  </si>
  <si>
    <t>Cerca de arame farpado 4 fios com postes cada 2,5 m, esticadores de concreto a cada 25,0 m</t>
  </si>
  <si>
    <t>43,06</t>
  </si>
  <si>
    <t>Cerca de arame farpado 8 fios com postes concreto 10 x 10 x 220 cm, a cada 1,5 m</t>
  </si>
  <si>
    <t>85,38</t>
  </si>
  <si>
    <t>Cerca de arame farpado 8 fios com postes triangulares 10 x 200 cm, a cada 2,5 m, mourão de
concreto 10 x 10 x 220 cm, a cada 50,0 m</t>
  </si>
  <si>
    <t>45,64</t>
  </si>
  <si>
    <t>Cerca de arame farpado,4 fios ,mourões de madeira a cada 2,5 m e esticadores de concreto/
madeira a cada 40m</t>
  </si>
  <si>
    <t>46,59</t>
  </si>
  <si>
    <t>Cerca de arame liso 4 fios com mourões cada 2,0 m, esticadores de madeira, a cada 20,0 m,
inclusive transporte de mourão e arame liso</t>
  </si>
  <si>
    <t>23,71</t>
  </si>
  <si>
    <t>Concreto estrutural fck = 10,0 MPa, inclusive transportes areia, cimento e pedra britada</t>
  </si>
  <si>
    <t>800,51</t>
  </si>
  <si>
    <t>Corrimão em eucalipto tratado</t>
  </si>
  <si>
    <t>103,51</t>
  </si>
  <si>
    <t>Demolição de cerca de madeira com 4 fios</t>
  </si>
  <si>
    <t>4,15</t>
  </si>
  <si>
    <t>Demolição de edificações</t>
  </si>
  <si>
    <t>77,76</t>
  </si>
  <si>
    <t>Descida d'água em madeira e pedra de mão, tudo incluído</t>
  </si>
  <si>
    <t>952,44</t>
  </si>
  <si>
    <t>Deslocamento de cerca de madeira com 4 fios de arame</t>
  </si>
  <si>
    <t>7,46</t>
  </si>
  <si>
    <t>Eletroduto de aço galv. 1 1/4" inclusive abertura e fechamento de rasgos em alvenaria, e luvas</t>
  </si>
  <si>
    <t>90,12</t>
  </si>
  <si>
    <t>Eletroduto de PVC diâmetro de 4", fornecimento e instalação</t>
  </si>
  <si>
    <t>154,39</t>
  </si>
  <si>
    <t>Estrutura de madeira para telha cerâmica ancorada em laje ou alvenaria</t>
  </si>
  <si>
    <t>78,62</t>
  </si>
  <si>
    <t>Fita isolante em rolo de 19 mm x 20 m, número 33 Scoth ou equivalente</t>
  </si>
  <si>
    <t>56,39</t>
  </si>
  <si>
    <t>Haste cobreada para aterramento diâmetro 5/8" x 2,4m ( fornecimento e instalação)</t>
  </si>
  <si>
    <t>182,37</t>
  </si>
  <si>
    <t>Isolador de Porcelana tipo roldana com rack 3 x 16, instalação</t>
  </si>
  <si>
    <t>148,25</t>
  </si>
  <si>
    <t>Ladrilho hidráulico (argamassa cimento e areia 1:4), fornecimento e assentamento</t>
  </si>
  <si>
    <t>137,15</t>
  </si>
  <si>
    <t>Mata-burro</t>
  </si>
  <si>
    <t>13.530,55</t>
  </si>
  <si>
    <t>Passagem de gado (boca)</t>
  </si>
  <si>
    <t>19.483,11</t>
  </si>
  <si>
    <t>Passagem de gado (sem guarda corpo)</t>
  </si>
  <si>
    <t>5.707,18</t>
  </si>
  <si>
    <t>Passeio em concreto, largura 2,00m, acabamento em ladrilho hidráulico podotátil (L=0,40m)</t>
  </si>
  <si>
    <t>126,18</t>
  </si>
  <si>
    <t>Passeio pavimentado em blocos de concreto esp.=6cm, colorido, resistência 35 MPa, colchão de areia 5cm, inclusive transporte dos blocos e da areia</t>
  </si>
  <si>
    <t>137,45</t>
  </si>
  <si>
    <t>Pavimentação com pedra de mão (pé de moleque) argamassada</t>
  </si>
  <si>
    <t>60,22</t>
  </si>
  <si>
    <t>Pintura com tinta a óleo em esquadria de ferros duas demãos</t>
  </si>
  <si>
    <t>58,62</t>
  </si>
  <si>
    <t>Pintura em estrutura metálica com tinta epoxídica  inclusive primer</t>
  </si>
  <si>
    <t>48,83</t>
  </si>
  <si>
    <t>Pintura em látex acrílica em parede externa, sem massa corrida, três demãos</t>
  </si>
  <si>
    <t>28,00</t>
  </si>
  <si>
    <t>Pintura logomarca DER-ES em mourões de concreto ( baixo relevo )</t>
  </si>
  <si>
    <t>17,16</t>
  </si>
  <si>
    <t>Porteira, confecção e colocação, inclusive fornecimento e transporte da madeira e chapa de
aço</t>
  </si>
  <si>
    <t>4.027,00</t>
  </si>
  <si>
    <t>Poste galvanizado 101mm simples, fornecimento e instalação</t>
  </si>
  <si>
    <t>4.143,14</t>
  </si>
  <si>
    <t>Poste galvanizado 114 mm - 1boca, fornecimento e instalação</t>
  </si>
  <si>
    <t>5.217,43</t>
  </si>
  <si>
    <t>Poste galvanizado 114mm - 2 bocas, fornecimento e instalação</t>
  </si>
  <si>
    <t>3.010,58</t>
  </si>
  <si>
    <t>Rampa de pedestres, com piso em ladrilho hidráulico podotátil</t>
  </si>
  <si>
    <t>79,89</t>
  </si>
  <si>
    <t>Rampa em pedra de mão (pé de moleque) argamassada e travada</t>
  </si>
  <si>
    <t>72,22</t>
  </si>
  <si>
    <t>Remoção de camada vegetal</t>
  </si>
  <si>
    <t>9,68</t>
  </si>
  <si>
    <t>Retirada de Defensa Metálica</t>
  </si>
  <si>
    <t>28,61</t>
  </si>
  <si>
    <t>Retirada e recolocação de alambrado</t>
  </si>
  <si>
    <t>172,98</t>
  </si>
  <si>
    <t>Sistema cercamento tipo Gradil Nylofor 3DPintura Simples (preto, verde ou branco), #
50x200m, fio 5,0mm, L=2,50m, H=2,03m, incl. forn./chumb. postes</t>
  </si>
  <si>
    <t>795,69</t>
  </si>
  <si>
    <t>Sumidouro cilíndrico pré-moldado diam. 2,00m com 5 anéis inclusive escavação</t>
  </si>
  <si>
    <t>5.905,04</t>
  </si>
  <si>
    <t>Suporte de concreto armado ( 15x15x280 ) com logomarca pintada em baixo relevo</t>
  </si>
  <si>
    <t>308,21</t>
  </si>
  <si>
    <t>Tela de aço galvanizado ,em malha hexagonal de dupla torção, tipo 8,0cm x 10,0cm, com fios
de diâmetro 2,7mm, tudo incluído, fornecimento e execução</t>
  </si>
  <si>
    <t>209,71</t>
  </si>
  <si>
    <t>Arborização para paisagismo ( mudas viveiro de espera) com altura maior que 150 cm</t>
  </si>
  <si>
    <t>246,03</t>
  </si>
  <si>
    <t>Arborização para paisagismo (mudas viveiro de espera) com altura até 150 cm</t>
  </si>
  <si>
    <t>155,46</t>
  </si>
  <si>
    <t>Barreira de Siltagem com escoras de eucalipto,  diâm. 0,10m e a altura 1,60m, espaçadas a
cada 2,0 m, 1 reaproveitamento</t>
  </si>
  <si>
    <t>38,47</t>
  </si>
  <si>
    <t>Conformação manual de taludes</t>
  </si>
  <si>
    <t>2,30</t>
  </si>
  <si>
    <t>Grama  em placas em taludes com estacas de madeira, fornecimento e plantio</t>
  </si>
  <si>
    <t>33,08</t>
  </si>
  <si>
    <t>Grama em placas, fornecimento e plantio (sem fixação com estacas)</t>
  </si>
  <si>
    <t>28,43</t>
  </si>
  <si>
    <t>Gramínea em leiva, extração</t>
  </si>
  <si>
    <t>2,73</t>
  </si>
  <si>
    <t>Gramínea em leiva, extração, plantio e transporte</t>
  </si>
  <si>
    <t>12,97</t>
  </si>
  <si>
    <t>Gramíneas em sementes, fornecimento e plantio a lanço</t>
  </si>
  <si>
    <t>5,24</t>
  </si>
  <si>
    <t>Hidrossemeadura simples</t>
  </si>
  <si>
    <t>7,51</t>
  </si>
  <si>
    <t>Hidrossemeadura simples em taludes</t>
  </si>
  <si>
    <t>10,93</t>
  </si>
  <si>
    <t>Hidrossemeadura simples em terrenos planos</t>
  </si>
  <si>
    <t>8,49</t>
  </si>
  <si>
    <t>Recomposição de talude de corte com aterro de solo argiloso compactado, exclusive material
de aterro</t>
  </si>
  <si>
    <t>95,35</t>
  </si>
  <si>
    <t>Reflorestamento com espécies nativas da mata atlântica, mudas em sacolas ou tubetes</t>
  </si>
  <si>
    <t>66,33</t>
  </si>
  <si>
    <t>Reunião de Comunicação Social inclusive material de consumo</t>
  </si>
  <si>
    <t>5.834,50</t>
  </si>
  <si>
    <t>Revestimento vegetal com grama em placas, inclusive transporte de grama</t>
  </si>
  <si>
    <t>27,82</t>
  </si>
  <si>
    <t>Revestimento vegetal por hidrossemeadura com manta de fibras vegetais</t>
  </si>
  <si>
    <t>31,02</t>
  </si>
  <si>
    <t>Abraçadeira para fixação de semáforo em braço/coluna de diâmetro 101 ou 114 mm</t>
  </si>
  <si>
    <t>160,36</t>
  </si>
  <si>
    <t>Anteparo 3 x 300 mm, fornecimento e instalação</t>
  </si>
  <si>
    <t>751,15</t>
  </si>
  <si>
    <t>Balizador de concreto ( fornecimento e assentamento )</t>
  </si>
  <si>
    <t>93,78</t>
  </si>
  <si>
    <t>Botoeira com sinal sonoro, fornecimento e instalação</t>
  </si>
  <si>
    <t>4.952,81</t>
  </si>
  <si>
    <t>Cabos para rede de dados (sincronismo) blindado 2 x 20 awg, fornecimento e instalação</t>
  </si>
  <si>
    <t>12,51</t>
  </si>
  <si>
    <t>Cones para sinalização, fornecimento e colocação</t>
  </si>
  <si>
    <t>116,43</t>
  </si>
  <si>
    <t>Controlador Eletrônico Microprocessado 4 fases, fornecimento e instalação</t>
  </si>
  <si>
    <t>13.812,13</t>
  </si>
  <si>
    <t>Controlador Eletrônico Microprocessado 6/6 fases, fornecimento e instalação</t>
  </si>
  <si>
    <t>26.431,80</t>
  </si>
  <si>
    <t>Defensa de concreto tipo New Jersey, fornecimento e colocação</t>
  </si>
  <si>
    <t>669,15</t>
  </si>
  <si>
    <t>Defensa metálica (1 lâmina com espessura = 3 mm), fornecimento e colocação</t>
  </si>
  <si>
    <t>472,85</t>
  </si>
  <si>
    <t>Defensa metálica (2 lâminas com espessuras = 3mm) inclusive acessórios, fornecimento e
colocação</t>
  </si>
  <si>
    <t>934,80</t>
  </si>
  <si>
    <t>Elementos de madeira para sinalização - cavaletes</t>
  </si>
  <si>
    <t>52,86</t>
  </si>
  <si>
    <t>Grupo focal gradativo (semáforo com informação de tempo) com lâmpada LED, fornecimento
e instalação</t>
  </si>
  <si>
    <t>7.048,56</t>
  </si>
  <si>
    <t>Grupo focal repetidor 2x200 mm com lâmpada LED, fornecimento e instalação</t>
  </si>
  <si>
    <t>2.880,40</t>
  </si>
  <si>
    <t>Grupo focal repetidor 3x200 mm com lâmpada LED, fornecimento e instalação</t>
  </si>
  <si>
    <t>4.089,11</t>
  </si>
  <si>
    <t>Grupo focal repetidor 3x300 mm com lâmpada LED, fornecimento e instalação</t>
  </si>
  <si>
    <t>4.939,50</t>
  </si>
  <si>
    <t>Ondulação transversal em CBUQ</t>
  </si>
  <si>
    <t>571,60</t>
  </si>
  <si>
    <t>Ondulação transversal em concreto</t>
  </si>
  <si>
    <t>328,88</t>
  </si>
  <si>
    <t>Pintura acrílica sobre capa asfáltica</t>
  </si>
  <si>
    <t>16,24</t>
  </si>
  <si>
    <t>Pintura de setas e zebrados em material termoplástico - 5 anos ( por extrusão)</t>
  </si>
  <si>
    <t>113,33</t>
  </si>
  <si>
    <t>Sinalização com chapa em alumínio revestida em película</t>
  </si>
  <si>
    <t>917,92</t>
  </si>
  <si>
    <t>Sinalização horizontal TMD=200, vida útil 2 a 3 anos, taxa=0,40 L/m²</t>
  </si>
  <si>
    <t>21,76</t>
  </si>
  <si>
    <t>Sinalização horizontal TMD=400, vida útil 2 a 3 anos, taxa=0,60 L/m²</t>
  </si>
  <si>
    <t>28,48</t>
  </si>
  <si>
    <t>Sinalização horizontal TMD=600, vida útil 2 a 3 anos, taxa=0,80 L/m²</t>
  </si>
  <si>
    <t>35,20</t>
  </si>
  <si>
    <t>Sinalização horizontal TMD=600, vida útil 3 anos, taxa=3,0 kg/m² material termoplástico )</t>
  </si>
  <si>
    <t>51,75</t>
  </si>
  <si>
    <t>Sinalização noturna ( fio com lâmpada e balde ), fornecimento e instalação</t>
  </si>
  <si>
    <t>42,15</t>
  </si>
  <si>
    <t>Sinalização vertical com chapa em esmalte sintético</t>
  </si>
  <si>
    <t>748,05</t>
  </si>
  <si>
    <t>Sinalização vertical com chapa em poliéster (e=2,3mm) reforçada com fibra de vidro, inclusive suporte de madeira</t>
  </si>
  <si>
    <t>816,77</t>
  </si>
  <si>
    <t>Sinalização vertical com chapa revestida em película, inclusive suporte em madeira</t>
  </si>
  <si>
    <t>863,14</t>
  </si>
  <si>
    <t>Sonorizador</t>
  </si>
  <si>
    <t>321,05</t>
  </si>
  <si>
    <t>Suporte de placa de sinalização vertical em madeira de 1ª qualidade, pintada, fornecimento e
instalação</t>
  </si>
  <si>
    <t>117,10</t>
  </si>
  <si>
    <t>Tacha refletiva  monodirecional, fornecimento e aplicação</t>
  </si>
  <si>
    <t>22,69</t>
  </si>
  <si>
    <t>Tacha refletiva birrefletorizada, fornecimento e aplicação</t>
  </si>
  <si>
    <t>Tachão refletivo  monodirecional, fornecimento e aplicação</t>
  </si>
  <si>
    <t>71,30</t>
  </si>
  <si>
    <t>Tachão refletivo birrefletorizado, fornecimento e aplicação</t>
  </si>
  <si>
    <t>Tela de proteção de segurança de PVC cor laranja com suporte  para sinalização de obras</t>
  </si>
  <si>
    <t>26,89</t>
  </si>
  <si>
    <t>Aluguel de automóvel VW/ Gol (flex) 1,6 ou equivalente, exclusive motorista, inclusive
combustível</t>
  </si>
  <si>
    <t>3.810,03</t>
  </si>
  <si>
    <t>Aluguel mensal de automóvel utilitário inclusive combustível, exclusive motorista</t>
  </si>
  <si>
    <t>9.638,75</t>
  </si>
  <si>
    <t>Aplicação de jato de ar comprimido para limpeza de trincas</t>
  </si>
  <si>
    <t>Arborização (mudas de árvores com altura até 1,50 m)</t>
  </si>
  <si>
    <t>291,67</t>
  </si>
  <si>
    <t>Base de solo estabilizada granulométricamente sem  mistura inclusive escavação e carga</t>
  </si>
  <si>
    <t>63,43</t>
  </si>
  <si>
    <t>Boca de bueiro tubular em concreto ciclópico inclusive escavação, tudo incluído</t>
  </si>
  <si>
    <t>2.335,69</t>
  </si>
  <si>
    <t>Caixa coletora em concreto fck=10,0 MPa inclusive escavação, tudo incluído</t>
  </si>
  <si>
    <t>3.838,37</t>
  </si>
  <si>
    <t>2,31</t>
  </si>
  <si>
    <t>Carga manual de material de limpeza de galerias urbanas</t>
  </si>
  <si>
    <t>22,16</t>
  </si>
  <si>
    <t>CBUQ - Usinagem, aquisição e transporte dos materiais</t>
  </si>
  <si>
    <t>Cerca com mourões de madeira, inclusive escavação e transporte de mourão e arame farpado</t>
  </si>
  <si>
    <t>24,50</t>
  </si>
  <si>
    <t>Colchão drenante de brita 1, inclusive fornecimento, espalhamento, compactação e transporte
da brita</t>
  </si>
  <si>
    <t>181,18</t>
  </si>
  <si>
    <t>10,39</t>
  </si>
  <si>
    <t>Compactação de subleito</t>
  </si>
  <si>
    <t>4,99</t>
  </si>
  <si>
    <t>Conformação de taludes de corte</t>
  </si>
  <si>
    <t>13,81</t>
  </si>
  <si>
    <t>Corpo e berço de bueiro tubular, inclusive transporte do tubo</t>
  </si>
  <si>
    <t>1.004,83</t>
  </si>
  <si>
    <t>Defensas metálicas (espessura lâminas = 3 mm), inclusive fornecimento de materiais,
substituição</t>
  </si>
  <si>
    <t>632,98</t>
  </si>
  <si>
    <t>Demolição e remoção de estrutura de pavimento inclusive capa asfáltica</t>
  </si>
  <si>
    <t>9,50</t>
  </si>
  <si>
    <t>Desmatamento, destocamento e limpeza</t>
  </si>
  <si>
    <t>1,14</t>
  </si>
  <si>
    <t>Desobstrução manual de valetas</t>
  </si>
  <si>
    <t>Dreno profundo D=0,20 m com enchimento brita e areia, tudo incluído</t>
  </si>
  <si>
    <t>229,44</t>
  </si>
  <si>
    <t>Escavação, carga e transporte de material de 1º categoria</t>
  </si>
  <si>
    <t>19,45</t>
  </si>
  <si>
    <t>Fresagem de pavimento asfáltico à frio, inclusive transporte do material</t>
  </si>
  <si>
    <t>Imprimação inclusive fornecimento e transporte do CM-30</t>
  </si>
  <si>
    <t>11,22</t>
  </si>
  <si>
    <t>Lama asfáltica (faixa I - ISSA) (tudo incluído)</t>
  </si>
  <si>
    <t>Lama asfáltica (faixa II - ISSA) (tudo incluído)</t>
  </si>
  <si>
    <t>Lama asfáltica (faixa III - ISSA) (tudo incluído)</t>
  </si>
  <si>
    <t>Lama asfáltica (faixa IV - ISSA) (tudo incluído)</t>
  </si>
  <si>
    <t>2,08</t>
  </si>
  <si>
    <t>Limpeza e desobstrução de bueiros</t>
  </si>
  <si>
    <t>50,21</t>
  </si>
  <si>
    <t>Limpeza e desobstrução de caixa coletora</t>
  </si>
  <si>
    <t>195,89</t>
  </si>
  <si>
    <t>Limpeza e desobstrução de rede de drenagem, utilizando caminhão equipado com conjunto de
alta pressão e sucção</t>
  </si>
  <si>
    <t>16,16</t>
  </si>
  <si>
    <t>Limpeza e pintura de guarda-corpo</t>
  </si>
  <si>
    <t>165,72</t>
  </si>
  <si>
    <t>Meio-fio pré-moldado em concreto, inclusive caiação e transporte do meio-fio</t>
  </si>
  <si>
    <t>Obturação de buracos com CBUQ (tudo incluído)</t>
  </si>
  <si>
    <t>122,14</t>
  </si>
  <si>
    <t>Obturação de buracos com PMF (tudo incluído)</t>
  </si>
  <si>
    <t>110,76</t>
  </si>
  <si>
    <t>Obturação de buracos com PMF usinado pelo DER-ES (tudo incluído)</t>
  </si>
  <si>
    <t>71,41</t>
  </si>
  <si>
    <t>Pintura de dispositivos de drenagem</t>
  </si>
  <si>
    <t>4,63</t>
  </si>
  <si>
    <t>Pintura de ligação, inclusive fornecimento e transporte da emulsão</t>
  </si>
  <si>
    <t>3,78</t>
  </si>
  <si>
    <t>Pintura de pontes a base de cal</t>
  </si>
  <si>
    <t>9,48</t>
  </si>
  <si>
    <t>Placas de sinalização, assentamento</t>
  </si>
  <si>
    <t>163,32</t>
  </si>
  <si>
    <t>Placas de sinalização, inclusive materiais, substituição</t>
  </si>
  <si>
    <t>451,27</t>
  </si>
  <si>
    <t>PMF - Usinagem, aquisição e transportes dos materiais</t>
  </si>
  <si>
    <t>447,25</t>
  </si>
  <si>
    <t>Reciclagem de pavimento (base) c/ adição de 20% de brita1, 10% de brita0 e 2% de cimento,
inclusive fornecimento e transportes  dos materiais</t>
  </si>
  <si>
    <t>178,94</t>
  </si>
  <si>
    <t>Recomposição de revestimento c/ CBUQ - Inclusive fornecimento e transporte dos materiais</t>
  </si>
  <si>
    <t>571,74</t>
  </si>
  <si>
    <t>Recomposição de revestimento c/ PMF - Inclusive fornecimento e transporte dos materiais</t>
  </si>
  <si>
    <t>483,20</t>
  </si>
  <si>
    <t>Recomposição de revestimento primário (tudo incluído)</t>
  </si>
  <si>
    <t>5,04</t>
  </si>
  <si>
    <t>Recomposição mecânica de aterros</t>
  </si>
  <si>
    <t>41,62</t>
  </si>
  <si>
    <t>Reconformação mecânica de plataforma (patrolamento)</t>
  </si>
  <si>
    <t>0,20</t>
  </si>
  <si>
    <t>Remendo com massa asfáltica fria (tudo incluído)</t>
  </si>
  <si>
    <t>59,45</t>
  </si>
  <si>
    <t>675,38</t>
  </si>
  <si>
    <t>Remendo com massa asfáltica fria usinada pelo DER-ES (tudo incluído)</t>
  </si>
  <si>
    <t>20,10</t>
  </si>
  <si>
    <t>Remendo com massa asfáltica quente (tudo incluído)</t>
  </si>
  <si>
    <t>70,83</t>
  </si>
  <si>
    <t>751,54</t>
  </si>
  <si>
    <t>Remoção mecânica de barreiras</t>
  </si>
  <si>
    <t>3,24</t>
  </si>
  <si>
    <t>Reparo de bueiros celulares (inclusive boca)</t>
  </si>
  <si>
    <t>2.602,56</t>
  </si>
  <si>
    <t>Reparo de bueiros tubulares</t>
  </si>
  <si>
    <t>1.302,72</t>
  </si>
  <si>
    <t>Reparo de caixa  coletora</t>
  </si>
  <si>
    <t>463,55</t>
  </si>
  <si>
    <t>Reparo de cerca ( substituição de mourões, grampo e arame farpado), inclusive transportes de todos os materiais</t>
  </si>
  <si>
    <t>12,08</t>
  </si>
  <si>
    <t>Reparo de guarda-corpo</t>
  </si>
  <si>
    <t>201,70</t>
  </si>
  <si>
    <t>Reparo de meio-fio, inclusive caiação</t>
  </si>
  <si>
    <t>53,74</t>
  </si>
  <si>
    <t>Reparo de muros de arrimo</t>
  </si>
  <si>
    <t>1.098,62</t>
  </si>
  <si>
    <t>Reparo de sarjeta, inclusive caiação</t>
  </si>
  <si>
    <t>69,71</t>
  </si>
  <si>
    <t>Retirada de placas de sinalização</t>
  </si>
  <si>
    <t>151,74</t>
  </si>
  <si>
    <t>Roçada manual com roçadeira costal, ferramentas manuais, inclusive limpeza e remoção com
retroescavadeira (conservação)</t>
  </si>
  <si>
    <t>Roçada manual com roçadeira costal, ferramentas manuais, inclusive limpeza manual (
conservação)</t>
  </si>
  <si>
    <t>0,97</t>
  </si>
  <si>
    <t>Roçada mecanizada</t>
  </si>
  <si>
    <t>0,34</t>
  </si>
  <si>
    <t>Sarjeta em concreto fck=10,0 MPa inclusive caiação, tudo incluído</t>
  </si>
  <si>
    <t>143,17</t>
  </si>
  <si>
    <t>Selagem de trincas, inclusive transporte de areia e emulsão</t>
  </si>
  <si>
    <t>17,42</t>
  </si>
  <si>
    <t>Sinalização horizontal - taxa 0,6 l/m², tudo incluído</t>
  </si>
  <si>
    <t>27,32</t>
  </si>
  <si>
    <t>Sinalização vertical, inclusive transporte de placa sinalização e madeira</t>
  </si>
  <si>
    <t>281,53</t>
  </si>
  <si>
    <t>Sub-base de solo estabilizada granulométricamente sem mistura inclusive escavação e carga</t>
  </si>
  <si>
    <t>55,88</t>
  </si>
  <si>
    <t>Tapa-panela, inclusive transporte de material de 1ª categoria</t>
  </si>
  <si>
    <t>22,01</t>
  </si>
  <si>
    <t>TSD - Tratamento superficial duplo incl. transporte dos materiais</t>
  </si>
  <si>
    <t>28,17</t>
  </si>
  <si>
    <t>Valeta em concreto fck=10,0 MPa, tudo incluído</t>
  </si>
  <si>
    <t>139,75</t>
  </si>
  <si>
    <t>Valeta não revestida</t>
  </si>
  <si>
    <t>15,92</t>
  </si>
  <si>
    <t>Aluguel mensal de barco de alumínio 4,20 m com motor 15 HP (equipamentos)</t>
  </si>
  <si>
    <t>11.264,04</t>
  </si>
  <si>
    <t>LOCAL COM DMT ATÉ 3,0 KM (Caminhão basculante)</t>
  </si>
  <si>
    <t>2,061XP + 2,278XR + 3
,616</t>
  </si>
  <si>
    <t>LOCAL COM DMT DE 10,1 A 15,0 KM (Caminhão basculante)</t>
  </si>
  <si>
    <t>1,421XP + 1,505XR + 3
,198</t>
  </si>
  <si>
    <t>LOCAL COM DMT DE 3,1 A 5,0 KM (Caminhão basculante)</t>
  </si>
  <si>
    <t>1,848XP + 2,079XR + 3
,465</t>
  </si>
  <si>
    <t>LOCAL COM DMT DE 5,1 A 10,0 KM (Caminhão basculante)</t>
  </si>
  <si>
    <t>1,596XP + 1,774XR + 3
,327</t>
  </si>
  <si>
    <t>Transporte de materiais para DMT acima de 15 KM (Caminhão basculante)</t>
  </si>
  <si>
    <t>0,545XP + 0,577XR +
20,852</t>
  </si>
  <si>
    <t>0,653XP + 0,772XR +
69,630</t>
  </si>
  <si>
    <t>0,752XP + 0,889XR +
80,270</t>
  </si>
  <si>
    <t>Transporte Local de Materiais (TR-101-01) (Vias urbanas - Caminhão basculante)</t>
  </si>
  <si>
    <t>2,493XP + 3,325XR + 4
,157</t>
  </si>
  <si>
    <t>TR-101-00 (Local)</t>
  </si>
  <si>
    <t>TR-201-00 (Comercial - Caminhão basculante)</t>
  </si>
  <si>
    <t>1,596XP + 1,663XR + 6
,655</t>
  </si>
  <si>
    <t>TR-202-00 (Comercial - Caminhão basculante)</t>
  </si>
  <si>
    <t>1,596XP + 1,663XR</t>
  </si>
  <si>
    <t>TR-202-01 (Comercial - Caminhão basculante)</t>
  </si>
  <si>
    <t>TR-203-00 (Comercial - Caminhão carroceria)</t>
  </si>
  <si>
    <t>1,574XP + 1,637XR</t>
  </si>
  <si>
    <t>TR-203-01 (Comercial - Caminhão carroceria)</t>
  </si>
  <si>
    <t>TR-204-00 (Comercial - Carreta prancha)</t>
  </si>
  <si>
    <t>2,463XP + 2,566XR</t>
  </si>
  <si>
    <t>TR-204-01 (Comercial - Carreta com Prancha)</t>
  </si>
  <si>
    <t>TR-301-00 (Massa Asfáltica)</t>
  </si>
  <si>
    <t>2,402XP + 2,494XR +
18,486</t>
  </si>
  <si>
    <t>Arrasamento estaca concreto D = 0,80 m com martelete pneumático</t>
  </si>
  <si>
    <t>246,02</t>
  </si>
  <si>
    <t>Encamisamento metálico de estacas, diâmetro 380mm em chapa de 6.3mm, preenchido c/ concreto auto adensável (20MPa)</t>
  </si>
  <si>
    <t>770,87</t>
  </si>
  <si>
    <t>Escoramento para blocos submersos, inclusive transporte da madeira</t>
  </si>
  <si>
    <t>133,32</t>
  </si>
  <si>
    <t>Estaca de eucalipto D= 0,20 m, fornecimento, transporte, cravação e perda</t>
  </si>
  <si>
    <t>290,67</t>
  </si>
  <si>
    <t>Estaca metálica dupla exclusive fornecimento de trilhos</t>
  </si>
  <si>
    <t>440,31</t>
  </si>
  <si>
    <t>Estaca metálica, fornecimento, transporte, perdas, solda, emenda, corte e cravação de TR- 68</t>
  </si>
  <si>
    <t>825,10</t>
  </si>
  <si>
    <t>Estaca metálica, fornecimento, transporte, perdas, solda, emenda, corte e cravação de trilho
TR- 57</t>
  </si>
  <si>
    <t>751,61</t>
  </si>
  <si>
    <t>Estaca metálica, fornecimento, transporte, perdas, solda, emenda, corte e cravação de 2 TR-
57</t>
  </si>
  <si>
    <t>1.291,22</t>
  </si>
  <si>
    <t>Estaca metálica, fornecimento, transporte, perdas, solda, emenda, corte e cravação de 2 TR-
68</t>
  </si>
  <si>
    <t>1.438,20</t>
  </si>
  <si>
    <t>Estaca metálica simples exclusive fornecimento de trilhos</t>
  </si>
  <si>
    <t>300,69</t>
  </si>
  <si>
    <t>Estaca tipo Franki D = 520 mm</t>
  </si>
  <si>
    <t>633,00</t>
  </si>
  <si>
    <t>Formas planas de madeira sem reaproveitamento (fundações), inclusive fornecimento e
transporte das madeiras</t>
  </si>
  <si>
    <t>208,78</t>
  </si>
  <si>
    <t>Perfuração rotativa inclinada, em solo, com coroa de Widia, diâmetro 150mm</t>
  </si>
  <si>
    <t>417,20</t>
  </si>
  <si>
    <t>Perfuração rotativa inclinada, em solo, com coroa de Widia, diâmetro 75mm</t>
  </si>
  <si>
    <t>320,91</t>
  </si>
  <si>
    <t>Perfuração rotativa vertical, em solo, com coroa de Widia ou similar, diâmetro H(99mm),
inclusive deslocamento e posicionamento em cada furo</t>
  </si>
  <si>
    <t>262,65</t>
  </si>
  <si>
    <t>Perfuração rotativa vertical, em solo, com coroa de Widia ou similar, diâmetro N(75mm), inclusive deslocamento e posicionamento em cada furo</t>
  </si>
  <si>
    <t>245,14</t>
  </si>
  <si>
    <t>Passarela metálica p/ pontes rodoviárias com 1,0m de largura, piso em chapa xadrez esp 1/4",
em perfis laminados, inclusive pintura</t>
  </si>
  <si>
    <t>1.448,33</t>
  </si>
  <si>
    <t>Placas pré-moldadas para forma de tabuleiro de ponte</t>
  </si>
  <si>
    <t>Remoção de superestrutura de pontes com auxilio de guindaste para 40 toneladas</t>
  </si>
  <si>
    <t>199,97</t>
  </si>
  <si>
    <t>Acabamento em concreto fresco (15,0 MPA), para pavimento, inclusive endurecedor químico
de superfície</t>
  </si>
  <si>
    <t>37,52</t>
  </si>
  <si>
    <t>Acessório para tirante protendido de aço Rocsolo ou similar diâmetro 29,3 mm</t>
  </si>
  <si>
    <t>1.311,63</t>
  </si>
  <si>
    <t>Acessório para tirante protendido de aço ST 85/105</t>
  </si>
  <si>
    <t>1.216,16</t>
  </si>
  <si>
    <t>Aparelho de apoio de neoprene fretado, fornecimento e assentamento, inclusive grauteamento e transporte do neoprene</t>
  </si>
  <si>
    <t>dm3</t>
  </si>
  <si>
    <t>138,72</t>
  </si>
  <si>
    <t>Cantoneiras (2 1/2" x 2 1/2" x 5/16") para extremidade de laje, fornecimento, montagem e
pintura</t>
  </si>
  <si>
    <t>118,90</t>
  </si>
  <si>
    <t>Chapas de aço SAC 41 de 1/4" para passarelas, fornecimento, soldagem e montagem</t>
  </si>
  <si>
    <t>17,90</t>
  </si>
  <si>
    <t>Chumbador de aço de 25 mm, inclusive proteção anticorrosiva, exclusive a injeção e a
perfuração</t>
  </si>
  <si>
    <t>62,72</t>
  </si>
  <si>
    <t>Colagem das mantas de borracha nos berços de apoio das placas, com Sikadur 32 ou
equivalente, fornecimento e aplicação</t>
  </si>
  <si>
    <t>60,38</t>
  </si>
  <si>
    <t>Concreto estrutural usinado Fck=20 MPa, tudo incluído, inclusive bombeamento.</t>
  </si>
  <si>
    <t>738,41</t>
  </si>
  <si>
    <t>Concreto estrutural usinado Fck=25MPa, tudo incluído, inclusive bombeamento.</t>
  </si>
  <si>
    <t>766,28</t>
  </si>
  <si>
    <t>Concreto estrutural usinado Fck=30 MPa, tudo incluído, inclusive bombeamento.</t>
  </si>
  <si>
    <t>789,27</t>
  </si>
  <si>
    <t>Concreto estrutural usinado Fck=35 MPa, tudo incluído, inclusive bombeamento.</t>
  </si>
  <si>
    <t>820,66</t>
  </si>
  <si>
    <t>Concreto estrutural usinado Fck=40 MPa, tudo incluído, inclusive bombeamento.</t>
  </si>
  <si>
    <t>879,59</t>
  </si>
  <si>
    <t>Concreto projetado com cimento especial</t>
  </si>
  <si>
    <t>1.130,05</t>
  </si>
  <si>
    <t>Concreto projetado com cimento especial, inclusive aditivo de pega Sigunit STM-35 AF</t>
  </si>
  <si>
    <t>1.405,71</t>
  </si>
  <si>
    <t>Cone de ancoragem de cabo de aço com 12 cordoalhas de 1/2", inclusive protensão dos
cabos</t>
  </si>
  <si>
    <t>1.744,11</t>
  </si>
  <si>
    <t>Conectores diâmetro 16mm (h=10cm), fornecimento e soldagem</t>
  </si>
  <si>
    <t>35,87</t>
  </si>
  <si>
    <t>Escoramento contínuo de cavas em estaca prancha de largura até 400 mm</t>
  </si>
  <si>
    <t>190,70</t>
  </si>
  <si>
    <t>Escoramento de O.A.E. diretamente sobre o solo, inclusive fornecimento e transporte das
madeiras</t>
  </si>
  <si>
    <t>243,69</t>
  </si>
  <si>
    <t>Escoramento e cimbramento (pontes e pontilhões), inclusive fornecimento e transporte das
madeiras</t>
  </si>
  <si>
    <t>257,18</t>
  </si>
  <si>
    <t>Estrutura metálica provisória para macaqueamento de laje de ponte</t>
  </si>
  <si>
    <t>19,84</t>
  </si>
  <si>
    <t>Formas curvas de madeira sem reutilização, inclusive fornecimento e transporte das madeiras</t>
  </si>
  <si>
    <t>386,02</t>
  </si>
  <si>
    <t>Formas planas de madeira com 05 (cinco) utilizações (guarda-corpo de pontes), inclusive
fornecimento e transportes das madeiras</t>
  </si>
  <si>
    <t>164,87</t>
  </si>
  <si>
    <t>Formas planas de madeirit meso e superestrutura com 1 reaproveitamento esp. = 14 mm,
inclusive fornecimento e transporte das madeiras</t>
  </si>
  <si>
    <t>132,79</t>
  </si>
  <si>
    <t>Formas planas de madeirit meso e superestrutura com 1 reaproveitamento esp. = 17 mm,
inclusive fornecimento e transporte das madeiras</t>
  </si>
  <si>
    <t>144,01</t>
  </si>
  <si>
    <t>Formas planas de madeirit meso e superestrutura com 2 reaproveitamentos esp. = 17 mm,
inclusive fornecimento e transporte das madeiras</t>
  </si>
  <si>
    <t>123,77</t>
  </si>
  <si>
    <t>Formas planas de madeirit meso e superestrutura com 4 reaproveitamentos esp. = 17 mm,
inclusive fornecimento e transporte das madeiras</t>
  </si>
  <si>
    <t>106,51</t>
  </si>
  <si>
    <t>Formas planas de madeirit meso e superestrutura sem reaproveitamento esp. = 10 mm, inclusive fornecimento e transporte das madeiras</t>
  </si>
  <si>
    <t>170,85</t>
  </si>
  <si>
    <t>Formas planas de madeirit meso e superestrutura sem reaproveitamento esp. = 14 mm,
inclusive fornecimento e transporte das madeiras</t>
  </si>
  <si>
    <t>188,55</t>
  </si>
  <si>
    <t>Formas planas de madeirit meso e superestrutura sem reaproveitamento esp. = 17 mm,
inclusive fornecimento e transporte das madeiras</t>
  </si>
  <si>
    <t>207,52</t>
  </si>
  <si>
    <t>Furação, fornecimento e fixação de grampos diam.16 mm com resina epoxi (prof. 50 cm)</t>
  </si>
  <si>
    <t>49,34</t>
  </si>
  <si>
    <t>Furação, fornecimento e fixação de grampos 10 mm com resina epoxi</t>
  </si>
  <si>
    <t>43,66</t>
  </si>
  <si>
    <t>Furação, fornecimento e fixação de grampos 12,5 mm com resina epoxi em vigas pré-
moldadas</t>
  </si>
  <si>
    <t>11,54</t>
  </si>
  <si>
    <t>Guarda corpo em toras de eucalipto conf. projeto</t>
  </si>
  <si>
    <t>448,44</t>
  </si>
  <si>
    <t>Guarda corpo padrão (tipo DNIT)</t>
  </si>
  <si>
    <t>402,47</t>
  </si>
  <si>
    <t>Hidrojateamento de superfícies metálicas</t>
  </si>
  <si>
    <t>24,71</t>
  </si>
  <si>
    <t>Injeção de calda de cimento para chumbamento de tirantes</t>
  </si>
  <si>
    <t>SC</t>
  </si>
  <si>
    <t>59,18</t>
  </si>
  <si>
    <t>Injeção de epoxi em fissuras, inclusive preparo e montagem de bicos de injeção</t>
  </si>
  <si>
    <t>781,78</t>
  </si>
  <si>
    <t>Junta de cantoneira L de 4" x 4" x 3/8"</t>
  </si>
  <si>
    <t>253,98</t>
  </si>
  <si>
    <t>Junta de dilatação elástica pré-moldada p/ concreto, tipo fungenband em perfil O-12 de PVC alta densidade, Uniontech ou equival. fornecim./colocação</t>
  </si>
  <si>
    <t>53,77</t>
  </si>
  <si>
    <t>Junta perfil elastomérico de vedação p/pontes c/abertura média de 25mm ± 10 mm, inclus.
lábios poliméricos-Marca Ref JEENE-JJ2540 VV (constr.)</t>
  </si>
  <si>
    <t>1.210,92</t>
  </si>
  <si>
    <t>Junta perfil elastomérico de vedação p/pontes c/abertura média de 50 mm ±  25 mm, inclus.
lábios poliméricos-Marca Ref.JEENE mod.JJ-5070 (constr.)</t>
  </si>
  <si>
    <t>1.551,25</t>
  </si>
  <si>
    <t>Junta perfil elastomérico de vedação p/pontes c/abertura média de 50mm ± 25mm,inclus.
lábios poliméricos-Marca Ref JEENE mod.JJ-5070 VV(substituição)</t>
  </si>
  <si>
    <t>1.619,15</t>
  </si>
  <si>
    <t>Perfuração de concreto</t>
  </si>
  <si>
    <t>33,96</t>
  </si>
  <si>
    <t>Perfuração de rocha para fixação de chumbadores</t>
  </si>
  <si>
    <t>39,15</t>
  </si>
  <si>
    <t>Pintura a cal em pontes (2 demãos)</t>
  </si>
  <si>
    <t>6,23</t>
  </si>
  <si>
    <t>Ponte provisoria para movimentação de equipamentos de execução de fundação composta de passadiço de madeira sobre estacas de madeira</t>
  </si>
  <si>
    <t>5.981,75</t>
  </si>
  <si>
    <t>Preparo e colocação de 12 cordoalhas de 1/2" (Aço CP-190 RB) nas formas, inclusive injeção de nata de cimento</t>
  </si>
  <si>
    <t>18,95</t>
  </si>
  <si>
    <t>Recuperação estrutural com uso de argamassa polimérica (espessura média=3,5cm)</t>
  </si>
  <si>
    <t>438,37</t>
  </si>
  <si>
    <t>Tirante de Aço CA-50, diâmetro de 25mm (1"), para comprimentos até 6m</t>
  </si>
  <si>
    <t>150,85</t>
  </si>
  <si>
    <t>Tirante de aço Rocsolo ou similar, diâmetro 29,3mm, incluindo fornecimento da barra e da
bainha proteção anticorrosiva, preparo e colocação no furo</t>
  </si>
  <si>
    <t>276,00</t>
  </si>
  <si>
    <t>Tirante de aço ST 50/55, para carga trab. até 22 t, diam.32mm, incluindo fornecimento da
bainha proteção anticorrosiva, preparo e colocação no furo.</t>
  </si>
  <si>
    <t>287,54</t>
  </si>
  <si>
    <t>Tirante de aço ST 85/105, diâmetro de 32 mm, incluindo fornecimento da barra e da bainha
proteção anticorrosiva, preparo e colocação no furo</t>
  </si>
  <si>
    <t>462,91</t>
  </si>
  <si>
    <t>Tirante protendido em Aço GEWI 50/55 ou similar, diâmetro de 32mm</t>
  </si>
  <si>
    <t>269,54</t>
  </si>
  <si>
    <t>Aquisição de solo de jazida comercial (saibreira)</t>
  </si>
  <si>
    <t>37,35</t>
  </si>
  <si>
    <t>Bonificação de 15,28% sobre aquisição de materiais</t>
  </si>
  <si>
    <t>Carga de material de 1ª categoria em Vias Urbanas</t>
  </si>
  <si>
    <t>6,54</t>
  </si>
  <si>
    <t>Carga de material de 2ª categoria (solo, areia, brita, excl. rocha escavada) em Vias Urbanas</t>
  </si>
  <si>
    <t>8,50</t>
  </si>
  <si>
    <t>Carga de material de 3ª categoria (rocha) em Vias Urbanas</t>
  </si>
  <si>
    <t>13,21</t>
  </si>
  <si>
    <t>Compactação de aterros 100% PI em Vias Urbanas</t>
  </si>
  <si>
    <t>13,13</t>
  </si>
  <si>
    <t>Compactação de aterros 100% PN em Vias Urbanas</t>
  </si>
  <si>
    <t>10,13</t>
  </si>
  <si>
    <t>Escalonamento de taludes com escavadeira em Vias Urbanas</t>
  </si>
  <si>
    <t>15,36</t>
  </si>
  <si>
    <t>Escavação, carga de material de 3ª categoria (fogo controlado) em Vias Urbanas</t>
  </si>
  <si>
    <t>200,62</t>
  </si>
  <si>
    <t>Escavação e carga de material de barreira (remoção) em Vias Urbanas</t>
  </si>
  <si>
    <t>16,87</t>
  </si>
  <si>
    <t>Escavação e carga de material de 1ª categoria com escavadeira em Vias Urbanas</t>
  </si>
  <si>
    <t>6,37</t>
  </si>
  <si>
    <t>Escavação e carga de material de 2ª categoria com escavadeira em Vias Urbanas</t>
  </si>
  <si>
    <t>9,40</t>
  </si>
  <si>
    <t>Escavação e carga de material de 3ª categoria (H bancada &gt;1,0 m) em Vias Urbanas</t>
  </si>
  <si>
    <t>92,32</t>
  </si>
  <si>
    <t>Fragmentação de rocha (fogacheamento) em Vias Urbanas</t>
  </si>
  <si>
    <t>91,93</t>
  </si>
  <si>
    <t>Limpeza de acostamento em Vias Urbanas</t>
  </si>
  <si>
    <t>1,54</t>
  </si>
  <si>
    <t>Limpeza e desmatamento em área alagada (pântano) com ferr. man., incl. moto serra em Vias
Urbanas</t>
  </si>
  <si>
    <t>15,59</t>
  </si>
  <si>
    <t>Pré-fissuramento de taludes de rocha em Vias Urbanas</t>
  </si>
  <si>
    <t>68,39</t>
  </si>
  <si>
    <t>Recomposição vegetal de jazidas, empréstimos e bota-fora em Vias Urbanas</t>
  </si>
  <si>
    <t>28,65</t>
  </si>
  <si>
    <t>Remoção de solos moles, incluindo carregamento mecânico com escavadeira hidráulica em
Vias Urbanas</t>
  </si>
  <si>
    <t>54,12</t>
  </si>
  <si>
    <t>Transporte horizontal com trator de lâmina de material de 1ª cat. DMTaté 50m em Vias
Urbanas</t>
  </si>
  <si>
    <t>Base de brita graduada, inclusive fornecimento, exclusive transporte da brita em Vias Urbanas</t>
  </si>
  <si>
    <t>217,16</t>
  </si>
  <si>
    <t>Base de brita 1, inclusive fornecimento, exclusive transporte da brita em Vias Urbanas</t>
  </si>
  <si>
    <t>239,38</t>
  </si>
  <si>
    <t>Base de solo brita, 50% em peso, inclusive fornecimento, exclusive transporte da brita em Vias
Urbanas</t>
  </si>
  <si>
    <t>148,19</t>
  </si>
  <si>
    <t>Demolição e remoção de pavimento asfáltico em Vias Urbanas</t>
  </si>
  <si>
    <t>6,96</t>
  </si>
  <si>
    <t>Fresagem de pavimento asfáltico a frio, esp. até 15cm, exclusive transporte de materiais, em
Vias Urbanas</t>
  </si>
  <si>
    <t>23,09</t>
  </si>
  <si>
    <t>Fresagem de pavimento asfáltico a frio, esp=5cm, exclusive transporte de materiais em Vias
Urbanas</t>
  </si>
  <si>
    <t>16,08</t>
  </si>
  <si>
    <t>Imprimação exclusive fornecimento e transporte comercial do material betuminoso em Vias Urbanas</t>
  </si>
  <si>
    <t>1,94</t>
  </si>
  <si>
    <t>Imprimação inclusive fornecimento e transporte comercial do material betuminoso em Vias
Urbanas</t>
  </si>
  <si>
    <t>Micro revestimento asfáltico à frio inclusive fornecimento e transporte comercial do material
betuminoso, em Vias Urbanas</t>
  </si>
  <si>
    <t>26,84</t>
  </si>
  <si>
    <t>Obturação de buracos c/ CBUQ inclusive fornecimento e transporte comercial dos materiais
betuminosos em  Vias Urbanas</t>
  </si>
  <si>
    <t>142,29</t>
  </si>
  <si>
    <t>Obturação de buracos c/ CBUQ inclusive fornecimento e transporte dos materiais betuminosos
em Vias Urbanas</t>
  </si>
  <si>
    <t>803,78</t>
  </si>
  <si>
    <t>Pavimentação com blocos de concreto (35 MPa), esp.=06cm, sobre colchão areia esp.=5cm,
inclusive fornecim. e transporte  blocos e areia,  Vias Urbanas</t>
  </si>
  <si>
    <t>142,84</t>
  </si>
  <si>
    <t>Pavimentação com blocos de concreto (35 MPa), esp.=08cm, sobre colchão de areia 5cm, inclusive fornecim. e transporte blocos e areia, em Vias Urbanas</t>
  </si>
  <si>
    <t>168,44</t>
  </si>
  <si>
    <t>Pavimentação com blocos de concreto (35 MPa), esp.=10cm, sobre colchão de areia esp.= 5cm, inclusive fornecim.e transporte  blocos e areia,Vias Urbanas</t>
  </si>
  <si>
    <t>179,03</t>
  </si>
  <si>
    <t>Pavimentação com paralelepípedo, colchão areia 5cm, inclusive fornecimento e transporte do
paralelepípedo e areia, em Vias Urbanas</t>
  </si>
  <si>
    <t>357,55</t>
  </si>
  <si>
    <t>Pavimentação com paralelepípedo sobre colchão pó de pedra esp.=5cm, inclusive
fornecimento e transporte do paralelepípedo e pó de pedra,  Vias Urbanas</t>
  </si>
  <si>
    <t>356,55</t>
  </si>
  <si>
    <t>Pavimentação com pedra portuguesa, inclusive fornecimento e transporte do cimento, areia e
pedra portuguesa em Vias Urbanas</t>
  </si>
  <si>
    <t>239,82</t>
  </si>
  <si>
    <t>Pintura de ligação exclusive fornecimento e transporte comercial do material betuminoso em
Vias Urbanas</t>
  </si>
  <si>
    <t>1,61</t>
  </si>
  <si>
    <t>Pintura de ligação inclusive fornecimento e transporte comercial do material betuminoso em
Vias Urbanas</t>
  </si>
  <si>
    <t>4,04</t>
  </si>
  <si>
    <t>Remoção de capa asfáltica em TSS, TSD, ou TST exclusive transporte em Vias Urbanas</t>
  </si>
  <si>
    <t>1,99</t>
  </si>
  <si>
    <t>Remoção de meio fio em Vias Urbanas</t>
  </si>
  <si>
    <t>39,01</t>
  </si>
  <si>
    <t>Remoção de pavimentação poliédrica em Vias Urbanas</t>
  </si>
  <si>
    <t>31,54</t>
  </si>
  <si>
    <t>Remoção e reassentamento de blocos de concreto, inclusive perdas em Vias Urbanas</t>
  </si>
  <si>
    <t>85,47</t>
  </si>
  <si>
    <t>Remoção e reassentamento de paralelepípedos, inclusive perdas em Vias Urbanas</t>
  </si>
  <si>
    <t>103,31</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</si>
  <si>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</si>
  <si>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</si>
  <si>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</si>
  <si>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</si>
  <si>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22,17</t>
  </si>
  <si>
    <t>T.S.B.D. com capa selante inclusive fornec. areia/brita/emulsão, transporte comerc. emulsão e lavagem brita, exclus. transp. areia e brita - V.Urbana</t>
  </si>
  <si>
    <t>37,37</t>
  </si>
  <si>
    <t>T.S.B.D. sem capa selante,  inclusive fornecimento e transporte comercial do material betuminoso e lavagem da brita em Vias Urbanas</t>
  </si>
  <si>
    <t>23,08</t>
  </si>
  <si>
    <t>T.S.B.D. sem capa selante executado com Multidistribuidor excl. forn.e transp. com. da
emulsão, inclus. fornecim., transp.e lavagem brita, V.Urbanas</t>
  </si>
  <si>
    <t>Alvenaria de bloco (39 x 19 x 09) cm espessura 09 cm em Vias Urbanas, inclusive transporte, areia, cimento e bloco</t>
  </si>
  <si>
    <t>94,79</t>
  </si>
  <si>
    <t>Alvenaria de bloco (39 x 19 x 19) cm espessura 19 cm em Vias Urbanas</t>
  </si>
  <si>
    <t>Alvenaria de bloco (39 x 19 x 19) cm espessura 19 cm, inclusive transporte de areia, cimento e
bloco em Vias Urbanas</t>
  </si>
  <si>
    <t>156,72</t>
  </si>
  <si>
    <t>Alvenaria de lajota (20 x 20 x 10) cm espessura 10 cm , inclusive transporte de areia, lajota e
cimento, em Vias Urbanas</t>
  </si>
  <si>
    <t>94,66</t>
  </si>
  <si>
    <t>Alvenaria de pedra  de mão (junta seca), inclusive transporte da pedra em Vias Urbanas</t>
  </si>
  <si>
    <t>459,68</t>
  </si>
  <si>
    <t>Alvenaria de pedra de mão argamassada (argamassa cimento areia 1:4) inclusive transporte
da pedra de mão, em Vias Urbanas</t>
  </si>
  <si>
    <t>604,07</t>
  </si>
  <si>
    <t>Andaime de madeira para altura até 7 m, compreendendo montagem e desmontagem em Vias
Urbanas</t>
  </si>
  <si>
    <t>43,27</t>
  </si>
  <si>
    <t>Andaime suspenso em madeira, inclusive montagem e desmontagem em Vias Urbanas</t>
  </si>
  <si>
    <t>150,14</t>
  </si>
  <si>
    <t>Apicoamento manual de superfície de concreto em Vias Urbanas</t>
  </si>
  <si>
    <t>39,59</t>
  </si>
  <si>
    <t>Apiloamento manual em Vias Urbanas</t>
  </si>
  <si>
    <t>84,58</t>
  </si>
  <si>
    <t>Argamassa cimento e areia traço 1:4 em Vias Urbanas</t>
  </si>
  <si>
    <t>717,56</t>
  </si>
  <si>
    <t>Argamassa cimento (nata) em Vias Urbanas</t>
  </si>
  <si>
    <t>1.247,39</t>
  </si>
  <si>
    <t>Argamassa de cimento e areia, traço 1:4, consumo de cimento 400 kg/m³ em Vias Urbanas</t>
  </si>
  <si>
    <t>735,11</t>
  </si>
  <si>
    <t>Berço de concreto ciclópico para BDTC diâmetro 0,60 m em Via Urbanas</t>
  </si>
  <si>
    <t>Berço em brita para BSTC diâm. = 0,30 m em Vias Urbanas</t>
  </si>
  <si>
    <t>31,43</t>
  </si>
  <si>
    <t>Berço em brita para BSTC diâm. = 0,40 m em Vias Urbanas</t>
  </si>
  <si>
    <t>33,56</t>
  </si>
  <si>
    <t>Berço em brita para BSTC diâm. = 0,60 m em Vias Urbanas</t>
  </si>
  <si>
    <t>42,08</t>
  </si>
  <si>
    <t>Berço em brita para BSTC diam. = 0,80 m em Vias Urbanas</t>
  </si>
  <si>
    <t>63,41</t>
  </si>
  <si>
    <t>Boca de BDCC 2,00 x 1,20m conforme projeto em Vias Urbanas</t>
  </si>
  <si>
    <t>19.843,95</t>
  </si>
  <si>
    <t>Boca de BDCC 2,00 x 2,50 m em Vias Urbanas</t>
  </si>
  <si>
    <t>39.874,53</t>
  </si>
  <si>
    <t>Boca de BSCC 2,50 x 2,50 m, projeto DNIT em Vias Urbanas</t>
  </si>
  <si>
    <t>36.463,87</t>
  </si>
  <si>
    <t>Boca de lobo simples em blocos pré-moldados CR(0,40 x 0,80 m) em Vias Urbanas</t>
  </si>
  <si>
    <t>2.112,20</t>
  </si>
  <si>
    <t>Bueiro Metálico BSTM - D= 3,00 m - T.L. com tratamento epóxi e=2,7 mm - método não
destrutivo em Vias Urbanas</t>
  </si>
  <si>
    <t>21.709,09</t>
  </si>
  <si>
    <t>Bueiro Metálico BSTM - D=3,05m - MP-152 com tratamento epóxi e=2,7mm - método
destrutivo, inclusive lastro de brita em Vias Urbanas</t>
  </si>
  <si>
    <t>19.437,39</t>
  </si>
  <si>
    <t>Caiação de meio fios, sarjetas, etc. em Vias Urbanas</t>
  </si>
  <si>
    <t>10,28</t>
  </si>
  <si>
    <t>Caixa Boca de Lobo em bloco pré-moldado de concreto para diâm.=1,00m (1,30 x 1,30m) em
Vias Urbanas</t>
  </si>
  <si>
    <t>4.943,28</t>
  </si>
  <si>
    <t>Caixa Boca de Lobo em bloco pré-moldado para diâm. = 0,60m (1,00 x 1,00m) CBL2 (Vias Urbanas)</t>
  </si>
  <si>
    <t>3.623,20</t>
  </si>
  <si>
    <t>Caixa Boca de Lobo em bloco pré-moldado para diâm. = 0,80m (1,20 x 1,20m) (Vias Urbanas)</t>
  </si>
  <si>
    <t>4.229,17</t>
  </si>
  <si>
    <t>Caixa Boca de Lobo em bloco pré-moldado para diâm. = 1,20m(1,50 x 1,50m) (Vias Urbanas)</t>
  </si>
  <si>
    <t>6.311,25</t>
  </si>
  <si>
    <t>Caixa Boca de Lobo em bloco pré-moldado para diâm.= 0,30m e 0,40m (0,80 x 0,80m) (Vias
Urbanas)</t>
  </si>
  <si>
    <t>3.037,26</t>
  </si>
  <si>
    <t>Caixa Boca de Lobo em bloco pré-moldado 1,20 x 1,20m em Vias Urbanas</t>
  </si>
  <si>
    <t>6.827,95</t>
  </si>
  <si>
    <t>Caixa coletora concreto armado H= 2,00m, inclusive escavação em Vias Urbanas</t>
  </si>
  <si>
    <t>6.562,11</t>
  </si>
  <si>
    <t>Caixa coletora concreto armado H= 2,50m, inclusive escavação em Vias Urbanas</t>
  </si>
  <si>
    <t>8.043,85</t>
  </si>
  <si>
    <t>Caixa coletora em bloco pré-moldado para d=0,60m (1,00 x 1,00m) em Vias Urbanas</t>
  </si>
  <si>
    <t>3.513,60</t>
  </si>
  <si>
    <t>Caixa coletora em bloco pré-moldado para d=0,80m (1,20 x 1,20m) em Vias Urbanas</t>
  </si>
  <si>
    <t>4.432,41</t>
  </si>
  <si>
    <t>Caixa de concreto para BSTC diâmetro 0,40 m H=1,60 m em Vias Urbanas</t>
  </si>
  <si>
    <t>3.059,32</t>
  </si>
  <si>
    <t>Caixa de concreto para BSTC diâmetro 0,60m H=2,00m em Vias Urbanas</t>
  </si>
  <si>
    <t>4.694,95</t>
  </si>
  <si>
    <t>Caixa de concreto para BSTC diâmetro 0,80m H=2,50m em Vias Urbanas</t>
  </si>
  <si>
    <t>5.827,44</t>
  </si>
  <si>
    <t>Caixa de concreto para BSTC diâmetro 1,00m H=3,00m em Vias Urbanas</t>
  </si>
  <si>
    <t>6.906,10</t>
  </si>
  <si>
    <t>Caixa de passagem em bloco pré-moldado para d=0,30 e 0,40m (0,80x0,80m) em Vias
Urbanas</t>
  </si>
  <si>
    <t>3.235,21</t>
  </si>
  <si>
    <t>Caixa de passagem em bloco pré-moldado para d=0,60m (1,00x1,00m) em Vias Urbanas</t>
  </si>
  <si>
    <t>3.870,79</t>
  </si>
  <si>
    <t>Caixa de passagem em bloco pré-moldado para d=0,80m (1,20 x 1,20m) em Vias Urbanas</t>
  </si>
  <si>
    <t>4.716,00</t>
  </si>
  <si>
    <t>Caixa de passagem em bloco pré-moldado para d=1,00m (1,30 x 1,30m) em Vias Urbanas</t>
  </si>
  <si>
    <t>5.266,04</t>
  </si>
  <si>
    <t>Caixa de passagem em bloco pré-moldado para d=1,20m (1,50 x 1,50m) em Vias Urbanas</t>
  </si>
  <si>
    <t>6.457,56</t>
  </si>
  <si>
    <t>Caixa de passagem para tubos de D=0,40m H=1,10m em Vias Urbanas</t>
  </si>
  <si>
    <t>2.011,73</t>
  </si>
  <si>
    <t>Caixa de passagem para tubos de D=0,60m H=1,30m em Vias Urbanas</t>
  </si>
  <si>
    <t>2.543,78</t>
  </si>
  <si>
    <t>Caixa de passagem para tubos de D=0,80m H=1,50m em Vias Urbanas</t>
  </si>
  <si>
    <t>3.207,98</t>
  </si>
  <si>
    <t>Caixa de passagem para tubos de D=1,00m H=1,80m em Vias Urbanas</t>
  </si>
  <si>
    <t>5.122,05</t>
  </si>
  <si>
    <t>Caixa de passagem (2,50 x 2,50m) em Vias Urbanas</t>
  </si>
  <si>
    <t>12.556,49</t>
  </si>
  <si>
    <t>Caixa para rede de dutos dimensões 100 x100 x100 cm, em Vias Urbanas</t>
  </si>
  <si>
    <t>5.755,41</t>
  </si>
  <si>
    <t>Caixa para rede de dutos dimensões 60 x 60 x 60 cm, em Vias Urbanas</t>
  </si>
  <si>
    <t>990,13</t>
  </si>
  <si>
    <t>Caixa ralo com grelha de concreto em blocos pré-moldados - CRG - Vias Urbanas</t>
  </si>
  <si>
    <t>2.138,52</t>
  </si>
  <si>
    <t>Caixa ralo de elementos pré-moldados em concreto (tudo incluído) em Vias Urbanas</t>
  </si>
  <si>
    <t>664,95</t>
  </si>
  <si>
    <t>Caixa ralo em blocos pré-moldados e grelha articulada em FFA em Vias Urbanas</t>
  </si>
  <si>
    <t>2.212,74</t>
  </si>
  <si>
    <t>Canaleta com grelha DP-1, inclusive transporte da grelha em Vias Urbanas</t>
  </si>
  <si>
    <t>836,57</t>
  </si>
  <si>
    <t>Canaleta de concreto, com forma retangular inclusive caiação - parede 12 cm em Vias
Urbanas</t>
  </si>
  <si>
    <t>289,99</t>
  </si>
  <si>
    <t>Canaleta de concreto retangular (0,130m³/m) inclusive caiação em Vias Urbanas</t>
  </si>
  <si>
    <t>Canaleta de concreto (0,130m³/m) forma trapezoidal inclusive caiação em Vias Urbanas</t>
  </si>
  <si>
    <t>254,93</t>
  </si>
  <si>
    <t>Cerca de tela de arame galvanizado h=1,20m em Vias Urbanas</t>
  </si>
  <si>
    <t>60,48</t>
  </si>
  <si>
    <t>Cerca em tela revestida em PVC com mourões de concreto, fornecimento e execução em Vias
Urbanas</t>
  </si>
  <si>
    <t>156,22</t>
  </si>
  <si>
    <t>Chapisco com argamassa de cimento e areia 1:3 em Vias Urbanas</t>
  </si>
  <si>
    <t>9,61</t>
  </si>
  <si>
    <t>Chapisco com argamassa de cimento e pedrisco 1:4 em Vias Urbanas</t>
  </si>
  <si>
    <t>16,62</t>
  </si>
  <si>
    <t>Colchão drenante de areia para fundação de aterros, exclusive o fornecimento de areia em
Vias Urbanas</t>
  </si>
  <si>
    <t>9,93</t>
  </si>
  <si>
    <t>Colchão drenante de areia para fundação de aterros, inclusive fornecimento e transporte da
areia em Vias Urbanas</t>
  </si>
  <si>
    <t>114,04</t>
  </si>
  <si>
    <t>Colchão drenante de brita 1 inclusive fornecimento, espalhamento, compactação e transporte
da brita em Vias Urbanas</t>
  </si>
  <si>
    <t>180,35</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</si>
  <si>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</si>
  <si>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</si>
  <si>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</si>
  <si>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751,04</t>
  </si>
  <si>
    <t>Concreto armado, dosado para resist. 20 Mpa,  incluindo 60 kg aço CA-50 A, mão de obra p/
corte, dobragem e montagem, exclusive forma em Vias Urbanas</t>
  </si>
  <si>
    <t>1.499,27</t>
  </si>
  <si>
    <t>Concreto de regularização em Vias Urbanas</t>
  </si>
  <si>
    <t>752,06</t>
  </si>
  <si>
    <t>Concreto estrutural fck = 20,0 MPa com plastificante em Vias Urbanas</t>
  </si>
  <si>
    <t>985,63</t>
  </si>
  <si>
    <t>Concreto estrutural fck = 20,0 MPa em Vias Urbanas</t>
  </si>
  <si>
    <t>979,25</t>
  </si>
  <si>
    <t>Concreto estrutural fck = 25,0 MPa com plastificante em Vias Urbanas</t>
  </si>
  <si>
    <t>1.018,74</t>
  </si>
  <si>
    <t>Concreto estrutural fck = 25,0 MPa em Vias Urbanas</t>
  </si>
  <si>
    <t>1.011,60</t>
  </si>
  <si>
    <t>Concreto estrutural fck = 30,0 MPa com micro-silica e Sikacrete BR ou equivalente em Vias
Urbanas</t>
  </si>
  <si>
    <t>1.221,60</t>
  </si>
  <si>
    <t>Concreto estrutural fck = 30,0 MPa com plastificante em Vias Urbanas</t>
  </si>
  <si>
    <t>1.049,28</t>
  </si>
  <si>
    <t>Concreto estrutural fck = 30,0 MPa em Vias Urbanas</t>
  </si>
  <si>
    <t>1.041,42</t>
  </si>
  <si>
    <t>Concreto estrutural fck = 35,0 MPa com micro-silica e Sikacrete ou equivalente em Vias
Urbanas</t>
  </si>
  <si>
    <t>1.155,32</t>
  </si>
  <si>
    <t>Concreto submerso fck = 20,0 MPa em Vias Urbanas</t>
  </si>
  <si>
    <t>2.284,98</t>
  </si>
  <si>
    <t>Corpo BDTC (grota) diâmetro 0,60 m CA-1 MF exclusive escavação e reaterro, inclusive
transporte do tubo em Vias Urbanas</t>
  </si>
  <si>
    <t>791,15</t>
  </si>
  <si>
    <t>Corpo BDTC (grota) diâmetro 0,60 m CA-1 PB exclusive escavação e reaterro, inclusive
transporte do tubo em Vias Urbanas</t>
  </si>
  <si>
    <t>799,61</t>
  </si>
  <si>
    <t>Corpo BDTC (grota) diâmetro 0,60 m CA-2 MF exclusive escavação e reaterro, inclusive transporte do tubo em Vias Urbanas</t>
  </si>
  <si>
    <t>738,99</t>
  </si>
  <si>
    <t>Corpo BDTC (grota) diâmetro 0,60 m CA-2 PB exclusive escavação e reaterro, inclusive
transporte do tubo em Vias Urbanas</t>
  </si>
  <si>
    <t>Corpo BDTC (grota) diâmetro 0,80 m CA-1 MF exclusive escavação e reaterro, inclusive
transporte do tubo em Vias Urbanas</t>
  </si>
  <si>
    <t>1.543,06</t>
  </si>
  <si>
    <t>Corpo BDTC (grota) diâmetro 0,80 m CA-1 PB exclusive escavação e reaterro, inclusive
transporte do tubo em Vias Urbanas</t>
  </si>
  <si>
    <t>Corpo BDTC (grota) diâmetro 0,80 m CA-2 MF exclusive escavação e reaterro, inclusive
transporte do tubo em Vias Urbanas</t>
  </si>
  <si>
    <t>1.563,43</t>
  </si>
  <si>
    <t>Corpo BDTC (grota) diâmetro 0,80 m CA-2 PB exclusive escavação e reaterro, inclusive
transporte do tubo em Vias Urbanas</t>
  </si>
  <si>
    <t>Corpo BDTC (grota) diâmetro 1,00 m CA-1 MF exclusive escavação e reaterro, inclusive transporte do tubo em Vias Urbanas</t>
  </si>
  <si>
    <t>1.835,00</t>
  </si>
  <si>
    <t>Corpo BDTC (grota) diâmetro 1,00 m CA-1 PB exclusive escavação e reaterro, inclusive
transporte do tubo em Vias Urbanas</t>
  </si>
  <si>
    <t>Corpo BDTC (grota) diâmetro 1,00 m CA-2 MF exclusive escavação e reaterro, inclusive
transporte do tubo em Vias Urbanas</t>
  </si>
  <si>
    <t>1.946,97</t>
  </si>
  <si>
    <t>Corpo BDTC (grota) diâmetro 1,00 m CA-2 PB exclusive escavação e reaterro, inclusive
transporte do tubo em Vias Urbanas</t>
  </si>
  <si>
    <t>Corpo BDTC (grota) diâmetro 1,00 m CA-3 MF exclusive escavação e reaterro, inclusive
transporte do tubo em Vias Urbanas</t>
  </si>
  <si>
    <t>2.233,02</t>
  </si>
  <si>
    <t>Corpo BDTC (grota) diâmetro 1,20 m CA-1 MF exclusive escavação e reaterro, inclusive
transporte do tubo em Vias Urbanas</t>
  </si>
  <si>
    <t>2.564,94</t>
  </si>
  <si>
    <t>Corpo BDTC (grota) diâmetro 1,20 m CA-2 MF exclusive escavação e reaterro, inclusive transporte do tubo em Vias Urbanas</t>
  </si>
  <si>
    <t>2.698,82</t>
  </si>
  <si>
    <t>Corpo BDTC (grota) diâmetro 1,20 m CA-2 PB exclusive escavação e reaterro, inclusive transporte do tubo em Vias Urbanas</t>
  </si>
  <si>
    <t>Corpo BDTC (grota) diâmetro 1,20 m CA-3 MF exclusive escavação e reaterro, inclusive
transporte do tubo em Vias Urbanas</t>
  </si>
  <si>
    <t>3.394,61</t>
  </si>
  <si>
    <t>Corpo BDTC (grota) diâmetro 1,50 m CA-1 MF exclusive escavação e reaterro, inclusive
transporte do tubo em Vias Urbanas</t>
  </si>
  <si>
    <t>3.533,31</t>
  </si>
  <si>
    <t>Corpo BDTC (grota) diâmetro 1,50 m CA-1 PB exclusive escavação e reaterro, inclusive
transporte do tubo em Vias Urbanas</t>
  </si>
  <si>
    <t>Corpo BDTC (grota) diâmetro 1,50 m CA-2 MF exclusive escavação e reaterro, inclusive
transporte do tubo em Vias Urbanas</t>
  </si>
  <si>
    <t>3.703,74</t>
  </si>
  <si>
    <t>Corpo BDTC (grota) diâmetro 1,50 m CA-2 PB exclusive escavação e reaterro, inclusive
transporte do tubo em Vias Urbanas</t>
  </si>
  <si>
    <t>Corpo BDTC (grota) diâmetro 1,50 m CA-3 MF exclusive escavação e reaterro, inclusive transporte do tubo em Vias Urbanas</t>
  </si>
  <si>
    <t>4.911,24</t>
  </si>
  <si>
    <t>Corpo BSTC diâmetro 0,20 m C.S. MF inclusive escavação, reaterro e transporte do tubo em
Vias Urbanas</t>
  </si>
  <si>
    <t>166,17</t>
  </si>
  <si>
    <t>Corpo BSTC diâmetro 0,20 m C.S. PB inclusive escavação, reaterro e transporte do tubo em
Vias Urbanas</t>
  </si>
  <si>
    <t>179,50</t>
  </si>
  <si>
    <t>Corpo BSTC diâmetro 0,30 m C.S. MF inclusive escavação, reaterro e transporte do tubo em
Vias Urbanas</t>
  </si>
  <si>
    <t>216,22</t>
  </si>
  <si>
    <t>Corpo BSTC diâmetro 0,30 m C.S. PB inclusive escavação, reaterro e transporte do tubo em
Vias Urbanas</t>
  </si>
  <si>
    <t>232,76</t>
  </si>
  <si>
    <t>Corpo BSTC diâmetro 0,40 m C.S. MF inclusive escavação, reaterro e transporte do tubo em
Vias Urbanas</t>
  </si>
  <si>
    <t>303,68</t>
  </si>
  <si>
    <t>Corpo BSTC diâmetro 0,40 m C.S. PB inclusive escavação, reaterro e transporte do tubo em
Vias Urbanas</t>
  </si>
  <si>
    <t>305,62</t>
  </si>
  <si>
    <t>Corpo BSTC diâmetro 0,60 m C.S. MF inclusive escavação, reaterro e transporte do tubo em
Vias Urbanas</t>
  </si>
  <si>
    <t>482,78</t>
  </si>
  <si>
    <t>Corpo BSTC diâmetro 0,60 m C.S. PB inclusive escavação, reaterro e transporte do tubo em
Vias Urbanas</t>
  </si>
  <si>
    <t>498,58</t>
  </si>
  <si>
    <t>Corpo BSTC (greide) diâmetro 0,30 m CA-1 MF inclusive escavação, reaterro e transporte do
tubo em Vias Urbanas</t>
  </si>
  <si>
    <t>266,77</t>
  </si>
  <si>
    <t>Corpo BSTC (greide) diâmetro 0,40 m CA-1 MF inclusive escavação, reaterro e transporte do tubo em Vias Urbanas</t>
  </si>
  <si>
    <t>338,74</t>
  </si>
  <si>
    <t>Corpo BSTC (greide) diâmetro 0,40 m CA-2 MF inclusive escavação, reaterro e transporte do
tubo em Vias Urbanas</t>
  </si>
  <si>
    <t>347,26</t>
  </si>
  <si>
    <t>Corpo BSTC (greide) diâmetro 0,60 m CA-1 MF inclusive escavação, reaterro e transporte do
tubo em Vias Urbanas</t>
  </si>
  <si>
    <t>568,30</t>
  </si>
  <si>
    <t>Corpo BSTC (greide) diâmetro 0,60 m CA-1 PB inclusive escavação, reaterro e transporte do
tubo em Vias Urbanas</t>
  </si>
  <si>
    <t>572,53</t>
  </si>
  <si>
    <t>Corpo BSTC (greide) diâmetro 0,60 m CA-2 MF inclusive escavação, reaterro e transporte do
tubo em Vias Urbanas</t>
  </si>
  <si>
    <t>542,22</t>
  </si>
  <si>
    <t>Corpo BSTC (greide) diâmetro 0,60 m CA-2 PB inclusive escavação, reaterro e transporte do
tubo em Vias Urbanas</t>
  </si>
  <si>
    <t>Corpo BSTC (greide) diâmetro 0,80 m CA-1 MF inclusive escavação, reaterro e transporte do tubo em Vias Urbanas</t>
  </si>
  <si>
    <t>1.105,98</t>
  </si>
  <si>
    <t>Corpo BSTC (greide) diâmetro 0,80 m CA-1 PB inclusive escavação, reaterro e transporte do
tubo em Vias Urbanas</t>
  </si>
  <si>
    <t>Corpo BSTC (greide) diâmetro 0,80 m CA-2 MF inclusive escavação, reaterro e transporte do
tubo em Vias Urbanas</t>
  </si>
  <si>
    <t>1.116,16</t>
  </si>
  <si>
    <t>Corpo BSTC (greide) diâmetro 0,80 m CA-2 PB inclusive escavação, reaterro e transporte do
tubo em Vias Urbanas</t>
  </si>
  <si>
    <t>Corpo BSTC (greide) diâmetro 1,00 m CA-1 MF inclusive escavação, reaterro e transporte do
tubo em Vias Urbanas</t>
  </si>
  <si>
    <t>1.398,37</t>
  </si>
  <si>
    <t>Corpo BSTC (greide) diâmetro 1,00 m CA-1 PB inclusive escavação, reaterro e transporte do
tubo em Vias Urbanas</t>
  </si>
  <si>
    <t>Corpo BSTC (greide) diâmetro 1,00 m CA-2 MF inclusive escavação, reaterro e transporte do tubo em Vias Urbanas</t>
  </si>
  <si>
    <t>1.454,36</t>
  </si>
  <si>
    <t>Corpo BSTC (greide) diâmetro 1,00 m CA-2 PB inclusive escavação, reaterro e transporte do
tubo em Vias Urbanas</t>
  </si>
  <si>
    <t>Corpo BSTC (greide) diâmetro 1,20 m CA-1 MF inclusive escavação, reaterro e transporte do
tubo em Vias Urbanas</t>
  </si>
  <si>
    <t>1.907,13</t>
  </si>
  <si>
    <t>Corpo BSTC (greide) diâmetro 1,20 m CA-1 PB inclusive escavação, reaterro e transporte do
tubo em Vias Urbanas</t>
  </si>
  <si>
    <t>Corpo BSTC (greide) diâmetro 1,20 m CA-2 MF inclusive escavação, reaterro e transporte do
tubo, em Vias Urbanas</t>
  </si>
  <si>
    <t>1.974,06</t>
  </si>
  <si>
    <t>Corpo BSTC (greide) diâmetro 1,20 m CA-2 PB inclusive escavação, reaterro e transporte do
tubo em Vias Urbanas</t>
  </si>
  <si>
    <t>Corpo BSTC (grota) diâmetro 0,60 m CA-1 MF exclusive escavação e reaterro, inclusive transporte do tubo em Vias Urbanas</t>
  </si>
  <si>
    <t>398,57</t>
  </si>
  <si>
    <t>Corpo BSTC (grota) diâmetro 0,60 m CA-1 PB exclusive escavação e reaterro, inclusive transporte do tubo em Vias Urbanas</t>
  </si>
  <si>
    <t>402,80</t>
  </si>
  <si>
    <t>Corpo BSTC (grota) diâmetro 0,60 m CA-2 MF exclusive escavação e reaterro, inclusive
transporte do tubo em Vias Urbanas</t>
  </si>
  <si>
    <t>372,48</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</si>
  <si>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</si>
  <si>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</si>
  <si>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</si>
  <si>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</si>
  <si>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876,08</t>
  </si>
  <si>
    <t>Corpo BSTC (grota) diâmetro 0,80 m CA-2 PB exclusive escavação e reaterro, inclusive transporte do tubo em Vias Urbanas</t>
  </si>
  <si>
    <t>Corpo BSTC (grota) diâmetro 1,00 m CA-1 MF exclusive escavação e reaterro, inclusive
transporte do tubo em Vias Urbanas</t>
  </si>
  <si>
    <t>1.010,22</t>
  </si>
  <si>
    <t>Corpo BSTC (grota) diâmetro 1,00 m CA-1 PB exclusive escavação e reaterro, inclusive
transporte do tubo em Vias Urbanas</t>
  </si>
  <si>
    <t>Corpo BSTC (grota) diâmetro 1,00 m CA-2 MF exclusive escavação e reaterro, inclusive
transporte do tubo em Vias Urbanas</t>
  </si>
  <si>
    <t>1.066,21</t>
  </si>
  <si>
    <t>Corpo BSTC (grota) diâmetro 1,00 m CA-2 PB exclusive escavação e reaterro, inclusive
transporte do tubo em Vias Urbanas</t>
  </si>
  <si>
    <t>Corpo BSTC (grota) diâmetro 1,00 m CA-3 MF exclusive escavação e reaterro, inclusive
transporte do tubo em Vias Urbanas</t>
  </si>
  <si>
    <t>1.209,23</t>
  </si>
  <si>
    <t>Corpo BSTC (grota) diâmetro 1,20 m CA-1 MF exclusive escavação e reaterro, inclusive
transporte do tubo em Vias Urbanas</t>
  </si>
  <si>
    <t>1.381,23</t>
  </si>
  <si>
    <t>Corpo BSTC (grota) diâmetro 1,20 m CA-1 PB exclusive escavação e reaterro, inclusive
transporte do tubo em Vias Urbanas</t>
  </si>
  <si>
    <t>Corpo BSTC (grota) diâmetro 1,20 m CA-2 MF exclusive escavação e reaterro, inclusive
transporte do tubo em Vias Urbanas</t>
  </si>
  <si>
    <t>1.448,17</t>
  </si>
  <si>
    <t>Corpo BSTC (grota) diâmetro 1,20 m CA-2 PB exclusive escavação e reaterro, inclusive
transporte do tubo em Vias Urbanas</t>
  </si>
  <si>
    <t>Corpo BSTC (grota) diâmetro 1,20 m CA-3 MF exclusive escavação e reaterro, inclusive transporte do tubo em Vias Urbanas</t>
  </si>
  <si>
    <t>1.796,06</t>
  </si>
  <si>
    <t>Corpo BSTC (grota) diâmetro 1,50 m CA-1 MF exclusive escavação e reaterro, inclusive
transporte do tubo em Vias Urbanas</t>
  </si>
  <si>
    <t>1.859,38</t>
  </si>
  <si>
    <t>Corpo BSTC (grota) diâmetro 1,50 m CA-1 PB exclusive escavação e reaterro, inclusive
transporte do tubo em Vias Urbanas</t>
  </si>
  <si>
    <t>Corpo BSTC (grota) diâmetro 1,50 m CA-2 MF exclusive escavação e reaterro, inclusive
transporte do tubo em Vias Urbanas</t>
  </si>
  <si>
    <t>1.944,59</t>
  </si>
  <si>
    <t>Corpo BSTC (grota) diâmetro 1,50 m CA-2 PB exclusive escavação e reaterro, inclusive
transporte do tubo em Vias Urbanas</t>
  </si>
  <si>
    <t>Corpo BSTC (grota) diâmetro 1,50 m CA-3 MF exclusive escavação e reaterro, inclusive
transporte do tubo em Vias Urbanas</t>
  </si>
  <si>
    <t>2.548,34</t>
  </si>
  <si>
    <t>Corpo BTTC (grota) diâmetro 0,60 m CA-1 MF exclusive escavação e reaterro, inclusive transporte do tubo em Vias Urbanas</t>
  </si>
  <si>
    <t>1.189,77</t>
  </si>
  <si>
    <t>Corpo BTTC (grota) diâmetro 0,60 m CA-1 PB exclusive escavação e reaterro, inclusive
transporte do tubo em Vias Urbanas</t>
  </si>
  <si>
    <t>1.202,46</t>
  </si>
  <si>
    <t>Corpo BTTC (grota) diâmetro 0,60 m CA-2 MF exclusive escavação e reaterro, inclusive
transporte do tubo em Vias Urbanas</t>
  </si>
  <si>
    <t>1.111,53</t>
  </si>
  <si>
    <t>Corpo BTTC (grota) diâmetro 0,60 m CA-2 PB exclusive escavação e reaterro, inclusive
transporte do tubo em Vias Urbanas</t>
  </si>
  <si>
    <t>Corpo BTTC (grota) diâmetro 0,80 m CA-1 MF exclusive escavação e reaterro, inclusive
transporte do tubo em Vias Urbanas</t>
  </si>
  <si>
    <t>2.226,85</t>
  </si>
  <si>
    <t>Corpo BTTC (grota) diâmetro 0,80 m CA-1 PB exclusive escavação e reaterro, inclusive
transporte do tubo em Vias Urbanas</t>
  </si>
  <si>
    <t>Corpo BTTC (grota) diâmetro 0,80 m CA-2 MF exclusive escavação e reaterro, inclusive transporte do tubo em Vias Urbanas</t>
  </si>
  <si>
    <t>2.257,40</t>
  </si>
  <si>
    <t>Corpo BTTC (grota) diâmetro 0,80 m CA-2 PB exclusive escavação e reaterro, inclusive
transporte do tubo em Vias Urbanas</t>
  </si>
  <si>
    <t>Corpo BTTC (grota) diâmetro 1,00 m CA-1 MF exclusive escavação e reaterro, inclusive
transporte do tubo em Vias Urbanas</t>
  </si>
  <si>
    <t>2.659,77</t>
  </si>
  <si>
    <t>Corpo BTTC (grota) diâmetro 1,00 m CA-1 PB exclusive escavação e reaterro, inclusive
transporte do tubo em Vias Urbanas</t>
  </si>
  <si>
    <t>Corpo BTTC (grota) diâmetro 1,00 m CA-2 MF exclusive escavação e reaterro, inclusive
transporte do tubo em Vias Urbanas</t>
  </si>
  <si>
    <t>2.827,73</t>
  </si>
  <si>
    <t>Corpo BTTC (grota) diâmetro 1,00 m CA-2 PB exclusive escavação e reaterro, inclusive
transporte do tubo em Vias Urbanas</t>
  </si>
  <si>
    <t>Corpo BTTC (grota) diâmetro 1,00 m CA-3 MF exclusive escavação e reaterro, inclusive transporte do tubo em Vias Urbanas</t>
  </si>
  <si>
    <t>3.256,81</t>
  </si>
  <si>
    <t>Corpo BTTC (grota) diâmetro 1,20 m CA-1 MF exclusive escavação e reaterro, inclusive transporte do tubo em Vias Urbanas</t>
  </si>
  <si>
    <t>3.772,79</t>
  </si>
  <si>
    <t>Corpo BTTC (grota) diâmetro 1,20 m CA-1 PB exclusive escavação e reaterro, inclusive
transporte do tubo em Vias Urbanas</t>
  </si>
  <si>
    <t>Corpo BTTC (grota) diâmetro 1,20 m CA-2 MF exclusive escavação e reaterro, inclusive
transporte do tubo em Vias Urbanas</t>
  </si>
  <si>
    <t>3.973,60</t>
  </si>
  <si>
    <t>Corpo BTTC (grota) diâmetro 1,20 m CA-2 PB exclusive escavação e reaterro, inclusive
transporte do tubo em Vias Urbanas</t>
  </si>
  <si>
    <t>Corpo BTTC (grota) diâmetro 1,20 m CA-3 MF exclusive escavação e reaterro, inclusive
transporte do tubo em Vias Urbanas</t>
  </si>
  <si>
    <t>5.017,29</t>
  </si>
  <si>
    <t>Corpo BTTC (grota) diâmetro 1,50 m CA-1 MF exclusive escavação e reaterro, inclusive
transporte do tubo em Vias Urbanas</t>
  </si>
  <si>
    <t>5.207,26</t>
  </si>
  <si>
    <t>Corpo BTTC (grota) diâmetro 1,50 m CA-1 PB exclusive escavação e reaterro, inclusive transporte do tubo em Vias Urbanas</t>
  </si>
  <si>
    <t>Corpo BTTC (grota) diâmetro 1,50 m CA-2 MF exclusive escavação e reaterro, inclusive
transporte do tubo em Vias Urbanas</t>
  </si>
  <si>
    <t>5.462,90</t>
  </si>
  <si>
    <t>Corpo BTTC (grota) diâmetro 1,50 m CA-2 PB exclusive escavação e reaterro, inclusive
transporte do tubo em Vias Urbanas</t>
  </si>
  <si>
    <t>Corpo BTTC (grota) diâmetro 1,50 m CA-3 MF exclusive escavação e reaterro, inclusive
transporte do tubo em Vias Urbanas</t>
  </si>
  <si>
    <t>7.274,15</t>
  </si>
  <si>
    <t>Corpo de BDCC 1,00 x 1,00 m em Vias Urbanas</t>
  </si>
  <si>
    <t>8.325,41</t>
  </si>
  <si>
    <t>Corpo de BDCC 1,50 x 1,50 m projeto DNIT para H &lt; = 2,50 m em Vias Urbanas</t>
  </si>
  <si>
    <t>6.045,51</t>
  </si>
  <si>
    <t>Corpo de BDCC 1,50 x 1,50 m projeto DNIT para 2,50 &lt; H &lt; 5,00 m em Vias Urbanas</t>
  </si>
  <si>
    <t>6.319,53</t>
  </si>
  <si>
    <t>Corpo de BDCC 2,00 x 1,20 m -  tudo incluido conforme projeto em Vias Urbanas</t>
  </si>
  <si>
    <t>8.860,96</t>
  </si>
  <si>
    <t>Corpo de BDCC 2,00 x 2,00 m projeto DNIT para H &lt; = 2,50 m em Vias Urbanas</t>
  </si>
  <si>
    <t>8.668,59</t>
  </si>
  <si>
    <t>Corpo de BDCC 2,00 x 2,00 m projeto DNIT para 2,50 &lt; H &lt; 5,00 m em Vias Urbanas</t>
  </si>
  <si>
    <t>9.770,24</t>
  </si>
  <si>
    <t>Corpo de BDCC 2,00 x 2,50 m em Vias Urbanas</t>
  </si>
  <si>
    <t>12.980,40</t>
  </si>
  <si>
    <t>Corpo de BDCC 2,00 x 3,00 m projeto DNIT p/ 2,50 &lt; H &lt; 5,00 m em Vias Urbanas</t>
  </si>
  <si>
    <t>14.498,02</t>
  </si>
  <si>
    <t>Corpo de BDCC 2,00 x 3,00 m projeto DNIT para H &lt; = 2,50 m em Vias Urbanas</t>
  </si>
  <si>
    <t>12.434,97</t>
  </si>
  <si>
    <t>Corpo de BDCC 2,50 x 2,00m - tudo incluído conforme projeto em Vias Urbanas</t>
  </si>
  <si>
    <t>12.753,26</t>
  </si>
  <si>
    <t>Corpo de BDCC 2,50 x 2,50 m projeto DNIT p/ 2,50&lt; H &lt;5,00 m em Vias Urbanas</t>
  </si>
  <si>
    <t>13.177,97</t>
  </si>
  <si>
    <t>Corpo de BDCC 2,50 x 2,50 m projeto DNIT para H&lt;=2,50m em Vias Urbanas</t>
  </si>
  <si>
    <t>11.820,57</t>
  </si>
  <si>
    <t>Corpo de BDCC 2,50 x 3,00 m projeto DNIT p/ H &lt;= 2,50 m em Vias Urbanas</t>
  </si>
  <si>
    <t>14.238,26</t>
  </si>
  <si>
    <t>Corpo de BDCC 2,50 x 3,00 m projeto DNIT p/ 2,50 &lt; H &lt; 5,00 m em Vias Urbanas</t>
  </si>
  <si>
    <t>15.740,87</t>
  </si>
  <si>
    <t>Corpo de BDCC 3,00 x 3,00 m projeto DNIT p/ 2,50 &lt; H &lt; 5,00 m em Vias Urbanas</t>
  </si>
  <si>
    <t>16.849,02</t>
  </si>
  <si>
    <t>Corpo de BDCC 3,00 x 3,00 m projeto DNIT para  H &lt;= 2,50 m em Vias Urbanas</t>
  </si>
  <si>
    <t>15.646,52</t>
  </si>
  <si>
    <t>Corpo de BSCC 1,50 x 1,50 m projeto DNIT p/ H &lt;= 2,50 m em Vias Urbanas</t>
  </si>
  <si>
    <t>3.664,58</t>
  </si>
  <si>
    <t>Corpo de BSCC 1,50x1,50m projeto DNIT p/ 2,50&lt; H &lt;5,00m em Vias Urbanas</t>
  </si>
  <si>
    <t>3.870,10</t>
  </si>
  <si>
    <t>Corpo de BSCC 2,00 x 2,00m projeto DNIT para  5,00 &lt; H &lt; 7,50 m em Vias Urbanas</t>
  </si>
  <si>
    <t>6.347,93</t>
  </si>
  <si>
    <t>Corpo de BSCC 2,00x2,00m projeto DNIT p/ H&lt;=2,50m em Vias Urbanas</t>
  </si>
  <si>
    <t>5.225,67</t>
  </si>
  <si>
    <t>Corpo de BSCC 2,00x2,00m projeto DNIT p/ 2,50&lt; H &lt;5,00m em Vias Urbanas</t>
  </si>
  <si>
    <t>5.868,40</t>
  </si>
  <si>
    <t>Corpo de BSCC 2,00x3,00m projeto DNIT p/ H&lt;=2,50m em Vias Urbanas</t>
  </si>
  <si>
    <t>7.517,50</t>
  </si>
  <si>
    <t>Corpo de BSCC 2,00x3,00m projeto DNIT p/ 2,50&lt; H &lt;5,00m em Vias Urbanas</t>
  </si>
  <si>
    <t>9.464,99</t>
  </si>
  <si>
    <t>Corpo de BSCC 2,50 x 2,50 m, para H &lt; = 2,50 m em Vias Urbanas</t>
  </si>
  <si>
    <t>8.144,45</t>
  </si>
  <si>
    <t>Corpo de BSCC 2,50x2,50m projeto DNIT para 2,50&lt; H &lt;5,00m em Vias Urbanas</t>
  </si>
  <si>
    <t>8.114,82</t>
  </si>
  <si>
    <t>Corpo de BSCC 2,50x3,00m projeto DNIT para H&lt;=2,50m em Vias Urbanas</t>
  </si>
  <si>
    <t>9.430,61</t>
  </si>
  <si>
    <t>Corpo de BSCC 2,50x3,00m projeto DNIT para 2,50&lt; H &lt;5,00m em Vias Urbanas</t>
  </si>
  <si>
    <t>11.218,72</t>
  </si>
  <si>
    <t>Corpo de BSCC 3,00x1,50 para 2,50m&lt; H &lt; 5,00m , em Vias Urbanas</t>
  </si>
  <si>
    <t>9.896,89</t>
  </si>
  <si>
    <t>Corpo de BSCC 3,00x3,00m projeto DNIT para H&lt;=2,50m em Vias Urbanas</t>
  </si>
  <si>
    <t>10.247,50</t>
  </si>
  <si>
    <t>Corpo de BSCC 3,00x3,00m projeto DNIT para 2,50&lt; H &lt;5,00m em Vias Urbanas</t>
  </si>
  <si>
    <t>11.692,26</t>
  </si>
  <si>
    <t>Corpo de BTCC 1,50 x 1,50 m projeto DNIT para H &lt;= 2,50 m em Vias Urbanas</t>
  </si>
  <si>
    <t>8.432,94</t>
  </si>
  <si>
    <t>Corpo de BTCC 1,50 x 1,50 m projeto DNIT para 2,50 &lt; H &lt; 5,00 m em Vias Urbanas</t>
  </si>
  <si>
    <t>8.939,87</t>
  </si>
  <si>
    <t>Corpo de BTCC 2,00 x 2,00 m projeto DNIT para H &lt;= 2,50 m em Vias Urbanas</t>
  </si>
  <si>
    <t>12.444,40</t>
  </si>
  <si>
    <t>Corpo de BTCC 2,00 x 2,00 m projeto DNIT para 2,50 &lt; H &lt; 5,00 m em Vias Urbanas</t>
  </si>
  <si>
    <t>13.151,26</t>
  </si>
  <si>
    <t>Corpo de BTCC 2,00 x 3,00 m projeto DNIT para H &lt; = 2,50 m em Vias Urbanas</t>
  </si>
  <si>
    <t>17.951,13</t>
  </si>
  <si>
    <t>Corpo de BTCC 2,00 x 3,00 m projeto DNIT para 2,50 &lt; H &lt; 5,00 m em Vias Urbanas</t>
  </si>
  <si>
    <t>20.317,47</t>
  </si>
  <si>
    <t>Corpo de BTCC 2,50 x 2,50 m projeto DNIT para H &lt; = 2,50 m em Vias Urbanas</t>
  </si>
  <si>
    <t>16.266,54</t>
  </si>
  <si>
    <t>Corpo de BTCC 2,50 x 2,50 m projeto DNIT para 2,50 &lt; H &lt; 5,00 m em Vias Urbanas</t>
  </si>
  <si>
    <t>18.202,98</t>
  </si>
  <si>
    <t>Corpo de BTCC 2,50 x 3,00 m projeto DNIT para H &lt; = 2,50 m em Vias Urbanas</t>
  </si>
  <si>
    <t>20.114,87</t>
  </si>
  <si>
    <t>Corpo de BTCC 2,50 x 3,00 m projeto DNIT para H &lt; = 2,50 m em vias Urbanas</t>
  </si>
  <si>
    <t>Corpo de BTCC 2,50 x 3,00 m projeto DNIT para 2,50 &lt; H &lt; 5,00 m em Vias Urbanas</t>
  </si>
  <si>
    <t>22.760,98</t>
  </si>
  <si>
    <t>Corpo de BTCC 3,00 x 3,00 m projeto DNIT para H &lt; = 2,50 m em Vias Urbanas</t>
  </si>
  <si>
    <t>21.664,27</t>
  </si>
  <si>
    <t>Corpo de BTCC 3,00 x 3,00 m projeto DNIT para 2,50 &lt; H &lt; 5,00 m em Vias Urbanas</t>
  </si>
  <si>
    <t>24.234,02</t>
  </si>
  <si>
    <t>Corta-rio (escavação mecânica em material de 1ª cat.) H=1,50 a 3,00 m em Vias Urbanas</t>
  </si>
  <si>
    <t>29,58</t>
  </si>
  <si>
    <t>Corta-rio (escavação mecânica em material de 2ª cat.) H=1,50 a 3,00m em Vias Urbanas</t>
  </si>
  <si>
    <t>59,16</t>
  </si>
  <si>
    <t>Corta-rio (escavação mecânica em material de 3º cat.) H=0,00 a 1,50m em Vias Urbanas</t>
  </si>
  <si>
    <t>248,13</t>
  </si>
  <si>
    <t>Corte e esmerilhamento de pontas de tubo de ferro fundido DN 500 a 200mm em Vias
Urbanas</t>
  </si>
  <si>
    <t>35,61</t>
  </si>
  <si>
    <t>Demolição manual alvenaria tijolo furado assentado com argamassa em Vias Urbanas</t>
  </si>
  <si>
    <t>326,10</t>
  </si>
  <si>
    <t>Demolição manual de concreto armado em Vias Urbanas</t>
  </si>
  <si>
    <t>481,26</t>
  </si>
  <si>
    <t>Demolição manual de concreto simples ou ciclópico em Vias Urbanas</t>
  </si>
  <si>
    <t>424,64</t>
  </si>
  <si>
    <t>Demolição mecânica de concreto em Vias Urbanas</t>
  </si>
  <si>
    <t>328,91</t>
  </si>
  <si>
    <t>Descida d'água concreto simples (degraus) c/ caiação (DSA-03) apoio em Vias Urbanas</t>
  </si>
  <si>
    <t>Deslocamento de cerca de tela galvanizada fio 12 malha 3" x 3", em Vias Urbanas</t>
  </si>
  <si>
    <t>63,16</t>
  </si>
  <si>
    <t>Dreno de alívio de pavimento (DP - DAP - 01), com tubo PVC d=50mm, geotêxtil não tecido
RT 07 kN/m inclusive transporte da brita em Vias Urbanas</t>
  </si>
  <si>
    <t>92,45</t>
  </si>
  <si>
    <t>Dreno de PVC  D = 100 mm em Vias Urbanas</t>
  </si>
  <si>
    <t>74,53</t>
  </si>
  <si>
    <t>Dreno de PVC  D = 50 mm em Vias Urbanas</t>
  </si>
  <si>
    <t>38,32</t>
  </si>
  <si>
    <t>Dreno em PEAD perfurado diâm. = 100 mm,  inclusive transporte do tubo, em Vias Urbanas</t>
  </si>
  <si>
    <t>15,69</t>
  </si>
  <si>
    <t>Dreno Longitudinal tipo Trincheira Drenante, H = 0,90 m com tubo poroso tipo PEAD d =100
mm, incluindo esc. mat. 3ª cat. e transporte do tubo em Vias Urbanas</t>
  </si>
  <si>
    <t>197,43</t>
  </si>
  <si>
    <t>Dreno Longitudinal tipo Trincheira Drenante, H = 0,90 m com tubo poroso tipo PEAD d=100 mm, inclusive esc. em mat. 1ª cat. e transporte do tubo em Vias Urbanas</t>
  </si>
  <si>
    <t>148,51</t>
  </si>
  <si>
    <t>Dreno Longitudinal tipo Trincheira Drenante, H=0,40m c/tubo poroso PEAD d = 65 mm, incl.
esc. mat. 1ª cat., geotêxtil não tecido RT 07kN/m, V. Urbanas</t>
  </si>
  <si>
    <t>159,47</t>
  </si>
  <si>
    <t>Dreno ou Barbacã em tubo PVC, diâmetro de 2" em Vias Urbanas</t>
  </si>
  <si>
    <t>34,19</t>
  </si>
  <si>
    <t>Dreno profundo com enchimento de areia, escavação em material 1ª categoria, inclusive
transporte da areia, em vias Urbanas</t>
  </si>
  <si>
    <t>156,17</t>
  </si>
  <si>
    <t>Dreno profundo com enchimento de brita e areia (1:1) escavação em material 1ª categoria,
inclusive transporte da areia e da brita em Vias Urbanas</t>
  </si>
  <si>
    <t>178,08</t>
  </si>
  <si>
    <t>Dreno profundo com enchimento de brita e areia (1:1) escavação em material 2ª categoria,
inclusive transporte da areia e da brita em Vias Urbanas</t>
  </si>
  <si>
    <t>192,04</t>
  </si>
  <si>
    <t>Dreno profundo com enchimento de brita, escavação em material 1ª categoria,  inclusive
transporte da brita em Vias Urbanas</t>
  </si>
  <si>
    <t>186,92</t>
  </si>
  <si>
    <t>Dreno profundo com tubo poroso, D=0,20 m com enchim. de brita, escav. material 3ª categoria
(DPR-01),  inclus. transporte brita e  tubo,  Vias Urbanas</t>
  </si>
  <si>
    <t>186,11</t>
  </si>
  <si>
    <t>Dreno profundo com tubo poroso, D=0,20m com enchim. de brita e areia, escav. material 2ª
categoria, inclusi. transp. areia,brita e  tubo Vias Urbanas</t>
  </si>
  <si>
    <t>221,59</t>
  </si>
  <si>
    <t>Dreno profundo D=0,10m c/ enchim.brita, areia (1:1) escav. em mat. 3ª categoria, incl.geotêxtil
não tecido RT 16kn/m, e transp. brita, areia V.Urbanas</t>
  </si>
  <si>
    <t>394,15</t>
  </si>
  <si>
    <t>Dreno profundo D=0,10m c/ enchim.brita,areia (1:1) escav.mat. 1ª categoria, incl. geotêxtil não
tecido RT16 kn/m e transp. areia,brita- Vias Urbanas</t>
  </si>
  <si>
    <t>251,79</t>
  </si>
  <si>
    <t>Dreno profundo D=0,20m com enchimento de areia, escavação em material 1ª categoria (DPS
-01), inclusive transporte da areia e do tubo em Vias Urbanas</t>
  </si>
  <si>
    <t>200,40</t>
  </si>
  <si>
    <t>Dreno profundo D=0,20m com enchimento de brita e areia, escavação em material 1ª
categoria, inclusive transporte da brita e da areia, em Vias Urbanas</t>
  </si>
  <si>
    <t>207,63</t>
  </si>
  <si>
    <t>Dreno profundo para corte em solo, com enchimento em brita revestido com geotêxtil não
tecido RT-16, inclusive transporte da brita em Vias Urbanas</t>
  </si>
  <si>
    <t>212,78</t>
  </si>
  <si>
    <t>Dreno profundo solo c/tubo PEAD perfur. D=100mm envolto geotêxtil não tecido RT16kn,
preench.c/brita, inclus.transp.tubo exclus transp.brita V Urbanas</t>
  </si>
  <si>
    <t>147,55</t>
  </si>
  <si>
    <t>Dreno sub-horizontal D = 50 mm em PVC inclus. escavação em alteração de rocha, geotêxtil
não tecido RT-16 exclusive transp. em Vias Urbanas</t>
  </si>
  <si>
    <t>1.258,48</t>
  </si>
  <si>
    <t>Dreno sub-horizontal D = 50 mm em PVC inclus.escavação em rocha sã,  geotêxtil não tecido
RT-16, exclusive transportes em Vias Urbanas</t>
  </si>
  <si>
    <t>1.600,70</t>
  </si>
  <si>
    <t>Dreno sub-horizontal D=50 mm inclusive geotêxtil não tecido RT 16 kn/m, em PVC, exclusive transportes em Vias Urbanas</t>
  </si>
  <si>
    <t>998,49</t>
  </si>
  <si>
    <t>Dreno sub-superficial rocha (h=0,55m) c/tubo PEAD perfur.d=100mm, env. geotêxtil RT-16,
preenc.c/ brita, incl. transp. tubo, excl. transp brita-Vias Urb</t>
  </si>
  <si>
    <t>125,77</t>
  </si>
  <si>
    <t>Dreno vertical D = 75 mm em PVC, inclusive geotêxtil não tecido RT-16, exclusive transportes,
em Vias Urbanas</t>
  </si>
  <si>
    <t>1.016,55</t>
  </si>
  <si>
    <t>Eletroduto de ferro galvanizado DN 4" , inclusive conexões, exclusive escavação e reaterro,
fornecimento e assentamento, em Vias Urbanas</t>
  </si>
  <si>
    <t>157,78</t>
  </si>
  <si>
    <t>Eletroduto para rede de lógica, inclusive conexões, em Vias Urbanas</t>
  </si>
  <si>
    <t>38,46</t>
  </si>
  <si>
    <t>Eletroduto PVC diâmetro 75mm, fornecimento e assentamento em Vias Urbanas</t>
  </si>
  <si>
    <t>41,11</t>
  </si>
  <si>
    <t>Eletroduto PVC rígido roscável diâm. 50 mm, fornecimento e assentamento em Vias Urbanas</t>
  </si>
  <si>
    <t>23,89</t>
  </si>
  <si>
    <t>Eletroduto tipo Kanaflex  diâmetro 1 1/4", fornecimento e assentamento em Vias Urbanas</t>
  </si>
  <si>
    <t>11,28</t>
  </si>
  <si>
    <t>Eletroduto tipo Kanaflex diâmetro 1 1/2", fornecimento e assentamento em Vias Urbanas</t>
  </si>
  <si>
    <t>11,96</t>
  </si>
  <si>
    <t>Eletroduto tipo Kanaflex diâmetro 2", fornecimento e assentamento em Vias Urbanas</t>
  </si>
  <si>
    <t>13,33</t>
  </si>
  <si>
    <t>Eletroduto tipo Kanaflex diâmetro 4", fornecimento e assentamento em Vias Urbanas</t>
  </si>
  <si>
    <t>21,82</t>
  </si>
  <si>
    <t>Escada de madeira executada sobre terreno inclinado, com 80 cm de largura mínima em Vias
Urbanas</t>
  </si>
  <si>
    <t>122,12</t>
  </si>
  <si>
    <t>Escavação manual em mat. 1ª cat. H= 0,00 a 1,50 m c/ esgotamento em Vias Urbanas</t>
  </si>
  <si>
    <t>110,19</t>
  </si>
  <si>
    <t>Escavação manual em mat. 1ª cat. H= 0,00 a 1,50 m em Vias Urbanas</t>
  </si>
  <si>
    <t>103,71</t>
  </si>
  <si>
    <t>Escavação manual em mat. 1ª cat. H= 1,50 a 3,00 m c/ esgotamento em Vias Urbanas</t>
  </si>
  <si>
    <t>155,42</t>
  </si>
  <si>
    <t>Escavação manual em mat. 1ª cat. H= 1,50 a 3,00 m em Vias Urbanas</t>
  </si>
  <si>
    <t>152,86</t>
  </si>
  <si>
    <t>Escavação manual em mat. 1ª cat. H= 3,00 a 4,50 m c/ esgotamento, em Vias Urbanas</t>
  </si>
  <si>
    <t>223,24</t>
  </si>
  <si>
    <t>Escavação manual em mat. 1ª cat. H= 3,00 a 4,50 m, em Vias Urbanas</t>
  </si>
  <si>
    <t>226,60</t>
  </si>
  <si>
    <t>Escavação manual em mat. 2ª cat. H= 0,00 a 1,50 m c/ esgotamento, em Vias Urbanas</t>
  </si>
  <si>
    <t>229,91</t>
  </si>
  <si>
    <t>Escavação manual em mat. 2ª cat. H= 0,00 a 1,50 m s/ detonação, em Vias Urbanas</t>
  </si>
  <si>
    <t>233,85</t>
  </si>
  <si>
    <t>Escavação manual em mat. 2ª cat. H= 1,50 a 3,00 m c/ esgotamento, em Vias Urbanas</t>
  </si>
  <si>
    <t>282,52</t>
  </si>
  <si>
    <t>Escavação manual em mat. 2ª cat. H= 1,50 a 3,00 m s/ detonação, em Vias Urbanas</t>
  </si>
  <si>
    <t>291,03</t>
  </si>
  <si>
    <t>Escavação manual em mat. 2ª cat. H= 3,00 a 4,50 m c/ esgotamento, em Vias Urbanas</t>
  </si>
  <si>
    <t>490,30</t>
  </si>
  <si>
    <t>Escavação manual em mat. 2ª cat. H= 3,00 a 4,50 m s/ detonação, em Vias Urbanas</t>
  </si>
  <si>
    <t>516,88</t>
  </si>
  <si>
    <t>Escavação manual em mat. 3ª cat. H= 0,00 a 1,50 m, a fogo, em Vias Urbanas</t>
  </si>
  <si>
    <t>404,23</t>
  </si>
  <si>
    <t>Escavação manual furos, valetas mat. 1ª cat. H= 0,00 a 1,50 m (dim. reduz.), em Vias Urbanas</t>
  </si>
  <si>
    <t>Escavação manual furos, valetas mat. 2ª cat. H= 0,00 a 1,50 m s/detonação (dim. reduz.), em
Vias Urbanas</t>
  </si>
  <si>
    <t>348,07</t>
  </si>
  <si>
    <t>Escavação mecânica de valas em material de 1ª categoria, 3,00 a 4,50 m, c/ esgotamento,
carga do material, transp. material p/ bota-fora -Vias Urbanas</t>
  </si>
  <si>
    <t>425,94</t>
  </si>
  <si>
    <t>Escavação mecânica de valas em 1ª categoria, profundidade de 4,50 a 6,00 m com
esgotamento, transp. DMT=20km, descarga e espalhamento, em Vias Urbanas</t>
  </si>
  <si>
    <t>429,64</t>
  </si>
  <si>
    <t>Escavação mecânica em material de 1ª cat. H= 0,00 a 1,50 m c/ esgotamento, em Vias Urbanas</t>
  </si>
  <si>
    <t>37,09</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</si>
  <si>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</si>
  <si>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</si>
  <si>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</si>
  <si>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39,32</t>
  </si>
  <si>
    <t>Escavação mecânica em material de 1ª cat. H= 1,50 a 3,00 m, em Vias Urbanas</t>
  </si>
  <si>
    <t>26,68</t>
  </si>
  <si>
    <t>Escavação mecânica em material de 1º cat. H= 3,00 a 4,50 m c/ esgotamento, em Vias
Urbanas</t>
  </si>
  <si>
    <t>Escavação mecânica em material de 1ª cat. H= 3,00 a 4,50 m, em Vias Urbanas</t>
  </si>
  <si>
    <t>30,97</t>
  </si>
  <si>
    <t>Escavação mecânica em material de 2ª cat. H= 0,00 a 1,50 m c/ esgotamento, em Vias
Urbanas</t>
  </si>
  <si>
    <t>55,70</t>
  </si>
  <si>
    <t>Escavação mecânica em material de 2ª cat. H= 0,00 a 1,50 m, em Vias Urbanas</t>
  </si>
  <si>
    <t>44,65</t>
  </si>
  <si>
    <t>Escavação mecânica em material de 2ª cat. H= 1,50 a 3,00 m c/ esgotamento, em Vias
Urbanas</t>
  </si>
  <si>
    <t>63,89</t>
  </si>
  <si>
    <t>Escavação mecânica em material de 2ª cat. H= 1,50 a 3,00 m, em Vias Urbanas</t>
  </si>
  <si>
    <t>53,38</t>
  </si>
  <si>
    <t>Escavação mecânica em material de 2ª cat. H= 3,00 a 4,50 m c/ esgotamento, em Vias
Urbanas</t>
  </si>
  <si>
    <t>76,16</t>
  </si>
  <si>
    <t>Escavação mecânica em material de 2º cat. H= 3,00 a 4,50 m c/ esgotamento em Vias
Urbanas</t>
  </si>
  <si>
    <t>Escavação mecânica em material de 2ª cat. H= 3,00 a 4,50 m, em Vias Urbanas</t>
  </si>
  <si>
    <t>66,82</t>
  </si>
  <si>
    <t>Escoramento de cavas e valas, inclusive fornecimento e transporte das madeiras, em Vias
Urbanas</t>
  </si>
  <si>
    <t>315,37</t>
  </si>
  <si>
    <t>Escoramento e cimbramento (bueiro celular), inclusive fornecimento e transporte das madeiras
,  em Vias Urbanas</t>
  </si>
  <si>
    <t>231,89</t>
  </si>
  <si>
    <t>Forma especial de madeira para meio fio, inclusive fornecimento e transporte das madeiras
em Vias Urbanas</t>
  </si>
  <si>
    <t>113,28</t>
  </si>
  <si>
    <t>Forma especial de madeira para sarjeta (gabarito), inclusive fornecimento e transporte das
madeiras, em Vias Urbanas</t>
  </si>
  <si>
    <t>96,10</t>
  </si>
  <si>
    <t>Forma metálica para meio fio, em Vias Urbanas</t>
  </si>
  <si>
    <t>12,40</t>
  </si>
  <si>
    <t>Formas planas de madeira com 01 (um) reaproveitamento, inclusive fornecimento e transporte
das madeiras, em Vias Urbanas</t>
  </si>
  <si>
    <t>153,84</t>
  </si>
  <si>
    <t>Formas planas de madeira com 02 (dois) reaproveitamentos, inclusive fornecimento e transporte das madeiras, em Vias Urbanas</t>
  </si>
  <si>
    <t>132,00</t>
  </si>
  <si>
    <t>Formas planas de madeira com 04 (quatro) reaproveitamentos, inclusive fornecimento e
transporte das madeiras, em Vias Urbanas</t>
  </si>
  <si>
    <t>112,93</t>
  </si>
  <si>
    <t>Formas planas de madeira sem reaproveitamento (forma perdida), inclusive fornecimento e
transporte das madeiras em Vias Urbanas</t>
  </si>
  <si>
    <t>217,10</t>
  </si>
  <si>
    <t>Gabião manta/colchão, p/ revest. canal em malha hex 6x8mm Zn-Al/PVC, e=2,8mm,h=0,23m,
inclus.aquis./assentam. pedra mão, exclus. transp., Vias Urbanas</t>
  </si>
  <si>
    <t>333,23</t>
  </si>
  <si>
    <t>Gabiões com caixas galvanizadas, sem manta, em Vias Urbanas</t>
  </si>
  <si>
    <t>784,88</t>
  </si>
  <si>
    <t>Geotêxtil não tecido RT-16 kn/m, fornecimento e aplicação em Vias Urbanas</t>
  </si>
  <si>
    <t>10,49</t>
  </si>
  <si>
    <t>Geotêxtil não-tecido com resistência longitudinal a tração 10kN/m, fornecimento e aplicação
em Vias Urbanas</t>
  </si>
  <si>
    <t>8,89</t>
  </si>
  <si>
    <t>Lastro de brita, inclusive transporte da brita em Vias Urbanas</t>
  </si>
  <si>
    <t>226,85</t>
  </si>
  <si>
    <t>Limpeza e apicoamento manual de superfície de rocha em Vias Urbanas</t>
  </si>
  <si>
    <t>62,96</t>
  </si>
  <si>
    <t>Limpeza e desobstrução de BDTC e BDCC em Vias Urbanas</t>
  </si>
  <si>
    <t>56,40</t>
  </si>
  <si>
    <t>Limpeza e desobstrução de BQTC em Vias Urbanas</t>
  </si>
  <si>
    <t>Limpeza e desobstrução de BSTC e BSCC em Vias Urbanas</t>
  </si>
  <si>
    <t>29,70</t>
  </si>
  <si>
    <t>Limpeza e desobstrução de BTTC e BTCC em Vias Urbanas</t>
  </si>
  <si>
    <t>83,11</t>
  </si>
  <si>
    <t>Limpeza e preparo de superfície de aço em Vias Urbanas</t>
  </si>
  <si>
    <t>168,12</t>
  </si>
  <si>
    <t>Meio fio de concreto pré-moldado (12 x 30 x 15) cm, inclusive caiação e transporte do meio fio
em Vias Urbanas</t>
  </si>
  <si>
    <t>100,72</t>
  </si>
  <si>
    <t>Montagem e desmontagem de escoramento tubular normal, em obras de arte na densidade de
5m de tubo por m³ de escoramento em Vias Urbanas</t>
  </si>
  <si>
    <t>39,00</t>
  </si>
  <si>
    <t>Muro de testa em concreto para saída de dreno profundo em rocha, inclusive transporte do
tubo em Vias Urbanas</t>
  </si>
  <si>
    <t>1.684,76</t>
  </si>
  <si>
    <t>Pedra de mão p/ (concreto ciclópico ou alvenaria) rocha paga em medição em Vias Urbanas</t>
  </si>
  <si>
    <t>119,17</t>
  </si>
  <si>
    <t>Pescoço de poço de visita H=0,30m, diâm. = 0,60 m, fornecimento, assentamento e transporte em Vias Urbanas</t>
  </si>
  <si>
    <t>199,81</t>
  </si>
  <si>
    <t>Pintura com nata de cimento em Vias Urbanas</t>
  </si>
  <si>
    <t>8,01</t>
  </si>
  <si>
    <t>Pintura interna ou externa sobre ferro, com tinta a base de resina de borracha clorada em Vias
Urbanas</t>
  </si>
  <si>
    <t>61,29</t>
  </si>
  <si>
    <t>Plataforma ou passarela de pinho de 1ª ou similar, 1" x 12", em Vias Urbanas</t>
  </si>
  <si>
    <t>5,88</t>
  </si>
  <si>
    <t>Poço de visita em bloco pré-moldado para d=0,30 e 0,40 m (0,80 x 0,8 0m), em Vias Urbanas</t>
  </si>
  <si>
    <t>3.980,75</t>
  </si>
  <si>
    <t>Poço de visita em bloco pré-moldado para d=0,60 m (1,00 x 1,00 m), em Vias Urbanas</t>
  </si>
  <si>
    <t>4.616,33</t>
  </si>
  <si>
    <t>Poço de visita em bloco pré-moldado para d=0,80m (1,20x1,20m), em Vias Urbanas</t>
  </si>
  <si>
    <t>5.461,54</t>
  </si>
  <si>
    <t>Poço de visita em bloco pré-moldado para d=1,00m (1,30x1,30m) (Vias Urbanas)</t>
  </si>
  <si>
    <t>6.011,59</t>
  </si>
  <si>
    <t>Poço de visita em bloco pré-moldado para d=1,20m (1,50x1,50m), em Vias Urbanas</t>
  </si>
  <si>
    <t>7.186,71</t>
  </si>
  <si>
    <t>Poço de Visita para BSTC diâm. 0,40 m em blocos de concreto, em Vias Urbanas</t>
  </si>
  <si>
    <t>2.267,49</t>
  </si>
  <si>
    <t>Poço de visita para BSTC diâm. 0,60 m em blocos de concreto, em Vias Urbanas</t>
  </si>
  <si>
    <t>2.905,73</t>
  </si>
  <si>
    <t>Poço de visita para BSTC diâm. 0,80 m em blocos de concreto, em Vias Urbanas</t>
  </si>
  <si>
    <t>3.528,90</t>
  </si>
  <si>
    <t>Poço de visita (tubo D=0,40 m) H=1,50 m com tampão F.F.A.P., inclusive escavação e
transporte do tampão, em Vias Urbanas</t>
  </si>
  <si>
    <t>5.591,92</t>
  </si>
  <si>
    <t>Poço de visita (tubo D=0,60 m) H=1,70 m com tampão F.F.A.P., inclusive escavação e
transporte do tampão, em Vias Urbanas</t>
  </si>
  <si>
    <t>6.185,05</t>
  </si>
  <si>
    <t>Poço de visita (tubo D=0,80 m) H=1,90 m com tampão F.F.A.P., inclusive escavação e
transporte do tampão, em Vias Urbanas</t>
  </si>
  <si>
    <t>6.778,13</t>
  </si>
  <si>
    <t>Poço de visita (tubo D=1,00 m) H=2,10 m com tampão F.F.A.P., inclusive escavação e
transporte do tampão, em Vias Urbanas</t>
  </si>
  <si>
    <t>7.371,25</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</si>
  <si>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</si>
  <si>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</si>
  <si>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13,76</t>
  </si>
  <si>
    <t>Reaterro com areia, tudo incluído, em Vias Urbanas</t>
  </si>
  <si>
    <t>64,82</t>
  </si>
  <si>
    <t>Reaterro de cavas c/ compactação manual (apiloamento) (dim. reduz.), em Vias Urbanas</t>
  </si>
  <si>
    <t>158,31</t>
  </si>
  <si>
    <t>Reaterro de cavas c/ compactação manual (apiloamento) em Vias Urbanas</t>
  </si>
  <si>
    <t>109,16</t>
  </si>
  <si>
    <t>Reaterro de cavas c/ compactação mecânica (compactador manual), em Vias Urbanas</t>
  </si>
  <si>
    <t>68,62</t>
  </si>
  <si>
    <t>Recuperação de poço de visita inclusive fornecimento tampão F.F.A.P., em Vias Urbanas</t>
  </si>
  <si>
    <t>1.120,25</t>
  </si>
  <si>
    <t>Religação de rede de água em PVC DN 20 mm, inclusive conexões, em Vias Urbanas</t>
  </si>
  <si>
    <t>32,48</t>
  </si>
  <si>
    <t>Religação de rede de água em PVC DN 25 mm, inclusive conexões, em Vias Urbanas</t>
  </si>
  <si>
    <t>37,00</t>
  </si>
  <si>
    <t>Religação de rede de água em PVC DN 32 mm, inclusive conexões, em Vias Urbanas</t>
  </si>
  <si>
    <t>47,07</t>
  </si>
  <si>
    <t>Religação de rede de água em PVC DN 75 mm, inclusive conexões, em Vias Urbanas</t>
  </si>
  <si>
    <t>100,99</t>
  </si>
  <si>
    <t>Religação de rede de água em PVC PBA CL 15 DN 100 mm, inclusive conexões, em Vias
Urbanas</t>
  </si>
  <si>
    <t>137,85</t>
  </si>
  <si>
    <t>Remanejamento de ligação e religação de redes de esgoto, em Vias Urbanas</t>
  </si>
  <si>
    <t>125,10</t>
  </si>
  <si>
    <t>Remoção de bueiros existentes, em Vias Urbanas</t>
  </si>
  <si>
    <t>243,38</t>
  </si>
  <si>
    <t>Rip-rap c/ argamassa cimento areia 1:6, inclusive aquisição e transporte dos materiais, em
Vias Urbanas</t>
  </si>
  <si>
    <t>500,42</t>
  </si>
  <si>
    <t>Sarjeta de concreto DP-1 (0,081 m³/m) calha triangular, inclusive caiação, em Vias Urbanas</t>
  </si>
  <si>
    <t>133,78</t>
  </si>
  <si>
    <t>Sarjeta de concreto DP-2 (0,085 m³/m) calha triangular, inclusive caiação, em Vias Urbanas</t>
  </si>
  <si>
    <t>139,68</t>
  </si>
  <si>
    <t>Sarjeta de concreto SCA 40/10 - em Vias Urbanas</t>
  </si>
  <si>
    <t>119,49</t>
  </si>
  <si>
    <t>Sarjeta de concreto (SCA 70/15) calha triangular, inclusive caiação, em Vias Urbanas</t>
  </si>
  <si>
    <t>153,28</t>
  </si>
  <si>
    <t>Sarjeta de concreto (SCA 90/10) calha triangular, inclusive caiação, em Vias Urbanas</t>
  </si>
  <si>
    <t>267,40</t>
  </si>
  <si>
    <t>Sarjeta de concreto (STC - 02) calha triangular em corte/aterro, inclusive caiação, em Vias
Urbanas</t>
  </si>
  <si>
    <t>131,52</t>
  </si>
  <si>
    <t>Sarjeta de concreto (STC - 04) calha triangular de bancada em corte, inclusive caiação, em
Vias Urbanas</t>
  </si>
  <si>
    <t>99,60</t>
  </si>
  <si>
    <t>Tampa de concreto em grelha, fornecimento, assentamento e transporte, em Vias Urbanas</t>
  </si>
  <si>
    <t>218,99</t>
  </si>
  <si>
    <t>Tampão F.F.A.P. com 100 kg, fornecimento, assentamento e transporte em Vias Urbanas</t>
  </si>
  <si>
    <t>740,68</t>
  </si>
  <si>
    <t>Tapume de vedação e proteção, executado com chapas de compensado resinado com 6 mm
de espessura, exclusive pintura, em Vias Urbanas</t>
  </si>
  <si>
    <t>75,47</t>
  </si>
  <si>
    <t>Tela de aço soldada Telcon Q-138 ou similar, fornecimento e assentamento em Vias Urbanas</t>
  </si>
  <si>
    <t>49,56</t>
  </si>
  <si>
    <t>Tela de proteção de segurança de PVC cor laranja com suporte  para sinalização de obras
em Vias Urbanas</t>
  </si>
  <si>
    <t>27,63</t>
  </si>
  <si>
    <t>Terminal de dreno de alívio de pavimento (DP - TDA - 01) em Vias Urbanas</t>
  </si>
  <si>
    <t>573,24</t>
  </si>
  <si>
    <t>Transporte de materiais encosta abaixo, serviço manual, inclusive carga e descarga em Vias
Urbanas</t>
  </si>
  <si>
    <t>Transporte de materiais encosta acima, serviço manual, inclusive carga e descarga em Vias
Urbanas</t>
  </si>
  <si>
    <t>52,76</t>
  </si>
  <si>
    <t>Transposição de segmento de sarjeta - TSS 01, inclusive transporte do tubo de concreto em
Vias Urbanas</t>
  </si>
  <si>
    <t>526,86</t>
  </si>
  <si>
    <t>Trincheira drenante cega (0,50 x 1,70) m, com utilização de geotêxtil não tecido Rt-16 kn/m,
inclusive transporte da brita em Vias Urbanas</t>
  </si>
  <si>
    <t>792,40</t>
  </si>
  <si>
    <t>Trincheira drenante em madeira em Vias Urbanas</t>
  </si>
  <si>
    <t>748,98</t>
  </si>
  <si>
    <t>Tubo de PVC NBR 5648 diâmetro 50 mm, fornecimento e assentamento em Vias Urbanas</t>
  </si>
  <si>
    <t>30,09</t>
  </si>
  <si>
    <t>Tubo de PVC NBR 5648 diâmetro 75 mm, fornecimento e assentamento em Vias Urbanas</t>
  </si>
  <si>
    <t>66,67</t>
  </si>
  <si>
    <t>Tubo de PVC rígido série R diâmetro 100 mm, fornecimento e assentamento em Vias Urbanas</t>
  </si>
  <si>
    <t>51,51</t>
  </si>
  <si>
    <t>Tubo irrifort agropecuário diâmetro 32 mm, fornecimento e assentamento em Vias Urbanas</t>
  </si>
  <si>
    <t>15,26</t>
  </si>
  <si>
    <t>Tubo para irrigação linha fixa PN40 50 mm, fornecimento e assentamento em Vias Urbanas</t>
  </si>
  <si>
    <t>15,24</t>
  </si>
  <si>
    <t>Tubos de ferro fundido diâmetro 0,90 m, assentamento em Vias Urbanas</t>
  </si>
  <si>
    <t>272,93</t>
  </si>
  <si>
    <t>Tubos para irrigação Linha fixa PN40, diâmetro 75 mm, fornecimento e assentamento em Vias
Urbanas</t>
  </si>
  <si>
    <t>25,82</t>
  </si>
  <si>
    <t>Valeta de pedra argamassada VPAR em Vias Urbanas</t>
  </si>
  <si>
    <t>Valeta de pedra jogada VPJ, inclusive transporte da pedra em Vias Urbanas</t>
  </si>
  <si>
    <t>310,44</t>
  </si>
  <si>
    <t>Valeta de proteção de corte - desobstrução e limpeza em Vias Urbanas</t>
  </si>
  <si>
    <t>5,99</t>
  </si>
  <si>
    <t>Aluguel de container p/ escritório c/ ar condicionado e banheiro, isolam.térmico e acústico, 2
luminárias, janela de vidro, tomada p/ comput. e telef.</t>
  </si>
  <si>
    <t>1.534,71</t>
  </si>
  <si>
    <t>Aluguel de container p/ escritório com ar condicionado, isolamento term/acust., 2 luminárias,
janela de vidro, tomadas computador e telefone</t>
  </si>
  <si>
    <t>1.390,83</t>
  </si>
  <si>
    <t>Aluguel de container para almoxarifado</t>
  </si>
  <si>
    <t>991,49</t>
  </si>
  <si>
    <t>Aluguel de container tipo refeitório simples, c/ 1 aparelho de ar condicionado, 2 luminárias e 2
janelas de vidro</t>
  </si>
  <si>
    <t>1.487,44</t>
  </si>
  <si>
    <t>Aluguel de container tipo refeitório (2 unidades acopladas), c/ 2 aparelhos de ar condicionado, 4 lumináriase 4 janelas de vidro</t>
  </si>
  <si>
    <t>2.974,89</t>
  </si>
  <si>
    <t>Aluguel de container tipo refeitório (3 unidades acopladas), c/ 3 aparelhos de ar condiocionado
, 6 luminárias e 6 janelas de vidro</t>
  </si>
  <si>
    <t>4.462,34</t>
  </si>
  <si>
    <t>Aluguel de container tipo sanitário com 3 vasos sanitários, lavatório, mictório, 5 chuveiros, 2
venezianas e piso especial</t>
  </si>
  <si>
    <t>1.538,29</t>
  </si>
  <si>
    <t>Aluguel de container tipo vestiário, 2 luminárias, piso especial e janela</t>
  </si>
  <si>
    <t>927,05</t>
  </si>
  <si>
    <t>Barracão com sanitário, em chapa compensada 12 mm e pont. 8x8cm, piso cimentado e
cobertura em telha de fibroc. 6mm, incl. ponto de luz e cx. inspeção</t>
  </si>
  <si>
    <t>1.022,18</t>
  </si>
  <si>
    <t>Barracão em chapa compensada 12mm e pont. 8x8cm, piso cimentado e cobertura de telhas
fibrocimento 6mm, incl. ponto de luz</t>
  </si>
  <si>
    <t>716,21</t>
  </si>
  <si>
    <t>Canaleta de concreto retangular com grelha em barra de aço</t>
  </si>
  <si>
    <t>240,60</t>
  </si>
  <si>
    <t>Cobertura nova de telhas onduladas de fibrocimento 6,0mm, inclusive cumeeiras e acessórios de fixação</t>
  </si>
  <si>
    <t>62,83</t>
  </si>
  <si>
    <t>Estrutura de madeira lei para telhado de telha ondulada de fibroc. esp. 6mm, c/ pontaletes e
caibros, incl. com cupinicida, excl. telhas</t>
  </si>
  <si>
    <t>137,66</t>
  </si>
  <si>
    <t>Galpão em peças de madeira 8x8cm e contravent. de 5x7cm, cobertura de telhas de fibroc. de
6mm, incl. ponto e cabo de alimentação da máquina</t>
  </si>
  <si>
    <t>339,13</t>
  </si>
  <si>
    <t>Mobilização e desmobilização de caminhão basculante (máximo)</t>
  </si>
  <si>
    <t>458,59</t>
  </si>
  <si>
    <t>Mobilização e desmobilização de caminhão carroceria (máximo)</t>
  </si>
  <si>
    <t>390,94</t>
  </si>
  <si>
    <t>Mobilização e desmobilização de caminhão tanque (6.000 L) (máximo)</t>
  </si>
  <si>
    <t>361,58</t>
  </si>
  <si>
    <t>Mobilização e desmobilização de container acima de 150 km</t>
  </si>
  <si>
    <t>3.872,97</t>
  </si>
  <si>
    <t>Mobilização e desmobilização de container até 50 km</t>
  </si>
  <si>
    <t>1.222,37</t>
  </si>
  <si>
    <t>Mobilização e desmobilização de container de 51 km até 150 km</t>
  </si>
  <si>
    <t>1.833,36</t>
  </si>
  <si>
    <t>Mobilização e desmobilização de equipamentos com carreta prancha (máximo)</t>
  </si>
  <si>
    <t>704,68</t>
  </si>
  <si>
    <t>Placa de obra nas dimensões de 3,0 x 6,0 m, padrão DER-ES</t>
  </si>
  <si>
    <t>301,19</t>
  </si>
  <si>
    <t>Rede de água c/ padrão de entrada d'água diâm. 3/4" conf. CESAN, incl. tubos e conexões p/
aliment., distrib., extravas. e limp., cons. o padrão a 25m</t>
  </si>
  <si>
    <t>68,75</t>
  </si>
  <si>
    <t>Rede de esgoto, contendo fossa e filtro, incl. tubos e conexões de ligação entre caixas,
considerando distância de 25m</t>
  </si>
  <si>
    <t>537,00</t>
  </si>
  <si>
    <t>Rede de luz, incl. padrão entr. energia trifás. cabo ligação até barracões, quadro distrib., disj. e
chave de força, cons. 20m entre padrão entr.e QDG</t>
  </si>
  <si>
    <t>558,59</t>
  </si>
  <si>
    <t>Refeitório c/ paredes chapa de comp. 12mm e pont. 8x8cm, piso ciment. e cob. telhas fibroc.
6mm, incl. ponto de luz e cx. de insp. (1,21m²/func/turno)</t>
  </si>
  <si>
    <t>568,50</t>
  </si>
  <si>
    <t>Reservatório de fibra de vidro de 1000 L, incl. suporte em madeira de 7x12cm, elevado de 4m</t>
  </si>
  <si>
    <t>2.642,78</t>
  </si>
  <si>
    <t>Sanitário e vestiário de 40/60 func., c/ 33,90m², paredes chapa compens. 12mm e pont. 8x8cm
, piso ciment., cobert. telha fibroc., incl. luz e cx. insp</t>
  </si>
  <si>
    <t>35.834,63</t>
  </si>
  <si>
    <t>Sistema separador de água e óleo</t>
  </si>
  <si>
    <t>8.471,64</t>
  </si>
  <si>
    <t>Tapume madeira compensada resinada e= 12mm h=2,20m, estr. c/ mad reflorest., incl
montagem e pintura esmalte sintético (Custo adotado IOPES - código 020351)</t>
  </si>
  <si>
    <t>382,04</t>
  </si>
  <si>
    <t>Tapume Telha Metálica Ondulada 0,50mm Branca h=2,20m, incl. montagem estr. mad. 8"x8",
incl. faixas pint. esmalte sintético c/ h=40cm (Reaproveitamento 2x)</t>
  </si>
  <si>
    <t>177,69</t>
  </si>
  <si>
    <t>Administração Local  (valor mensal a calcular de acordo com a obra)</t>
  </si>
  <si>
    <t>COMPOSIÇÕES SCORIO</t>
  </si>
  <si>
    <t xml:space="preserve"> </t>
  </si>
  <si>
    <t>AD Administração Local, Mobilização, Desmobilização e Apoio Tecnológico</t>
  </si>
  <si>
    <t>...3</t>
  </si>
  <si>
    <t>...4</t>
  </si>
  <si>
    <t>...5</t>
  </si>
  <si>
    <t>...6</t>
  </si>
  <si>
    <t>...7</t>
  </si>
  <si>
    <t xml:space="preserve">       NA</t>
  </si>
  <si>
    <t xml:space="preserve">   366,23</t>
  </si>
  <si>
    <t xml:space="preserve">    77,76</t>
  </si>
  <si>
    <t xml:space="preserve">    95,00</t>
  </si>
  <si>
    <t xml:space="preserve">     3,82</t>
  </si>
  <si>
    <t>un.Km</t>
  </si>
  <si>
    <t xml:space="preserve">    13,07</t>
  </si>
  <si>
    <t>m2.Km</t>
  </si>
  <si>
    <t>t.Km</t>
  </si>
  <si>
    <t>un.mês</t>
  </si>
  <si>
    <t>Km</t>
  </si>
  <si>
    <t xml:space="preserve">     0,89</t>
  </si>
  <si>
    <t xml:space="preserve">   189,89</t>
  </si>
  <si>
    <t xml:space="preserve">  1550,00</t>
  </si>
  <si>
    <t xml:space="preserve">   886,50</t>
  </si>
  <si>
    <t xml:space="preserve">   500,00</t>
  </si>
  <si>
    <t xml:space="preserve">  1500,00</t>
  </si>
  <si>
    <t xml:space="preserve">   576,00</t>
  </si>
  <si>
    <t xml:space="preserve">    78,66</t>
  </si>
  <si>
    <t>m2.mês</t>
  </si>
  <si>
    <t xml:space="preserve">    44,90</t>
  </si>
  <si>
    <t xml:space="preserve">     2,19</t>
  </si>
  <si>
    <t xml:space="preserve">    11,36</t>
  </si>
  <si>
    <t xml:space="preserve">    17,33</t>
  </si>
  <si>
    <t xml:space="preserve">   225,88</t>
  </si>
  <si>
    <t xml:space="preserve">  7210,25</t>
  </si>
  <si>
    <t xml:space="preserve">  1009,50</t>
  </si>
  <si>
    <t xml:space="preserve">   546,68</t>
  </si>
  <si>
    <t xml:space="preserve">  6950,00</t>
  </si>
  <si>
    <t xml:space="preserve">  2962,50</t>
  </si>
  <si>
    <t xml:space="preserve"> 17800,20</t>
  </si>
  <si>
    <t xml:space="preserve">   149,02</t>
  </si>
  <si>
    <t xml:space="preserve">    38,00</t>
  </si>
  <si>
    <t xml:space="preserve">    16,39</t>
  </si>
  <si>
    <t xml:space="preserve">    32,41</t>
  </si>
  <si>
    <t xml:space="preserve">    38,26</t>
  </si>
  <si>
    <t xml:space="preserve">   175,30</t>
  </si>
  <si>
    <t xml:space="preserve">    15,71</t>
  </si>
  <si>
    <t xml:space="preserve">    19,34</t>
  </si>
  <si>
    <t xml:space="preserve">    17,35</t>
  </si>
  <si>
    <t>AL Alvenarias e Paredes Divisórias</t>
  </si>
  <si>
    <t>Nota: As marcas indicadas servem apenas para definir o modelo e o padrão de qualidade.</t>
  </si>
  <si>
    <t xml:space="preserve">   180,00</t>
  </si>
  <si>
    <t xml:space="preserve">   199,18</t>
  </si>
  <si>
    <t xml:space="preserve">   285,45</t>
  </si>
  <si>
    <t xml:space="preserve">    70,14</t>
  </si>
  <si>
    <t xml:space="preserve">   112,39</t>
  </si>
  <si>
    <t xml:space="preserve">   129,07</t>
  </si>
  <si>
    <t xml:space="preserve">    28,38</t>
  </si>
  <si>
    <t xml:space="preserve">    33,60</t>
  </si>
  <si>
    <t xml:space="preserve">   137,48</t>
  </si>
  <si>
    <t xml:space="preserve">   149,08</t>
  </si>
  <si>
    <t xml:space="preserve">   321,62</t>
  </si>
  <si>
    <t xml:space="preserve">   419,80</t>
  </si>
  <si>
    <t xml:space="preserve">   203,06</t>
  </si>
  <si>
    <t xml:space="preserve">   338,50</t>
  </si>
  <si>
    <t xml:space="preserve">   309,78</t>
  </si>
  <si>
    <t xml:space="preserve">   147,11</t>
  </si>
  <si>
    <t xml:space="preserve">   163,95</t>
  </si>
  <si>
    <t xml:space="preserve">   390,68</t>
  </si>
  <si>
    <t xml:space="preserve">   357,78</t>
  </si>
  <si>
    <t xml:space="preserve">   254,89</t>
  </si>
  <si>
    <t>AP Aparelhos Hidráulicos, Sanitários, Elétricos, Mecânicos e Esportivos</t>
  </si>
  <si>
    <t xml:space="preserve">    62,61</t>
  </si>
  <si>
    <t xml:space="preserve">   704,63</t>
  </si>
  <si>
    <t xml:space="preserve">    65,21</t>
  </si>
  <si>
    <t xml:space="preserve">   147,64</t>
  </si>
  <si>
    <t xml:space="preserve">   116,43</t>
  </si>
  <si>
    <t xml:space="preserve">   448,45</t>
  </si>
  <si>
    <t xml:space="preserve">  1226,31</t>
  </si>
  <si>
    <t xml:space="preserve">  1753,40</t>
  </si>
  <si>
    <t xml:space="preserve">  7993,83</t>
  </si>
  <si>
    <t xml:space="preserve">    20,00</t>
  </si>
  <si>
    <t xml:space="preserve">     8,43</t>
  </si>
  <si>
    <t xml:space="preserve">     4,60</t>
  </si>
  <si>
    <t xml:space="preserve">     8,87</t>
  </si>
  <si>
    <t xml:space="preserve">     3,52</t>
  </si>
  <si>
    <t xml:space="preserve">    21,39</t>
  </si>
  <si>
    <t xml:space="preserve">    22,56</t>
  </si>
  <si>
    <t xml:space="preserve">    27,29</t>
  </si>
  <si>
    <t xml:space="preserve">    28,85</t>
  </si>
  <si>
    <t xml:space="preserve">     7,15</t>
  </si>
  <si>
    <t xml:space="preserve">    12,87</t>
  </si>
  <si>
    <t xml:space="preserve">     4,47</t>
  </si>
  <si>
    <t xml:space="preserve">     2,80</t>
  </si>
  <si>
    <t xml:space="preserve">     4,54</t>
  </si>
  <si>
    <t xml:space="preserve">   234,71</t>
  </si>
  <si>
    <t xml:space="preserve">    74,25</t>
  </si>
  <si>
    <t xml:space="preserve">   186,06</t>
  </si>
  <si>
    <t xml:space="preserve">    63,40</t>
  </si>
  <si>
    <t xml:space="preserve">    16,06</t>
  </si>
  <si>
    <t xml:space="preserve">    37,59</t>
  </si>
  <si>
    <t xml:space="preserve">    43,27</t>
  </si>
  <si>
    <t xml:space="preserve">    24,71</t>
  </si>
  <si>
    <t xml:space="preserve">   334,88</t>
  </si>
  <si>
    <t xml:space="preserve">   762,19</t>
  </si>
  <si>
    <t xml:space="preserve">   865,24</t>
  </si>
  <si>
    <t xml:space="preserve">    68,13</t>
  </si>
  <si>
    <t xml:space="preserve">    37,90</t>
  </si>
  <si>
    <t xml:space="preserve">    40,45</t>
  </si>
  <si>
    <t xml:space="preserve">   312,01</t>
  </si>
  <si>
    <t xml:space="preserve">    80,52</t>
  </si>
  <si>
    <t xml:space="preserve">  1389,30</t>
  </si>
  <si>
    <t xml:space="preserve">    80,93</t>
  </si>
  <si>
    <t xml:space="preserve">  1502,97</t>
  </si>
  <si>
    <t xml:space="preserve">  3766,35</t>
  </si>
  <si>
    <t xml:space="preserve">  1826,63</t>
  </si>
  <si>
    <t xml:space="preserve">  3050,61</t>
  </si>
  <si>
    <t xml:space="preserve">  3677,63</t>
  </si>
  <si>
    <t xml:space="preserve">  5700,00</t>
  </si>
  <si>
    <t xml:space="preserve">  4750,00</t>
  </si>
  <si>
    <t xml:space="preserve">  3350,00</t>
  </si>
  <si>
    <t xml:space="preserve">   480,00</t>
  </si>
  <si>
    <t xml:space="preserve">   690,00</t>
  </si>
  <si>
    <t xml:space="preserve">   624,10</t>
  </si>
  <si>
    <t xml:space="preserve">   365,50</t>
  </si>
  <si>
    <t xml:space="preserve">  1545,85</t>
  </si>
  <si>
    <t xml:space="preserve">  2076,21</t>
  </si>
  <si>
    <t xml:space="preserve">  6551,98</t>
  </si>
  <si>
    <t xml:space="preserve"> 19590,00</t>
  </si>
  <si>
    <t>115937,60</t>
  </si>
  <si>
    <t>115000,00</t>
  </si>
  <si>
    <t>173906,00</t>
  </si>
  <si>
    <t>132000,00</t>
  </si>
  <si>
    <t xml:space="preserve">   176,87</t>
  </si>
  <si>
    <t xml:space="preserve">    24,32</t>
  </si>
  <si>
    <t xml:space="preserve">   562,43</t>
  </si>
  <si>
    <t xml:space="preserve">  5673,46</t>
  </si>
  <si>
    <t xml:space="preserve"> 10458,31</t>
  </si>
  <si>
    <t xml:space="preserve"> 24357,16</t>
  </si>
  <si>
    <t>118000,00</t>
  </si>
  <si>
    <t>221000,00</t>
  </si>
  <si>
    <t xml:space="preserve">   204,28</t>
  </si>
  <si>
    <t xml:space="preserve">   234,65</t>
  </si>
  <si>
    <t xml:space="preserve">   320,00</t>
  </si>
  <si>
    <t xml:space="preserve">  1980,00</t>
  </si>
  <si>
    <t xml:space="preserve">   284,24</t>
  </si>
  <si>
    <t xml:space="preserve">   274,90</t>
  </si>
  <si>
    <t xml:space="preserve">  1228,20</t>
  </si>
  <si>
    <t xml:space="preserve">   160,00</t>
  </si>
  <si>
    <t xml:space="preserve">   215,50</t>
  </si>
  <si>
    <t xml:space="preserve">   450,00</t>
  </si>
  <si>
    <t>BP Pavimentação</t>
  </si>
  <si>
    <t xml:space="preserve">     9,40</t>
  </si>
  <si>
    <t>Reparador instantâneo de pavimentos (concreto asfáltico não emulsionado) para aplicação a frio, embalado em sacos multifoliados de papel Kraft com 40 Kg. Fornecimento e aplicação (espalhamento).</t>
  </si>
  <si>
    <t xml:space="preserve">   720,00</t>
  </si>
  <si>
    <t xml:space="preserve">     7,68</t>
  </si>
  <si>
    <t xml:space="preserve">    17,05</t>
  </si>
  <si>
    <t xml:space="preserve">     8,52</t>
  </si>
  <si>
    <t xml:space="preserve">   113,18</t>
  </si>
  <si>
    <t xml:space="preserve">     2,00</t>
  </si>
  <si>
    <t xml:space="preserve">    43,62</t>
  </si>
  <si>
    <t xml:space="preserve">    10,86</t>
  </si>
  <si>
    <t xml:space="preserve">   154,13</t>
  </si>
  <si>
    <t xml:space="preserve">    26,78</t>
  </si>
  <si>
    <t xml:space="preserve">   125,10</t>
  </si>
  <si>
    <t xml:space="preserve">    47,16</t>
  </si>
  <si>
    <t>CE Consultoria Especializada</t>
  </si>
  <si>
    <t>hh</t>
  </si>
  <si>
    <t xml:space="preserve">    22,58</t>
  </si>
  <si>
    <t>CI Coberturas, Isolamentos e Impermeabilizações</t>
  </si>
  <si>
    <t xml:space="preserve">    17,01</t>
  </si>
  <si>
    <t xml:space="preserve">    92,20</t>
  </si>
  <si>
    <t xml:space="preserve">    38,50</t>
  </si>
  <si>
    <t xml:space="preserve">    47,64</t>
  </si>
  <si>
    <t xml:space="preserve">   195,74</t>
  </si>
  <si>
    <t xml:space="preserve">    67,30</t>
  </si>
  <si>
    <t xml:space="preserve">   175,94</t>
  </si>
  <si>
    <t xml:space="preserve">   630,00</t>
  </si>
  <si>
    <t xml:space="preserve">   125,00</t>
  </si>
  <si>
    <t xml:space="preserve">   145,09</t>
  </si>
  <si>
    <t xml:space="preserve">    22,61</t>
  </si>
  <si>
    <t xml:space="preserve">    57,87</t>
  </si>
  <si>
    <t>CO Canteiro de Obras</t>
  </si>
  <si>
    <t xml:space="preserve">   111,77</t>
  </si>
  <si>
    <t xml:space="preserve">     4,49</t>
  </si>
  <si>
    <t xml:space="preserve">     2,24</t>
  </si>
  <si>
    <t xml:space="preserve">     7,50</t>
  </si>
  <si>
    <t xml:space="preserve">     9,00</t>
  </si>
  <si>
    <t xml:space="preserve">    70,50</t>
  </si>
  <si>
    <t>m3.mês</t>
  </si>
  <si>
    <t xml:space="preserve">   333,90</t>
  </si>
  <si>
    <t xml:space="preserve">  1062,43</t>
  </si>
  <si>
    <t xml:space="preserve">     6,79</t>
  </si>
  <si>
    <t xml:space="preserve">    56,36</t>
  </si>
  <si>
    <t xml:space="preserve">     2,73</t>
  </si>
  <si>
    <t xml:space="preserve">     0,56</t>
  </si>
  <si>
    <t>DR Galerias, Drenos e Conexos</t>
  </si>
  <si>
    <t xml:space="preserve">    24,96</t>
  </si>
  <si>
    <t xml:space="preserve">    69,46</t>
  </si>
  <si>
    <t xml:space="preserve">   431,29</t>
  </si>
  <si>
    <t xml:space="preserve">    42,83</t>
  </si>
  <si>
    <t xml:space="preserve">    63,33</t>
  </si>
  <si>
    <t xml:space="preserve">   247,92</t>
  </si>
  <si>
    <t xml:space="preserve">    31,49</t>
  </si>
  <si>
    <t xml:space="preserve">    53,96</t>
  </si>
  <si>
    <t xml:space="preserve">    89,97</t>
  </si>
  <si>
    <t xml:space="preserve">    74,12</t>
  </si>
  <si>
    <t xml:space="preserve">    22,34</t>
  </si>
  <si>
    <t xml:space="preserve">    46,44</t>
  </si>
  <si>
    <t xml:space="preserve">   141,83</t>
  </si>
  <si>
    <t xml:space="preserve">   496,51</t>
  </si>
  <si>
    <t xml:space="preserve">    24,07</t>
  </si>
  <si>
    <t xml:space="preserve">   466,65</t>
  </si>
  <si>
    <t xml:space="preserve">    44,51</t>
  </si>
  <si>
    <t xml:space="preserve">    51,00</t>
  </si>
  <si>
    <t xml:space="preserve">   509,51</t>
  </si>
  <si>
    <t xml:space="preserve">   760,23</t>
  </si>
  <si>
    <t xml:space="preserve">   170,00</t>
  </si>
  <si>
    <t xml:space="preserve">    35,31</t>
  </si>
  <si>
    <t xml:space="preserve">    12,03</t>
  </si>
  <si>
    <t xml:space="preserve">  9902,32</t>
  </si>
  <si>
    <t xml:space="preserve">   486,39</t>
  </si>
  <si>
    <t xml:space="preserve">    24,83</t>
  </si>
  <si>
    <t xml:space="preserve">    33,20</t>
  </si>
  <si>
    <t xml:space="preserve">    45,27</t>
  </si>
  <si>
    <t xml:space="preserve">    54,02</t>
  </si>
  <si>
    <t xml:space="preserve">    59,54</t>
  </si>
  <si>
    <t xml:space="preserve">    21,73</t>
  </si>
  <si>
    <t>EQ Equipamentos</t>
  </si>
  <si>
    <t>Nota: Não estão incluídos nos custos, quaisquer parcelas para despesas de transporte ou instalação dos equipamentos no canteiro de obras.  As marcas indicadas servem apenas para definir o modelo e o padrão de qualidade.</t>
  </si>
  <si>
    <t xml:space="preserve">   179,40</t>
  </si>
  <si>
    <t xml:space="preserve">    42,15</t>
  </si>
  <si>
    <t xml:space="preserve">   186,13</t>
  </si>
  <si>
    <t xml:space="preserve">    84,87</t>
  </si>
  <si>
    <t xml:space="preserve">     6,83</t>
  </si>
  <si>
    <t xml:space="preserve">    80,60</t>
  </si>
  <si>
    <t xml:space="preserve">     1,48</t>
  </si>
  <si>
    <t xml:space="preserve">     0,99</t>
  </si>
  <si>
    <t xml:space="preserve">   225,13</t>
  </si>
  <si>
    <t xml:space="preserve">   109,56</t>
  </si>
  <si>
    <t xml:space="preserve">    33,04</t>
  </si>
  <si>
    <t xml:space="preserve">    63,88</t>
  </si>
  <si>
    <t xml:space="preserve">     4,20</t>
  </si>
  <si>
    <t xml:space="preserve">    38,47</t>
  </si>
  <si>
    <t xml:space="preserve">    59,04</t>
  </si>
  <si>
    <t xml:space="preserve">    40,82</t>
  </si>
  <si>
    <t xml:space="preserve">    75,70</t>
  </si>
  <si>
    <t xml:space="preserve">     2,18</t>
  </si>
  <si>
    <t xml:space="preserve">     1,98</t>
  </si>
  <si>
    <t xml:space="preserve">   148,17</t>
  </si>
  <si>
    <t xml:space="preserve">     8,45</t>
  </si>
  <si>
    <t xml:space="preserve">     0,86</t>
  </si>
  <si>
    <t xml:space="preserve">     6,07</t>
  </si>
  <si>
    <t xml:space="preserve">    30,50</t>
  </si>
  <si>
    <t xml:space="preserve">   125,35</t>
  </si>
  <si>
    <t xml:space="preserve">     9,37</t>
  </si>
  <si>
    <t xml:space="preserve">     2,98</t>
  </si>
  <si>
    <t xml:space="preserve"> 30031,00</t>
  </si>
  <si>
    <t xml:space="preserve"> 23100,00</t>
  </si>
  <si>
    <t xml:space="preserve">  7955,00</t>
  </si>
  <si>
    <t xml:space="preserve"> 37637,00</t>
  </si>
  <si>
    <t xml:space="preserve"> 24761,85</t>
  </si>
  <si>
    <t>104037,50</t>
  </si>
  <si>
    <t xml:space="preserve">     0,62</t>
  </si>
  <si>
    <t xml:space="preserve">  3330,00</t>
  </si>
  <si>
    <t xml:space="preserve">  2500,00</t>
  </si>
  <si>
    <t xml:space="preserve">  3485,00</t>
  </si>
  <si>
    <t xml:space="preserve">  1725,93</t>
  </si>
  <si>
    <t xml:space="preserve"> 15015,50</t>
  </si>
  <si>
    <t xml:space="preserve">  1082,51</t>
  </si>
  <si>
    <t xml:space="preserve"> 11305,00</t>
  </si>
  <si>
    <t xml:space="preserve">  6125,00</t>
  </si>
  <si>
    <t xml:space="preserve">  8375,00</t>
  </si>
  <si>
    <t xml:space="preserve"> 52018,75</t>
  </si>
  <si>
    <t xml:space="preserve">  2165,01</t>
  </si>
  <si>
    <t xml:space="preserve">   583,50</t>
  </si>
  <si>
    <t xml:space="preserve">  1008,50</t>
  </si>
  <si>
    <t xml:space="preserve">  3625,72</t>
  </si>
  <si>
    <t xml:space="preserve">  4260,28</t>
  </si>
  <si>
    <t xml:space="preserve">    27,19</t>
  </si>
  <si>
    <t xml:space="preserve">   467,88</t>
  </si>
  <si>
    <t xml:space="preserve">    35,88</t>
  </si>
  <si>
    <t xml:space="preserve">    37,92</t>
  </si>
  <si>
    <t xml:space="preserve">    27,97</t>
  </si>
  <si>
    <t>h.dam</t>
  </si>
  <si>
    <t xml:space="preserve">     0,20</t>
  </si>
  <si>
    <t xml:space="preserve">     7,51</t>
  </si>
  <si>
    <t xml:space="preserve">    16,53</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</si>
  <si>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</si>
  <si>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</si>
  <si>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 xml:space="preserve">    43,99</t>
  </si>
  <si>
    <t xml:space="preserve">    50,63</t>
  </si>
  <si>
    <t>Compressor de ar, estacionário, sem operador, com as seguintes especificações mínimas: motor diesel de 125HP, pressão de trabalho de 100PSI, descarga livre de 631PCM.  Custo horário improdutivo (motor desligado).</t>
  </si>
  <si>
    <t xml:space="preserve">    30,07</t>
  </si>
  <si>
    <t xml:space="preserve">     1,74</t>
  </si>
  <si>
    <t xml:space="preserve">     1,16</t>
  </si>
  <si>
    <t xml:space="preserve">     0,37</t>
  </si>
  <si>
    <t xml:space="preserve">     4,89</t>
  </si>
  <si>
    <t xml:space="preserve">     0,25</t>
  </si>
  <si>
    <t xml:space="preserve">     1,75</t>
  </si>
  <si>
    <t xml:space="preserve">     1,24</t>
  </si>
  <si>
    <t xml:space="preserve">     0,71</t>
  </si>
  <si>
    <t xml:space="preserve">     9,56</t>
  </si>
  <si>
    <t xml:space="preserve">    28,20</t>
  </si>
  <si>
    <t xml:space="preserve">     0,54</t>
  </si>
  <si>
    <t>ES Esquadrias</t>
  </si>
  <si>
    <t xml:space="preserve">   662,00</t>
  </si>
  <si>
    <t xml:space="preserve">  1691,09</t>
  </si>
  <si>
    <t xml:space="preserve">  2247,90</t>
  </si>
  <si>
    <t>mod</t>
  </si>
  <si>
    <t xml:space="preserve">   685,80</t>
  </si>
  <si>
    <t xml:space="preserve">   850,00</t>
  </si>
  <si>
    <t xml:space="preserve">  1007,10</t>
  </si>
  <si>
    <t xml:space="preserve">   366,11</t>
  </si>
  <si>
    <t>pc</t>
  </si>
  <si>
    <t xml:space="preserve">   474,95</t>
  </si>
  <si>
    <t xml:space="preserve">    12,93</t>
  </si>
  <si>
    <t xml:space="preserve">    50,37</t>
  </si>
  <si>
    <t xml:space="preserve">   352,85</t>
  </si>
  <si>
    <t xml:space="preserve">     9,71</t>
  </si>
  <si>
    <t xml:space="preserve">    12,10</t>
  </si>
  <si>
    <t xml:space="preserve">    49,94</t>
  </si>
  <si>
    <t xml:space="preserve">    36,30</t>
  </si>
  <si>
    <t xml:space="preserve">     7,73</t>
  </si>
  <si>
    <t xml:space="preserve">    45,60</t>
  </si>
  <si>
    <t xml:space="preserve">     3,34</t>
  </si>
  <si>
    <t xml:space="preserve">    39,90</t>
  </si>
  <si>
    <t xml:space="preserve">    85,72</t>
  </si>
  <si>
    <t xml:space="preserve">    47,88</t>
  </si>
  <si>
    <t xml:space="preserve">   343,64</t>
  </si>
  <si>
    <t xml:space="preserve"> 14361,00</t>
  </si>
  <si>
    <t>104160,00</t>
  </si>
  <si>
    <t>120172,00</t>
  </si>
  <si>
    <t xml:space="preserve">   376,36</t>
  </si>
  <si>
    <t xml:space="preserve">   327,28</t>
  </si>
  <si>
    <t xml:space="preserve">  1333,50</t>
  </si>
  <si>
    <t xml:space="preserve">   714,06</t>
  </si>
  <si>
    <t xml:space="preserve">   530,18</t>
  </si>
  <si>
    <t xml:space="preserve">   213,88</t>
  </si>
  <si>
    <t xml:space="preserve">   892,84</t>
  </si>
  <si>
    <t xml:space="preserve">  2896,00</t>
  </si>
  <si>
    <t xml:space="preserve">  1133,73</t>
  </si>
  <si>
    <t xml:space="preserve">  5191,00</t>
  </si>
  <si>
    <t xml:space="preserve">  2979,18</t>
  </si>
  <si>
    <t xml:space="preserve">  2331,66</t>
  </si>
  <si>
    <t xml:space="preserve">  2013,60</t>
  </si>
  <si>
    <t xml:space="preserve">   219,21</t>
  </si>
  <si>
    <t xml:space="preserve">   512,55</t>
  </si>
  <si>
    <t xml:space="preserve">    69,84</t>
  </si>
  <si>
    <t xml:space="preserve">   232,05</t>
  </si>
  <si>
    <t xml:space="preserve">   357,51</t>
  </si>
  <si>
    <t xml:space="preserve">   121,26</t>
  </si>
  <si>
    <t xml:space="preserve">   235,35</t>
  </si>
  <si>
    <t xml:space="preserve">   758,88</t>
  </si>
  <si>
    <t xml:space="preserve">  1721,02</t>
  </si>
  <si>
    <t xml:space="preserve">   173,86</t>
  </si>
  <si>
    <t xml:space="preserve">    34,17</t>
  </si>
  <si>
    <t xml:space="preserve">   129,94</t>
  </si>
  <si>
    <t xml:space="preserve">   100,54</t>
  </si>
  <si>
    <t xml:space="preserve">   205,00</t>
  </si>
  <si>
    <t xml:space="preserve">   140,20</t>
  </si>
  <si>
    <t xml:space="preserve">   142,61</t>
  </si>
  <si>
    <t xml:space="preserve">   338,00</t>
  </si>
  <si>
    <t xml:space="preserve">   550,00</t>
  </si>
  <si>
    <t xml:space="preserve">   141,10</t>
  </si>
  <si>
    <t xml:space="preserve">   206,10</t>
  </si>
  <si>
    <t xml:space="preserve">   175,06</t>
  </si>
  <si>
    <t xml:space="preserve">  2400,00</t>
  </si>
  <si>
    <t xml:space="preserve">   424,18</t>
  </si>
  <si>
    <t xml:space="preserve">   527,33</t>
  </si>
  <si>
    <t xml:space="preserve">     0,09</t>
  </si>
  <si>
    <t xml:space="preserve">    37,21</t>
  </si>
  <si>
    <t xml:space="preserve">   128,92</t>
  </si>
  <si>
    <t xml:space="preserve">    57,00</t>
  </si>
  <si>
    <t xml:space="preserve">     3,71</t>
  </si>
  <si>
    <t xml:space="preserve">     0,15</t>
  </si>
  <si>
    <t>Kg</t>
  </si>
  <si>
    <t xml:space="preserve">     3,09</t>
  </si>
  <si>
    <t>ET Estruturas</t>
  </si>
  <si>
    <t xml:space="preserve">   441,39</t>
  </si>
  <si>
    <t xml:space="preserve">   779,95</t>
  </si>
  <si>
    <t xml:space="preserve">    59,12</t>
  </si>
  <si>
    <t xml:space="preserve">    62,26</t>
  </si>
  <si>
    <t xml:space="preserve">     7,03</t>
  </si>
  <si>
    <t xml:space="preserve">     7,20</t>
  </si>
  <si>
    <t xml:space="preserve">    19,50</t>
  </si>
  <si>
    <t xml:space="preserve">    32,55</t>
  </si>
  <si>
    <t xml:space="preserve">     3,23</t>
  </si>
  <si>
    <t xml:space="preserve">     4,24</t>
  </si>
  <si>
    <t xml:space="preserve">     3,64</t>
  </si>
  <si>
    <t xml:space="preserve">    20,58</t>
  </si>
  <si>
    <t xml:space="preserve">    95,23</t>
  </si>
  <si>
    <t xml:space="preserve">   157,03</t>
  </si>
  <si>
    <t xml:space="preserve">   563,20</t>
  </si>
  <si>
    <t xml:space="preserve">   782,47</t>
  </si>
  <si>
    <t xml:space="preserve">  1122,09</t>
  </si>
  <si>
    <t xml:space="preserve">  1595,34</t>
  </si>
  <si>
    <t xml:space="preserve">  1814,50</t>
  </si>
  <si>
    <t xml:space="preserve">  1400,00</t>
  </si>
  <si>
    <t>Nota: a - Para tirante com comprimento total menor que 9m, aumentar o item em 30%.  b - Para tirante com comprimento total maior que 15m, adotar somente 85% do custo  do item.</t>
  </si>
  <si>
    <t xml:space="preserve">    51,24</t>
  </si>
  <si>
    <t xml:space="preserve">   148,64</t>
  </si>
  <si>
    <t xml:space="preserve">     8,76</t>
  </si>
  <si>
    <t xml:space="preserve">    21,83</t>
  </si>
  <si>
    <t xml:space="preserve">    12,94</t>
  </si>
  <si>
    <t xml:space="preserve">     0,68</t>
  </si>
  <si>
    <t xml:space="preserve">   845,25</t>
  </si>
  <si>
    <t xml:space="preserve">   490,51</t>
  </si>
  <si>
    <t xml:space="preserve">   150,66</t>
  </si>
  <si>
    <t xml:space="preserve">   132,69</t>
  </si>
  <si>
    <t xml:space="preserve">    54,53</t>
  </si>
  <si>
    <t xml:space="preserve">   561,83</t>
  </si>
  <si>
    <t xml:space="preserve">   460,00</t>
  </si>
  <si>
    <t xml:space="preserve">   519,00</t>
  </si>
  <si>
    <t xml:space="preserve">   595,30</t>
  </si>
  <si>
    <t xml:space="preserve">   457,25</t>
  </si>
  <si>
    <t xml:space="preserve">   750,85</t>
  </si>
  <si>
    <t xml:space="preserve">    60,00</t>
  </si>
  <si>
    <t xml:space="preserve">    26,12</t>
  </si>
  <si>
    <t>saco</t>
  </si>
  <si>
    <t xml:space="preserve">     9,12</t>
  </si>
  <si>
    <t xml:space="preserve">     5,33</t>
  </si>
  <si>
    <t xml:space="preserve">   246,52</t>
  </si>
  <si>
    <t>FD Fundações</t>
  </si>
  <si>
    <t xml:space="preserve">    76,30</t>
  </si>
  <si>
    <t xml:space="preserve">    99,21</t>
  </si>
  <si>
    <t xml:space="preserve">    84,65</t>
  </si>
  <si>
    <t xml:space="preserve">   102,93</t>
  </si>
  <si>
    <t xml:space="preserve">     5,00</t>
  </si>
  <si>
    <t xml:space="preserve">   400,48</t>
  </si>
  <si>
    <t xml:space="preserve">   235,00</t>
  </si>
  <si>
    <t xml:space="preserve">    79,68</t>
  </si>
  <si>
    <t>IP Iluminação Pública</t>
  </si>
  <si>
    <t xml:space="preserve">  3297,50</t>
  </si>
  <si>
    <t xml:space="preserve">  5152,09</t>
  </si>
  <si>
    <t xml:space="preserve">  7438,00</t>
  </si>
  <si>
    <t xml:space="preserve"> 12017,50</t>
  </si>
  <si>
    <t xml:space="preserve">  1166,35</t>
  </si>
  <si>
    <t xml:space="preserve">   615,00</t>
  </si>
  <si>
    <t xml:space="preserve">  1493,08</t>
  </si>
  <si>
    <t xml:space="preserve">  1142,50</t>
  </si>
  <si>
    <t xml:space="preserve">  2402,95</t>
  </si>
  <si>
    <t xml:space="preserve">  5515,29</t>
  </si>
  <si>
    <t xml:space="preserve">  5768,08</t>
  </si>
  <si>
    <t xml:space="preserve">  7780,29</t>
  </si>
  <si>
    <t xml:space="preserve">  4200,00</t>
  </si>
  <si>
    <t xml:space="preserve"> 15877,93</t>
  </si>
  <si>
    <t xml:space="preserve">  7400,62</t>
  </si>
  <si>
    <t xml:space="preserve">   628,91</t>
  </si>
  <si>
    <t xml:space="preserve">   248,61</t>
  </si>
  <si>
    <t xml:space="preserve">   707,17</t>
  </si>
  <si>
    <t>sem cotação</t>
  </si>
  <si>
    <t xml:space="preserve">     7,44</t>
  </si>
  <si>
    <t xml:space="preserve">     4,39</t>
  </si>
  <si>
    <t xml:space="preserve">     6,19</t>
  </si>
  <si>
    <t xml:space="preserve">     6,31</t>
  </si>
  <si>
    <t xml:space="preserve">    30,09</t>
  </si>
  <si>
    <t xml:space="preserve">    10,73</t>
  </si>
  <si>
    <t xml:space="preserve">     7,35</t>
  </si>
  <si>
    <t xml:space="preserve">     8,20</t>
  </si>
  <si>
    <t xml:space="preserve">    10,64</t>
  </si>
  <si>
    <t xml:space="preserve">    13,44</t>
  </si>
  <si>
    <t xml:space="preserve">    30,00</t>
  </si>
  <si>
    <t xml:space="preserve">   112,00</t>
  </si>
  <si>
    <t xml:space="preserve">   300,00</t>
  </si>
  <si>
    <t xml:space="preserve">     4,57</t>
  </si>
  <si>
    <t xml:space="preserve">    96,82</t>
  </si>
  <si>
    <t xml:space="preserve">     7,60</t>
  </si>
  <si>
    <t xml:space="preserve">     6,70</t>
  </si>
  <si>
    <t xml:space="preserve">     5,96</t>
  </si>
  <si>
    <t xml:space="preserve">     5,16</t>
  </si>
  <si>
    <t xml:space="preserve">    26,60</t>
  </si>
  <si>
    <t xml:space="preserve">    86,31</t>
  </si>
  <si>
    <t xml:space="preserve">    75,00</t>
  </si>
  <si>
    <t xml:space="preserve">     1,41</t>
  </si>
  <si>
    <t xml:space="preserve">     4,32</t>
  </si>
  <si>
    <t xml:space="preserve">     4,42</t>
  </si>
  <si>
    <t xml:space="preserve">    16,03</t>
  </si>
  <si>
    <t xml:space="preserve">     6,36</t>
  </si>
  <si>
    <t xml:space="preserve">     6,78</t>
  </si>
  <si>
    <t xml:space="preserve">    10,09</t>
  </si>
  <si>
    <t xml:space="preserve">    16,46</t>
  </si>
  <si>
    <t xml:space="preserve">    14,90</t>
  </si>
  <si>
    <t xml:space="preserve">    20,16</t>
  </si>
  <si>
    <t xml:space="preserve">    27,79</t>
  </si>
  <si>
    <t xml:space="preserve">    10,36</t>
  </si>
  <si>
    <t xml:space="preserve">    50,76</t>
  </si>
  <si>
    <t xml:space="preserve">     5,38</t>
  </si>
  <si>
    <t xml:space="preserve">     9,62</t>
  </si>
  <si>
    <t xml:space="preserve">     8,19</t>
  </si>
  <si>
    <t xml:space="preserve">    18,02</t>
  </si>
  <si>
    <t xml:space="preserve">    22,95</t>
  </si>
  <si>
    <t xml:space="preserve">    27,62</t>
  </si>
  <si>
    <t xml:space="preserve">    22,25</t>
  </si>
  <si>
    <t xml:space="preserve">    29,91</t>
  </si>
  <si>
    <t xml:space="preserve">   206,38</t>
  </si>
  <si>
    <t xml:space="preserve">    38,78</t>
  </si>
  <si>
    <t xml:space="preserve">     4,17</t>
  </si>
  <si>
    <t xml:space="preserve">     3,44</t>
  </si>
  <si>
    <t xml:space="preserve">    12,34</t>
  </si>
  <si>
    <t xml:space="preserve">     7,98</t>
  </si>
  <si>
    <t xml:space="preserve">     5,44</t>
  </si>
  <si>
    <t xml:space="preserve">     2,02</t>
  </si>
  <si>
    <t xml:space="preserve">     4,12</t>
  </si>
  <si>
    <t xml:space="preserve">     4,16</t>
  </si>
  <si>
    <t xml:space="preserve">    13,35</t>
  </si>
  <si>
    <t xml:space="preserve">     2,48</t>
  </si>
  <si>
    <t xml:space="preserve">     0,12</t>
  </si>
  <si>
    <t xml:space="preserve">     0,17</t>
  </si>
  <si>
    <t xml:space="preserve">  6835,00</t>
  </si>
  <si>
    <t xml:space="preserve">  9053,00</t>
  </si>
  <si>
    <t xml:space="preserve"> 11065,00</t>
  </si>
  <si>
    <t xml:space="preserve"> 17848,00</t>
  </si>
  <si>
    <t xml:space="preserve">    13,71</t>
  </si>
  <si>
    <t xml:space="preserve">    17,16</t>
  </si>
  <si>
    <t xml:space="preserve">    33,18</t>
  </si>
  <si>
    <t xml:space="preserve">    15,41</t>
  </si>
  <si>
    <t xml:space="preserve">   722,12</t>
  </si>
  <si>
    <t xml:space="preserve">   130,00</t>
  </si>
  <si>
    <t xml:space="preserve">   235,75</t>
  </si>
  <si>
    <t xml:space="preserve">   419,55</t>
  </si>
  <si>
    <t xml:space="preserve">    28,00</t>
  </si>
  <si>
    <t xml:space="preserve">    26,83</t>
  </si>
  <si>
    <t xml:space="preserve">    48,69</t>
  </si>
  <si>
    <t xml:space="preserve">    76,87</t>
  </si>
  <si>
    <t xml:space="preserve">     5,28</t>
  </si>
  <si>
    <t xml:space="preserve">    26,55</t>
  </si>
  <si>
    <t xml:space="preserve">    88,32</t>
  </si>
  <si>
    <t xml:space="preserve">    12,31</t>
  </si>
  <si>
    <t xml:space="preserve">    21,38</t>
  </si>
  <si>
    <t xml:space="preserve">    32,31</t>
  </si>
  <si>
    <t xml:space="preserve">    14,19</t>
  </si>
  <si>
    <t xml:space="preserve">     2,05</t>
  </si>
  <si>
    <t xml:space="preserve">    19,06</t>
  </si>
  <si>
    <t xml:space="preserve">    17,26</t>
  </si>
  <si>
    <t xml:space="preserve">     2,33</t>
  </si>
  <si>
    <t xml:space="preserve">     1,90</t>
  </si>
  <si>
    <t xml:space="preserve">   214,51</t>
  </si>
  <si>
    <t xml:space="preserve">  6486,00</t>
  </si>
  <si>
    <t xml:space="preserve">  7452,00</t>
  </si>
  <si>
    <t xml:space="preserve">  4393,00</t>
  </si>
  <si>
    <t xml:space="preserve">   306,31</t>
  </si>
  <si>
    <t xml:space="preserve">   281,30</t>
  </si>
  <si>
    <t xml:space="preserve">     2,47</t>
  </si>
  <si>
    <t xml:space="preserve">    16,37</t>
  </si>
  <si>
    <t xml:space="preserve">    12,60</t>
  </si>
  <si>
    <t xml:space="preserve">    31,11</t>
  </si>
  <si>
    <t xml:space="preserve">    91,45</t>
  </si>
  <si>
    <t xml:space="preserve">    23,00</t>
  </si>
  <si>
    <t xml:space="preserve">   278,40</t>
  </si>
  <si>
    <t xml:space="preserve">   899,18</t>
  </si>
  <si>
    <t xml:space="preserve">  1058,20</t>
  </si>
  <si>
    <t xml:space="preserve">  1528,70</t>
  </si>
  <si>
    <t xml:space="preserve">  1578,10</t>
  </si>
  <si>
    <t xml:space="preserve">  2293,04</t>
  </si>
  <si>
    <t xml:space="preserve">  2905,99</t>
  </si>
  <si>
    <t xml:space="preserve">   544,57</t>
  </si>
  <si>
    <t xml:space="preserve">    28,94</t>
  </si>
  <si>
    <t xml:space="preserve">     0,38</t>
  </si>
  <si>
    <t xml:space="preserve">     0,55</t>
  </si>
  <si>
    <t xml:space="preserve">     0,45</t>
  </si>
  <si>
    <t xml:space="preserve">    21,60</t>
  </si>
  <si>
    <t xml:space="preserve">    11,27</t>
  </si>
  <si>
    <t>par</t>
  </si>
  <si>
    <t xml:space="preserve">    49,36</t>
  </si>
  <si>
    <t xml:space="preserve">     1,10</t>
  </si>
  <si>
    <t xml:space="preserve">     0,81</t>
  </si>
  <si>
    <t xml:space="preserve">   185,00</t>
  </si>
  <si>
    <t xml:space="preserve">    19,17</t>
  </si>
  <si>
    <t xml:space="preserve">     5,81</t>
  </si>
  <si>
    <t>IT Instalações Elétricas, Hidráulicas, Sanitárias e Mecânicas</t>
  </si>
  <si>
    <t xml:space="preserve">    21,80</t>
  </si>
  <si>
    <t xml:space="preserve">    15,50</t>
  </si>
  <si>
    <t xml:space="preserve">    17,39</t>
  </si>
  <si>
    <t xml:space="preserve">    50,10</t>
  </si>
  <si>
    <t xml:space="preserve">    65,40</t>
  </si>
  <si>
    <t xml:space="preserve">   134,45</t>
  </si>
  <si>
    <t xml:space="preserve">     5,54</t>
  </si>
  <si>
    <t xml:space="preserve">     9,84</t>
  </si>
  <si>
    <t xml:space="preserve">     6,42</t>
  </si>
  <si>
    <t xml:space="preserve">    80,37</t>
  </si>
  <si>
    <t xml:space="preserve">     5,26</t>
  </si>
  <si>
    <t xml:space="preserve">     4,26</t>
  </si>
  <si>
    <t xml:space="preserve">    10,17</t>
  </si>
  <si>
    <t xml:space="preserve">     2,91</t>
  </si>
  <si>
    <t xml:space="preserve">     1,40</t>
  </si>
  <si>
    <t xml:space="preserve">    25,42</t>
  </si>
  <si>
    <t xml:space="preserve">    14,14</t>
  </si>
  <si>
    <t xml:space="preserve">    12,12</t>
  </si>
  <si>
    <t xml:space="preserve">    26,28</t>
  </si>
  <si>
    <t xml:space="preserve">     4,21</t>
  </si>
  <si>
    <t xml:space="preserve">    68,95</t>
  </si>
  <si>
    <t xml:space="preserve">    22,13</t>
  </si>
  <si>
    <t xml:space="preserve">    63,45</t>
  </si>
  <si>
    <t xml:space="preserve">    18,97</t>
  </si>
  <si>
    <t xml:space="preserve">    31,12</t>
  </si>
  <si>
    <t xml:space="preserve">    16,59</t>
  </si>
  <si>
    <t xml:space="preserve">     7,00</t>
  </si>
  <si>
    <t xml:space="preserve">    16,32</t>
  </si>
  <si>
    <t xml:space="preserve">    32,03</t>
  </si>
  <si>
    <t xml:space="preserve">     4,67</t>
  </si>
  <si>
    <t xml:space="preserve">    13,40</t>
  </si>
  <si>
    <t xml:space="preserve">    16,78</t>
  </si>
  <si>
    <t xml:space="preserve">    23,04</t>
  </si>
  <si>
    <t xml:space="preserve">   278,79</t>
  </si>
  <si>
    <t xml:space="preserve">    25,58</t>
  </si>
  <si>
    <t xml:space="preserve">    45,30</t>
  </si>
  <si>
    <t xml:space="preserve">   135,61</t>
  </si>
  <si>
    <t xml:space="preserve">   548,16</t>
  </si>
  <si>
    <t xml:space="preserve">   296,76</t>
  </si>
  <si>
    <t xml:space="preserve">   123,17</t>
  </si>
  <si>
    <t xml:space="preserve">    16,00</t>
  </si>
  <si>
    <t xml:space="preserve">    19,93</t>
  </si>
  <si>
    <t xml:space="preserve">     5,93</t>
  </si>
  <si>
    <t xml:space="preserve">    17,57</t>
  </si>
  <si>
    <t xml:space="preserve">     8,96</t>
  </si>
  <si>
    <t xml:space="preserve">    41,99</t>
  </si>
  <si>
    <t xml:space="preserve">     2,03</t>
  </si>
  <si>
    <t xml:space="preserve">    82,68</t>
  </si>
  <si>
    <t xml:space="preserve">     2,45</t>
  </si>
  <si>
    <t xml:space="preserve">     7,75</t>
  </si>
  <si>
    <t xml:space="preserve">    15,69</t>
  </si>
  <si>
    <t xml:space="preserve">     8,99</t>
  </si>
  <si>
    <t xml:space="preserve">    14,34</t>
  </si>
  <si>
    <t xml:space="preserve">    17,75</t>
  </si>
  <si>
    <t xml:space="preserve">  1529,75</t>
  </si>
  <si>
    <t xml:space="preserve">    29,22</t>
  </si>
  <si>
    <t xml:space="preserve">    13,30</t>
  </si>
  <si>
    <t xml:space="preserve">    11,62</t>
  </si>
  <si>
    <t xml:space="preserve">    38,91</t>
  </si>
  <si>
    <t xml:space="preserve">    13,56</t>
  </si>
  <si>
    <t>156000,00</t>
  </si>
  <si>
    <t xml:space="preserve">    10,05</t>
  </si>
  <si>
    <t xml:space="preserve">    40,00</t>
  </si>
  <si>
    <t xml:space="preserve">     6,39</t>
  </si>
  <si>
    <t xml:space="preserve">    12,15</t>
  </si>
  <si>
    <t xml:space="preserve">   166,80</t>
  </si>
  <si>
    <t xml:space="preserve">   584,81</t>
  </si>
  <si>
    <t xml:space="preserve">   200,57</t>
  </si>
  <si>
    <t xml:space="preserve">    48,02</t>
  </si>
  <si>
    <t xml:space="preserve">   682,80</t>
  </si>
  <si>
    <t xml:space="preserve">  1150,00</t>
  </si>
  <si>
    <t xml:space="preserve">  1595,00</t>
  </si>
  <si>
    <t xml:space="preserve">  1720,00</t>
  </si>
  <si>
    <t xml:space="preserve">  1300,00</t>
  </si>
  <si>
    <t xml:space="preserve">  2250,00</t>
  </si>
  <si>
    <t xml:space="preserve">    75,62</t>
  </si>
  <si>
    <t xml:space="preserve">   631,80</t>
  </si>
  <si>
    <t xml:space="preserve">  1272,50</t>
  </si>
  <si>
    <t xml:space="preserve">   341,17</t>
  </si>
  <si>
    <t xml:space="preserve">  1995,00</t>
  </si>
  <si>
    <t xml:space="preserve">  3459,75</t>
  </si>
  <si>
    <t xml:space="preserve">  2089,50</t>
  </si>
  <si>
    <t xml:space="preserve"> 15015,00</t>
  </si>
  <si>
    <t xml:space="preserve">   136,50</t>
  </si>
  <si>
    <t xml:space="preserve">  1727,25</t>
  </si>
  <si>
    <t xml:space="preserve">  2052,75</t>
  </si>
  <si>
    <t>MP Manutenção Preventiva e Corretiva</t>
  </si>
  <si>
    <t>cj.mês</t>
  </si>
  <si>
    <t>MT Movimento de Terra</t>
  </si>
  <si>
    <t xml:space="preserve">     8,49</t>
  </si>
  <si>
    <t xml:space="preserve">    41,74</t>
  </si>
  <si>
    <t>Nota: Considera-se a descarga do material no solo, no plano do estacionamento da máquina e ângulo de giro de 90º; para descarga diretamente em viaturas, multiplicar o custo do item por 1,10; para ângulo de giro de 180º, multiplicar custo do item por 1,25.</t>
  </si>
  <si>
    <t xml:space="preserve">     8,24</t>
  </si>
  <si>
    <t xml:space="preserve">     9,36</t>
  </si>
  <si>
    <t>Nota: Para profundidade entre 1,5m e 3m, multiplicar o valor do item por 1,25.  Considerando valas, ou níveis de valas, com largura entre 1,5m e 2m (inclusive), multiplicar os valores prescritos por 1,20.  Para larguras entre 2m e 3m (exclusive extremos), multiplicar por 1,10.</t>
  </si>
  <si>
    <t xml:space="preserve">    35,63</t>
  </si>
  <si>
    <t xml:space="preserve">   213,35</t>
  </si>
  <si>
    <t xml:space="preserve">     0,91</t>
  </si>
  <si>
    <t>PJ Serviços de Parques e Jardins</t>
  </si>
  <si>
    <t xml:space="preserve">    64,00</t>
  </si>
  <si>
    <t xml:space="preserve">   128,00</t>
  </si>
  <si>
    <t xml:space="preserve">   280,00</t>
  </si>
  <si>
    <t xml:space="preserve">    50,00</t>
  </si>
  <si>
    <t xml:space="preserve">    62,50</t>
  </si>
  <si>
    <t xml:space="preserve">     5,76</t>
  </si>
  <si>
    <t xml:space="preserve">    12,00</t>
  </si>
  <si>
    <t xml:space="preserve">     0,84</t>
  </si>
  <si>
    <t xml:space="preserve">    25,00</t>
  </si>
  <si>
    <t xml:space="preserve">    35,00</t>
  </si>
  <si>
    <t xml:space="preserve">   140,00</t>
  </si>
  <si>
    <t xml:space="preserve">   250,00</t>
  </si>
  <si>
    <t xml:space="preserve">   350,00</t>
  </si>
  <si>
    <t xml:space="preserve">    55,00</t>
  </si>
  <si>
    <t xml:space="preserve">   150,00</t>
  </si>
  <si>
    <t xml:space="preserve">   400,00</t>
  </si>
  <si>
    <t xml:space="preserve">   425,81</t>
  </si>
  <si>
    <t xml:space="preserve">    66,24</t>
  </si>
  <si>
    <t xml:space="preserve">   124,34</t>
  </si>
  <si>
    <t xml:space="preserve">   250,14</t>
  </si>
  <si>
    <t xml:space="preserve">   317,50</t>
  </si>
  <si>
    <t xml:space="preserve">    50,40</t>
  </si>
  <si>
    <t xml:space="preserve">    34,72</t>
  </si>
  <si>
    <t>Nota: Nos itens correspondentes a serviços periódicos, os preços entendem-se em cada vez que foram executados.  As frequências indicadas servem apenas para melhor definir os preços.</t>
  </si>
  <si>
    <t xml:space="preserve">   230,00</t>
  </si>
  <si>
    <t xml:space="preserve">     1,36</t>
  </si>
  <si>
    <t xml:space="preserve">     2,20</t>
  </si>
  <si>
    <t xml:space="preserve">     0,97</t>
  </si>
  <si>
    <t>dam2</t>
  </si>
  <si>
    <t xml:space="preserve">  1010,84</t>
  </si>
  <si>
    <t xml:space="preserve">   152,72</t>
  </si>
  <si>
    <t xml:space="preserve">   492,93</t>
  </si>
  <si>
    <t xml:space="preserve">   182,91</t>
  </si>
  <si>
    <t xml:space="preserve">    10,12</t>
  </si>
  <si>
    <t xml:space="preserve">   139,70</t>
  </si>
  <si>
    <t xml:space="preserve">     2,01</t>
  </si>
  <si>
    <t>Gel para plantio (polímero hidrorretentor) de mudas de espécies florestais arbóreas para reflorestamento, inclusive aplicação na cova, exclusive transporte do material, e medido por cova.</t>
  </si>
  <si>
    <t xml:space="preserve">     1,07</t>
  </si>
  <si>
    <t xml:space="preserve">     0,92</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</si>
  <si>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</si>
  <si>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</si>
  <si>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</si>
  <si>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</si>
  <si>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 xml:space="preserve">    45,00</t>
  </si>
  <si>
    <t xml:space="preserve">    49,60</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</si>
  <si>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</si>
  <si>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</si>
  <si>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 xml:space="preserve">     8,42</t>
  </si>
  <si>
    <t xml:space="preserve">     9,34</t>
  </si>
  <si>
    <t xml:space="preserve">    24,66</t>
  </si>
  <si>
    <t xml:space="preserve">     8,40</t>
  </si>
  <si>
    <t xml:space="preserve">    25,62</t>
  </si>
  <si>
    <t xml:space="preserve">     8,97</t>
  </si>
  <si>
    <t xml:space="preserve">    16,34</t>
  </si>
  <si>
    <t xml:space="preserve">    14,32</t>
  </si>
  <si>
    <t xml:space="preserve">    25,86</t>
  </si>
  <si>
    <t xml:space="preserve">    35,38</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</si>
  <si>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</si>
  <si>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</si>
  <si>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 xml:space="preserve">   827,50</t>
  </si>
  <si>
    <t xml:space="preserve">   559,76</t>
  </si>
  <si>
    <t xml:space="preserve">    11,49</t>
  </si>
  <si>
    <t xml:space="preserve">     5,88</t>
  </si>
  <si>
    <t xml:space="preserve">    39,83</t>
  </si>
  <si>
    <t xml:space="preserve">    37,97</t>
  </si>
  <si>
    <t xml:space="preserve">   137,35</t>
  </si>
  <si>
    <t xml:space="preserve">    26,06</t>
  </si>
  <si>
    <t xml:space="preserve">   120,00</t>
  </si>
  <si>
    <t xml:space="preserve">    59,00</t>
  </si>
  <si>
    <t xml:space="preserve">   106,11</t>
  </si>
  <si>
    <t xml:space="preserve">   155,48</t>
  </si>
  <si>
    <t xml:space="preserve">    32,23</t>
  </si>
  <si>
    <t xml:space="preserve">    49,10</t>
  </si>
  <si>
    <t xml:space="preserve">   129,45</t>
  </si>
  <si>
    <t xml:space="preserve">    21,35</t>
  </si>
  <si>
    <t xml:space="preserve">   360,00</t>
  </si>
  <si>
    <t xml:space="preserve">    26,70</t>
  </si>
  <si>
    <t xml:space="preserve">    36,82</t>
  </si>
  <si>
    <t xml:space="preserve">   103,55</t>
  </si>
  <si>
    <t xml:space="preserve">    47,49</t>
  </si>
  <si>
    <t xml:space="preserve">    59,22</t>
  </si>
  <si>
    <t xml:space="preserve">    57,88</t>
  </si>
  <si>
    <t xml:space="preserve">   172,20</t>
  </si>
  <si>
    <t xml:space="preserve">    62,18</t>
  </si>
  <si>
    <t xml:space="preserve">   157,50</t>
  </si>
  <si>
    <t xml:space="preserve">    76,14</t>
  </si>
  <si>
    <t xml:space="preserve">   602,60</t>
  </si>
  <si>
    <t xml:space="preserve">   645,00</t>
  </si>
  <si>
    <t xml:space="preserve">   351,76</t>
  </si>
  <si>
    <t xml:space="preserve">    17,56</t>
  </si>
  <si>
    <t>SC Serviços Complementares</t>
  </si>
  <si>
    <t xml:space="preserve">    42,20</t>
  </si>
  <si>
    <t xml:space="preserve">    13,58</t>
  </si>
  <si>
    <t xml:space="preserve">    62,77</t>
  </si>
  <si>
    <t xml:space="preserve">    16,92</t>
  </si>
  <si>
    <t xml:space="preserve">     8,44</t>
  </si>
  <si>
    <t xml:space="preserve">    14,20</t>
  </si>
  <si>
    <t xml:space="preserve">    32,15</t>
  </si>
  <si>
    <t xml:space="preserve">    94,40</t>
  </si>
  <si>
    <t xml:space="preserve">     9,80</t>
  </si>
  <si>
    <t xml:space="preserve">  8550,00</t>
  </si>
  <si>
    <t xml:space="preserve">    32,28</t>
  </si>
  <si>
    <t xml:space="preserve">     6,26</t>
  </si>
  <si>
    <t xml:space="preserve">   138,84</t>
  </si>
  <si>
    <t xml:space="preserve">    12,22</t>
  </si>
  <si>
    <t xml:space="preserve">   126,00</t>
  </si>
  <si>
    <t xml:space="preserve">   243,41</t>
  </si>
  <si>
    <t xml:space="preserve">     8,46</t>
  </si>
  <si>
    <t xml:space="preserve">    22,30</t>
  </si>
  <si>
    <t xml:space="preserve">    67,50</t>
  </si>
  <si>
    <t xml:space="preserve">     8,27</t>
  </si>
  <si>
    <t xml:space="preserve">     5,06</t>
  </si>
  <si>
    <t xml:space="preserve">     2,76</t>
  </si>
  <si>
    <t xml:space="preserve">   192,40</t>
  </si>
  <si>
    <t xml:space="preserve">    14,25</t>
  </si>
  <si>
    <t xml:space="preserve">  2907,69</t>
  </si>
  <si>
    <t xml:space="preserve">   114,60</t>
  </si>
  <si>
    <t xml:space="preserve">   600,00</t>
  </si>
  <si>
    <t>SE Serviços de Escritório, Laboratório e Campo</t>
  </si>
  <si>
    <t xml:space="preserve">   216,71</t>
  </si>
  <si>
    <t xml:space="preserve">    11,38</t>
  </si>
  <si>
    <t xml:space="preserve">    13,65</t>
  </si>
  <si>
    <t xml:space="preserve">     2,04</t>
  </si>
  <si>
    <t xml:space="preserve">     0,33</t>
  </si>
  <si>
    <t xml:space="preserve">    43,26</t>
  </si>
  <si>
    <t xml:space="preserve">     2,42</t>
  </si>
  <si>
    <t xml:space="preserve">     3,25</t>
  </si>
  <si>
    <t xml:space="preserve">     4,15</t>
  </si>
  <si>
    <t xml:space="preserve">     1,19</t>
  </si>
  <si>
    <t xml:space="preserve">   231,82</t>
  </si>
  <si>
    <t xml:space="preserve">    20,01</t>
  </si>
  <si>
    <t xml:space="preserve">    18,92</t>
  </si>
  <si>
    <t xml:space="preserve">     6,47</t>
  </si>
  <si>
    <t xml:space="preserve">    37,96</t>
  </si>
  <si>
    <t xml:space="preserve">    11,77</t>
  </si>
  <si>
    <t xml:space="preserve">     7,10</t>
  </si>
  <si>
    <t>ST Serviços de Engenharia de Tráfego</t>
  </si>
  <si>
    <t xml:space="preserve">     0,51</t>
  </si>
  <si>
    <t xml:space="preserve">  1191,07</t>
  </si>
  <si>
    <t xml:space="preserve">   643,73</t>
  </si>
  <si>
    <t xml:space="preserve">   443,36</t>
  </si>
  <si>
    <t xml:space="preserve"> 43388,68</t>
  </si>
  <si>
    <t xml:space="preserve"> 39648,64</t>
  </si>
  <si>
    <t xml:space="preserve"> 46885,50</t>
  </si>
  <si>
    <t xml:space="preserve"> 50310,20</t>
  </si>
  <si>
    <t xml:space="preserve"> 25720,77</t>
  </si>
  <si>
    <t xml:space="preserve"> 15473,61</t>
  </si>
  <si>
    <t xml:space="preserve"> 29428,21</t>
  </si>
  <si>
    <t xml:space="preserve"> 18701,58</t>
  </si>
  <si>
    <t xml:space="preserve"> 17835,00</t>
  </si>
  <si>
    <t xml:space="preserve"> 21929,55</t>
  </si>
  <si>
    <t xml:space="preserve"> 27033,00</t>
  </si>
  <si>
    <t xml:space="preserve"> 22918,00</t>
  </si>
  <si>
    <t xml:space="preserve"> 29782,47</t>
  </si>
  <si>
    <t xml:space="preserve"> 24888,00</t>
  </si>
  <si>
    <t xml:space="preserve"> 33487,74</t>
  </si>
  <si>
    <t xml:space="preserve"> 26857,00</t>
  </si>
  <si>
    <t xml:space="preserve"> 38142,79</t>
  </si>
  <si>
    <t xml:space="preserve">  2601,51</t>
  </si>
  <si>
    <t xml:space="preserve">  7500,82</t>
  </si>
  <si>
    <t xml:space="preserve">  5469,20</t>
  </si>
  <si>
    <t xml:space="preserve">  7292,26</t>
  </si>
  <si>
    <t xml:space="preserve">   237,76</t>
  </si>
  <si>
    <t xml:space="preserve">    47,81</t>
  </si>
  <si>
    <t xml:space="preserve">  1000,00</t>
  </si>
  <si>
    <t xml:space="preserve">     6,11</t>
  </si>
  <si>
    <t xml:space="preserve">     8,07</t>
  </si>
  <si>
    <t xml:space="preserve">     0,22</t>
  </si>
  <si>
    <t xml:space="preserve">     1,35</t>
  </si>
  <si>
    <t xml:space="preserve">     4,18</t>
  </si>
  <si>
    <t xml:space="preserve">    42,84</t>
  </si>
  <si>
    <t xml:space="preserve">    16,85</t>
  </si>
  <si>
    <t xml:space="preserve">   136,00</t>
  </si>
  <si>
    <t xml:space="preserve"> 23470,00</t>
  </si>
  <si>
    <t xml:space="preserve"> 16800,00</t>
  </si>
  <si>
    <t xml:space="preserve">  4522,13</t>
  </si>
  <si>
    <t xml:space="preserve">  2430,56</t>
  </si>
  <si>
    <t xml:space="preserve">  5223,25</t>
  </si>
  <si>
    <t xml:space="preserve">   341,65</t>
  </si>
  <si>
    <t xml:space="preserve">   235,46</t>
  </si>
  <si>
    <t xml:space="preserve">   391,85</t>
  </si>
  <si>
    <t xml:space="preserve">  3802,05</t>
  </si>
  <si>
    <t xml:space="preserve"> 20520,00</t>
  </si>
  <si>
    <t xml:space="preserve">  7500,00</t>
  </si>
  <si>
    <t xml:space="preserve">  2630,00</t>
  </si>
  <si>
    <t xml:space="preserve">  2842,00</t>
  </si>
  <si>
    <t xml:space="preserve">  4490,00</t>
  </si>
  <si>
    <t xml:space="preserve"> 12367,04</t>
  </si>
  <si>
    <t xml:space="preserve"> 34255,68</t>
  </si>
  <si>
    <t xml:space="preserve"> 85911,13</t>
  </si>
  <si>
    <t xml:space="preserve"> 87901,66</t>
  </si>
  <si>
    <t xml:space="preserve"> 89231,10</t>
  </si>
  <si>
    <t xml:space="preserve"> 91805,33</t>
  </si>
  <si>
    <t xml:space="preserve"> 29553,78</t>
  </si>
  <si>
    <t xml:space="preserve"> 44257,97</t>
  </si>
  <si>
    <t xml:space="preserve"> 18283,63</t>
  </si>
  <si>
    <t xml:space="preserve"> 32377,18</t>
  </si>
  <si>
    <t xml:space="preserve">    62,27</t>
  </si>
  <si>
    <t xml:space="preserve">   280,74</t>
  </si>
  <si>
    <t xml:space="preserve">   137,90</t>
  </si>
  <si>
    <t xml:space="preserve">    35,33</t>
  </si>
  <si>
    <t xml:space="preserve">   820,89</t>
  </si>
  <si>
    <t xml:space="preserve">  1040,40</t>
  </si>
  <si>
    <t>rolo</t>
  </si>
  <si>
    <t xml:space="preserve">  1706,30</t>
  </si>
  <si>
    <t xml:space="preserve">     0,43</t>
  </si>
  <si>
    <t xml:space="preserve">   343,50</t>
  </si>
  <si>
    <t xml:space="preserve">   401,00</t>
  </si>
  <si>
    <t xml:space="preserve">   262,50</t>
  </si>
  <si>
    <t xml:space="preserve">   199,40</t>
  </si>
  <si>
    <t xml:space="preserve">    46,15</t>
  </si>
  <si>
    <t xml:space="preserve">    15,00</t>
  </si>
  <si>
    <t xml:space="preserve">    46,00</t>
  </si>
  <si>
    <t xml:space="preserve">   185,29</t>
  </si>
  <si>
    <t xml:space="preserve">    70,30</t>
  </si>
  <si>
    <t xml:space="preserve">   149,50</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</si>
  <si>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</si>
  <si>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</si>
  <si>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 xml:space="preserve">     2,41</t>
  </si>
  <si>
    <t xml:space="preserve">     1,52</t>
  </si>
  <si>
    <t xml:space="preserve">     1,14</t>
  </si>
  <si>
    <t xml:space="preserve">     1,18</t>
  </si>
  <si>
    <t xml:space="preserve">    10,67</t>
  </si>
  <si>
    <t>t.dam</t>
  </si>
  <si>
    <t xml:space="preserve">     4,58</t>
  </si>
  <si>
    <t xml:space="preserve">  1433,00</t>
  </si>
  <si>
    <t>TIPO</t>
  </si>
  <si>
    <t>I</t>
  </si>
  <si>
    <t>REFERENCIAL</t>
  </si>
  <si>
    <t>CESAN</t>
  </si>
  <si>
    <t>COMP</t>
  </si>
  <si>
    <t>DER</t>
  </si>
  <si>
    <t>IOPES</t>
  </si>
  <si>
    <t>MERC</t>
  </si>
  <si>
    <t>SCORIO</t>
  </si>
  <si>
    <t>SICRO</t>
  </si>
  <si>
    <t>SINAPI</t>
  </si>
  <si>
    <t>AE 099 V009</t>
  </si>
  <si>
    <t>Tipologia</t>
  </si>
  <si>
    <t>Limites de BDI</t>
  </si>
  <si>
    <t>Mín</t>
  </si>
  <si>
    <t>Máx.</t>
  </si>
  <si>
    <t>Edificações</t>
  </si>
  <si>
    <t>Fornecimento de Materiais e Equipamentos</t>
  </si>
  <si>
    <t>Portuárias, Marítimas e Fluviais</t>
  </si>
  <si>
    <t>Redes de Água, Esgoto ou Correlatas</t>
  </si>
  <si>
    <t>Rodovias e Ferrovias</t>
  </si>
  <si>
    <t>Tipologia da Obra</t>
  </si>
  <si>
    <t>BDI</t>
  </si>
  <si>
    <t>Verificação</t>
  </si>
  <si>
    <t>Com Desoneração</t>
  </si>
  <si>
    <t>Sem Desoneração</t>
  </si>
  <si>
    <t>Tv. Avelino Guerra, 111, Sagrado Coração de Jesus, Colatina/ES</t>
  </si>
  <si>
    <t>DETALHAMENTO DO BDI</t>
  </si>
  <si>
    <t>PROPONENTE:</t>
  </si>
  <si>
    <t>PREFEITURA MUNICIPAL DE COLATINA</t>
  </si>
  <si>
    <t>OBRA:</t>
  </si>
  <si>
    <t>RECUPERAÇÃO ESTRUTURAL DE PONTE SOBRE O RIO PANCAS, NO BAIRRO SANTA HELENA, COLATINA/ES</t>
  </si>
  <si>
    <t>ENDEREÇO:</t>
  </si>
  <si>
    <t>Santa Helena, Colatina / ES</t>
  </si>
  <si>
    <t>1. Regime de Contribuição Previdenciária</t>
  </si>
  <si>
    <t>2. Tipo de Intervenção</t>
  </si>
  <si>
    <t>3. Incidências sobre o custo</t>
  </si>
  <si>
    <t>* ATENÇÃO: Se valor da planilha for maior que R$ 330.000,00, alterar os percentuais, conforme tabela abaixo:</t>
  </si>
  <si>
    <t xml:space="preserve">A - </t>
  </si>
  <si>
    <t>Administração Central</t>
  </si>
  <si>
    <t>Não alterar o ISS</t>
  </si>
  <si>
    <t xml:space="preserve">B - </t>
  </si>
  <si>
    <t>Administração Local</t>
  </si>
  <si>
    <t xml:space="preserve">BDI APENAS PARA OBRAS MUNICIPAIS OU ESTADUAIS - OBRAS COM RECURSO FEDERAL DEVEM SEGUIR O TCU </t>
  </si>
  <si>
    <t xml:space="preserve">D - </t>
  </si>
  <si>
    <t>Custos Financeiros</t>
  </si>
  <si>
    <t xml:space="preserve">E - </t>
  </si>
  <si>
    <t>Risco, Garantias e Seguros</t>
  </si>
  <si>
    <t xml:space="preserve">F - </t>
  </si>
  <si>
    <t>Lucro</t>
  </si>
  <si>
    <t>4 – Incidências sobre o preço de venda</t>
  </si>
  <si>
    <t xml:space="preserve">C - </t>
  </si>
  <si>
    <t>Tributos</t>
  </si>
  <si>
    <t>COFINS</t>
  </si>
  <si>
    <t>PIS</t>
  </si>
  <si>
    <t>5 – Demonstrativo de cálculo do BDI</t>
  </si>
  <si>
    <r>
      <rPr>
        <sz val="10"/>
        <color rgb="FF000000"/>
        <rFont val="Arial1"/>
        <charset val="134"/>
      </rPr>
      <t xml:space="preserve">BDI = </t>
    </r>
    <r>
      <rPr>
        <sz val="10"/>
        <color rgb="FF000000"/>
        <rFont val="Calibri"/>
        <family val="2"/>
      </rPr>
      <t xml:space="preserve">{ [ </t>
    </r>
    <r>
      <rPr>
        <u/>
        <sz val="10"/>
        <color rgb="FF000000"/>
        <rFont val="Arial"/>
        <family val="2"/>
      </rPr>
      <t xml:space="preserve">( 1 + A + B + E ) </t>
    </r>
    <r>
      <rPr>
        <u/>
        <sz val="10"/>
        <color rgb="FF000000"/>
        <rFont val="Calibri"/>
        <family val="2"/>
      </rPr>
      <t xml:space="preserve">] </t>
    </r>
    <r>
      <rPr>
        <u/>
        <sz val="10"/>
        <color rgb="FF000000"/>
        <rFont val="Arial"/>
        <family val="2"/>
      </rPr>
      <t xml:space="preserve">* ( 1 + D ) * ( 1 + F ) </t>
    </r>
    <r>
      <rPr>
        <u/>
        <sz val="10"/>
        <color rgb="FF000000"/>
        <rFont val="Calibri"/>
        <family val="2"/>
      </rPr>
      <t>}</t>
    </r>
    <r>
      <rPr>
        <sz val="10"/>
        <color rgb="FF000000"/>
        <rFont val="Arial"/>
        <family val="2"/>
      </rPr>
      <t xml:space="preserve"> -1 =</t>
    </r>
  </si>
  <si>
    <t>( 1 - C )</t>
  </si>
  <si>
    <t>BDI de acordo com a Resolução Nº 366, de 22 de novembro de 2022.</t>
  </si>
  <si>
    <t xml:space="preserve">Murilo Guimarães Pinto </t>
  </si>
  <si>
    <t>CREA RJ-031970/D</t>
  </si>
  <si>
    <t>Engenheiro Civil</t>
  </si>
  <si>
    <t>AL Engenharia</t>
  </si>
  <si>
    <t>Marcos Felipe Pinto de Souza</t>
  </si>
  <si>
    <t>CREA ES-0050929/d</t>
  </si>
  <si>
    <t>TEL: (27) 3177-7000</t>
  </si>
  <si>
    <t>PLANILHA ORÇAMENTÁRIA</t>
  </si>
  <si>
    <t>ADM LOCAL</t>
  </si>
  <si>
    <t>SETOP 02/16</t>
  </si>
  <si>
    <t>TOTAL</t>
  </si>
  <si>
    <t>RECURSO</t>
  </si>
  <si>
    <t>ORÇAMENTO</t>
  </si>
  <si>
    <t>SALDO</t>
  </si>
  <si>
    <t>CURVA ABC</t>
  </si>
  <si>
    <t>LIMITE</t>
  </si>
  <si>
    <t>CATEGORIA</t>
  </si>
  <si>
    <t>PERCENTUAL</t>
  </si>
  <si>
    <t>QTDE</t>
  </si>
  <si>
    <t>VALOR</t>
  </si>
  <si>
    <t>ENCARGOS SOCIAIS (DER-ES):</t>
  </si>
  <si>
    <t>BDI:</t>
  </si>
  <si>
    <t>SANTA HELENA, COLATINA/ES</t>
  </si>
  <si>
    <t>ENCARGOS SOCIAIS (SINAPI):</t>
  </si>
  <si>
    <t>DATA BASE:</t>
  </si>
  <si>
    <t>(SICRO/DER-ED/SINAPI/SCORIO → ABR/25)                           (DER-ROD → OUT/24*ÍND. DNIT→ABR/25)</t>
  </si>
  <si>
    <t>ACEITO</t>
  </si>
  <si>
    <t>&lt; Contrapartida</t>
  </si>
  <si>
    <t>B</t>
  </si>
  <si>
    <t>RESPONSÁVEIS TÉCNICOS:</t>
  </si>
  <si>
    <t>Murilo Guimarães Pinto CREA RJ-031907/D - Marcos Felipe de Souza CREA ES-0050929/D</t>
  </si>
  <si>
    <t>REAJUSTE DER-ROD ÍNDICE NACIONAL DE CUSTO (REF: DNIT)</t>
  </si>
  <si>
    <t>OUT/24 - 1157,516</t>
  </si>
  <si>
    <t>ABR/25 - 1192,079</t>
  </si>
  <si>
    <t>Reajuste (out/24 - abr/25) = 1,030</t>
  </si>
  <si>
    <t>AGRUPAR</t>
  </si>
  <si>
    <t>ITEM</t>
  </si>
  <si>
    <t>FONTE</t>
  </si>
  <si>
    <t>PREÇO</t>
  </si>
  <si>
    <t>CUSTO</t>
  </si>
  <si>
    <t>PESO</t>
  </si>
  <si>
    <t>ABC</t>
  </si>
  <si>
    <t>ATUAL</t>
  </si>
  <si>
    <t>A</t>
  </si>
  <si>
    <t>UNIT+BDI</t>
  </si>
  <si>
    <t>DER-RO</t>
  </si>
  <si>
    <t>CANTEIRO DE OBRA</t>
  </si>
  <si>
    <t>DER-ED</t>
  </si>
  <si>
    <t>REMOÇÃO DE ENTULHO</t>
  </si>
  <si>
    <t>LEVANTAMENTO DA ESTRUTURA</t>
  </si>
  <si>
    <t>ESTRUTURA METÁLICA (PROVISÓRIA)</t>
  </si>
  <si>
    <t>CONTENÇÃO, ESCAVAÇÃO E DRENAGEM</t>
  </si>
  <si>
    <t>ESTRUTURA DE CONCRETO (PONTE)</t>
  </si>
  <si>
    <t>REPAROS GERAIS</t>
  </si>
  <si>
    <t xml:space="preserve">VALOR TOTAL  C/ BDI: </t>
  </si>
  <si>
    <t xml:space="preserve">MEMÓRIA DE CÁLCULO </t>
  </si>
  <si>
    <t>OBRA</t>
  </si>
  <si>
    <t>ENDEREÇO</t>
  </si>
  <si>
    <t>LARG</t>
  </si>
  <si>
    <t>ALT</t>
  </si>
  <si>
    <t>Placa</t>
  </si>
  <si>
    <t>ÁREA</t>
  </si>
  <si>
    <t>Considerando uma área projetada para limpeza</t>
  </si>
  <si>
    <t>QUANT</t>
  </si>
  <si>
    <t>Tapume para fechamento de obra</t>
  </si>
  <si>
    <t>MESES</t>
  </si>
  <si>
    <t>Considerando 02 containers</t>
  </si>
  <si>
    <t>Considerando número máximo de funcionários de 30 pessoas</t>
  </si>
  <si>
    <t>Considerando todos os containers</t>
  </si>
  <si>
    <t>Uma ligação</t>
  </si>
  <si>
    <t>Caixas de Água</t>
  </si>
  <si>
    <t>VOLUME</t>
  </si>
  <si>
    <t>Recuperação do PP1 (6,05 x 0,32 x 0,68m)</t>
  </si>
  <si>
    <t>Retirada dos sacos de areia e cimento da contenção</t>
  </si>
  <si>
    <t>Demolição controladada de concreto com martelete</t>
  </si>
  <si>
    <t>Macaqueamento para elevação do tabuleiro até o greide e recuperação do dente gerber</t>
  </si>
  <si>
    <t>Manobras relativas as longarinas</t>
  </si>
  <si>
    <t>Manobras relacionadas ao vão central</t>
  </si>
  <si>
    <t>PROF.</t>
  </si>
  <si>
    <t>Estacas</t>
  </si>
  <si>
    <t>Concreto de limpeza para fundação</t>
  </si>
  <si>
    <t>Blocos</t>
  </si>
  <si>
    <t>MISCELÂNCIAS</t>
  </si>
  <si>
    <t>Guindaste para montagem e desmontagem da estrutura metálica provisória (PRODUÇÃO)</t>
  </si>
  <si>
    <t>Guindaste para montagem e desmontagem da estrutura metálica provisória (PARADO)</t>
  </si>
  <si>
    <t>RAIO</t>
  </si>
  <si>
    <t>ALTURA</t>
  </si>
  <si>
    <t>LARG.</t>
  </si>
  <si>
    <t>COMP.</t>
  </si>
  <si>
    <t>EMPOLAMENTO</t>
  </si>
  <si>
    <t>Bloco BR1</t>
  </si>
  <si>
    <t>Bloco BR2</t>
  </si>
  <si>
    <t>Blocos Provisórios</t>
  </si>
  <si>
    <t>DIAS</t>
  </si>
  <si>
    <t>HORA</t>
  </si>
  <si>
    <t>Bombas</t>
  </si>
  <si>
    <t>Estacas para cada bloco de reforço</t>
  </si>
  <si>
    <t>Demolição do topo de PP1</t>
  </si>
  <si>
    <t>Escarificação das faces dos blocos existente do PP1</t>
  </si>
  <si>
    <t>Escarificação das faces dos blocos existente do PP2</t>
  </si>
  <si>
    <t>Dente Gerber da ponte</t>
  </si>
  <si>
    <t>Foram estimados em 5% do aço estimado em 90kg de aço por volume de concreto 0,34 x 5,82 x 6,08 = 1082,80kg - 110,00kg - Considerando que a estrutura é com armadura nos dois lados, teremos a metade do resultado 55kg</t>
  </si>
  <si>
    <t>Área da face do PP1</t>
  </si>
  <si>
    <t>Chumbamento das barras transversais no pilar PP1</t>
  </si>
  <si>
    <t>Chumbamento das barras transversais no pilar PP2</t>
  </si>
  <si>
    <t>Chumbamento na fundação existente do PP1</t>
  </si>
  <si>
    <t>Área de forma para BR1</t>
  </si>
  <si>
    <t>Área de forma para BR2</t>
  </si>
  <si>
    <t>Área de forma face do pilar PP1</t>
  </si>
  <si>
    <t>Área de forma para dente gerber</t>
  </si>
  <si>
    <t>Aço para bloco BR1</t>
  </si>
  <si>
    <t>Aço para bloco BR2</t>
  </si>
  <si>
    <t>Aço para o PP1</t>
  </si>
  <si>
    <t>Concreto do pilar PP1</t>
  </si>
  <si>
    <t>Reparo do dente gerber</t>
  </si>
  <si>
    <t>Área projetada da ponte</t>
  </si>
  <si>
    <t>DENSIDADE</t>
  </si>
  <si>
    <t>ESPESSURA</t>
  </si>
  <si>
    <t>ACRÉSCIMO POR PERDA EM EXECUÇÃO</t>
  </si>
  <si>
    <t>Juntas no dente gerber</t>
  </si>
  <si>
    <t>Demolição por estimativa</t>
  </si>
  <si>
    <t>Reparos na região afetada por estimativa</t>
  </si>
  <si>
    <t>Demolição do guarda corpo por estimativa</t>
  </si>
  <si>
    <t>Reposição do guarda corpo</t>
  </si>
  <si>
    <t>Considerar a reutilização das formas já utilizadas para reparos.</t>
  </si>
  <si>
    <t>Pequenos reparos na superestrutura</t>
  </si>
  <si>
    <t>Por estimativa</t>
  </si>
  <si>
    <t>COMPOSIÇÃO DE SERVIÇO</t>
  </si>
  <si>
    <t>MÃO DE OBRA</t>
  </si>
  <si>
    <t>FUNÇÃO</t>
  </si>
  <si>
    <t>COEF</t>
  </si>
  <si>
    <t>FATOR</t>
  </si>
  <si>
    <t>MATERIAL</t>
  </si>
  <si>
    <t>COTAÇÃO DE MERCADO</t>
  </si>
  <si>
    <t>CNPJ</t>
  </si>
  <si>
    <t>FORNECEDOR</t>
  </si>
  <si>
    <t>CONTATO</t>
  </si>
  <si>
    <t>COTAÇÃO</t>
  </si>
  <si>
    <t>CORREÇÃO
DE VALOR</t>
  </si>
  <si>
    <t>Cotação</t>
  </si>
  <si>
    <t>MÉDIA</t>
  </si>
  <si>
    <t>Data Base</t>
  </si>
  <si>
    <t>MEDIANA</t>
  </si>
  <si>
    <t>CRONOGRAMA FÍSICO FINANCEIRO</t>
  </si>
  <si>
    <t>FINANCEIRO</t>
  </si>
  <si>
    <t>com uma equipe</t>
  </si>
  <si>
    <t>com duas equipes</t>
  </si>
  <si>
    <t>DIVIDINDO PELAS UNIDADES</t>
  </si>
  <si>
    <t>$</t>
  </si>
  <si>
    <t>Financeiro (R$)</t>
  </si>
  <si>
    <t>Físico (%)</t>
  </si>
  <si>
    <t>Financeiro Acumulado (R$)</t>
  </si>
  <si>
    <t>Físico Acumulado (%)</t>
  </si>
  <si>
    <t>L.SOCIAIS:</t>
  </si>
  <si>
    <t>CONT.PREV:</t>
  </si>
  <si>
    <t>SEM DES</t>
  </si>
  <si>
    <t>OUT/20</t>
  </si>
  <si>
    <t>CONSIDERAÇÕES GERAIS</t>
  </si>
  <si>
    <t>Os serviços do DER Rodovias foram considerados em planilha com seu valor unitário já com acréscimo do BDI de 23,32% (Valores conforme disponibilizado pelo Órgão) e acrescido do BDI da planilha como os outros itens, gerando duplicidade do percentual aplicado.</t>
  </si>
  <si>
    <t/>
  </si>
  <si>
    <t>AD 05 Ensaios e Sondagens</t>
  </si>
  <si>
    <t>AD 05.05 Ensaios e Pesquisas em Solo</t>
  </si>
  <si>
    <t>AD 05.05.0050 (/)</t>
  </si>
  <si>
    <t>Análise granulométrica sem sedimentação.</t>
  </si>
  <si>
    <t xml:space="preserve">   296,04</t>
  </si>
  <si>
    <t>AD 05.05.0053 (/)</t>
  </si>
  <si>
    <t>Análise granulométrica completa, em amostra de solo, de acordo com a NBR7181 e NBR6457, compreendendo as fases de peneiramento e sedimentação, quando constatada a presença de partículas finas em sua composição.</t>
  </si>
  <si>
    <t xml:space="preserve">   467,26</t>
  </si>
  <si>
    <t>AD 05.05.0100 (/)</t>
  </si>
  <si>
    <t>Ensaio de adensamento endométrico em amostra de solo, envolvendo, no mínimo, 10 estágios de carga, inclusive um laço de descarregamento e recarregamento, de acordo com as recomendações estabelecidas na NBR12007.</t>
  </si>
  <si>
    <t xml:space="preserve">  2209,88</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</si>
  <si>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</si>
  <si>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</si>
  <si>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 xml:space="preserve">  2021,05</t>
  </si>
  <si>
    <t>AD 05.05.0200 (/)</t>
  </si>
  <si>
    <t>Ensaio de laboratório, para determinação da Densidade Real dos grãos de amostra de solo, de acordo com as recomendações de preparo descritas na NBR6457.</t>
  </si>
  <si>
    <t xml:space="preserve">   246,43</t>
  </si>
  <si>
    <t>AD 05.05.0250 (/)</t>
  </si>
  <si>
    <t>Ensaio para determinação, em laboratório, do Limite de Liquidez de amostra de solo fino, de acordo com as recomendações da NBR7180 e da NBR6457.</t>
  </si>
  <si>
    <t xml:space="preserve">   179,22</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</si>
  <si>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</si>
  <si>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</si>
  <si>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</si>
  <si>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</si>
  <si>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</si>
  <si>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</si>
  <si>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</si>
  <si>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</si>
  <si>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 xml:space="preserve">  1798,62</t>
  </si>
  <si>
    <t>AD 05.05.0500 (/)</t>
  </si>
  <si>
    <t>Ensaio para determinação, no campo, da umidade aparente do solo, através do Método "speedy".</t>
  </si>
  <si>
    <t xml:space="preserve">    62,41</t>
  </si>
  <si>
    <t>AD 05.05.0550 (/)</t>
  </si>
  <si>
    <t>Ensaio para determinação da umidade natural de amostras de solo, em laboratório.</t>
  </si>
  <si>
    <t xml:space="preserve">    92,81</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</si>
  <si>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</si>
  <si>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</si>
  <si>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</si>
  <si>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</si>
  <si>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 xml:space="preserve">   300,08</t>
  </si>
  <si>
    <t>AD 05.05.0700 (/)</t>
  </si>
  <si>
    <t>Sondagem manual com pá e picareta, por metro linear ou fração.</t>
  </si>
  <si>
    <t>AD 05.05.0703 (/)</t>
  </si>
  <si>
    <t>Sondagem manual com trado e cavadeira, por metro linear ou fração.</t>
  </si>
  <si>
    <t xml:space="preserve">   209,63</t>
  </si>
  <si>
    <t>AD 05.05.0706 (A)</t>
  </si>
  <si>
    <t>Sondagem de reconhecimento, a trado manual, com diâmetro de 100mm.</t>
  </si>
  <si>
    <t xml:space="preserve">   183,03</t>
  </si>
  <si>
    <t>AD 05.10 Sondagem Rotativa com Coroa de Wídia</t>
  </si>
  <si>
    <t>AD 05.10.0050 (/)</t>
  </si>
  <si>
    <t>Sondagem rotativa vertical, em rocha alterada, com coroa de Wídia ou similar, diâmetro B (60mm), inclusive deslocamento e posicionamento em cada furo.</t>
  </si>
  <si>
    <t xml:space="preserve">   370,65</t>
  </si>
  <si>
    <t>AD 05.10.0100 (/)</t>
  </si>
  <si>
    <t>Sondagem rotativa vertical, em rocha alterada, com coroa de Wídia ou similar, diâmetro N (75mm), inclusive deslocamento e posicionamento em cada furo.</t>
  </si>
  <si>
    <t xml:space="preserve">   432,53</t>
  </si>
  <si>
    <t>AD 05.10.0150 (/)</t>
  </si>
  <si>
    <t>Sondagem rotativa vertical, em solo, com coroa de  Wídia ou similar, diâmetro B (60mm), inclusive deslocamento e posicionamento em cada furo.</t>
  </si>
  <si>
    <t xml:space="preserve">   211,40</t>
  </si>
  <si>
    <t>AD 05.10.0200 (/)</t>
  </si>
  <si>
    <t>Sondagem rotativa vertical, em solo, com coroa de  Wídia ou similar, diâmetro N (75mm), inclusive deslocamento e posicionamento em cada furo.</t>
  </si>
  <si>
    <t xml:space="preserve">   228,32</t>
  </si>
  <si>
    <t>AD 05.15 Sondagem Rotativa com Coroa de Diamente</t>
  </si>
  <si>
    <t>AD 05.15.0050 (/)</t>
  </si>
  <si>
    <t>Sondagem rotativa com Coroa de diamante, em rocha sã, diâmetro HW, inclinada (qualquer inclinação diferente da vertical), inclusive deslocamento dentro do canteiro e instalação da sonda no furo.</t>
  </si>
  <si>
    <t xml:space="preserve">  1622,43</t>
  </si>
  <si>
    <t>AD 05.15.0100 (/)</t>
  </si>
  <si>
    <t>Sondagem rotativa com Coroa de diamante, em rocha sã, diâmetro NW, inclinada (qualquer inclinação diferente da vertical), inclusive deslocamento dentro do canteiro e instalação da sonda no furo.</t>
  </si>
  <si>
    <t xml:space="preserve">  1184,40</t>
  </si>
  <si>
    <t>AD 05.15.0150 (/)</t>
  </si>
  <si>
    <t>Sondagem rotativa vertical, em rocha alterada, com coroa de diamante, diâmetro B (60mm), inclusive deslocamento e posicionamento em cada furo.</t>
  </si>
  <si>
    <t xml:space="preserve">   960,83</t>
  </si>
  <si>
    <t>AD 05.15.0200 (/)</t>
  </si>
  <si>
    <t>Sondagem rotativa vertical, em rocha alterada, com coroa de diamante, diâmetro H (99mm),  inclusive deslocamento e posicionamento em cada furo.</t>
  </si>
  <si>
    <t xml:space="preserve">  1241,35</t>
  </si>
  <si>
    <t>AD 05.15.0250 (/)</t>
  </si>
  <si>
    <t>Sondagem rotativa vertical, em rocha sã, com coroa de diamante, diâmetro B (60mm), inclusive deslocamento e posicionamento em cada furo.</t>
  </si>
  <si>
    <t xml:space="preserve">   991,84</t>
  </si>
  <si>
    <t>AD 05.15.0300 (/)</t>
  </si>
  <si>
    <t>Sondagem rotativa vertical, em rocha sã, com coroa de diamante, diâmetro N (75mm), inclusive deslocamento e posicionamento em cada furo.</t>
  </si>
  <si>
    <t xml:space="preserve">  1035,41</t>
  </si>
  <si>
    <t>AD 05.15.0400 (/)</t>
  </si>
  <si>
    <t>Sondagem rotativa vertical, em rocha sã, com coroa de diamante, diâmetro H (99mm), inclusive deslocamento e posicionamento em cada furo.</t>
  </si>
  <si>
    <t xml:space="preserve">  1425,11</t>
  </si>
  <si>
    <t>AD 05.20 Sondagem à Percurssão</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</si>
  <si>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</si>
  <si>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</si>
  <si>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</si>
  <si>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</si>
  <si>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</si>
  <si>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</si>
  <si>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 xml:space="preserve">     4,94</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</si>
  <si>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</si>
  <si>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</si>
  <si>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</si>
  <si>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 xml:space="preserve">    34,53</t>
  </si>
  <si>
    <t>AD 15 Mobilização e Desmobilização</t>
  </si>
  <si>
    <t>AD 15.05 Mobilização e Desmobilização de Equipamentos e Amostras de Sondagem</t>
  </si>
  <si>
    <t>AD 15.05.0050 (/)</t>
  </si>
  <si>
    <t>Deslocamento, entre furos, de equipamento de sondagem a percurssão, incluindo desmontagem e remontagem.</t>
  </si>
  <si>
    <t xml:space="preserve">   440,90</t>
  </si>
  <si>
    <t>AD 15.10 Mobilização e Desmobilização de Equipamentos e Cargas de Grande Porte</t>
  </si>
  <si>
    <t>AD 15.10.0050 (/)</t>
  </si>
  <si>
    <t>Carga e descarga de equipamentos pesados em carretas, exclusive o custo horário do equipamento, durante a operação.</t>
  </si>
  <si>
    <t xml:space="preserve">    72,31</t>
  </si>
  <si>
    <t>AD 15.10.0100 (A)</t>
  </si>
  <si>
    <t>Transporte de andaime suspenso, tipo leve, para pintura, inclusive ida e volta do caminhão, carga e descarga (considerar o mínimo de 40unxKm, para cálculo deste transporte).</t>
  </si>
  <si>
    <t xml:space="preserve">     2,95</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</si>
  <si>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</si>
  <si>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</si>
  <si>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</si>
  <si>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</si>
  <si>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 xml:space="preserve">     0,26</t>
  </si>
  <si>
    <t>AD 15.10.0250 (/)</t>
  </si>
  <si>
    <t>Transporte de elevador de obras constituído por cabine aberta, com plataforma, guinchos e cabos de 16m de altura.</t>
  </si>
  <si>
    <t xml:space="preserve">   267,08</t>
  </si>
  <si>
    <t>AD 15.10.0300 (/)</t>
  </si>
  <si>
    <t>Transporte de equipamentos pesados em carretas, exclusive a carga e descarga e  o custo horário dos equipamentos transportados.</t>
  </si>
  <si>
    <t xml:space="preserve">     2,90</t>
  </si>
  <si>
    <t>AD 15.10.0350 (A)</t>
  </si>
  <si>
    <t>Transporte marítimo de carga de qualquer natureza, exclusive despesas de carga e descarga, no trajeto da Ilha do Governador até a Ilha de Paquetá ou vice-versa, em embarcação apropriada (considerar apenas a viagem com a carga).</t>
  </si>
  <si>
    <t xml:space="preserve">    67,79</t>
  </si>
  <si>
    <t>AD 15.12 Mobilização e Desmobilização de Equipes para Ensaios Tecnológicos</t>
  </si>
  <si>
    <t>AD 15.12.0050 (/)</t>
  </si>
  <si>
    <t>Mobilização e desmobilização de equipe de ensaios tecnológicos, considerando o transporte até 50 km.</t>
  </si>
  <si>
    <t xml:space="preserve">  3028,50</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</si>
  <si>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</si>
  <si>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</si>
  <si>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</si>
  <si>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 xml:space="preserve">    92,32</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</si>
  <si>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</si>
  <si>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</si>
  <si>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 xml:space="preserve">    57,10</t>
  </si>
  <si>
    <t>AD 15.15.0150 (B)</t>
  </si>
  <si>
    <t>Caminhoneta de serviço, com cabine e caçamba, com  motor bicombustível, cabine simples, com ar condicionado e direção hidráulica, capacidade de carga mínima de 650Kg, tração 4 x 2, com motorista.  Custo horário improdutivo (motor desligado).</t>
  </si>
  <si>
    <t xml:space="preserve">    27,80</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</si>
  <si>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</si>
  <si>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</si>
  <si>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 xml:space="preserve">    59,93</t>
  </si>
  <si>
    <t>AD 15.15.0250 (B)</t>
  </si>
  <si>
    <t>Caminhoneta de Servico, capacidade para 13 passageiros ou 1650Kg, com motorista, material de operacao e material de manutencao, com as seguintes especificacoes minimas: motor a gasolina de 123CV. Custo horario produtivo.</t>
  </si>
  <si>
    <t xml:space="preserve">   146,65</t>
  </si>
  <si>
    <t>AD 15.15.0300 (A)</t>
  </si>
  <si>
    <t>Caminhoneta de Servico, capacidade para 13 passageiros ou 1650Kg, com motorista e material de operacao, com as seguintes especificacoes minimas: motor a gasolina de 123CV. Custo horario improdutivo (motor funcionando).</t>
  </si>
  <si>
    <t xml:space="preserve">    76,31</t>
  </si>
  <si>
    <t>AD 15.15.0350 (A)</t>
  </si>
  <si>
    <t>Caminhoneta de Servico, capacidade para 13 passageiros ou 1650Kg, com motorista, com as seguintes especificacoes minimas: motor a gasolina de 123CV. Custo horario improdutivo (motor desligado).</t>
  </si>
  <si>
    <t xml:space="preserve">    29,60</t>
  </si>
  <si>
    <t>AD 15.15.0401 (B)</t>
  </si>
  <si>
    <t>Caminhoneta de Serviço, capacidade de 7 passageiros ou 600 Kg, com motorista, material de operacao e material de manutencao, com as seguintes especificacoes minimas: a gasolina de 83CV, autonomia de 3000 Km/mês. Custo mensal.</t>
  </si>
  <si>
    <t xml:space="preserve">  7321,33</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</si>
  <si>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</si>
  <si>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</si>
  <si>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</si>
  <si>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</si>
  <si>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 xml:space="preserve">   580,66</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</si>
  <si>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</si>
  <si>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</si>
  <si>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 xml:space="preserve">   267,62</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</si>
  <si>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</si>
  <si>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</si>
  <si>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 xml:space="preserve">   221,61</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</si>
  <si>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</si>
  <si>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</si>
  <si>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 xml:space="preserve">   383,32</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</si>
  <si>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</si>
  <si>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</si>
  <si>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 xml:space="preserve">   202,72</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</si>
  <si>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</si>
  <si>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</si>
  <si>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 xml:space="preserve">   112,42</t>
  </si>
  <si>
    <t>AD 15.15.0750 (B)</t>
  </si>
  <si>
    <t>Veículo de serviço, motor 1.0, com ar condicionado, direção hidráulica, rádio, inclusive combustível, seguro, lubrificação, manutenção, licenciamento, quilometragem livre, sem motorista.  Custo mensal.</t>
  </si>
  <si>
    <t xml:space="preserve">  5623,18</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</si>
  <si>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</si>
  <si>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</si>
  <si>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 xml:space="preserve">  5134,66</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</si>
  <si>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</si>
  <si>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</si>
  <si>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 xml:space="preserve">  6271,21</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</si>
  <si>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</si>
  <si>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</si>
  <si>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</si>
  <si>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</si>
  <si>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 xml:space="preserve">   812,45</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</si>
  <si>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</si>
  <si>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</si>
  <si>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 xml:space="preserve">   653,69</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</si>
  <si>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</si>
  <si>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</si>
  <si>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 xml:space="preserve">  7182,41</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</si>
  <si>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</si>
  <si>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</si>
  <si>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 xml:space="preserve">  4488,10</t>
  </si>
  <si>
    <t>AD 20.05.0300 (/)</t>
  </si>
  <si>
    <t>Tapume de vedação ou proteção, executado com chapas de compensado, tipo chapa resinada ou similar, com 6mm de espessura, exclusive pintura.</t>
  </si>
  <si>
    <t xml:space="preserve">    85,31</t>
  </si>
  <si>
    <t>AD 20.05.0350 (/)</t>
  </si>
  <si>
    <t>Tapume de vedação ou proteção, executado com chapas de compensado, tipo chapa resinada ou similar, com 6mm de espessura, com utilização 2 vezes, exclusive pintura.</t>
  </si>
  <si>
    <t xml:space="preserve">    67,02</t>
  </si>
  <si>
    <t>AD 20.05.0400 (A)</t>
  </si>
  <si>
    <t>Tapume de vedação ou proteção, executado com tábuas de madeira serrada, sendo o aproveitamento da madeira 2 vezes, exclusive pintura.</t>
  </si>
  <si>
    <t xml:space="preserve">    71,58</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</si>
  <si>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</si>
  <si>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</si>
  <si>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 xml:space="preserve">    58,20</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</si>
  <si>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</si>
  <si>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</si>
  <si>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</si>
  <si>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</si>
  <si>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</si>
  <si>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 xml:space="preserve">   425,98</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</si>
  <si>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</si>
  <si>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</si>
  <si>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</si>
  <si>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</si>
  <si>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</si>
  <si>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</si>
  <si>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</si>
  <si>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</si>
  <si>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</si>
  <si>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</si>
  <si>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 xml:space="preserve">  2234,58</t>
  </si>
  <si>
    <t>AD 20.20.0100 (/)</t>
  </si>
  <si>
    <t>Instalação e ligação provisória de obra de água e esgoto a rede pública.</t>
  </si>
  <si>
    <t xml:space="preserve">  2175,83</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</si>
  <si>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</si>
  <si>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</si>
  <si>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</si>
  <si>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 xml:space="preserve">     4,98</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</si>
  <si>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</si>
  <si>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</si>
  <si>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 xml:space="preserve">    72,67</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</si>
  <si>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</si>
  <si>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</si>
  <si>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</si>
  <si>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</si>
  <si>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 xml:space="preserve">    14,78</t>
  </si>
  <si>
    <t>AD 20.25.0200 (/)</t>
  </si>
  <si>
    <t>Placa de sinalização para obra na via pública, com 0,60m de largura por 1m de altura, com avisos em letras pintadas, compreendendo o fornecimento e pintura, inclusive da estrutura e suporte em madeira serrada e base de concreto.</t>
  </si>
  <si>
    <t xml:space="preserve">   177,38</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</si>
  <si>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</si>
  <si>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</si>
  <si>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</si>
  <si>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</si>
  <si>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 xml:space="preserve">     5,35</t>
  </si>
  <si>
    <t>AD 20.25.0300 (A)</t>
  </si>
  <si>
    <t>Placa de identificação de obra pública, inclusive pintura, estrutura, suporte de madeira em peças de madeira serrada de (7,5 x 7,5)cm e transporte.  Fornecimento e colocação.</t>
  </si>
  <si>
    <t xml:space="preserve">   658,42</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</si>
  <si>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</si>
  <si>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</si>
  <si>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 xml:space="preserve">   625,41</t>
  </si>
  <si>
    <t>AD 20.25.0350 (/)</t>
  </si>
  <si>
    <t>Semáforo para sinalização de obra na via pública, compreendendo exclusivamente o serviço e retirada.</t>
  </si>
  <si>
    <t xml:space="preserve">    18,98</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</si>
  <si>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</si>
  <si>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</si>
  <si>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</si>
  <si>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</si>
  <si>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</si>
  <si>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</si>
  <si>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</si>
  <si>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</si>
  <si>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 xml:space="preserve">    64,48</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</si>
  <si>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</si>
  <si>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</si>
  <si>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 xml:space="preserve">   158,40</t>
  </si>
  <si>
    <t>AD 25.05.0300 (A)</t>
  </si>
  <si>
    <t>Aluguel de pisca alerta para adaptação em cones canalizadores e cavaletes.</t>
  </si>
  <si>
    <t>AD 25.05.0350 (/)</t>
  </si>
  <si>
    <t>Aluguel de placas de sinalização de obras, refletivas, revestidas com película refletiva grau técnico.</t>
  </si>
  <si>
    <t xml:space="preserve">    52,40</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</si>
  <si>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</si>
  <si>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</si>
  <si>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</si>
  <si>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</si>
  <si>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 xml:space="preserve">    26,16</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</si>
  <si>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</si>
  <si>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</si>
  <si>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</si>
  <si>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</si>
  <si>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 xml:space="preserve">  2435,08</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</si>
  <si>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</si>
  <si>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</si>
  <si>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 xml:space="preserve">  2192,44</t>
  </si>
  <si>
    <t>AD 30.05.0200 (/)</t>
  </si>
  <si>
    <t>Relatório técnico cadastral de estruturas de drenagem em encostas, conforme modelo GEO-RIO.  Incluído vistoria em campo, desenhos digitais georreferenciados e cotados da estrutura e registro fotográfico.</t>
  </si>
  <si>
    <t xml:space="preserve">     8,39</t>
  </si>
  <si>
    <t>AD 30.05.0300 (/)</t>
  </si>
  <si>
    <t>Relatório técnico cadastral de estruturas de contenção em encostas, conforme modelo GEO-RIO.  Incluído vistoria em campo, desenhos digitais georreferenciados e cotados da estrutura e registro fotográfico.</t>
  </si>
  <si>
    <t xml:space="preserve">    13,26</t>
  </si>
  <si>
    <t>AD 35 Ensaios Tecnológicos</t>
  </si>
  <si>
    <t>AD 35.05 Ensaios em Betumes e em Misturas Betuminosas</t>
  </si>
  <si>
    <t>AD 35.05.0050 (/)</t>
  </si>
  <si>
    <t>Carga das partículas (PMB-565).</t>
  </si>
  <si>
    <t>AD 35.05.0053 (/)</t>
  </si>
  <si>
    <t>Desemulsibilidade (PMB-580).</t>
  </si>
  <si>
    <t xml:space="preserve">   201,63</t>
  </si>
  <si>
    <t>AD 35.05.0056 (/)</t>
  </si>
  <si>
    <t>Penetração à 25°C, 100g, 5s (MB-107).</t>
  </si>
  <si>
    <t xml:space="preserve">   172,82</t>
  </si>
  <si>
    <t>AD 35.05.0059 (/)</t>
  </si>
  <si>
    <t>Ponto de Fulgor Cleveland (MB-90).</t>
  </si>
  <si>
    <t xml:space="preserve">   144,02</t>
  </si>
  <si>
    <t>AD 35.05.0062 (/)</t>
  </si>
  <si>
    <t>Viscosidade SSF a cada temperatura, para emulsão (PMB-581 a 512).</t>
  </si>
  <si>
    <t xml:space="preserve">   187,22</t>
  </si>
  <si>
    <t>AD 35.10 Ensaios com Cimento Portland</t>
  </si>
  <si>
    <t>AD 35.10.0050 (/)</t>
  </si>
  <si>
    <t>Ensaio normal completo (MB-1).</t>
  </si>
  <si>
    <t xml:space="preserve">  4448,56</t>
  </si>
  <si>
    <t>AD 35.10.0100 (/)</t>
  </si>
  <si>
    <t>Ensaio químico completo de cimento.</t>
  </si>
  <si>
    <t xml:space="preserve">  2576,32</t>
  </si>
  <si>
    <t>AD 35.15 Ensaios em Concreto</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</si>
  <si>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</si>
  <si>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</si>
  <si>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</si>
  <si>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</si>
  <si>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 xml:space="preserve">    86,19</t>
  </si>
  <si>
    <t>AD 35.15.0150 (A)</t>
  </si>
  <si>
    <t>Moldagem e coleta de corpo de prova de concreto e transporte a 50Km, por topo.</t>
  </si>
  <si>
    <t xml:space="preserve">    80,48</t>
  </si>
  <si>
    <t>AD 35.15.0200 (A)</t>
  </si>
  <si>
    <t>Remate e capeamento de corpo de prova, exclusive o transporte.</t>
  </si>
  <si>
    <t xml:space="preserve">    23,10</t>
  </si>
  <si>
    <t>AD 35.20 Ensaios em Mistura Asfáltica</t>
  </si>
  <si>
    <t>AD 35.20.0050 (/)</t>
  </si>
  <si>
    <t>Análise granulométrica após extração do ligante.</t>
  </si>
  <si>
    <t xml:space="preserve">   504,06</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</si>
  <si>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</si>
  <si>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</si>
  <si>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</si>
  <si>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</si>
  <si>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</si>
  <si>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</si>
  <si>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 xml:space="preserve">   331,24</t>
  </si>
  <si>
    <t>AD 35.20.0062 (/)</t>
  </si>
  <si>
    <t>Determinação do teor de betume (DBTM-53/63).</t>
  </si>
  <si>
    <t>AD 35.20.0065 (/)</t>
  </si>
  <si>
    <t>Fadiga por compressão diametral.</t>
  </si>
  <si>
    <t xml:space="preserve">  6032,75</t>
  </si>
  <si>
    <t>AD 35.20.0068 (/)</t>
  </si>
  <si>
    <t>Fadiga por flexão (vigota).</t>
  </si>
  <si>
    <t xml:space="preserve"> 14073,76</t>
  </si>
  <si>
    <t>AD 35.20.0071 (/)</t>
  </si>
  <si>
    <t>Módulo resiliente por compressão diametral.</t>
  </si>
  <si>
    <t xml:space="preserve">   924,92</t>
  </si>
  <si>
    <t>AD 35.20.0074 (/)</t>
  </si>
  <si>
    <t>Módulo resiliente por flexão (vigota).</t>
  </si>
  <si>
    <t xml:space="preserve">  1931,44</t>
  </si>
  <si>
    <t>AD 35.20.0077 (/)</t>
  </si>
  <si>
    <t>Recuperação do ligante (Abson).</t>
  </si>
  <si>
    <t xml:space="preserve">  1009,73</t>
  </si>
  <si>
    <t>AD 35.25 Ensaios em Solos e Rochas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</si>
  <si>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</si>
  <si>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</si>
  <si>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 xml:space="preserve">  3242,01</t>
  </si>
  <si>
    <t>AD 35.25.0100 (/)</t>
  </si>
  <si>
    <t>Ensaio para determinação de Módulo de Deformação, coeficiente de Poisson e resistência à compressão, em corpos de prova de rocha, nos diâmetros N até H, excluindo a preparação da amostra, por corpo de prova.</t>
  </si>
  <si>
    <t xml:space="preserve">   468,86</t>
  </si>
  <si>
    <t>AD 35.25.0150 (/)</t>
  </si>
  <si>
    <t>Ensaio para determinação da resistência á compressão simples axial, em corpos de prova em rocha, com diâmetro entre N até H, excluindo a preparação da amostra.</t>
  </si>
  <si>
    <t xml:space="preserve">   288,20</t>
  </si>
  <si>
    <t>AD 35.25.0200 (/)</t>
  </si>
  <si>
    <t>Ensaio de SPT, com amostrador padrão, durante sondagem rotativa mista, qualquer diâmetro, qualquer profundidade, por ensaio.</t>
  </si>
  <si>
    <t xml:space="preserve">   124,89</t>
  </si>
  <si>
    <t>AD 35.25.0250 (/)</t>
  </si>
  <si>
    <t>Preparação de corpos de prova, em rocha, com serra diamantada, incluindo retificação de topo, base e geratriz, nos diâmetros de N até H, por corpo de prova.</t>
  </si>
  <si>
    <t>AD 35.30 Ensaios em Estruturas de Concreto Armado ou Protendido</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</si>
  <si>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</si>
  <si>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</si>
  <si>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</si>
  <si>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</si>
  <si>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</si>
  <si>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</si>
  <si>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</si>
  <si>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</si>
  <si>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</si>
  <si>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</si>
  <si>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</si>
  <si>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</si>
  <si>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</si>
  <si>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</si>
  <si>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t>
  </si>
  <si>
    <t>AD 35.35.0050 (A)</t>
  </si>
  <si>
    <t>Amostra indeformada em bloco.</t>
  </si>
  <si>
    <t xml:space="preserve">   330,89</t>
  </si>
  <si>
    <t>AD 35.35.0100 (/)</t>
  </si>
  <si>
    <t>Ensaio de amostra de areia.</t>
  </si>
  <si>
    <t xml:space="preserve">  2563,52</t>
  </si>
  <si>
    <t>AD 35.35.0150 (/)</t>
  </si>
  <si>
    <t>Ensaio de amostra de material pétreo.</t>
  </si>
  <si>
    <t xml:space="preserve">   193,62</t>
  </si>
  <si>
    <t>AD 35.35.0200 (/)</t>
  </si>
  <si>
    <t>Ensaio de compactação com energia Proctor Intermediário, conforme as recomendações da NBR7182 e da NBR6457.</t>
  </si>
  <si>
    <t xml:space="preserve">   739,29</t>
  </si>
  <si>
    <t>AD 35.35.0250 (/)</t>
  </si>
  <si>
    <t>Ensaio de compactação com energia Proctor Modificado, conforme as recomendações da NBR7182 e da NBR6457.</t>
  </si>
  <si>
    <t xml:space="preserve">   860,91</t>
  </si>
  <si>
    <t>AD 35.35.0300 (/)</t>
  </si>
  <si>
    <t>Ensaio de compactação com energia Proctor Normal, conforme recomendações da NBR 7182 e NBR 6457.</t>
  </si>
  <si>
    <t xml:space="preserve">   616,08</t>
  </si>
  <si>
    <t>AD 35.35.0350 (/)</t>
  </si>
  <si>
    <t>Ensaio de compressão não confinada em amostra natural de solo, conforme recomendações da NBR12770.</t>
  </si>
  <si>
    <t xml:space="preserve">   320,04</t>
  </si>
  <si>
    <t>AD 35.35.0400 (/)</t>
  </si>
  <si>
    <t>Ensaio de compressão simples em amostra moldada.</t>
  </si>
  <si>
    <t>AD 35.35.0450 (A)</t>
  </si>
  <si>
    <t>Ensaio de palheta ("Vane test") realizado no campo, exclusive perfuração.</t>
  </si>
  <si>
    <t xml:space="preserve">   229,35</t>
  </si>
  <si>
    <t>AD 35.35.0500 (A)</t>
  </si>
  <si>
    <t>Ensaio de perda d'água, sondagem rotativa em rocha.</t>
  </si>
  <si>
    <t xml:space="preserve">   215,28</t>
  </si>
  <si>
    <t>AD 35.35.0550 (/)</t>
  </si>
  <si>
    <t>Ensaio para determinação do coeficiente de permeabilidade, em amostra argilosa moldada, à carga variável, conforme NBR14545.</t>
  </si>
  <si>
    <t xml:space="preserve">   492,86</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</si>
  <si>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</si>
  <si>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</si>
  <si>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</si>
  <si>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</si>
  <si>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 xml:space="preserve">   480,06</t>
  </si>
  <si>
    <t>AD 35.35.0700 (/)</t>
  </si>
  <si>
    <t>Ensaio para determinação do Índice Suporte Califórnia (CBR) - 5 pontos - obtido com energia Proctor Intermediário, através de, no mínimo, 5 corpos de prova, conforme recomendação da NBR9895, NBR6457, NBR7182.</t>
  </si>
  <si>
    <t xml:space="preserve">  2584,32</t>
  </si>
  <si>
    <t>AD 35.35.0750 (/)</t>
  </si>
  <si>
    <t>Ensaio para determinação do Índice Suporte Califórnia (CBR) - 5 pontos - obtido com energia Proctor Modificado, através de, no mínimo, 5 corpos de prova, conforme recomendação da NBR9895, NBR6457, NBR7182.</t>
  </si>
  <si>
    <t xml:space="preserve">  2707,54</t>
  </si>
  <si>
    <t>AD 35.35.0800 (/)</t>
  </si>
  <si>
    <t>Ensaio para determinação do Índice Suporte Califórnia (CBR) - 5 pontos - obtido com energia Proctor Normal, através de, no mínimo, 5 corpos de prova, conforme recomendação da NBR9895, NBR6457, NBR7182.</t>
  </si>
  <si>
    <t xml:space="preserve">  2339,49</t>
  </si>
  <si>
    <t>AD 35.35.0850 (/)</t>
  </si>
  <si>
    <t>Ensaio para determinação do Índice Suporte Califórnia (CBR) - 3 pontos - obtido com energia Proctor Intermediário, através de, no mínimo, 5 corpos de prova, conforme recomendação da NBR9895, NBR6457, NBR7182.</t>
  </si>
  <si>
    <t xml:space="preserve">  1600,20</t>
  </si>
  <si>
    <t>AD 35.35.0900 (/)</t>
  </si>
  <si>
    <t>Ensaio para determinação do Índice Suporte Califórnia (CBR) - 3 pontos - obtido com energia Proctor Modificado, através de, no mínimo, 5 corpos de prova, conforme recomendação da NBR9895, NBR6457, NBR7182.</t>
  </si>
  <si>
    <t xml:space="preserve">  1723,42</t>
  </si>
  <si>
    <t>AD 35.35.0950 (/)</t>
  </si>
  <si>
    <t>Ensaio triaxial drenado em amostra moldada por CP.</t>
  </si>
  <si>
    <t xml:space="preserve">  2646,73</t>
  </si>
  <si>
    <t>AD 35.35.1000 (/)</t>
  </si>
  <si>
    <t>Ensaio triaxial drenado em amostra natural por CP.</t>
  </si>
  <si>
    <t xml:space="preserve">  2461,11</t>
  </si>
  <si>
    <t>AD 35.35.1050 (/)</t>
  </si>
  <si>
    <t>Ensaio triaxial não drenado em amostra moldada por CP.</t>
  </si>
  <si>
    <t xml:space="preserve">  1046,53</t>
  </si>
  <si>
    <t>AD 35.35.1100 (/)</t>
  </si>
  <si>
    <t>Ensaio triaxial não drenado em amostra natural por CP.</t>
  </si>
  <si>
    <t xml:space="preserve">   923,32</t>
  </si>
  <si>
    <t>AD 40 Mão-de-Obra</t>
  </si>
  <si>
    <t>AD 40.05 Mão-de-Obra da Administração Local</t>
  </si>
  <si>
    <t>AD 40.05.0050 (/)</t>
  </si>
  <si>
    <t>Ajudante (inclusive encargos sociais).</t>
  </si>
  <si>
    <t xml:space="preserve">    26,71</t>
  </si>
  <si>
    <t>AD 40.05.0056 (/)</t>
  </si>
  <si>
    <t>Almoxarife (inclusive encargos sociais).</t>
  </si>
  <si>
    <t xml:space="preserve">    38,33</t>
  </si>
  <si>
    <t>AD 40.05.0068 (/)</t>
  </si>
  <si>
    <t>Apontador (inclusive encargos sociais).</t>
  </si>
  <si>
    <t>AD 40.05.0074 (/)</t>
  </si>
  <si>
    <t>Auxiliar de almoxarife (inclusive encargos sociais).</t>
  </si>
  <si>
    <t xml:space="preserve">    31,13</t>
  </si>
  <si>
    <t>AD 40.05.0077 (A)</t>
  </si>
  <si>
    <t>Auxiliar de enfermagem (inclusive encargos sociais).</t>
  </si>
  <si>
    <t xml:space="preserve">    25,21</t>
  </si>
  <si>
    <t>AD 40.05.0080 (/)</t>
  </si>
  <si>
    <t>Auxiliar de escritório (inclusive encargos sociais).</t>
  </si>
  <si>
    <t>AD 40.05.0086 (/)</t>
  </si>
  <si>
    <t>Técnico de nível médio (inclusive encargos sociais).</t>
  </si>
  <si>
    <t xml:space="preserve">    30,26</t>
  </si>
  <si>
    <t>AD 40.05.0092 (/)</t>
  </si>
  <si>
    <t>Auxiliar de topografia - serviços de campo (inclusive encargos sociais).</t>
  </si>
  <si>
    <t xml:space="preserve">    36,70</t>
  </si>
  <si>
    <t>AD 40.05.0094 (/)</t>
  </si>
  <si>
    <t>Biólogo na área de Meio Ambiente (inclusive encargos sociais).</t>
  </si>
  <si>
    <t xml:space="preserve">    44,42</t>
  </si>
  <si>
    <t>AD 40.05.0098 (/)</t>
  </si>
  <si>
    <t>Chefe de escritório (inclusive encargos sociais).</t>
  </si>
  <si>
    <t xml:space="preserve">    49,20</t>
  </si>
  <si>
    <t>AD 40.05.0104 (/)</t>
  </si>
  <si>
    <t>Desenhista A (inclusive encargos sociais).</t>
  </si>
  <si>
    <t xml:space="preserve">    38,10</t>
  </si>
  <si>
    <t>AD 40.05.0110 (/)</t>
  </si>
  <si>
    <t>Digitador (inclusive encargos sociais).</t>
  </si>
  <si>
    <t xml:space="preserve">    25,79</t>
  </si>
  <si>
    <t>AD 40.05.0116 (/)</t>
  </si>
  <si>
    <t>Encarregado (inclusive encargos sociais).</t>
  </si>
  <si>
    <t xml:space="preserve">    44,99</t>
  </si>
  <si>
    <t>AD 40.05.0119 (A)</t>
  </si>
  <si>
    <t>Enfermeiro (inclusive encargos sociais).</t>
  </si>
  <si>
    <t xml:space="preserve">    49,69</t>
  </si>
  <si>
    <t>AD 40.05.0122 (/)</t>
  </si>
  <si>
    <t>Engenheiro, arquiteto ou geólogo jr (inclusive encargos sociais).</t>
  </si>
  <si>
    <t xml:space="preserve">   131,13</t>
  </si>
  <si>
    <t>AD 40.05.0128 (/)</t>
  </si>
  <si>
    <t>Engenheiro ou arquiteto, coordenador geral de projetos ou supervisor de obras (inclusive encargos sociais).</t>
  </si>
  <si>
    <t xml:space="preserve">   204,63</t>
  </si>
  <si>
    <t>AD 40.05.0134 (/)</t>
  </si>
  <si>
    <t>Engenheiro,  arquiteto ou geólogo sênior (inclusive encargos sociais).</t>
  </si>
  <si>
    <t xml:space="preserve">   293,17</t>
  </si>
  <si>
    <t>AD 40.05.0138 (A)</t>
  </si>
  <si>
    <t>Engenheiro de segurança do trabalho (inclusive encargos sociais).</t>
  </si>
  <si>
    <t xml:space="preserve">   135,06</t>
  </si>
  <si>
    <t>AD 40.05.0140 (/)</t>
  </si>
  <si>
    <t>Escriturário (inclusive encargos sociais).</t>
  </si>
  <si>
    <t xml:space="preserve">    37,00</t>
  </si>
  <si>
    <t>AD 40.05.0146 (/)</t>
  </si>
  <si>
    <t>Estagiário (inclusive encargos sociais).</t>
  </si>
  <si>
    <t>AD 40.05.0149 (A)</t>
  </si>
  <si>
    <t>Médico do trabalho (inclusive encargos sociais).</t>
  </si>
  <si>
    <t>AD 40.05.0152 (/)</t>
  </si>
  <si>
    <t>Mestre de obra A (inclusive encargos sociais).</t>
  </si>
  <si>
    <t xml:space="preserve">    92,06</t>
  </si>
  <si>
    <t>AD 40.05.0158 (/)</t>
  </si>
  <si>
    <t>Mestre de obra B (inclusive encargos sociais).</t>
  </si>
  <si>
    <t xml:space="preserve">    70,05</t>
  </si>
  <si>
    <t>AD 40.05.0164 (/)</t>
  </si>
  <si>
    <t>Motorista de caminhão e carreta (inclusive encargos sociais).</t>
  </si>
  <si>
    <t xml:space="preserve">    24,12</t>
  </si>
  <si>
    <t>AD 40.05.0170 (/)</t>
  </si>
  <si>
    <t>Motorista de veículo leve de serviço (inclusive encargos sociais).</t>
  </si>
  <si>
    <t xml:space="preserve">    21,88</t>
  </si>
  <si>
    <t>AD 40.05.0173 (/)</t>
  </si>
  <si>
    <t>Motorista operador de reboque e munck (inclusive encargos sociais).</t>
  </si>
  <si>
    <t xml:space="preserve">    28,42</t>
  </si>
  <si>
    <t>AD 40.05.0176 (/)</t>
  </si>
  <si>
    <t>Operador de computador (inclusive encargos sociais).</t>
  </si>
  <si>
    <t xml:space="preserve">    25,49</t>
  </si>
  <si>
    <t>AD 40.05.0182 (/)</t>
  </si>
  <si>
    <t>Programador de computador (inclusive encargos sociais).</t>
  </si>
  <si>
    <t xml:space="preserve">    35,52</t>
  </si>
  <si>
    <t>AD 40.05.0188 (/)</t>
  </si>
  <si>
    <t>Secretária (inclusive encargos sociais).</t>
  </si>
  <si>
    <t>AD 40.05.0200 (/)</t>
  </si>
  <si>
    <t>Supervisor de tráfego, com todo o seu EPI, colete, capa, boné, apito, (inclusive encargos sociais).</t>
  </si>
  <si>
    <t xml:space="preserve">    65,77</t>
  </si>
  <si>
    <t>AD 40.05.0206 (/)</t>
  </si>
  <si>
    <t>Técnico em eletrônica ou eletrotécnica (inclusive encargos sociais).</t>
  </si>
  <si>
    <t xml:space="preserve">    38,65</t>
  </si>
  <si>
    <t>AD 40.05.0209 (A)</t>
  </si>
  <si>
    <t>Técnico de segurança do trabalho (inclusive encargos sociais).</t>
  </si>
  <si>
    <t>AD 40.05.0212 (/)</t>
  </si>
  <si>
    <t>Topógrafo A - serviços de campo e escritório, com responsabilidade de dirigí-los (inclusive encargos sociais).</t>
  </si>
  <si>
    <t xml:space="preserve">    52,83</t>
  </si>
  <si>
    <t>AD 40.05.0218 (A)</t>
  </si>
  <si>
    <t>Vigia (inclusive encargos sociais).</t>
  </si>
  <si>
    <t xml:space="preserve">    26,97</t>
  </si>
  <si>
    <t>AL 05 Alvenaria</t>
  </si>
  <si>
    <t>AL 05.03 Alvenaria de Pedra Natural Bruta (seca) - Paredes</t>
  </si>
  <si>
    <t>AL 05.03.0050 (/)</t>
  </si>
  <si>
    <t>Alvenaria de pedra seca em elevação, de uma face, feita com blocos de dimensões aproximadas de (30x30x30)cm até (40x40x40)cm, até 3m de altura.</t>
  </si>
  <si>
    <t xml:space="preserve">   347,70</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</si>
  <si>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</si>
  <si>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</si>
  <si>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</si>
  <si>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 xml:space="preserve">   573,67</t>
  </si>
  <si>
    <t>AL 05.05.0053 (/)</t>
  </si>
  <si>
    <t>Alvenaria de pedra em elevação, de uma face, feita com blocos de  pedra-de-mão, assentes com argamassa de cimento, saibro e areia, traço 1:2:3, até 1,50m de altura, sendo a espessura até 0,35m.</t>
  </si>
  <si>
    <t xml:space="preserve">   943,73</t>
  </si>
  <si>
    <t>AL 05.05.0100 (/)</t>
  </si>
  <si>
    <t>Alvenaria de pedra em elevação, de uma face, feita com blocos de dimensões aproximadas de (30x30x30)cm até (40x40x40)cm, assentes com argamassa de cimento, saibro e areia 1:2:3, juntas simples, acima de 1,50 até 3m de altura.</t>
  </si>
  <si>
    <t xml:space="preserve">  1053,38</t>
  </si>
  <si>
    <t>AL 05.05.0150 (/)</t>
  </si>
  <si>
    <t>Alvenaria de pedra em elevação, de 2 faces, feita com blocos de pedra-de-mão, assentes com argamassa de cimento, saibro e areia no traço 1:2:3, até 1,50m de altura, sendo espessura até 0,35m.</t>
  </si>
  <si>
    <t xml:space="preserve">  1304,41</t>
  </si>
  <si>
    <t>AL 05.05.0200 (/)</t>
  </si>
  <si>
    <t>Alvenaria de pedra em elevação, de 2 faces, feita com blocos de  pedra-de-mão, assentes com argamassa de cimento, saibro e areia no traço 1:2:3, acima de 1,50 até 3m de altura, sendo espessura até 0,35m.</t>
  </si>
  <si>
    <t xml:space="preserve">  1563,69</t>
  </si>
  <si>
    <t>AL 05.05.0250 (A)</t>
  </si>
  <si>
    <t>Junta relevo, em alvenaria de pedra em elevação, de 1 face, feita com blocos de dimensões aproximadas de (30x30x30)cm até (40x40x40)cm, com argamassa de cimento, cal e areia fina, no traço 1:3:5.</t>
  </si>
  <si>
    <t xml:space="preserve">   107,72</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</si>
  <si>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</si>
  <si>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</si>
  <si>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</si>
  <si>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 xml:space="preserve">   173,16</t>
  </si>
  <si>
    <t>AL 05.10.0053 (/)</t>
  </si>
  <si>
    <t>Alvenaria de tijolo maciço (7x10x20)cm, com argamassa de cimento e saibro no traço 1:6, em paredes de meia vez (0,10m), de superfície corrida, até 3m de altura, e medida pela área real.</t>
  </si>
  <si>
    <t xml:space="preserve">   177,28</t>
  </si>
  <si>
    <t>AL 05.10.0059 (/)</t>
  </si>
  <si>
    <t>Alvenaria de tijolo maciço (7x10x20)cm, com argamassa de cimento e saibro no traço 1:6, em paredes de meia vez (0,10m), de superfície corrida, de 3m a 4,50m de altura, e medida pela área real.</t>
  </si>
  <si>
    <t xml:space="preserve">   226,33</t>
  </si>
  <si>
    <t>AL 05.10.0103 (/)</t>
  </si>
  <si>
    <t>Alvenaria de tijolo maciço (7x10x20)cm, com argamassa de cimento e saibro no traço 1:6, em paredes com vãos ou arestas, de meia vez (0,10m), até 3m  de altura, e medida pela área real.</t>
  </si>
  <si>
    <t xml:space="preserve">   190,94</t>
  </si>
  <si>
    <t>AL 05.10.0106 (/)</t>
  </si>
  <si>
    <t>Alvenaria de tijolo maciço (7x10x20)cm, com argamassa de cimento e saibro no traço 1:6, em paredes com vãos ou arestas, de meia vez (0,10m), de 3m a 4,50m de altura, e medida pela área real.</t>
  </si>
  <si>
    <t xml:space="preserve">   253,41</t>
  </si>
  <si>
    <t>AL 05.10.0150 (/)</t>
  </si>
  <si>
    <t>Alvenaria de tijolo maciço (7x10x20)cm, com argamassa de cimento e saibro no traço 1:6, em paredes de 1 vez (0,20m), de superfície corrida, até 1,50m de altura, e medida pela área real.</t>
  </si>
  <si>
    <t xml:space="preserve">   335,20</t>
  </si>
  <si>
    <t>AL 05.10.0152 (/)</t>
  </si>
  <si>
    <t>Alvenaria de tijolo maciço (7x10x20)cm, com argamassa de cimento e saibro no traço 1:6, em paredes de 1 vez (0,20m), de superfície corrida, até 3m de altura, e medida pela área real.</t>
  </si>
  <si>
    <t xml:space="preserve">   341,38</t>
  </si>
  <si>
    <t>AL 05.10.0153 (/)</t>
  </si>
  <si>
    <t>Alvenaria de tijolo maciço (7x10x20)cm, com argamassa de cimento e saibro no traço 1:6, em paredes com vãos ou arestas, de 1 vez (0,20m), até 3m de altura, e medida pela área real.</t>
  </si>
  <si>
    <t xml:space="preserve">   376,22</t>
  </si>
  <si>
    <t>AL 05.10.0156 (/)</t>
  </si>
  <si>
    <t>Alvenaria de tijolo maciço (7x10x20)cm, com argamassa de cimento e saibro no traço 1:6, em paredes de 1 vez (0,20m), de superfície corrida, de 3m a 4,50m de altura, e medida pela área real.</t>
  </si>
  <si>
    <t xml:space="preserve">   433,97</t>
  </si>
  <si>
    <t>AL 05.10.0200 (/)</t>
  </si>
  <si>
    <t>Alvenaria de tijolo maciço (7x10x20)cm, com argamassa de cimento e saibro no traço 1:6, em paredes com vãos ou arestas, de 1 vez (0,20m), de 3m a 4,50m de altura, e medida pela área real.</t>
  </si>
  <si>
    <t xml:space="preserve">   483,80</t>
  </si>
  <si>
    <t>AL 05.15 Alvenaria de Tijolos Cerâmicos Maciços - Caixas Enterradas</t>
  </si>
  <si>
    <t>AL 05.15.0050 (/)</t>
  </si>
  <si>
    <t>Alvenaria para caixas enterradas, até 0,80m de profundidade, de tijolo maciço (7x10x20)cm, com argamassa de cimento, saibro e areia no traço 1:2:2 e parede de meia vez.</t>
  </si>
  <si>
    <t xml:space="preserve">   192,50</t>
  </si>
  <si>
    <t>AL 05.15.0100 (/)</t>
  </si>
  <si>
    <t>Alvenaria para caixas enterradas, até 0,80m de profundidade, de tijolo maciço (7x10x20)cm, com argamassa de cimento, saibro e areia no traço 1:2:2 e parede de 1 vez (19cm).</t>
  </si>
  <si>
    <t xml:space="preserve">   379,04</t>
  </si>
  <si>
    <t>AL 05.15.0103 (/)</t>
  </si>
  <si>
    <t>Alvenaria para caixas enterradas, de 0,80m a 1,60m de profundidade, de tijolo maciço (7x10x20)cm, com argamassa de cimento, saibro e areia no traço 1:2:2 e parede de 1 vez e meia (29cm).</t>
  </si>
  <si>
    <t xml:space="preserve">   517,35</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</si>
  <si>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</si>
  <si>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</si>
  <si>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</si>
  <si>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 xml:space="preserve">    88,42</t>
  </si>
  <si>
    <t>AL 05.20.0053 (/)</t>
  </si>
  <si>
    <t>Alvenaria de tijolo (10x20x20)cm, de furos redondos, com argamassa de cimento e saibro no traço 1:8, em parede de meia vez (0,10m), de superfície corrida, até 3m de altura, e medida pela área real.</t>
  </si>
  <si>
    <t xml:space="preserve">    91,78</t>
  </si>
  <si>
    <t>AL 05.20.0056 (/)</t>
  </si>
  <si>
    <t>Alvenaria de tijolo (10x20x20)cm, de furos redondos, com argamassa de cimento e saibro no traço 1:8, em paredes de meia vez (0,10m), de superfície corrida, de 3m a 4,50m de altura, e medida pela área real.</t>
  </si>
  <si>
    <t xml:space="preserve">   134,34</t>
  </si>
  <si>
    <t>AL 05.20.0100 (/)</t>
  </si>
  <si>
    <t>Alvenaria de tijolo (10x20x20)cm, de furos redondos, com argamassa de cimento e saibro no traço 1:8, em parede com vãos ou arestas (0,10m), até 3m de altura, e medida pela área real.</t>
  </si>
  <si>
    <t xml:space="preserve">   103,21</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</si>
  <si>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</si>
  <si>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</si>
  <si>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</si>
  <si>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</si>
  <si>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 xml:space="preserve">    73,94</t>
  </si>
  <si>
    <t>AL 05.20.0153 (/)</t>
  </si>
  <si>
    <t>Alvenaria de tijolo (10x20x30)cm, de furos redondos, com argamassa de cimento e saibro no traço 1:8, em paredes de meia vez (0,10m), de superfície corrida, até 3m de altura, e medida pela área real.</t>
  </si>
  <si>
    <t xml:space="preserve">    75,87</t>
  </si>
  <si>
    <t>AL 05.20.0156 (/)</t>
  </si>
  <si>
    <t>Alvenaria de tijolo (10x20x30)cm, de furos redondos, com argamassa de cimento e saibro no traço 1:8, em paredes de meia vez (0,10m), de superfície corrida de 3m a 4,50m de altura, e medida pela área real.</t>
  </si>
  <si>
    <t xml:space="preserve">   105,62</t>
  </si>
  <si>
    <t>AL 05.20.0200 (/)</t>
  </si>
  <si>
    <t>Alvenaria de tijolo (10x20x30)cm, de furos redondos, com argamassa de cimento e saibro no traço 1:8, em paredes com vãos ou arestas (0,10m), até 3m de altura, e medida pela área real.</t>
  </si>
  <si>
    <t xml:space="preserve">    85,79</t>
  </si>
  <si>
    <t>AL 05.20.0203 (/)</t>
  </si>
  <si>
    <t>Alvenaria de tijolo (10x20x30)cm, de furos redondos, com argamassa de cimento e saibro no traço 1:8, em paredes com vãos ou arestas de meia vez (0,10m), de 3m a 4,50m de altura, e medida pela área real.</t>
  </si>
  <si>
    <t xml:space="preserve">    89,60</t>
  </si>
  <si>
    <t>AL 05.20.0250 (/)</t>
  </si>
  <si>
    <t>Alvenaria de tijolo (10x20x20)cm, de furos redondos, com argamassa de cimento e saibro no traço 1:8, em paredes de 1 vez (0,20m), de superfície corrida, até 1,50m de altura, e medida pela área real.</t>
  </si>
  <si>
    <t xml:space="preserve">   177,17</t>
  </si>
  <si>
    <t>AL 05.20.0253 (/)</t>
  </si>
  <si>
    <t>Alvenaria de tijolo (10x20x20)cm, de furos redondos, com argamassa de cimento e saibro no traço 1:8, em paredes de 1 vez (0,20m), de superfície corrida, até 3m de altura, e medida pela área real.</t>
  </si>
  <si>
    <t xml:space="preserve">   182,32</t>
  </si>
  <si>
    <t>AL 05.20.0300 (/)</t>
  </si>
  <si>
    <t>Alvenaria de tijolo (10x20x20)cm, de furos redondos, com argamassa de cimento e saibro no traço 1:8, em parede com vãos ou arestas (0,20m), até 3m de altura, e medida pela área real.</t>
  </si>
  <si>
    <t xml:space="preserve">   205,75</t>
  </si>
  <si>
    <t>AL 05.20.0303 (/)</t>
  </si>
  <si>
    <t>Alvenaria de tijolo (10x20x20)cm, de furos redondos, com argamassa de cimento e saibro no traço 1:8, em parede com vãos ou arestas (0,20m), de 3m a 4,50m de altura, e medida pela área real.</t>
  </si>
  <si>
    <t xml:space="preserve">   296,94</t>
  </si>
  <si>
    <t>AL 05.20.0350 (/)</t>
  </si>
  <si>
    <t>Alvenaria de tijolo (10x20x30)cm, de furos redondos, com argamassa de cimento e saibro no traço 1:8, em paredes de 1 vez (0,20m), de superfície corrida, até 1,50m de altura, e medida pela área real.</t>
  </si>
  <si>
    <t xml:space="preserve">   146,85</t>
  </si>
  <si>
    <t>AL 05.20.0353 (/)</t>
  </si>
  <si>
    <t>Alvenaria de tijolo (10x20x30)cm, de furos redondos, com argamassa de cimento e saibro no traço 1:8, em paredes de 1 vez (0,20m), de superfície corrida, até 3m de altura, e medida pela área real.</t>
  </si>
  <si>
    <t xml:space="preserve">   150,97</t>
  </si>
  <si>
    <t>AL 05.20.0400 (/)</t>
  </si>
  <si>
    <t>Alvenaria de tijolo (10x20x30)cm, de furos redondos, com argamassa de cimento e saibro no traço 1:8, em paredes com vãos ou arestas (0,20m), até 3m de altura, e medida pela área real.</t>
  </si>
  <si>
    <t xml:space="preserve">   165,26</t>
  </si>
  <si>
    <t>AL 05.20.0450 (/)</t>
  </si>
  <si>
    <t>Alvenaria de tijolo (10x20x30)cm, de furos redondos, com argamassa de cimento e saibro no traço 1:8, em paredes corridas de 1 vez (0,20m), de 3m a 4,50m de altura, e medida pela área real.</t>
  </si>
  <si>
    <t xml:space="preserve">   201,96</t>
  </si>
  <si>
    <t>AL 05.20.0500 (/)</t>
  </si>
  <si>
    <t>Alvenaria de tijolo (10x20x30)cm, de furos redondos, com argamassa de cimento e saibro no traço 1:8, em paredes com vãos ou arestas de 1 vez (0,20m), de 3m a 4,50m de altura, e medida pela área real.</t>
  </si>
  <si>
    <t xml:space="preserve">   229,33</t>
  </si>
  <si>
    <t>AL 05.23 Alvenaria de Blocos Cerâmicos Vazados (estrutural)</t>
  </si>
  <si>
    <t>AL 05.23.0100 (/)</t>
  </si>
  <si>
    <t>Alvenaria estrutural de tijolo cerâmico (14x19x29)cm, aparentes, espessura de 14cm, para superfícies com vãos e arestas.  Fornecimento e assentamento.</t>
  </si>
  <si>
    <t xml:space="preserve">   130,42</t>
  </si>
  <si>
    <t>AL 05.23.0200 (/)</t>
  </si>
  <si>
    <t>Alvenaria estrutural de tijolo cerâmico tipo "L" (14x19x29)cm, aparentes, espessura de 14cm, para cintas e vergas de amarração.  Fornecimento e assentamento.</t>
  </si>
  <si>
    <t xml:space="preserve">    33,25</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</si>
  <si>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</si>
  <si>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</si>
  <si>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</si>
  <si>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</si>
  <si>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</si>
  <si>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 xml:space="preserve">    83,04</t>
  </si>
  <si>
    <t>AL 05.25.0053 (/)</t>
  </si>
  <si>
    <t>Alvenaria de blocos de concreto (10x20x40)cm, com argamassa de cimento e areia no traço 1:8, em paredes corridas de 0,10m de espessura, de 3m a 4,50m de altura, e medida pela área real.</t>
  </si>
  <si>
    <t xml:space="preserve">   125,18</t>
  </si>
  <si>
    <t>AL 05.25.0100 (/)</t>
  </si>
  <si>
    <t>Alvenaria de blocos de concreto (10x20x40)cm, com argamassa de cimento e areia, no traço 1:8, em paredes com vãos e arestas de meia vez (0,10m), até 3m de altura, e medida pela área real.</t>
  </si>
  <si>
    <t xml:space="preserve">   101,05</t>
  </si>
  <si>
    <t>AL 05.25.0103 (/)</t>
  </si>
  <si>
    <t>Alvenaria de blocos de concreto (10x20x40)cm, com argamassa de cimento e areia no traço 1:8, em paredes com vãos e arestas de meia vez (0,10m),de 3m a 4,50m de altura, e medida pela área real.</t>
  </si>
  <si>
    <t xml:space="preserve">   133,45</t>
  </si>
  <si>
    <t>AL 05.25.0250 (/)</t>
  </si>
  <si>
    <t>Alvenaria de blocos de concreto (15x20x40)cm, em paredes de 0,15m de espessura, com argamassa de cimento e areia no traço 1:4 (em volume), no assentamento e no preenchimento dos vazios dos blocos, até 1,50m de altura e medida pela área real.</t>
  </si>
  <si>
    <t xml:space="preserve">   176,70</t>
  </si>
  <si>
    <t>AL 05.25.0300 (/)</t>
  </si>
  <si>
    <t>Alvenaria de blocos de concreto (15x20x40)cm, com argamassa de cimento e areia no traço 1:8, em paredes de 0,15m de espessura, de superfície corrida, e medida pela área real.</t>
  </si>
  <si>
    <t xml:space="preserve">    95,78</t>
  </si>
  <si>
    <t>AL 05.25.0350 (/)</t>
  </si>
  <si>
    <t>Alvenaria de blocos de concreto (10x20x40)cm, com argamassa de cimento e areia no traço 1:8, em paredes corridas de 0,20m de espessura, até 3m de altura, e medida pela área real.</t>
  </si>
  <si>
    <t xml:space="preserve">   168,55</t>
  </si>
  <si>
    <t>AL 05.25.0353 (/)</t>
  </si>
  <si>
    <t>Alvenaria de blocos de concreto (10x20x40)cm, com argamassa de cimento e areia no traço 1:8, em paredes corridas de 0,20m de espessura, de 3m a 4,50m de altura, e medida pela área real.</t>
  </si>
  <si>
    <t xml:space="preserve">   188,00</t>
  </si>
  <si>
    <t>AL 05.25.0400 (/)</t>
  </si>
  <si>
    <t>Alvenaria de blocos de concreto (10x20x40)cm, com argamassa de cimento e areia no traço 1:8, em paredes com vãos ou arestas de 0,20m de espessura, até 3m de altura, e medida pela área real.</t>
  </si>
  <si>
    <t xml:space="preserve">   183,32</t>
  </si>
  <si>
    <t>AL 05.25.0403 (/)</t>
  </si>
  <si>
    <t>Alvenaria de blocos de concreto (10x20x40)cm, com argamassa de cimento e areia no traço 1:8, em paredes com vãos ou arestas de 0,20m de espessura, de 3m a 4,50m de altura, e medida pela área real.</t>
  </si>
  <si>
    <t xml:space="preserve">   212,49</t>
  </si>
  <si>
    <t>AL 05.25.0450 (/)</t>
  </si>
  <si>
    <t>Alvenaria de blocos de concreto (20x20x40)cm, com argamassa de cimento e areia no traço 1:6, em paredes de 0,20m de espessura, de superfície corrida, até 3m de altura, e medida pela área real.</t>
  </si>
  <si>
    <t xml:space="preserve">   139,73</t>
  </si>
  <si>
    <t>AL 05.25.0453 (/)</t>
  </si>
  <si>
    <t>Alvenaria de blocos de concreto (20x20x40)cm, com argamassa de cimento e areia no traço 1:6, em paredes corridas de 0,20m de espessura, de 3m a 4,50m de altura, e medida pela área real.</t>
  </si>
  <si>
    <t xml:space="preserve">   165,66</t>
  </si>
  <si>
    <t>AL 05.27 Alvenaria de Blocos de Concreto (estrutural)</t>
  </si>
  <si>
    <t>AL 05.27.0100 (/)</t>
  </si>
  <si>
    <t>Alvenaria de blocos de concreto estrutural (15x20x40)cm, com argamassa de cimento e areia no traço 1:8, em paredes com vãos de meia vez (0,15m), até 3m de altura, e medida pela área real.</t>
  </si>
  <si>
    <t xml:space="preserve">   106,13</t>
  </si>
  <si>
    <t>AL 05.29 Alvenaria de Blocos de Concreto Celular</t>
  </si>
  <si>
    <t>AL 05.29.0100 (/)</t>
  </si>
  <si>
    <t>Alvenaria de blocos de concreto celular (10x30x60)cm, com argamassa de cimento, cal hidratada e areia fina no traço 1:3:5, em paredes de 10cm de espessura e medida pela área real.</t>
  </si>
  <si>
    <t xml:space="preserve">   144,77</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</si>
  <si>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</si>
  <si>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</si>
  <si>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</si>
  <si>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 xml:space="preserve">   333,48</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</si>
  <si>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</si>
  <si>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</si>
  <si>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 xml:space="preserve">   322,71</t>
  </si>
  <si>
    <t>AL 05.30.0200 (/)</t>
  </si>
  <si>
    <t>Parede de elementos vazados (cobogó), em placas de concreto modelo 22-B, Neo-Rex ou similar, medindo: (33x33x10)cm, assentes com argamassa de cimento e areia, no traço 1:4.  Fornecimento e assentamento.</t>
  </si>
  <si>
    <t xml:space="preserve">   369,56</t>
  </si>
  <si>
    <t>AL 05.30.0250 (/)</t>
  </si>
  <si>
    <t>Paredes de veneziana de concreto, em tijolos tipo Neo-Rex nº 59 (39x10x10)cm ou similar, assentes com argamassa de cimento e aeia no traço 1:4.  Fornecimento e assentamento.</t>
  </si>
  <si>
    <t xml:space="preserve">   371,79</t>
  </si>
  <si>
    <t>AL 05.35 Alvenaria de Blocos de Vidro</t>
  </si>
  <si>
    <t>AL 05.35.0050 (A)</t>
  </si>
  <si>
    <t>Alvenaria de blocos de vidro nacional, tipo veneziana (19x8x9,5)cm, assentes com argamassa de cimento, cal e areia fina, no traço 1:3:5.  Fornecimento e assentamento.</t>
  </si>
  <si>
    <t xml:space="preserve">  3506,18</t>
  </si>
  <si>
    <t>AL 05.35.0100 (/)</t>
  </si>
  <si>
    <t>Alvenaria de blocos de vidro nacional, canelado (20x20x10)cm, assentes com argamassa de cimento, cal e areia fina, no traço 1:3:5. Fornecimento e assentamento.</t>
  </si>
  <si>
    <t xml:space="preserve">   665,12</t>
  </si>
  <si>
    <t>AL 05.35.0150 (/)</t>
  </si>
  <si>
    <t>Alvenaria de blocos de vidro nacional, incolor (20x20x10)cm, padrão Rio-Cidade, assentes com silicone. Fornecimento e assentamento.</t>
  </si>
  <si>
    <t xml:space="preserve">    58,69</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</si>
  <si>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</si>
  <si>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</si>
  <si>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</si>
  <si>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</si>
  <si>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 xml:space="preserve">    86,69</t>
  </si>
  <si>
    <t>AL 10.05.0100 (A)</t>
  </si>
  <si>
    <t>Painel de madeira face única, construído com chapa de compensado com 10mm, estruturada com sarrafos de madeira serrada de (2,5 x 5)cm, com utilização de 2 vezes, exclusive pintura.  Fornecimento e colocação.</t>
  </si>
  <si>
    <t xml:space="preserve">    71,19</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</si>
  <si>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</si>
  <si>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</si>
  <si>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</si>
  <si>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</si>
  <si>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</si>
  <si>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</si>
  <si>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</si>
  <si>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</si>
  <si>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</si>
  <si>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</si>
  <si>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 xml:space="preserve">   194,64</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</si>
  <si>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</si>
  <si>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</si>
  <si>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</si>
  <si>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</si>
  <si>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</si>
  <si>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</si>
  <si>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</si>
  <si>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</si>
  <si>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</si>
  <si>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</si>
  <si>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</si>
  <si>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</si>
  <si>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</si>
  <si>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</si>
  <si>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</si>
  <si>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</si>
  <si>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</si>
  <si>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</si>
  <si>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 xml:space="preserve">    32,10</t>
  </si>
  <si>
    <t>AL 10.05.1200 (/)</t>
  </si>
  <si>
    <t>Painel divisório com (3,0x0,5x0,1)m, de concreto celular autoclavado, conforme DIN 4223, com densidade nominal de 725Kg/m3, resistência mínima de ruptura de 45Kg/m2 e armadura CA-60 eletrosoldada , Sical ou similar.  Fornecimento e instalação.</t>
  </si>
  <si>
    <t xml:space="preserve">   280,75</t>
  </si>
  <si>
    <t>AL 10.05.2000 (/)</t>
  </si>
  <si>
    <t>Parede divisória em Painel Wall Eternit ou similar, fixado em perfil guia no piso ou teto e perfil "H" montante em chapa perfilada de aço zincado.  Fornecimento e colocação.</t>
  </si>
  <si>
    <t xml:space="preserve">   349,11</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</si>
  <si>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</si>
  <si>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</si>
  <si>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 xml:space="preserve">   736,13</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</si>
  <si>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</si>
  <si>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</si>
  <si>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 xml:space="preserve">   563,05</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</si>
  <si>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</si>
  <si>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</si>
  <si>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</si>
  <si>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 xml:space="preserve">   456,49</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</si>
  <si>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</si>
  <si>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</si>
  <si>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 xml:space="preserve">  2388,05</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</si>
  <si>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</si>
  <si>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</si>
  <si>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</si>
  <si>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</si>
  <si>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 xml:space="preserve">   301,84</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</si>
  <si>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</si>
  <si>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</si>
  <si>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</si>
  <si>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 xml:space="preserve">   219,29</t>
  </si>
  <si>
    <t>AP 05 Aparelhos Hidro-Sanitários</t>
  </si>
  <si>
    <t>AP 05.05 Aparelhos de Louça</t>
  </si>
  <si>
    <t>AP 05.05.0100 (/)</t>
  </si>
  <si>
    <t>Cabide de louça, de 4"x2", na cor branca, Celite ou similar.  Fornecimento e colocação.</t>
  </si>
  <si>
    <t xml:space="preserve">    78,17</t>
  </si>
  <si>
    <t>AP 05.05.0150 (/)</t>
  </si>
  <si>
    <t>Cuba de louça, de (49x36)cm, para lavatório, na cor branca.  Fornecimento.</t>
  </si>
  <si>
    <t xml:space="preserve">    66,99</t>
  </si>
  <si>
    <t>AP 05.05.0153 (A)</t>
  </si>
  <si>
    <t>Cuba de louça, de (49x36)cm,  para lavatório, na cor branca, torneira de 1/2", válvula de PVC rígido de 1"x2 3/8" e sifão de PVC rígido de 1"x1 1/2".  Fornecimento e colocação.</t>
  </si>
  <si>
    <t xml:space="preserve">   218,28</t>
  </si>
  <si>
    <t>AP 05.05.0200 (/)</t>
  </si>
  <si>
    <t>Lavatório, de (42x30)cm, na cor branca, torneira de 1/2", válvula, sifão de PVC rígido e rabicho de plástico.  Fornecimento.</t>
  </si>
  <si>
    <t xml:space="preserve">   284,12</t>
  </si>
  <si>
    <t>AP 05.05.0203 (/)</t>
  </si>
  <si>
    <t>Lavatório L911, na cor branca, de (42x30)cm, Deca ou similar.  Fornecimento.</t>
  </si>
  <si>
    <t xml:space="preserve">   194,35</t>
  </si>
  <si>
    <t>AP 05.05.0206 (/)</t>
  </si>
  <si>
    <t>Lavatório, na cor branca, de (45x33)cm, sifão de 1"x1 1/4", torneira de 1/2" com arejador, válvula e rabicho de plástico.  Fornecimento.</t>
  </si>
  <si>
    <t xml:space="preserve">   772,54</t>
  </si>
  <si>
    <t>AP 05.05.0209 (/)</t>
  </si>
  <si>
    <t>Lavatório, de (45x33)cm, na cor branca, referência 001905, Celite ou similar, com fixação.  Fornecimento.</t>
  </si>
  <si>
    <t xml:space="preserve">   307,69</t>
  </si>
  <si>
    <t>AP 05.05.0212 (/)</t>
  </si>
  <si>
    <t>Lavatório, na cor branca, de (52x43)cm, fixação, sifão de 1"x1 1/4", aparelho  com válvula simples, arrejador e rabicho cromado de 1/2".  Fornecimento.</t>
  </si>
  <si>
    <t xml:space="preserve">   837,48</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</si>
  <si>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</si>
  <si>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</si>
  <si>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</si>
  <si>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</si>
  <si>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</si>
  <si>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</si>
  <si>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 xml:space="preserve">    70,85</t>
  </si>
  <si>
    <t>AP 05.05.0400 (/)</t>
  </si>
  <si>
    <t>Porta-toalha de plástico, de 24", com consolos de louça, na cor branca.  Fornecimento e colocação.</t>
  </si>
  <si>
    <t xml:space="preserve">    84,80</t>
  </si>
  <si>
    <t>AP 05.05.0450 (/)</t>
  </si>
  <si>
    <t>Tanque de louça, de (63x55)cm, coluna e fixação.  Fornecimento.</t>
  </si>
  <si>
    <t xml:space="preserve">   764,74</t>
  </si>
  <si>
    <t>AP 05.05.0500 (/)</t>
  </si>
  <si>
    <t>Vaso sifonado, na cor branca, válvula de descarga luxo,  de 1 1/2", assento plástico.  Fornecimento.</t>
  </si>
  <si>
    <t xml:space="preserve">   548,64</t>
  </si>
  <si>
    <t>AP 05.05.0503 (/)</t>
  </si>
  <si>
    <t>Vaso sifonado, na cor branca.  Fornecimento.</t>
  </si>
  <si>
    <t xml:space="preserve">   178,01</t>
  </si>
  <si>
    <t>AP 05.05.0509 (/)</t>
  </si>
  <si>
    <t>Vaso sifonado, na cor branca, com assento plástico tipo popular e caixa de descarga plástica externa.  Fornecimento.</t>
  </si>
  <si>
    <t xml:space="preserve">   267,57</t>
  </si>
  <si>
    <t>AP 05.05.0512 (/)</t>
  </si>
  <si>
    <t>Vaso sifonado, linha Azaléia, na cor branca, Celite ou similar, e caixa de descarga de louça acoplada.  Fornecimento.</t>
  </si>
  <si>
    <t xml:space="preserve">   289,90</t>
  </si>
  <si>
    <t>AP 05.05.0550 (/)</t>
  </si>
  <si>
    <t>Vaso sifonado, infantil, na cor branca.  Fornecimento.</t>
  </si>
  <si>
    <t xml:space="preserve">   304,10</t>
  </si>
  <si>
    <t>AP 05.05.0553 (/)</t>
  </si>
  <si>
    <t>Vaso sanitário infantil, na cor branca, com fixação.  Fornecimento e assentamento.</t>
  </si>
  <si>
    <t xml:space="preserve">  1140,83</t>
  </si>
  <si>
    <t>AP 05.07 Aparelhos Hidro-Sanitários para Deficientes Físicos</t>
  </si>
  <si>
    <t>AP 05.07.0100 (/)</t>
  </si>
  <si>
    <t>Assento especial para bacia sanitária para deficiente físico, cor gelo, linha Vogue Plus Conforto, referência AP52, da Deca ou similar.  Fornecimento.</t>
  </si>
  <si>
    <t xml:space="preserve">  1607,42</t>
  </si>
  <si>
    <t>AP 05.07.0300 (/)</t>
  </si>
  <si>
    <t>Bacia sanitária para deficiente físico, cor gelo, linha Vogue Plus Conforto, referência P51, da Deca ou similar.  Fornecimento.</t>
  </si>
  <si>
    <t xml:space="preserve">  1352,36</t>
  </si>
  <si>
    <t>AP 05.07.0800 (/)</t>
  </si>
  <si>
    <t>Lavatório de louça com coluna, para deficiente físico, cor gelo, linha Vogue Plus Conforto, referência L51, dimensões 55x47 cm, da Deca ou similar, coluna de louça universal referência C1, da Deca ou similar.  Fornecimento.</t>
  </si>
  <si>
    <t xml:space="preserve">   669,15</t>
  </si>
  <si>
    <t>AP 05.10 Aparelhos de Aço Inoxidável</t>
  </si>
  <si>
    <t>AP 05.10.0050 (/)</t>
  </si>
  <si>
    <t>Banca seca de aço inoxidável com 0,55m de largura, até 3m de comprimento, em chapa  18-304, sobre apoios de alvenaria de meia vez e verga de concreto, sem revestimento.  Fornecimento e colocação.</t>
  </si>
  <si>
    <t xml:space="preserve">  1399,20</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</si>
  <si>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</si>
  <si>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</si>
  <si>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 xml:space="preserve">  2613,38</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</si>
  <si>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</si>
  <si>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</si>
  <si>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 xml:space="preserve">  2647,11</t>
  </si>
  <si>
    <t>AP 05.10.0115 (/)</t>
  </si>
  <si>
    <t>Banco articulado, com cantos arredondados e superfície antiderrapante impermeável, dimensões mínimas 0,45x0,70m, em aço inoxidável AISI 304, tubo de 1 1/4", conforme ABNT NBR 9050 para acessibilidade. FORNECIMENTO e COLOCAÇÃO.</t>
  </si>
  <si>
    <t xml:space="preserve">   514,72</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</si>
  <si>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</si>
  <si>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</si>
  <si>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</si>
  <si>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</si>
  <si>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 xml:space="preserve">   415,58</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</si>
  <si>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</si>
  <si>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</si>
  <si>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</si>
  <si>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</si>
  <si>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</si>
  <si>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</si>
  <si>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 xml:space="preserve">   329,86</t>
  </si>
  <si>
    <t>AP 05.10.0150 (A)</t>
  </si>
  <si>
    <t>Cuba aço inoxidável de (500x400x200)mm, em chapa 20-304, válvula americana, sifão de   1 1/2"x1 1/2", exclusive torneira.  Fornecimento e colocação.</t>
  </si>
  <si>
    <t xml:space="preserve">   986,76</t>
  </si>
  <si>
    <t>AP 05.10.0200 (/)</t>
  </si>
  <si>
    <t>Coifa de aço inoxidável medindo: (2,1x1,2)m; inclusive 3m de duto com (500x500)mm, exaustor de 3CV.  Fornecimento e colocação.</t>
  </si>
  <si>
    <t xml:space="preserve"> 25159,74</t>
  </si>
  <si>
    <t>AP 05.10.0250 (/)</t>
  </si>
  <si>
    <t>Escovário em aço inoxidável, padrão Secretaria Municipal de Saúde, com (150x50)cm, para 3 torneiras.  Fornecimento e colocação.</t>
  </si>
  <si>
    <t xml:space="preserve">  2648,16</t>
  </si>
  <si>
    <t>AP 05.10.0253 (/)</t>
  </si>
  <si>
    <t>Escovário em aço inoxidável, padrão Secretaria Municipal de Saúde, com (260x50)cm, para 4 torneiras.  Fornecimento e colocação.</t>
  </si>
  <si>
    <t xml:space="preserve">  4301,81</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</si>
  <si>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</si>
  <si>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</si>
  <si>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</si>
  <si>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</si>
  <si>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 xml:space="preserve">   722,41</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</si>
  <si>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</si>
  <si>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</si>
  <si>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</si>
  <si>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</si>
  <si>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</si>
  <si>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</si>
  <si>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</si>
  <si>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</si>
  <si>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</si>
  <si>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 xml:space="preserve">    53,47</t>
  </si>
  <si>
    <t>AP 05.15.0106 (/)</t>
  </si>
  <si>
    <t>Assento plástico, para vaso infantil.  Fornecimento e colocação.</t>
  </si>
  <si>
    <t xml:space="preserve">    64,24</t>
  </si>
  <si>
    <t>AP 05.15.0150 (/)</t>
  </si>
  <si>
    <t>Braço de plástico branco, de 1/2", com canopla.  Fornecimento.</t>
  </si>
  <si>
    <t>AP 05.15.0200 (/)</t>
  </si>
  <si>
    <t>Caixa de descarga, plástica, externa.  Fornecimento.</t>
  </si>
  <si>
    <t xml:space="preserve">    35,90</t>
  </si>
  <si>
    <t>AP 05.15.0250 (/)</t>
  </si>
  <si>
    <t>Chuveiro de plástico, na cor branca, exclusive braço.</t>
  </si>
  <si>
    <t xml:space="preserve">     4,01</t>
  </si>
  <si>
    <t>AP 05.15.0253 (/)</t>
  </si>
  <si>
    <t>Chuveiro de plástico, com braço de 1/2", na cor branca e 1 registro de pressão nº B-1416 ou similar de 1/2".  Fornecimento.</t>
  </si>
  <si>
    <t xml:space="preserve">    82,64</t>
  </si>
  <si>
    <t>AP 05.15.0300 (/)</t>
  </si>
  <si>
    <t>Mangueira de borracha flexível, cristal, com diâmetro de 1/2".  Fornecimento.</t>
  </si>
  <si>
    <t xml:space="preserve">     4,90</t>
  </si>
  <si>
    <t>AP 05.15.0303 (/)</t>
  </si>
  <si>
    <t>Mangueira de borracha flexível, cristal, com diâmetro de 3/4".  Fornecimento.</t>
  </si>
  <si>
    <t>AP 05.15.0306 (/)</t>
  </si>
  <si>
    <t>Mangueira de borracha flexível, cristal, com diâmetro de 1".  Fornecimento.</t>
  </si>
  <si>
    <t xml:space="preserve">    10,20</t>
  </si>
  <si>
    <t>AP 05.15.0350 (/)</t>
  </si>
  <si>
    <t>Rabicho plástico de 30cm com saída de 1/2".  Fornecimento.</t>
  </si>
  <si>
    <t>AP 05.15.0401 (/)</t>
  </si>
  <si>
    <t>Registro de esfera de PVC rígido, soldável, diâmetro de 20mm.  Fornecimento e instalação.</t>
  </si>
  <si>
    <t xml:space="preserve">    24,03</t>
  </si>
  <si>
    <t>AP 05.15.0403 (/)</t>
  </si>
  <si>
    <t>Registro de esfera de PVC rígido, soldável, diâmetro de 20mm.  Fornecimento.</t>
  </si>
  <si>
    <t xml:space="preserve">     8,32</t>
  </si>
  <si>
    <t>AP 05.15.0406 (/)</t>
  </si>
  <si>
    <t>Registro de esfera de PVC rígido, soldável, diâmetro de 25mm.  Fornecimento e instalação.</t>
  </si>
  <si>
    <t xml:space="preserve">    17,42</t>
  </si>
  <si>
    <t>AP 05.15.0409 (/)</t>
  </si>
  <si>
    <t>Registro de esfera de PVC rígido, soldável, diâmetro de 25mm.  Fornecimento.</t>
  </si>
  <si>
    <t>AP 05.15.0412 (/)</t>
  </si>
  <si>
    <t>Registro de esfera de PVC rígido, soldável, diâmetro de 32mm.  Fornecimento e instalação.</t>
  </si>
  <si>
    <t xml:space="preserve">    21,34</t>
  </si>
  <si>
    <t>AP 05.15.0415 (/)</t>
  </si>
  <si>
    <t>Registro de esfera de PVC rígido, soldável, diâmetro de 40mm.  Fornecimento e instalação.</t>
  </si>
  <si>
    <t xml:space="preserve">    25,96</t>
  </si>
  <si>
    <t>AP 05.15.0418 (/)</t>
  </si>
  <si>
    <t>Registro de esfera de PVC rígido, soldável, diâmetro de 40mm.  Fornecimento.</t>
  </si>
  <si>
    <t xml:space="preserve">    16,18</t>
  </si>
  <si>
    <t>AP 05.15.0421 (/)</t>
  </si>
  <si>
    <t>Registro de esfera de PVC rígido, soldável, diâmetro de 50mm.  Fornecimento e instalação.</t>
  </si>
  <si>
    <t xml:space="preserve">    26,99</t>
  </si>
  <si>
    <t>AP 05.15.0424 (/)</t>
  </si>
  <si>
    <t>Registro de esfera de PVC rígido, soldável, diâmetro de 50mm.  Fornecimento.</t>
  </si>
  <si>
    <t xml:space="preserve">    16,56</t>
  </si>
  <si>
    <t>AP 05.15.0427 (/)</t>
  </si>
  <si>
    <t>Registro de esfera de PVC rígido, roscável, diâmetro de 1 1/2".   Fornecimento e instalação.</t>
  </si>
  <si>
    <t xml:space="preserve">    28,52</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</si>
  <si>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</si>
  <si>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</si>
  <si>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</si>
  <si>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</si>
  <si>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</si>
  <si>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</si>
  <si>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</si>
  <si>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</si>
  <si>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</si>
  <si>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</si>
  <si>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 xml:space="preserve">  3280,48</t>
  </si>
  <si>
    <t>AP 05.15.0600 (/)</t>
  </si>
  <si>
    <t>Torneira de bóia, de PVC rígido, diâmetro de 1/2".  Fornecimento e instalação.</t>
  </si>
  <si>
    <t xml:space="preserve">    15,12</t>
  </si>
  <si>
    <t>AP 05.15.0603 (/)</t>
  </si>
  <si>
    <t>Torneira de bóia, de PVC rígido, diâmetro de 3/4".  Fornecimento e instalação.</t>
  </si>
  <si>
    <t>AP 05.15.0650 (/)</t>
  </si>
  <si>
    <t>Torneira de PVC rígido, diâmetro de 1/2".  Fornecimento e instalação.</t>
  </si>
  <si>
    <t xml:space="preserve">     9,58</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</si>
  <si>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</si>
  <si>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</si>
  <si>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</si>
  <si>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</si>
  <si>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</si>
  <si>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</si>
  <si>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 xml:space="preserve">     4,77</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</si>
  <si>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</si>
  <si>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</si>
  <si>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</si>
  <si>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</si>
  <si>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</si>
  <si>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</si>
  <si>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</si>
  <si>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</si>
  <si>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</si>
  <si>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</si>
  <si>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</si>
  <si>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</si>
  <si>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</si>
  <si>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 xml:space="preserve">   369,64</t>
  </si>
  <si>
    <t>AP 05.20.0200 (/)</t>
  </si>
  <si>
    <t>Registro de pressão, em bronze, bruto, com diâmetro de 1/2".  Fornecimento.</t>
  </si>
  <si>
    <t>AP 05.20.0206 (A)</t>
  </si>
  <si>
    <t>Registro de pressão, em bronze, diâmetro de 1/2", com acabamento cromado, para filtro.  Fornecimento e instalação.</t>
  </si>
  <si>
    <t xml:space="preserve">    81,03</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</si>
  <si>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</si>
  <si>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</si>
  <si>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</si>
  <si>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</si>
  <si>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</si>
  <si>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</si>
  <si>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 xml:space="preserve">    47,93</t>
  </si>
  <si>
    <t>AP 05.20.0300 (/)</t>
  </si>
  <si>
    <t>Sifão, de 1" x 1 1/4", Deca 1680-C ou similar.  Fornecimento.</t>
  </si>
  <si>
    <t xml:space="preserve">   123,65</t>
  </si>
  <si>
    <t>AP 05.20.0303 (/)</t>
  </si>
  <si>
    <t>Sifão, diâmetro de 1 1/2"x 1 1/2".  Fornecimento.</t>
  </si>
  <si>
    <t xml:space="preserve">   111,39</t>
  </si>
  <si>
    <t>AP 05.20.0306 (A)</t>
  </si>
  <si>
    <t>Sifão metálico cromado, de 1 1/2"x2".  Fornecimento e instalação.</t>
  </si>
  <si>
    <t xml:space="preserve">   195,63</t>
  </si>
  <si>
    <t>AP 05.20.0400 (/)</t>
  </si>
  <si>
    <t>Torneira  de bóia, em bronze, de pressão, de 3/4".  Fornecimento e instalação.</t>
  </si>
  <si>
    <t xml:space="preserve">    82,75</t>
  </si>
  <si>
    <t>AP 05.20.0403 (/)</t>
  </si>
  <si>
    <t>Torneira de bóia, em bronze, de pressão, de 1".  Fornecimento e instalação.</t>
  </si>
  <si>
    <t xml:space="preserve">   118,15</t>
  </si>
  <si>
    <t>AP 05.20.0406 (/)</t>
  </si>
  <si>
    <t>Torneira de bóia, em bronze, de pressão, de 1 1/4".  Fornecimento e instalação.</t>
  </si>
  <si>
    <t xml:space="preserve">   260,72</t>
  </si>
  <si>
    <t>AP 05.20.0409 (/)</t>
  </si>
  <si>
    <t>Torneira de bóia, em bronze, de pressão, de 1 1/2".  Fornecimento e instalação.</t>
  </si>
  <si>
    <t xml:space="preserve">   260,31</t>
  </si>
  <si>
    <t>AP 05.20.0412 (/)</t>
  </si>
  <si>
    <t>Torneira de bóia, em bronze, de pressão, de 2".  Fornecimento e instalação.</t>
  </si>
  <si>
    <t xml:space="preserve">   315,51</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</si>
  <si>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</si>
  <si>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</si>
  <si>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</si>
  <si>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</si>
  <si>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</si>
  <si>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</si>
  <si>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</si>
  <si>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</si>
  <si>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</si>
  <si>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</si>
  <si>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</si>
  <si>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</si>
  <si>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</si>
  <si>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</si>
  <si>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 xml:space="preserve">   160,05</t>
  </si>
  <si>
    <t>AP 05.20.0650 (/)</t>
  </si>
  <si>
    <t>Torneira para lavatório, Aquarius 1193-A, de 1/2", da Fabrimar ou similar. Fornecimento.</t>
  </si>
  <si>
    <t>AP 05.20.0700 (/)</t>
  </si>
  <si>
    <t>Tubo de ligação para vaso sanitário, com anel expansor, cromado.  Fornecimento.</t>
  </si>
  <si>
    <t xml:space="preserve">    51,45</t>
  </si>
  <si>
    <t>AP 05.20.0750 (/)</t>
  </si>
  <si>
    <t>Válvula americana, de 3 1/2"x1 1/2". Fornecimento.</t>
  </si>
  <si>
    <t xml:space="preserve">    40,39</t>
  </si>
  <si>
    <t>AP 05.20.0753 (A)</t>
  </si>
  <si>
    <t>Válvula americana, de 3 1/2"x1 1/2".  Fornecimento e instalação.</t>
  </si>
  <si>
    <t xml:space="preserve">   109,24</t>
  </si>
  <si>
    <t>AP 05.20.0760 (/)</t>
  </si>
  <si>
    <t>Válvula de escoamento universal para cubas e lavatórios, diâmetro de 1", acabamento cromado, referência 1601, Fabrimar ou similar.  Fornecimento.</t>
  </si>
  <si>
    <t xml:space="preserve">    27,96</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</si>
  <si>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</si>
  <si>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</si>
  <si>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</si>
  <si>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</si>
  <si>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 xml:space="preserve">  1610,00</t>
  </si>
  <si>
    <t>AP 05.20.0850 (A)</t>
  </si>
  <si>
    <t>Válvula de descarga, silenciosa, cromada, de embutir, com registro de 1 1/4".  Fornecimento.</t>
  </si>
  <si>
    <t>AP 05.20.0853 (A)</t>
  </si>
  <si>
    <t>Válvula de descarga, silenciosa, cromada, de embutir, com registro de 1 1/4".   Fornecimento e instalação.</t>
  </si>
  <si>
    <t xml:space="preserve">   373,11</t>
  </si>
  <si>
    <t>AP 05.20.0871 (A)</t>
  </si>
  <si>
    <t>Válvula de descarga, silenciosa, cromada, de embutir, com registro de 1 1/2".  Fornecimento.</t>
  </si>
  <si>
    <t xml:space="preserve">   280,99</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</si>
  <si>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</si>
  <si>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</si>
  <si>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</si>
  <si>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</si>
  <si>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 xml:space="preserve">    96,44</t>
  </si>
  <si>
    <t>AP 05.20.0900 (/)</t>
  </si>
  <si>
    <t>Válvula de esfera em bronze, com diâmetro de 3/4", referência 1552, Deca ou similar.  Fornecimento.</t>
  </si>
  <si>
    <t xml:space="preserve">   112,92</t>
  </si>
  <si>
    <t>AP 05.20.0903 (/)</t>
  </si>
  <si>
    <t>Válvula de esfera em bronze, com diâmetro de 1", referência 1552, Deca ou similar.  Fornecimento.</t>
  </si>
  <si>
    <t xml:space="preserve">   120,92</t>
  </si>
  <si>
    <t>AP 05.20.0906 (/)</t>
  </si>
  <si>
    <t>Válvula de esfera em bronze, com diâmetro de 1 1/2", referência 1552, Deca ou similar.  Fornecimento.</t>
  </si>
  <si>
    <t xml:space="preserve">   227,19</t>
  </si>
  <si>
    <t>AP 10 Aparelhos Elétricos</t>
  </si>
  <si>
    <t>AP 10.05 Aquecedores Elétricos</t>
  </si>
  <si>
    <t>AP 10.05.0050 (A)</t>
  </si>
  <si>
    <t>Aquecedor elétrico automático de 200l, compreendendo 6m de eletroduto de 3/4" e 20m de fio de cobre de 6mm².  Fornecimento e instalação.</t>
  </si>
  <si>
    <t xml:space="preserve">  4907,83</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</si>
  <si>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</si>
  <si>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</si>
  <si>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</si>
  <si>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</si>
  <si>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</si>
  <si>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 xml:space="preserve">   549,90</t>
  </si>
  <si>
    <t>AP 10.15 Chuveiros Elétricos</t>
  </si>
  <si>
    <t>AP 10.15.0010 (/)</t>
  </si>
  <si>
    <t>Braço cromado para chuveiro elétrico, diâmetro de 1/2". Fornecimento.</t>
  </si>
  <si>
    <t xml:space="preserve">    26,36</t>
  </si>
  <si>
    <t>AP 10.15.0050 (/)</t>
  </si>
  <si>
    <t>Chuveiro elétrico, automático, 110/220V, Lorenzetti ou similar.  Fornecimento.</t>
  </si>
  <si>
    <t>AP 10.15.0100 (/)</t>
  </si>
  <si>
    <t>Chuveiro elétrico, automático, maxi-ducha, com braço cromado de 1/2", 110/220V e 1 registro  de pressão de 3/4".  Fornecimento.</t>
  </si>
  <si>
    <t xml:space="preserve">   174,10</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</si>
  <si>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</si>
  <si>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</si>
  <si>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</si>
  <si>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</si>
  <si>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</si>
  <si>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</si>
  <si>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</si>
  <si>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</si>
  <si>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</si>
  <si>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</si>
  <si>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</si>
  <si>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</si>
  <si>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</si>
  <si>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</si>
  <si>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10.25.0005 (/)</t>
  </si>
  <si>
    <t>Damper corta fogo 35 x 45 cm, acionamento automático, pela ação de elemento fusível, modelo DCF com fusível de disparo (com atestado UL) com rompimento em 72ºC ou 141ºC, com chave fim de curso. Fornecimento e colocação.</t>
  </si>
  <si>
    <t xml:space="preserve">  1192,27</t>
  </si>
  <si>
    <t>AP 10.25.0025 (/)</t>
  </si>
  <si>
    <t>Exaustor axial de parede, com diâmetro de 300mm, da True ou similar.  Fornecimento e instalação.</t>
  </si>
  <si>
    <t xml:space="preserve">  1481,78</t>
  </si>
  <si>
    <t>AP 10.25.0050 (/)</t>
  </si>
  <si>
    <t>Exaustor axial de parede, com diâmetro de 800mm, vazão de 22000m3/h, pressão de 5mmca e motor de 1,5HP de 6 polos/220V. Fornecimento.</t>
  </si>
  <si>
    <t>AP 10.25.0100 (/)</t>
  </si>
  <si>
    <t>Exaustor eólico de 24", para fixação em telhados.  Fornecimento.</t>
  </si>
  <si>
    <t xml:space="preserve">   380,00</t>
  </si>
  <si>
    <t>AP 10.30 Torneiras Elétricas</t>
  </si>
  <si>
    <t>AP 10.30.0050 (A)</t>
  </si>
  <si>
    <t>Torneira elétrica 110/220V.  Fornecimento e instalação.</t>
  </si>
  <si>
    <t xml:space="preserve">   158,61</t>
  </si>
  <si>
    <t>AP 10.30.0059 (A)</t>
  </si>
  <si>
    <t>Torneira fotoelétrica.  Fornecimento e instalação.</t>
  </si>
  <si>
    <t xml:space="preserve">   883,05</t>
  </si>
  <si>
    <t>AP 10.35 Ventiladores Elétricos</t>
  </si>
  <si>
    <t>AP 10.35.0050 (/)</t>
  </si>
  <si>
    <t>Ventilador de teto, com chave para ventilação e exaustão e pás em aço pintado, Ventaço ou similar.  Fornecimento e instalação.</t>
  </si>
  <si>
    <t xml:space="preserve">   290,68</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</si>
  <si>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</si>
  <si>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</si>
  <si>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</si>
  <si>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</si>
  <si>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</si>
  <si>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</si>
  <si>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</si>
  <si>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</si>
  <si>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</si>
  <si>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</si>
  <si>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</si>
  <si>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10.99.0200 (/)</t>
  </si>
  <si>
    <t>Sirene áudio visual, para sistema de alarme contra incêndio. Fornecimento e colocação.</t>
  </si>
  <si>
    <t xml:space="preserve">   140,80</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</si>
  <si>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</si>
  <si>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</si>
  <si>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</si>
  <si>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</si>
  <si>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</si>
  <si>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</si>
  <si>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</si>
  <si>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</si>
  <si>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</si>
  <si>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</si>
  <si>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</si>
  <si>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</si>
  <si>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</si>
  <si>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</si>
  <si>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</si>
  <si>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</si>
  <si>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</si>
  <si>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</si>
  <si>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</si>
  <si>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</si>
  <si>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</si>
  <si>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</si>
  <si>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</si>
  <si>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 xml:space="preserve"> 37000,00</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</si>
  <si>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</si>
  <si>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</si>
  <si>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</si>
  <si>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</si>
  <si>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</si>
  <si>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</si>
  <si>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 xml:space="preserve">    82,59</t>
  </si>
  <si>
    <t>AP 30 Botijões de Gás</t>
  </si>
  <si>
    <t>AP 30.05 Botijões de Gás</t>
  </si>
  <si>
    <t>AP 30.05.0051 (/)</t>
  </si>
  <si>
    <t>Botijão de gás engarrafado (GLP), capacidade para 13Kg, inclusive o vasilhame e o gás.  Fornecimento e colocação.</t>
  </si>
  <si>
    <t xml:space="preserve">   286,99</t>
  </si>
  <si>
    <t>AP 30.05.0101 (/)</t>
  </si>
  <si>
    <t>Botijão de gás engarrafado (GLP), capacidade para 45Kg, inclusive o vasilhame e o gás.  Fornecimento e colocação.</t>
  </si>
  <si>
    <t xml:space="preserve">   916,17</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</si>
  <si>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</si>
  <si>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</si>
  <si>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</si>
  <si>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</si>
  <si>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</si>
  <si>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</si>
  <si>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 xml:space="preserve">   252,95</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</si>
  <si>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</si>
  <si>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</si>
  <si>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</si>
  <si>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</si>
  <si>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 xml:space="preserve">   344,12</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</si>
  <si>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</si>
  <si>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</si>
  <si>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</si>
  <si>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</si>
  <si>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</si>
  <si>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</si>
  <si>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</si>
  <si>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</si>
  <si>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</si>
  <si>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</si>
  <si>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</si>
  <si>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</si>
  <si>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</si>
  <si>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</si>
  <si>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</si>
  <si>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</si>
  <si>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 xml:space="preserve">   327,02</t>
  </si>
  <si>
    <t>AP 40.05.0100 (A)</t>
  </si>
  <si>
    <t>Banca de concreto aparente, com 0,60m de largura e 0,06m de espessura, para 1 cuba, exclusive esta.</t>
  </si>
  <si>
    <t xml:space="preserve">   524,81</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</si>
  <si>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</si>
  <si>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</si>
  <si>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 xml:space="preserve">   321,44</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</si>
  <si>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</si>
  <si>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</si>
  <si>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 xml:space="preserve">   265,41</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</si>
  <si>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</si>
  <si>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</si>
  <si>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</si>
  <si>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</si>
  <si>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</si>
  <si>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</si>
  <si>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 xml:space="preserve">   502,41</t>
  </si>
  <si>
    <t>AP 45.05.0103 (/)</t>
  </si>
  <si>
    <t>Extintor de incêndio, tipo gás carbônico, de 6kg, completo.  Fornecimento e colocação.</t>
  </si>
  <si>
    <t xml:space="preserve">   632,33</t>
  </si>
  <si>
    <t>AP 45.05.0106 (/)</t>
  </si>
  <si>
    <t>Extintor de incêndio, tipo gás carbônico, de 10Kg, completo.  Fornecimento.</t>
  </si>
  <si>
    <t xml:space="preserve">  1519,20</t>
  </si>
  <si>
    <t>AP 45.05.0150 (/)</t>
  </si>
  <si>
    <t>Extintor de incêndio, tipo pó químico, de 4kg, completo.  Fornecimento e colocação.</t>
  </si>
  <si>
    <t xml:space="preserve">   232,86</t>
  </si>
  <si>
    <t>AP 45.05.0153 (/)</t>
  </si>
  <si>
    <t>Extintor de incêndio, tipo pó químico, de 6kg, completo.  Fornecimento e colocação.</t>
  </si>
  <si>
    <t xml:space="preserve">   245,96</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</si>
  <si>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</si>
  <si>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</si>
  <si>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</si>
  <si>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</si>
  <si>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</si>
  <si>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</si>
  <si>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</si>
  <si>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</si>
  <si>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 xml:space="preserve">   508,41</t>
  </si>
  <si>
    <t>AP 50.05.0050 (/)</t>
  </si>
  <si>
    <t>Banca de Mármore Branco Nacional, com 3cm de espessura, medindo (1,50x0,60)m, com abertura para 1 cuba, sobre apoios de alvenaria de meia vez e verga de concreto, sem revestimento.  Fornecimento e assentamento.</t>
  </si>
  <si>
    <t xml:space="preserve">   526,02</t>
  </si>
  <si>
    <t>AP 50.05.0053 (/)</t>
  </si>
  <si>
    <t>Banca de Mármore Branco Nacional, com 3cm de espessura, medindo: (2x0,60)m com abertura para 1 ou 2 cubas sobre apoios de alvenaria de meia vez e vergas de concreto, sem revestimento. Fornecimento e assentamento.</t>
  </si>
  <si>
    <t xml:space="preserve">   662,48</t>
  </si>
  <si>
    <t>AP 50.05.0056 (/)</t>
  </si>
  <si>
    <t>Banca de Mármore Branco Cintilante, com 3cm de espessura, medindo: (2,20x0,60)m com abertura para 1cuba sobre apoio de alvenaria de meia vez e vergas de concreto sem revestimento.  Fornecimento e assentamento.</t>
  </si>
  <si>
    <t xml:space="preserve">  2516,89</t>
  </si>
  <si>
    <t>AP 50.05.0059 (/)</t>
  </si>
  <si>
    <t>Banca de Mármore Branco Nacional, com 3cm de espessura, medindo: (2,50x0,60)m, com abertura para 1 ou 2 cubas sobre apoios de alvenaria de meia vez e vergas de concreto, se</t>
  </si>
  <si>
    <t xml:space="preserve">   798,94</t>
  </si>
  <si>
    <t>AP 50.05.0062 (/)</t>
  </si>
  <si>
    <t>Banca de Mármore Branco Nacional, com 3cm de espessura, medindo (3x0,60)m, com abertura para 1 ou 2 cubas, sobre apoios de alvenaria de meia vez e vergas de concreto, sem revestimento.  Fornecimento e assentamento.</t>
  </si>
  <si>
    <t xml:space="preserve">   845,05</t>
  </si>
  <si>
    <t>AP 50.05.0065 (/)</t>
  </si>
  <si>
    <t>Banca de Mármore Branco Nacional, com 3cm de espessura, medindo (3,50x0,60)m, com abertura para 1 ou 2 cubas, sobre apoios de alvenaria de meia vez e vergas de concreto, sem revestimento.  Fornecimento e assentamento.</t>
  </si>
  <si>
    <t xml:space="preserve">  1071,87</t>
  </si>
  <si>
    <t>AP 50.05.0068 (/)</t>
  </si>
  <si>
    <t>Banca de Mármore Branco Nacional, com 3cm de espessura, medindo (4x0,60)m, com abertura para 1 ou 2 cubas, sobre apoios de alvenaria de meia vez e vergas de concreto, sem revestimento.  Fornecimento e assentamento.</t>
  </si>
  <si>
    <t xml:space="preserve">  1208,34</t>
  </si>
  <si>
    <t>AP 50.05.0071 (/)</t>
  </si>
  <si>
    <t>Banca de Mármore Branco Nacional, com 3cm de espessura, medindo 0,60m de largura, com abertura para 1 ou 2 cubas, sobre apoios de alvenaria de meia vez e vergas de concreto, sem revestimento.  Fornecimento e assentamento.</t>
  </si>
  <si>
    <t xml:space="preserve">   556,14</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</si>
  <si>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</si>
  <si>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</si>
  <si>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</si>
  <si>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</si>
  <si>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 xml:space="preserve">   320,62</t>
  </si>
  <si>
    <t>AP 50.05.0153 (A)</t>
  </si>
  <si>
    <t>Banca de mármore sintético, medindo: (120x50)cm, com cuba do mesmo material, exclusive torneira, válvula e sifão.  Fornecimento e assentamento.</t>
  </si>
  <si>
    <t xml:space="preserve">   226,63</t>
  </si>
  <si>
    <t>AP 50.05.0250 (A)</t>
  </si>
  <si>
    <t>Banca de mármore sintético, medindo: (140x55)cm, com cuba do mesmo material, exclusive torneira, válvula e sifão.  Fornecimento e assentamento.</t>
  </si>
  <si>
    <t xml:space="preserve">   403,68</t>
  </si>
  <si>
    <t>AP 50.05.0253 (/)</t>
  </si>
  <si>
    <t>Banca de mármore sintético, medindo: (150x55)cm, com cuba do mesmo material, exclusive torneira, válvula e sifão.  Fornecimento e assentamento.</t>
  </si>
  <si>
    <t xml:space="preserve">   349,43</t>
  </si>
  <si>
    <t>AP 50.05.0256 (/)</t>
  </si>
  <si>
    <t>Banca de mármore sintético, medindo: (160x55)cm, com cuba do mesmo material, exclusive torneira, válvula e sifão.  Fornecimento e assentamento.</t>
  </si>
  <si>
    <t xml:space="preserve">   411,57</t>
  </si>
  <si>
    <t>AP 50.05.0300 (/)</t>
  </si>
  <si>
    <t>Banca de mármore sintético, medindo: (100x50)cm, com cuba do mesmo material, exclusive torneira, válvula e sifão.  Fornecimento e assentamento.</t>
  </si>
  <si>
    <t xml:space="preserve">   179,73</t>
  </si>
  <si>
    <t>AP 50.05.0500 (/)</t>
  </si>
  <si>
    <t>Banca seca em granito Cinza Andorinha, com 3cm de espessura e 0,60m de largura, sobre apoios de alvenaria de meia vez e verga de concreto, sem revestimento.  Fornecimento e assentamento.</t>
  </si>
  <si>
    <t xml:space="preserve">   438,22</t>
  </si>
  <si>
    <t>AP 50.05.0503 (/)</t>
  </si>
  <si>
    <t>Banca em granito Cinza Andorinha, com 3cm de espessura e 0,60m de largura, com abertura para 1 ou 2 cubas, sobre apoios de alvenaria de meia vez e verga de concreto, sem revestimento.  Fornecimento e assentamento.</t>
  </si>
  <si>
    <t xml:space="preserve">   579,62</t>
  </si>
  <si>
    <t>AP 50.05.0550 (/)</t>
  </si>
  <si>
    <t>Banca de granito Preto Tijuca, com 3cm de espessura, sem abertura para cuba, sobre apoios de alvenaria de meia vez e verga de concreto, sem revestimento.  Fornecimento e assentamento.</t>
  </si>
  <si>
    <t xml:space="preserve">   628,45</t>
  </si>
  <si>
    <t>AP 50.05.0600 (/)</t>
  </si>
  <si>
    <t>Prateleira em Mármore Branco Nacional, com 3cm de espessura, 40cm de largura, com rasgo na parede.  Fornecimento e assentamento.</t>
  </si>
  <si>
    <t xml:space="preserve">   219,17</t>
  </si>
  <si>
    <t>AP 50.05.0650 (/)</t>
  </si>
  <si>
    <t>Tanque para lavagem em marmorite, medindo: (47x60)cm, de coralita.  Fornecimento.</t>
  </si>
  <si>
    <t>AP 55 Filtros</t>
  </si>
  <si>
    <t>AP 55.05 Filtros</t>
  </si>
  <si>
    <t>AP 55.05.0050 (A)</t>
  </si>
  <si>
    <t>Filtro industrial, com vazão de 1000l/h, Líder ou similar.  Fornecimento.</t>
  </si>
  <si>
    <t xml:space="preserve">   584,00</t>
  </si>
  <si>
    <t>AP 55.05.0100 (A)</t>
  </si>
  <si>
    <t>Filtro residencial de 1 vela, de metal, esmaltado com registro.  Fornecimento.</t>
  </si>
  <si>
    <t xml:space="preserve">   172,90</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</si>
  <si>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</si>
  <si>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</si>
  <si>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</si>
  <si>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</si>
  <si>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</si>
  <si>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</si>
  <si>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 xml:space="preserve">   307,89</t>
  </si>
  <si>
    <t>AP 65 Cortinas e Persianas</t>
  </si>
  <si>
    <t>AP 65.05 Cortinas e Persianas</t>
  </si>
  <si>
    <t>AP 65.05.0100 (/)</t>
  </si>
  <si>
    <t>Persianas horizontais em alumínio, lâminas micro 25 (2,5cm), nas dimensões de (1,25x1,85)m, Luxaflex ou similar.  Fornecimento e colocação.</t>
  </si>
  <si>
    <t xml:space="preserve">   687,50</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</si>
  <si>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</si>
  <si>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</si>
  <si>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</si>
  <si>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</si>
  <si>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</si>
  <si>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</si>
  <si>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</si>
  <si>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</si>
  <si>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</si>
  <si>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</si>
  <si>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 xml:space="preserve">    48,25</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</si>
  <si>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</si>
  <si>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</si>
  <si>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</si>
  <si>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</si>
  <si>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 xml:space="preserve"> 24547,92</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</si>
  <si>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</si>
  <si>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</si>
  <si>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 xml:space="preserve"> 28547,92</t>
  </si>
  <si>
    <t>BP 05 Bases e Pavimentos</t>
  </si>
  <si>
    <t>BP 05.05 Bases e Pavimentos</t>
  </si>
  <si>
    <t>BP 05.05.0025 (/)</t>
  </si>
  <si>
    <t>Base de brita graduada, inclusive fornecimento de materiais, exclusive transporte do canteiro para a pista, medida após compactação.</t>
  </si>
  <si>
    <t xml:space="preserve">   231,80</t>
  </si>
  <si>
    <t>BP 05.05.0050 (/)</t>
  </si>
  <si>
    <t>Base de brita corrida, inclusive fornecimento dos materiais, medida após a compactação.</t>
  </si>
  <si>
    <t xml:space="preserve">   205,26</t>
  </si>
  <si>
    <t>BP 05.05.0053 (/)</t>
  </si>
  <si>
    <t>Base ou sub base estabilizada sem mistura de materiais, conforme Caderno de Encargos - PCRJ, exclusive escavação e transporte dos materiais, inclusive o transporte da água.</t>
  </si>
  <si>
    <t xml:space="preserve">    14,26</t>
  </si>
  <si>
    <t>BP 05.05.0056 (/)</t>
  </si>
  <si>
    <t>Base ou sub base estabilizada granulometricamente, com mistura de 2 ou mais materiais, conforme Caderno de Encargos - PCRJ, exclusive escavação e transporte dos materiais, inclusive o transporte de água.</t>
  </si>
  <si>
    <t xml:space="preserve">    16,64</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</si>
  <si>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</si>
  <si>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</si>
  <si>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 xml:space="preserve">    36,13</t>
  </si>
  <si>
    <t>BP 05.05.0100 (A)</t>
  </si>
  <si>
    <t>Camada de bloqueio (colchão) de areia, espalhado e comprimido mecanicamente, medido após compressão.</t>
  </si>
  <si>
    <t xml:space="preserve">   131,08</t>
  </si>
  <si>
    <t>BP 05.05.0103 (A)</t>
  </si>
  <si>
    <t>Camada de bloqueio (colchão) de pó-de-pedra, espalhado e comprimido mecanicamente, medida após compressão.</t>
  </si>
  <si>
    <t xml:space="preserve">   198,56</t>
  </si>
  <si>
    <t>BP 05.05.0150 (/)</t>
  </si>
  <si>
    <t>Camada de pó-de-pedra espalhada manualmente, medida após a compactação.</t>
  </si>
  <si>
    <t xml:space="preserve">   219,49</t>
  </si>
  <si>
    <t>BP 05.05.0200 (A)</t>
  </si>
  <si>
    <t>Capa selante compreendendo aplicação de asfalto na proporção de 1,1 a 1,4l/m2, distribuição de agregado (5 a 15Kg/m2) e compactação com rolo leve.</t>
  </si>
  <si>
    <t xml:space="preserve">     9,48</t>
  </si>
  <si>
    <t>BP 05.05.0250 (A)</t>
  </si>
  <si>
    <t>Construção de aterro, conforme Caderno de Encargos - PCRJ; exclusive escavação e carga, transporte e fornecimento dos materiais.</t>
  </si>
  <si>
    <t xml:space="preserve">     4,70</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</si>
  <si>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</si>
  <si>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</si>
  <si>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</si>
  <si>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</si>
  <si>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 xml:space="preserve">    26,43</t>
  </si>
  <si>
    <t>BP 05.05.0353 (/)</t>
  </si>
  <si>
    <t>Execução de pavimentação em saibro melhorado com cimento, em camadas de 8cm de espessura, medida após a compressão, sendo a proporção de cimento de 5% em volume (72Kg/m3), inclusive fornecimento dos materiais.</t>
  </si>
  <si>
    <t xml:space="preserve">    29,39</t>
  </si>
  <si>
    <t>BP 05.05.0400 (A)</t>
  </si>
  <si>
    <t>Imprimação de base de pavimentação, conforme Caderno de Encargos - PCRJ.</t>
  </si>
  <si>
    <t xml:space="preserve">    16,01</t>
  </si>
  <si>
    <t>BP 05.05.0450 (B)</t>
  </si>
  <si>
    <t>Regularização de subleito, conforme Caderno de Encargos - PCRJ.  O preço indeniza as operações de execução e transporte de água e se aplica à área efetivamente regularizada, exclusive transporte e escavação de corretivos.</t>
  </si>
  <si>
    <t xml:space="preserve">     1,87</t>
  </si>
  <si>
    <t>BP 05.10 Bases e Sub-bases de Material Reciclado</t>
  </si>
  <si>
    <t>BP 05.10.0100 (B)</t>
  </si>
  <si>
    <t>Base de agregados reciclados, de resíduos da construção civil, inclusive fornecimento dos materiais, medido após compactação.</t>
  </si>
  <si>
    <t xml:space="preserve">   166,91</t>
  </si>
  <si>
    <t>BP 05.10.0500 (B)</t>
  </si>
  <si>
    <t>Sub-base e reforço de agregados reciclados, de resíduos da construção civil, inclusive fornecimento dos materiais, medido após compactação</t>
  </si>
  <si>
    <t xml:space="preserve">   147,74</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</si>
  <si>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</si>
  <si>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</si>
  <si>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</si>
  <si>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</si>
  <si>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 xml:space="preserve">   400,11</t>
  </si>
  <si>
    <t>BP 10.05.0100 (A)</t>
  </si>
  <si>
    <t>Concreto betuminoso usinado a quente, para camada de rolamento, de acordo com as  especificações da PCRJ; exclusive transporte da usina para a pista e espalhamento da mistura.</t>
  </si>
  <si>
    <t xml:space="preserve">   540,32</t>
  </si>
  <si>
    <t>BP 10.05.0150 (/)</t>
  </si>
  <si>
    <t>Concreto asfáltico pré-misturado a frio, conforme Caderno de Encargos - PCRJ.  O preço indeniza as operações de execução, o fornecimento e o transporte dos materiais empregados, e aplica-se ao volume executado, medido após a compressão.</t>
  </si>
  <si>
    <t xml:space="preserve">  1479,32</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</si>
  <si>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</si>
  <si>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</si>
  <si>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 xml:space="preserve">   447,57</t>
  </si>
  <si>
    <t>BP 10.05.0200 (/)</t>
  </si>
  <si>
    <t>Espalhamento manual e compactação mecânica de concreto asfáltico usinado a quente, ou de pré-misturado, exclusive fornecimento de todos os materiais.</t>
  </si>
  <si>
    <t xml:space="preserve">     9,75</t>
  </si>
  <si>
    <t>BP 10.05.0250 (/)</t>
  </si>
  <si>
    <t>Espalhamento com motonivelaora e compactação mecânica de qualquer tipo de revestimento asfáltico, executado de acordo com as especificações da PCRJ.</t>
  </si>
  <si>
    <t xml:space="preserve">     8,62</t>
  </si>
  <si>
    <t>BP 10.05.0300 (/)</t>
  </si>
  <si>
    <t>Espalhamento com vibro acabadora convencional e compactação mecânica de qualquer tipo de concreto asfáltico usinado a quente, executado de acordo com as especificações da PCRJ, exclusive os materiais.</t>
  </si>
  <si>
    <t xml:space="preserve">     5,77</t>
  </si>
  <si>
    <t>BP 10.05.0303 (/)</t>
  </si>
  <si>
    <t>Espalhamento com vibro acabadora eletrônica e compactação mecânica de qualquer tipo de concreto asfáltico usinado a quente, executado de acordo com as especificações da PCRJ.</t>
  </si>
  <si>
    <t xml:space="preserve">     9,52</t>
  </si>
  <si>
    <t>BP 10.05.0350 (/)</t>
  </si>
  <si>
    <t>Manta geotêxtil de poliéster, em uma camada, sobre pavimentação betuminosa tipo OP-20, Bidim ou similar.  Fornecimento e colocação.</t>
  </si>
  <si>
    <t xml:space="preserve">     8,73</t>
  </si>
  <si>
    <t>BP 10.05.0355 (/)</t>
  </si>
  <si>
    <t xml:space="preserve">  5189,98</t>
  </si>
  <si>
    <t>BP 10.05.0400 (B)</t>
  </si>
  <si>
    <t>Pintura de ligação, inclusive limpeza do trecho a ser trabalhado.</t>
  </si>
  <si>
    <t xml:space="preserve">     3,91</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</si>
  <si>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</si>
  <si>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</si>
  <si>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</si>
  <si>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</si>
  <si>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</si>
  <si>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</si>
  <si>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</si>
  <si>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</si>
  <si>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</si>
  <si>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</si>
  <si>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 xml:space="preserve">    52,08</t>
  </si>
  <si>
    <t>BP 10.05.0651 (/)</t>
  </si>
  <si>
    <t>Revestimento de concreto betuminoso usinado a quente, espalhado manualmente, com 4cm de espessura, exclusive transporte da usina para o local de aplicação.</t>
  </si>
  <si>
    <t xml:space="preserve">    58,95</t>
  </si>
  <si>
    <t>BP 10.05.0653 (B)</t>
  </si>
  <si>
    <t>Revestimento de concreto betuminoso usinado a quente, com 5 cm de espessura, executado em uma camada, de acordo com as instruções do DER-RJ, exclusive o transporte da usina para o local de aplicação.</t>
  </si>
  <si>
    <t xml:space="preserve">    65,10</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</si>
  <si>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</si>
  <si>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</si>
  <si>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 xml:space="preserve">   105,24</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</si>
  <si>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</si>
  <si>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</si>
  <si>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 xml:space="preserve">   129,83</t>
  </si>
  <si>
    <t>BP 10.05.0670 (/)</t>
  </si>
  <si>
    <t>Revestimento de concreto betuminoso usinado a quente, executado em uma camada, de acordo com as instruções do DER-RJ, exclusive o transporte da usina para o local de aplicação.</t>
  </si>
  <si>
    <t xml:space="preserve">   566,03</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</si>
  <si>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</si>
  <si>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</si>
  <si>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 xml:space="preserve">    83,49</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</si>
  <si>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</si>
  <si>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</si>
  <si>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 xml:space="preserve">   115,08</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</si>
  <si>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</si>
  <si>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</si>
  <si>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 xml:space="preserve">    86,94</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</si>
  <si>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</si>
  <si>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</si>
  <si>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 xml:space="preserve">    99,75</t>
  </si>
  <si>
    <t>BP 10.05.0750 (/)</t>
  </si>
  <si>
    <t>Revestimento de saibro executado manualmente, comprimido em camada; exclusive o fornecimento e o transporte do saibro, sendo a camada medida após a compressão.</t>
  </si>
  <si>
    <t xml:space="preserve">    13,69</t>
  </si>
  <si>
    <t>BP 10.05.0800 (/)</t>
  </si>
  <si>
    <t>Revestimento de saibro executado mecanicamente (motoniveladora e rolo), comprimido em camada; exclusive o fornecimento e o transporte do saibro, sendo a camada medida após a compressão.</t>
  </si>
  <si>
    <t xml:space="preserve">     9,47</t>
  </si>
  <si>
    <t>BP 10.05.0850 (/)</t>
  </si>
  <si>
    <t>Tratamento superficial antiderrapante mediante agente aglutinante de resina epoxi e agregado.</t>
  </si>
  <si>
    <t xml:space="preserve">   313,54</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</si>
  <si>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</si>
  <si>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</si>
  <si>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</si>
  <si>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 xml:space="preserve">   252,60</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</si>
  <si>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</si>
  <si>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</si>
  <si>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 xml:space="preserve">   206,50</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</si>
  <si>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</si>
  <si>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</si>
  <si>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 xml:space="preserve">   176,20</t>
  </si>
  <si>
    <t>BP 10.15 Juntas</t>
  </si>
  <si>
    <t>BP 10.15.0050 (A)</t>
  </si>
  <si>
    <t>Junta de retração, serrada com disco de diamantes, para pavimentos de placas de concreto, com 5cm de profundidade, somente o corte, exclusive preenchimento e barras de ligação e de transferência.</t>
  </si>
  <si>
    <t xml:space="preserve">    25,52</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</si>
  <si>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</si>
  <si>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</si>
  <si>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</si>
  <si>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</si>
  <si>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 xml:space="preserve">    66,18</t>
  </si>
  <si>
    <t>BP 10.15.0200 (/)</t>
  </si>
  <si>
    <t>Limpeza e preenchimento de junta de retração, com asfalto duluído CM-30, exclusive corte, barras de ligação e de transferência.</t>
  </si>
  <si>
    <t xml:space="preserve">     7,62</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</si>
  <si>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</si>
  <si>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</si>
  <si>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</si>
  <si>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</si>
  <si>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</si>
  <si>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</si>
  <si>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</si>
  <si>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 xml:space="preserve">    40,42</t>
  </si>
  <si>
    <t>BP 10.20.0150 (/)</t>
  </si>
  <si>
    <t>Pavimentação com blocos vazados de concreto, medindo: (50x50x10)cm, assentes em camadas de areia grossa de 2cm, exclusive preparo do terreno, Concregrama CGD, Neo-Rex ou similar.  Fornecimento e assentamento.</t>
  </si>
  <si>
    <t xml:space="preserve">   173,43</t>
  </si>
  <si>
    <t>BP 10.20.0153 (/)</t>
  </si>
  <si>
    <t>Pavimentação com blocos vazados de concreto, medindo: (60x45x7,5)cm, assentes em camadas de areia grossa de 2cm, exclusive preparo do terreno, Concregrama CG7, Neo-Rex ou similar.  Fornecimento e assentamento.</t>
  </si>
  <si>
    <t xml:space="preserve">   113,32</t>
  </si>
  <si>
    <t>BP 10.20.0300 (A)</t>
  </si>
  <si>
    <t>Rejuntamento de artefato de concreto, com argamassa de cimento e areia no traço 1:3, com fornecimento de todos os materiais.</t>
  </si>
  <si>
    <t xml:space="preserve">    34,04</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</si>
  <si>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</si>
  <si>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</si>
  <si>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125,98</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</si>
  <si>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</si>
  <si>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</si>
  <si>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133,85</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</si>
  <si>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</si>
  <si>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</si>
  <si>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</si>
  <si>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</si>
  <si>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</si>
  <si>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</si>
  <si>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141,73</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</si>
  <si>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</si>
  <si>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</si>
  <si>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170,08</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</si>
  <si>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</si>
  <si>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</si>
  <si>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154,33</t>
  </si>
  <si>
    <t>BP 10.25 Pavimentos em Paralelepípedo</t>
  </si>
  <si>
    <t>BP 10.25.0050 (/)</t>
  </si>
  <si>
    <t>Paralelepípedos.  Fornecimento.</t>
  </si>
  <si>
    <t>BP 10.25.0100 (/)</t>
  </si>
  <si>
    <t>Assentamento de paralelepípedos com reaproveitamento destes, fornecimento de pó-de-pedra e rejuntamento com betume e cascalhinho.</t>
  </si>
  <si>
    <t xml:space="preserve">   121,51</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</si>
  <si>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</si>
  <si>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</si>
  <si>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</si>
  <si>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</si>
  <si>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 xml:space="preserve">    83,72</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</si>
  <si>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</si>
  <si>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</si>
  <si>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 xml:space="preserve">   110,42</t>
  </si>
  <si>
    <t>BP 10.25.0156 (/)</t>
  </si>
  <si>
    <t>Assentamento de paralelepípedos com reaproveitamento destes, inclusive fornecimento de pó-de-pedra, exclusive rejuntamento.</t>
  </si>
  <si>
    <t xml:space="preserve">    59,69</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</si>
  <si>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</si>
  <si>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</si>
  <si>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</si>
  <si>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</si>
  <si>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</si>
  <si>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</si>
  <si>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 xml:space="preserve">    28,53</t>
  </si>
  <si>
    <t>BP 10.25.0303 (/)</t>
  </si>
  <si>
    <t>Pavimentação com paralelepípedos sobre colchão de pó-de-pedra e rejuntamento com betume e cascalhinho, inclusive fornecimento de todos os materiais.</t>
  </si>
  <si>
    <t xml:space="preserve">   173,81</t>
  </si>
  <si>
    <t>BP 15 Recuperação e Reciclagem de Pavimentos</t>
  </si>
  <si>
    <t>BP 15.05 Fresagem</t>
  </si>
  <si>
    <t>BP 15.05.0051 (/)</t>
  </si>
  <si>
    <t>Corte mecânico com fresadora a frio, em zona urbana sem interferências, inclusive coleta do material em caminhão basculante, exclusive transporte do material.</t>
  </si>
  <si>
    <t xml:space="preserve">   171,47</t>
  </si>
  <si>
    <t>BP 15.05.0060 (A)</t>
  </si>
  <si>
    <t>Corte mecânico com fresadora à frio, em concreto asfáltico, em zona urbana com interferências, inclusive coleta do material em caminhão basculante, exclusive transporte do material.</t>
  </si>
  <si>
    <t xml:space="preserve">   269,20</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</si>
  <si>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</si>
  <si>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</si>
  <si>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 xml:space="preserve">   534,23</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</si>
  <si>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</si>
  <si>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</si>
  <si>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</si>
  <si>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</si>
  <si>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</si>
  <si>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</si>
  <si>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</si>
  <si>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</si>
  <si>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 xml:space="preserve">   166,61</t>
  </si>
  <si>
    <t>BP 20.10 Meio-Fio e Tento Moldado no Local</t>
  </si>
  <si>
    <t>BP 20.10.0050 (B)</t>
  </si>
  <si>
    <t>Cordão de concreto simples, com secção de (6x25)cm, moldados no local, inclusive escavação e reaterro.</t>
  </si>
  <si>
    <t xml:space="preserve">    36,47</t>
  </si>
  <si>
    <t>BP 20.10.0053 (B)</t>
  </si>
  <si>
    <t>Cordão de concreto simples, com secção de (10x25)cm, moldados no local, inclusive escavação e reaterro.</t>
  </si>
  <si>
    <t xml:space="preserve">    74,38</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</si>
  <si>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</si>
  <si>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</si>
  <si>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</si>
  <si>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</si>
  <si>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 xml:space="preserve">   156,07</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</si>
  <si>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</si>
  <si>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</si>
  <si>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 xml:space="preserve">   116,74</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</si>
  <si>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</si>
  <si>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</si>
  <si>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 xml:space="preserve">   171,68</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</si>
  <si>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</si>
  <si>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</si>
  <si>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 xml:space="preserve">    67,27</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</si>
  <si>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</si>
  <si>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</si>
  <si>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</si>
  <si>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 xml:space="preserve">   142,50</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</si>
  <si>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</si>
  <si>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</si>
  <si>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 xml:space="preserve">   161,47</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</si>
  <si>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</si>
  <si>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</si>
  <si>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 xml:space="preserve">   173,95</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</si>
  <si>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</si>
  <si>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</si>
  <si>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 xml:space="preserve">   176,10</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</si>
  <si>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</si>
  <si>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</si>
  <si>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 xml:space="preserve">   173,27</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</si>
  <si>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</si>
  <si>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</si>
  <si>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</si>
  <si>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 xml:space="preserve">    64,69</t>
  </si>
  <si>
    <t>BP 20.20.0053 (B)</t>
  </si>
  <si>
    <t>Meio-fio de concreto pré-moldado (fck=15MPa), medindo 0,15m na base e com altura de 0,45m, rejuntamento com argamassa de cimento e areia no traço 1:4, inclusive o fornecimento de todos os materiais, escavação e reaterro.</t>
  </si>
  <si>
    <t xml:space="preserve">    98,56</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</si>
  <si>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</si>
  <si>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</si>
  <si>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</si>
  <si>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 xml:space="preserve">   317,20</t>
  </si>
  <si>
    <t>BP 20.25.0100 (/)</t>
  </si>
  <si>
    <t>Sarjeta-guia de paralelepípedo (1 fiada), assente sobre base de concreto (fck=11MPa); inclusive esta, rejuntamento de argamassa de cimento e areia (traço 1:3), para pavimentação betuminosa.</t>
  </si>
  <si>
    <t xml:space="preserve">    45,51</t>
  </si>
  <si>
    <t>BP 20.25.0150 (/)</t>
  </si>
  <si>
    <t>Sarjeta de concreto simples (fck=13,5MPa), moldada no local, conforme Caderno de Encargos - PCRJ, medindo 0,30m de largura e 0,10m de espessura, inclusive o fornecimento de todos os materiais.</t>
  </si>
  <si>
    <t xml:space="preserve">    37,93</t>
  </si>
  <si>
    <t>BP 20.25.0200 (/)</t>
  </si>
  <si>
    <t>Sarjeta de concreto simples (fck=15MPa), moldada no local, conforme Caderno de Encargos - PCRJ, medindo 0,30m de largura e 0,15m de espessura, inclusive o fornecimento de todos os materiais.</t>
  </si>
  <si>
    <t xml:space="preserve">    56,50</t>
  </si>
  <si>
    <t>BP 20.30 Levantamentos e Reassentamentos</t>
  </si>
  <si>
    <t>BP 20.30.0050 (/)</t>
  </si>
  <si>
    <t>Levantamento e reassentamento de meio-fio.</t>
  </si>
  <si>
    <t xml:space="preserve">    88,38</t>
  </si>
  <si>
    <t>BP 20.30.0053 (/)</t>
  </si>
  <si>
    <t>Levantamento e reassentamento de tento ou travessão.</t>
  </si>
  <si>
    <t xml:space="preserve">    70,89</t>
  </si>
  <si>
    <t>BP 20.30.0100 (/)</t>
  </si>
  <si>
    <t>Reassentamento de meio-fio.</t>
  </si>
  <si>
    <t xml:space="preserve">    69,68</t>
  </si>
  <si>
    <t>BP 20.30.0103 (/)</t>
  </si>
  <si>
    <t>Reassentamento de tento ou travessão.</t>
  </si>
  <si>
    <t xml:space="preserve">    61,74</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</si>
  <si>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</si>
  <si>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</si>
  <si>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</si>
  <si>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</si>
  <si>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 xml:space="preserve">   221,67</t>
  </si>
  <si>
    <t>CE 05.10 Elaboração de Estudos e Projetos</t>
  </si>
  <si>
    <t>CE 05.10.0010 (/)</t>
  </si>
  <si>
    <t>Advogado para serviços de consultoria de engenharia e arquitetura, inclusive encargos sociais.</t>
  </si>
  <si>
    <t xml:space="preserve">    30,12</t>
  </si>
  <si>
    <t>CE 05.10.0056 (/)</t>
  </si>
  <si>
    <t>Arquiteto júnior de serviços técnicos especializados de consultoria de engenharia e arquitetura.</t>
  </si>
  <si>
    <t xml:space="preserve">   107,97</t>
  </si>
  <si>
    <t>CE 05.10.0062 (/)</t>
  </si>
  <si>
    <t>Arquiteto pleno de serviços técnicos especializados de consultoria de engenharia e arquitetura.</t>
  </si>
  <si>
    <t xml:space="preserve">   168,63</t>
  </si>
  <si>
    <t>CE 05.10.0068 (/)</t>
  </si>
  <si>
    <t>Arquiteto sênior de serviços técnicos especializados de consultoria de engenharia e arquitetura.</t>
  </si>
  <si>
    <t xml:space="preserve">   241,43</t>
  </si>
  <si>
    <t>CE 05.10.0074 (/)</t>
  </si>
  <si>
    <t>Arquivista técnico de serviços técnicos especializados de consultoria de engenharia e arquitetura.</t>
  </si>
  <si>
    <t xml:space="preserve">    18,35</t>
  </si>
  <si>
    <t>CE 05.10.0077 (/)</t>
  </si>
  <si>
    <t>Assistente Social para serviços de consultoria de engenharia e arquitetura, inclusive encargos sociais.</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</si>
  <si>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</si>
  <si>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</si>
  <si>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</si>
  <si>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</si>
  <si>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</si>
  <si>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</si>
  <si>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</si>
  <si>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</si>
  <si>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 xml:space="preserve">    48,90</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</si>
  <si>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</si>
  <si>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</si>
  <si>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</si>
  <si>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</si>
  <si>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</si>
  <si>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</si>
  <si>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 xml:space="preserve">    49,45</t>
  </si>
  <si>
    <t>CE 05.10.0128 (/)</t>
  </si>
  <si>
    <t>Desenhista júnior de serviços técnicos especializados de consultoria de engenharia e arquitetura.</t>
  </si>
  <si>
    <t xml:space="preserve">    25,11</t>
  </si>
  <si>
    <t>CE 05.10.0134 (/)</t>
  </si>
  <si>
    <t>Desenhista pleno de serviços técnicos especializados de consultoria de engenharia e arquitetura.</t>
  </si>
  <si>
    <t xml:space="preserve">    36,07</t>
  </si>
  <si>
    <t>CE 05.10.0146 (/)</t>
  </si>
  <si>
    <t>Encarregado de serviços técnicos especializados de consultoria de engenharia e arquitetura.</t>
  </si>
  <si>
    <t xml:space="preserve">    18,90</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</si>
  <si>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</si>
  <si>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</si>
  <si>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</si>
  <si>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</si>
  <si>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</si>
  <si>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</si>
  <si>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</si>
  <si>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</si>
  <si>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</si>
  <si>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</si>
  <si>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</si>
  <si>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</si>
  <si>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</si>
  <si>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</si>
  <si>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</si>
  <si>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</si>
  <si>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</si>
  <si>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</si>
  <si>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 xml:space="preserve">    17,85</t>
  </si>
  <si>
    <t>CE 05.10.0200 (/)</t>
  </si>
  <si>
    <t>Projetista júnior de serviços técnicos especializados de consultoria de engenharia e arquitetura.</t>
  </si>
  <si>
    <t xml:space="preserve">    29,57</t>
  </si>
  <si>
    <t>CE 05.10.0206 (/)</t>
  </si>
  <si>
    <t>Projetista pleno de serviços técnicos especializados de consultoria de engenharia e arquitetura.</t>
  </si>
  <si>
    <t>CE 05.10.0212 (/)</t>
  </si>
  <si>
    <t>Projetista sênior de serviços técnicos especializados de consultoria de engenharia e arquitetura.</t>
  </si>
  <si>
    <t xml:space="preserve">    59,72</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</si>
  <si>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</si>
  <si>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</si>
  <si>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</si>
  <si>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</si>
  <si>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</si>
  <si>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</si>
  <si>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 xml:space="preserve">    30,46</t>
  </si>
  <si>
    <t>CE 05.10.0248 (/)</t>
  </si>
  <si>
    <t>Tecnólogo sênior de serviços técnicos especializados de consultoria de engenharia e arquitetura.</t>
  </si>
  <si>
    <t xml:space="preserve">    61,51</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</si>
  <si>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</si>
  <si>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</si>
  <si>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</si>
  <si>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</si>
  <si>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</si>
  <si>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</si>
  <si>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 xml:space="preserve">    73,85</t>
  </si>
  <si>
    <t>CI 05.05.0100 (/)</t>
  </si>
  <si>
    <t>Madeiramento para cobertura de telhas onduladas de cimento amianto ou Fiber-Glass ou similar, pregadas sem tesouras ou pontaletes, medido pela projeção.</t>
  </si>
  <si>
    <t xml:space="preserve">    45,20</t>
  </si>
  <si>
    <t>CI 05.05.0150 (A)</t>
  </si>
  <si>
    <t>Madeiramento para cobertura de telhas cerâmicas, (francesa, portuguesa, duplana, colonial ou similar), constituído de cumeeira, terças, caibros, pontaletes e ripas de madeira serrada, pregados sem tesoura, medido pela projeção horizontal.</t>
  </si>
  <si>
    <t xml:space="preserve">   163,73</t>
  </si>
  <si>
    <t>CI 05.05.0200 (/)</t>
  </si>
  <si>
    <t>Peça em madeira serrada, de (7 x 20)cm, para cobertura de qualquer tipo.  Fornecimento e colocação.</t>
  </si>
  <si>
    <t xml:space="preserve">   130,32</t>
  </si>
  <si>
    <t>CI 05.10 Terça</t>
  </si>
  <si>
    <t>CI 05.10.0050 (/)</t>
  </si>
  <si>
    <t>Terça em serrada, de (7,5cm x 7,5cm / 3" x 3"), para estrutura de telhados e coberturas.  Fornecimento e colocação.</t>
  </si>
  <si>
    <t xml:space="preserve">    19,94</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</si>
  <si>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</si>
  <si>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</si>
  <si>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</si>
  <si>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</si>
  <si>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</si>
  <si>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</si>
  <si>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 xml:space="preserve">    83,59</t>
  </si>
  <si>
    <t>CI 05.15 Caibro</t>
  </si>
  <si>
    <t>CI 05.15.0050 (/)</t>
  </si>
  <si>
    <t>Caibro em madeira serrada, de (3,75cm x 7,5cm / 1 1/2" x 3").  Fornecimento e colocação.</t>
  </si>
  <si>
    <t xml:space="preserve">    20,74</t>
  </si>
  <si>
    <t>CI 05.15.0100 (/)</t>
  </si>
  <si>
    <t>Caibro em madeira serrada, de (5cm x 7,5cm / 2" x 3").  Fornecimento e colocação.</t>
  </si>
  <si>
    <t xml:space="preserve">    74,40</t>
  </si>
  <si>
    <t>CI 05.20 Tesoura</t>
  </si>
  <si>
    <t>CI 05.20.0050 (/)</t>
  </si>
  <si>
    <t>Tesoura completa em madeira serrada, para telhados com vãos de 4m.  Fornecimento e colocação.</t>
  </si>
  <si>
    <t xml:space="preserve">  1889,54</t>
  </si>
  <si>
    <t>CI 05.20.0100 (/)</t>
  </si>
  <si>
    <t>Tesoura completa em madeira serrada, para telhados com vãos de 5m.  Fornecimento e colocação.</t>
  </si>
  <si>
    <t xml:space="preserve">  2266,92</t>
  </si>
  <si>
    <t>CI 05.20.0150 (/)</t>
  </si>
  <si>
    <t>Tesoura completa em madeira serrada, para telhados com vãos de 6m.  Fornecimento e colocação.</t>
  </si>
  <si>
    <t xml:space="preserve">  3046,94</t>
  </si>
  <si>
    <t>CI 05.20.0200 (/)</t>
  </si>
  <si>
    <t>Tesoura completa em madeira serrada, para telhados com vãos de 7m.  Fornecimento e colocação.</t>
  </si>
  <si>
    <t xml:space="preserve">  3545,95</t>
  </si>
  <si>
    <t>CI 05.20.0250 (/)</t>
  </si>
  <si>
    <t>Tesoura completa em madeira serrada, para telhados com vãos de 8m.  Fornecimento e colocação.</t>
  </si>
  <si>
    <t xml:space="preserve">  3504,63</t>
  </si>
  <si>
    <t>CI 05.20.0300 (/)</t>
  </si>
  <si>
    <t>Tesoura completa em madeira serrada, para telhados com vãos de 9m.  Fornecimento e colocação.</t>
  </si>
  <si>
    <t xml:space="preserve">  3923,36</t>
  </si>
  <si>
    <t>CI 05.20.0350 (/)</t>
  </si>
  <si>
    <t>Tesoura completa em madeira serrada, para telhados com vãos de 10m.  Fornecimento e colocação.</t>
  </si>
  <si>
    <t xml:space="preserve">  4350,58</t>
  </si>
  <si>
    <t>CI 05.20.0400 (/)</t>
  </si>
  <si>
    <t>Tesoura completa em madeira serrada, para telhados com vãos de 12m.  Fornecimento e colocação.</t>
  </si>
  <si>
    <t xml:space="preserve">  5869,04</t>
  </si>
  <si>
    <t>CI 05.25 Pontalete</t>
  </si>
  <si>
    <t>CI 05.25.0050 (/)</t>
  </si>
  <si>
    <t>Pontalete em madeira serrada, de (7,5cm x 7,5cm / 3" x 3"), verticais e horizontais para estrutura de telhados de telhas cerâmicas, medido pela projeção horizontal do telhado.  Fornecimento e Colocação.</t>
  </si>
  <si>
    <t xml:space="preserve">    36,58</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</si>
  <si>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</si>
  <si>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</si>
  <si>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</si>
  <si>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</si>
  <si>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</si>
  <si>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 xml:space="preserve">   202,27</t>
  </si>
  <si>
    <t>CI 05.30.0053 (/)</t>
  </si>
  <si>
    <t>Cobertura em telhas francesas; exclusive cumeeira e madeiramento.  Fornecimento e colocação.</t>
  </si>
  <si>
    <t xml:space="preserve">   134,56</t>
  </si>
  <si>
    <t>CI 05.30.0056 (/)</t>
  </si>
  <si>
    <t>Cobertura em telha portuguesa, exclusive cumeeira e madeiramento.  Fornecimento e colocação.</t>
  </si>
  <si>
    <t xml:space="preserve">   105,76</t>
  </si>
  <si>
    <t>CI 05.30.0100 (/)</t>
  </si>
  <si>
    <t>Colocação de telhas francesas, exclusive fornecimento.</t>
  </si>
  <si>
    <t xml:space="preserve">   116,29</t>
  </si>
  <si>
    <t>CI 05.30.0150 (/)</t>
  </si>
  <si>
    <t>Cobertura em telhas de concreto, exclusive cumeeira e madeiramento.  Fornecimento e colocação.</t>
  </si>
  <si>
    <t xml:space="preserve">    87,60</t>
  </si>
  <si>
    <t>CI 05.30.0250 (/)</t>
  </si>
  <si>
    <t>Cordão para arremate de telhado, executado com argamassa de cimento, areia e saibro no traço 1:2:2.</t>
  </si>
  <si>
    <t xml:space="preserve">    72,24</t>
  </si>
  <si>
    <t>CI 05.30.0300 (/)</t>
  </si>
  <si>
    <t>Cumeeira para cobertura em telhas francesas ou coloniais.  Fornecimento e colocação.</t>
  </si>
  <si>
    <t xml:space="preserve">    43,44</t>
  </si>
  <si>
    <t>CI 05.30.0303 (/)</t>
  </si>
  <si>
    <t>Cumeeira para cobertura em telhas de concreto.  Fornecimento e colocação.</t>
  </si>
  <si>
    <t xml:space="preserve">    58,26</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</si>
  <si>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</si>
  <si>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</si>
  <si>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</si>
  <si>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</si>
  <si>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</si>
  <si>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 xml:space="preserve">   144,15</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</si>
  <si>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</si>
  <si>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</si>
  <si>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</si>
  <si>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</si>
  <si>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</si>
  <si>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 xml:space="preserve">   152,44</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</si>
  <si>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</si>
  <si>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</si>
  <si>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 xml:space="preserve">   166,96</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</si>
  <si>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</si>
  <si>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</si>
  <si>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 xml:space="preserve">   196,62</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</si>
  <si>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</si>
  <si>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</si>
  <si>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</si>
  <si>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 xml:space="preserve">   120,43</t>
  </si>
  <si>
    <t>CI 05.40.0150 (/)</t>
  </si>
  <si>
    <t>Colocação de rufo, cumeeira ou contra-rufo de alumínio com 0,8mmx1056mm.</t>
  </si>
  <si>
    <t xml:space="preserve">   104,91</t>
  </si>
  <si>
    <t>CI 05.40.0200 (/)</t>
  </si>
  <si>
    <t>Contra rufo em alumínio, com acabamento em verniz em 1 face e pintada na outra, trapezoidal ou ondulada, medindo: (1500x562x0,8)mm, Alcoa ou similar.  Fornecimento e colocação.</t>
  </si>
  <si>
    <t xml:space="preserve">   156,72</t>
  </si>
  <si>
    <t>CI 05.40.0203 (/)</t>
  </si>
  <si>
    <t>Contra rufo em alumínio, com acabamento em verniz nas 2 faces, trapezoidal ou ondulada, medindo: (1500x562x0,8)mm, Alcoa ou similar.  Fornecimento e colocação.</t>
  </si>
  <si>
    <t xml:space="preserve">   147,51</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</si>
  <si>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</si>
  <si>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</si>
  <si>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</si>
  <si>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</si>
  <si>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 xml:space="preserve">    66,66</t>
  </si>
  <si>
    <t>CI 05.40.0350 (/)</t>
  </si>
  <si>
    <t>Rufo em alumínio, com acabamento em verniz em 1 face e pintada na outra, trapezoidal, medindo: (1265x600x0,8)mm, Alcoa ou similar.  Fornecimento e colocação.</t>
  </si>
  <si>
    <t xml:space="preserve">    51,65</t>
  </si>
  <si>
    <t>CI 05.40.0353 (/)</t>
  </si>
  <si>
    <t>Rufo em alumínio, com acabamento em verniz nas 2 faces, trapezoidal ou ondulada, medindo: (1265x600x0,8)mm, Alcoa ou similar.  Fornecimento e colocação.</t>
  </si>
  <si>
    <t xml:space="preserve">   146,54</t>
  </si>
  <si>
    <t>CI 05.40.0400 (A)</t>
  </si>
  <si>
    <t>Telha de alumínio, com acabamento em verniz nas 2 faces (interna e externa), no modelo trapezoidal ou ondulada, na espessura de 0,5mm, Alcoflon ou similar.  Fornecimento e colocação.</t>
  </si>
  <si>
    <t xml:space="preserve">    78,63</t>
  </si>
  <si>
    <t>CI 05.40.0403 (A)</t>
  </si>
  <si>
    <t>Telha de alumínio, com acabamento em verniz em 1 face e pintado na outra, no modelo trapezoidal ou ondulada, na espessura de 0,5mm, Alcoflon ou similar.  Fornecimento e colocação.</t>
  </si>
  <si>
    <t xml:space="preserve">    79,92</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</si>
  <si>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</si>
  <si>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</si>
  <si>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</si>
  <si>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 xml:space="preserve">   262,71</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</si>
  <si>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</si>
  <si>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</si>
  <si>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</si>
  <si>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</si>
  <si>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</si>
  <si>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 xml:space="preserve">    44,71</t>
  </si>
  <si>
    <t>CI 05.45.0100 (/)</t>
  </si>
  <si>
    <t>Cobertura em telhas onduladas, sem amianto, com espessura de 6mm, fixadas por parafusos galvanizados, inclusive vedação, exclusive o madeiramento, Eternit ou similar.  Fornecimento e colocação.</t>
  </si>
  <si>
    <t xml:space="preserve">    52,10</t>
  </si>
  <si>
    <t>CI 05.45.0106 (/)</t>
  </si>
  <si>
    <t>Cobertura em telhas onduladas, sem amianto, com espessura de 6mm, fixadas por parafusos galvanizados, inclusive vedação, exclusive o madeiramento, Maxiplac da Brasilit ou similar.  Fornecimento e colocação.</t>
  </si>
  <si>
    <t xml:space="preserve">    75,91</t>
  </si>
  <si>
    <t>CI 05.45.0150 (/)</t>
  </si>
  <si>
    <t>Cobertura em telhas onduladas, sem amianto, com espessura de 8mm, fixadas por parafusos galvanizados, inclusive vedação, exclusive o madeiramento, Eternit ou similar.  Fornecimento e colocação.</t>
  </si>
  <si>
    <t xml:space="preserve">    77,17</t>
  </si>
  <si>
    <t>CI 05.45.0156 (A)</t>
  </si>
  <si>
    <t>Cobertura em telhas onduladas, sem amianto, com espessura de 8mm, nas dimensões úteis de (2,30 x 0,50)m, fixadas por parafusos galvanizados, inclusive vedação, exclusive o madeiramento, Modulada da Eternit ou similar.  Fornecimento e colocação.</t>
  </si>
  <si>
    <t xml:space="preserve">   200,30</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</si>
  <si>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</si>
  <si>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</si>
  <si>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 xml:space="preserve">   182,21</t>
  </si>
  <si>
    <t>CI 05.45.0250 (/)</t>
  </si>
  <si>
    <t>Cumeeira normal para telhas onduladas de 6mm a 8mm, sem amianto, fixada por parafusos galvanizados, inclusive vedação, Eternit ou similar.  Fornecimento e colocação.</t>
  </si>
  <si>
    <t xml:space="preserve">   105,58</t>
  </si>
  <si>
    <t>CI 05.45.0253 (/)</t>
  </si>
  <si>
    <t>Cumeeira normal para telhas onduladas, sem amianto, fixada por parafusos galvanizados, inclusive vedação, Eternit ou similar.  Fornecimento e colocação.</t>
  </si>
  <si>
    <t xml:space="preserve">    75,59</t>
  </si>
  <si>
    <t>CI 05.45.0256 (/)</t>
  </si>
  <si>
    <t>Cumeeira normal para telhas canalete 90, sem amianto, fixada por parafusos galvanizados, inclusive vedação, Eternit ou similar.  Fornecimento e colocação.</t>
  </si>
  <si>
    <t xml:space="preserve">   181,78</t>
  </si>
  <si>
    <t>CI 05.45.0262 (/)</t>
  </si>
  <si>
    <t>Cumeeira para cobertura tipo Shed e Shed terminal, sem amianto, fixada por parafusos galvanizados, inclusive vedação.  Fornecimento e colocação.</t>
  </si>
  <si>
    <t xml:space="preserve">    70,33</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</si>
  <si>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</si>
  <si>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</si>
  <si>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</si>
  <si>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</si>
  <si>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 xml:space="preserve">    59,82</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</si>
  <si>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</si>
  <si>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</si>
  <si>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</si>
  <si>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 xml:space="preserve">   140,13</t>
  </si>
  <si>
    <t>CI 05.50.0100 (/)</t>
  </si>
  <si>
    <t>Cumeeira normal, para telhas onduladas, de (0,50x0,90)m, presas por pregos galvanizados, Onduline ou similar.  Fornecimento e colocação.</t>
  </si>
  <si>
    <t xml:space="preserve">    76,43</t>
  </si>
  <si>
    <t>CI 05.55 Cobertura em Policarbonato, Acrílico e Resina</t>
  </si>
  <si>
    <t>CI 05.55.0050 (A)</t>
  </si>
  <si>
    <t>Chapa de policarbonato alveolar para caixilho com painel fixo, espessura de 10mm.  Fornecimento e colocação.</t>
  </si>
  <si>
    <t xml:space="preserve">   154,28</t>
  </si>
  <si>
    <t>CI 05.55.0100 (A)</t>
  </si>
  <si>
    <t>Cobertura em chapa de policarbonato alveolar, na cor cristal, com 10mm de espessura, incluindo madeiramento em peças de madeira e pilares em tubo de aço galvanizado.  Fornecimento e colocação.</t>
  </si>
  <si>
    <t xml:space="preserve">   525,96</t>
  </si>
  <si>
    <t>CI 05.55.0150 (A)</t>
  </si>
  <si>
    <t>Cobertura em chapas de acrílicos translúcidos de 6mm de espessura, inclusive fixação, exclusive estrutura.  Fornecimento e colocação.</t>
  </si>
  <si>
    <t xml:space="preserve">   401,69</t>
  </si>
  <si>
    <t>CI 05.55.0200 (/)</t>
  </si>
  <si>
    <t>Cobertura em plástico Night and Day ou similar, liso, translúcido, branco, largura de 1,45m.  Fornecimento e colocação.</t>
  </si>
  <si>
    <t xml:space="preserve">    38,01</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</si>
  <si>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</si>
  <si>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</si>
  <si>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</si>
  <si>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</si>
  <si>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 xml:space="preserve">   199,73</t>
  </si>
  <si>
    <t>CI 05.55.0250 (/)</t>
  </si>
  <si>
    <t>Estrutura em alumínio em clarabóia para chapa de policarbonato.  Fornecimento e colocação.</t>
  </si>
  <si>
    <t xml:space="preserve">   469,04</t>
  </si>
  <si>
    <t>CI 05.55.0300 (/)</t>
  </si>
  <si>
    <t>Cobertura em telhas P.V.C colonial (230 x 88)cm cerâmica, fixadas por parafusos galvanizados, inclusive vedação, exclusive o madeiramento. Fornecimento e instalação.</t>
  </si>
  <si>
    <t xml:space="preserve">   117,68</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</si>
  <si>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</si>
  <si>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</si>
  <si>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</si>
  <si>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</si>
  <si>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</si>
  <si>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 xml:space="preserve">   180,10</t>
  </si>
  <si>
    <t>CI 05.60.0100 (/)</t>
  </si>
  <si>
    <t>Condutor para calha de beiral de PVC rígido, inclusive conexões.  Fornecimento e colocação.</t>
  </si>
  <si>
    <t xml:space="preserve">    51,34</t>
  </si>
  <si>
    <t>CI 05.65 Calha de Cobre</t>
  </si>
  <si>
    <t>CI 05.65.0050 (A)</t>
  </si>
  <si>
    <t>Calha de cobre, semicircular, com 25cm de desenvolvimento, inclusive emendas soldadas.  Fornecimento e colocação.</t>
  </si>
  <si>
    <t xml:space="preserve">   201,93</t>
  </si>
  <si>
    <t>CI 05.70 Calha Metálica</t>
  </si>
  <si>
    <t>CI 05.70.0100 (/)</t>
  </si>
  <si>
    <t>Calha de beiral, em chapa galvanizada nº 26, com 25cm de desenvolvimento.  Fornecimento e colocação.</t>
  </si>
  <si>
    <t xml:space="preserve">   142,22</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</si>
  <si>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</si>
  <si>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</si>
  <si>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</si>
  <si>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</si>
  <si>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 xml:space="preserve">   257,14</t>
  </si>
  <si>
    <t>CI 05.75 Cobertura em Fiberglass</t>
  </si>
  <si>
    <t>CI 05.75.0100 (/)</t>
  </si>
  <si>
    <t>Cobertura em telhas onduladas translúcidas de Fiber-Glass ou similar, exclusive madeiramento.  Fornecimento e colocação.</t>
  </si>
  <si>
    <t xml:space="preserve">    82,31</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</si>
  <si>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</si>
  <si>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</si>
  <si>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</si>
  <si>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</si>
  <si>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</si>
  <si>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</si>
  <si>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</si>
  <si>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</si>
  <si>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 xml:space="preserve">   736,65</t>
  </si>
  <si>
    <t>CI 10.05.0121 (A)</t>
  </si>
  <si>
    <t>Chapa de ferro galvanizado nº 18.  Fornecimento e instalação.</t>
  </si>
  <si>
    <t xml:space="preserve">   248,67</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</si>
  <si>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</si>
  <si>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</si>
  <si>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 xml:space="preserve">    35,60</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</si>
  <si>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</si>
  <si>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</si>
  <si>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 xml:space="preserve">    40,97</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</si>
  <si>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</si>
  <si>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</si>
  <si>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 xml:space="preserve">    30,65</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</si>
  <si>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</si>
  <si>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</si>
  <si>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 xml:space="preserve">    85,37</t>
  </si>
  <si>
    <t>CI 10.05.0300 (A)</t>
  </si>
  <si>
    <t>Tela Sombrit ou similar, com 80% de proteção.  Fornecimento e instalação.</t>
  </si>
  <si>
    <t xml:space="preserve">    36,16</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</si>
  <si>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</si>
  <si>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</si>
  <si>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</si>
  <si>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</si>
  <si>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</si>
  <si>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</si>
  <si>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 xml:space="preserve">    54,62</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</si>
  <si>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</si>
  <si>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</si>
  <si>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 xml:space="preserve">    57,52</t>
  </si>
  <si>
    <t>CI 15.05.0150 (/)</t>
  </si>
  <si>
    <t>Impermeabilização de terraços, jardineiras e coberturas isoladas com 3 camadas de asfalto oxidado entremeadas por 3 camadas de feltro asfáltico.</t>
  </si>
  <si>
    <t xml:space="preserve">   277,42</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</si>
  <si>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</si>
  <si>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</si>
  <si>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 xml:space="preserve">   138,23</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</si>
  <si>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</si>
  <si>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</si>
  <si>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 xml:space="preserve">   317,19</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</si>
  <si>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</si>
  <si>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</si>
  <si>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 xml:space="preserve">   185,85</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</si>
  <si>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</si>
  <si>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</si>
  <si>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 xml:space="preserve">   136,43</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</si>
  <si>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</si>
  <si>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</si>
  <si>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 xml:space="preserve">   107,93</t>
  </si>
  <si>
    <t>CI 15.05.0450 (A)</t>
  </si>
  <si>
    <t>Impermeabilização de caixa d'água elevada com 2Kg de Denverlit ou similar, 0,15Kg de Denverfix ou similar, 1,50Kg de Denver LP 54 e 1,10m2 de tela de poliéster, inclusive proteção mecânica.</t>
  </si>
  <si>
    <t xml:space="preserve">   121,40</t>
  </si>
  <si>
    <t>CI 15.05.0453 (/)</t>
  </si>
  <si>
    <t>Impermeabilização de caixa d'água subterrânea com 4Kg de Denverlit ou similar, 0,35Kg de Denverfix ou similar, inclusive proteção mecânica.</t>
  </si>
  <si>
    <t xml:space="preserve">   110,28</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</si>
  <si>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</si>
  <si>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</si>
  <si>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 xml:space="preserve">    70,98</t>
  </si>
  <si>
    <t>CI 15.05.0550 (/)</t>
  </si>
  <si>
    <t>Impermeabilização de laje com 0,45Kg de Denver Primer ou similar, 3,50Kg de Denverpren ou similar e 1,10m2 de poliéster.  Fornecimento e aplicação, exclusive proteção mecânica.</t>
  </si>
  <si>
    <t xml:space="preserve">   117,03</t>
  </si>
  <si>
    <t>CI 15.05.0600 (/)</t>
  </si>
  <si>
    <t>Impermeabilização de laje de terraço com 0,45Kg de Denver Primer ou similar, 5Kg de Denverpren ou similar e 1,10m2 de poliéster.  Fornecimento e aplicação, exclusive proteção mecânica e térmica.</t>
  </si>
  <si>
    <t xml:space="preserve">   155,14</t>
  </si>
  <si>
    <t>CI 15.05.0650 (/)</t>
  </si>
  <si>
    <t>Impermeabilização de lajes sem proteção mecânica à base de resinas elastoméricas de poliuretano, bicomponente, aplicado e curado a frio, IMP-C (2,2 Kg/m2) da Imperbras ou similar, estruturado com uma camada de bidim (75 g/cm2).</t>
  </si>
  <si>
    <t xml:space="preserve">   258,66</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</si>
  <si>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</si>
  <si>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</si>
  <si>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 xml:space="preserve">   164,32</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</si>
  <si>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</si>
  <si>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</si>
  <si>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 xml:space="preserve">   123,26</t>
  </si>
  <si>
    <t>CI 15.05.0800 (/)</t>
  </si>
  <si>
    <t>Pintura asfáltica (uma demão com 200g/m2), para superfícies lisas de marquizes, banheiros e demais superfícies de pequenas dimensões.  Igol 2 ou similar.  Fornecimento e aplicação.</t>
  </si>
  <si>
    <t xml:space="preserve">    12,78</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</si>
  <si>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</si>
  <si>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</si>
  <si>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 xml:space="preserve">   166,89</t>
  </si>
  <si>
    <t>CI 15.05.0900 (/)</t>
  </si>
  <si>
    <t>Revestimento formulado a partir de resinas de poliuretano protetivo sobre impermeabilização elastomérica, acabamento semi-brilho, resistente à abrasão, Top-Coat da Imperbras ou similar.</t>
  </si>
  <si>
    <t xml:space="preserve">    32,54</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</si>
  <si>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</si>
  <si>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</si>
  <si>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 xml:space="preserve">    25,17</t>
  </si>
  <si>
    <t>CI 20 Itens de Reforma</t>
  </si>
  <si>
    <t>CI 20.05 Itens de Reforma</t>
  </si>
  <si>
    <t>CI 20.05.0050 (A)</t>
  </si>
  <si>
    <t>Retirada e recolocação de telhas do tipo colonial, inclusive cumeeira e respectiva argamassa, exclusive o fornecimento do material novo.  Medida pela área coberta em projeção.</t>
  </si>
  <si>
    <t xml:space="preserve">   110,47</t>
  </si>
  <si>
    <t>CI 20.05.0100 (/)</t>
  </si>
  <si>
    <t>Retirada e recolocação de telhas francesas, inclusive cumeeira excluindo o fornecimento do material novo.  Medida pela área coberta em projeção.</t>
  </si>
  <si>
    <t xml:space="preserve">    89,23</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</si>
  <si>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</si>
  <si>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</si>
  <si>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</si>
  <si>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</si>
  <si>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 xml:space="preserve">    29,40</t>
  </si>
  <si>
    <t>CI 20.05.0250 (/)</t>
  </si>
  <si>
    <t>Retirada e recolocação de telha em fibro-cimento do tipo canalete 90 ou similar, inclusive cumeeira, medida pela área coberta em projeção.</t>
  </si>
  <si>
    <t xml:space="preserve">    38,16</t>
  </si>
  <si>
    <t>CO 05 Instalações Provisórias</t>
  </si>
  <si>
    <t>CO 05.05 Andaimes, Plataformas, Escadas e Torres de Madeira</t>
  </si>
  <si>
    <t>CO 05.05.0050 (A)</t>
  </si>
  <si>
    <t>Andaime de madeira, para altura até 7m, compreendendo montagem e desmontagem, já considerando o reaproveitamento 3 vezes da madeira.</t>
  </si>
  <si>
    <t xml:space="preserve">    39,84</t>
  </si>
  <si>
    <t>CO 05.05.0100 (A)</t>
  </si>
  <si>
    <t>Andaime de madeira, para altura entre 7m e 14m, compreendendo montagem e desmontagem, já considerando o reaproveitamento 3 vezes da madeira.</t>
  </si>
  <si>
    <t xml:space="preserve">    53,30</t>
  </si>
  <si>
    <t>CO 05.05.0150 (A)</t>
  </si>
  <si>
    <t>Andaime de madeira, tabuado, sobre cavaletes, para pé direito até 4m, já considerando o reaproveitamento 20 vezes da madeira.  Inclusive movimentação.</t>
  </si>
  <si>
    <t xml:space="preserve">    11,13</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</si>
  <si>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</si>
  <si>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</si>
  <si>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</si>
  <si>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</si>
  <si>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 xml:space="preserve">    84,45</t>
  </si>
  <si>
    <t>CO 05.05.0300 (/)</t>
  </si>
  <si>
    <t>Escada de madeira executada sobre terreno inclinado, com 80cm de largura mínima, com reaproveitamento da madeira uma vez, compreendo montagem e desmontagem.</t>
  </si>
  <si>
    <t xml:space="preserve">   139,07</t>
  </si>
  <si>
    <t>CO 05.05.0350 (B)</t>
  </si>
  <si>
    <t>Plano inclinado para transporte de materiais diversos encosta acima, com largura de 1,50m e caçamba 1m3, incluindo todos os materiais para sua instalação, exclusive aluguel de guincho.</t>
  </si>
  <si>
    <t xml:space="preserve">  1736,88</t>
  </si>
  <si>
    <t>CO 05.05.0400 (A)</t>
  </si>
  <si>
    <t>Plataforma de madeira apoiada sobre suporte, compreendendo montagem e desmontagem, já considerando o reaproveitamento 20 vezes da madeira.</t>
  </si>
  <si>
    <t xml:space="preserve">    28,95</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</si>
  <si>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</si>
  <si>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</si>
  <si>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 xml:space="preserve">   360,29</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</si>
  <si>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</si>
  <si>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</si>
  <si>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</si>
  <si>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</si>
  <si>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</si>
  <si>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</si>
  <si>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 xml:space="preserve">   212,08</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</si>
  <si>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</si>
  <si>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</si>
  <si>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</si>
  <si>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</si>
  <si>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 xml:space="preserve">   780,06</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</si>
  <si>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</si>
  <si>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</si>
  <si>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</si>
  <si>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</si>
  <si>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</si>
  <si>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</si>
  <si>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</si>
  <si>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</si>
  <si>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</si>
  <si>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</si>
  <si>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</si>
  <si>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 xml:space="preserve">   453,86</t>
  </si>
  <si>
    <t>CO 05.10.0300 (/)</t>
  </si>
  <si>
    <t>Aluguel de andaime tubular, para altura de 21m até 50m; exclusive mão-de-obra de montagem e desmontagem, inclusive transporte.</t>
  </si>
  <si>
    <t xml:space="preserve">   978,86</t>
  </si>
  <si>
    <t>CO 05.10.0325 (/)</t>
  </si>
  <si>
    <t>Aluguel de andaime tubular montado sobre superfície variável, com tubos metálicos, tipo Mannesmmann ou similar, na densidade 5m de tubo equipado por m3, pago pelo volume deste e pelo tempo necessário, desde a entrega do material na obra, na ocasião apropriada, ate sua devolução, logo que desnecessária. Exclusive montagem e desmontagem</t>
  </si>
  <si>
    <t xml:space="preserve">    19,80</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</si>
  <si>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</si>
  <si>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</si>
  <si>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</si>
  <si>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</si>
  <si>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 xml:space="preserve">  5259,11</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</si>
  <si>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</si>
  <si>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</si>
  <si>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 xml:space="preserve">  2423,21</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</si>
  <si>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</si>
  <si>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</si>
  <si>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 xml:space="preserve">  1559,67</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</si>
  <si>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</si>
  <si>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</si>
  <si>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</si>
  <si>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</si>
  <si>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</si>
  <si>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</si>
  <si>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 xml:space="preserve">   383,93</t>
  </si>
  <si>
    <t>CO 05.15 Montagem, Desmontagem, Remontagem e Movimentação Vertical de Andaimes</t>
  </si>
  <si>
    <t>CO 05.15.0050 (/)</t>
  </si>
  <si>
    <t>Montagem e desmontagem de andaime tubular.</t>
  </si>
  <si>
    <t xml:space="preserve">    23,64</t>
  </si>
  <si>
    <t>CO 05.15.0100 (/)</t>
  </si>
  <si>
    <t>Montagem e desmontagem de andaime tubular, considerando-se a área vertical recoberta.</t>
  </si>
  <si>
    <t xml:space="preserve">    10,68</t>
  </si>
  <si>
    <t>CO 05.15.0150 (/)</t>
  </si>
  <si>
    <t>Montagem e desmontagem de andaime suspenso, considerando-se a extensão horizontal das fachadas e/ou empenas.</t>
  </si>
  <si>
    <t xml:space="preserve">    51,30</t>
  </si>
  <si>
    <t>CO 05.15.0200 (/)</t>
  </si>
  <si>
    <t>Desmontagem e remontagem de andaimes suspensos pendentes da estrutura.</t>
  </si>
  <si>
    <t xml:space="preserve">    80,02</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</si>
  <si>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</si>
  <si>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</si>
  <si>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</si>
  <si>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</si>
  <si>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</si>
  <si>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</si>
  <si>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</si>
  <si>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 xml:space="preserve">   854,65</t>
  </si>
  <si>
    <t>CO 10 Equipamentos</t>
  </si>
  <si>
    <t>CO 10.05 Equipamentos Auxiliares Diversos</t>
  </si>
  <si>
    <t>CO 10.05.0050 (/)</t>
  </si>
  <si>
    <t>Montagem ou desmontagem de andaime tipo flutuante, com plataforma.</t>
  </si>
  <si>
    <t xml:space="preserve">   173,23</t>
  </si>
  <si>
    <t>DR 05 Assentamentos</t>
  </si>
  <si>
    <t>DR 05.05 Tampão de Ferro Fundido</t>
  </si>
  <si>
    <t>DR 05.05.0050 (/)</t>
  </si>
  <si>
    <t>Tampão de ferro fundido, tipo quadrado até (25x25)cm, assentado com argamassa de cimento e areia no traço 1:4 em volume, exclusive o tampão.  Assentamento.</t>
  </si>
  <si>
    <t xml:space="preserve">    66,62</t>
  </si>
  <si>
    <t>DR 05.05.0100 (/)</t>
  </si>
  <si>
    <t>Tampão de ferro fundido, tipo quadrado de (50x50)cm até (1x1)m, assentamento com argamassa de cimento e areia no traço 1:4 em volume, exclusive o tampão.</t>
  </si>
  <si>
    <t xml:space="preserve">   135,63</t>
  </si>
  <si>
    <t>DR 05.05.0125 (/)</t>
  </si>
  <si>
    <t>Tampão de ferro fundido, tipo leve, ou de polietileno de alta densidade, articulado, completo, de 0,30m de diâmetro, padrão RIOLUZ, assentado com argamassa de cimento e areia no traço 1:4 em volume, exclusive o tampão. Assentamento.</t>
  </si>
  <si>
    <t xml:space="preserve">    38,20</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</si>
  <si>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</si>
  <si>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</si>
  <si>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</si>
  <si>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</si>
  <si>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 xml:space="preserve">   132,63</t>
  </si>
  <si>
    <t>DR 05.10 Calhas de Concreto Vibrado</t>
  </si>
  <si>
    <t>DR 05.10.0050 (/)</t>
  </si>
  <si>
    <t>Calhas meio-tubo circulares de concreto vibrado, diâmetro interno de 0,30m.  Fornecimento e assentamento.</t>
  </si>
  <si>
    <t xml:space="preserve">   203,00</t>
  </si>
  <si>
    <t>DR 05.10.0100 (/)</t>
  </si>
  <si>
    <t>Calhas meio-tubo circulares de concreto vibrado, diâmetro interno de 0,40m.  Fornecimento e assentamento.</t>
  </si>
  <si>
    <t xml:space="preserve">   106,82</t>
  </si>
  <si>
    <t>DR 05.10.0200 (/)</t>
  </si>
  <si>
    <t>Calhas meio-tubo circulares de concreto vibrado, diâmetro interno de 0,60m.  Fornecimento e assentamento.</t>
  </si>
  <si>
    <t xml:space="preserve">   215,68</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</si>
  <si>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</si>
  <si>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</si>
  <si>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</si>
  <si>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 xml:space="preserve">   152,19</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</si>
  <si>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</si>
  <si>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</si>
  <si>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 xml:space="preserve">   212,21</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</si>
  <si>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</si>
  <si>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</si>
  <si>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 xml:space="preserve">   293,62</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</si>
  <si>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</si>
  <si>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</si>
  <si>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 xml:space="preserve">   357,46</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</si>
  <si>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</si>
  <si>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</si>
  <si>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</si>
  <si>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 xml:space="preserve">   244,21</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</si>
  <si>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</si>
  <si>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</si>
  <si>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 xml:space="preserve">   332,62</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</si>
  <si>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</si>
  <si>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</si>
  <si>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 xml:space="preserve">   423,46</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</si>
  <si>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</si>
  <si>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</si>
  <si>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 xml:space="preserve">   495,80</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</si>
  <si>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</si>
  <si>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</si>
  <si>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 xml:space="preserve">   623,16</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</si>
  <si>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</si>
  <si>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</si>
  <si>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 xml:space="preserve">   801,43</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</si>
  <si>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</si>
  <si>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</si>
  <si>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 xml:space="preserve">  1025,27</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</si>
  <si>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</si>
  <si>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</si>
  <si>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 xml:space="preserve">  1194,41</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</si>
  <si>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</si>
  <si>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</si>
  <si>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 xml:space="preserve">  1295,84</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</si>
  <si>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</si>
  <si>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</si>
  <si>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 xml:space="preserve">  1601,30</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</si>
  <si>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</si>
  <si>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</si>
  <si>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 xml:space="preserve">  4481,04</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</si>
  <si>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</si>
  <si>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</si>
  <si>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</si>
  <si>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 xml:space="preserve">   522,62</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</si>
  <si>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</si>
  <si>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</si>
  <si>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 xml:space="preserve">   630,34</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</si>
  <si>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</si>
  <si>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</si>
  <si>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 xml:space="preserve">   523,42</t>
  </si>
  <si>
    <t>DR 05.25.0170 (/)</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</si>
  <si>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</si>
  <si>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 xml:space="preserve">   571,80</t>
  </si>
  <si>
    <t>DR 05.25.0180 (/)</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</si>
  <si>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</si>
  <si>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 xml:space="preserve">   595,16</t>
  </si>
  <si>
    <t>DR 05.25.0190 (/)</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</si>
  <si>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</si>
  <si>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 xml:space="preserve">   757,10</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</si>
  <si>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</si>
  <si>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</si>
  <si>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 xml:space="preserve">  1204,27</t>
  </si>
  <si>
    <t>DR 05.25.0250 (/)</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</si>
  <si>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</si>
  <si>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 xml:space="preserve">  1224,52</t>
  </si>
  <si>
    <t>DR 05.25.0300 (/)</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</si>
  <si>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</si>
  <si>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 xml:space="preserve">  1691,10</t>
  </si>
  <si>
    <t>DR 05.25.0350 (/)</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</si>
  <si>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</si>
  <si>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 xml:space="preserve">  3374,59</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</si>
  <si>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</si>
  <si>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</si>
  <si>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</si>
  <si>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</si>
  <si>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</si>
  <si>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 xml:space="preserve">   418,41</t>
  </si>
  <si>
    <t>DR 05.27.0500 (/)</t>
  </si>
  <si>
    <t>Tubo de concreto armado com junta elástica, classe EA-2, para coletor de esgoto sanitário, com diâmetro de 0,50m, aterro e compactação até a geratriz superior do tubo.  Fornecimento e assentamento.</t>
  </si>
  <si>
    <t xml:space="preserve">   493,22</t>
  </si>
  <si>
    <t>DR 05.27.0600 (/)</t>
  </si>
  <si>
    <t>Tubo de concreto armado com junta elástica, classe EA-2, para coletor de esgoto sanitário, com diâmetro de 0,60m, aterro e compactação até a geratriz superior do tubo.  Fornecimento e assentamento.</t>
  </si>
  <si>
    <t xml:space="preserve">   643,47</t>
  </si>
  <si>
    <t>DR 05.27.0700 (/)</t>
  </si>
  <si>
    <t>Tubo de concreto armado com junta elástica, classe EA2,  para coletor de esgoto sanitário, com diâmetro de 0,70m, aterro e compactação até a geratriz superior do tubo.  Fornecimento e assentamento.</t>
  </si>
  <si>
    <t xml:space="preserve">   825,31</t>
  </si>
  <si>
    <t>DR 05.27.0901 (/)</t>
  </si>
  <si>
    <t>Tubo de concreto armado com junta elástica, classe EA-2, para coletor de esgoto sanitário, com diâmetro de 0,90m, aterro e compactação até a geratriz superior do tubo.  Fornecimento e assentamento.</t>
  </si>
  <si>
    <t xml:space="preserve">  1739,94</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</si>
  <si>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</si>
  <si>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</si>
  <si>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</si>
  <si>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</si>
  <si>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</si>
  <si>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 xml:space="preserve">    92,40</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</si>
  <si>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</si>
  <si>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</si>
  <si>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 xml:space="preserve">   118,84</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</si>
  <si>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</si>
  <si>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</si>
  <si>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 xml:space="preserve">   163,71</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</si>
  <si>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</si>
  <si>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</si>
  <si>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 xml:space="preserve">   323,33</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</si>
  <si>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</si>
  <si>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</si>
  <si>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</si>
  <si>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</si>
  <si>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</si>
  <si>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 xml:space="preserve">   135,01</t>
  </si>
  <si>
    <t>DR 05.35.0150 (/)</t>
  </si>
  <si>
    <t>Junção de 45° ou 90°, vibrada internamente, para esgoto, com diâmetro de 0,20m, inclusive fornecimento do material para rejuntamento com argamassa de cimento e areia no traço 1:4. Fornecimento e assentamento.</t>
  </si>
  <si>
    <t xml:space="preserve">   238,37</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</si>
  <si>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</si>
  <si>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</si>
  <si>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</si>
  <si>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 xml:space="preserve">    39,33</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</si>
  <si>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</si>
  <si>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</si>
  <si>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 xml:space="preserve">    65,37</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</si>
  <si>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</si>
  <si>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</si>
  <si>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 xml:space="preserve">    87,88</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</si>
  <si>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</si>
  <si>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</si>
  <si>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 xml:space="preserve">   134,02</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</si>
  <si>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</si>
  <si>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</si>
  <si>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 xml:space="preserve">   212,11</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</si>
  <si>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</si>
  <si>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</si>
  <si>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</si>
  <si>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</si>
  <si>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</si>
  <si>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 xml:space="preserve">    85,30</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</si>
  <si>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</si>
  <si>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</si>
  <si>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</si>
  <si>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 xml:space="preserve">    21,20</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</si>
  <si>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</si>
  <si>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</si>
  <si>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 xml:space="preserve">    32,90</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</si>
  <si>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</si>
  <si>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</si>
  <si>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 xml:space="preserve">    46,36</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</si>
  <si>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</si>
  <si>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</si>
  <si>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 xml:space="preserve">    22,69</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</si>
  <si>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</si>
  <si>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</si>
  <si>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</si>
  <si>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</si>
  <si>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</si>
  <si>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</si>
  <si>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 xml:space="preserve">    26,29</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</si>
  <si>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</si>
  <si>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</si>
  <si>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</si>
  <si>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</si>
  <si>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 xml:space="preserve">    65,29</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</si>
  <si>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</si>
  <si>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</si>
  <si>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 xml:space="preserve">    51,79</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</si>
  <si>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</si>
  <si>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</si>
  <si>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 xml:space="preserve">   104,48</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</si>
  <si>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</si>
  <si>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</si>
  <si>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 xml:space="preserve">   170,12</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</si>
  <si>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</si>
  <si>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</si>
  <si>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 xml:space="preserve">   255,09</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</si>
  <si>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</si>
  <si>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</si>
  <si>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 xml:space="preserve">   359,94</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</si>
  <si>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</si>
  <si>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</si>
  <si>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</si>
  <si>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 xml:space="preserve">    31,82</t>
  </si>
  <si>
    <t>DR 05.50.0053 (/)</t>
  </si>
  <si>
    <t>Adaptador de PVC rígido - PBA com 1 bolsa e rosca, classe 12, inclusive fornecimento do material para junta (anel de borracha e lubrificante) com diâmetro de 75mm.  Fornecimento e assentamento.</t>
  </si>
  <si>
    <t xml:space="preserve">    52,39</t>
  </si>
  <si>
    <t>DR 05.50.0056 (/)</t>
  </si>
  <si>
    <t>Adaptador de PVC rígido - PBA com 1 bolsa e rosca, classe 12, inclusive fornecimento do material para junta (anel de borracha e lubrificante) com diâmetro de 100mm.  Fornecimento e assentamento.</t>
  </si>
  <si>
    <t xml:space="preserve">    75,31</t>
  </si>
  <si>
    <t>DR 05.50.0100 (/)</t>
  </si>
  <si>
    <t>Adaptador de PVC rígido - PBA com 1 bolsa e rosca, classe 12, diâmetro de 50mm.  Fornecimento e assentamento.</t>
  </si>
  <si>
    <t xml:space="preserve">    18,82</t>
  </si>
  <si>
    <t>DR 05.50.0103 (/)</t>
  </si>
  <si>
    <t>Adaptador de PVC rígido - PBA com 1 bolsa e rosca, classe 12, diâmetro de 75mm.  Fornecimento e assentamento.</t>
  </si>
  <si>
    <t xml:space="preserve">    37,16</t>
  </si>
  <si>
    <t>DR 05.50.0150 (/)</t>
  </si>
  <si>
    <t>Adaptador de PVC rígido - PBA à  bolsa de ferro fundido junta elástica com 1 ponta e 1 bolsa, classe 12, diâmetro de 50mm.  Fornecimento e assentamento.</t>
  </si>
  <si>
    <t xml:space="preserve">    20,48</t>
  </si>
  <si>
    <t>DR 05.50.0153 (/)</t>
  </si>
  <si>
    <t>Adaptador de PVC rígido - PBA à  bolsa de ferro fundido junta elástica com 1 ponta e 1 bolsa, classe 12, diâmetro de 75mm.  Fornecimento e assentamento.</t>
  </si>
  <si>
    <t xml:space="preserve">    53,38</t>
  </si>
  <si>
    <t>DR 05.50.0156 (/)</t>
  </si>
  <si>
    <t>Adaptador de PVC rígido - PBA à  bolsa de ferro fundido junta elástica com 1 ponta e 1 bolsa, classe 12, diâmetro de 100mm.  Fornecimento e assentamento.</t>
  </si>
  <si>
    <t xml:space="preserve">    85,21</t>
  </si>
  <si>
    <t>DR 05.50.0200 (/)</t>
  </si>
  <si>
    <t>Adaptador de PVC rígido, Vinilfort, com 1 ponta e 1 bolsa, para tubo cerâmico, diâmetro de (100x100)mm.  Fornecimento e assentamento.</t>
  </si>
  <si>
    <t xml:space="preserve">    38,90</t>
  </si>
  <si>
    <t>DR 05.50.0250 (/)</t>
  </si>
  <si>
    <t>Cap de PVC rígido - PBA com 1 bolsa, classe 12, diâmetro de 50mm.  Fornecimento e assentamento.</t>
  </si>
  <si>
    <t xml:space="preserve">    22,82</t>
  </si>
  <si>
    <t>DR 05.50.0253 (/)</t>
  </si>
  <si>
    <t>Cap de PVC rígido - PBA com 1 bolsa, classe 12, diâmetro de 75mm.  Fornecimento e assentamento.</t>
  </si>
  <si>
    <t xml:space="preserve">    36,59</t>
  </si>
  <si>
    <t>DR 05.50.0256 (/)</t>
  </si>
  <si>
    <t>Cap de PVC rígido - PBA com 1 bolsa, classe 12, diâmetro de 100mm.  Fornecimento e assentamento.</t>
  </si>
  <si>
    <t xml:space="preserve">    52,65</t>
  </si>
  <si>
    <t>DR 05.50.0300 (/)</t>
  </si>
  <si>
    <t>Curva de 22° 30' de  PVC rígido - PBA com 1 ponta e 1 bolsa, classe 12, diâmetro de 50mm. Fornecimento e assentamento.</t>
  </si>
  <si>
    <t xml:space="preserve">    27,50</t>
  </si>
  <si>
    <t>DR 05.50.0303 (/)</t>
  </si>
  <si>
    <t>Curva de 22°30' de  PVC rígido - PBA com 1 ponta e 1 bolsa, classe 12, diâmetro de 75mm.  Fornecimento e assentamento.</t>
  </si>
  <si>
    <t xml:space="preserve">    61,40</t>
  </si>
  <si>
    <t>DR 05.50.0306 (/)</t>
  </si>
  <si>
    <t>Curva de 22°30' de  PVC rígido - PBA com 1 ponta e 1 bolsa, classe 12, diâmetro de 100mm.  Fornecimento e assentamento.</t>
  </si>
  <si>
    <t xml:space="preserve">   105,83</t>
  </si>
  <si>
    <t>DR 05.50.0350 (/)</t>
  </si>
  <si>
    <t>Curva de 45° de PVC rígido - PBA com 1 ponta e 1 bolsa, classe 12, inclusive fornecimento do material para junta (anel de borracha e lubrificante) diâmetro de 50mm.  Fornecimento e assentamento.</t>
  </si>
  <si>
    <t xml:space="preserve">    35,15</t>
  </si>
  <si>
    <t>DR 05.50.0353 (/)</t>
  </si>
  <si>
    <t>Curva de 45° de PVC rígido - PBA com 1 ponta e 1 bolsa, classe 12, inclusive fornecimento do material para junta (anel de borracha e lubrificante) diâmetro de 75mm.  Fornecimento e assentamento.</t>
  </si>
  <si>
    <t xml:space="preserve">    54,63</t>
  </si>
  <si>
    <t>DR 05.50.0356 (/)</t>
  </si>
  <si>
    <t>Curva de 45° de PVC rígido - PBA com 1 ponta e 1 bolsa, classe 12, inclusive fornecimento do material para junta (anel de borracha e lubrificante) diâmetro de 100mm.  Fornecimento e assentamento.</t>
  </si>
  <si>
    <t xml:space="preserve">   119,79</t>
  </si>
  <si>
    <t>DR 05.50.0359 (/)</t>
  </si>
  <si>
    <t>Curva de 45° de PVC rígido - PBA com 1 ponta e 1 bolsa, classe 12, diâmetro de 160mm, inclusive fornecimento do material para junta (anel de borracha elubrificante).  Fornecimento e assentamento.</t>
  </si>
  <si>
    <t xml:space="preserve">   221,22</t>
  </si>
  <si>
    <t>DR 05.50.0400 (/)</t>
  </si>
  <si>
    <t>Curva longa de 45° de PVC rígido, Vinilfort, com 1 ponta e 1 bolsa, inclusive fornecimento do material para junta (anel de borracha e lubrificante) diâmetro de 100mm.  Fornecimento e assentamento.</t>
  </si>
  <si>
    <t xml:space="preserve">    59,52</t>
  </si>
  <si>
    <t>DR 05.50.0403 (/)</t>
  </si>
  <si>
    <t>Curva curta de 45° de PVC rígido, Vinilfort, com 1 ponta e 1 bolsa, inclusive fornecimento do material para junta (anel de borracha e lubrificante) diâmetro de 100mm.  Fornecimento e assentamento.</t>
  </si>
  <si>
    <t xml:space="preserve">    60,99</t>
  </si>
  <si>
    <t>DR 05.50.0406 (/)</t>
  </si>
  <si>
    <t>Curva de 45° de PVC rígido, Vinilfort, com 1 ponta e 1 bolsa, inclusive fornecimento do material para junta (anel de borracha e lubrificante) diâmetro de 150mm.  Fornecimento e assentamento.</t>
  </si>
  <si>
    <t xml:space="preserve">   163,56</t>
  </si>
  <si>
    <t>DR 05.50.0409 (/)</t>
  </si>
  <si>
    <t>Curva de 45° de PVC rígido, Vinilfort, com 1 ponta e 1 bolsa, inclusive fornecimento do material para junta (anel de borracha e lubrificante) diâmetro de 200mm.  Fornecimento e assentamento.</t>
  </si>
  <si>
    <t xml:space="preserve">   252,33</t>
  </si>
  <si>
    <t>DR 05.50.0412 (/)</t>
  </si>
  <si>
    <t>Curva de 45° de PVC rígido, Vinilfort ou similar, ponta e bolsa, inclusive fornecimento do material para junta (anel de borracha e lubrificante) diâmetro de 250mm.  Fornecimento e assentamento.</t>
  </si>
  <si>
    <t xml:space="preserve">   263,33</t>
  </si>
  <si>
    <t>DR 05.50.0415 (/)</t>
  </si>
  <si>
    <t>Curva de 45° de PVC rígido, Vinilfort, com 1 ponta e 1 bolsa, inclusive fornecimento do material para junta (anel de borracha e lubrificante) diâmetro de 300mm.  Fornecimento e assentamento.</t>
  </si>
  <si>
    <t xml:space="preserve">   532,39</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</si>
  <si>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</si>
  <si>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</si>
  <si>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</si>
  <si>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</si>
  <si>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 xml:space="preserve">    86,03</t>
  </si>
  <si>
    <t>DR 05.50.0456 (/)</t>
  </si>
  <si>
    <t>Curva de 90° de PVC rígido - PBA com 1 ponta e 1 bolsa, classe 12, inclusive fornecimento do material para junta (anel de borracha e lubrificante) diâmetro de 100mm.  Fornecimento e assentamento.</t>
  </si>
  <si>
    <t xml:space="preserve">   121,14</t>
  </si>
  <si>
    <t>DR 05.50.0462 (/)</t>
  </si>
  <si>
    <t>Curva de 90° de PVC rígido - PBA com 1 ponta e 1 bolsa, classe 12, diâmetro de 200mm, inclusive fornecimento do material para junta (anel de borracha elubrificante).  Fornecimento e assentamento.</t>
  </si>
  <si>
    <t xml:space="preserve">   519,41</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</si>
  <si>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</si>
  <si>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</si>
  <si>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</si>
  <si>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</si>
  <si>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 xml:space="preserve">   111,03</t>
  </si>
  <si>
    <t>DR 05.50.0600 (/)</t>
  </si>
  <si>
    <t>Curva curta de 90° de PVC rígido para esgoto predial com 1 ponta e 1 bolsa, inclusive fornecimento do material para junta (anel de borracha e lubrificante) diâmetro de 100mm.  Fornecimento e assentamento.</t>
  </si>
  <si>
    <t xml:space="preserve">    36,65</t>
  </si>
  <si>
    <t>DR 05.50.0650 (/)</t>
  </si>
  <si>
    <t>Cruzeta de PVC rígido - PBA com 4 bolsas, classe 12, inclusive fornecimento do material para junta (anel de borracha e lubrificante) diâmetro de 75mm.  Fornecimento e assentamento.</t>
  </si>
  <si>
    <t xml:space="preserve">   131,87</t>
  </si>
  <si>
    <t>DR 05.50.0700 (/)</t>
  </si>
  <si>
    <t>Cruzeta de redução de PVC rígido - PBA com 4 bolsas, classe 12, inclusive fornecimento do material para junta (anel de borracha, lubrificante) diâmetro de (75x50)mm.  Fornecimento e assentamento.</t>
  </si>
  <si>
    <t xml:space="preserve">   123,88</t>
  </si>
  <si>
    <t>DR 05.50.0750 (/)</t>
  </si>
  <si>
    <t>Extremidade de PVC rígido - PBA com 1 flange e 1bolsa, classe 12 , inclusive fornecimento do material para junta ( anel e arruela de borracha, parafusos com porca e lubrificante) diâmetro de 50mm.  Fornecimento e assentamento.</t>
  </si>
  <si>
    <t xml:space="preserve">    98,16</t>
  </si>
  <si>
    <t>DR 05.50.0756 (/)</t>
  </si>
  <si>
    <t>Extremidade de PVC rígido - PBA com 1 flange e 1 bolsa, classe 12 , inclusive fornecimento do material para junta (anel e arruela de borracha, parafusos com porca e lubrificante) diâmetro de 75mm.  Fornecimento e assentamento.</t>
  </si>
  <si>
    <t xml:space="preserve">   164,25</t>
  </si>
  <si>
    <t>DR 05.50.0759 (/)</t>
  </si>
  <si>
    <t>Extremidade de PVC rígido - PBA com 1 flange e 1 bolsa, classe 12 , inclusive fornecimento do material para junta (anel e arruela de borracha, parafusos com porca e lubrificante) diâmetro de 100mm.  Fornecimento e assentamento.</t>
  </si>
  <si>
    <t xml:space="preserve">   314,48</t>
  </si>
  <si>
    <t>DR 05.50.0800 (/)</t>
  </si>
  <si>
    <t>Extremidade de PVC rígido - PBA com 1 flange e 1 ponta, classe 12 , inclusive fornecimento do material para junta (arruela de borracha, parafusos com porca) diâmetro de 50mm.  Fornecimento e assentamento.</t>
  </si>
  <si>
    <t xml:space="preserve">   158,11</t>
  </si>
  <si>
    <t>DR 05.50.0803 (/)</t>
  </si>
  <si>
    <t>Extremidade de PVC rígido - PBA com 1 flange e 1 ponta, classe 12 , inclusive fornecimento do material para junta (arruela de borracha, parafusos com porca) diâmetro de 75mm.  Fornecimento e assentamento.</t>
  </si>
  <si>
    <t xml:space="preserve">   200,83</t>
  </si>
  <si>
    <t>DR 05.50.0806 (/)</t>
  </si>
  <si>
    <t>Extremidade de PVC rígido - PBA com 1 flange e 1 ponta, classe 12 , inclusive fornecimento do material para junta (arruela de borracha, parafusos com porca) diâmetro de 100mm.  Fornecimento e assentamento.</t>
  </si>
  <si>
    <t xml:space="preserve">   279,56</t>
  </si>
  <si>
    <t>DR 05.50.0850 (/)</t>
  </si>
  <si>
    <t>Junção de 45° de PVC rígido, PBA com 3 bolsas, classe 12, inclusive fornecimento do material para junta (anel de borracha, lubrificante) diâmetro de 50mm.  Fornecimento e assentamento.</t>
  </si>
  <si>
    <t xml:space="preserve">    67,63</t>
  </si>
  <si>
    <t>DR 05.50.0900 (/)</t>
  </si>
  <si>
    <t>Junção de 45° de PVC rígido, Vinilfort com 3 bolsas, inclusive fornecimento do material para junta (anel de borracha e lubrificante) diâmetro de 100mm.  Fornecimento e assentamento.</t>
  </si>
  <si>
    <t xml:space="preserve">    70,83</t>
  </si>
  <si>
    <t>DR 05.50.0950 (/)</t>
  </si>
  <si>
    <t>Luva simples de PVC rígido - PBA, classe 12, inclusive fornecimento do material para junta (anel de borracha) com diâmetro nominal de 50mm.  Fornecimento e assentamento.</t>
  </si>
  <si>
    <t xml:space="preserve">    52,47</t>
  </si>
  <si>
    <t>DR 05.50.0953 (/)</t>
  </si>
  <si>
    <t>Luva simples de PVC rígido - PBA, classe 12, inclusive fornecimento do material para junta (anel de borracha) com diâmetro nominal de 75mm.  Fornecimento e assentamento.</t>
  </si>
  <si>
    <t xml:space="preserve">    62,68</t>
  </si>
  <si>
    <t>DR 05.50.0956 (/)</t>
  </si>
  <si>
    <t>Luva simples de PVC rígido - PBA, classe 12, inclusive fornecimento do material para junta (anel de borracha) com diâmetro nominal de 100mm.  Fornecimento e assentamento.</t>
  </si>
  <si>
    <t xml:space="preserve">   101,34</t>
  </si>
  <si>
    <t>DR 05.50.1000 (/)</t>
  </si>
  <si>
    <t>Luva de correr de PVC rígido - PBA, classe 12, inclusive fornecimento do material para junta (anel de borracha) com diâmetro nominal de 50mm.  Fornecimento e assentamento.</t>
  </si>
  <si>
    <t xml:space="preserve">    62,80</t>
  </si>
  <si>
    <t>DR 05.50.1003 (/)</t>
  </si>
  <si>
    <t>Luva de correr de PVC rígido - PBA, classe 12, inclusive fornecimento do material para junta (anel de borracha) com diâmetro nominal de 75mm.  Fornecimento e assentamento.</t>
  </si>
  <si>
    <t xml:space="preserve">    58,65</t>
  </si>
  <si>
    <t>DR 05.50.1006 (/)</t>
  </si>
  <si>
    <t>Luva de correr de PVC rígido - PBA, classe 12, inclusive fornecimento do material para junta (anel de borracha) com diâmetro nominal de 100mm.  Fornecimento e assentamento.</t>
  </si>
  <si>
    <t xml:space="preserve">    87,48</t>
  </si>
  <si>
    <t>DR 05.50.1050 (/)</t>
  </si>
  <si>
    <t>Luva de correr de PVC rígido - DEFoFo, Vinilfler, classe 12, inclusive fornecimento do material para junta elástica (anel de borracha) com diâmetro nominal de 100mm.  Fornecimento e assentamento.</t>
  </si>
  <si>
    <t xml:space="preserve">    95,52</t>
  </si>
  <si>
    <t>DR 05.50.1053 (/)</t>
  </si>
  <si>
    <t>Luva de correr de PVC rígido - DEFoFo, Vinilfler, classe 12, inclusive fornecimento do material para junta elástica (anel de borracha) com diâmetro nominal de 150mm.  Fornecimento e assentamento.</t>
  </si>
  <si>
    <t xml:space="preserve">   154,09</t>
  </si>
  <si>
    <t>DR 05.50.1056 (/)</t>
  </si>
  <si>
    <t>Luva de correr de PVC rígido - DEFoFo, Vinilfler, classe 12, inclusive fornecimento do material para junta elástica (anel de borracha) com diâmetro nominal de 200mm.  Fornecimento e assentamento.</t>
  </si>
  <si>
    <t xml:space="preserve">   284,68</t>
  </si>
  <si>
    <t>DR 05.50.1059 (/)</t>
  </si>
  <si>
    <t>Luva de correr de PVC rígido - DEFoFo, Vinilfler, classe 12, inclusive fornecimento do material para junta elástica (anel de borracha) com diâmetro nominal de 250mm.  Fornecimento e assentamento.</t>
  </si>
  <si>
    <t xml:space="preserve">   411,49</t>
  </si>
  <si>
    <t>DR 05.50.1062 (/)</t>
  </si>
  <si>
    <t>Luva de correr de PVC rígido - DEFoFo, Vinilfler, classe 12, inclusive fornecimento do material para junta elástica (anel de borracha) com diâmetro nominal de 300mm.  Fornecimento e assentamento.</t>
  </si>
  <si>
    <t xml:space="preserve">   601,96</t>
  </si>
  <si>
    <t>DR 05.50.1100 (/)</t>
  </si>
  <si>
    <t>Luva de correr de PVC rígido, Vinilfort, classe 12, inclusive fornecimento do material para junta (anel de borracha) com diâmetro nominal de 100mm.  Fornecimento e assentamento.</t>
  </si>
  <si>
    <t xml:space="preserve">    67,20</t>
  </si>
  <si>
    <t>DR 05.50.1103 (/)</t>
  </si>
  <si>
    <t>Luva de correr de PVC rígido, Vinilfort, classe 12, inclusive fornecimento do material para junta (anel de borracha) com diâmetro nominal de 150mm.  Fornecimento e assentamento.</t>
  </si>
  <si>
    <t xml:space="preserve">   104,02</t>
  </si>
  <si>
    <t>DR 05.50.1106 (/)</t>
  </si>
  <si>
    <t>Luva de correr de PVC rígido, Vinilfort, classe 12, inclusive fornecimento do material para junta (anel de borracha) com diâmetro nominal de 200mm.  Fornecimento e assentamento.</t>
  </si>
  <si>
    <t xml:space="preserve">   191,26</t>
  </si>
  <si>
    <t>DR 05.50.1109 (/)</t>
  </si>
  <si>
    <t>Luva de correr de PVC rígido, Vinilfort, classe 12, inclusive fornecimento do material para junta (anel de borracha) com diâmetro nominal de 250mm.  Fornecimento e assentamento.</t>
  </si>
  <si>
    <t xml:space="preserve">   215,13</t>
  </si>
  <si>
    <t>DR 05.50.1112 (/)</t>
  </si>
  <si>
    <t>Luva de correr de PVC rígido, Vinilfort, classe 12, inclusive fornecimento do material para junta (anel de borracha) com diâmetro nominal de 300mm.  Fornecimento e assentamento.</t>
  </si>
  <si>
    <t xml:space="preserve">   320,44</t>
  </si>
  <si>
    <t>DR 05.50.1150 (/)</t>
  </si>
  <si>
    <t>Redução de PVC rígido - PBA com 1 ponta e 1 bolsa, classe 12, inclusive fornecimento do material para junta (anel de borracha, lubrificante) diâmetro de (75x50)mm.  Fornecimento e assentamento.</t>
  </si>
  <si>
    <t xml:space="preserve">    26,00</t>
  </si>
  <si>
    <t>DR 05.50.1200 (/)</t>
  </si>
  <si>
    <t>Redução de PVC rígido - PBA com 1 ponta e 1 bolsa, classe 12, inclusive fornecimento do material para junta (anel de borracha, lubrificante) diâmetro de (100x50)mm.  Fornecimento e assentamento.</t>
  </si>
  <si>
    <t xml:space="preserve">    22,00</t>
  </si>
  <si>
    <t>DR 05.50.1203 (/)</t>
  </si>
  <si>
    <t>Redução de PVC rígido - PBA com 1 ponta e 1 bolsa, classe 12, inclusive fornecimento do material para junta (anel de borracha, lubrificante) diâmetro de (100x75)mm.  Fornecimento e assentamento.</t>
  </si>
  <si>
    <t xml:space="preserve">    51,22</t>
  </si>
  <si>
    <t>DR 05.50.1250 (/)</t>
  </si>
  <si>
    <t>Redução de PVC rígido - PBA com 1 ponta e 1 bolsa, classe 12, inclusive fornecimento do material para junta (anel de borracha, lubrificante), diâmetro de (160x110)mm.  Fornecimento e assentamento.</t>
  </si>
  <si>
    <t xml:space="preserve">    80,46</t>
  </si>
  <si>
    <t>DR 05.50.1300 (/)</t>
  </si>
  <si>
    <t>Redução de PVC rígido - PBA com 1 ponta e 1 bolsa, classe 12, inclusive fornecimento do material para junta (anel de borracha, lubrificante), diâmetro de (200x160)mm.  Fornecimento e assentamento.</t>
  </si>
  <si>
    <t xml:space="preserve">   226,65</t>
  </si>
  <si>
    <t>DR 05.50.1350 (/)</t>
  </si>
  <si>
    <t>Redução excêntrica de PVC rígido, Vinilfort, classe 12, com 1 ponta e 1 bolsa, inclusive fornecimento do material para junta (anel de borracha e lubrificante) com diâmetro de (150x100)mm.  Fornecimento e assentamento.</t>
  </si>
  <si>
    <t xml:space="preserve">    50,24</t>
  </si>
  <si>
    <t>DR 05.50.1353 (/)</t>
  </si>
  <si>
    <t>Redução excêntrica de PVC rígido, Vinilfort, classe 12, com 1 ponta e 1 bolsa, inclusive fornecimento do material para junta (anel de borracha e lubrificante) com diâmetro de (200x150)mm.  Fornecimento e assentamento.</t>
  </si>
  <si>
    <t xml:space="preserve">    70,95</t>
  </si>
  <si>
    <t>DR 05.50.1356 (/)</t>
  </si>
  <si>
    <t>Redução excêntrica de PVC rígido, Vinilfort, classe 12, com 1 ponta e 1 bolsa, inclusive fornecimento do material para junta (anel de borracha e lubrificante) com diâmetro de (250x200)mm.  Fornecimento e assentamento.</t>
  </si>
  <si>
    <t xml:space="preserve">   181,91</t>
  </si>
  <si>
    <t>DR 05.50.1359 (/)</t>
  </si>
  <si>
    <t>Redução excêntrica de PVC rígido, Vinilfort, classe 12, com 1 ponta e 1 bolsa, inclusive fornecimento do material para junta (anel de borracha e lubrificante) com diâmetro de (300x250)mm.  Fornecimento e assentamento.</t>
  </si>
  <si>
    <t xml:space="preserve">   361,82</t>
  </si>
  <si>
    <t>DR 05.50.1400 (/)</t>
  </si>
  <si>
    <t>Selim de 90° elástico de PVC rígido, Vinilfort, com 1 bolsa, inclusive fornecimento do material para junta (anel de borracha e lubrificante) diâmetro de (150x100)mm.  Fornecimento e assentamento.</t>
  </si>
  <si>
    <t xml:space="preserve">    50,84</t>
  </si>
  <si>
    <t>DR 05.50.1403 (/)</t>
  </si>
  <si>
    <t>Selim de 90° elástico de PVC rígido, Vinilfort, com 1 bolsa, inclusive fornecimento do material para junta (anel de borracha e lubrificante) diâmetro de (200x100)mm.  Fornecimento e assentamento.</t>
  </si>
  <si>
    <t xml:space="preserve">    71,59</t>
  </si>
  <si>
    <t>DR 05.50.1406 (/)</t>
  </si>
  <si>
    <t>Selim de 90° elástico de PVC rígido, Vinilfort, com 1 bolsa, inclusive fornecimento do material para junta (anel de borracha e lubrificante) diâmetro de (250x100)mm.  Fornecimento e assentamento.</t>
  </si>
  <si>
    <t xml:space="preserve">    86,93</t>
  </si>
  <si>
    <t>DR 05.50.1409 (/)</t>
  </si>
  <si>
    <t>Selim de 90° elástico de PVC rígido, Vinilfort, com 1 bolsa, inclusive fornecimento do material para junta (anel de borracha e lubrificante) diâmetro de (300x100)mm.  Fornecimento e assentamento.</t>
  </si>
  <si>
    <t xml:space="preserve">    99,15</t>
  </si>
  <si>
    <t>DR 05.50.1450 (/)</t>
  </si>
  <si>
    <t>Tê de PVC rígido - PBA com 3 bolsas, classe 12, inclusive fornecimento do material para junta (anel de borracha, lubrificante) diâmetro de 50mm.  Fornecimento e assentamento.</t>
  </si>
  <si>
    <t xml:space="preserve">    57,45</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</si>
  <si>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</si>
  <si>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</si>
  <si>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</si>
  <si>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</si>
  <si>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 xml:space="preserve">   154,23</t>
  </si>
  <si>
    <t>DR 05.50.1459 (/)</t>
  </si>
  <si>
    <t>Tê de PVC rígido - PBA com 3 bolsas, classe 12, inclusive fornecimento do material para junta (anel de borracha, lubrificante), diâmetro de 160mm.  Fornecimento e assentamento.</t>
  </si>
  <si>
    <t xml:space="preserve">   427,61</t>
  </si>
  <si>
    <t>DR 05.50.1500 (/)</t>
  </si>
  <si>
    <t>Tê de redução de PVC rígido - PBA com 3 bolsas, classe 12, inclusive fornecimento do material para junta (anel de borracha, lubrificante), diâmetro de (75x50)mm.  Fornecimento e assentamento.</t>
  </si>
  <si>
    <t xml:space="preserve">    85,80</t>
  </si>
  <si>
    <t>DR 05.50.1503 (/)</t>
  </si>
  <si>
    <t>Tê de redução de PVC rígido - PBA com 3 bolsas, classe 12, inclusive fornecimento do material para junta (anel de borracha, lubrificante), diâmetro de (100x50)mm.  Fornecimento e assentamento.</t>
  </si>
  <si>
    <t xml:space="preserve">   153,21</t>
  </si>
  <si>
    <t>DR 05.50.1506 (/)</t>
  </si>
  <si>
    <t>Tê de redução de PVC rígido - PBA com 3 bolsas, classe 12, inclusive fornecimento do material para junta (anel de borracha, lubrificante), diâmetro de (100x75)mm.  Fornecimento e assentamento.</t>
  </si>
  <si>
    <t xml:space="preserve">   161,17</t>
  </si>
  <si>
    <t>DR 05.50.1509 (/)</t>
  </si>
  <si>
    <t>Tê de redução de PVC rígido - PBA com 3 bolsas, classe 12, inclusive fornecimento do material para junta (anel de borracha, lubrificante), diâmetro de (160x85)mm.  Fornecimento e assentamento.</t>
  </si>
  <si>
    <t xml:space="preserve">   259,04</t>
  </si>
  <si>
    <t>DR 05.50.1512 (/)</t>
  </si>
  <si>
    <t>Tê de redução de PVC rígido - PBA com 3 bolsas, classe 12, inclusive fornecimento do material para junta (anel de borracha, lubrificante), diâmetro de (160x110)mm.  Fornecimento e assentamento.</t>
  </si>
  <si>
    <t xml:space="preserve">   314,94</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</si>
  <si>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</si>
  <si>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</si>
  <si>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</si>
  <si>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</si>
  <si>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 xml:space="preserve">   102,83</t>
  </si>
  <si>
    <t>DR 05.50.1553 (/)</t>
  </si>
  <si>
    <t>Tê de PVC rígido, Vinilfort, com 3 bolsas, classe 12, inclusive fornecimento do material para junta (anel de borracha e lubrificante) diâmetro nominal de 150mm.  Fornecimento e assentamento.</t>
  </si>
  <si>
    <t xml:space="preserve">   146,52</t>
  </si>
  <si>
    <t>DR 05.50.1556 (/)</t>
  </si>
  <si>
    <t>Tê de PVC rígido, Vinilfort, com 3 bolsas, classe 12, inclusive fornecimento do material para junta (anel de borracha e lubrificante) diâmetro nominal de 200mm.  Fornecimento e assentamento.</t>
  </si>
  <si>
    <t xml:space="preserve">   244,19</t>
  </si>
  <si>
    <t>DR 05.50.1559 (/)</t>
  </si>
  <si>
    <t>Tê de PVC rígido, Vinilfort, com 3 bolsas, classe 12, inclusive fornecimento do material para junta (anel de borracha e lubrificante) diâmetro nominal de 250mm.  Fornecimento e assentamento.</t>
  </si>
  <si>
    <t xml:space="preserve">   417,48</t>
  </si>
  <si>
    <t>DR 05.50.1562 (/)</t>
  </si>
  <si>
    <t>Tê de PVC rígido, Vinilfort, com 3 bolsas, classe 12, inclusive fornecimento do material para junta (anel de borracha e lubrificante) diâmetro nominal de 300mm.  Fornecimento e assentamento.</t>
  </si>
  <si>
    <t xml:space="preserve">   687,80</t>
  </si>
  <si>
    <t>DR 05.50.1600 (/)</t>
  </si>
  <si>
    <t>Tê de redução de PVC rígido, Vinilfort, com 3 bolsas, classe 12, inclusive fornecimento do material para junta (anel de borracha) diâmetro de (200x150)mm.  Fornecimento e assentamento.</t>
  </si>
  <si>
    <t xml:space="preserve">   266,34</t>
  </si>
  <si>
    <t>DR 05.50.1603 (/)</t>
  </si>
  <si>
    <t>Tê de redução de PVC rígido, Vinilfort, com 3 bolsas, classe 12, inclusive fornecimento do material para junta (anel de borracha), diâmetro de (250x150)mm.  Fornecimento e assentamento.</t>
  </si>
  <si>
    <t xml:space="preserve">   656,92</t>
  </si>
  <si>
    <t>DR 05.50.1606 (/)</t>
  </si>
  <si>
    <t>Tê de redução de PVC rígido, Vinilfort, com 3 bolsas, classe 12, inclusive fornecimento do material para junta (anel de borracha), diâmetro de (300x150)mm.  Fornecimento e assentamento.</t>
  </si>
  <si>
    <t xml:space="preserve">   470,49</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</si>
  <si>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</si>
  <si>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</si>
  <si>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</si>
  <si>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 xml:space="preserve">   249,34</t>
  </si>
  <si>
    <t>DR 05.55.0053 (/)</t>
  </si>
  <si>
    <t>Tubo flexível estruturado de PVC, diâmetro de 400mm, assentado sobre berço flexível, inclusive emendas, aterro e compactação até a geratriz superior do tubo, exclusive material de reaterro.  Fornecimento e assentamento.</t>
  </si>
  <si>
    <t xml:space="preserve">   255,59</t>
  </si>
  <si>
    <t>DR 05.55.0056 (/)</t>
  </si>
  <si>
    <t>Tubo flexível estruturado de PVC, diâmetro de 500mm, assentado sobre berço flexível, inclusive emendas, aterro e compactação até a geratriz superior do tubo, exclusive material de reaterro.  Fornecimento e assentamento.</t>
  </si>
  <si>
    <t xml:space="preserve">   406,98</t>
  </si>
  <si>
    <t>DR 05.55.0059 (/)</t>
  </si>
  <si>
    <t>Tubo flexível estruturado de PVC, diâmetro de 600mm, assentado sobre berço flexível, inclusive emendas, aterro e compactação até a geratriz superior do tubo, exclusive material de reaterro.  Fornecimento e assentamento.</t>
  </si>
  <si>
    <t xml:space="preserve">   576,68</t>
  </si>
  <si>
    <t>DR 05.55.0062 (/)</t>
  </si>
  <si>
    <t>Tubo flexível estruturado de PVC, diâmetro de 700mm, assentado sobre berço flexível, inclusive emendas, aterro e compactação até a geratriz superior do tubo, exclusive material de reaterro.  Fornecimento e assentamento.</t>
  </si>
  <si>
    <t xml:space="preserve">   821,06</t>
  </si>
  <si>
    <t>DR 05.55.0065 (/)</t>
  </si>
  <si>
    <t>Tubo flexível estruturado de PVC, diâmetro de 800mm, assentado sobre berço flexível, inclusive emendas, aterro e compactação até a geratriz superior do tubo, exclusive material de reaterro.  Fornecimento e assentamento.</t>
  </si>
  <si>
    <t xml:space="preserve">  1106,90</t>
  </si>
  <si>
    <t>DR 05.55.0068 (/)</t>
  </si>
  <si>
    <t>Tubo flexível estruturado de PVC, diâmetro de 900mm, assentado sobre berço flexível, inclusive emendas, aterro e compactação até a geratriz superior do tubo, exclusive material de reaterro.  Fornecimento e assentamento.</t>
  </si>
  <si>
    <t xml:space="preserve">  1531,85</t>
  </si>
  <si>
    <t>DR 05.55.0071 (/)</t>
  </si>
  <si>
    <t>Tubo flexível estruturado de PVC, diâmetro de 1000mm, assentado sobre berço flexível, inclusive emendas, aterro e compactação até a geratriz superior do tubo, exclusive material de reaterro.  Fornecimento e assentamento.</t>
  </si>
  <si>
    <t xml:space="preserve">  1548,00</t>
  </si>
  <si>
    <t>DR 05.55.0074 (/)</t>
  </si>
  <si>
    <t>Tubo flexível estruturado de PVC, diâmetro de 1100mm, assentado sobre berço flexível, inclusive emendas, aterro e compactação até a geratriz superior do tubo, exclusive material de reaterro.  Fornecimento e assentamento.</t>
  </si>
  <si>
    <t xml:space="preserve">  1560,85</t>
  </si>
  <si>
    <t>DR 05.55.0077 (/)</t>
  </si>
  <si>
    <t>Tubo flexível estruturado de PVC, diâmetro de 1200mm, assentado sobre berço flexível, inclusive emendas, aterro e compactação até a geratriz superior do tubo, exclusive material de reaterro.  Fornecimento e assentamento.</t>
  </si>
  <si>
    <t xml:space="preserve">  1911,64</t>
  </si>
  <si>
    <t>DR 05.55.0080 (/)</t>
  </si>
  <si>
    <t>Fornecimento e assentamento de tubo em polietileno de alta densidade (PEAD) DN 400 mm, com aterro e compactação até a geratriz superior do tubo, exclusive material do aterro e inclusive pasta lubrificante.</t>
  </si>
  <si>
    <t xml:space="preserve">   198,65</t>
  </si>
  <si>
    <t>DR 05.55.0085 (/)</t>
  </si>
  <si>
    <t>Fornecimento e assentamento de tubo em polietileno de alta densidade (PEAD) DN 450 mm, com aterro e compactação até a geratriz superior do tubo, exclusive material do aterro e inclusive pasta lubrificante.</t>
  </si>
  <si>
    <t xml:space="preserve">   276,63</t>
  </si>
  <si>
    <t>DR 05.55.0090 (/)</t>
  </si>
  <si>
    <t>Fornecimento e assentamento de tubo em polietileno de alta densidade (PEAD) DN 500 mm, com aterro e compactação até a geratriz superior do tubo, exclusive material do aterro e inclusive pasta lubrificante.</t>
  </si>
  <si>
    <t xml:space="preserve">   303,40</t>
  </si>
  <si>
    <t>DR 05.55.0095 (/)</t>
  </si>
  <si>
    <t>Fornecimento e assentamento de tubo em polietileno de alta densidade (PEAD) DN 600 mm, com aterro e compactação até a geratriz superior do tubo, exclusive material do aterro e inclusive pasta lubrificante.</t>
  </si>
  <si>
    <t xml:space="preserve">   434,98</t>
  </si>
  <si>
    <t>DR 05.55.0100 (/)</t>
  </si>
  <si>
    <t>Fornecimento e assentamento de tubo em polietileno de alta densidade (PEAD) DN 750 mm, com aterro e compactação até a geratriz superior do tubo, exclusive material do aterro e inclusive pasta lubrificante.</t>
  </si>
  <si>
    <t xml:space="preserve">   694,00</t>
  </si>
  <si>
    <t>DR 05.55.0105 (/)</t>
  </si>
  <si>
    <t>Fornecimento e assentamento de tubo em polietileno de alta densidade (PEAD) DN 800 mm, com aterro e compactação até a geratriz superior do tubo, exclusive material do aterro e inclusive pasta lubrificante.</t>
  </si>
  <si>
    <t xml:space="preserve">   763,16</t>
  </si>
  <si>
    <t>DR 05.55.0110 (/)</t>
  </si>
  <si>
    <t>Fornecimento e assentamento de tubo em polietileno de alta densidade (PEAD) DN 900 mm, com aterro e compactação até a geratriz superior do tubo, exclusive material do aterro e inclusive pasta lubrificante.</t>
  </si>
  <si>
    <t xml:space="preserve">   848,30</t>
  </si>
  <si>
    <t>DR 05.55.0115 (/)</t>
  </si>
  <si>
    <t>Fornecimento e assentamento de tubo em polietileno de alta densidade (PEAD) DN 1050 mm, com aterro e compactação até a geratriz superior do tubo, exclusive material do aterro e inclusive pasta lubrificante.</t>
  </si>
  <si>
    <t xml:space="preserve">   933,44</t>
  </si>
  <si>
    <t>DR 05.55.0120 (/)</t>
  </si>
  <si>
    <t>Fornecimento e assentamento de tubo em polietileno de alta densidade (PEAD) DN 1200 mm, com aterro e compactação até a geratriz superior do tubo, exclusive material do aterro e inclusive pasta lubrificante.</t>
  </si>
  <si>
    <t xml:space="preserve">  1490,97</t>
  </si>
  <si>
    <t>DR 05.55.0130 (/)</t>
  </si>
  <si>
    <t>Fornecimento e assentamento de tubo em polietileno de alta densidade (PEAD) DN 1500 mm, com aterro e compactação até a geratriz superior do tubo, exclusive material do aterro e inclusive pasta lubrificante.</t>
  </si>
  <si>
    <t xml:space="preserve">  1964,02</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</si>
  <si>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</si>
  <si>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</si>
  <si>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</si>
  <si>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</si>
  <si>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 xml:space="preserve">   798,27</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</si>
  <si>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</si>
  <si>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</si>
  <si>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 xml:space="preserve">   868,73</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</si>
  <si>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</si>
  <si>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</si>
  <si>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 xml:space="preserve">  1061,54</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</si>
  <si>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</si>
  <si>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</si>
  <si>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 xml:space="preserve">  1306,75</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</si>
  <si>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</si>
  <si>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</si>
  <si>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 xml:space="preserve">  1629,01</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</si>
  <si>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</si>
  <si>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</si>
  <si>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 xml:space="preserve">  1960,19</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</si>
  <si>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</si>
  <si>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</si>
  <si>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</si>
  <si>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 xml:space="preserve">   186,46</t>
  </si>
  <si>
    <t>DR 10.15.0053 (/)</t>
  </si>
  <si>
    <t>Cap de ferro fundido dúctil, pintado interna e externamente com tinta betuminosa, com uma bolsa, inclusive fornecimento do material para junta (anel de borracha), com diâmetro de 100mm.  Fornecimento e assentamento.</t>
  </si>
  <si>
    <t xml:space="preserve">   237,34</t>
  </si>
  <si>
    <t>DR 10.15.0056 (/)</t>
  </si>
  <si>
    <t>Cap de ferro fundido dúctil, pintado interna e externamente com tinta betuminosa, com uma bolsa, inclusive fornecimento do material para junta (anel de borracha), com diâmetro de 150mm.  Fornecimento e assentamento.</t>
  </si>
  <si>
    <t xml:space="preserve">   330,83</t>
  </si>
  <si>
    <t>DR 10.15.0200 (/)</t>
  </si>
  <si>
    <t>Curva de 90° de ferro fundido dúctil, pintada interna e externamente com tinta betuminosa, com 2 flanges, inclusive  fornecimento do material para junta (arruela de borracha, parafusos com porca), com diâmetro de 50mm.  Fornecimento e assentamento.</t>
  </si>
  <si>
    <t xml:space="preserve">   356,16</t>
  </si>
  <si>
    <t>DR 10.15.0203 (/)</t>
  </si>
  <si>
    <t>Curva de 90° de ferro fundido dúctil, pintada interna e externamente com tinta betuminosa, com 2 flanges, inclusive fornecimento do material para junta (arruela de borracha, parafusos com porca), com diâmetro de 80mm.  Fornecimento e assentamento.</t>
  </si>
  <si>
    <t xml:space="preserve">   477,44</t>
  </si>
  <si>
    <t>DR 10.15.0206 (/)</t>
  </si>
  <si>
    <t>Curva de 90° de ferro fundido dúctil, pintada interna e externamente com tinta betuminosa, com 2 flanges, inclusive  fornecimento do material para junta (arruela de borracha, parafusos com porca), com diâmetro de 100mm.  Fornecimento e assentamento.</t>
  </si>
  <si>
    <t xml:space="preserve">   631,58</t>
  </si>
  <si>
    <t>DR 10.15.0209 (/)</t>
  </si>
  <si>
    <t>Curva de 90° de ferro fundido dúctil, pintada interna e externamente com tinta betuminosa, com 2 flanges, inclusive fornecimento do material para junta (arruela de borracha, parafusos com porca), com diâmetro de 150mm.  Fornecimento e assentamento.</t>
  </si>
  <si>
    <t xml:space="preserve">   982,30</t>
  </si>
  <si>
    <t>DR 10.15.0212 (/)</t>
  </si>
  <si>
    <t>Curva de 90° de ferro fundido dúctil, pintada interna e externamente com tinta betuminosa, com 2 flanges, inclusive fornecimento do material para junta (arruela de borracha, parafusos com porca), com diâmetro de 200mm.  Fornecimento e assentamento.</t>
  </si>
  <si>
    <t xml:space="preserve">  1298,50</t>
  </si>
  <si>
    <t>DR 10.15.0215 (/)</t>
  </si>
  <si>
    <t>Curva de 90° de ferro fundido dúctil, pintada interna e externamente com tinta betuminosa, com 2 flanges, inclusive fornecimento do material para junta (arruela de borracha, parafusos com porca), com diâmetro de 250mm.  Fornecimento e assentamento.</t>
  </si>
  <si>
    <t xml:space="preserve">  2167,59</t>
  </si>
  <si>
    <t>DR 10.15.0220 (/)</t>
  </si>
  <si>
    <t>Curva de 90° de ferro fundido dúctil, pintada interna e externamente com tinta betuminosa, com 2 flanges, inclusive fornecimento de material para junta (arruela de borracha, parafusos com porca), com diâmetro de 300mm.  Fornecimento e Assentamento.</t>
  </si>
  <si>
    <t xml:space="preserve">  3409,88</t>
  </si>
  <si>
    <t>DR 10.15.0253 (/)</t>
  </si>
  <si>
    <t>Curva de 45° de ferro fundido dúctil, pintada interna e externamente com tinta betuminosa, com 2 flanges, inclusive fornecimento do material para junta (arruela de borracha, parafusos com porca), com diâmetro de 80mm.  Fornecimento e assentamento.</t>
  </si>
  <si>
    <t xml:space="preserve">   489,09</t>
  </si>
  <si>
    <t>DR 10.15.0256 (/)</t>
  </si>
  <si>
    <t>Curva de 45° de ferro fundido dúctil, pintada interna e externamente com tinta betuminosa, com 2 flanges, inclusive fornecimento do material para junta (arruela de borracha, parafusos com porca), com diâmetro de 100mm.  Fornecimento e assentamento.</t>
  </si>
  <si>
    <t xml:space="preserve">   724,13</t>
  </si>
  <si>
    <t>DR 10.15.0259 (/)</t>
  </si>
  <si>
    <t>Curva de 45° de ferro fundido dúctil, pintada interna e externamente com tinta betuminosa, com 2 flanges, inclusive fornecimento do material para junta (arruela de borracha, parafusos com porca), com diâmetro de 150mm.  Fornecimento e assentamento.</t>
  </si>
  <si>
    <t xml:space="preserve">  1001,45</t>
  </si>
  <si>
    <t>DR 10.15.0262 (/)</t>
  </si>
  <si>
    <t>Curva de 45° de ferro fundido dúctil, pintada interna e externamente com tinta betuminosa, com 2 flanges, inclusive fornecimento do material para junta (arruela de borracha, parafusos com porca), com diâmetro de 200mm.  Fornecimento e assentamento.</t>
  </si>
  <si>
    <t xml:space="preserve">  1325,70</t>
  </si>
  <si>
    <t>DR 10.15.0265 (/)</t>
  </si>
  <si>
    <t>Curva de 45° de ferro fundido dúctil, pintada interna e externamente com tinta betuminosa, com 2 flanges, inclusive fornecimento do material para junta (arruela de borracha, parafusos com porca), com diâmetro de 250mm.  Fornecimento e assentamento.</t>
  </si>
  <si>
    <t xml:space="preserve">  3371,80</t>
  </si>
  <si>
    <t>DR 10.15.0268 (/)</t>
  </si>
  <si>
    <t>Curva de 45° de ferro fundido dúctil, pintada interna e externamente com tinta betuminosa, com 2 flanges, inclusive fornecimento do material para junta (arruela de borracha, parafusos com porca), com diâmetro de 300mm.  Fornecimento e assentamento.</t>
  </si>
  <si>
    <t xml:space="preserve">  3867,36</t>
  </si>
  <si>
    <t>DR 10.15.0280 (/)</t>
  </si>
  <si>
    <t>Curva de 22°30' de ferro fundido dúctil, pintada interna e externamente com tinta betuminosa, com 2 flanges, inclusive fornecimento de material para junta (arruela de borracha, parafusos com porca), com diâmetro de 80mm.  Fornecimento e Assentamento.</t>
  </si>
  <si>
    <t xml:space="preserve">   540,17</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</si>
  <si>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</si>
  <si>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</si>
  <si>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 xml:space="preserve">   953,71</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</si>
  <si>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</si>
  <si>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</si>
  <si>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 xml:space="preserve">  1446,50</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</si>
  <si>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</si>
  <si>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</si>
  <si>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 xml:space="preserve">  1600,51</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</si>
  <si>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</si>
  <si>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</si>
  <si>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 xml:space="preserve">  2617,46</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</si>
  <si>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</si>
  <si>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</si>
  <si>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 xml:space="preserve">  3400,91</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</si>
  <si>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</si>
  <si>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</si>
  <si>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 xml:space="preserve">   426,73</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</si>
  <si>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</si>
  <si>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</si>
  <si>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 xml:space="preserve">   482,22</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</si>
  <si>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</si>
  <si>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</si>
  <si>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 xml:space="preserve">   651,89</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</si>
  <si>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</si>
  <si>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</si>
  <si>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 xml:space="preserve">   892,86</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</si>
  <si>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</si>
  <si>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</si>
  <si>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 xml:space="preserve">  1234,72</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</si>
  <si>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</si>
  <si>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</si>
  <si>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 xml:space="preserve">  1523,44</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</si>
  <si>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</si>
  <si>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</si>
  <si>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 xml:space="preserve">   467,05</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</si>
  <si>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</si>
  <si>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</si>
  <si>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 xml:space="preserve">   591,46</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</si>
  <si>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</si>
  <si>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</si>
  <si>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 xml:space="preserve">  1178,25</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</si>
  <si>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</si>
  <si>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</si>
  <si>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 xml:space="preserve">  1597,52</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</si>
  <si>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</si>
  <si>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</si>
  <si>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 xml:space="preserve">  2832,96</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</si>
  <si>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</si>
  <si>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</si>
  <si>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 xml:space="preserve">  3626,10</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</si>
  <si>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</si>
  <si>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</si>
  <si>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 xml:space="preserve">   840,68</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</si>
  <si>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</si>
  <si>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</si>
  <si>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</si>
  <si>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</si>
  <si>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</si>
  <si>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</si>
  <si>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 xml:space="preserve">   212,27</t>
  </si>
  <si>
    <t>DR 10.15.0453 (/)</t>
  </si>
  <si>
    <t>Flange cego de ferro fundido dúctil, pintado interna e externamente com tinta betuminosa, inclusive fornecimento do material para junta (arruela de borracha, parafusos com porca), com diâmetro de 100mm.  Fornecimento e assentamento.</t>
  </si>
  <si>
    <t xml:space="preserve">   334,31</t>
  </si>
  <si>
    <t>DR 10.15.0456 (/)</t>
  </si>
  <si>
    <t>Flange cego de ferro fundido dúctil, pintado interna e externamente com tinta betuminosa, inclusive fornecimento do material para junta (arruela de borracha, parafusos com porca), com diâmetro de 150mm.  Fornecimento e assentamento.</t>
  </si>
  <si>
    <t xml:space="preserve">   435,62</t>
  </si>
  <si>
    <t>DR 10.15.0459 (/)</t>
  </si>
  <si>
    <t>Flange cego de ferro fundido dúctil, pintado interna e externamente com tinta betuminosa, inclusive fornecimento do material para junta (arruela de borracha, parafusos com porca), com diâmetro de 200mm.  Fornecimento e assentamento.</t>
  </si>
  <si>
    <t xml:space="preserve">   487,26</t>
  </si>
  <si>
    <t>DR 10.15.0462 (/)</t>
  </si>
  <si>
    <t>Flange cego de ferro fundido dúctil, pintado interna e externamente com tinta betuminosa, inclusive fornecimento do material para junta (arruela de borracha, parafusos com porca), com diâmetro de 250mm.  Fornecimento e assentamento.</t>
  </si>
  <si>
    <t xml:space="preserve">   613,90</t>
  </si>
  <si>
    <t>DR 10.15.0503 (/)</t>
  </si>
  <si>
    <t>Flange de ferro fundido dúctil, pintado interna e externamente com tinta betuminosa, inclusive fornecimento do material para junta (arruela de borracha, parafusos com porca), com diâmetro de 75mm (DN 80mm).  Fornecimento e assentamento.</t>
  </si>
  <si>
    <t xml:space="preserve">   231,42</t>
  </si>
  <si>
    <t>DR 10.15.0506 (/)</t>
  </si>
  <si>
    <t>Flange de ferro fundido dúctil, pintado interna e externamente com tinta betuminosa, inclusive fornecimento do material para junta (arruela de borracha, parafusos com porca), com diâmetro de 100mm.  Fornecimento e assentamento.</t>
  </si>
  <si>
    <t xml:space="preserve">   368,02</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</si>
  <si>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</si>
  <si>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</si>
  <si>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</si>
  <si>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</si>
  <si>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 xml:space="preserve">   574,14</t>
  </si>
  <si>
    <t>DR 10.15.0515 (/)</t>
  </si>
  <si>
    <t>Flange de ferro fundido dúctil, pintado interna e externamente com tinta betuminosa, inclusive fornecimento do material para junta (arruela de borracha, parafusos com porca), com diâmetro de 250mm.  Fornecimento e assentamento.</t>
  </si>
  <si>
    <t xml:space="preserve">   706,22</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</si>
  <si>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</si>
  <si>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</si>
  <si>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 xml:space="preserve">   990,21</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</si>
  <si>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</si>
  <si>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</si>
  <si>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 xml:space="preserve">  1305,59</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</si>
  <si>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</si>
  <si>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</si>
  <si>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 xml:space="preserve">  1247,44</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</si>
  <si>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</si>
  <si>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</si>
  <si>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 xml:space="preserve">  2067,30</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</si>
  <si>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</si>
  <si>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</si>
  <si>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 xml:space="preserve">  5890,43</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</si>
  <si>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</si>
  <si>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</si>
  <si>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 xml:space="preserve">   406,16</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</si>
  <si>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</si>
  <si>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</si>
  <si>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 xml:space="preserve">   420,91</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</si>
  <si>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</si>
  <si>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</si>
  <si>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 xml:space="preserve">   518,80</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</si>
  <si>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</si>
  <si>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</si>
  <si>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 xml:space="preserve">   782,70</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</si>
  <si>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</si>
  <si>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</si>
  <si>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 xml:space="preserve">   941,28</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</si>
  <si>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</si>
  <si>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</si>
  <si>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 xml:space="preserve">  1224,27</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</si>
  <si>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</si>
  <si>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</si>
  <si>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 xml:space="preserve">  1356,72</t>
  </si>
  <si>
    <t>DR 10.15.0600 (/)</t>
  </si>
  <si>
    <t>Luva de ferro fundido dúctil, pintado interna e externamente com tinta betuminosa, com 2 bolsas, inclusive fornecimento do material para junta (anel de borracha), com diâmetro de 100mm.  Fornecimento e assentamento.</t>
  </si>
  <si>
    <t xml:space="preserve">   404,34</t>
  </si>
  <si>
    <t>DR 10.15.0603 (/)</t>
  </si>
  <si>
    <t>Luva de ferro fundido dúctil, pintado interna e externamente com tinta betuminosa, com 2 bolsas, inclusive fornecimento do material para junta (anel de borracha), com diâmetro de 150mm.  Fornecimento e assentamento.</t>
  </si>
  <si>
    <t xml:space="preserve">   527,29</t>
  </si>
  <si>
    <t>DR 10.15.0606 (/)</t>
  </si>
  <si>
    <t>Luva de ferro fundido dúctil, pintado interna e externamente com tinta betuminosa, com 2 bolsas, inclusive fornecimento do material para junta (anel de borracha), com diâmetro de 200mm.  Fornecimento e assentamento.</t>
  </si>
  <si>
    <t xml:space="preserve">   727,89</t>
  </si>
  <si>
    <t>DR 10.15.0656 (/)</t>
  </si>
  <si>
    <t>Redução de ferro fundido dúctil, pintada interna e externamente com tinta betuminosa, com ponta e bolsa, inclusive fornecimento do material para junta (anel de borracha), com diâmetro nominal de (100x80)mm.  Fornecimento e assentamento.</t>
  </si>
  <si>
    <t xml:space="preserve">   341,06</t>
  </si>
  <si>
    <t>DR 10.15.0659 (/)</t>
  </si>
  <si>
    <t>Redução de ferro fundido dúctil, pintada interna e externamente com tinta betuminosa, com ponta e bolsa, inclusive fornecimento do material para junta (anel de borracha), com diâmetro nominal de (150x80)mm.  Fornecimento e assentamento.</t>
  </si>
  <si>
    <t xml:space="preserve">   438,32</t>
  </si>
  <si>
    <t>DR 10.15.0662 (/)</t>
  </si>
  <si>
    <t>Redução de ferro fundido dúctil, pintada interna e externamente com tinta betuminosa, com ponta e bolsa, inclusive fornecimento do material para junta (anel de borracha), com diâmetro nominal de (150x100)mm.  Fornecimento e assentamento.</t>
  </si>
  <si>
    <t xml:space="preserve">   439,62</t>
  </si>
  <si>
    <t>DR 10.15.0665 (/)</t>
  </si>
  <si>
    <t>Redução de ferro fundido dúctil, pintada interna e externamente com tinta betuminosa, com ponta e bolsa, inclusive fornecimento do material para junta (anel de borracha), com diâmetro nominal de (200x100)mm.  Fornecimento e assentamento.</t>
  </si>
  <si>
    <t xml:space="preserve">   495,12</t>
  </si>
  <si>
    <t>DR 10.15.0669 (/)</t>
  </si>
  <si>
    <t>Redução de ferro fundido dúctil, pintada interna e externamente com tinta betuminosa, com ponta e bolsa, inclusive fornecimento do material para junta (anel de borracha), com diâmetro nominal de (200x150)mm.  Fornecimento e assentamento.</t>
  </si>
  <si>
    <t xml:space="preserve">   575,03</t>
  </si>
  <si>
    <t>DR 10.15.0700 (/)</t>
  </si>
  <si>
    <t>Redução de ferro fundido dúctil, pintado interna e externamente com tinta betuminosa, com 2 flanges, inclusive fornecimento do material para junta (arruela de borracha, parafusos com porca) com diâmetro de (80x50)mm.  Fornecimento e assentamento.</t>
  </si>
  <si>
    <t xml:space="preserve">   469,75</t>
  </si>
  <si>
    <t>DR 10.15.0703 (/)</t>
  </si>
  <si>
    <t>Redução de ferro fundido dúctil, pintado interna e externamente com tinta betuminosa, com 2 flanges, inclusive fornecimento do material para junta (arruela de borracha, parafusos com porca) com diâmetro de (100x80)mm.  Fornecimento e assentamento.</t>
  </si>
  <si>
    <t xml:space="preserve">   521,95</t>
  </si>
  <si>
    <t>DR 10.15.0706 (/)</t>
  </si>
  <si>
    <t>Redução de ferro fundido dúctil, pintado interna e externamente com tinta betuminosa, com 2 flanges, inclusive fornecimento do material para junta (arruela de borracha, parafusos com porca) com diâmetro de (150x80)mm.  Fornecimento e assentamento.</t>
  </si>
  <si>
    <t xml:space="preserve">   805,40</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</si>
  <si>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</si>
  <si>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</si>
  <si>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 xml:space="preserve">   815,87</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</si>
  <si>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</si>
  <si>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</si>
  <si>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 xml:space="preserve">  1293,62</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</si>
  <si>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</si>
  <si>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</si>
  <si>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 xml:space="preserve">  1093,36</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</si>
  <si>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</si>
  <si>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</si>
  <si>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 xml:space="preserve">  1504,31</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</si>
  <si>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</si>
  <si>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</si>
  <si>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 xml:space="preserve">   434,13</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</si>
  <si>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</si>
  <si>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</si>
  <si>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 xml:space="preserve">   553,67</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</si>
  <si>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</si>
  <si>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</si>
  <si>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 xml:space="preserve">   786,11</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</si>
  <si>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</si>
  <si>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</si>
  <si>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 xml:space="preserve">   891,13</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</si>
  <si>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</si>
  <si>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</si>
  <si>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 xml:space="preserve">  1591,58</t>
  </si>
  <si>
    <t>DR 10.15.0853 (/)</t>
  </si>
  <si>
    <t>Tê de ferro fundido dúctil, pintado interna e externamente com tinta betuminosa, com 3 bolsas, inclusive fornecimento do material para junta (anel de borracha), com diâmetro nominal de (80x80)mm.  Fornecimento e assentamento.</t>
  </si>
  <si>
    <t xml:space="preserve">   607,62</t>
  </si>
  <si>
    <t>DR 10.15.0859 (/)</t>
  </si>
  <si>
    <t>Tê de ferro fundido dúctil, pintado interna e externamente com tinta betuminosa, com 3 bolsas, inclusive fornecimento do material para junta (anel de borracha), com diâmetro nominal de (100x80)mm.  Fornecimento e assentamento.</t>
  </si>
  <si>
    <t xml:space="preserve">   712,04</t>
  </si>
  <si>
    <t>DR 10.15.0862 (/)</t>
  </si>
  <si>
    <t>Tê de ferro fundido dúctil, pintado interna e externamente com tinta betuminosa, com 3 bolsas, inclusive fornecimento do material para junta (anel de borracha), com diâmetro nominal de (100x100)mm.  Fornecimento e assentamento.</t>
  </si>
  <si>
    <t xml:space="preserve">   625,22</t>
  </si>
  <si>
    <t>DR 10.15.0868 (/)</t>
  </si>
  <si>
    <t>Tê de ferro fundido dúctil, pintado interna e externamente com tinta betuminosa, com 3 bolsas, inclusive fornecimento do material para junta (anel de borracha), com diâmetro nominal de (150x80)mm.  Fornecimento e assentamento.</t>
  </si>
  <si>
    <t xml:space="preserve">   753,39</t>
  </si>
  <si>
    <t>DR 10.15.0871 (/)</t>
  </si>
  <si>
    <t>Tê de ferro fundido dúctil, pintado interna e externamente com tinta betuminosa, com 3 bolsas, inclusive fornecimento do material para junta (anel de borracha), com diâmetro nominal de (150x100)mm.  Fornecimento e assentamento.</t>
  </si>
  <si>
    <t xml:space="preserve">   782,97</t>
  </si>
  <si>
    <t>DR 10.15.0874 (/)</t>
  </si>
  <si>
    <t>Tê de ferro fundido dúctil, pintado interna e externamente com tinta betuminosa, com 3 bolsas, inclusive fornecimento do material para junta (anel de borracha), com diâmetro nominal de (150x150)mm.  Fornecimento e assentamento.</t>
  </si>
  <si>
    <t xml:space="preserve">   885,64</t>
  </si>
  <si>
    <t>DR 10.15.0877 (/)</t>
  </si>
  <si>
    <t>Tê de ferro fundido dúctil, pintado interna e externamente com tinta betuminosa, com 3 bolsas, inclusive fornecimento do material para junta (anel de borracha), com diâmetro nominal de (200x100)mm.  Fornecimento e assentamento.</t>
  </si>
  <si>
    <t xml:space="preserve">  1227,38</t>
  </si>
  <si>
    <t>DR 10.15.0878 (/)</t>
  </si>
  <si>
    <t>Tê de ferro fundido dúctil, pintado interna e externamente com tinta betuminosa, com 3 bolsas, inclusive fornecimento de material para junta (anel de borracha), com diâmetro nominal de (200x150)mm.  Fornecimento e Assentamento.</t>
  </si>
  <si>
    <t xml:space="preserve">  1610,27</t>
  </si>
  <si>
    <t>DR 10.15.0880 (/)</t>
  </si>
  <si>
    <t>Tê de ferro fundido dúctil, pintado interna e externamente com tinta betuminosa, com 3 bolsas, inclusive fornecimento do material para junta (anel de borracha), com diâmetro nominal de (200x200)mm.  Fornecimento e assentamento.</t>
  </si>
  <si>
    <t xml:space="preserve">  1242,29</t>
  </si>
  <si>
    <t>DR 10.15.0883 (/)</t>
  </si>
  <si>
    <t>Tê de ferro fundido dúctil, pintado interna e externamente com tinta betuminosa, com 3 bolsas, inclusive fornecimento do material para junta (anel de borracha), com diâmetro nominal de (250x250)mm.  Fornecimento e assentamento.</t>
  </si>
  <si>
    <t xml:space="preserve">  2503,89</t>
  </si>
  <si>
    <t>DR 10.15.0885 (/)</t>
  </si>
  <si>
    <t>Tê de ferro fundido dúctil, pintado interna e externamente com tinta betuminosa, com 3 bolsas, inclusive fornecimento de material para junta (anel de borracha), com diâmetro nominal de (300x250)mm.  Fornecimento e Assentamento.</t>
  </si>
  <si>
    <t xml:space="preserve">  4026,54</t>
  </si>
  <si>
    <t>DR 10.15.0887 (/)</t>
  </si>
  <si>
    <t>Tê de ferro fundido dúctil, pintado interna e externamente com tinta betuminosa, com 3 bolsas, inclusive fornecimento de material para junta (anel de borracha), com diâmetro nominal de (300x300)mm.  Fornecimento e Assentamento.</t>
  </si>
  <si>
    <t xml:space="preserve">  2765,03</t>
  </si>
  <si>
    <t>DR 10.15.0900 (/)</t>
  </si>
  <si>
    <t>Tê de ferro fundido dúctil, pintado interna e externamente com tinta betuminosa, com 3 flanges, inclusive fornecimento do material para junta (arruela de borracha, parafusos com porca), com diâmetro de (80x50)mm.  Fornecimento e assentamento.</t>
  </si>
  <si>
    <t xml:space="preserve">   863,48</t>
  </si>
  <si>
    <t>DR 10.15.0903 (/)</t>
  </si>
  <si>
    <t>Tê de ferro fundido dúctil, pintado interna e externamente com tinta betuminosa, com 3 flanges, inclusive fornecimento do material para junta (arruela de borracha, parafusos com porca), com diâmetro de (80x80)mm.  Fornecimento e assentamento.</t>
  </si>
  <si>
    <t xml:space="preserve">   918,01</t>
  </si>
  <si>
    <t>DR 10.15.0906 (/)</t>
  </si>
  <si>
    <t>Tê de ferro fundido dúctil, pintado interna e externamente com tinta betuminosa, com 3 flanges, inclusive fornecimento do material para junta (arruela de borracha, parafusos com porca), com diâmetro de (100x50)mm.  Fornecimento e assentamento.</t>
  </si>
  <si>
    <t xml:space="preserve">  1031,11</t>
  </si>
  <si>
    <t>DR 10.15.0909 (/)</t>
  </si>
  <si>
    <t>Tê de ferro fundido dúctil, pintado interna e externamente com tinta betuminosa, com 3 flanges, inclusive fornecimento do material para junta (arruela de borracha, parafusos com porca), com diâmetro de (100x100)mm.  Fornecimento e assentamento.</t>
  </si>
  <si>
    <t xml:space="preserve">  1162,55</t>
  </si>
  <si>
    <t>DR 10.15.0912 (/)</t>
  </si>
  <si>
    <t>Tê de ferro fundido dúctil, pintado interna e externamente com tinta betuminosa, com 3 flanges, inclusive fornecimento do material para junta (arruela de borracha, parafusos com porca), com diâmetro de (150x80)mm.  Fornecimento e assentamento.</t>
  </si>
  <si>
    <t xml:space="preserve">  1040,44</t>
  </si>
  <si>
    <t>DR 10.15.0915 (/)</t>
  </si>
  <si>
    <t>Tê de ferro fundido dúctil, pintado interna e externamente com tinta betuminosa, com 3 flanges, inclusive fornecimento do material para junta (arruela de borracha, parafusos com porca), com diâmetro de (150x100)mm.  Fornecimento e assentamento.</t>
  </si>
  <si>
    <t xml:space="preserve">  1532,41</t>
  </si>
  <si>
    <t>DR 10.15.0918 (/)</t>
  </si>
  <si>
    <t>Tê de ferro fundido dúctil, pintado interna e externamente com tinta betuminosa, com 3 flanges, inclusive fornecimento do material para junta (arruela de borracha, parafusos com porca), com diâmetro de (150x150)mm.  Fornecimento e assentamento.</t>
  </si>
  <si>
    <t xml:space="preserve">  1700,76</t>
  </si>
  <si>
    <t>DR 10.15.0921 (/)</t>
  </si>
  <si>
    <t>Tê de ferro fundido dúctil, pintado interna e externamente com tinta betuminosa, com 3 flanges, inclusive fornecimento do material para junta (arruela de borracha, parafusos com porca), com diâmetro de (200x80)mm.  Fornecimento e assentamento.</t>
  </si>
  <si>
    <t xml:space="preserve">  1944,84</t>
  </si>
  <si>
    <t>DR 10.15.0924 (/)</t>
  </si>
  <si>
    <t>Tê de ferro fundido dúctil, pintado interna e externamente com tinta betuminosa, com 3 flanges, inclusive fornecimento do material para junta (arruela de borracha, parafusos com porca), com diâmetro de (200x100)mm.  Fornecimento e assentamento.</t>
  </si>
  <si>
    <t xml:space="preserve">  2028,13</t>
  </si>
  <si>
    <t>DR 10.15.0925 (/)</t>
  </si>
  <si>
    <t>Tê de ferro fundido dúctil, pintado interna e externamente com tinta betuminosa, com 3 flanges, inclusive fornecimento de material para junta (arruela de borracha, parafusos com porca), com diâmetro de (200x150)mm.  Fornecimento e Assentamento.</t>
  </si>
  <si>
    <t xml:space="preserve">  2858,88</t>
  </si>
  <si>
    <t>DR 10.15.0927 (/)</t>
  </si>
  <si>
    <t>Tê de ferro fundido dúctil, pintado interna e externamente com tinta betuminosa, com 3 flanges, inclusive fornecimento do material para junta (arruela de borracha, parafusos com porca), com diâmetro de (200x200)mm.  Fornecimento e assentamento.</t>
  </si>
  <si>
    <t xml:space="preserve">  2324,83</t>
  </si>
  <si>
    <t>DR 10.15.0928 (/)</t>
  </si>
  <si>
    <t>Tê de ferro fundido dúctil, pintado interna e externamente com tinta betuminosa, com 3 flanges, inclusive fornecimento de material para junta (arruela de borracha, parafusos com porca), com diâmetro de (250x200)mm.  Fornecimento e Assentamento.</t>
  </si>
  <si>
    <t xml:space="preserve">  3455,96</t>
  </si>
  <si>
    <t>DR 10.15.0930 (/)</t>
  </si>
  <si>
    <t>Tê de ferro fundido dúctil, pintada interna e externamente com tinta betuminosa, com 3 flanges, inclusive fornecimento do material para junta (arruela de borracha, parafusos com porca), com diâmetro de (250x250)mm.  Fornecimento e assentamento.</t>
  </si>
  <si>
    <t xml:space="preserve">  4138,71</t>
  </si>
  <si>
    <t>DR 10.15.0953 (/)</t>
  </si>
  <si>
    <t>Tê de ferro fundido dúctil, pintado interna e externamente com tinta betuminosa, com 3 flanges, inclusive fornecimento do material para junta (arruela de borracha, parafusos com porca), com diâmetro de (100x80)mm.  Fornecimento e assentamento.</t>
  </si>
  <si>
    <t xml:space="preserve">  1110,85</t>
  </si>
  <si>
    <t>DR 10.15.0956 (/)</t>
  </si>
  <si>
    <t>Tê de ferro fundido dúctil, pintado interna e externamente com tinta betuminosa, com 3 flanges, inclusive fornecimento do material para junta (arruela de borracha, parafusos com porca), com diâmetro de (150x50)mm.  Fornecimento e assentamento.</t>
  </si>
  <si>
    <t xml:space="preserve">  1619,50</t>
  </si>
  <si>
    <t>DR 10.15.0959 (/)</t>
  </si>
  <si>
    <t>Tê de ferro fundido dúctil, pintada interna e externamente com tinta betuminosa, com 3 flanges, inclusive fornecimento do material para junta (arruela de borracha, parafusos com porca), com diâmetro de (250x50)mm.  Fornecimento e assentamento.</t>
  </si>
  <si>
    <t xml:space="preserve">  4672,56</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</si>
  <si>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</si>
  <si>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</si>
  <si>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 xml:space="preserve">   638,21</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</si>
  <si>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</si>
  <si>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</si>
  <si>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 xml:space="preserve">   801,05</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</si>
  <si>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</si>
  <si>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</si>
  <si>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 xml:space="preserve">   770,00</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</si>
  <si>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</si>
  <si>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</si>
  <si>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 xml:space="preserve">  1200,40</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</si>
  <si>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</si>
  <si>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</si>
  <si>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 xml:space="preserve">  1586,53</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</si>
  <si>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</si>
  <si>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</si>
  <si>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 xml:space="preserve">  2314,45</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</si>
  <si>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</si>
  <si>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</si>
  <si>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 xml:space="preserve">   653,21</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</si>
  <si>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</si>
  <si>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</si>
  <si>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 xml:space="preserve">   904,33</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</si>
  <si>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</si>
  <si>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</si>
  <si>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 xml:space="preserve">   957,00</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</si>
  <si>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</si>
  <si>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</si>
  <si>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 xml:space="preserve">  1433,60</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</si>
  <si>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</si>
  <si>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</si>
  <si>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 xml:space="preserve">  1752,29</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</si>
  <si>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</si>
  <si>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</si>
  <si>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 xml:space="preserve">  1169,39</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</si>
  <si>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</si>
  <si>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</si>
  <si>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 xml:space="preserve">  1260,14</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</si>
  <si>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</si>
  <si>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</si>
  <si>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 xml:space="preserve">  1927,82</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</si>
  <si>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</si>
  <si>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</si>
  <si>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 xml:space="preserve">  3873,70</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</si>
  <si>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</si>
  <si>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</si>
  <si>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</si>
  <si>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</si>
  <si>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 xml:space="preserve">  1204,06</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</si>
  <si>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</si>
  <si>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</si>
  <si>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 xml:space="preserve">  1342,07</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</si>
  <si>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</si>
  <si>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</si>
  <si>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 xml:space="preserve">  2108,94</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</si>
  <si>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</si>
  <si>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</si>
  <si>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 xml:space="preserve">  3515,34</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</si>
  <si>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</si>
  <si>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</si>
  <si>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 xml:space="preserve">  4892,76</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</si>
  <si>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</si>
  <si>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</si>
  <si>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 xml:space="preserve">  9134,09</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</si>
  <si>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</si>
  <si>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</si>
  <si>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 xml:space="preserve"> 43847,49</t>
  </si>
  <si>
    <t>DR 15.10.0150 (/)</t>
  </si>
  <si>
    <t>Registro de gaveta chato de ferro fundido dúctil, pintado interna e externamente com tinta betuminosa, com 2 bolsas, inclusive anel de borracha para tubos de PVC para água, com diâmetro de 100mm.  Fornecimento e assentamento.</t>
  </si>
  <si>
    <t xml:space="preserve">  1349,75</t>
  </si>
  <si>
    <t>DR 15.15 Registro de Gaveta, Ferro Fundido - Junta de Chumbo</t>
  </si>
  <si>
    <t>DR 15.15.0050 (/)</t>
  </si>
  <si>
    <t>Registro de gaveta de ferro fundido com flanges; inclusive fornecimento do material para junta de chumbo e parafusos, com diâmetro de 50mm.  Assentamento, sem fornecimento.</t>
  </si>
  <si>
    <t xml:space="preserve">   131,56</t>
  </si>
  <si>
    <t>DR 15.15.0053 (/)</t>
  </si>
  <si>
    <t>Registro de gaveta de ferro fundido com flanges; inclusive fornecimento do material para junta de chumbo e parafusos, com diâmetro de 75mm.  Assentamento, sem fornecimento.</t>
  </si>
  <si>
    <t xml:space="preserve">   176,65</t>
  </si>
  <si>
    <t>DR 15.15.0056 (/)</t>
  </si>
  <si>
    <t>Registro de gaveta de ferro fundido com flanges; inclusive fornecimento do material para junta de chumbo e parafusos, com diâmetro de 100mm.  Assentamento, sem fornecimento.</t>
  </si>
  <si>
    <t xml:space="preserve">   246,36</t>
  </si>
  <si>
    <t>DR 15.15.0065 (/)</t>
  </si>
  <si>
    <t>Registro de gaveta de ferro fundido com flanges; inclusive fornecimento do material para junta de chumbo e parafusos, com diâmetro de 300mm.  Assentamento, sem fornecimento.</t>
  </si>
  <si>
    <t xml:space="preserve">   528,29</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</si>
  <si>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</si>
  <si>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</si>
  <si>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</si>
  <si>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 xml:space="preserve">   953,60</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</si>
  <si>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</si>
  <si>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</si>
  <si>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</si>
  <si>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 xml:space="preserve">  2800,51</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</si>
  <si>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</si>
  <si>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</si>
  <si>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 xml:space="preserve">  4621,85</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</si>
  <si>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</si>
  <si>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</si>
  <si>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 xml:space="preserve">  6385,54</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</si>
  <si>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</si>
  <si>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</si>
  <si>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 xml:space="preserve">  7624,97</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</si>
  <si>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</si>
  <si>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</si>
  <si>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 xml:space="preserve">  9361,39</t>
  </si>
  <si>
    <t>DR 15.30 Válvulas Redutoras de Pressão</t>
  </si>
  <si>
    <t>DR 15.30.0050 (/)</t>
  </si>
  <si>
    <t>Válvula redutora de pressão com roscas de ferro fundido dúctil, classe 1MPa, com diâmetro de 1".  Fornecimento e assentamento.</t>
  </si>
  <si>
    <t xml:space="preserve">  2790,68</t>
  </si>
  <si>
    <t>DR 15.30.0056 (/)</t>
  </si>
  <si>
    <t>Válvula redutora de pressão com roscas de ferro fundido dúctil, classe 1MPa, com diâmetro de 1 1/2".  Fornecimento e assentamento.</t>
  </si>
  <si>
    <t xml:space="preserve">  1456,41</t>
  </si>
  <si>
    <t>DR 15.30.0059 (/)</t>
  </si>
  <si>
    <t>Válvula redutora de pressão com roscas de ferro fundido dúctil, classe 1MPa, com diâmetro de 2".  Fornecimento e assentamento.</t>
  </si>
  <si>
    <t xml:space="preserve">  2743,21</t>
  </si>
  <si>
    <t>DR 15.30.0062 (/)</t>
  </si>
  <si>
    <t>Válvula redutora de pressão com roscas de ferro fundido dúctil, classe 1MPa, com diâmetro de 3".  Fornecimento e assentamento.</t>
  </si>
  <si>
    <t xml:space="preserve">  4380,75</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</si>
  <si>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</si>
  <si>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</si>
  <si>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 xml:space="preserve">  5666,55</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</si>
  <si>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</si>
  <si>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</si>
  <si>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 xml:space="preserve">  6047,59</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</si>
  <si>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</si>
  <si>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</si>
  <si>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 xml:space="preserve">  9651,80</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</si>
  <si>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</si>
  <si>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</si>
  <si>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</si>
  <si>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 xml:space="preserve">  3724,63</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</si>
  <si>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</si>
  <si>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</si>
  <si>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 xml:space="preserve">  5726,96</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</si>
  <si>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</si>
  <si>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</si>
  <si>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 xml:space="preserve"> 10669,87</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</si>
  <si>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</si>
  <si>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</si>
  <si>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 xml:space="preserve"> 16137,28</t>
  </si>
  <si>
    <t>DR 15.50 Volante</t>
  </si>
  <si>
    <t>DR 15.50.0050 (/)</t>
  </si>
  <si>
    <t>Volante de ferro fundido dúctil para registros e válvulas com diâmetro de 50mm, referência nº 34, Barbará ou similar.  Fornecimento e assentamento.</t>
  </si>
  <si>
    <t xml:space="preserve">    26,33</t>
  </si>
  <si>
    <t>DR 15.50.0053 (/)</t>
  </si>
  <si>
    <t>Volante de ferro fundido dúctil para registros e válvulas com diâmetro de 75mm, referência nº 35, Barbará ou similar.  Fornecimento e assentamento.</t>
  </si>
  <si>
    <t xml:space="preserve">    37,81</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</si>
  <si>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</si>
  <si>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</si>
  <si>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</si>
  <si>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</si>
  <si>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 xml:space="preserve">   149,59</t>
  </si>
  <si>
    <t>DR 15.50.0062 (/)</t>
  </si>
  <si>
    <t>Volante de ferro fundido dúctil para registros e válvulas com diâmetro de 250mm e 300mm referência nº 21, Barbará ou similar.  Fornecimento e assentamento.</t>
  </si>
  <si>
    <t xml:space="preserve">   206,19</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</si>
  <si>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</si>
  <si>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</si>
  <si>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</si>
  <si>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</si>
  <si>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 xml:space="preserve">  3666,70</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</si>
  <si>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</si>
  <si>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</si>
  <si>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</si>
  <si>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 xml:space="preserve">  3413,63</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</si>
  <si>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</si>
  <si>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</si>
  <si>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 xml:space="preserve">  3595,12</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</si>
  <si>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</si>
  <si>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</si>
  <si>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 xml:space="preserve">  3977,66</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</si>
  <si>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</si>
  <si>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</si>
  <si>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 xml:space="preserve">  4578,74</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</si>
  <si>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</si>
  <si>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</si>
  <si>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 xml:space="preserve">  5261,92</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</si>
  <si>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</si>
  <si>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</si>
  <si>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 xml:space="preserve">  6726,31</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</si>
  <si>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</si>
  <si>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</si>
  <si>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 xml:space="preserve">  8944,47</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</si>
  <si>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</si>
  <si>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</si>
  <si>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</si>
  <si>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 xml:space="preserve">   494,94</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</si>
  <si>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</si>
  <si>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</si>
  <si>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 xml:space="preserve">   654,69</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</si>
  <si>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</si>
  <si>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</si>
  <si>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 xml:space="preserve">  2723,23</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</si>
  <si>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</si>
  <si>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</si>
  <si>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 xml:space="preserve">  3152,08</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</si>
  <si>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</si>
  <si>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</si>
  <si>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 xml:space="preserve">  3327,72</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</si>
  <si>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</si>
  <si>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</si>
  <si>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 xml:space="preserve">  4098,85</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</si>
  <si>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</si>
  <si>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</si>
  <si>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 xml:space="preserve">  4151,40</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</si>
  <si>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</si>
  <si>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</si>
  <si>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 xml:space="preserve">  4088,03</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</si>
  <si>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</si>
  <si>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</si>
  <si>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 xml:space="preserve">  4973,67</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</si>
  <si>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</si>
  <si>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</si>
  <si>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 xml:space="preserve">  5117,78</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</si>
  <si>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</si>
  <si>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</si>
  <si>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 xml:space="preserve">  5940,67</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</si>
  <si>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</si>
  <si>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</si>
  <si>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 xml:space="preserve">  7064,09</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</si>
  <si>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</si>
  <si>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</si>
  <si>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 xml:space="preserve">  7856,42</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</si>
  <si>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</si>
  <si>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</si>
  <si>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 xml:space="preserve">  8573,07</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</si>
  <si>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</si>
  <si>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</si>
  <si>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 xml:space="preserve">  9345,29</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</si>
  <si>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</si>
  <si>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</si>
  <si>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 xml:space="preserve">  9926,75</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</si>
  <si>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</si>
  <si>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</si>
  <si>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 xml:space="preserve"> 10681,50</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</si>
  <si>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</si>
  <si>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</si>
  <si>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 xml:space="preserve"> 11435,67</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</si>
  <si>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</si>
  <si>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</si>
  <si>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 xml:space="preserve">   239,79</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</si>
  <si>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</si>
  <si>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</si>
  <si>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 xml:space="preserve">   260,93</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</si>
  <si>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</si>
  <si>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</si>
  <si>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 xml:space="preserve">   157,70</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</si>
  <si>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</si>
  <si>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</si>
  <si>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</si>
  <si>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 xml:space="preserve"> 13623,14</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</si>
  <si>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</si>
  <si>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</si>
  <si>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</si>
  <si>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</si>
  <si>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 xml:space="preserve">   396,18</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</si>
  <si>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</si>
  <si>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</si>
  <si>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 xml:space="preserve">   702,85</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</si>
  <si>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</si>
  <si>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</si>
  <si>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</si>
  <si>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 xml:space="preserve">   390,90</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</si>
  <si>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</si>
  <si>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</si>
  <si>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 xml:space="preserve">   412,29</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</si>
  <si>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</si>
  <si>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</si>
  <si>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 xml:space="preserve">   864,52</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</si>
  <si>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</si>
  <si>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</si>
  <si>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 xml:space="preserve">   515,79</t>
  </si>
  <si>
    <t>DR 30.10.0100 (A)</t>
  </si>
  <si>
    <t>Caixa de concreto pre-moldado, medindo (30x30x30)cm com tampao para registro de incendio de (30x30)com. Fornecimento.</t>
  </si>
  <si>
    <t xml:space="preserve">   219,88</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</si>
  <si>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</si>
  <si>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</si>
  <si>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</si>
  <si>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 xml:space="preserve">  2649,23</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</si>
  <si>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</si>
  <si>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</si>
  <si>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 xml:space="preserve">  2214,78</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</si>
  <si>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</si>
  <si>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</si>
  <si>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 xml:space="preserve">  1078,30</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</si>
  <si>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</si>
  <si>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</si>
  <si>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 xml:space="preserve">  1728,30</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</si>
  <si>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</si>
  <si>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</si>
  <si>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 xml:space="preserve">  1610,34</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</si>
  <si>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</si>
  <si>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</si>
  <si>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</si>
  <si>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 xml:space="preserve">   848,19</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</si>
  <si>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</si>
  <si>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</si>
  <si>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 xml:space="preserve">   853,16</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</si>
  <si>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</si>
  <si>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</si>
  <si>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 xml:space="preserve">   915,18</t>
  </si>
  <si>
    <t>DR 35 Artefatos de Ferro Fundido</t>
  </si>
  <si>
    <t>DR 35.05 Tampões</t>
  </si>
  <si>
    <t>DR 35.05.0050 (/)</t>
  </si>
  <si>
    <t>Tampão de ferro fundido articulado, de 30cm de diâmetro, padrão RIOLUZ/CET-RIO, assentado com argamassa de cimento e areia no traço 1:4 em volume.  Fornecimento e assentamento.</t>
  </si>
  <si>
    <t xml:space="preserve">   168,20</t>
  </si>
  <si>
    <t>DR 35.05.0053 (/)</t>
  </si>
  <si>
    <t>Tampão de ferro fundido, articulado, de 0,60m de diâmetro, padrão RIOLUZ, tipo leve, assentado com argamassa de cimento e areia no traço 1:4 em volume.  Fornecimento e assentamento.</t>
  </si>
  <si>
    <t xml:space="preserve">   656,11</t>
  </si>
  <si>
    <t>DR 35.05.0056 (/)</t>
  </si>
  <si>
    <t>Tampão de ferro fundido, articulado, de 0,60m de diâmetro, padrão RIOLUZ, tipo pesado, assentado com argamassa de cimento e areia no traço 1:4 em volume.  Fornecimento e assentamento.</t>
  </si>
  <si>
    <t xml:space="preserve">   854,16</t>
  </si>
  <si>
    <t>DR 35.05.0100 (/)</t>
  </si>
  <si>
    <t>Tampão de ferro fundido completo, para caixa de inspeção ou semelhante, com 25Kg, assentado com argamassa de cimento e areia no traço 1:4 em volume.  Fornecimento e assentamento.</t>
  </si>
  <si>
    <t xml:space="preserve">   295,62</t>
  </si>
  <si>
    <t>DR 35.05.0150 (/)</t>
  </si>
  <si>
    <t>Tampão de ferro fundido completo, de 0,40m a 0,60m de diâmetro, com 125Kg, para caixa de registro, assentamento com argamassa de cimento e areia no traço 1:3 em volume.  Fornecimento e assentamento.</t>
  </si>
  <si>
    <t xml:space="preserve">   586,82</t>
  </si>
  <si>
    <t>DR 35.05.0200 (/)</t>
  </si>
  <si>
    <t>Tampão de ferro fundido completo, tipo médio, com 125Kg, para  poço de visita de esgoto sanitário, assentado com argamassa de cimento e areia no traço 1:4 em volume.  Fornecimento e assentamento.</t>
  </si>
  <si>
    <t xml:space="preserve">   613,34</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</si>
  <si>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</si>
  <si>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</si>
  <si>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</si>
  <si>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</si>
  <si>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 xml:space="preserve">   621,25</t>
  </si>
  <si>
    <t>DR 35.05.0253 (/)</t>
  </si>
  <si>
    <t>Tampão de ferro fundido completo, de 0,60m de diâmetro, com 175Kg, para chaminés de caixa de areia ou poço de visita, assentamento com argamassa de cimento e areia no traço 1:4 em volume.  Fornecimento e assentamento.</t>
  </si>
  <si>
    <t xml:space="preserve">   584,95</t>
  </si>
  <si>
    <t>DR 35.05.0300 (B)</t>
  </si>
  <si>
    <t>Tampão de ferro fundido completo, de 3 seções, medindo (1,50x0,90)m, com 690Kg, assentamento com argamassa de cimento e areia no traço 1:4 em volume, fixado com concreto simples, dosado para um fck=13,5MPa.  Fornecimento e assentamento.</t>
  </si>
  <si>
    <t xml:space="preserve">  4919,95</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</si>
  <si>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</si>
  <si>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</si>
  <si>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</si>
  <si>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</si>
  <si>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</si>
  <si>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 xml:space="preserve">   500,21</t>
  </si>
  <si>
    <t>DR 35.10.0150 (/)</t>
  </si>
  <si>
    <t>Grelha de ferro fundido, para canaleta, com 0,15m de largura.  Fornecimento e colocação.</t>
  </si>
  <si>
    <t xml:space="preserve">   121,27</t>
  </si>
  <si>
    <t>DR 35.10.0153 (/)</t>
  </si>
  <si>
    <t>Grelha de ferro fundido, para canaleta, com 0,30m de largura.  Fornecimento e colocação.</t>
  </si>
  <si>
    <t xml:space="preserve">   311,23</t>
  </si>
  <si>
    <t>DR 35.10.0156 (/)</t>
  </si>
  <si>
    <t>Grelha de ferro fundido, para canaleta, com 0,40m de largura.  Fornecimento e colocação.</t>
  </si>
  <si>
    <t xml:space="preserve">   283,27</t>
  </si>
  <si>
    <t>DR 35.10.0200 (/)</t>
  </si>
  <si>
    <t>Grelha de ferro fundido completa, articulada, 30Kg, para drenagem de viaduto, com (17x20)cm, com saída para tubo de ferro fundido de diâmetro de 10mm.  Fornecimento e colocação.</t>
  </si>
  <si>
    <t xml:space="preserve">   372,12</t>
  </si>
  <si>
    <t>DR 35.10.0300 (/)</t>
  </si>
  <si>
    <t>Grelha articulada de (30x30x1,5)cm, pesando 13Kg em ferro fundido, inclusive caixilho de (34x34x3,5)cm, assentado com argamassa de cimento e areia no traço 1:4.  Fornecimento e assentamento.</t>
  </si>
  <si>
    <t xml:space="preserve">   299,62</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</si>
  <si>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</si>
  <si>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</si>
  <si>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</si>
  <si>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 xml:space="preserve">   450,52</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</si>
  <si>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</si>
  <si>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</si>
  <si>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</si>
  <si>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 xml:space="preserve">   370,22</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</si>
  <si>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</si>
  <si>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</si>
  <si>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</si>
  <si>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</si>
  <si>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</si>
  <si>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</si>
  <si>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</si>
  <si>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</si>
  <si>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</si>
  <si>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</si>
  <si>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</si>
  <si>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</si>
  <si>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</si>
  <si>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</si>
  <si>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</si>
  <si>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</si>
  <si>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 xml:space="preserve">   524,90</t>
  </si>
  <si>
    <t>DR 40.15.0100 (A)</t>
  </si>
  <si>
    <t>Grelha e caixilho de concreto armado, sendo as dimensões externas da grelha de (0,40x0,90)m e do caixilho de (1,10x0,54)m.  Fornecimento e assentamento.</t>
  </si>
  <si>
    <t xml:space="preserve">   704,61</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</si>
  <si>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</si>
  <si>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</si>
  <si>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 xml:space="preserve">  1975,54</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</si>
  <si>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</si>
  <si>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</si>
  <si>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</si>
  <si>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</si>
  <si>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 xml:space="preserve">   670,83</t>
  </si>
  <si>
    <t>DR 45.05.0100 (/)</t>
  </si>
  <si>
    <t>Tampão misto (ferro fundido e concreto), leve, de 0,60m de diâmetro, conforme projeto CEDAE, assentado com argamassa de cimento e areia no traço 1:4 em volume.  Fornecimento e assentamento.</t>
  </si>
  <si>
    <t xml:space="preserve">   379,13</t>
  </si>
  <si>
    <t>DR 50 Artefatos de PVC Rígido</t>
  </si>
  <si>
    <t>DR 50.05 Calha Modular</t>
  </si>
  <si>
    <t>DR 50.05.0050 (/)</t>
  </si>
  <si>
    <t>Conjunto de calha modular com grelha, para tráfego leve.  Fornecimento e assentamento.</t>
  </si>
  <si>
    <t xml:space="preserve">   461,77</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</si>
  <si>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</si>
  <si>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</si>
  <si>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</si>
  <si>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</si>
  <si>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</si>
  <si>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 xml:space="preserve">   761,58</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</si>
  <si>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</si>
  <si>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</si>
  <si>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 xml:space="preserve">   807,69</t>
  </si>
  <si>
    <t>DR 55 Drenagem, Enrocamento, Embasamento de Tubulação</t>
  </si>
  <si>
    <t>DR 55.05 Drenagem, Enrocamento, Embasamento de Tubulação</t>
  </si>
  <si>
    <t>DR 55.05.0050 (/)</t>
  </si>
  <si>
    <t>Camada horizontal de brita, inclusive fornecimento e espalhamento.</t>
  </si>
  <si>
    <t xml:space="preserve">   222,29</t>
  </si>
  <si>
    <t>DR 55.05.0053 (/)</t>
  </si>
  <si>
    <t>Camada vertical drenante feita com pedra britada, inclusive fornecimento do material.</t>
  </si>
  <si>
    <t xml:space="preserve">   219,50</t>
  </si>
  <si>
    <t>DR 55.05.0056 (/)</t>
  </si>
  <si>
    <t>Camada vertical drenante feita com areia, inclusive fornecimento do material.</t>
  </si>
  <si>
    <t xml:space="preserve">   170,61</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</si>
  <si>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</si>
  <si>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</si>
  <si>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420,06</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</si>
  <si>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</si>
  <si>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</si>
  <si>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527,47</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</si>
  <si>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</si>
  <si>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</si>
  <si>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636,14</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</si>
  <si>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</si>
  <si>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</si>
  <si>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750,36</t>
  </si>
  <si>
    <t>DR 55.05.0200 (A)</t>
  </si>
  <si>
    <t>Dreno ou Barbaca em tubo de PVC rígido, diâmetro de 2", inclusive fornecimento do tubo e material drenante.</t>
  </si>
  <si>
    <t xml:space="preserve">    93,97</t>
  </si>
  <si>
    <t>DR 55.05.0203 (/)</t>
  </si>
  <si>
    <t>Dreno em tubo de PVC rígido, diâmetro de 3", para viadutos, inclusive fornecimento do tubo, exclusive perfuração e colagem.</t>
  </si>
  <si>
    <t xml:space="preserve">    32,78</t>
  </si>
  <si>
    <t>DR 55.05.0206 (/)</t>
  </si>
  <si>
    <t>Dreno em tubo de PVC rígido, diâmetro de 4", para viadutos, inclusive fornecimento do tubo, exclusive perfuração e colagem.</t>
  </si>
  <si>
    <t xml:space="preserve">    41,84</t>
  </si>
  <si>
    <t>DR 55.05.0209 (A)</t>
  </si>
  <si>
    <t>Dreno ou Barbaca em tubo de PVC rígido, diâmetro de 4", inclusive fornecimento do tubo e material drenante.</t>
  </si>
  <si>
    <t xml:space="preserve">   180,64</t>
  </si>
  <si>
    <t>DR 55.05.0250 (/)</t>
  </si>
  <si>
    <t>Dreno profundo em tubo plástico perfurado, 2 1/2" de diâmetro, inclusive tela de nylon e fornecimento dos materiais; exclusive perfuração do terreno.</t>
  </si>
  <si>
    <t xml:space="preserve">    36,39</t>
  </si>
  <si>
    <t>DR 55.05.0300 (/)</t>
  </si>
  <si>
    <t>Dreno de tubos de concreto, sem armadura, de 0,30m de diâmetro, perfurado ou não, assentados em drenos de pedra britada, inclusive reaterro e exclusive escavação.</t>
  </si>
  <si>
    <t xml:space="preserve">   150,27</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</si>
  <si>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</si>
  <si>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</si>
  <si>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</si>
  <si>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</si>
  <si>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</si>
  <si>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</si>
  <si>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 xml:space="preserve">   246,73</t>
  </si>
  <si>
    <t>DR 55.05.0500 (/)</t>
  </si>
  <si>
    <t>Enrocamento com  pedra-de-mão jogada, inclusive fornecimento desta.</t>
  </si>
  <si>
    <t xml:space="preserve">   190,00</t>
  </si>
  <si>
    <t>DR 55.05.0503 (/)</t>
  </si>
  <si>
    <t>Enrocamento com  pedra-de-mão arrumada, inclusive fornecimento desta.</t>
  </si>
  <si>
    <t>DR 55.05.0506 (B)</t>
  </si>
  <si>
    <t>Enrocamento com pedra até 1000Kg, inclusive fornecimento, carga, descarga e colocação com equipamentos pesados, exclusive transporte.</t>
  </si>
  <si>
    <t xml:space="preserve">   293,18</t>
  </si>
  <si>
    <t>DR 55.05.0509 (B)</t>
  </si>
  <si>
    <t>Enrocamento com pedra até 1000Kg a 3000Kg, inclusive fornecimento, carga, descarga e colocação com equipamentos pesados, exclusive transporte.</t>
  </si>
  <si>
    <t xml:space="preserve">   314,84</t>
  </si>
  <si>
    <t>DR 55.05.0512 (B)</t>
  </si>
  <si>
    <t>Enrocamento com pedra até 4000Kg a 7000Kg, inclusive fornecimento, carga, descarga e colocação com equipamentos pesados, exclusive transporte.</t>
  </si>
  <si>
    <t xml:space="preserve">   290,40</t>
  </si>
  <si>
    <t>DR 55.10 Bueiros em Chapa de Aço Galvanizada</t>
  </si>
  <si>
    <t>DR 55.10.0100 (A)</t>
  </si>
  <si>
    <t>Bueiro circular, em chapa galvanizada com revestimento Epóxi, espessura de 2mm, diâmetro de 1,90m, recobrimento mínimo de 0,40m e máximo de 7,90m.</t>
  </si>
  <si>
    <t xml:space="preserve">  3840,89</t>
  </si>
  <si>
    <t>DR 55.10.0150 (A)</t>
  </si>
  <si>
    <t>Bueiro circular, em chapa galvanizada com revestimento Epóxi, espessura de 2mm, diâmetro de 2,10m, recobrimento mínimo de 0,50m e máximo de 7,10m.</t>
  </si>
  <si>
    <t xml:space="preserve">  4215,91</t>
  </si>
  <si>
    <t>DR 55.10.0200 (A)</t>
  </si>
  <si>
    <t>Bueiro circular, em chapa galvanizada com revestimento Epóxi, espessura de 2,7mm, diâmetro de 3,80m, recobrimento mínimo de 0,60m e máximo de 10,50m.</t>
  </si>
  <si>
    <t xml:space="preserve"> 17930,47</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</si>
  <si>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</si>
  <si>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</si>
  <si>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</si>
  <si>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</si>
  <si>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</si>
  <si>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</si>
  <si>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 xml:space="preserve">   649,32</t>
  </si>
  <si>
    <t>DR 60.05.0053 (/)</t>
  </si>
  <si>
    <t>Gabião caixa, malha hexagonal de (8x10)cm, fio com  2,4mm de diâmetro, revestido de PVC rígido, inclusive materias e montagem.</t>
  </si>
  <si>
    <t xml:space="preserve">   798,31</t>
  </si>
  <si>
    <t>DR 60.05.0100 (/)</t>
  </si>
  <si>
    <t>Gabião caixa, malha haxagonal de (8x10)cm, fio com 2,7mm de diâmetro, de aço galvanizado, inclusive materiais e montagem; exclusive fornecimento de pedra de mão.</t>
  </si>
  <si>
    <t xml:space="preserve">   597,24</t>
  </si>
  <si>
    <t>DR 60.05.0103 (/)</t>
  </si>
  <si>
    <t>Gabião caixa, em malha de (8x10)cm, com fio 2,7mm de diâmetro, em aço galvanizado.  Fornecimento e colocação de todos os materiais.</t>
  </si>
  <si>
    <t xml:space="preserve">   762,31</t>
  </si>
  <si>
    <t>DR 60.05.0106 (/)</t>
  </si>
  <si>
    <t>Gabião caixa, malha haxagonal de (8x10)cm, fio com 2,7mm de diâmetro, de aço galvanizado, inclusive materiais e montagem.</t>
  </si>
  <si>
    <t xml:space="preserve">   746,23</t>
  </si>
  <si>
    <t>DR 60.10 Gabião Manta</t>
  </si>
  <si>
    <t>DR 60.10.0050 (A)</t>
  </si>
  <si>
    <t>Gabião manta com espessura de 0,30m, malha de 6x8, fio de 2mm, revestido de PVC, inclusive o fornecimento de todos os materiais e colocação.</t>
  </si>
  <si>
    <t xml:space="preserve">   420,56</t>
  </si>
  <si>
    <t>DR 65 Geossintéticos</t>
  </si>
  <si>
    <t>DR 65.05 Geossintéticos</t>
  </si>
  <si>
    <t>DR 65.05.0050 (/)</t>
  </si>
  <si>
    <t>Colchão drenante com camada de 30cm de pedra britada nº 3 e filtro de transição de manta Bidim, tipo OP-30 ou similar.</t>
  </si>
  <si>
    <t xml:space="preserve">    60,88</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</si>
  <si>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</si>
  <si>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</si>
  <si>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</si>
  <si>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</si>
  <si>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 xml:space="preserve">    15,86</t>
  </si>
  <si>
    <t>DR 65.05.0106 (/)</t>
  </si>
  <si>
    <t>Manta Bidim ou similar tipo OP-60 em drenos subterrâneos, gabiões, filtros de transição, drenos profundos ou valetas.  Fornecimento e colocação.</t>
  </si>
  <si>
    <t xml:space="preserve">    21,71</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</si>
  <si>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</si>
  <si>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</si>
  <si>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</si>
  <si>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</si>
  <si>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</si>
  <si>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</si>
  <si>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</si>
  <si>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</si>
  <si>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</si>
  <si>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</si>
  <si>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</si>
  <si>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</si>
  <si>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</si>
  <si>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</si>
  <si>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</si>
  <si>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</si>
  <si>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 xml:space="preserve">   113,66</t>
  </si>
  <si>
    <t>DR 75 Levantamento e Reassentamento</t>
  </si>
  <si>
    <t>DR 75.05 Levantamento e Reassentamento de Tubos</t>
  </si>
  <si>
    <t>DR 75.05.0050 (/)</t>
  </si>
  <si>
    <t>Levantamento, limpeza e reassentamento de tubos de concreto para galerias de águas pluviais, com diâmetro de 0,40m.</t>
  </si>
  <si>
    <t xml:space="preserve">   144,72</t>
  </si>
  <si>
    <t>DR 75.05.0053 (/)</t>
  </si>
  <si>
    <t>Levantamento, limpeza e reassentamento de tubos de concreto para galerias de águas pluviais, com diâmetro de 0,50m.</t>
  </si>
  <si>
    <t xml:space="preserve">   187,35</t>
  </si>
  <si>
    <t>DR 75.05.0056 (/)</t>
  </si>
  <si>
    <t>Levantamento, limpeza e reassentamento de tubos de concreto para galerias de águas pluviais, com diâmetro de 0,60m.</t>
  </si>
  <si>
    <t xml:space="preserve">   220,76</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</si>
  <si>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</si>
  <si>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</si>
  <si>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</si>
  <si>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</si>
  <si>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 xml:space="preserve">   295,96</t>
  </si>
  <si>
    <t>DR 75.05.0065 (/)</t>
  </si>
  <si>
    <t>Levantamento, limpeza e reassentamento de tubos de concreto para galerias de águas pluviais, com diâmetro de 0,90m.</t>
  </si>
  <si>
    <t xml:space="preserve">   392,42</t>
  </si>
  <si>
    <t>DR 75.05.0068 (/)</t>
  </si>
  <si>
    <t>Levantamento, limpeza e reassentamento de tubos de concreto para galerias de águas pluviais, com diâmetro de 1,00m.</t>
  </si>
  <si>
    <t xml:space="preserve">   474,98</t>
  </si>
  <si>
    <t>DR 75.05.0071 (/)</t>
  </si>
  <si>
    <t>Levantamento, limpeza e reassentamento de tubos de concreto para galerias de águas pluviais, com diâmetro de 1,10m.</t>
  </si>
  <si>
    <t xml:space="preserve">   560,42</t>
  </si>
  <si>
    <t>DR 75.05.0074 (/)</t>
  </si>
  <si>
    <t>Levantamento, limpeza e reassentamento de tubos de concreto para galerias de águas pluviais, com diâmetro de 1,20m.</t>
  </si>
  <si>
    <t xml:space="preserve">   614,56</t>
  </si>
  <si>
    <t>DR 75.05.0077 (/)</t>
  </si>
  <si>
    <t>Levantamento, limpeza e reassentamento de tubos de concreto para galerias de águas pluviais, com diâmetro de 1,50m.</t>
  </si>
  <si>
    <t xml:space="preserve">   742,99</t>
  </si>
  <si>
    <t>DR 75.05.0080 (/)</t>
  </si>
  <si>
    <t>Levantamento, limpeza e reassentamento de tubos de concreto para galerias de águas pluviais, com diâmetro de 2,00m.</t>
  </si>
  <si>
    <t xml:space="preserve">  1039,14</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</si>
  <si>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</si>
  <si>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</si>
  <si>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</si>
  <si>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</si>
  <si>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 xml:space="preserve">   161,62</t>
  </si>
  <si>
    <t>EQ 05.05.0053 (B)</t>
  </si>
  <si>
    <t>Caminhão basculante, capacidade de 5m3, com motorista e material de operação, com as seguintes especificações mínimas: motor diesel de 162CV.  Custo horário improdutivo (motor funcionando).</t>
  </si>
  <si>
    <t xml:space="preserve">    92,87</t>
  </si>
  <si>
    <t>EQ 05.05.0056 (A)</t>
  </si>
  <si>
    <t>Caminhão basculante, capacidade de 5m3, com motorista, com as seguintes especificações mínimas: motor diesel de 162CV.  Custo horário improdutivo (motor desligado).</t>
  </si>
  <si>
    <t xml:space="preserve">    38,69</t>
  </si>
  <si>
    <t>EQ 05.05.0062 (C)</t>
  </si>
  <si>
    <t>Caminhão basculante, capacidade de 5m3, com motorista, material de operação, material de manutenção e licenciamento,  com as seguintes especificações mínimas: motor diesel de 208CV.  Custo mensal.</t>
  </si>
  <si>
    <t xml:space="preserve"> 15350,65</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</si>
  <si>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</si>
  <si>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</si>
  <si>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</si>
  <si>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</si>
  <si>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 xml:space="preserve">    41,08</t>
  </si>
  <si>
    <t>EQ 05.05.0100 (B)</t>
  </si>
  <si>
    <t>Caminhão basculante, com capacidade de 7m3, com motorista, material de operação e material de manutenção, com as seguintes especificações mínimas: motor diesel de 208CV.  Custo horário produtivo.</t>
  </si>
  <si>
    <t xml:space="preserve">   187,62</t>
  </si>
  <si>
    <t>EQ 05.05.0103 (A)</t>
  </si>
  <si>
    <t>Caminhão basculante, com capacidade de 7m3, com motorista e material de operação, com as seguintes especificações mínimas: motor diesel de 208CV.  Custo horário improdutivo (motor funcionando).</t>
  </si>
  <si>
    <t xml:space="preserve">   105,87</t>
  </si>
  <si>
    <t>EQ 05.05.0106 (/)</t>
  </si>
  <si>
    <t>Caminhão basculante, com capacidade de 7m3, com motorista, com as seguintes especificações mínimas: motor diesel de 208CV.  Custo horário improdutivo (motor desligado).</t>
  </si>
  <si>
    <t xml:space="preserve">    42,66</t>
  </si>
  <si>
    <t>EQ 05.05.0112 (B)</t>
  </si>
  <si>
    <t>Caminhão basculante, capacidade de 7m3, com motorista, material de  operação, material de manutenção e licenciamento,  com as seguintes especificações mínimas: motor diesel de 208CV.  Custo mensal.</t>
  </si>
  <si>
    <t xml:space="preserve"> 19203,20</t>
  </si>
  <si>
    <t>EQ 05.05.0150 (A)</t>
  </si>
  <si>
    <t>Caminhão basculante, com capacidade de 8m3 a 10m3, com motorista, material de operação e material de manutenção, com as seguintes especificações mínimas: motor diesel de 210CV. Custo horário produtivo.</t>
  </si>
  <si>
    <t xml:space="preserve">   186,88</t>
  </si>
  <si>
    <t>EQ 05.05.0153 (/)</t>
  </si>
  <si>
    <t>Caminhão basculante, com capacidade de 8m3 a 10m3, com motorista e material de operação, com as seguintes especificações mínimas: motor diesel de 210CV. Custo horário improdutivo (motor funcionando).</t>
  </si>
  <si>
    <t xml:space="preserve">   105,50</t>
  </si>
  <si>
    <t>EQ 05.05.0156 (/)</t>
  </si>
  <si>
    <t>Caminhão basculante, com capacidade de 8m3 a 10m3, com motorista, com as seguintes especificações mínimas: motor diesel de 210CV. Custo horário improdutivo (motor desligado).</t>
  </si>
  <si>
    <t xml:space="preserve">    42,29</t>
  </si>
  <si>
    <t>EQ 05.05.0200 (A)</t>
  </si>
  <si>
    <t>Caminhão basculante, com capacidade de 10m3 a 12m3, com motorista, material de operação e material de manutenção, com as seguintes especificações mínimas: motor diesel de 220CV. Custo horário produtivo.</t>
  </si>
  <si>
    <t xml:space="preserve">   241,26</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</si>
  <si>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</si>
  <si>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</si>
  <si>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</si>
  <si>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</si>
  <si>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 xml:space="preserve">    66,47</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</si>
  <si>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</si>
  <si>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</si>
  <si>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 xml:space="preserve">  9826,48</t>
  </si>
  <si>
    <t>EQ 05.05.0300 (A)</t>
  </si>
  <si>
    <t>Caminhão com Carroceria Fixa, capacidade de 3,5t, com motorista, material de operação e material de manutenção, com as seguintes especificações mínimas: motor diesel de 85CV.  Custo horário produtivo.</t>
  </si>
  <si>
    <t xml:space="preserve">   134,68</t>
  </si>
  <si>
    <t>EQ 05.05.0303 (/)</t>
  </si>
  <si>
    <t>Caminhão com Carroceria Fixa, capacidade de 3,5t, com motorista e material de operação, com as seguintes especificações mínimas: motor diesel de 85CV.  Custo horário improdutivo (motor funcionando).</t>
  </si>
  <si>
    <t xml:space="preserve">    68,98</t>
  </si>
  <si>
    <t>EQ 05.05.0306 (/)</t>
  </si>
  <si>
    <t>Caminhão com Carroceria Fixa, capacidade de 3,5t, com motorista, com as seguintes especificações mínimas: motor diesel de 85CV.  Custo horário improdutivo (motor desligado).</t>
  </si>
  <si>
    <t xml:space="preserve">    32,87</t>
  </si>
  <si>
    <t>EQ 05.05.0312 (B)</t>
  </si>
  <si>
    <t>Caminhão Carroceria fixa, capacidade de 3,5t, com motorista, material de operação, material de manutenção e licenciamento, com as seguintes especificações mínimas: motor diesel de 85CV.  Custo mensal.</t>
  </si>
  <si>
    <t xml:space="preserve"> 11858,27</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</si>
  <si>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</si>
  <si>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</si>
  <si>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 xml:space="preserve">   202,95</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</si>
  <si>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</si>
  <si>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</si>
  <si>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 xml:space="preserve">   144,79</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</si>
  <si>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</si>
  <si>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</si>
  <si>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 xml:space="preserve">    90,61</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</si>
  <si>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</si>
  <si>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</si>
  <si>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 xml:space="preserve">   141,98</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</si>
  <si>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</si>
  <si>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</si>
  <si>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 xml:space="preserve">    38,27</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</si>
  <si>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</si>
  <si>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</si>
  <si>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 xml:space="preserve"> 14468,59</t>
  </si>
  <si>
    <t>EQ 05.05.0400 (C)</t>
  </si>
  <si>
    <t>Caminhão com Carroceria Fixa, capacidade de 7,5t, com motorista, material de operação e material de manutenção, com as seguintes especificações mínimas: motor diesel de 162CV.  Custo horário produtivo.</t>
  </si>
  <si>
    <t xml:space="preserve">   189,67</t>
  </si>
  <si>
    <t>EQ 05.05.0403 (A)</t>
  </si>
  <si>
    <t>Caminhão com Carroceria Fixa, capacidade de 7,5t, com motorista e material de operação, com as seguintes especificações mínimas: motor diesel de 162CV.  Custo horário improdutivo (motor funcionando).</t>
  </si>
  <si>
    <t xml:space="preserve">    91,13</t>
  </si>
  <si>
    <t>EQ 05.05.0406 (A)</t>
  </si>
  <si>
    <t>Caminhão com Carroceria Fixa, capacidade de 7,5t, com motorista, com as seguintes especificações mínimas: motor diesel de 162CV.  Custo horário improdutivo (motor desligado).</t>
  </si>
  <si>
    <t xml:space="preserve">    35,06</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</si>
  <si>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</si>
  <si>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</si>
  <si>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 xml:space="preserve">   243,59</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</si>
  <si>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</si>
  <si>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</si>
  <si>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 xml:space="preserve">   139,13</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</si>
  <si>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</si>
  <si>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</si>
  <si>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 xml:space="preserve">    83,06</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</si>
  <si>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</si>
  <si>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</si>
  <si>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 xml:space="preserve">   232,08</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</si>
  <si>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</si>
  <si>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</si>
  <si>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 xml:space="preserve">   135,18</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</si>
  <si>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</si>
  <si>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</si>
  <si>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 xml:space="preserve">    65,05</t>
  </si>
  <si>
    <t>EQ 05.05.0500 (A)</t>
  </si>
  <si>
    <t>Caminhão plataforma, capacidade de 3,5t, com motorista operador, com as seguintes especificações mínimas: motor diesel de 85CV, elevação de 8,5m.  Custo horário improdutivo (motor desligado).</t>
  </si>
  <si>
    <t xml:space="preserve">    75,02</t>
  </si>
  <si>
    <t>EQ 05.05.0509 (B)</t>
  </si>
  <si>
    <t>Caminhão com plataforma elevatória pantográfica hidráulica, com elevação até 8,5m, com motorista operador e um ajudante, com as seguintes especificações mínimas: motor diesel de 85CV.  Custo mensal.</t>
  </si>
  <si>
    <t xml:space="preserve"> 21889,02</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</si>
  <si>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</si>
  <si>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</si>
  <si>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</si>
  <si>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</si>
  <si>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 xml:space="preserve">   196,40</t>
  </si>
  <si>
    <t>EQ 05.05.0603 (A)</t>
  </si>
  <si>
    <t>Caminhão tanque, com capacidade de 6000 litros, com motorista e material de operação, com as seguintes especificações mínimas: motor diesel de 162CV, pipa com motobamba e barra de irrigação.  Custo horário improdutivo (motor funcionando).</t>
  </si>
  <si>
    <t xml:space="preserve">    94,03</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</si>
  <si>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</si>
  <si>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</si>
  <si>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</si>
  <si>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</si>
  <si>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 xml:space="preserve">   208,82</t>
  </si>
  <si>
    <t>EQ 05.05.0618 (A)</t>
  </si>
  <si>
    <t>Caminhão tanque, capacidade de 10.000l, com motorista e material de operação, com as seguintes especificações mínimas: motor diesel de 142CV, bomba d'água e mangote com 50m de extensão.  Custo horário improdutivo (motor funcionando).</t>
  </si>
  <si>
    <t xml:space="preserve">    98,98</t>
  </si>
  <si>
    <t>EQ 05.05.0621 (A)</t>
  </si>
  <si>
    <t>Caminhão tanque, capacidade de 10.000l, com motorista, com as seguintes especificações mínimas: motor diesel de 142CV, bomba d'água e mangote com 50m de extensão.  Custo horário improdutivo (motor desligado).</t>
  </si>
  <si>
    <t xml:space="preserve">    38,66</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</si>
  <si>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</si>
  <si>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</si>
  <si>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 xml:space="preserve">    13,74</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</si>
  <si>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</si>
  <si>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</si>
  <si>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 xml:space="preserve">     3,88</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</si>
  <si>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</si>
  <si>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</si>
  <si>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</si>
  <si>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</si>
  <si>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 xml:space="preserve">   140,50</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</si>
  <si>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</si>
  <si>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</si>
  <si>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 xml:space="preserve">    89,11</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</si>
  <si>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</si>
  <si>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</si>
  <si>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</si>
  <si>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</si>
  <si>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 xml:space="preserve">   246,41</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</si>
  <si>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</si>
  <si>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</si>
  <si>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 xml:space="preserve">   195,02</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</si>
  <si>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</si>
  <si>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</si>
  <si>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 xml:space="preserve">   749,98</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</si>
  <si>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</si>
  <si>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</si>
  <si>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 xml:space="preserve">   330,18</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</si>
  <si>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</si>
  <si>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</si>
  <si>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</si>
  <si>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</si>
  <si>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 xml:space="preserve">    71,83</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</si>
  <si>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</si>
  <si>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</si>
  <si>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</si>
  <si>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</si>
  <si>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 xml:space="preserve">    20,73</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</si>
  <si>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</si>
  <si>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</si>
  <si>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</si>
  <si>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</si>
  <si>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 xml:space="preserve">   133,67</t>
  </si>
  <si>
    <t>EQ 05.05.0853 (/)</t>
  </si>
  <si>
    <t>Pórtico móvel metálico, com talha manual de 10t, vão de 5m, curso de 30m em trilhos, exclusive operador.  Custo horário improdutivo.</t>
  </si>
  <si>
    <t>EQ 05.10 Equipamentos para Serviços da RIOLUZ</t>
  </si>
  <si>
    <t>EQ 05.10.0020 (/)</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</si>
  <si>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t>
  </si>
  <si>
    <t xml:space="preserve">   159,12</t>
  </si>
  <si>
    <t>EQ 05.10.0023 (/)</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</si>
  <si>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t>
  </si>
  <si>
    <t xml:space="preserve">    98,62</t>
  </si>
  <si>
    <t>EQ 05.10.0026 (/)</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</si>
  <si>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t>
  </si>
  <si>
    <t xml:space="preserve">    47,63</t>
  </si>
  <si>
    <t>EQ 05.10.0035 (/)</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</si>
  <si>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t>
  </si>
  <si>
    <t xml:space="preserve">   376,92</t>
  </si>
  <si>
    <t>EQ 05.10.0038 (/)</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</si>
  <si>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t>
  </si>
  <si>
    <t xml:space="preserve">   207,58</t>
  </si>
  <si>
    <t>EQ 05.10.0041 (/)</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</si>
  <si>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t>
  </si>
  <si>
    <t xml:space="preserve">   109,45</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</si>
  <si>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</si>
  <si>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</si>
  <si>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 xml:space="preserve">   201,03</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</si>
  <si>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</si>
  <si>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</si>
  <si>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 xml:space="preserve">   206,71</t>
  </si>
  <si>
    <t>EQ 05.10.0300 (/)</t>
  </si>
  <si>
    <t>Cavalo mecânico, com semi-reboque extensível até 22m, com motorista, material de operação e material de manutenção, com as seguintes especificações mínimas: motor diesel de 330Cv.  Custo horário diurno (entre 05:00hs e 22:00h).</t>
  </si>
  <si>
    <t xml:space="preserve">   394,86</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</si>
  <si>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</si>
  <si>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</si>
  <si>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</si>
  <si>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 xml:space="preserve"> 19488,91</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</si>
  <si>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</si>
  <si>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</si>
  <si>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</si>
  <si>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</si>
  <si>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</si>
  <si>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</si>
  <si>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</si>
  <si>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</si>
  <si>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</si>
  <si>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</si>
  <si>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 xml:space="preserve">   271,41</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</si>
  <si>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</si>
  <si>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</si>
  <si>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 xml:space="preserve">   141,42</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</si>
  <si>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</si>
  <si>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</si>
  <si>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</si>
  <si>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</si>
  <si>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 xml:space="preserve">   143,89</t>
  </si>
  <si>
    <t>EQ 15.05.0300 (B)</t>
  </si>
  <si>
    <t>Fresadora à frio, com operador, material de operação e material de manutenção, com as seguintes especificações mínimas: motor de 211CV, largura de corte de 1000mm e profundidade de corte 300mm.  Custo horário produtivo.</t>
  </si>
  <si>
    <t xml:space="preserve">  1212,20</t>
  </si>
  <si>
    <t>EQ 15.05.0303 (B)</t>
  </si>
  <si>
    <t>Fresadora à frio, com operador e material de operação, com as seguintes especificações mínimas: motor de 211CV, largura de corte de 1000mm e profundidade de corte 300mm.  Custo horário improdutivo (motor funcionando).</t>
  </si>
  <si>
    <t xml:space="preserve">   306,75</t>
  </si>
  <si>
    <t>EQ 15.05.0306 (B)</t>
  </si>
  <si>
    <t>Fresadora à frio, com operador, com as seguintes especificações mínimas: motor de 211CV, largura de corte de 1000mm e profundidade de corte 300mm.  Custo horário improdutivo (motor desligado).</t>
  </si>
  <si>
    <t xml:space="preserve">   246,50</t>
  </si>
  <si>
    <t>EQ 15.05.0350 (/)</t>
  </si>
  <si>
    <t>Grade de disco, peso de 13t, exclusive operador, com material de manutenção, com as seguintes especificações mínimas: armadura leve, composta de 20 discos, largura de corte de 2,30m, acionamento mecânico.  Custo horário produtivo.</t>
  </si>
  <si>
    <t xml:space="preserve">     8,81</t>
  </si>
  <si>
    <t>EQ 15.05.0356 (/)</t>
  </si>
  <si>
    <t>Grade de disco, peso de 13t, exclusive operador, com as seguintes especificações mínimas: armadura leve, composta de 20 discos, largura de corte de 2,30m, acionamento mecânico.  Custo horário improdutivo.</t>
  </si>
  <si>
    <t xml:space="preserve">     4,59</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</si>
  <si>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</si>
  <si>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</si>
  <si>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 xml:space="preserve">   140,90</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</si>
  <si>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</si>
  <si>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</si>
  <si>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 xml:space="preserve">    57,47</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</si>
  <si>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</si>
  <si>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</si>
  <si>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 xml:space="preserve">   337,15</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</si>
  <si>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</si>
  <si>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</si>
  <si>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 xml:space="preserve">   174,29</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</si>
  <si>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</si>
  <si>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</si>
  <si>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 xml:space="preserve">   121,19</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</si>
  <si>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</si>
  <si>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</si>
  <si>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 xml:space="preserve">   265,59</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</si>
  <si>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</si>
  <si>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</si>
  <si>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 xml:space="preserve">   122,13</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</si>
  <si>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</si>
  <si>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</si>
  <si>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 xml:space="preserve">    88,57</t>
  </si>
  <si>
    <t>EQ 15.05.0461 (A)</t>
  </si>
  <si>
    <t>Pá-Carregadeira (Carregador frontal) sobre rodas, capacidade rasa de 2,66m3, com operador, material de operação e material de manutenção, com as seguintes especificações mínimas: motor diesel de 183,7CV.  Custo horário produtivo.</t>
  </si>
  <si>
    <t xml:space="preserve">   488,06</t>
  </si>
  <si>
    <t>EQ 15.05.0464 (/)</t>
  </si>
  <si>
    <t>Pá-Carregadeira (Carregador frontal) sobre rodas, capacidade rasa de 2,66m3, com operador, material de operação, com as seguintes especificações mínimas: motor diesel de 183,7CV.  Custo horário improdutivo (motor funcionando).</t>
  </si>
  <si>
    <t xml:space="preserve">   243,51</t>
  </si>
  <si>
    <t>EQ 15.05.0467 (/)</t>
  </si>
  <si>
    <t>Pá-Carregadeira (Carregador frontal) sobre rodas, capacidade rasa de 2,66m3, com operador, com as seguintes especificações mínimas: motor diesel de 183,7CV.  Custo horário improdutivo (motor desligado).</t>
  </si>
  <si>
    <t xml:space="preserve">   165,49</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</si>
  <si>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</si>
  <si>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</si>
  <si>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 xml:space="preserve">   179,46</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</si>
  <si>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</si>
  <si>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</si>
  <si>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 xml:space="preserve">   100,33</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</si>
  <si>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</si>
  <si>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</si>
  <si>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 xml:space="preserve">    66,77</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</si>
  <si>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</si>
  <si>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</si>
  <si>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</si>
  <si>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</si>
  <si>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</si>
  <si>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</si>
  <si>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</si>
  <si>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</si>
  <si>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 xml:space="preserve">   263,85</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</si>
  <si>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</si>
  <si>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</si>
  <si>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 xml:space="preserve">   141,18</t>
  </si>
  <si>
    <t>EQ 15.05.0607 (/)</t>
  </si>
  <si>
    <t>Trator de esteiras, com operador, com as seguintes especificações mínimas: motor diesel de 80HP, peso operacional de 8t, capacidade da lâmina de 1,8m3, profundidade de escavação com o riper de 0,35m.  Custo horário improdutivo (motor desligado).</t>
  </si>
  <si>
    <t xml:space="preserve">   102,17</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</si>
  <si>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</si>
  <si>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</si>
  <si>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 xml:space="preserve">   457,83</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</si>
  <si>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</si>
  <si>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</si>
  <si>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 xml:space="preserve">   231,10</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</si>
  <si>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</si>
  <si>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</si>
  <si>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 xml:space="preserve">   163,92</t>
  </si>
  <si>
    <t>EQ 15.05.0650 (A)</t>
  </si>
  <si>
    <t>Trator de pneus, com operador, material de operação e material de manutenção, com as seguintes especificações mínimas: motor diesel de 75HP, tração 4x2, raio de giro 3.200mm e peso operacional de 3,7t.  Custo horário produtivo.</t>
  </si>
  <si>
    <t xml:space="preserve">   120,44</t>
  </si>
  <si>
    <t>EQ 15.05.0653 (/)</t>
  </si>
  <si>
    <t>Trator de pneus, com operador, material de operação, com as seguintes especificações mínimas: motor diesel de 75HP, tração 4x2, raio de giro 3.200mm e peso operacional de 3,7t.  Custo horário improdutivo (motor funcionando).</t>
  </si>
  <si>
    <t xml:space="preserve">    72,30</t>
  </si>
  <si>
    <t>EQ 15.05.0656 (/)</t>
  </si>
  <si>
    <t>Trator de pneus, com operador, com as seguintes especificações mínimas: motor diesel de 75HP, tração 4x2, raio de giro 3.200mm e peso operacional de 3,7t.  Custo horário improdutivo (motor desligado).</t>
  </si>
  <si>
    <t xml:space="preserve">    44,69</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</si>
  <si>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</si>
  <si>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</si>
  <si>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</si>
  <si>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</si>
  <si>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 xml:space="preserve">   888,23</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</si>
  <si>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</si>
  <si>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</si>
  <si>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 xml:space="preserve">   243,05</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</si>
  <si>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</si>
  <si>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</si>
  <si>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 xml:space="preserve">   128,48</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</si>
  <si>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</si>
  <si>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</si>
  <si>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</si>
  <si>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</si>
  <si>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 xml:space="preserve"> 45027,73</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</si>
  <si>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</si>
  <si>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</si>
  <si>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 xml:space="preserve">   136,52</t>
  </si>
  <si>
    <t>EQ 20.05.0218 (/)</t>
  </si>
  <si>
    <t>Compactador Vibratório, com tambor Pé-de-Carneiro, auto-propulsor, com operador e material de operação, com as seguintes especificações mínimas: motor diesel de 76HP, largura de 1,85m, com 6t a 7t.  Custo horário improdutivo (motor funcionando).</t>
  </si>
  <si>
    <t xml:space="preserve">    79,17</t>
  </si>
  <si>
    <t>EQ 20.05.0221 (/)</t>
  </si>
  <si>
    <t>Compactador Vibratório, com tambor Pé-de-Carneiro, auto-propulsor, com operador, com as seguintes especificações mínimas: motor diesel de 76HP, largura de 1,85m, com 6t a 7t.  Custo horário improdutivo (motor desligado).</t>
  </si>
  <si>
    <t xml:space="preserve">    46,89</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</si>
  <si>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</si>
  <si>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</si>
  <si>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 xml:space="preserve">   314,39</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</si>
  <si>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</si>
  <si>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</si>
  <si>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 xml:space="preserve">    82,66</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</si>
  <si>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</si>
  <si>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</si>
  <si>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 xml:space="preserve"> 58314,79</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</si>
  <si>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</si>
  <si>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</si>
  <si>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 xml:space="preserve">     6,03</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</si>
  <si>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</si>
  <si>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</si>
  <si>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 xml:space="preserve">     4,53</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</si>
  <si>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</si>
  <si>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</si>
  <si>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 xml:space="preserve">   532,61</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</si>
  <si>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</si>
  <si>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</si>
  <si>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</si>
  <si>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</si>
  <si>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 xml:space="preserve">    56,02</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</si>
  <si>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</si>
  <si>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</si>
  <si>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 xml:space="preserve">    44,64</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</si>
  <si>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</si>
  <si>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</si>
  <si>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</si>
  <si>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</si>
  <si>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 xml:space="preserve">    69,62</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</si>
  <si>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</si>
  <si>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</si>
  <si>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 xml:space="preserve">    57,69</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</si>
  <si>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</si>
  <si>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</si>
  <si>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</si>
  <si>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</si>
  <si>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 xml:space="preserve"> 12942,64</t>
  </si>
  <si>
    <t>EQ 20.05.0462 (A)</t>
  </si>
  <si>
    <t>Rolo Compactador Tandem, com operador, material de operação e material de manutenção, com as seguintes especificações mínimas: motor diesel de 58,5CV,  de 5t a 10t.  Custo horário produtivo.</t>
  </si>
  <si>
    <t xml:space="preserve">   115,07</t>
  </si>
  <si>
    <t>EQ 20.05.0465 (/)</t>
  </si>
  <si>
    <t>Rolo Compactador Tandem, com operador e material de operação,  com as seguintes especificações mínimas: motor diesel de 58,5CV,  de 5t a 10t.  Custo horário improdutivo (motor funcionando).</t>
  </si>
  <si>
    <t xml:space="preserve">    70,31</t>
  </si>
  <si>
    <t>EQ 20.05.0468 (/)</t>
  </si>
  <si>
    <t>Rolo Compactador Tandem, com operador, com as seguintes especificações mínimas: motor diesel de 58,5CV,  de 5t a 10t.  Custo horário improdutivo (motor desligado).</t>
  </si>
  <si>
    <t xml:space="preserve">    45,46</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</si>
  <si>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</si>
  <si>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</si>
  <si>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 xml:space="preserve">   146,41</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</si>
  <si>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</si>
  <si>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</si>
  <si>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 xml:space="preserve">    87,89</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</si>
  <si>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</si>
  <si>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</si>
  <si>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 xml:space="preserve">    70,67</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</si>
  <si>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</si>
  <si>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</si>
  <si>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 xml:space="preserve"> 27149,58</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</si>
  <si>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</si>
  <si>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</si>
  <si>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 xml:space="preserve">     7,12</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</si>
  <si>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</si>
  <si>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</si>
  <si>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 xml:space="preserve">     4,46</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</si>
  <si>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</si>
  <si>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</si>
  <si>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</si>
  <si>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</si>
  <si>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 xml:space="preserve">    84,94</t>
  </si>
  <si>
    <t>EQ 20.05.0556 (A)</t>
  </si>
  <si>
    <t>Rolo Vibratório Liso de 7t, auto-propulsor para pavimentação, com operador, com as seguintes especificações mínimas: motor diesel de 76,5HP, largura total de 2,015m.  Custo horário improdutivo (motor desligado).</t>
  </si>
  <si>
    <t xml:space="preserve">    52,45</t>
  </si>
  <si>
    <t>EQ 20.05.0600 (B)</t>
  </si>
  <si>
    <t>Rolo Compactador Tandem Vibratório, auto-propelido, para reparo de pavimentação, com operador, material de operação e material de manutenção, com as seguintes especificações mínimas: motor diesel de 28HP.  Custo horário produtivo.</t>
  </si>
  <si>
    <t xml:space="preserve">    88,64</t>
  </si>
  <si>
    <t>EQ 20.05.0603 (A)</t>
  </si>
  <si>
    <t>Rolo Compactador Tandem Vibratório, auto-propelido, para reparo de pavimentação, com operador e material de operação, com as seguintes especificações mínimas: motor diesel de 28HP.  Custo horário improdutivo (motor funcionando).</t>
  </si>
  <si>
    <t xml:space="preserve">    60,33</t>
  </si>
  <si>
    <t>EQ 20.05.0606 (A)</t>
  </si>
  <si>
    <t>Rolo Compactador Tandem Vibratório, auto-propelido, para reparo de pavimentação, com operador, com as seguintes especificações mínimas: motor diesel de 28HP.  Custo horário improdutivo (motor desligado).</t>
  </si>
  <si>
    <t xml:space="preserve">    48,44</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</si>
  <si>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</si>
  <si>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</si>
  <si>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</si>
  <si>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</si>
  <si>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</si>
  <si>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</si>
  <si>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 xml:space="preserve">   366,81</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</si>
  <si>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</si>
  <si>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</si>
  <si>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 xml:space="preserve">   293,61</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</si>
  <si>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</si>
  <si>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</si>
  <si>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 xml:space="preserve">  5316,96</t>
  </si>
  <si>
    <t>EQ 20.05.0775 (A)</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</si>
  <si>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t>
  </si>
  <si>
    <t xml:space="preserve">   703,29</t>
  </si>
  <si>
    <t>EQ 20.05.0800 (A)</t>
  </si>
  <si>
    <t>Vassoura Mecânica, sem operador, com material de manutenção, com as seguintes especificações mínimas: largura de trabalho de 2,44m, rebocável.  Custo horário produtivo.</t>
  </si>
  <si>
    <t xml:space="preserve">    13,60</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</si>
  <si>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</si>
  <si>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</si>
  <si>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</si>
  <si>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</si>
  <si>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 xml:space="preserve">   418,24</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</si>
  <si>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</si>
  <si>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</si>
  <si>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</si>
  <si>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</si>
  <si>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 xml:space="preserve">   164,47</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</si>
  <si>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</si>
  <si>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</si>
  <si>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 xml:space="preserve">   275,43</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</si>
  <si>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</si>
  <si>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</si>
  <si>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 xml:space="preserve">   148,97</t>
  </si>
  <si>
    <t>EQ 20.05.0868 (/)</t>
  </si>
  <si>
    <t>Vibro-acabadora para asfalto, capacidade do silo de 10,5t, com operador e um servente, com as seguintes especificações mínimas: motor diesel de 98CV (96,04HP), largura de pavimentação 4,55m.  Custo horário improdutivo (motor desligado).</t>
  </si>
  <si>
    <t xml:space="preserve">   106,93</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</si>
  <si>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</si>
  <si>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</si>
  <si>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 xml:space="preserve"> 49646,38</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</si>
  <si>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</si>
  <si>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</si>
  <si>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</si>
  <si>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</si>
  <si>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 xml:space="preserve">   372,49</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</si>
  <si>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</si>
  <si>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</si>
  <si>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 xml:space="preserve">   116,00</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</si>
  <si>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</si>
  <si>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</si>
  <si>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</si>
  <si>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</si>
  <si>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 xml:space="preserve">   207,13</t>
  </si>
  <si>
    <t>EQ 25.05.0053 (/)</t>
  </si>
  <si>
    <t>Bate Estacas sobre rolos, de queda simples com martelo de até 0,75t, com operador, encarregado geral de cravação e um servente, com material de operação.  Custo horário improdutivo (motor funcionando).</t>
  </si>
  <si>
    <t xml:space="preserve">   180,42</t>
  </si>
  <si>
    <t>EQ 25.05.0056 (/)</t>
  </si>
  <si>
    <t>Bate Estacas sobre rolos, de queda simples com martelo de até 0,75t, com operador, encarregado geral de cravação e um servente.  Custo horário improdutivo (motor desligado).</t>
  </si>
  <si>
    <t xml:space="preserve">   162,65</t>
  </si>
  <si>
    <t>EQ 25.05.0100 (A)</t>
  </si>
  <si>
    <t>Bate Estacas sobre rolos, de queda simples com martelo de 1,5t a 2,2t, com operador, encarregado geral de cravação e um servente, com material de operação e material de manutenção.  Custo horário produtivo.</t>
  </si>
  <si>
    <t xml:space="preserve">   219,42</t>
  </si>
  <si>
    <t>EQ 25.05.0103 (/)</t>
  </si>
  <si>
    <t>Bate Estacas sobre rolos, de queda simples com martelo de 1,5t a 2,2t, com operador, encarregado geral de cravação e um servente, com material de operação.  Custo horário improdutivo (motor funcionando).</t>
  </si>
  <si>
    <t xml:space="preserve">   186,21</t>
  </si>
  <si>
    <t>EQ 25.05.0106 (/)</t>
  </si>
  <si>
    <t>Bate Estacas sobre rolos, de queda simples com martelo de 1,5t a 2,2t, com operador, encarregado geral de cravação e um servente.  Custo horário improdutivo (motor desligado).</t>
  </si>
  <si>
    <t xml:space="preserve">   164,10</t>
  </si>
  <si>
    <t>EQ 25.05.0150 (A)</t>
  </si>
  <si>
    <t>Bate Estacas sobre rolos, de queda simples com martelo de 2,5t a 3,0t, com operador, encarregado geral de cravação e um servente, com material de operação e material de manutenção.  Custo horário produtivo.</t>
  </si>
  <si>
    <t xml:space="preserve">   231,77</t>
  </si>
  <si>
    <t>EQ 25.05.0153 (/)</t>
  </si>
  <si>
    <t>Bate Estacas sobre rolos, de queda simples com martelo de 2,5t a 3,0t, com operador, encarregado geral de cravação e um servente, com material de operação.  Custo horário improdutivo (motor funcionando).</t>
  </si>
  <si>
    <t xml:space="preserve">   192,04</t>
  </si>
  <si>
    <t>EQ 25.05.0156 (/)</t>
  </si>
  <si>
    <t>Bate Estacas sobre rolos, de queda simples com martelo de 2,5t a 3,0t, com operador, encarregado geral de cravação e um servente.  Custo horário improdutivo (motor desligado).</t>
  </si>
  <si>
    <t xml:space="preserve">   165,60</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</si>
  <si>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</si>
  <si>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</si>
  <si>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 xml:space="preserve">   265,62</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</si>
  <si>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</si>
  <si>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</si>
  <si>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 xml:space="preserve">   219,18</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</si>
  <si>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</si>
  <si>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</si>
  <si>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 xml:space="preserve">   188,41</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</si>
  <si>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</si>
  <si>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</si>
  <si>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 xml:space="preserve">   293,71</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</si>
  <si>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</si>
  <si>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</si>
  <si>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 xml:space="preserve">   240,64</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</si>
  <si>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</si>
  <si>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</si>
  <si>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 xml:space="preserve">   205,53</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</si>
  <si>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</si>
  <si>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</si>
  <si>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</si>
  <si>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</si>
  <si>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 xml:space="preserve">    22,18</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</si>
  <si>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</si>
  <si>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</si>
  <si>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</si>
  <si>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</si>
  <si>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</si>
  <si>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</si>
  <si>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</si>
  <si>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</si>
  <si>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</si>
  <si>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</si>
  <si>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</si>
  <si>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</si>
  <si>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 xml:space="preserve">    16,73</t>
  </si>
  <si>
    <t>EQ 30.05.0206 (/)</t>
  </si>
  <si>
    <t>Betoneira com capacidade de 580l, carregador e motor elétrico WEG 7,5CV, 4 pólos, 220/380V, sem caixa d'água, Menegotti ou similar, sem operador.  Aluguel improdutivo motor parado.</t>
  </si>
  <si>
    <t>EQ 30.05.0225 (/)</t>
  </si>
  <si>
    <t>Bomba de argamassa, com unidade misturadora e bombeadora, com capacidade de 60l/min, com motor elétrico, exclusive operador. Custo horário produtivo.</t>
  </si>
  <si>
    <t xml:space="preserve">    47,99</t>
  </si>
  <si>
    <t>EQ 30.05.0230 (/)</t>
  </si>
  <si>
    <t>Bomba de argamassa, com unidade misturadora e bombeadora, com capacidade de 60l/min, com motor elétrico, exclusive operador. Custo horário improdutivo.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</si>
  <si>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</si>
  <si>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</si>
  <si>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</si>
  <si>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</si>
  <si>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</si>
  <si>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</si>
  <si>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</si>
  <si>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</si>
  <si>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</si>
  <si>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</si>
  <si>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</si>
  <si>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</si>
  <si>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 xml:space="preserve">   852,09</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</si>
  <si>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</si>
  <si>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</si>
  <si>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 xml:space="preserve">   545,53</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</si>
  <si>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</si>
  <si>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</si>
  <si>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 xml:space="preserve">   495,09</t>
  </si>
  <si>
    <t>EQ 35.10 Equipamentos para Drenagem</t>
  </si>
  <si>
    <t>EQ 35.10.0050 (/)</t>
  </si>
  <si>
    <t>Bomba Hidráulica Submersível, monofásica, com motor elétrico com potência de 1CV - 220V/380V, marca ABS modelo UNI 500 ou similar, exclusive acessórios.  Fornecimento e colocação.</t>
  </si>
  <si>
    <t xml:space="preserve">  5184,84</t>
  </si>
  <si>
    <t>EQ 35.10.0100 (/)</t>
  </si>
  <si>
    <t>Bomba Hidráulica Submersível, trifásica, com motor elétrico com potência de 2CV - 220V/380V, marca ABS modelo UNI 600T ou similar, exclusive acessórios.  Fornecimento e colocação.</t>
  </si>
  <si>
    <t xml:space="preserve">  7154,84</t>
  </si>
  <si>
    <t>EQ 35.10.0150 (/)</t>
  </si>
  <si>
    <t>Bomba Hidráulica Submersível, trifásica, com motor elétrico com potência de 3,5CV - 220V/380V, modelo AFP-100 ou similar, exclusive acessórios.  Fornecimento e colocação.</t>
  </si>
  <si>
    <t xml:space="preserve">  6716,83</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</si>
  <si>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</si>
  <si>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</si>
  <si>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 xml:space="preserve">     9,42</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</si>
  <si>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</si>
  <si>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</si>
  <si>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</si>
  <si>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</si>
  <si>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 xml:space="preserve"> 22794,84</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</si>
  <si>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</si>
  <si>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</si>
  <si>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</si>
  <si>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</si>
  <si>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 xml:space="preserve">  5492,72</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</si>
  <si>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</si>
  <si>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</si>
  <si>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</si>
  <si>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</si>
  <si>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 xml:space="preserve"> 25533,51</t>
  </si>
  <si>
    <t>EQ 35.10.0263 (/)</t>
  </si>
  <si>
    <t>Bomba hidráulica submersível, trifásica, motor elétrico com potência de 15CV, 220/380V, para tubulação de 6", modelo Jumbo 84LD da ABS ou similar. Custo horário improdutivo.</t>
  </si>
  <si>
    <t>EQ 35.10.0264 (/)</t>
  </si>
  <si>
    <t>Bomba hidráulica submersível, trifásica, motor elétrico com potência de 15CV, 220/380V, para tubulação de 6", modelo Jumbo 84LD da ABS ou similar. Custo horário produtivo.</t>
  </si>
  <si>
    <t xml:space="preserve">    20,95</t>
  </si>
  <si>
    <t>EQ 35.10.0265 (/)</t>
  </si>
  <si>
    <t>Bomba hidráulica submersível, trifásica, motor elétrico com potência de 15CV, 220/380V, para tubulação de 4", modelo Jumbo 84ND da ABS ou similar.  Fornecimento.</t>
  </si>
  <si>
    <t xml:space="preserve"> 23111,38</t>
  </si>
  <si>
    <t>EQ 35.10.0268 (/)</t>
  </si>
  <si>
    <t>Bomba hidráulica submersível, trifásica, motor elétrico com potência de 9CV, 220/380V, para tubulação de 4", modelo Jumbo 54HD da ABS ou similar.  Fornecimento.</t>
  </si>
  <si>
    <t xml:space="preserve"> 39270,00</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</si>
  <si>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</si>
  <si>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</si>
  <si>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</si>
  <si>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</si>
  <si>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</si>
  <si>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</si>
  <si>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 xml:space="preserve">  7436,27</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</si>
  <si>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</si>
  <si>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</si>
  <si>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</si>
  <si>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</si>
  <si>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 xml:space="preserve"> 71547,68</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</si>
  <si>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</si>
  <si>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</si>
  <si>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</si>
  <si>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</si>
  <si>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</si>
  <si>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</si>
  <si>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</si>
  <si>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</si>
  <si>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 xml:space="preserve">    23,50</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</si>
  <si>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</si>
  <si>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</si>
  <si>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</si>
  <si>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</si>
  <si>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</si>
  <si>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</si>
  <si>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 xml:space="preserve">   675,00</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</si>
  <si>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</si>
  <si>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</si>
  <si>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</si>
  <si>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</si>
  <si>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 xml:space="preserve">  1007,44</t>
  </si>
  <si>
    <t>EQ 35.10.0685 (/)</t>
  </si>
  <si>
    <t>Recuperação de bomba hidráulica centrífuga, com motor elétrico, potência de 2CV, 220V, compreendendo a troca de selo, gaxetas, buchas, mancal, rolamentos e a pintura externa.</t>
  </si>
  <si>
    <t xml:space="preserve">  1111,91</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</si>
  <si>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</si>
  <si>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</si>
  <si>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</si>
  <si>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</si>
  <si>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</si>
  <si>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</si>
  <si>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 xml:space="preserve">  2462,08</t>
  </si>
  <si>
    <t>EQ 35.10.0850 (A)</t>
  </si>
  <si>
    <t>Recuperação de bomba hidráulica, centrífuga submersível, trifásica com motor elétrico de 3,5CV - 220V/380V, compreendendo a troca de selo, gaxetas, buchas, mancal, rolamentos e a pintura externa, tipo AFP-100 ou similar.</t>
  </si>
  <si>
    <t xml:space="preserve">  3266,00</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</si>
  <si>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</si>
  <si>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</si>
  <si>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</si>
  <si>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</si>
  <si>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</si>
  <si>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</si>
  <si>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</si>
  <si>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</si>
  <si>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 xml:space="preserve"> 19635,00</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</si>
  <si>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</si>
  <si>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</si>
  <si>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</si>
  <si>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</si>
  <si>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</si>
  <si>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</si>
  <si>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</si>
  <si>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</si>
  <si>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</si>
  <si>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 xml:space="preserve">  1534,84</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</si>
  <si>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</si>
  <si>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</si>
  <si>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 xml:space="preserve">  2365,63</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</si>
  <si>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</si>
  <si>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</si>
  <si>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</si>
  <si>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</si>
  <si>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 xml:space="preserve">  2623,78</t>
  </si>
  <si>
    <t>EQ 35.15.0370 (/)</t>
  </si>
  <si>
    <t>Bomba hidráulica centrífuga, trifásica, motor elétrico de 3CV, tipo Mark Peerless DB7-C ou similar, exclusive acessórios.  Fornecimento e colocação.</t>
  </si>
  <si>
    <t xml:space="preserve">  2201,84</t>
  </si>
  <si>
    <t>EQ 35.15.0470 (/)</t>
  </si>
  <si>
    <t>Bomba hidráulica centrífuga, trifásica, motor elétrico de 7,5CV, modelo DS9, WEG ou similar, exclusive acessórios.  Fornecimento e colocação.</t>
  </si>
  <si>
    <t xml:space="preserve">  8362,87</t>
  </si>
  <si>
    <t>EQ 35.15.0500 (/)</t>
  </si>
  <si>
    <t>Bomba Hidráulica Centrífuga, com motor elétrico, potência de 10CV; exclusive acessórios.   Fornecimento e colocação.</t>
  </si>
  <si>
    <t xml:space="preserve">  7497,05</t>
  </si>
  <si>
    <t>EQ 35.15.0600 (/)</t>
  </si>
  <si>
    <t>Bomba Hidráulica Centrífuga trifásica, com motor elétrico de 15CV - 220V/380V, marca Worthington modelo D-1020 ou similar, exclusive acessórios.  Fornecimento e colocação.</t>
  </si>
  <si>
    <t xml:space="preserve">  8723,88</t>
  </si>
  <si>
    <t>EQ 35.15.0700 (/)</t>
  </si>
  <si>
    <t>Bomba Hidráulica Centrífuga, trifásica, com motor elétrico com potência de 25CV - 220V/380V, sucção de 2", elevação de 1 1/2", vazão de 40m3/h, altura de recalque de 90m, marca Alleri ou similar, exclusive acessórios.  Fornecimento e colocação.</t>
  </si>
  <si>
    <t xml:space="preserve"> 18565,32</t>
  </si>
  <si>
    <t>EQ 35.15.0800 (/)</t>
  </si>
  <si>
    <t>Bomba de eixo vertical, 1HP, 380V, diâmetro de 2" do tubo de elevação, AMT=5m, vazão de 26m3/h, modelo 1063 da Dancor, ou similar.  Fornecimento e colocação.</t>
  </si>
  <si>
    <t xml:space="preserve">  6704,14</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</si>
  <si>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</si>
  <si>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</si>
  <si>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</si>
  <si>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</si>
  <si>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</si>
  <si>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</si>
  <si>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 xml:space="preserve">  4089,02</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</si>
  <si>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</si>
  <si>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</si>
  <si>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</si>
  <si>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</si>
  <si>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</si>
  <si>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</si>
  <si>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 xml:space="preserve">  9167,13</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</si>
  <si>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</si>
  <si>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</si>
  <si>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</si>
  <si>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</si>
  <si>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 xml:space="preserve">   379,82</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</si>
  <si>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</si>
  <si>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</si>
  <si>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</si>
  <si>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</si>
  <si>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</si>
  <si>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</si>
  <si>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</si>
  <si>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</si>
  <si>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 xml:space="preserve">    32,29</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</si>
  <si>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</si>
  <si>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</si>
  <si>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</si>
  <si>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</si>
  <si>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</si>
  <si>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</si>
  <si>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</si>
  <si>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</si>
  <si>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</si>
  <si>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</si>
  <si>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</si>
  <si>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</si>
  <si>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</si>
  <si>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</si>
  <si>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</si>
  <si>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</si>
  <si>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</si>
  <si>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</si>
  <si>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 xml:space="preserve">    96,79</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</si>
  <si>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</si>
  <si>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</si>
  <si>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 xml:space="preserve">    40,22</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</si>
  <si>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</si>
  <si>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</si>
  <si>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</si>
  <si>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</si>
  <si>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 xml:space="preserve">   114,83</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</si>
  <si>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</si>
  <si>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</si>
  <si>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 xml:space="preserve">    49,24</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</si>
  <si>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</si>
  <si>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</si>
  <si>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</si>
  <si>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</si>
  <si>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 xml:space="preserve">   202,22</t>
  </si>
  <si>
    <t>EQ 45.05.0165 (/)</t>
  </si>
  <si>
    <t xml:space="preserve">    58,17</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</si>
  <si>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</si>
  <si>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</si>
  <si>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</si>
  <si>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 xml:space="preserve">   252,92</t>
  </si>
  <si>
    <t>EQ 45.05.0203 (/)</t>
  </si>
  <si>
    <t>Compressor de ar, estacionário, sem operador, com material de operação, com as seguintes especificações mínimas: motor diesel de 125HP, pressão de trabalho de 100PSI, descarga livre de 631PCM.  Custo horário improdutivo (motor funcionando).</t>
  </si>
  <si>
    <t xml:space="preserve">    51,23</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</si>
  <si>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</si>
  <si>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</si>
  <si>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</si>
  <si>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</si>
  <si>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</si>
  <si>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</si>
  <si>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</si>
  <si>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</si>
  <si>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</si>
  <si>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</si>
  <si>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</si>
  <si>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</si>
  <si>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 xml:space="preserve">   101,03</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</si>
  <si>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</si>
  <si>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</si>
  <si>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</si>
  <si>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</si>
  <si>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</si>
  <si>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</si>
  <si>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 xml:space="preserve">   200,11</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</si>
  <si>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</si>
  <si>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</si>
  <si>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</si>
  <si>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</si>
  <si>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</si>
  <si>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 xml:space="preserve">    23,37</t>
  </si>
  <si>
    <t>EQ 50 Equipamentos para Sinalização de Tráfego</t>
  </si>
  <si>
    <t>EQ 50.05 Equipamentos para Sinalização Gráfica Horizontal</t>
  </si>
  <si>
    <t>EQ 50.05.0050 (/)</t>
  </si>
  <si>
    <t>Máquina demarcadora de faixas, a frio, sem operador.  Custo horário produtivo.</t>
  </si>
  <si>
    <t xml:space="preserve">   160,58</t>
  </si>
  <si>
    <t>EQ 50.05.0100 (/)</t>
  </si>
  <si>
    <t>Máquina demarcadora de faixas, com fusor aplicador e fusor derretedor, sem operador.  Custo horário produtivo.</t>
  </si>
  <si>
    <t xml:space="preserve">   409,50</t>
  </si>
  <si>
    <t>EQ 50.05.0150 (/)</t>
  </si>
  <si>
    <t>Máquina demarcadora de faixas, montada sobre caminhão, com fusor aplicador de massa termoplástica por extrusão, sem operador.  Custo horáriol produtivo.</t>
  </si>
  <si>
    <t xml:space="preserve">   249,72</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</si>
  <si>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</si>
  <si>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</si>
  <si>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</si>
  <si>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</si>
  <si>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</si>
  <si>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</si>
  <si>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</si>
  <si>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</si>
  <si>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</si>
  <si>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 xml:space="preserve">     1,94</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</si>
  <si>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</si>
  <si>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</si>
  <si>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</si>
  <si>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</si>
  <si>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</si>
  <si>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</si>
  <si>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</si>
  <si>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</si>
  <si>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</si>
  <si>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 xml:space="preserve">    20,46</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</si>
  <si>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</si>
  <si>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</si>
  <si>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 xml:space="preserve">   193,30</t>
  </si>
  <si>
    <t>EQ 60.99.0300 (A)</t>
  </si>
  <si>
    <t>Roçadeira costal motorizada, sem operador, com as seguintes especificações mínimas: motor a gasolina de dois tempos, potência de 1,7Kw.  Custo horário produtivo.</t>
  </si>
  <si>
    <t xml:space="preserve">     2,15</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</si>
  <si>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</si>
  <si>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</si>
  <si>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</si>
  <si>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</si>
  <si>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</si>
  <si>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</si>
  <si>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</si>
  <si>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</si>
  <si>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</si>
  <si>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</si>
  <si>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</si>
  <si>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</si>
  <si>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</si>
  <si>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</si>
  <si>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 xml:space="preserve">   180,17</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</si>
  <si>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</si>
  <si>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</si>
  <si>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 xml:space="preserve">   885,93</t>
  </si>
  <si>
    <t>ES 05.05.0106 (/)</t>
  </si>
  <si>
    <t>Porta de ferro, com largura 1m, em barra de (1 1/4"x5/16"), cantoneira (1 1/2"x1/8"), 3 dobradiças (4"x3"), referência 1244G e (3"x2 1/2"), Pagé ou similar.  Fornecimento e instalação.</t>
  </si>
  <si>
    <t xml:space="preserve">  1939,65</t>
  </si>
  <si>
    <t>ES 05.05.0200 (/)</t>
  </si>
  <si>
    <t>Porta tipo grade de ferro com 2 folhas de abrir, grade de (10x10)cm, confeccionada em barra de (1/2"x1/4"), tubular de (70x30)cm, com pintura eletrostática na cor azul, altura de 2,14m e largura de 2,40m.  Fornecimento e instalação.</t>
  </si>
  <si>
    <t xml:space="preserve"> 11481,75</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</si>
  <si>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</si>
  <si>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</si>
  <si>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 xml:space="preserve">  9422,32</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</si>
  <si>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</si>
  <si>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</si>
  <si>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</si>
  <si>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</si>
  <si>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</si>
  <si>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 xml:space="preserve">  1349,33</t>
  </si>
  <si>
    <t>ES 05.15 Portões</t>
  </si>
  <si>
    <t>ES 05.15.0050 (/)</t>
  </si>
  <si>
    <t>Portão de chapa de ferro galvanizado, com espessura de 0,5mm, com altura entre 2m e 3m e área total de 6m2 a 9m2, exclusive fechadura.</t>
  </si>
  <si>
    <t xml:space="preserve">  1625,63</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</si>
  <si>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</si>
  <si>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</si>
  <si>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</si>
  <si>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</si>
  <si>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 xml:space="preserve">   863,82</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</si>
  <si>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</si>
  <si>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</si>
  <si>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</si>
  <si>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</si>
  <si>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 xml:space="preserve">  7238,85</t>
  </si>
  <si>
    <t>ES 05.15.0153 (/)</t>
  </si>
  <si>
    <t>Portão de ferro, em 2 folhas, medindo: (2,10x1,60)m cada uma, em barras verticais em aço redondo de 1/2", espaçados de 15cm, contorno em barra chata de (2"x5/8"), inclusive ferragens e pintura.  Fornecimento e instalação.</t>
  </si>
  <si>
    <t xml:space="preserve">  3198,18</t>
  </si>
  <si>
    <t>ES 05.15.0156 (/)</t>
  </si>
  <si>
    <t>Portão de ferro, em 2 folhas, medindo: (2,27x2,20)m, barras verticais, em aço com diâmetro de 3/4", espaçamento entre eixos de 0,12m, contorno em barras de aço com diâmetro de (2"x1/2"), inclusive ferragens.  Fornecimento e instalação, inclusive pintura.</t>
  </si>
  <si>
    <t xml:space="preserve">  2876,25</t>
  </si>
  <si>
    <t>ES 05.15.0159 (/)</t>
  </si>
  <si>
    <t>Portão de ferro, medindo: (2x2,90)m, sendo 1m fixo e 1m móvel, em barras verticais de ferro com diâmetro de 3/4", com espaçamento entre eixos de 0,12m, contorno em barras de (2"x1/2"), inclusive ferragens.  Fornecimento e instalação, inclusive pintura.</t>
  </si>
  <si>
    <t xml:space="preserve">  6440,32</t>
  </si>
  <si>
    <t>ES 05.15.0162 (/)</t>
  </si>
  <si>
    <t>Portão de ferro, em 2 folhas, medindo: (2,27x3,00)m, barras verticais em aço com diâmetro de 3/4", espaçamento entre eixos de 0,12m, contorno em barra chata de aço de (2"x12"), inclusive ferragens.  Fornecimento e instalação, inclusive pintura.</t>
  </si>
  <si>
    <t xml:space="preserve">  3344,36</t>
  </si>
  <si>
    <t>ES 05.15.0165 (A)</t>
  </si>
  <si>
    <t>Portão em 2 folhas, medindo: (3,00x1,20)m, constituindo-se de 2 quadros com 2 travamentos horizontais em tubo de ferro galvanizado de 4", fixados em montantes do mesmo material, conforme projeto RIOZOO.  Fornecimento e instalação.</t>
  </si>
  <si>
    <t xml:space="preserve">  4698,70</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</si>
  <si>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</si>
  <si>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</si>
  <si>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 xml:space="preserve">  1013,67</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</si>
  <si>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</si>
  <si>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</si>
  <si>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 xml:space="preserve"> 12172,55</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</si>
  <si>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</si>
  <si>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</si>
  <si>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 xml:space="preserve">  8168,69</t>
  </si>
  <si>
    <t>ES 05.15.0200 (/)</t>
  </si>
  <si>
    <t>Portão de ferro, confeccionado em barra redonda ou perfil de 5/8", pintada com 1 demão de zarcão verde, inclusive fechadura e cadeado.  Fornecimento e instalação.</t>
  </si>
  <si>
    <t xml:space="preserve">  1530,90</t>
  </si>
  <si>
    <t>ES 05.20 Janelas</t>
  </si>
  <si>
    <t>ES 05.20.0050 (/)</t>
  </si>
  <si>
    <t>Basculante de ferro em caixilho de cantoneira de 3/4", básculas de cantoneira de 5/8",  alavanca com punho cromado.  Fornecimento e instalação.</t>
  </si>
  <si>
    <t xml:space="preserve">   762,00</t>
  </si>
  <si>
    <t>ES 05.20.0103 (/)</t>
  </si>
  <si>
    <t>Janela basculante em ferro, medindo (100x100)cm, fixação de vidros, exclusive estes, mediante massa.  Fornecimento e instalação.</t>
  </si>
  <si>
    <t xml:space="preserve">  1358,65</t>
  </si>
  <si>
    <t>ES 05.20.0106 (/)</t>
  </si>
  <si>
    <t>Janela basculante em ferro, medindo (150x150)cm, fixação de vidros, exclusive estes, mediante massa.  Fornecimento e instalação.</t>
  </si>
  <si>
    <t xml:space="preserve">  3034,63</t>
  </si>
  <si>
    <t>ES 05.20.0109 (/)</t>
  </si>
  <si>
    <t>Janela basculante em ferro, medindo (150x200)cm, fixação de vidros, exclusive estes, mediante massa.  Fornecimento e instalação.</t>
  </si>
  <si>
    <t xml:space="preserve">  4039,84</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</si>
  <si>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</si>
  <si>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</si>
  <si>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 xml:space="preserve">  1037,82</t>
  </si>
  <si>
    <t>ES 05.25 Grades e Cercas</t>
  </si>
  <si>
    <t>ES 05.25.0050 (A)</t>
  </si>
  <si>
    <t>Cerca em tubo de ferro galvanizado de 4" em módulos de (3,00x1,20)m, constituindo-se cada módulo por 2 montantes de 1,20m de altura e 2 travamentos horizontais com 3m.</t>
  </si>
  <si>
    <t xml:space="preserve">  1358,69</t>
  </si>
  <si>
    <t>ES 05.25.0100 (A)</t>
  </si>
  <si>
    <t>Grade de ferro formada por barras de ferros chatos verticais de (1 1/2"x3/8") e barras horizontais de (2"x3/8"), com montantes de (1 1/2"x1 1/2") a cada 2m.  Fornecimento e instalação.</t>
  </si>
  <si>
    <t xml:space="preserve">  1076,24</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</si>
  <si>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</si>
  <si>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</si>
  <si>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</si>
  <si>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</si>
  <si>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 xml:space="preserve">   977,10</t>
  </si>
  <si>
    <t>ES 05.25.0300 (A)</t>
  </si>
  <si>
    <t>Gradil em aço redondo de 1/2", espaçados de 15cm, montantes em aço redondo de 2" e 2 barras chatas de (2"x5/8") horizontais, tendo 2,50m de largura e 1,60m de altura, conforme projeto FPJ, inclusive pintura.  Fornecimento e instalação.</t>
  </si>
  <si>
    <t xml:space="preserve">  1904,40</t>
  </si>
  <si>
    <t>ES 05.25.0303 (A)</t>
  </si>
  <si>
    <t>Gradil em barras de aço com diâmetro de 3/4", formando módulos de 2m, com 1,80m de altura, conforme projeto FPJ.  Fornecimento e instalação.</t>
  </si>
  <si>
    <t xml:space="preserve">  2628,65</t>
  </si>
  <si>
    <t>ES 05.25.0306 (A)</t>
  </si>
  <si>
    <t>Gradil em barras de aço de 3/4", espaçadas de 12cm, montantes em barra quadrada de 2" e 2 barras chatas de (2"x1/2") horizontais, tudo em 2m de largura e 1,35m de altura.  Fornecimento e instalação, inclusive pinrtura.</t>
  </si>
  <si>
    <t xml:space="preserve">  2108,23</t>
  </si>
  <si>
    <t>ES 05.25.0309 (A)</t>
  </si>
  <si>
    <t>Haste em barra de aço de 3/4", para fixação de gradil em muro.  Soldada em gradil e chumbada no muro, inclusive pintura.</t>
  </si>
  <si>
    <t xml:space="preserve">   200,44</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</si>
  <si>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</si>
  <si>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</si>
  <si>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 xml:space="preserve">   733,48</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</si>
  <si>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</si>
  <si>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</si>
  <si>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</si>
  <si>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</si>
  <si>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 xml:space="preserve">   795,11</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</si>
  <si>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</si>
  <si>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</si>
  <si>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 xml:space="preserve">  1673,23</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</si>
  <si>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</si>
  <si>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</si>
  <si>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 xml:space="preserve">   878,29</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</si>
  <si>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</si>
  <si>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</si>
  <si>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</si>
  <si>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</si>
  <si>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 xml:space="preserve">   616,05</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</si>
  <si>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</si>
  <si>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</si>
  <si>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 xml:space="preserve">  1545,55</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</si>
  <si>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</si>
  <si>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</si>
  <si>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 xml:space="preserve">  9844,33</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</si>
  <si>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</si>
  <si>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</si>
  <si>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 xml:space="preserve">  3877,65</t>
  </si>
  <si>
    <t>ES 05.25.0462 (A)</t>
  </si>
  <si>
    <t>Gradil de ferro em módulo de 2,10m de comprimento com altura de 2,60m, barra redonda de 5/8", barra chata de (1 1/2"x1/4"), tubo de ferro galvanizado de 3", conforme projeto FPJ.  Fornecimento e instalação, inclusive pintura.</t>
  </si>
  <si>
    <t xml:space="preserve">  2032,79</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</si>
  <si>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</si>
  <si>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</si>
  <si>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 xml:space="preserve">  4186,99</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</si>
  <si>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</si>
  <si>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</si>
  <si>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 xml:space="preserve">  1407,69</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</si>
  <si>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</si>
  <si>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</si>
  <si>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 xml:space="preserve">   738,71</t>
  </si>
  <si>
    <t>ES 05.25.0603 (/)</t>
  </si>
  <si>
    <t>Gradil eletrofundido tipo Orsometal ou similar, na malha (65x132)mm e barra portante (25x2)mm, fio 5, montantes (2120x76x8)mm, parafusos, pintura eletrostática nas cores verde ou cinza; inclusive montagem.</t>
  </si>
  <si>
    <t xml:space="preserve">   486,44</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</si>
  <si>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</si>
  <si>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</si>
  <si>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 xml:space="preserve">  1607,24</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</si>
  <si>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</si>
  <si>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</si>
  <si>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</si>
  <si>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</si>
  <si>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 xml:space="preserve">  1184,16</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</si>
  <si>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</si>
  <si>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</si>
  <si>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 xml:space="preserve">  1148,44</t>
  </si>
  <si>
    <t>ES 05.25.0700 (/)</t>
  </si>
  <si>
    <t>Tela para proteção em arame galvanizado nº 12, soldada em cantoneira de ferro em "L" de  (1 1/2"x1 1/2"x3/16"), fixada em alvenaria.  Fornecimento e instalação.</t>
  </si>
  <si>
    <t xml:space="preserve">   458,21</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</si>
  <si>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</si>
  <si>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</si>
  <si>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 xml:space="preserve">  1352,77</t>
  </si>
  <si>
    <t>ES 05.25.1600 (/)</t>
  </si>
  <si>
    <t>Recuperação de gradil, módulo de (2,40 x 2,20) m, considerando-se a substituição de partes das barras redondas de aço de 1 1/4", verticais inferiores, anueto, ponta de lança e pinha, decapagem e pintura do módulo.</t>
  </si>
  <si>
    <t xml:space="preserve">  2654,01</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</si>
  <si>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</si>
  <si>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</si>
  <si>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 xml:space="preserve">  3584,64</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</si>
  <si>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</si>
  <si>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</si>
  <si>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</si>
  <si>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</si>
  <si>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</si>
  <si>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 xml:space="preserve">   496,12</t>
  </si>
  <si>
    <t>ES 05.30 Corrimões e Guarda-Corpos</t>
  </si>
  <si>
    <t>ES 05.30.0050 (/)</t>
  </si>
  <si>
    <t>Corrimão de tubo de ferro galvanizado com diâmetro de 1 1/4", preso por chumbadores a cada metro.  Fornecimento e instalação.</t>
  </si>
  <si>
    <t xml:space="preserve">   183,39</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</si>
  <si>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</si>
  <si>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</si>
  <si>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 xml:space="preserve">   817,84</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</si>
  <si>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</si>
  <si>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</si>
  <si>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 xml:space="preserve">  1102,08</t>
  </si>
  <si>
    <t>ES 05.30.0150 (A)</t>
  </si>
  <si>
    <t>Guarda-corpo de ferro galvanizado, com módulo de 2,20m de comprimento, com dois tubos de 2" na horizontal, pilaretes de concreto com seção (20x20)cm e 1m de altura, incluindo todos os materiais e pintura a óleo.  Fornecimento e instalação.</t>
  </si>
  <si>
    <t xml:space="preserve">   428,72</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</si>
  <si>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</si>
  <si>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</si>
  <si>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 xml:space="preserve">   353,82</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</si>
  <si>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</si>
  <si>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</si>
  <si>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</si>
  <si>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</si>
  <si>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 xml:space="preserve">   410,86</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</si>
  <si>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</si>
  <si>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</si>
  <si>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 xml:space="preserve">   444,06</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</si>
  <si>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</si>
  <si>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</si>
  <si>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 xml:space="preserve">  1931,21</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</si>
  <si>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</si>
  <si>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</si>
  <si>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 xml:space="preserve">  2822,72</t>
  </si>
  <si>
    <t>ES 05.35 Escadas</t>
  </si>
  <si>
    <t>ES 05.35.0100 (/)</t>
  </si>
  <si>
    <t>Escada em ferro de 3/4", com 3m de altura, considerando 10 degraus espaçadas de 30cm.  Fornecimento e instalação.</t>
  </si>
  <si>
    <t xml:space="preserve">  1161,54</t>
  </si>
  <si>
    <t>ES 05.35.0150 (A)</t>
  </si>
  <si>
    <t>Escada de marinheiro, com largura de 0,40m, executada em barras de (1 1/2"x1/4"), sendo os degraus em ferro redondo de 5/8".  Espaçados de 0,30cm.  Fornecimento e instalação.</t>
  </si>
  <si>
    <t xml:space="preserve">   355,10</t>
  </si>
  <si>
    <t>ES 05.99 Diversos</t>
  </si>
  <si>
    <t>ES 05.99.0050 (/)</t>
  </si>
  <si>
    <t>Barra de ferro vertical de 1 1/4" com 1,50m de altura, fixadas em 2 barras horizontais de (2 1/2"x5/8") (exclusive estas), inclusive 1 ponta de lança e 4 anuetos.  Fornecimento e instalação.</t>
  </si>
  <si>
    <t xml:space="preserve">   654,05</t>
  </si>
  <si>
    <t>ES 05.99.0100 (A)</t>
  </si>
  <si>
    <t>Estrutura de fixação de quadros constituído por barra chata de ferro de (2"x3/8").  Fornecimento e instalação.</t>
  </si>
  <si>
    <t xml:space="preserve">    45,97</t>
  </si>
  <si>
    <t>ES 05.99.0150 (A)</t>
  </si>
  <si>
    <t>Estrutura de sustentação para gaiolas, em módulo de 1,80m com 2 barras quadradas de 1" em paralelo, com 2 montantes em tubo de ferro galvanizado de 3", sendo 0,50m livre e 0,20m enterrado, conforme projeto RIOZOO.  Fornecimento e instalação.</t>
  </si>
  <si>
    <t xml:space="preserve">   572,25</t>
  </si>
  <si>
    <t>ES 05.99.0153 (A)</t>
  </si>
  <si>
    <t>Estrutura de sustentação para gaiolas, em módulo de 1,80m com 2 barras quadradas de 1" em paralelo, com 2 montantes em tubo de ferro galvanizado de 3", sendo 3m livres e 0,50m enterrado, conforme projeto RIOZOO.  Fornecimento e instalação.</t>
  </si>
  <si>
    <t xml:space="preserve">  1529,77</t>
  </si>
  <si>
    <t>ES 05.99.0200 (A)</t>
  </si>
  <si>
    <t>Gaiola de (1,50x1,50x2)m montada em estrutura de cantoneira de ferro por (1 1/2"x1 1/2"x3/16"), conforme projeto RIOZOO.  Fornecimento e instalação.</t>
  </si>
  <si>
    <t xml:space="preserve">   808,91</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</si>
  <si>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</si>
  <si>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</si>
  <si>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</si>
  <si>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</si>
  <si>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 xml:space="preserve">  1092,98</t>
  </si>
  <si>
    <t>ES 05.99.0350 (/)</t>
  </si>
  <si>
    <t>Pinha de ferro fundido com 35cm de altura, fixada em montante de ferro (exclusive este).  Fornecimento e instalação.</t>
  </si>
  <si>
    <t xml:space="preserve">   298,42</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</si>
  <si>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</si>
  <si>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</si>
  <si>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</si>
  <si>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</si>
  <si>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 xml:space="preserve">  2587,29</t>
  </si>
  <si>
    <t>ES 05.99.0453 (A)</t>
  </si>
  <si>
    <t>Quadro de (2,05x2,05)m montado em cantoneira de ferro de (1 1/2"x3/16"), e tela losangular galvanizada de 1 1/2" (37,5x37,5)mm, fio 12, fixação em plano horizontal.  Fornecimento e instalação.</t>
  </si>
  <si>
    <t xml:space="preserve">  2058,93</t>
  </si>
  <si>
    <t>ES 05.99.0456 (A)</t>
  </si>
  <si>
    <t>Quadro de (2,05x2,05)m montado em cantoneira de ferro de (1 1/2"x3/16"), barra chata de (1 1/2"x1/4") e tela losangular galvanizada de 1" (25x25)mm, fio 12, fixação em plano vertical.  Fornecimento e instalação.</t>
  </si>
  <si>
    <t xml:space="preserve">  1895,69</t>
  </si>
  <si>
    <t>ES 05.99.0500 (/)</t>
  </si>
  <si>
    <t>Suporte para aparelho de ar condicionado de 1 a 2HP, em cantoneira de ferro de (1/4"x1 1/8").  Fornecimento e instalação.</t>
  </si>
  <si>
    <t xml:space="preserve">   731,52</t>
  </si>
  <si>
    <t>ES 05.99.0550 (/)</t>
  </si>
  <si>
    <t>Tela em chapa de metal expandido, malha losangular de (8"x3"), em chapa de 3/16".  Fornecimento e instalação.</t>
  </si>
  <si>
    <t xml:space="preserve">   356,02</t>
  </si>
  <si>
    <t>ES 05.99.0601 (/)</t>
  </si>
  <si>
    <t>Tela para proteção de janela, varanda e vãos com malha de 5cm x 5cm e fio 2mm, fixada na alvenaria através de gancho galvanizado de 8cm.  Fornecimento e colocação.</t>
  </si>
  <si>
    <t xml:space="preserve">    46,93</t>
  </si>
  <si>
    <t>ES 10 Esquadrias de Madeira</t>
  </si>
  <si>
    <t>ES 10.05 Aduelas, Marcos e Alizares</t>
  </si>
  <si>
    <t>ES 10.05.0050 (/)</t>
  </si>
  <si>
    <t>Aduela de madeira aparelhada de (13 x 3)cm, com rebaixo.  Fornecimento e instalação.</t>
  </si>
  <si>
    <t xml:space="preserve">    65,24</t>
  </si>
  <si>
    <t>ES 10.05.0056 (/)</t>
  </si>
  <si>
    <t>Aduela de madeira aparelhada de (14 x 3)cm, com rebaixo.  Fornecimento e instalação.</t>
  </si>
  <si>
    <t xml:space="preserve">    87,06</t>
  </si>
  <si>
    <t>ES 10.05.0100 (/)</t>
  </si>
  <si>
    <t>Alizar de madeira aparelhada, de (5 x 2)cm.  Fornecimento e instalação.</t>
  </si>
  <si>
    <t xml:space="preserve">    14,50</t>
  </si>
  <si>
    <t>ES 10.05.0150 (/)</t>
  </si>
  <si>
    <t>Marco de madeira aparelhada de (7 x 3)cm.  Fornecimento e instalação.</t>
  </si>
  <si>
    <t xml:space="preserve">    56,63</t>
  </si>
  <si>
    <t>ES 10.10 Portas e Portinholas de Compensado</t>
  </si>
  <si>
    <t>ES 10.10.0050 (A)</t>
  </si>
  <si>
    <t>Porta em madeira maciça aparelhada, folheada nas duas faces com 3cm de espessura.  Fornecimento e instalação, exclusive fornecimento de ferragens, aduelas e alizares.</t>
  </si>
  <si>
    <t xml:space="preserve">   448,49</t>
  </si>
  <si>
    <t>ES 10.10.0053 (/)</t>
  </si>
  <si>
    <t>Porta compensada, de (60x210x3)cm, folheada nas duas faces.  Fornecimento e instalação exclusive fornecimento de ferragems, aduela e alizares.</t>
  </si>
  <si>
    <t xml:space="preserve">   452,11</t>
  </si>
  <si>
    <t>ES 10.10.0056 (/)</t>
  </si>
  <si>
    <t>Porta compensada, de (70x210)cm, folheada nas 2 faces.  Fornecimento e instalação exclusive fornecimento de ferragens, aduela e alizares.</t>
  </si>
  <si>
    <t xml:space="preserve">   441,98</t>
  </si>
  <si>
    <t>ES 10.10.0065 (/)</t>
  </si>
  <si>
    <t>Porta compensada, de (100x210)cm, folheada nas 2 faces.  Fornecimento e instalação, exclusive fornecimento de ferragens, aduela e alizares.</t>
  </si>
  <si>
    <t xml:space="preserve">   557,93</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</si>
  <si>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</si>
  <si>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</si>
  <si>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</si>
  <si>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</si>
  <si>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 xml:space="preserve">   968,29</t>
  </si>
  <si>
    <t>ES 10.10.0106 (/)</t>
  </si>
  <si>
    <t>Porta compensada, de (80 x 210 x 3)cm, folheada nas 2 faces, inclusive guarnição, sendo a aduela de (13 x 3)cm e alizares de (5 x 2)cm.  Fornecimento e instalação, exclusive fornecimento de ferragens.</t>
  </si>
  <si>
    <t xml:space="preserve">  1006,57</t>
  </si>
  <si>
    <t>ES 10.10.0206 (B)</t>
  </si>
  <si>
    <t>Porta compensada, revestida com fórmica de espessura de 1mm, de (80 x 210)cm, marco (7 x 3)cm.  Fornecimento e instalação, exclusive fornecimento de ferragens.</t>
  </si>
  <si>
    <t xml:space="preserve">  1069,07</t>
  </si>
  <si>
    <t>ES 10.10.0215 (B)</t>
  </si>
  <si>
    <t>Porta compensada, revestida com fórmica de espessura de 1mm, de (120 x 210)cm, marco (7 x 3)cm.  Fornecimento e instalação, exclusive o fornecimento de ferragens.</t>
  </si>
  <si>
    <t xml:space="preserve">  1597,28</t>
  </si>
  <si>
    <t>ES 10.10.0253 (/)</t>
  </si>
  <si>
    <t>Porta lisa de fibra de madeira prensada tipo Duradoor ou similar, de (70x210)cm para acabamento.  Fornecimento e instalação, exclusive fornecimento de ferragens, aduela e alizares.</t>
  </si>
  <si>
    <t xml:space="preserve">   366,67</t>
  </si>
  <si>
    <t>ES 10.10.0256 (/)</t>
  </si>
  <si>
    <t>Porta lisa de fibra de madeira prensada tipo Duradoor ou similar, de (80x210)cm, para acabamento.  Fornecimento e instalação, exclusive fornecimento de ferragens, aduela e alizares.</t>
  </si>
  <si>
    <t xml:space="preserve">   397,77</t>
  </si>
  <si>
    <t>ES 10.10.0312 (/)</t>
  </si>
  <si>
    <t>Porta compensada, de (120 x 210 x 3)cm, em 2 folhas, inclusive guarnição, sendo a aduela de (13 x 3)cm, alizares de (5 x 2)cm.  Fornecimento e instalação, exclusive fornecimento de ferragens.</t>
  </si>
  <si>
    <t xml:space="preserve">  1562,29</t>
  </si>
  <si>
    <t>ES 10.10.0315 (/)</t>
  </si>
  <si>
    <t>Porta compensada, de (140 x 210 x 3)cm, em 2 folhas, inclusive guarnição, sendo a  aduela (13 x 3)cm e alizares de  (5 x 2)cm.  Fornecimento e instalação, exclusive fornecimento de ferragens.</t>
  </si>
  <si>
    <t xml:space="preserve">  1439,70</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</si>
  <si>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</si>
  <si>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</si>
  <si>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 xml:space="preserve">   947,17</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</si>
  <si>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</si>
  <si>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</si>
  <si>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 xml:space="preserve">   766,48</t>
  </si>
  <si>
    <t>ES 10.10.0403 (/)</t>
  </si>
  <si>
    <t>Porta de serviço, de (70x210)cm, com almofada na parte inferior e acima, veneziana e caixilho para vidro com postigo.  Fornecimento e instalação, exclusive fornecimento de ferragens, marcos e alizares.</t>
  </si>
  <si>
    <t xml:space="preserve">   477,25</t>
  </si>
  <si>
    <t>ES 10.10.0409 (/)</t>
  </si>
  <si>
    <t>Porta de serviço, de (80x210x3)cm, com almofada na parte inferior e acima, veneziana e caixilho para vidro com postigo.  Fornecimento e instalação, exclusive fornecimento de ferragens, marcos e alizares.</t>
  </si>
  <si>
    <t xml:space="preserve">   504,55</t>
  </si>
  <si>
    <t>ES 10.10.0450 (/)</t>
  </si>
  <si>
    <t>Portinhola em chapa de madeira compensada, de 20mm, para fechamento de quadros de luz ou armários, inclusive guarnição, exclusive ferragens.</t>
  </si>
  <si>
    <t xml:space="preserve">   484,95</t>
  </si>
  <si>
    <t>ES 10.15 Portas em Madeira Maciça</t>
  </si>
  <si>
    <t>ES 10.15.0403 (/)</t>
  </si>
  <si>
    <t>Porta mexicana, de (70 x 210 x 3)cm, inclusive guarnição, sendo a aduela de (13 x 3)cm e alizares de (5 x 2)cm.  Fornecimento e instalação, exclusive fornecimento das ferragens.</t>
  </si>
  <si>
    <t xml:space="preserve">  2153,55</t>
  </si>
  <si>
    <t>ES 10.15.0406 (/)</t>
  </si>
  <si>
    <t>Porta mexicana, de (80 x 210 x 3)cm, inclusive guarnição, sendo a aduela de (13 x 3)cm e alizares de (5 x 2)cm.  Fornecimento e instalação, exclusive fornecimento das ferragens.</t>
  </si>
  <si>
    <t xml:space="preserve">  1866,88</t>
  </si>
  <si>
    <t>ES 10.15.0456 (/)</t>
  </si>
  <si>
    <t>Porta com painel de veneziana, de (70x210)cm.  Fornecimento e instalação, exclusive fornecimento de ferragens, aduela e alizares.</t>
  </si>
  <si>
    <t xml:space="preserve">  1074,93</t>
  </si>
  <si>
    <t>ES 10.15.0503 (/)</t>
  </si>
  <si>
    <t>Porta com painel de veneziana, de (70 x 210 x 3)cm, inclusive guarnição, sendo a aduela de (13 x 3)cm e alizares de (5 x 2)cm.  Fornecimento e instalação, exclusive fornecimento de ferragens.</t>
  </si>
  <si>
    <t xml:space="preserve">  1498,13</t>
  </si>
  <si>
    <t>ES 10.15.0553 (/)</t>
  </si>
  <si>
    <t>Porta com painel de veneziana, de (70 x 210 x 3)cm, inclusive guarnição, sendo a aduela de (14 x 3)cm e alizares de (5 x 2)cm.  Fornecimento e instalação, exclusive fornecimento de ferragens.</t>
  </si>
  <si>
    <t xml:space="preserve">  1601,24</t>
  </si>
  <si>
    <t>ES 10.15.0656 (A)</t>
  </si>
  <si>
    <t>Porta com painel de veneziana, para PC, de (300 x 200 x 3)cm, em 4 folhas guarnição de marco, de (7 x 3)cm.  Fornecimento e instalação, exclusive fornecimento de ferragens.</t>
  </si>
  <si>
    <t xml:space="preserve">  4991,96</t>
  </si>
  <si>
    <t>ES 10.20 Janelas</t>
  </si>
  <si>
    <t>ES 10.20.0050 (A)</t>
  </si>
  <si>
    <t>Janela basculante em madeira, medindo: (0,80 x 1,45)m, com 3 folhas, com acabamento para pintura.  Exclusive pintura, vidro e ferragem.  Fornecimento e instalação.</t>
  </si>
  <si>
    <t xml:space="preserve">  2930,97</t>
  </si>
  <si>
    <t>ES 10.20.0100 (/)</t>
  </si>
  <si>
    <t>Janela de correr em madeira medindo: (110 x 140)cm, com 2 folhas, inclusive guarnição.  Fornecimento e instalação, exclusive fornecimento de ferragens.</t>
  </si>
  <si>
    <t xml:space="preserve">  1327,66</t>
  </si>
  <si>
    <t>ES 10.20.0150 (/)</t>
  </si>
  <si>
    <t>Janela de correr em madeira, medindo: (150 x 150 x 3,5)cm, com 2 folhas, para vidro, com bandeira em caixilho de vidro, inclusive guarnição.  Fornecimento e instalação, exclusive fornecimento de ferragens.</t>
  </si>
  <si>
    <t xml:space="preserve">  4780,29</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</si>
  <si>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</si>
  <si>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</si>
  <si>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 xml:space="preserve">  4777,81</t>
  </si>
  <si>
    <t>ES 10.20.0156 (/)</t>
  </si>
  <si>
    <t>Janela de madeira medindo: (300 x 200)cm, tipo caixilho para vidro, bandeira em veneziana, com 2 folhas de correr, inclusive guarnição, com acabamento para pintura.  Exclusive pintura, vidro e ferragem.  Fornecimento e instalação.</t>
  </si>
  <si>
    <t xml:space="preserve">  9549,92</t>
  </si>
  <si>
    <t>ES 10.20.0203 (/)</t>
  </si>
  <si>
    <t>Janela de correr em madeira, medindo: (210 x 140)cm, com 4 folhas, inclusive guarnição.  Fornecimento e instalação, exclusive fornecimento de ferragens.</t>
  </si>
  <si>
    <t xml:space="preserve">  4982,99</t>
  </si>
  <si>
    <t>ES 10.20.0250 (/)</t>
  </si>
  <si>
    <t>Janela guilhotina em madeira, medindo: (150 x 150 x 3)cm, com 2 folhas, inclusive guarnição com marco duplo, em caixilho para vidro, presos em borboletas.  Fornecimento e instalação, exclusive fornecimento de ferragem.</t>
  </si>
  <si>
    <t xml:space="preserve">  4472,13</t>
  </si>
  <si>
    <t>ES 10.20.0253 (A)</t>
  </si>
  <si>
    <t>Janela guilhotina de madeira maciça medindo: (150 x 150 x 3,5)cm, com 2 folhas, em caixilho para vidro, marco duplo, com caixas para contra pesos.  Fornecimento e instalação, exclusive fornecimento de ferragens.</t>
  </si>
  <si>
    <t xml:space="preserve">  4599,32</t>
  </si>
  <si>
    <t>ES 10.20.0300 (/)</t>
  </si>
  <si>
    <t>Janela veneziana em madeira, medindo: (100 x 100 x 3)cm, tipo VVP, vidro e postigo em 2 folhas, inclusive guarnição com marco de (7 x 3)cm e alizar(5 x 2)cm.  Exclusive fornecimento de ferragem.  Fornecimento e instalação.</t>
  </si>
  <si>
    <t xml:space="preserve">  1818,03</t>
  </si>
  <si>
    <t>ES 10.20.0303 (/)</t>
  </si>
  <si>
    <t>Janela veneziana em madeira, medindo: (120 x 150 x 3)cm, tipo VVP, vidro e postigo em 2 folhas, inclusive guarnição com marco de (7 x 3)cm e alizar (5 x 2)cm.  Exclusive fornecimento de ferragem.  Fornecimento e instalação.</t>
  </si>
  <si>
    <t xml:space="preserve">  1883,36</t>
  </si>
  <si>
    <t>ES 10.20.0306 (/)</t>
  </si>
  <si>
    <t>Janela em veneziana de madeira medindo: (230 x 80)cm, com 2 folhas de correr, inclusive guarnição, com acabamento para pintura.  Exclusive pintura, vidro e ferragem.  Fornecimento e instalação.</t>
  </si>
  <si>
    <t xml:space="preserve">  2033,70</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</si>
  <si>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</si>
  <si>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</si>
  <si>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</si>
  <si>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</si>
  <si>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</si>
  <si>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 xml:space="preserve">    28,74</t>
  </si>
  <si>
    <t>ES 10.25.0062 (/)</t>
  </si>
  <si>
    <t>Compensado - chapa de madeira compensada, de 15mm de espessra, medindo: (2,20 x 1,60)m.  Fornecimento.</t>
  </si>
  <si>
    <t xml:space="preserve">    44,24</t>
  </si>
  <si>
    <t>ES 10.25.0068 (/)</t>
  </si>
  <si>
    <t>Compensado - chapa de madeira compensada, de 20mm de espessura, medindo: (2,20 x 1,60m).  Fornecimento.</t>
  </si>
  <si>
    <t xml:space="preserve">    74,97</t>
  </si>
  <si>
    <t>ES 10.25.0071 (/)</t>
  </si>
  <si>
    <t>Compensado - chapa de madeira compensada, de 25mm de espessura, medindo: (2,20 x 1,60)m.  Fornecimento.</t>
  </si>
  <si>
    <t xml:space="preserve">   105,67</t>
  </si>
  <si>
    <t>ES 10.25.0100 (/)</t>
  </si>
  <si>
    <t>Compensado naval de 10mm (chapa de 2,20x1,10)m.  Fornecimento.</t>
  </si>
  <si>
    <t xml:space="preserve">    45,63</t>
  </si>
  <si>
    <t>ES 10.25.0106 (/)</t>
  </si>
  <si>
    <t>Compensado naval de 14mm (chapa de 2,20x1,10)m.  Fornecimento.</t>
  </si>
  <si>
    <t xml:space="preserve">    62,55</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</si>
  <si>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</si>
  <si>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</si>
  <si>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</si>
  <si>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</si>
  <si>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</si>
  <si>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</si>
  <si>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</si>
  <si>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</si>
  <si>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</si>
  <si>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</si>
  <si>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</si>
  <si>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</si>
  <si>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</si>
  <si>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</si>
  <si>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</si>
  <si>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</si>
  <si>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 xml:space="preserve">     6,95</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</si>
  <si>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</si>
  <si>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</si>
  <si>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</si>
  <si>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</si>
  <si>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</si>
  <si>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</si>
  <si>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</si>
  <si>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</si>
  <si>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</si>
  <si>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 xml:space="preserve">   130,70</t>
  </si>
  <si>
    <t>ES 10.30.0056 (A)</t>
  </si>
  <si>
    <t>Prateleira em compensado, com espessura 2cm, largura 40cm, revestida em fórmica nas 2 faces e espessura, sobre cantoneira de ferro.</t>
  </si>
  <si>
    <t xml:space="preserve">   285,36</t>
  </si>
  <si>
    <t>ES 10.30.0100 (A)</t>
  </si>
  <si>
    <t>Prateleira em chapa de compensado de 20mm de espessura, com largura de 50cm, encabeçada com sarrafo aparelhado de (2 x 2)cm, sobre cantoneiras de ferro.  Fornecimento e instalação.</t>
  </si>
  <si>
    <t xml:space="preserve">   141,68</t>
  </si>
  <si>
    <t>ES 10.30.0103 (A)</t>
  </si>
  <si>
    <t>Prateleira em compensado, com espessura 2cm, largura 50cm, revestida em fórmica nas 2 faces e espessura, sobre cantoneira de chapa de ferro com abas iguais de 1"x1/8".</t>
  </si>
  <si>
    <t xml:space="preserve">   240,83</t>
  </si>
  <si>
    <t>ES 10.30.0150 (A)</t>
  </si>
  <si>
    <t>Prateleira em chapa de compensado de 20mm de espessura, com largura de 60cm, encabeçada com sarrafo aparelhado de (2 x 2)cm, sobre cantoneiras de ferro.  Fornecimento e instalação.</t>
  </si>
  <si>
    <t xml:space="preserve">   152,92</t>
  </si>
  <si>
    <t>ES 10.30.0153 (A)</t>
  </si>
  <si>
    <t>Prateleira em compensado, com espessura 2cm, largura 60cm, revestida em fórmica nas 2 faces e espessura, sobre cantoneira de ferro.</t>
  </si>
  <si>
    <t xml:space="preserve">   275,76</t>
  </si>
  <si>
    <t>ES 10.30.0156 (A)</t>
  </si>
  <si>
    <t>Prateleira em compensado, com espessura 2cm, largura 60cm, revestida em fórmica nas 2 faces e espessura, sobre cantoneira de chapa de ferro com abas iguais de 1"x1/8".</t>
  </si>
  <si>
    <t xml:space="preserve">   271,52</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</si>
  <si>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</si>
  <si>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</si>
  <si>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</si>
  <si>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 xml:space="preserve">  3886,48</t>
  </si>
  <si>
    <t>ES 10.35.0100 (A)</t>
  </si>
  <si>
    <t>Quadro mural em compensado, de 10mm, inclusive moldura de madeira aparelhada.  Fornecimento e instalação.</t>
  </si>
  <si>
    <t xml:space="preserve">   380,92</t>
  </si>
  <si>
    <t>ES 10.35.0150 (/)</t>
  </si>
  <si>
    <t>Quadro mural de Celotex ou similar com flanelógrafo, medindo: (5,85x1,20)m, moldura de madeira aparelhada envernizada.  Fornecimento e instalação.</t>
  </si>
  <si>
    <t xml:space="preserve">  2338,16</t>
  </si>
  <si>
    <t>ES 10.99 Diversos</t>
  </si>
  <si>
    <t>ES 10.99.0050 (/)</t>
  </si>
  <si>
    <t>Balcão basculável em compensado naval de 10mm, com acabamento de fórmica, medindo: (1,50x0,30)m.  Fornecimento e instalação.</t>
  </si>
  <si>
    <t xml:space="preserve">  1672,86</t>
  </si>
  <si>
    <t>ES 10.99.0100 (/)</t>
  </si>
  <si>
    <t>Barra em madeira maciça, de (20 x 2,5)cm, aparelhada em uma face e nos topos, para proteção de paredes de salas de aula.  Fornecimento e instalação.</t>
  </si>
  <si>
    <t xml:space="preserve">    75,83</t>
  </si>
  <si>
    <t>ES 10.99.0150 (A)</t>
  </si>
  <si>
    <t>Caixilho fixo, em madeira maciça aparelhada, modulado, com 3cm de espessura, para aplicação de vidro, exclusive a guarnição.  Fornecimento e instalação.</t>
  </si>
  <si>
    <t xml:space="preserve">   364,51</t>
  </si>
  <si>
    <t>ES 10.99.0153 (B)</t>
  </si>
  <si>
    <t>Caixilho fixo, em madeira maciça aparelhada, modulado com 3cm de espessura, em venezianas, exclusive a guarnição.  Fornecimento e instalação.</t>
  </si>
  <si>
    <t xml:space="preserve">   583,42</t>
  </si>
  <si>
    <t>ES 10.99.0200 (A)</t>
  </si>
  <si>
    <t>Cerca de sarrafos verticais em madeira maciça aparelhada, (1,5 x 4)cm e 120cm de altura, pregados sobre sarrafos horizontais de (5 x 5)cm, apoiados sobre montantes de (7,5 x 7,5)cm, espaçados de 2m.  Fornecimento e instalação.</t>
  </si>
  <si>
    <t xml:space="preserve">   424,82</t>
  </si>
  <si>
    <t>ES 10.99.0203 (A)</t>
  </si>
  <si>
    <t>Cerca divisória em madeira de reflorestamento, tratada, com Pentox ou similar, módulo de 12,30, com diâmetro de 0,15m, altura variável de 1m a 1,50m livre, 1m enterrado, espaçados de 1,35m com 5 fios corridos de arame galvanizado nº 12 (módulo).</t>
  </si>
  <si>
    <t xml:space="preserve">  2751,01</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</si>
  <si>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</si>
  <si>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</si>
  <si>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</si>
  <si>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</si>
  <si>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 xml:space="preserve">  3101,11</t>
  </si>
  <si>
    <t>ES 10.99.0253 (/)</t>
  </si>
  <si>
    <t>Deck em madeira aparelhada, com assoalho de (20 x 2)cm, vigas longitudinais de (7,5 x 15)cm, transversais de (10 x 15)cm, guarda-corpo composto de peças de (15 x 15)cm e (20 x 2,5)cm, conforme projeto.  Fornecimento e instalação.</t>
  </si>
  <si>
    <t xml:space="preserve">   734,13</t>
  </si>
  <si>
    <t>ES 10.99.0300 (A)</t>
  </si>
  <si>
    <t>Esquadrias, armários, bancas e balcões de madeira com revestimento em laminado melamínico texturizado, com espessura 1,3mm.  Fornecimento e instalação.</t>
  </si>
  <si>
    <t xml:space="preserve">  3467,89</t>
  </si>
  <si>
    <t>ES 10.99.0350 (A)</t>
  </si>
  <si>
    <t>Estrado em madeira serrada, formado por ripas com intervalo de 2,5cm e apoiados em travessas de (7,5 x 7,5)cm espaçadas em 10cm, fixadas com parafusos de latão de 1 1/2".  Fornecimento e instalação.</t>
  </si>
  <si>
    <t xml:space="preserve">   340,55</t>
  </si>
  <si>
    <t>ES 10.99.0400 (/)</t>
  </si>
  <si>
    <t>Estrutura treliçada para fixação de luminárias, conforme projeto RIO-URBE.  Fornecimento e instalação.</t>
  </si>
  <si>
    <t xml:space="preserve">   421,84</t>
  </si>
  <si>
    <t>ES 10.99.0450 (A)</t>
  </si>
  <si>
    <t>Frisos em madeira aparelhada, de (3 x 1,5)cm, boleado.  Fornecimento e instalação.</t>
  </si>
  <si>
    <t xml:space="preserve">    56,59</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</si>
  <si>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</si>
  <si>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</si>
  <si>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 xml:space="preserve">   249,59</t>
  </si>
  <si>
    <t>ES 10.99.0550 (B)</t>
  </si>
  <si>
    <t>Ninho para passarinho em madeira serrada, conforme projeto RIOZOO.  Fornecimento e instalação.</t>
  </si>
  <si>
    <t xml:space="preserve">   375,46</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</si>
  <si>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</si>
  <si>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</si>
  <si>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</si>
  <si>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</si>
  <si>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</si>
  <si>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</si>
  <si>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</si>
  <si>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</si>
  <si>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</si>
  <si>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</si>
  <si>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 xml:space="preserve">  1104,97</t>
  </si>
  <si>
    <t>ES 15.05.0100 (A)</t>
  </si>
  <si>
    <t>Porta de alumínio anodizado, medindo: (1,50x2,10)m, em 2 folhas de abrir, tendo 1 contra-pinázio dividindo a esquadria em 2 vazios para vidro, em perfis série 25.  Fornecimento e instalaçãoo, exclusive fechadura.</t>
  </si>
  <si>
    <t xml:space="preserve">  1096,10</t>
  </si>
  <si>
    <t>ES 15.05.0150 (/)</t>
  </si>
  <si>
    <t>Porta de alumínio anodizado natural, perfil série 25, em veneziana.  Fornecimento e instalação.</t>
  </si>
  <si>
    <t xml:space="preserve">   950,00</t>
  </si>
  <si>
    <t>ES 15.05.0200 (A)</t>
  </si>
  <si>
    <t>Porta de correr em alumínio, em perfis série 30, com marco.  Fornecimento e instalação, exclusive fechadura.</t>
  </si>
  <si>
    <t xml:space="preserve">  1046,01</t>
  </si>
  <si>
    <t>ES 15.10 Janelas</t>
  </si>
  <si>
    <t>ES 15.10.0050 (A)</t>
  </si>
  <si>
    <t>Janela de alumínio anodizado, tipo projetante medindo: (0,60x0,90)m, com 1 painel projetante, provida de haste de comando, em perfis série 25.  Fornecimento e instalação.</t>
  </si>
  <si>
    <t xml:space="preserve">   948,77</t>
  </si>
  <si>
    <t>ES 15.10.0100 (A)</t>
  </si>
  <si>
    <t>Janela de alumínio anodizado, fosco, tipo Maxim-Air ou similar, série 25, com 50cm de altura, em 4 módulos de 1m cada, com parte inferior fixa.  Fornecimento e instalação.</t>
  </si>
  <si>
    <t xml:space="preserve">  2677,98</t>
  </si>
  <si>
    <t>ES 15.10.0103 (A)</t>
  </si>
  <si>
    <t>Janela de alumínio anodizado, fosco, tipo Maxim-Air ou similar, série 25, com 90cm de altura, em 4 módulos de 1m cada, com parte inferior fixa.  Fornecimento e instalação.</t>
  </si>
  <si>
    <t xml:space="preserve">  2763,43</t>
  </si>
  <si>
    <t>ES 15.10.0200 (A)</t>
  </si>
  <si>
    <t>Janela de alumínio anodizado, natural fosco, em perfis extrutados, liga ASTM 6063, dureza T5, medindo: (9,50x1,75)m, conforme projeto Sambódromo.  Fornecimento e instalação.</t>
  </si>
  <si>
    <t xml:space="preserve">   700,61</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</si>
  <si>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</si>
  <si>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</si>
  <si>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</si>
  <si>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</si>
  <si>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 xml:space="preserve">  1009,68</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</si>
  <si>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</si>
  <si>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</si>
  <si>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</si>
  <si>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</si>
  <si>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</si>
  <si>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</si>
  <si>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</si>
  <si>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</si>
  <si>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</si>
  <si>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</si>
  <si>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</si>
  <si>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</si>
  <si>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 xml:space="preserve">  1493,14</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</si>
  <si>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</si>
  <si>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</si>
  <si>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 xml:space="preserve">  1306,21</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</si>
  <si>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</si>
  <si>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</si>
  <si>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 xml:space="preserve">  3873,81</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</si>
  <si>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</si>
  <si>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</si>
  <si>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 xml:space="preserve">  4448,41</t>
  </si>
  <si>
    <t>ES 15.99 Diversos</t>
  </si>
  <si>
    <t>ES 15.99.0050 (/)</t>
  </si>
  <si>
    <t>Bate-macas de alumínio para proteção das portas, constituído em chapas de alumínio, fixada por meio de rebites.</t>
  </si>
  <si>
    <t xml:space="preserve">   109,14</t>
  </si>
  <si>
    <t>ES 15.99.0100 (A)</t>
  </si>
  <si>
    <t>Caixilho fixo, de alumínio anodizado em veneziana para vidro, perfil série 25.  Fornecimento e instalação.</t>
  </si>
  <si>
    <t xml:space="preserve">  2772,92</t>
  </si>
  <si>
    <t>ES 15.99.0250 (/)</t>
  </si>
  <si>
    <t>Guichê em alumínio, tipo guilhotina, com (1,00x1,00)m.  Fornecimento e instalação.</t>
  </si>
  <si>
    <t xml:space="preserve">   995,52</t>
  </si>
  <si>
    <t>ES 15.99.0500 (/)</t>
  </si>
  <si>
    <t>Proteção de arestas de parede em cantoneira de alumínio de (1 1/2"x1/8"), fixado com parafuso de ferro cromado e buchas de plástico.  Fornecimento e instalação.</t>
  </si>
  <si>
    <t xml:space="preserve">    68,32</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</si>
  <si>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</si>
  <si>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</si>
  <si>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</si>
  <si>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</si>
  <si>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 xml:space="preserve">  2762,10</t>
  </si>
  <si>
    <t>ES 20.05.0050 (/)</t>
  </si>
  <si>
    <t>Porta de abrir de aço laminado a frio com adição de cobre (Aço-Cor),  tipo Veneziana, pintada com tinta primer, com altura e largura aproximada de (0,80x2,10)m,  inclusive fechadura de cilindro e dobradiças.   Fornecimento e instalação.</t>
  </si>
  <si>
    <t xml:space="preserve">   508,90</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</si>
  <si>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</si>
  <si>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</si>
  <si>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 xml:space="preserve">   549,80</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</si>
  <si>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</si>
  <si>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</si>
  <si>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 xml:space="preserve">   550,26</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</si>
  <si>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</si>
  <si>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</si>
  <si>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 xml:space="preserve">   654,88</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</si>
  <si>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</si>
  <si>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</si>
  <si>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 xml:space="preserve">   996,34</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</si>
  <si>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</si>
  <si>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</si>
  <si>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 xml:space="preserve">  1327,76</t>
  </si>
  <si>
    <t>ES 20.05.0250 (/)</t>
  </si>
  <si>
    <t>Porta de abrir em aço laminado a frio com adição de cobre (Aço-Cor), tipo veneziana, pintada com tinta primer, com altura e largura aproximadas de (0,60x2,10)m,  inclusive fechadura de cilindro e dobradiças.  Fornecimento e instalação.</t>
  </si>
  <si>
    <t xml:space="preserve">   522,68</t>
  </si>
  <si>
    <t>ES 20.05.0300 (/)</t>
  </si>
  <si>
    <t>Porta de abrir em aço laminado a frio com adição de cobre (Aço-Cor), tipo veneziana, pintada com tinta primer, com altura e largura aproximadas de (0,70x2,10)m,  inclusive fechadura de cilindro e dobradiças.  Fornecimento e instalação.</t>
  </si>
  <si>
    <t xml:space="preserve">   502,58</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</si>
  <si>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</si>
  <si>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</si>
  <si>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</si>
  <si>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 xml:space="preserve">   138,27</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</si>
  <si>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</si>
  <si>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</si>
  <si>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 xml:space="preserve">   173,77</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</si>
  <si>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</si>
  <si>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</si>
  <si>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 xml:space="preserve">   203,16</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</si>
  <si>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</si>
  <si>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</si>
  <si>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 xml:space="preserve">   227,31</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</si>
  <si>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</si>
  <si>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</si>
  <si>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 xml:space="preserve">   234,56</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</si>
  <si>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</si>
  <si>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</si>
  <si>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 xml:space="preserve">   326,55</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</si>
  <si>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</si>
  <si>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</si>
  <si>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 xml:space="preserve">   228,45</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</si>
  <si>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</si>
  <si>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</si>
  <si>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 xml:space="preserve">   258,55</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</si>
  <si>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</si>
  <si>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</si>
  <si>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 xml:space="preserve">   252,22</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</si>
  <si>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</si>
  <si>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</si>
  <si>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 xml:space="preserve">   232,81</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</si>
  <si>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</si>
  <si>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</si>
  <si>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 xml:space="preserve">   328,71</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</si>
  <si>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</si>
  <si>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</si>
  <si>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</si>
  <si>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</si>
  <si>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 xml:space="preserve">   467,85</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</si>
  <si>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</si>
  <si>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</si>
  <si>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 xml:space="preserve">   470,64</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</si>
  <si>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</si>
  <si>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</si>
  <si>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 xml:space="preserve">   665,00</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</si>
  <si>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</si>
  <si>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</si>
  <si>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 xml:space="preserve">   501,20</t>
  </si>
  <si>
    <t>ES 20.10.0250 (/)</t>
  </si>
  <si>
    <t>Janela de correr de aço laminado a frio com adição de cobre, Maxim-Ar, medindo: (0,60x0,40x0,05)m, com baguete externo, com grade elo, pré-pintada, referência 6541303-5, modelo JMGE, inclusive ferragens, Sasazaki ou similar.  Fornecimento e instalação.</t>
  </si>
  <si>
    <t xml:space="preserve">   226,42</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</si>
  <si>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</si>
  <si>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</si>
  <si>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</si>
  <si>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</si>
  <si>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 xml:space="preserve">   493,63</t>
  </si>
  <si>
    <t>ES 20.10.0262 (/)</t>
  </si>
  <si>
    <t>Janela de aço laminado a frio com adição de cobre, Maxim-Ar, medindo: (1,00x0,60x0,05)m, com massa externa quadriculada, com grade, pré-pintada, referência 6541743-0, modelo JMQGQ, inclusive ferragens, Sasazaki ou similar.  Fornecimento e instalação.</t>
  </si>
  <si>
    <t xml:space="preserve">   604,41</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</si>
  <si>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</si>
  <si>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</si>
  <si>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 xml:space="preserve">   417,74</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</si>
  <si>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</si>
  <si>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</si>
  <si>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 xml:space="preserve">   510,38</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</si>
  <si>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</si>
  <si>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</si>
  <si>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 xml:space="preserve">   505,43</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</si>
  <si>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</si>
  <si>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</si>
  <si>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 xml:space="preserve">   736,16</t>
  </si>
  <si>
    <t>ES 20.10.0350 (/)</t>
  </si>
  <si>
    <t>Janela de correr de aço laminado a frio com adição de cobre, Maxim-Ar, medindo: (1,40x6,00)m, com grade, pré-pintada, referência 6541363-9, modelo JMGE, inclusive ferragens, Sasazaki ou similar.   Exclusive os vidros.  Fornecimento e instalação.</t>
  </si>
  <si>
    <t xml:space="preserve">   455,14</t>
  </si>
  <si>
    <t>ES 20.10.0403 (/)</t>
  </si>
  <si>
    <t>Janela de aço laminado a frio com adição de cobre, Maxim-Ar, medindo: (0,40x0,60)m, quadriculada com grade interna, referência 6541703-0, modelo JMQGQ, Sasazaki ou similar. Exclusive os vidros.  Fornecimento e instalação.</t>
  </si>
  <si>
    <t xml:space="preserve">   563,11</t>
  </si>
  <si>
    <t>ES 20.10.0412 (A)</t>
  </si>
  <si>
    <t>Janela de aço laminado a frio com adição de cobre, medindo: (0,60x1,20)m, referência 6541753-7, modelo JMQGQ, Sasazaki ou similar. Exclusive os vidros.  Fornecimento e instalação.</t>
  </si>
  <si>
    <t xml:space="preserve">   737,12</t>
  </si>
  <si>
    <t>ES 20.10.0421 (/)</t>
  </si>
  <si>
    <t>Janela de aço laminado a frio com adição de cobre, com bandeira projetante, medindo:  (1,00x2,00x0,14)m, massa externa com divisão, pré-pintada, referência 6341202-3, modelo JCBMD, inclusive ferragens, Sasazaki ou similar.  Fornecimento e instalação.</t>
  </si>
  <si>
    <t xml:space="preserve">   594,19</t>
  </si>
  <si>
    <t>ES 20.10.0424 (/)</t>
  </si>
  <si>
    <t>Janela de aço laminado a frio com adição de cobre, Maxim-Ar, medindo: (1,20x2,00)m, quadriculada com grade interna, referência 63612529, modelo JCBMQGQ, Sasazaki ou similar. Exclusive os vidros.  Fornecimento e instalação.</t>
  </si>
  <si>
    <t xml:space="preserve">  1096,61</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</si>
  <si>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</si>
  <si>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</si>
  <si>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 xml:space="preserve">   921,40</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</si>
  <si>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</si>
  <si>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</si>
  <si>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 xml:space="preserve">   890,27</t>
  </si>
  <si>
    <t>ES 20.10.0550 (/)</t>
  </si>
  <si>
    <t>Janela veneziana de aço laminado a frio com adição de cobre, medindo: (1,20x2,00)m, referência 6121108-0, com postigo de vidro interno, Linha Multiflex, modelo JVM, Sasazaki ou similar.  Exclusive os vidros.  Fornecimento e instalação.</t>
  </si>
  <si>
    <t xml:space="preserve">  1527,33</t>
  </si>
  <si>
    <t>ES 20.10.0553 (/)</t>
  </si>
  <si>
    <t>Janela veneziana de aço laminado a frio com adição de cobre, com 6 folhas, medindo: (1,50x1,20)m, Linha Silenfort, referência 6241207-0, modelo JVS, Sasazaki ou similar.  Exclusive os vidros.  Fornecimento e instalação.</t>
  </si>
  <si>
    <t xml:space="preserve">   677,43</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</si>
  <si>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</si>
  <si>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</si>
  <si>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 xml:space="preserve">   855,40</t>
  </si>
  <si>
    <t>ES 20.10.0650 (/)</t>
  </si>
  <si>
    <t>Janela veneziana de aço laminado a frio com adição de cobre, medindo: (2,00x1,00x0,14)m, com grade quadriculada, pré-pintada, Linha Silenfort, referência 6231142-8, modelo JVSGQ, inclusive ferragens, Sasazaki ou similar.  Fornecimento e instalação.</t>
  </si>
  <si>
    <t xml:space="preserve">   699,19</t>
  </si>
  <si>
    <t>ES 30 Esquadrias de PVC</t>
  </si>
  <si>
    <t>ES 30.05 Portas</t>
  </si>
  <si>
    <t>ES 30.05.0041 (/)</t>
  </si>
  <si>
    <t>Porta sanfonada em PVC, cor bege ou similar, medindo: (0,60x2,10)m.  Fornecimento e instalação.</t>
  </si>
  <si>
    <t xml:space="preserve">   246,44</t>
  </si>
  <si>
    <t>ES 30.05.0044 (/)</t>
  </si>
  <si>
    <t>Porta sanfonada em PVC, cor bege ou similar, medindo: (0,70x2,10)m.  Fornecimento e instalação.</t>
  </si>
  <si>
    <t xml:space="preserve">   263,13</t>
  </si>
  <si>
    <t>ES 30.05.0047 (/)</t>
  </si>
  <si>
    <t>Porta sanfonada em PVC, cor bege ou similar, medindo: (0,80x2,10)m.  Fornecimento e instalação.</t>
  </si>
  <si>
    <t xml:space="preserve">   289,54</t>
  </si>
  <si>
    <t>ES 30.05.0050 (A)</t>
  </si>
  <si>
    <t>Porta sanfonada em PVC, cor bege ou similar, medindo: (1,00x2,10)m.  Fornecimento e instalação.</t>
  </si>
  <si>
    <t xml:space="preserve">   252,07</t>
  </si>
  <si>
    <t>ES 30.10 Cortinas Hospitalares</t>
  </si>
  <si>
    <t>ES 30.10.0100 (/)</t>
  </si>
  <si>
    <t>Cortina de PVC para divisória de leitos.  Fornecimento e instalação.</t>
  </si>
  <si>
    <t xml:space="preserve">   359,11</t>
  </si>
  <si>
    <t>ES 32 Esquadrias Ecológicas</t>
  </si>
  <si>
    <t>ES 32.05 Corrimões e Guarda-Corpos</t>
  </si>
  <si>
    <t>ES 32.05.0500 (/)</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</si>
  <si>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t>
  </si>
  <si>
    <t xml:space="preserve">  2426,17</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</si>
  <si>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</si>
  <si>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</si>
  <si>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</si>
  <si>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 xml:space="preserve">   848,13</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</si>
  <si>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</si>
  <si>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</si>
  <si>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</si>
  <si>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</si>
  <si>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</si>
  <si>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</si>
  <si>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 xml:space="preserve">   472,59</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</si>
  <si>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</si>
  <si>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</si>
  <si>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</si>
  <si>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</si>
  <si>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 xml:space="preserve">  1504,99</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</si>
  <si>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</si>
  <si>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</si>
  <si>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</si>
  <si>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</si>
  <si>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</si>
  <si>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</si>
  <si>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</si>
  <si>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</si>
  <si>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</si>
  <si>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</si>
  <si>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 xml:space="preserve">   116,78</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</si>
  <si>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</si>
  <si>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</si>
  <si>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 xml:space="preserve">   370,11</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</si>
  <si>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</si>
  <si>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</si>
  <si>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 xml:space="preserve">   292,11</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</si>
  <si>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</si>
  <si>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</si>
  <si>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 xml:space="preserve">   809,11</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</si>
  <si>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</si>
  <si>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</si>
  <si>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 xml:space="preserve">   596,01</t>
  </si>
  <si>
    <t>ES 35.05.0450 (/)</t>
  </si>
  <si>
    <t>Veneziana para exaustor de fabricação da Fundição Áurea ou similar.  Fornecimento e instalação.</t>
  </si>
  <si>
    <t xml:space="preserve">   481,48</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</si>
  <si>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</si>
  <si>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</si>
  <si>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</si>
  <si>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</si>
  <si>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</si>
  <si>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</si>
  <si>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 xml:space="preserve">   498,55</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</si>
  <si>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</si>
  <si>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</si>
  <si>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</si>
  <si>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</si>
  <si>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</si>
  <si>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</si>
  <si>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 xml:space="preserve">    97,20</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</si>
  <si>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</si>
  <si>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</si>
  <si>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 xml:space="preserve">  1131,82</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</si>
  <si>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</si>
  <si>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</si>
  <si>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</si>
  <si>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</si>
  <si>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 xml:space="preserve">   402,34</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</si>
  <si>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</si>
  <si>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</si>
  <si>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</si>
  <si>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</si>
  <si>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</si>
  <si>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</si>
  <si>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 xml:space="preserve">    61,70</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</si>
  <si>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</si>
  <si>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</si>
  <si>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</si>
  <si>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</si>
  <si>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</si>
  <si>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</si>
  <si>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</si>
  <si>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</si>
  <si>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</si>
  <si>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</si>
  <si>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 xml:space="preserve">  1249,24</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</si>
  <si>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</si>
  <si>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</si>
  <si>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</si>
  <si>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</si>
  <si>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 xml:space="preserve">     8,75</t>
  </si>
  <si>
    <t>ES 40.05.0473 (/)</t>
  </si>
  <si>
    <t>Dobradiça 3"x3" de latão cromado referência 344 da Pagé ou similar, com pino, bolas e anéis de latão.  Fornecimento da peça.</t>
  </si>
  <si>
    <t xml:space="preserve">    80,63</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</si>
  <si>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</si>
  <si>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</si>
  <si>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</si>
  <si>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</si>
  <si>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 xml:space="preserve">   264,62</t>
  </si>
  <si>
    <t>ES 40.05.0486 (/)</t>
  </si>
  <si>
    <t>Colocação de dobradiça, tipo vaivem, em madeira, exclusive o fornecimento da peça.</t>
  </si>
  <si>
    <t xml:space="preserve">    36,52</t>
  </si>
  <si>
    <t>ES 40.05.0500 (/)</t>
  </si>
  <si>
    <t>Fechadura, para portas de madeira de entrada principal referência 330 ST-2, cromada, maçanetas referência 204 e espelho referência 134, La Fonte ou similar.  Fornecimento da peça.</t>
  </si>
  <si>
    <t xml:space="preserve">   637,67</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</si>
  <si>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</si>
  <si>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</si>
  <si>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 xml:space="preserve">   674,09</t>
  </si>
  <si>
    <t>ES 40.05.0550 (/)</t>
  </si>
  <si>
    <t>Fechadura, para portas de madeira de banheiro referência 7070 ST-2, cromada, maçanetas referência 435, tranqueta referência 687-TE, rosetas referência 687-R e entrada referência 687-E, La Fonte ou similar.  Fornecimento da peça.</t>
  </si>
  <si>
    <t xml:space="preserve">   265,89</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</si>
  <si>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</si>
  <si>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</si>
  <si>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</si>
  <si>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</si>
  <si>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</si>
  <si>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</si>
  <si>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 xml:space="preserve">    57,08</t>
  </si>
  <si>
    <t>ES 40.05.0650 (/)</t>
  </si>
  <si>
    <t>Ferragens para portas, 1 folha de vidro temperado de 10mm; só fornecimento, exclusive mola hidráulica de piso.</t>
  </si>
  <si>
    <t xml:space="preserve">   322,77</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</si>
  <si>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</si>
  <si>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</si>
  <si>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 xml:space="preserve">   151,85</t>
  </si>
  <si>
    <t>ES 40.05.1000 (/)</t>
  </si>
  <si>
    <t>Fornecimento de mola aérea, exclusive instalação.</t>
  </si>
  <si>
    <t xml:space="preserve">   274,00</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</si>
  <si>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</si>
  <si>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</si>
  <si>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</si>
  <si>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</si>
  <si>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</si>
  <si>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</si>
  <si>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</si>
  <si>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</si>
  <si>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</si>
  <si>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</si>
  <si>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</si>
  <si>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 xml:space="preserve">   158,75</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</si>
  <si>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</si>
  <si>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</si>
  <si>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</si>
  <si>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 xml:space="preserve">   265,93</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</si>
  <si>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</si>
  <si>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</si>
  <si>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 xml:space="preserve">   874,86</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</si>
  <si>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</si>
  <si>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</si>
  <si>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</si>
  <si>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</si>
  <si>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</si>
  <si>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</si>
  <si>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 xml:space="preserve">   339,11</t>
  </si>
  <si>
    <t>ES 45.05.0100 (A)</t>
  </si>
  <si>
    <t>Vidro aramado, com espessura de 7mm.  Fornecimento e instalação.</t>
  </si>
  <si>
    <t xml:space="preserve">   614,82</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</si>
  <si>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</si>
  <si>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</si>
  <si>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</si>
  <si>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</si>
  <si>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</si>
  <si>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</si>
  <si>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</si>
  <si>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</si>
  <si>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 xml:space="preserve">   152,41</t>
  </si>
  <si>
    <t>ES 45.05.0303 (A)</t>
  </si>
  <si>
    <t>Vidro liso, incolor, com espessura de 4mm.  Fornecimento e instalação.</t>
  </si>
  <si>
    <t xml:space="preserve">   189,16</t>
  </si>
  <si>
    <t>ES 45.05.0306 (A)</t>
  </si>
  <si>
    <t>Vidro liso, incolor, com espessura de 5mm.  Fornecimento e instalação.</t>
  </si>
  <si>
    <t xml:space="preserve">   217,41</t>
  </si>
  <si>
    <t>ES 45.05.0309 (A)</t>
  </si>
  <si>
    <t>Vidro liso, incolor, com espessura de 6mm. Fornecimento e instalação.</t>
  </si>
  <si>
    <t xml:space="preserve">   262,89</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</si>
  <si>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</si>
  <si>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</si>
  <si>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</si>
  <si>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</si>
  <si>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</si>
  <si>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 xml:space="preserve">   562,80</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</si>
  <si>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</si>
  <si>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</si>
  <si>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</si>
  <si>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</si>
  <si>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</si>
  <si>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</si>
  <si>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 xml:space="preserve">   228,70</t>
  </si>
  <si>
    <t>ES 45.20.0056 (/)</t>
  </si>
  <si>
    <t>Placa de policarbonato em cristal compacto, em placas de (2,44x1,22x0,006)m.  Fornecimento  sem instalação.</t>
  </si>
  <si>
    <t xml:space="preserve">   351,58</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</si>
  <si>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</si>
  <si>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</si>
  <si>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</si>
  <si>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</si>
  <si>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</si>
  <si>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</si>
  <si>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</si>
  <si>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 xml:space="preserve">   111,07</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</si>
  <si>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</si>
  <si>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</si>
  <si>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</si>
  <si>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</si>
  <si>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 xml:space="preserve">  1477,33</t>
  </si>
  <si>
    <t>ES 50.05.0053 (A)</t>
  </si>
  <si>
    <t>Mastro metálico em tubo de ferro galvanizado de 3" com altura de 6m, equipado com roldana fixado em prisma de concreto de (30x30x50)cm, inclusive este, exclusive pintura.  Fornecimento e instalação.</t>
  </si>
  <si>
    <t xml:space="preserve">  1548,97</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</si>
  <si>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</si>
  <si>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</si>
  <si>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</si>
  <si>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</si>
  <si>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</si>
  <si>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</si>
  <si>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</si>
  <si>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</si>
  <si>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</si>
  <si>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</si>
  <si>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 xml:space="preserve">   694,82</t>
  </si>
  <si>
    <t>ES 99.99.0153 (/)</t>
  </si>
  <si>
    <t>Caixilho metade fixo para vidro e metade fixo em veneziana, de alumínio; exclusive fornecimento e instalação do vidro.  Fornecimento e instalação.</t>
  </si>
  <si>
    <t xml:space="preserve">  2173,85</t>
  </si>
  <si>
    <t>ES 99.99.0200 (/)</t>
  </si>
  <si>
    <t>Colocação de carranca, fixada na parte externa de janelas de abrir, exclusive o fornecimento da peça.</t>
  </si>
  <si>
    <t>ES 99.99.0206 (/)</t>
  </si>
  <si>
    <t>Colocação de cremone, em madeira com vara de ferro de 1,50m, exclusive o fornecimento.</t>
  </si>
  <si>
    <t xml:space="preserve">    73,05</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</si>
  <si>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</si>
  <si>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</si>
  <si>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</si>
  <si>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</si>
  <si>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</si>
  <si>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</si>
  <si>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</si>
  <si>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</si>
  <si>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 xml:space="preserve">     0,16</t>
  </si>
  <si>
    <t>ES 99.99.0900 (/)</t>
  </si>
  <si>
    <t>Prego com cabeça chata 23x54, em caixa de 100Kg ou quantidades equivalentes, inclusive transporte até a obra, exclusive instalação.  Fornecimento.</t>
  </si>
  <si>
    <t xml:space="preserve">    15,20</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</si>
  <si>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</si>
  <si>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</si>
  <si>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</si>
  <si>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</si>
  <si>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 xml:space="preserve">   143,75</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</si>
  <si>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</si>
  <si>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</si>
  <si>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</si>
  <si>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</si>
  <si>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 xml:space="preserve">   323,51</t>
  </si>
  <si>
    <t>ET 05.05.0100 (A)</t>
  </si>
  <si>
    <t>Materiais para confecção de concreto estrutural dosado para uma resistência característica à compressão (fck) mínimo de 11MPa, inclusive perdas.  Fornecimento.</t>
  </si>
  <si>
    <t xml:space="preserve">   349,04</t>
  </si>
  <si>
    <t>ET 05.05.0200 (B)</t>
  </si>
  <si>
    <t>Materiais para confecção de concreto estrutural dosado para uma resistência característica à compressão (fck) mínimo de 13,5MPa, inclusive perdas.  Fornecimento.</t>
  </si>
  <si>
    <t xml:space="preserve">   342,23</t>
  </si>
  <si>
    <t>ET 05.05.0250 (B)</t>
  </si>
  <si>
    <t>Materiais para confecção de concreto estrutural dosado para uma resistência característica à compressão (fck) mínimo de 15MPa, inclusive perdas.  Fornecimento.</t>
  </si>
  <si>
    <t xml:space="preserve">   349,28</t>
  </si>
  <si>
    <t>ET 05.05.0350 (B)</t>
  </si>
  <si>
    <t>Materiais para confecção de concreto estrutural dosado para uma resistência característica à compressão (fck) mínimo de 18MPa, inclusive perdas.  Fornecimento.</t>
  </si>
  <si>
    <t xml:space="preserve">   360,31</t>
  </si>
  <si>
    <t>ET 05.05.0400 (B)</t>
  </si>
  <si>
    <t>Materiais para confecção de concreto estrutural dosado para uma resistência característica à compressão (fck) mínimo de 20MPa, inclusive perdas.  Fornecimento.</t>
  </si>
  <si>
    <t xml:space="preserve">   365,64</t>
  </si>
  <si>
    <t>ET 05.05.0500 (B)</t>
  </si>
  <si>
    <t>Materiais para confecção de concreto estrutural dosado para uma resistência característica à compressão (fck) mínimo de 22,5MPa, inclusive perdas.  Fornecimento.</t>
  </si>
  <si>
    <t xml:space="preserve">   385,42</t>
  </si>
  <si>
    <t>ET 05.05.0570 (A)</t>
  </si>
  <si>
    <t>Materiais para confecção de concreto estrutural dosado para uma resistência característica à compressão (fck) mínimo de 25MPa, inclusive perdas.  Fornecimento.</t>
  </si>
  <si>
    <t xml:space="preserve">   401,76</t>
  </si>
  <si>
    <t>ET 05.05.0601 (/)</t>
  </si>
  <si>
    <t>Materiais para confecção de concreto estrutural dosado para uma resistência característica à compressão (fck) mínimo de 30MPa, inclusive perdas.  Fornecimento.</t>
  </si>
  <si>
    <t xml:space="preserve">   418,78</t>
  </si>
  <si>
    <t>ET 05.05.0700 (/)</t>
  </si>
  <si>
    <t>Materiais para confecção de concreto estrutural dosado para uma resistência característica à compressão (fck) mínima de 35MPa.  Inclusive perdas.  Fornecimento.</t>
  </si>
  <si>
    <t xml:space="preserve">   442,11</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</si>
  <si>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</si>
  <si>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</si>
  <si>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</si>
  <si>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</si>
  <si>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 xml:space="preserve">   396,55</t>
  </si>
  <si>
    <t>ET 05.10 Camada Preparatória de Concreto</t>
  </si>
  <si>
    <t>ET 05.10.0050 (A)</t>
  </si>
  <si>
    <t>Concreto para camada preparatória com 180Kg de cimento por m3 de concreto, compreendendo apenas o fornecimento dos materiais, inclusive perdas de 5%.</t>
  </si>
  <si>
    <t xml:space="preserve">   303,65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</si>
  <si>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</si>
  <si>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</si>
  <si>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</si>
  <si>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</si>
  <si>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</si>
  <si>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</si>
  <si>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 xml:space="preserve">   187,24</t>
  </si>
  <si>
    <t>ET 05.20.0200 (/)</t>
  </si>
  <si>
    <t>Preparo mecânico de concreto, compreendendo a mistura e o amassamento em betoneira, exclusive materiais, considerando produção normal.</t>
  </si>
  <si>
    <t xml:space="preserve">    96,35</t>
  </si>
  <si>
    <t>ET 05.20.0206 (/)</t>
  </si>
  <si>
    <t>Preparo mecânico de concreto, compreendendo a mistura e o amassamento em betoneira, exclusive materiais, considerando a produção baixa.</t>
  </si>
  <si>
    <t xml:space="preserve">   143,99</t>
  </si>
  <si>
    <t>ET 05.25 Lançamento de Concreto</t>
  </si>
  <si>
    <t>ET 05.25.0403 (A)</t>
  </si>
  <si>
    <t>Lançamento de concreto em peças sem armadura, inclusive a colocação, o adensamento e o acabamento, exclusive o transporte (TC 05.10.0050), considerando a produção normal.</t>
  </si>
  <si>
    <t xml:space="preserve">    74,45</t>
  </si>
  <si>
    <t>ET 05.25.0406 (/)</t>
  </si>
  <si>
    <t>Lançamento de concreto em peças sem armadura, inclusive a colocação, o adensamento e o acabamento, exclusive o transporte (TC 05.10.0050), considerando a produção baixa.</t>
  </si>
  <si>
    <t xml:space="preserve">    87,42</t>
  </si>
  <si>
    <t>ET 05.25.0703 (A)</t>
  </si>
  <si>
    <t>Lançamento de concreto em peças armadas, inclusive a colocação, o adensamento e o acabamento, exclusive o transporte (TC 05.10.0050), considerando a produção normal.</t>
  </si>
  <si>
    <t xml:space="preserve">    76,50</t>
  </si>
  <si>
    <t>ET 05.25.0706 (/)</t>
  </si>
  <si>
    <t>Lançamento de concreto em peças armadas, inclusive a colocação, o adensamento e o acabamento, exclusive o transporte (TC 05.10.0050), considerando a produção baixa.</t>
  </si>
  <si>
    <t xml:space="preserve">    89,47</t>
  </si>
  <si>
    <t>ET 05.30 Concreto Simples</t>
  </si>
  <si>
    <t>ET 05.30.0100 (A)</t>
  </si>
  <si>
    <t>Concreto simples dosado racionalmente para uma resistência mínima característica à compressão de 11MPa, inclusive materiais, preparo, lançamento, colocação e adensamento, exclusive transporte.</t>
  </si>
  <si>
    <t xml:space="preserve">   519,84</t>
  </si>
  <si>
    <t>ET 05.35 Concreto para Peças Armadas</t>
  </si>
  <si>
    <t>ET 05.35.0050 (A)</t>
  </si>
  <si>
    <t>Concreto dosado racionalmente para uma resistência mínima característica à compressão de 15MPa, inclusive materiais, preparo, lançamento, colocação e adensamento, exclusive transporte.</t>
  </si>
  <si>
    <t xml:space="preserve">   522,13</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</si>
  <si>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</si>
  <si>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</si>
  <si>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</si>
  <si>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 xml:space="preserve">   390,78</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</si>
  <si>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</si>
  <si>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</si>
  <si>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</si>
  <si>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</si>
  <si>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</si>
  <si>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 xml:space="preserve">    65,55</t>
  </si>
  <si>
    <t>ET 05.45.0150 (/)</t>
  </si>
  <si>
    <t>Vergas de concreto armado para alvenaria com aproveitamento da madeira por 10 vezes.</t>
  </si>
  <si>
    <t xml:space="preserve">  2665,89</t>
  </si>
  <si>
    <t>ET 05.55 Camadas Impermeabilizantes</t>
  </si>
  <si>
    <t>ET 05.55.0050 (/)</t>
  </si>
  <si>
    <t>Lona de polietileno (lona terreiro) com espessura de 0,20mm para impermeabilização de solo, medida pela área coberta.  Fornecimento e colocação, inclusive com perdas e transpasse.</t>
  </si>
  <si>
    <t xml:space="preserve">     3,50</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</si>
  <si>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</si>
  <si>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</si>
  <si>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</si>
  <si>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 xml:space="preserve">  3005,62</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</si>
  <si>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</si>
  <si>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</si>
  <si>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 xml:space="preserve">  3408,54</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</si>
  <si>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</si>
  <si>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</si>
  <si>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 xml:space="preserve">  3444,66</t>
  </si>
  <si>
    <t>ET 05.65 Guarda Rodas de Concreto Armado</t>
  </si>
  <si>
    <t>ET 05.65.0050 (A)</t>
  </si>
  <si>
    <t>Guarda-rodas de concreto armado, para viadutos, moldados no local, compreendendo vigas longitudinais apoiadas sobre montantes (conforme especificação da Prefeitura da Cidade do Rio de Janeiro).</t>
  </si>
  <si>
    <t xml:space="preserve">   393,09</t>
  </si>
  <si>
    <t>ET 05.65.0100 (/)</t>
  </si>
  <si>
    <t>Guarda-roda de concreto armado tipo New Jersey, forma trapezoidal, com 15cm de topo, 38cm de base e 90,50cm de altura, engastado em sobre-laje de 12cm de espessura, exclusive esta, inclusive armadura de engaste.</t>
  </si>
  <si>
    <t xml:space="preserve">   735,59</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</si>
  <si>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</si>
  <si>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</si>
  <si>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 xml:space="preserve">   285,65</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</si>
  <si>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</si>
  <si>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</si>
  <si>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</si>
  <si>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 xml:space="preserve">    74,32</t>
  </si>
  <si>
    <t>ET 05.70.0100 (A)</t>
  </si>
  <si>
    <t>Guarda-corpo em concreto armado (fck=15MPa, aço CA-50), formado por quadros retangulares de (1,90x0,50)m sustentados por 2 montantes de 0,85m de altura, inclusive fornecimento de materiais e elementos de fixação na ponte.</t>
  </si>
  <si>
    <t xml:space="preserve">   252,59</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</si>
  <si>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</si>
  <si>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</si>
  <si>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</si>
  <si>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</si>
  <si>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 xml:space="preserve">     8,04</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</si>
  <si>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</si>
  <si>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</si>
  <si>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</si>
  <si>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</si>
  <si>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 xml:space="preserve">     8,34</t>
  </si>
  <si>
    <t>ET 10.05.0062 (/)</t>
  </si>
  <si>
    <t>Aço CA-25 para armadura de concreto, redonda, sem saliência ou mossa, coeficiente de conformação mínima (aderência) igual a 1, diâmetro igual a 10mm.  Fornecimento, incluindo 10% de perdas e arame 18.</t>
  </si>
  <si>
    <t xml:space="preserve">     8,48</t>
  </si>
  <si>
    <t>ET 10.05.0065 (/)</t>
  </si>
  <si>
    <t>Aço CA-25 para armadura de concreto, redonda, sem saliência ou mossa, coeficiente conformação mínima (aderência) igual a 1, diâmetro igual a 12,5mm.  Fornecimento, incluindo 10% de perdas e arame 18.</t>
  </si>
  <si>
    <t xml:space="preserve">     8,92</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</si>
  <si>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</si>
  <si>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</si>
  <si>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</si>
  <si>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</si>
  <si>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</si>
  <si>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</si>
  <si>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 xml:space="preserve">     7,16</t>
  </si>
  <si>
    <t>ET 10.05.0077 (/)</t>
  </si>
  <si>
    <t>Aço CA-25 para armadura de concreto, redonda, sem saliência ou mossa , coeficiente conformação mínima (aderência) igual a 1, diâmetro igual a 25mm.  Fornecimento, incluindo 10% de perdas e arame 18.</t>
  </si>
  <si>
    <t xml:space="preserve">     6,58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</si>
  <si>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</si>
  <si>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</si>
  <si>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</si>
  <si>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</si>
  <si>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</si>
  <si>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</si>
  <si>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</si>
  <si>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</si>
  <si>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</si>
  <si>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</si>
  <si>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</si>
  <si>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</si>
  <si>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</si>
  <si>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</si>
  <si>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</si>
  <si>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</si>
  <si>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</si>
  <si>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</si>
  <si>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</si>
  <si>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</si>
  <si>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</si>
  <si>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</si>
  <si>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</si>
  <si>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</si>
  <si>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</si>
  <si>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</si>
  <si>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</si>
  <si>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</si>
  <si>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</si>
  <si>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</si>
  <si>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</si>
  <si>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</si>
  <si>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</si>
  <si>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</si>
  <si>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</si>
  <si>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</si>
  <si>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</si>
  <si>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</si>
  <si>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</si>
  <si>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 xml:space="preserve">     7,33</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</si>
  <si>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</si>
  <si>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</si>
  <si>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</si>
  <si>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</si>
  <si>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 xml:space="preserve">     4,88</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</si>
  <si>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</si>
  <si>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</si>
  <si>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</si>
  <si>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8mm e 12,5mm.</t>
  </si>
  <si>
    <t>ET 10.10.0062 (/)</t>
  </si>
  <si>
    <t>Corte, dobragem, montagem e colocação de ferragens nas formas, aço CA-50, em barra redonda, com diâmetro maior ou igual a 16mm.</t>
  </si>
  <si>
    <t xml:space="preserve">     5,50</t>
  </si>
  <si>
    <t>ET 10.10.0068 (/)</t>
  </si>
  <si>
    <t>Corte, dobragem, montagem e colocação de ferragens nas formas, aço CA-60, em fio redondo, com diâmetro entre 4,2mm a 6mm.</t>
  </si>
  <si>
    <t xml:space="preserve">     6,72</t>
  </si>
  <si>
    <t>ET 10.10.0071 (/)</t>
  </si>
  <si>
    <t>Corte, dobragem, montagem e colocação de ferragens nas formas, aço CA-60, em fio redondo, com diâmetro entre 7mm e 8mm.</t>
  </si>
  <si>
    <t>ET 15 Formas</t>
  </si>
  <si>
    <t>ET 15.05 Formas Especiais de Madeira</t>
  </si>
  <si>
    <t>ET 15.05.0050 (B)</t>
  </si>
  <si>
    <t>Formas especiais de madeira para peças de concreto pré-moldado, servindo 20 vezes, tábuas de madeira serrada, com 2,5cm de espessura, moldagem e desmoldagem.</t>
  </si>
  <si>
    <t xml:space="preserve">    41,22</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</si>
  <si>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</si>
  <si>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</si>
  <si>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</si>
  <si>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 xml:space="preserve">   143,82</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</si>
  <si>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</si>
  <si>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</si>
  <si>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 xml:space="preserve">   138,10</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</si>
  <si>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</si>
  <si>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</si>
  <si>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 xml:space="preserve">   119,22</t>
  </si>
  <si>
    <t>ET 15.10.0200 (/)</t>
  </si>
  <si>
    <t>Formas de madeira para moldagem de peças de concreto com paramentos curvos servindo a madeira 1,4 vezes inclusive desmoldagem exclusive escoramento.</t>
  </si>
  <si>
    <t xml:space="preserve">   185,89</t>
  </si>
  <si>
    <t>ET 15.10.0250 (/)</t>
  </si>
  <si>
    <t>Formas de madeira para moldagem de peças de concreto com paramentos curvos servindo a madeira 2 vezes inclusive desmoldagem exclusive escoramento.</t>
  </si>
  <si>
    <t xml:space="preserve">   160,98</t>
  </si>
  <si>
    <t>ET 15.10.0300 (/)</t>
  </si>
  <si>
    <t>Formas de madeira, para galerias retangulares de concreto armado, servindo a madeira 3 vezes, inclusive  escoramento, fornecimento dos materiais e desmoldagem.</t>
  </si>
  <si>
    <t xml:space="preserve">   111,44</t>
  </si>
  <si>
    <t>ET 15.10.0350 (/)</t>
  </si>
  <si>
    <t>Forma de madeira com utilização de 1,4 vezes e escoramento de laje superior.</t>
  </si>
  <si>
    <t xml:space="preserve">   171,76</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</si>
  <si>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</si>
  <si>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</si>
  <si>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 xml:space="preserve">    83,24</t>
  </si>
  <si>
    <t>ET 15.10.0450 (/)</t>
  </si>
  <si>
    <t>Formas de madeira serrada, com aproveitamento da madeira apenas 1 vez, para viaduto de concreto, com escoramento metálico, exclusive aluguel deste, inclusive fornecimento de materiais, e desmoldagem.</t>
  </si>
  <si>
    <t xml:space="preserve">   334,34</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</si>
  <si>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</si>
  <si>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</si>
  <si>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</si>
  <si>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</si>
  <si>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</si>
  <si>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 xml:space="preserve">    51,56</t>
  </si>
  <si>
    <t>ET 15.15.0100 (/)</t>
  </si>
  <si>
    <t>Forma metálica alto portante, para laje, sem reutilização, para vãos até 4,40m, com espessura de 0,80mm, tipo STEEL DECK MR-75, da Metform ou similar.  Fornecimento e instalação.</t>
  </si>
  <si>
    <t xml:space="preserve">   327,88</t>
  </si>
  <si>
    <t>ET 15.15.0150 (/)</t>
  </si>
  <si>
    <t>Forma metálica alto portante, para laje, sem reutilização, para vãos até 3,75m, com espessura de 0,95mm, tipo STEEL DECK MR-75, da Metform ou similar.  Fornecimento e instalação.</t>
  </si>
  <si>
    <t xml:space="preserve">   197,49</t>
  </si>
  <si>
    <t>ET 15.15.0200 (/)</t>
  </si>
  <si>
    <t>Forma metálica alto portante, para laje, sem reutilização, para vãos até 4,40m, com espessura de 1,25mm, tipo STEEL DECK MR-75, da Metform ou similar.  Fornecimento e instalação.</t>
  </si>
  <si>
    <t xml:space="preserve">   244,31</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</si>
  <si>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</si>
  <si>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</si>
  <si>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</si>
  <si>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 xml:space="preserve">   136,11</t>
  </si>
  <si>
    <t>ET 15.20.0053 (/)</t>
  </si>
  <si>
    <t>Formas de placas de Madeirit ou similar, empregando-se as de 14mm, resinadas e também as de 20mm de espessura, plastificadas, servindo 4 vezes, e a madeira serrada 3 vezes, inclusive fornecimento e desmontagem, exclusive escoramento.</t>
  </si>
  <si>
    <t xml:space="preserve">   118,38</t>
  </si>
  <si>
    <t>ET 15.20.0100 (/)</t>
  </si>
  <si>
    <t>Forma de chapas de madeira plastificada, de 17mm de espessura, servindo 1 vez, para viadutos, incluindo peças de transferência para escoramento metálico, exclusive este, inclusive fornecimento de materiais e desmoldagem.</t>
  </si>
  <si>
    <t xml:space="preserve">   301,58</t>
  </si>
  <si>
    <t>ET 15.20.0103 (/)</t>
  </si>
  <si>
    <t>Forma de chapas de madeira plastificada, de 17mm de espessura, servindo 2 vezes,  para viadutos, incluindo peças de transferência para escoramento metálico, exclusive este, inclusive fornecimento de materiais e desmoldagem.</t>
  </si>
  <si>
    <t xml:space="preserve">   228,74</t>
  </si>
  <si>
    <t>ET 15.20.0150 (/)</t>
  </si>
  <si>
    <t>Formas de placas de Madeirit ou similar, de 20mm de espessura, plastificadas, servindo 2 vezes e madeira serrada, auxiliar servindo 3 vezes, inclusive fornecimento e desmoldagem, exclusive escoramento.</t>
  </si>
  <si>
    <t xml:space="preserve">   146,47</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</si>
  <si>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</si>
  <si>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</si>
  <si>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</si>
  <si>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</si>
  <si>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</si>
  <si>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</si>
  <si>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</si>
  <si>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</si>
  <si>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</si>
  <si>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 xml:space="preserve">    30,84</t>
  </si>
  <si>
    <t>ET 20.20 Escoramento de Formas Comuns</t>
  </si>
  <si>
    <t>ET 20.20.0050 (/)</t>
  </si>
  <si>
    <t>Escoramento de formas até 3,00m de pé direito, utilizando madeira serrada, tábuas empregadas 3 vezes, prumos 4 vezes.</t>
  </si>
  <si>
    <t xml:space="preserve">    18,70</t>
  </si>
  <si>
    <t>ET 20.20.0100 (/)</t>
  </si>
  <si>
    <t>Escoramento de formas de 3,01m até 3,99m de pé direito, utilizando madeira serrada, tábuas empregadas 3 vezes, prumos 4 vezes.</t>
  </si>
  <si>
    <t xml:space="preserve">    25,10</t>
  </si>
  <si>
    <t>ET 20.20.0150 (/)</t>
  </si>
  <si>
    <t>Escoramento de formas de 4,00m até 5,00m de pé direito, utilizando madeira serrada, tábuas empregadas 3 vezes, prumos 4 vezes.</t>
  </si>
  <si>
    <t xml:space="preserve">    38,61</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</si>
  <si>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</si>
  <si>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</si>
  <si>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</si>
  <si>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 xml:space="preserve">   161,05</t>
  </si>
  <si>
    <t>ET 20.30 Escoramento de Parametros Verticais</t>
  </si>
  <si>
    <t>ET 20.30.0050 (/)</t>
  </si>
  <si>
    <t>Escoramento de formas de caixas de concreto em geral, cintas, blocos de fundação e ou paramentos verticais até 1,5m; com aproveitamento da madeira 2 vezes, inclusive retirada.</t>
  </si>
  <si>
    <t xml:space="preserve">    58,11</t>
  </si>
  <si>
    <t>ET 20.30.0100 (/)</t>
  </si>
  <si>
    <t>Escoramento de formas de paramentos verticais de mais de 1,50m e até 5m de altura, utilizando madeira serrada, com 30% do aproveitamento da madeira, inclusive retirada.</t>
  </si>
  <si>
    <t xml:space="preserve">   109,71</t>
  </si>
  <si>
    <t>ET 20.30.0150 (/)</t>
  </si>
  <si>
    <t>Escoramento de formas de paramentos verticais de mais de 5m e até 8m de altura, utilizando madeira serrada, com 30% do aproveitamento da madeira, inclusive retirada.</t>
  </si>
  <si>
    <t xml:space="preserve">   155,13</t>
  </si>
  <si>
    <t>ET 20.30.0200 (/)</t>
  </si>
  <si>
    <t>Escoramento de formas de paramentos verticais, para altura de 1,50m até 5m, utilizando madeira serrada, com aproveitamento da madeira 2 vezes, inclusive retirada.</t>
  </si>
  <si>
    <t xml:space="preserve">    90,46</t>
  </si>
  <si>
    <t>ET 20.30.0250 (A)</t>
  </si>
  <si>
    <t>Escoramento de formas de paramentos verticais, para altura de 5m até 8m, utilizando madeira serrada, com aproveitamento da madeira 2 vezes, inclusive retirada.</t>
  </si>
  <si>
    <t xml:space="preserve">   123,75</t>
  </si>
  <si>
    <t>ET 20.30.0300 (/)</t>
  </si>
  <si>
    <t>Escoramento de formas de paramentos verticais, para altura de 8m até 12m, utilizando madeira serrada, com 30% de aproveitamento da madeira, inclusive retirada.</t>
  </si>
  <si>
    <t xml:space="preserve">   189,09</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</si>
  <si>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</si>
  <si>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</si>
  <si>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</si>
  <si>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</si>
  <si>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 xml:space="preserve">   241,62</t>
  </si>
  <si>
    <t>ET 25.05.0075 (/)</t>
  </si>
  <si>
    <t>Instalação de barreiras dinâmicas modelo ROCCO da Geobrugg ou similar até 4 metros de altura para proteção contra queda de rochas (Não incluso materiais)</t>
  </si>
  <si>
    <t xml:space="preserve">   287,18</t>
  </si>
  <si>
    <t>ET 25.05.0085 (A)</t>
  </si>
  <si>
    <t>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t>
  </si>
  <si>
    <t xml:space="preserve">  1897,60</t>
  </si>
  <si>
    <t>ET 25.05.0100 (A)</t>
  </si>
  <si>
    <t>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t>
  </si>
  <si>
    <t xml:space="preserve">  2003,07</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</si>
  <si>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</si>
  <si>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</si>
  <si>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 xml:space="preserve">   458,34</t>
  </si>
  <si>
    <t>ET 25.05.0160 (/)</t>
  </si>
  <si>
    <t>Perfil "I" de aço carbono, padrão americano, de 8"x4".  Fornecimento e corte.</t>
  </si>
  <si>
    <t xml:space="preserve">   335,37</t>
  </si>
  <si>
    <t>ET 25.05.0170 (B)</t>
  </si>
  <si>
    <t>Estrutura metálica para cobertura em telhas metálicas, exclusive as telhas.  Fornecimento e montagem.</t>
  </si>
  <si>
    <t xml:space="preserve">   409,38</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</si>
  <si>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</si>
  <si>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</si>
  <si>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 xml:space="preserve">    32,27</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</si>
  <si>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</si>
  <si>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</si>
  <si>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 xml:space="preserve">  1141,20</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</si>
  <si>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</si>
  <si>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</si>
  <si>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 xml:space="preserve">   795,05</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</si>
  <si>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</si>
  <si>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</si>
  <si>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 xml:space="preserve">   300,07</t>
  </si>
  <si>
    <t>ET 25.05.0290 (/)</t>
  </si>
  <si>
    <t>Estrutura metálica em aço especial resistente a corrosão (aço USI-SAC ou similar) para pontes, viadutos, passarelas.  Fornecimento do aço.</t>
  </si>
  <si>
    <t xml:space="preserve"> 11067,00</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</si>
  <si>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</si>
  <si>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</si>
  <si>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 xml:space="preserve"> 26257,85</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</si>
  <si>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</si>
  <si>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</si>
  <si>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</si>
  <si>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</si>
  <si>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</si>
  <si>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</si>
  <si>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 xml:space="preserve">    18,69</t>
  </si>
  <si>
    <t>ET 25.05.0456 (A)</t>
  </si>
  <si>
    <t>Peças em chapa de aço 3/8", galvanizadas, dobradas nas dimensões (25x20x7)cm com largura de 20 cm.  Fornecimento dos materiais e mão de obra de colocação.</t>
  </si>
  <si>
    <t xml:space="preserve">    18,11</t>
  </si>
  <si>
    <t>ET 25.05.0500 (/)</t>
  </si>
  <si>
    <t>Perfil em alumínio série 25 para separação de revestimentos variados, sobre paredes externas ou internas.  Fornecimento e colcoação.</t>
  </si>
  <si>
    <t xml:space="preserve">    66,31</t>
  </si>
  <si>
    <t>ET 25.05.0550 (/)</t>
  </si>
  <si>
    <t>Reconstituição de estruturas metálicas leves, por Kg de aço necessário (chapa e perfis) com fornecimento de materiais e pintura anti-oxidante.</t>
  </si>
  <si>
    <t xml:space="preserve">    22,60</t>
  </si>
  <si>
    <t>ET 30 Juntas de Dilatação e Aparelho de Apoio</t>
  </si>
  <si>
    <t>ET 30.05 Aparelho de Neoprene</t>
  </si>
  <si>
    <t>ET 30.05.0050 (/)</t>
  </si>
  <si>
    <t>Aparelho de apoio de Neoprene, fretado (1,40kg/dm3), inclusive preparo do berço.  Fornecimento e colocação.</t>
  </si>
  <si>
    <t xml:space="preserve">    34,45</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</si>
  <si>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</si>
  <si>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</si>
  <si>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</si>
  <si>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</si>
  <si>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</si>
  <si>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 xml:space="preserve">    96,28</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</si>
  <si>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</si>
  <si>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</si>
  <si>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</si>
  <si>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</si>
  <si>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</si>
  <si>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</si>
  <si>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</si>
  <si>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</si>
  <si>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</si>
  <si>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</si>
  <si>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 xml:space="preserve">  2050,00</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</si>
  <si>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</si>
  <si>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</si>
  <si>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 xml:space="preserve">  2314,50</t>
  </si>
  <si>
    <t>ET 30.10.0300 (/)</t>
  </si>
  <si>
    <t>Junta elástica pré-moldada, perfilado em termoplástico PVC, tipo 0-22 Fugenband ou similar.  Fornecimento e colocação.</t>
  </si>
  <si>
    <t xml:space="preserve">   111,40</t>
  </si>
  <si>
    <t>ET 30.10.0350 (/)</t>
  </si>
  <si>
    <t>Recuperação de juntas de dilatação de obras de contenção até 2m de abertura com proteção de Bikaflex ou similar, até a profundidade de 1m, exclusive andaime e recuperação estrutural das faces laterais da junta.</t>
  </si>
  <si>
    <t xml:space="preserve">    98,67</t>
  </si>
  <si>
    <t>ET 30.15 Aparelho de Apoio</t>
  </si>
  <si>
    <t>ET 30.15.0050 (/)</t>
  </si>
  <si>
    <t>Macaqueamento para troca de aparelho de apoio com utilização de macaco pistão, capacidade de 100Tf.</t>
  </si>
  <si>
    <t xml:space="preserve">  2565,87</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</si>
  <si>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</si>
  <si>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</si>
  <si>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</si>
  <si>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</si>
  <si>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 xml:space="preserve">   366,63</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</si>
  <si>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</si>
  <si>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</si>
  <si>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 xml:space="preserve">  1008,68</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</si>
  <si>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</si>
  <si>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</si>
  <si>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 xml:space="preserve">   397,08</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</si>
  <si>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</si>
  <si>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</si>
  <si>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 xml:space="preserve">  1039,13</t>
  </si>
  <si>
    <t>ET 35.05.0115 (/)</t>
  </si>
  <si>
    <t>Acessórios para tirante de aço de diâmetro nominal de até 40mm, com carga de trabalho permanente mínima de 35tf, tensão de escoamento mínima de 60kgf/mm2, tensão de ruptura mínima de 75kgf/mm, compreendendo o fornecimento e instalação de placa, porca e contra porca, incluindo proteção anticorrosiva. Exclusive protensão.</t>
  </si>
  <si>
    <t xml:space="preserve">   305,14</t>
  </si>
  <si>
    <t>ET 35.05.0150 (/)</t>
  </si>
  <si>
    <t>Acessórios para tirante de aço ST85/105, diâmetro de 15mm, incluindo o fornecimento e instalação da placa metálica de (12x12)cm e porca.  Exclusive protensão.</t>
  </si>
  <si>
    <t>ET 35.05.0200 (C)</t>
  </si>
  <si>
    <t>Tirante de aço, diâmetro nominal de até 40mm, com carga de trabalho permanente mínima de 20tf, tensão de escoamento mínima de 52kgf/mm2, tensão de ruptura mínima de 61kgf/mm, incluindo o fornecimento da barra e bainha, proteção anticorrosiva, preparo e colocação no furo, exclusive acessórios (luva, placa, porca, etc.), protensão, perfuração e injeção.</t>
  </si>
  <si>
    <t xml:space="preserve">   147,17</t>
  </si>
  <si>
    <t>ET 35.05.0250 (B)</t>
  </si>
  <si>
    <t>Tirante de aço, diâmetro nominal de até 40mm, com carga de trabalho permanente mínima de 35 tf, tensão de escoamento mínima de 60kgf/mm2, tensão de ruptura mínima de 75kgf/mm, incluindo o fornecimento da barra e bainha, proteção anticorrosiva, preparo e colocação no furo, exclusive acessórios (luva, placa etc.), perfuração e injeção.</t>
  </si>
  <si>
    <t xml:space="preserve">   324,26</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</si>
  <si>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</si>
  <si>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</si>
  <si>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 xml:space="preserve">  1092,25</t>
  </si>
  <si>
    <t>ET 35.10 Forma Interna em Tubo de PVC Rígido e Cambotas Metálicas</t>
  </si>
  <si>
    <t>ET 35.10.0050 (/)</t>
  </si>
  <si>
    <t>Forma interna em tubo de PVC rígido, diâmetro externo de 25cm para alívio de peso próprio de peça estrutural, inclusive fornecimento dos materiais.</t>
  </si>
  <si>
    <t xml:space="preserve">    56,11</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</si>
  <si>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</si>
  <si>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</si>
  <si>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</si>
  <si>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 xml:space="preserve">    22,29</t>
  </si>
  <si>
    <t>ET 35.13.0100 (/)</t>
  </si>
  <si>
    <t>Cabo de aço de 12 cordoalhas de 1/2" (12,5mm) inclusive bainha metálica, e 10% de perdas de pontas, com fornecimento medido pelo peso do cabo de aço geometricamente necessários.</t>
  </si>
  <si>
    <t xml:space="preserve">    20,49</t>
  </si>
  <si>
    <t>ET 35.13.0150 (/)</t>
  </si>
  <si>
    <t>Cabo de aço de 19 cordoalhas de 1/2" (12,5mm) inclusive bainha metálica, e 10% de perdas de pontas, com fornecimento medido pelo peso do cabo de aço geometricamente necessários.</t>
  </si>
  <si>
    <t xml:space="preserve">    19,77</t>
  </si>
  <si>
    <t>ET 35.13.0500 (A)</t>
  </si>
  <si>
    <t>Preparo e colocação de 6 cordoalhas de 12,5mm nas formas, compreendendo corte, montagem, enfiação na bainha e fornecimento de cimento para injeção.</t>
  </si>
  <si>
    <t xml:space="preserve">    20,45</t>
  </si>
  <si>
    <t>ET 35.13.0550 (A)</t>
  </si>
  <si>
    <t>Preparo e colocação de 12 cordoalhas de 12,5mm nas formas compreendendo corte, montagem, enfiação e fornecimento de cimento para injeção.</t>
  </si>
  <si>
    <t xml:space="preserve">    51,14</t>
  </si>
  <si>
    <t>ET 35.13.0600 (A)</t>
  </si>
  <si>
    <t>Preparo e colocação de 19 cordoalhas de 12,5mm nas formas, compreendendo corte, dobragem, enfiação na bainha, bem como o fornecimento de cimento para injeção.</t>
  </si>
  <si>
    <t xml:space="preserve">    27,59</t>
  </si>
  <si>
    <t>ET 35.15 Tirante para Protensão - Solo</t>
  </si>
  <si>
    <t>ET 35.15.0050 (/)</t>
  </si>
  <si>
    <t>Protensão de tirante de 10 e 12 cordoalhas de 1/2", exclusive o fornecimentos dos materiais.</t>
  </si>
  <si>
    <t xml:space="preserve">  2143,87</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</si>
  <si>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</si>
  <si>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</si>
  <si>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</si>
  <si>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</si>
  <si>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 xml:space="preserve">   146,18</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</si>
  <si>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</si>
  <si>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</si>
  <si>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 xml:space="preserve">   220,42</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</si>
  <si>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</si>
  <si>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</si>
  <si>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 xml:space="preserve">   160,55</t>
  </si>
  <si>
    <t>ET 35.20 Acessórios para Protensão</t>
  </si>
  <si>
    <t>ET 35.20.0050 (B)</t>
  </si>
  <si>
    <t>Acessórios para tirante de aço de diâmetro nominal de até 40mm, com carga de trabalho permanente mínima de 20tf, tensão de escoamento mínima de 52kgf/mm2, tensão de ruptura mínima de 61kgf/mm, compreendendo o fornecimento e instalação de placa, porca, contra porca, anel de compensação angular e luva, incluindo protensão, proteção anticorrosiva das peças metálicas e proteção da cabeça do tirante com argamassa de cimento e areia no traço 1:3.</t>
  </si>
  <si>
    <t xml:space="preserve">  1248,73</t>
  </si>
  <si>
    <t>ET 35.20.0065 (/)</t>
  </si>
  <si>
    <t>Acessórios para tirante de aço de diâmetro nominal de até 40mm, com carga de trabalho permanente mínima de 35tf, tensão de escoamento mínima de 60kgf/mm2, tensão de ruptura mínima de 75kgf/mm, compreendendo o fornecimento e instalação de placa, porca, contra porca, anel de compensação e luva, incluindo protensão, proteção anticorrosiva das peças metálicas e proteção da cabeça do tirante com argamassa de cimento e areia no traço 1:3.</t>
  </si>
  <si>
    <t xml:space="preserve">  1334,43</t>
  </si>
  <si>
    <t>ET 35.25 Cone de Ancoragem</t>
  </si>
  <si>
    <t>ET 35.25.0050 (/)</t>
  </si>
  <si>
    <t>Cone de ancoragem de cabo de aço de 6 cordoalhas de 12,5mm, compreendendo fornecimento do cone, de luva cone-bainha, de 2m de mola central e bainha, bem como as operações de protensão e injeção de cimento.</t>
  </si>
  <si>
    <t xml:space="preserve">   809,09</t>
  </si>
  <si>
    <t>ET 35.25.0100 (/)</t>
  </si>
  <si>
    <t>Cone ancoragem de cabo de aço de 12 cordoalhas de 12,50mm, compreendendo fornecimento do cone, de luva cone-bainha, de 2m de mola central e bainha, bem como as operações de protensão e injeção de cimento.</t>
  </si>
  <si>
    <t xml:space="preserve">  1412,65</t>
  </si>
  <si>
    <t>ET 35.25.0150 (/)</t>
  </si>
  <si>
    <t>Cone de ancoragem de cabo de aço de 19 cordoalhas de 12,5mm, compreendendo fornecimento do cone, de luva cone-bainha, de 2m de mola central e bainha, bem como as operações de protensão e injeção de cimento.</t>
  </si>
  <si>
    <t xml:space="preserve">  4411,89</t>
  </si>
  <si>
    <t>ET 40 Telas</t>
  </si>
  <si>
    <t>ET 40.05 Telas de Aço e Galvanizadas</t>
  </si>
  <si>
    <t>ET 40.05.0050 (/)</t>
  </si>
  <si>
    <t>Tela de aço de alta resistência em malha hexagonal de dupla torção, tipo (8x10)cm, diâmetro 2,40mm, com revestimento em PVC, Inclusive o arame de amarração.  Fornecimento.</t>
  </si>
  <si>
    <t xml:space="preserve">    97,03</t>
  </si>
  <si>
    <t>ET 40.05.0053 (/)</t>
  </si>
  <si>
    <t>Tela de aço de alta resistência em malha hexagonal de dupla torção, tipo (8x10)cm, diâmetro 2,70mm, galvanizada, Inclusive o arame de amarração.  Fornecimento.</t>
  </si>
  <si>
    <t xml:space="preserve">    88,35</t>
  </si>
  <si>
    <t>ET 40.05.0100 (/)</t>
  </si>
  <si>
    <t>Tela de aço soldada Telcon Q-113 ou similar, com malha de (10x10)cm, CA-60, com diâmetro de 3,8mm e 1,8Kg/m2.  Fornecimento e colocação.</t>
  </si>
  <si>
    <t xml:space="preserve">     9,15</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</si>
  <si>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</si>
  <si>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</si>
  <si>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</si>
  <si>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</si>
  <si>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 xml:space="preserve">    27,61</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</si>
  <si>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</si>
  <si>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</si>
  <si>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</si>
  <si>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</si>
  <si>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 xml:space="preserve">    42,69</t>
  </si>
  <si>
    <t>ET 40.05.0118 (/)</t>
  </si>
  <si>
    <t>Tela de aço soldada Telcon Q-396 ou similar, com malha de (10x10)cm, CA-60, com diâmetro de 7,1mm e 6,28Kg/m2.  Fornecimento e colocação.</t>
  </si>
  <si>
    <t xml:space="preserve">    58,56</t>
  </si>
  <si>
    <t>ET 40.05.0121 (/)</t>
  </si>
  <si>
    <t>Tela de aço soldada Telcon Q-503 ou similar, com malha de (10x10)cm, CA-60, com diâmetro de 8mm e 7,97Kg/m2.  Fornecimento e colocação.</t>
  </si>
  <si>
    <t xml:space="preserve">    75,95</t>
  </si>
  <si>
    <t>ET 40.05.0127 (/)</t>
  </si>
  <si>
    <t>Tela de aço soldada Telcon Q-636 ou similar, com malha de (10x10)cm, CA-60, com diâmetro de 9mm e 10,09Kg/m2.  Fornecimento e colocação.</t>
  </si>
  <si>
    <t xml:space="preserve">   130,81</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</si>
  <si>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</si>
  <si>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</si>
  <si>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</si>
  <si>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</si>
  <si>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</si>
  <si>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</si>
  <si>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 xml:space="preserve">    14,42</t>
  </si>
  <si>
    <t>ET 40.05.0159 (/)</t>
  </si>
  <si>
    <t>Tela de aço soldada Telcon Q-335 ou similar, com malha de (15x15)cm, CA-60, com diâmetro de 8mm e 5,37Kg/m2.  Fornecimento e colocação.</t>
  </si>
  <si>
    <t xml:space="preserve">    51,78</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</si>
  <si>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</si>
  <si>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</si>
  <si>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</si>
  <si>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</si>
  <si>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</si>
  <si>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</si>
  <si>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</si>
  <si>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</si>
  <si>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 xml:space="preserve">  2299,95</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</si>
  <si>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</si>
  <si>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</si>
  <si>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 xml:space="preserve">  2257,33</t>
  </si>
  <si>
    <t>ET 45.10 Concreto Bombeado</t>
  </si>
  <si>
    <t>ET 45.10.0053 (/)</t>
  </si>
  <si>
    <t>Concreto bombeado, fck=15MPa, compreendendo o fornecimento de concreto importado de usina, colocação nas formas, espalhamento, adensamento mecânico e acabamento.</t>
  </si>
  <si>
    <t xml:space="preserve">   657,06</t>
  </si>
  <si>
    <t>ET 45.10.0056 (/)</t>
  </si>
  <si>
    <t>Concreto bombeado, fck=18MPa, compreendendo o fornecimento de concreto importado de usina, colocação nas formas, espalhamento, adensamento mecânico e acabamento.</t>
  </si>
  <si>
    <t xml:space="preserve">   688,19</t>
  </si>
  <si>
    <t>ET 45.10.0059 (/)</t>
  </si>
  <si>
    <t>Concreto bombeado, fck=20MPa, compreendendo o fornecimento de concreto importado de usina, colocação nas formas, espalhamento, adensamento mecânico e acabamento.</t>
  </si>
  <si>
    <t xml:space="preserve">   711,89</t>
  </si>
  <si>
    <t>ET 45.10.0065 (/)</t>
  </si>
  <si>
    <t>Concreto bombeado, fck=22,5MPa, compreendendo o fornecimento de concreto importado de usina, colocação nas formas, espalhamento, adensamento mecânico e acabamento.</t>
  </si>
  <si>
    <t xml:space="preserve">   751,19</t>
  </si>
  <si>
    <t>ET 45.10.0067 (/)</t>
  </si>
  <si>
    <t>Concreto bombeado com fck=25MPa, compreendendo o fornecimento de concreto importado de usina, colocação nas formas, espalhamento, adensamento mecânico e acabamento.</t>
  </si>
  <si>
    <t xml:space="preserve">   800,14</t>
  </si>
  <si>
    <t>ET 45.10.0071 (/)</t>
  </si>
  <si>
    <t>Concreto bombeado, fck=30MPa, compreendendo o fornecimento de concreto importado de usina, colocação nas formas, espalhamento, adensamento mecânico e acabamento.</t>
  </si>
  <si>
    <t xml:space="preserve">   793,63</t>
  </si>
  <si>
    <t>ET 45.10.0076 (/)</t>
  </si>
  <si>
    <t>Concreto bombeado com fck=35MPa, compreendendo o fornecimento de concreto importado de usina, colocação nas formas, espalhamento, adensamento mecânico e acabamento.</t>
  </si>
  <si>
    <t xml:space="preserve">   772,19</t>
  </si>
  <si>
    <t>ET 45.10.0080 (/)</t>
  </si>
  <si>
    <t>Concreto bombeado com fck=40MPa, compreendendo o fornecimento de concreto importado de usina, colocação nas formas, espalhamento, adensamento mecânico e acabamento.</t>
  </si>
  <si>
    <t xml:space="preserve">   798,44</t>
  </si>
  <si>
    <t>ET 50 Serviços de Proteção e Contenção</t>
  </si>
  <si>
    <t>ET 50.05 Serviços de Proteção e Contenção</t>
  </si>
  <si>
    <t>ET 50.05.0050 (D)</t>
  </si>
  <si>
    <t>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t>
  </si>
  <si>
    <t xml:space="preserve">   193,49</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</si>
  <si>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</si>
  <si>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</si>
  <si>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</si>
  <si>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</si>
  <si>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 xml:space="preserve">   575,07</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</si>
  <si>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</si>
  <si>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</si>
  <si>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</si>
  <si>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</si>
  <si>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 xml:space="preserve">   877,28</t>
  </si>
  <si>
    <t>ET 55.05.0100 (B)</t>
  </si>
  <si>
    <t>Laje pré-moldada, ßeta 11, para sobrecarga de 1KN/m2 e vão até 4,40m, considerando vigotas, tijolos e armadura negativa, inclusive capeamento de 4cm de espessura, com concreto fck=20MPa e escoramento.  Fornecimento e montagem.</t>
  </si>
  <si>
    <t xml:space="preserve">   112,59</t>
  </si>
  <si>
    <t>ET 55.05.0103 (B)</t>
  </si>
  <si>
    <t>Laje pré-moldada, ßeta 12, para sobrecarga de 3,5KN/m2 e vão de 4,10m, considerando vigotas, tijolos e armadura negativa, inclusive capeamento de 4cm de espessura, com concreto fck=20MPa e escoramento.  Fornecimento e montagem.</t>
  </si>
  <si>
    <t xml:space="preserve">   167,86</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</si>
  <si>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</si>
  <si>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</si>
  <si>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</si>
  <si>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</si>
  <si>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 xml:space="preserve">   270,41</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</si>
  <si>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</si>
  <si>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</si>
  <si>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 xml:space="preserve">   207,86</t>
  </si>
  <si>
    <t>ET 55.05.0165 (B)</t>
  </si>
  <si>
    <t>Laje pré-moldada, ßeta 20, para sobrecarga de 3,5KN/m2 e vão até 6,20m, considerando vigotas, tijolos e armadura negativa, inclusive capeamento de 4cm de espessura, com concreto fck=20MPa e escoramento.  Fornecimento e montagem.</t>
  </si>
  <si>
    <t xml:space="preserve">   262,18</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</si>
  <si>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</si>
  <si>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</si>
  <si>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 xml:space="preserve">   248,11</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</si>
  <si>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</si>
  <si>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</si>
  <si>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</si>
  <si>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</si>
  <si>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</si>
  <si>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</si>
  <si>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</si>
  <si>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 xml:space="preserve">  1153,37</t>
  </si>
  <si>
    <t>ET 55.10.0150 (A)</t>
  </si>
  <si>
    <t>Cobertura de canal pré-fabricado, em concreto armado, para vãos de até 5m, inclusive transporte das peças até a obra.  Fornecimento e colocação.</t>
  </si>
  <si>
    <t xml:space="preserve">  1286,69</t>
  </si>
  <si>
    <t>ET 55.10.0301 (/)</t>
  </si>
  <si>
    <t>Superestrutura de concreto protendido pré-fabricada de passarela para pedestre, com 2,00m de largura.  Incluindo guarda-corpos metálicos com pintura, transporte até a obra e montagem.  Vão livre entre 7,50 a 15,00m.</t>
  </si>
  <si>
    <t xml:space="preserve"> 11196,78</t>
  </si>
  <si>
    <t>ET 55.10.0303 (/)</t>
  </si>
  <si>
    <t>Superestrutura de concreto protendido pré-fabricada de passarela para pedestre, com 2,00m de largura.  Incluindo guarda-corpos metálicos com pintura, transporte até a obra e montagem.  Vão livre entre 15,01m a 22,50m.</t>
  </si>
  <si>
    <t xml:space="preserve"> 14555,82</t>
  </si>
  <si>
    <t>ET 55.10.0306 (/)</t>
  </si>
  <si>
    <t>Superestrutura de concreto protendido pré-fabricada de passarela para pedestre, com 2,00m de largura.  Incluindo guarda-corpos metálicos com pintura, transporte até a obra e montagem.  Vão livre entre 22,51m a 25,00m.</t>
  </si>
  <si>
    <t xml:space="preserve"> 15115,76</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</si>
  <si>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</si>
  <si>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</si>
  <si>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 xml:space="preserve"> 22770,92</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</si>
  <si>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</si>
  <si>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</si>
  <si>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 xml:space="preserve"> 26186,63</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</si>
  <si>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</si>
  <si>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</si>
  <si>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 xml:space="preserve"> 27894,42</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</si>
  <si>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</si>
  <si>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</si>
  <si>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 xml:space="preserve"> 29602,18</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</si>
  <si>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</si>
  <si>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</si>
  <si>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 xml:space="preserve"> 54917,99</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</si>
  <si>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</si>
  <si>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</si>
  <si>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 xml:space="preserve"> 60409,73</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</si>
  <si>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</si>
  <si>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</si>
  <si>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 xml:space="preserve"> 65901,55</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</si>
  <si>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</si>
  <si>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</si>
  <si>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 xml:space="preserve"> 76885,13</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</si>
  <si>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</si>
  <si>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</si>
  <si>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 xml:space="preserve"> 58726,35</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</si>
  <si>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</si>
  <si>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</si>
  <si>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 xml:space="preserve"> 64598,98</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</si>
  <si>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</si>
  <si>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</si>
  <si>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 xml:space="preserve"> 70471,63</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</si>
  <si>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</si>
  <si>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</si>
  <si>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 xml:space="preserve"> 82216,88</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</si>
  <si>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</si>
  <si>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</si>
  <si>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</si>
  <si>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 xml:space="preserve">   845,11</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</si>
  <si>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</si>
  <si>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</si>
  <si>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 xml:space="preserve">   380,72</t>
  </si>
  <si>
    <t>ET 60 Concreto Importado de Usinas</t>
  </si>
  <si>
    <t>ET 60.05 Concreto Importado de Usinas</t>
  </si>
  <si>
    <t>ET 60.05.0051 (/)</t>
  </si>
  <si>
    <t>Concreto importado de usina dosado racionalmente para uma resistência característica à compressão de fck=10MPa.</t>
  </si>
  <si>
    <t xml:space="preserve">   405,82</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</si>
  <si>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</si>
  <si>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</si>
  <si>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</si>
  <si>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</si>
  <si>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</si>
  <si>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</si>
  <si>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 xml:space="preserve">   490,00</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</si>
  <si>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</si>
  <si>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</si>
  <si>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</si>
  <si>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</si>
  <si>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 xml:space="preserve">   580,71</t>
  </si>
  <si>
    <t>ET 60.05.0074 (/)</t>
  </si>
  <si>
    <t>Concreto importado de usina dosado racionalmente para uma resistência característica à compressão de fck=30MPa.</t>
  </si>
  <si>
    <t xml:space="preserve">   554,39</t>
  </si>
  <si>
    <t>ET 60.05.0077 (/)</t>
  </si>
  <si>
    <t>Concreto importado de usina dosado racionalmente para uma resistência característica à compressão de fck=35MPa.</t>
  </si>
  <si>
    <t xml:space="preserve">   555,00</t>
  </si>
  <si>
    <t>ET 60.05.0100 (/)</t>
  </si>
  <si>
    <t>Concreto importado de usina dosado racionalmente para uma resistência característica à compressão de 40Mpa.</t>
  </si>
  <si>
    <t xml:space="preserve">   580,00</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</si>
  <si>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</si>
  <si>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</si>
  <si>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</si>
  <si>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</si>
  <si>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</si>
  <si>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</si>
  <si>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</si>
  <si>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</si>
  <si>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</si>
  <si>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</si>
  <si>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 xml:space="preserve">    52,50</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</si>
  <si>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</si>
  <si>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</si>
  <si>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</si>
  <si>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</si>
  <si>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 xml:space="preserve">    53,49</t>
  </si>
  <si>
    <t>ET 65.05.0103 (/)</t>
  </si>
  <si>
    <t>Recuperação de ferragem em estrutura de concreto, sem utilização de solda, incluindo fornecimento, corte, dobragem e colocação.</t>
  </si>
  <si>
    <t xml:space="preserve">    35,79</t>
  </si>
  <si>
    <t>ET 65.05.0106 (A)</t>
  </si>
  <si>
    <t>Recuperação de armadura de concreto, por meio de solda elétrica.</t>
  </si>
  <si>
    <t xml:space="preserve">   218,95</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</si>
  <si>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</si>
  <si>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</si>
  <si>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 xml:space="preserve">  1352,98</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</si>
  <si>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</si>
  <si>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</si>
  <si>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 xml:space="preserve">   196,25</t>
  </si>
  <si>
    <t>ET 65.05.0200 (/)</t>
  </si>
  <si>
    <t>Tratamento de armadura de ferro em estrutura de concreto armado, com Sika - top 108, ou similar</t>
  </si>
  <si>
    <t xml:space="preserve">    60,25</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</si>
  <si>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</si>
  <si>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</si>
  <si>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</si>
  <si>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</si>
  <si>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 xml:space="preserve">    29,42</t>
  </si>
  <si>
    <t>ET 75 Injeções e Consolidações</t>
  </si>
  <si>
    <t>ET 75.05 Injeções e Consolidações</t>
  </si>
  <si>
    <t>ET 75.05.0050 (/)</t>
  </si>
  <si>
    <t>Berço de argamassa Epóxi (Grout).</t>
  </si>
  <si>
    <t xml:space="preserve">  5284,38</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</si>
  <si>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</si>
  <si>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</si>
  <si>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 xml:space="preserve">   135,79</t>
  </si>
  <si>
    <t>ET 75.05.0150 (/)</t>
  </si>
  <si>
    <t>Fornecimento e aplicação de Grout ou similar.</t>
  </si>
  <si>
    <t xml:space="preserve">  4745,17</t>
  </si>
  <si>
    <t>ET 75.05.0200 (A)</t>
  </si>
  <si>
    <t>Injeção de calda de cimento, admitindo uma produção média bruta de 0,5saco/h, inclusive fornecimento dos materiais, medido por saco de 50Kg.</t>
  </si>
  <si>
    <t xml:space="preserve">   343,57</t>
  </si>
  <si>
    <t>ET 75.05.0203 (A)</t>
  </si>
  <si>
    <t>Injeção de calda de cimento, admitindo uma produção média bruta de 1saco/h, inclusive fornecimento dos materiais, medido por saco de 50Kg.</t>
  </si>
  <si>
    <t xml:space="preserve">   191,75</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</si>
  <si>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</si>
  <si>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</si>
  <si>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</si>
  <si>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</si>
  <si>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 xml:space="preserve">    64,51</t>
  </si>
  <si>
    <t>ET 75.05.0300 (/)</t>
  </si>
  <si>
    <t>Injeção de resina Epóxica em fissuras de concreto estrutural, inclusive preparo do local, perfuração, vedação e fornecimento dos materiais a injetar.  Custo por metro linear de fissura.</t>
  </si>
  <si>
    <t xml:space="preserve">   142,14</t>
  </si>
  <si>
    <t>ET 75.05.0350 (/)</t>
  </si>
  <si>
    <t>Resina acrílica como ponte de aderência para argamassa em serviços de recuperação estrutural.  Fornecimento e aplicação.</t>
  </si>
  <si>
    <t xml:space="preserve">    10,50</t>
  </si>
  <si>
    <t>ET 80 Concreto com Aditivo</t>
  </si>
  <si>
    <t>ET 80.05 Concreto com Aditivo</t>
  </si>
  <si>
    <t>ET 80.05.0050 (/)</t>
  </si>
  <si>
    <t>Aditivo a base de sílica ativa, dosado sobre o peso do cimento, na proporção média de 10%, incluindo mão-de-obra e perdas.  Por m3 de concreto.</t>
  </si>
  <si>
    <t xml:space="preserve">    79,86</t>
  </si>
  <si>
    <t>ET 80.05.0075 (/)</t>
  </si>
  <si>
    <t>Agente de cura química para concreto pronto para uso. Fornecimento e Aplicação.</t>
  </si>
  <si>
    <t xml:space="preserve">    13,20</t>
  </si>
  <si>
    <t>ET 80.05.0100 (/)</t>
  </si>
  <si>
    <t>Concreto (Sikagrout ou similar) incluindo 50% de pedrisco, compreendendo fornecimento, preparo e lançamento.</t>
  </si>
  <si>
    <t xml:space="preserve">  3380,71</t>
  </si>
  <si>
    <t>ET 80.05.0125 (/)</t>
  </si>
  <si>
    <t>Microconcreto de endurecimento ultra-rápido, apresentando resistência mecânica à compressão de no mínimo 20MPA em 2,0 horas e 40MPA em 24,0 horas após a execução. Inclusive fornecimento, preparo e lançamento do material.</t>
  </si>
  <si>
    <t xml:space="preserve"> 14957,93</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</si>
  <si>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</si>
  <si>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</si>
  <si>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</si>
  <si>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</si>
  <si>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</si>
  <si>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</si>
  <si>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 xml:space="preserve">  1499,95</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</si>
  <si>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</si>
  <si>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</si>
  <si>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 xml:space="preserve">  1648,22</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</si>
  <si>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</si>
  <si>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</si>
  <si>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 xml:space="preserve">  2410,44</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</si>
  <si>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</si>
  <si>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</si>
  <si>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</si>
  <si>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</si>
  <si>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 xml:space="preserve">    78,65</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</si>
  <si>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</si>
  <si>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</si>
  <si>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</si>
  <si>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 xml:space="preserve">  1373,75</t>
  </si>
  <si>
    <t>ET 99 Diversos</t>
  </si>
  <si>
    <t>ET 99.99 Diversos</t>
  </si>
  <si>
    <t>ET 99.99.0050 (B)</t>
  </si>
  <si>
    <t>Placa pre-moldada de concreto armado com 6cm de espessura, confeccionada com concreto importado de usina, dosado para fck=24MPa e 8% de microssilica, compreendendo lancamento e adensamento mecanico, inclusive transporte e colocacao sobre vigas, com guindaste.</t>
  </si>
  <si>
    <t xml:space="preserve">   285,76</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</si>
  <si>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</si>
  <si>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</si>
  <si>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</si>
  <si>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</si>
  <si>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 xml:space="preserve">   558,75</t>
  </si>
  <si>
    <t>FD 05.05.0100 (/)</t>
  </si>
  <si>
    <t>Cravação de estaca de aço I, de 15" a 20", em terreno de média resistência à penetração, inclusive um corte ao maçarico, exclusive emendas, fornecimento e perdas do perfil.</t>
  </si>
  <si>
    <t xml:space="preserve">   142,87</t>
  </si>
  <si>
    <t>FD 05.05.0150 (A)</t>
  </si>
  <si>
    <t>Cravação de estaca, trilho TR-37, duplo, em terreno de média resistência à penetração, inclusive fornecimento, um corte ao maçarico e perdas, exclusive emendas transversais e dispositivos contra a punção.</t>
  </si>
  <si>
    <t xml:space="preserve">   670,36</t>
  </si>
  <si>
    <t>FD 05.05.0200 (A)</t>
  </si>
  <si>
    <t>Cravação de estaca, trilho TR-37, simples, em terreno de média resistência à penetração, inclusive fornecimento dos materiais, um corte ao maçarico e perdas, exclusive emendas transversais e dispositivos contra a punção.</t>
  </si>
  <si>
    <t xml:space="preserve">   273,24</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</si>
  <si>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</si>
  <si>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</si>
  <si>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</si>
  <si>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 xml:space="preserve">   170,74</t>
  </si>
  <si>
    <t>FD 05.10.0100 (A)</t>
  </si>
  <si>
    <t>Cravação de estaca pré-moldada, de concreto armado centrifugado, tipo Scac Standard ou similar, com diâmetro de 26cm e capacidade de carga de 30t a 40t, inclusive fornecimento e exclusive emendas e transporte de Bate Estaca.</t>
  </si>
  <si>
    <t xml:space="preserve">   208,98</t>
  </si>
  <si>
    <t>FD 05.10.0150 (A)</t>
  </si>
  <si>
    <t>Cravação de estaca pré-moldada, de concreto armado centrifugado, tipo Scac Standard ou similar, com diâmetro de 33cm e capacidade de carga de 40t a 60t, inclusive fornecimento e exclusive emendas e transporte de Bate Estaca.</t>
  </si>
  <si>
    <t xml:space="preserve">   288,62</t>
  </si>
  <si>
    <t>FD 05.10.0200 (/)</t>
  </si>
  <si>
    <t>Emenda metálica em estaca pré-moldada tipo Scac Standard ou similar, com diâmetro de 20cm e capacidade de carga de 25t a 30t.</t>
  </si>
  <si>
    <t xml:space="preserve">    83,05</t>
  </si>
  <si>
    <t>FD 05.10.0250 (/)</t>
  </si>
  <si>
    <t>Emenda metálica em estaca pré-moldada tipo Scac Standard ou similar, com diâmetro de 26cm e capacidade de carga de 30t a 40t.</t>
  </si>
  <si>
    <t xml:space="preserve">   107,98</t>
  </si>
  <si>
    <t>FD 05.10.0300 (/)</t>
  </si>
  <si>
    <t>Emenda metálica em estaca pré-moldada tipo Scac Standard ou similar, com diâmetro de 33cm e capacidade de carga de 40t a 60t.</t>
  </si>
  <si>
    <t xml:space="preserve">   136,98</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</si>
  <si>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</si>
  <si>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</si>
  <si>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</si>
  <si>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</si>
  <si>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 xml:space="preserve">   569,20</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</si>
  <si>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</si>
  <si>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</si>
  <si>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 xml:space="preserve">   593,67</t>
  </si>
  <si>
    <t>FD 05.15 Cravação de Estacas de Eucalipto</t>
  </si>
  <si>
    <t>FD 05.15.0050 (A)</t>
  </si>
  <si>
    <t>Cravação de estaca em madeira de reflorestamento, com diâmetro de 25cm, em terreno de fraca resistência à penetração, inclusive fornecimento da estaca.</t>
  </si>
  <si>
    <t xml:space="preserve">   107,77</t>
  </si>
  <si>
    <t>FD 05.15.0100 (A)</t>
  </si>
  <si>
    <t>Cravação de estaca em madeira de reflorestamento, com diâmetro de 25cm, em terreno de média resistência à penetração, inclusive fornecimento da estaca.</t>
  </si>
  <si>
    <t xml:space="preserve">   123,21</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</si>
  <si>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</si>
  <si>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</si>
  <si>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</si>
  <si>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 xml:space="preserve">   310,54</t>
  </si>
  <si>
    <t>FD 05.20.0100 (/)</t>
  </si>
  <si>
    <t>Estaca de concreto armado, moldado no terreno, tipo Franki Standart ou similar, com diâmetro de 600m, profundidade até 16m, capacidade média de carga igual 170t, inclusive fornecimento dos materiais, considerando o trecho cravado e concretado.</t>
  </si>
  <si>
    <t xml:space="preserve">   539,03</t>
  </si>
  <si>
    <t>FD 05.23 Estaca Escavada</t>
  </si>
  <si>
    <t>FD 05.23.0025 (/)</t>
  </si>
  <si>
    <t>Estaca de concreto armado, moldada no terreno, tipo hélice contínua, diâmetro de 400mm, capacidade de carga de 60t a 80t, inclusive fornecimento dos materiais, considerando o trecho cravado e concretado.</t>
  </si>
  <si>
    <t xml:space="preserve">   521,60</t>
  </si>
  <si>
    <t>FD 05.23.0028 (/)</t>
  </si>
  <si>
    <t>Estaca de concreto armado, moldada no terreno, tipo hélice contínua, diâmetro de 500mm, capacidade de carga de 80t a 130t, inclusive fornecimento dos materiais, considerando o trecho cravado e concretado.</t>
  </si>
  <si>
    <t xml:space="preserve">   627,93</t>
  </si>
  <si>
    <t>FD 05.23.0050 (A)</t>
  </si>
  <si>
    <t>Estaca de concreto armado, moldada no terreno tipo hélice contínua, com diâmetro de 600mm, com capacidade de carga de 131 a 150t, incluindo o fornecimento de todos os materiais, considerando o trecho cravado e concretado.</t>
  </si>
  <si>
    <t xml:space="preserve">   930,29</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</si>
  <si>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</si>
  <si>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</si>
  <si>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</si>
  <si>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 xml:space="preserve">  1359,80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</si>
  <si>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</si>
  <si>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</si>
  <si>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 xml:space="preserve">  2135,45</t>
  </si>
  <si>
    <t>FD 05.25.0150 (B)</t>
  </si>
  <si>
    <t>Tubulão com camisa de concreto armado com diâmetro de 1,20m.  Fornecimento, preparo e execução (concreto fck=18MPa) para camisa  e fck=15MPa para enchimento, forma curva, aço CA-50B.</t>
  </si>
  <si>
    <t xml:space="preserve">  1908,32</t>
  </si>
  <si>
    <t>FD 05.25.0200 (B)</t>
  </si>
  <si>
    <t>Tubulão com camisa de concreto armado com diâmetro de 1,2m.  Fornecimento, preparo e colocação dos materiais (concreto fck=15MPa) para execução de base alargada.</t>
  </si>
  <si>
    <t xml:space="preserve">   857,44</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</si>
  <si>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</si>
  <si>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</si>
  <si>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 xml:space="preserve">  3314,31</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</si>
  <si>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</si>
  <si>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</si>
  <si>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 xml:space="preserve">  4354,05</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</si>
  <si>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</si>
  <si>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</si>
  <si>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 xml:space="preserve">  4566,03</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</si>
  <si>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</si>
  <si>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</si>
  <si>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</si>
  <si>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 xml:space="preserve">  2920,64</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</si>
  <si>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</si>
  <si>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</si>
  <si>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</si>
  <si>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 xml:space="preserve">   186,68</t>
  </si>
  <si>
    <t>FD 05.35.0100 (/)</t>
  </si>
  <si>
    <t>Emenda de perfil de aço I, de 10", 1ª alma, para estaca, considerando-se um corte ao maçarico e soldagem de topo em todo o perímetro e de 4 talas, em barras chatas de 5/16" de espessura, inclusive fornecimento de todo o material.</t>
  </si>
  <si>
    <t xml:space="preserve">   197,02</t>
  </si>
  <si>
    <t>FD 05.35.0150 (/)</t>
  </si>
  <si>
    <t>Emenda de perfil de aço I, de 12", 1ª alma, para estaca, considerando-se um corte ao maçarico e soldagem de topo em todo o perímetro e de 4 talas, em barras chatas de 5/16" de espessura, inclusive fornecimento de todo o material.</t>
  </si>
  <si>
    <t xml:space="preserve">  1024,77</t>
  </si>
  <si>
    <t>FD 05.35.0200 (/)</t>
  </si>
  <si>
    <t>Emenda de perfil de aço I, de 15", 1ª alma, para estaca, considerando-se um corte ao maçarico e soldagem de topo em todo o perímetro e de 4 talas, em barras chatas de 5/16" de espessura, inclusive fornecimento de todo o material.</t>
  </si>
  <si>
    <t xml:space="preserve">  1154,05</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</si>
  <si>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</si>
  <si>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</si>
  <si>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</si>
  <si>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</si>
  <si>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</si>
  <si>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</si>
  <si>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</si>
  <si>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 xml:space="preserve">    72,47</t>
  </si>
  <si>
    <t>FD 05.40.0100 (B)</t>
  </si>
  <si>
    <t>Arrasamento de estaca de concreto armado, de 31 a 50cm de lado ou de diâmetro.</t>
  </si>
  <si>
    <t xml:space="preserve">   139,25</t>
  </si>
  <si>
    <t>FD 05.40.0150 (B)</t>
  </si>
  <si>
    <t>Arrasamento de estaca de concreto armado, de 51 a 80cm de lado ou de diâmetro.</t>
  </si>
  <si>
    <t xml:space="preserve">   211,72</t>
  </si>
  <si>
    <t>FD 05.40.0200 (B)</t>
  </si>
  <si>
    <t>Arrasamento de tubulão de concreto, com diâmetro acima de 80cm.</t>
  </si>
  <si>
    <t xml:space="preserve">   284,19</t>
  </si>
  <si>
    <t>FD 05.45 Escora de Perfil de Aço</t>
  </si>
  <si>
    <t>FD 05.45.0050 (/)</t>
  </si>
  <si>
    <t>Placa de aço contra a punção, com espessura de 1/2", soldada sobre cabeça de estaca metálica de perfil de 10", inclusive fornecimento.</t>
  </si>
  <si>
    <t xml:space="preserve">   171,22</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</si>
  <si>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</si>
  <si>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</si>
  <si>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</si>
  <si>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 xml:space="preserve">   215,92</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</si>
  <si>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</si>
  <si>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</si>
  <si>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</si>
  <si>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 xml:space="preserve">   269,85</t>
  </si>
  <si>
    <t>FD 05.65 Estaca Raiz</t>
  </si>
  <si>
    <t>FD 05.65.0051 (/)</t>
  </si>
  <si>
    <t>Estaca raiz com diâmetro de 6"(150mm), perfurada em alteração de rocha, incluindo a perfuração, o fornecimento de todos os materiais e a injeção.</t>
  </si>
  <si>
    <t xml:space="preserve">   403,71</t>
  </si>
  <si>
    <t>FD 05.65.0052 (/)</t>
  </si>
  <si>
    <t>Estaca raiz com diâmetro de 6"(150mm), perfurada em rocha sã, incluindo a perfuração, o fornecimento de todos os materiais e a injeção.</t>
  </si>
  <si>
    <t xml:space="preserve">   762,90</t>
  </si>
  <si>
    <t>FD 05.65.0053 (/)</t>
  </si>
  <si>
    <t>Estaca raiz com diâmetro de 6"(150mm), perfurada em solo, incluindo a perfuração, o fornecimento de todos os materiais e a injeção.</t>
  </si>
  <si>
    <t xml:space="preserve">   323,41</t>
  </si>
  <si>
    <t>FD 05.65.0101 (A)</t>
  </si>
  <si>
    <t>Estaca raiz com diâmetro de 8" (200mm), perfurada em rocha alterada, incluindo a perfuração, o fornecimento de todos os materiais e a injeção.</t>
  </si>
  <si>
    <t xml:space="preserve">   482,07</t>
  </si>
  <si>
    <t>FD 05.65.0102 (A)</t>
  </si>
  <si>
    <t>Estaca raiz com diâmetro de 8" (200mm), perfurada em rocha sã, incluindo a perfuração, o fornecimento de todos os materiais e a injeção.</t>
  </si>
  <si>
    <t xml:space="preserve">   994,83</t>
  </si>
  <si>
    <t>FD 05.65.0103 (A)</t>
  </si>
  <si>
    <t>Estaca raiz com diâmetro de 8" (200mm), perfurada em solo, incluindo a perfuração, o fornecimento de todos os materiais e a injeção.</t>
  </si>
  <si>
    <t xml:space="preserve">   373,67</t>
  </si>
  <si>
    <t>FD 05.65.0151 (/)</t>
  </si>
  <si>
    <t>Estaca raiz com diâmetro de 10" (250mm), perfurada em alteração de rocha, incluindo a perfuração, o fornecimento de todos os materiais e a injeção.</t>
  </si>
  <si>
    <t xml:space="preserve">   655,20</t>
  </si>
  <si>
    <t>FD 05.65.0152 (/)</t>
  </si>
  <si>
    <t>Estaca raiz com diâmetro de 10" (250mm), perfurada em rocha sã, incluindo a perfuração, o fornecimento de todos os materiais e a injeção.</t>
  </si>
  <si>
    <t xml:space="preserve">  1332,80</t>
  </si>
  <si>
    <t>FD 05.65.0153 (/)</t>
  </si>
  <si>
    <t>Estaca raiz com diâmetro de 10" (250mm), perfurada em solo, incluindo a perfuração, o fornecimento de todos os materiais e a injeção.</t>
  </si>
  <si>
    <t xml:space="preserve">   556,36</t>
  </si>
  <si>
    <t>FD 05.65.0201 (/)</t>
  </si>
  <si>
    <t>Estaca raiz com diâmetro de 12"(300mm), perfurada em alteração de rocha, incluindo a perfuração, o fornecimento de todos os materiais e a injeção.</t>
  </si>
  <si>
    <t xml:space="preserve">   764,17</t>
  </si>
  <si>
    <t>FD 05.65.0202 (/)</t>
  </si>
  <si>
    <t>Estaca raiz com diâmetro de 12"(300mm), perfurada em rocha sã, incluindo a perfuração, o fornecimento de todos os materiais e a injeção.</t>
  </si>
  <si>
    <t xml:space="preserve">  1577,29</t>
  </si>
  <si>
    <t>FD 05.65.0203 (/)</t>
  </si>
  <si>
    <t>Estaca raiz com diâmetro de 12"(300mm), perfurada em solo, incluindo a perfuração, o fornecimento de todos os materiais e a injeção.</t>
  </si>
  <si>
    <t xml:space="preserve">   645,56</t>
  </si>
  <si>
    <t>FD 05.65.0250 (/)</t>
  </si>
  <si>
    <t>Injeção de argamassa de cimento e areia, com resistência de 20MPa, conforme ABNT NBR 6122, utilizando bomba de argamassa, destinada a execução de fundações, inclusive o fornecimento de materiais.</t>
  </si>
  <si>
    <t xml:space="preserve">   787,31</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</si>
  <si>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</si>
  <si>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</si>
  <si>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</si>
  <si>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</si>
  <si>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 xml:space="preserve">   455,98</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</si>
  <si>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</si>
  <si>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</si>
  <si>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 xml:space="preserve">   751,21</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</si>
  <si>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</si>
  <si>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</si>
  <si>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</si>
  <si>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 xml:space="preserve">   341,78</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</si>
  <si>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</si>
  <si>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</si>
  <si>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 xml:space="preserve">   358,87</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</si>
  <si>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</si>
  <si>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</si>
  <si>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</si>
  <si>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 xml:space="preserve">   291,88</t>
  </si>
  <si>
    <t>FD 10.20 Ensecadeira de Sacos de Areia</t>
  </si>
  <si>
    <t>FD 10.20.0050 (B)</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</si>
  <si>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</si>
  <si>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</si>
  <si>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</si>
  <si>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</si>
  <si>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 xml:space="preserve">    79,34</t>
  </si>
  <si>
    <t>FD 10.26 Escoramento de Vala</t>
  </si>
  <si>
    <t>FD 10.26.0050 (/)</t>
  </si>
  <si>
    <t>Escoramento para valas "tipo blindagem", com largura de 3,00m e profundidade de 2,50m, inclusive movimentação com escavadeira hidráulica e mão-de-obra. a medição será feita pelo produto das alturas das paredes escoradas (2 lados) vezes o comprimento da vala.</t>
  </si>
  <si>
    <t xml:space="preserve">    44,83</t>
  </si>
  <si>
    <t>FD 10.26.0051 (/)</t>
  </si>
  <si>
    <t>Escoramento para valas "tipo blindagem", com largura de 3,00m e profundidade de 4,50m, inclusive movimentação com escavadeira hidráulica e mão-de-obra. a medição será feita pelo produto das alturas das paredes escoradas (2 lados) vezes o comprimento da vala.</t>
  </si>
  <si>
    <t xml:space="preserve">    68,41</t>
  </si>
  <si>
    <t>FD 10.26.0052 (/)</t>
  </si>
  <si>
    <t>Escoramento para valas "tipo blindagem", com largura de 3,00m e profundidade de 6,00m, inclusive movimentação com escavadeira hidráulica e mão-de-obra. a medição será feita pelo produto das alturas das paredes escoradas (2 lados) vezes o comprimento da vala.</t>
  </si>
  <si>
    <t xml:space="preserve">    59,43</t>
  </si>
  <si>
    <t>FD 10.26.0060 (/)</t>
  </si>
  <si>
    <t>Escoramento para valas "tipo blindagem", com largura de 5,50m e profundidade de 2,50m, inclusive movimentação com escavadeira hidráulica e mão-de-obra. a medição será feita pelo produto das alturas das paredes escoradas (2 lados) vezes o comprimento da vala.</t>
  </si>
  <si>
    <t xml:space="preserve">    54,46</t>
  </si>
  <si>
    <t>FD 10.26.0061 (/)</t>
  </si>
  <si>
    <t>Escoramento para valas "tipo blindagem", com largura de 5,50m e profundidade de 4,50m, inclusive movimentação com escavadeira hidráulica e mão-de-obra. a medição será feita pelo produto das alturas das paredes escoradas (2 lados) vezes o comprimento da vala.</t>
  </si>
  <si>
    <t xml:space="preserve">    81,44</t>
  </si>
  <si>
    <t>FD 10.26.0062 (/)</t>
  </si>
  <si>
    <t>Escoramento para valas "tipo blindagem", com largura de 5,50m e profundidade de 6,00m, inclusive movimentação com escavadeira hidráulica e mão-de-obra. a medição será feita pelo produto das alturas das paredes escoradas (2 lados) vezes o comprimento da vala.</t>
  </si>
  <si>
    <t xml:space="preserve">    73,20</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</si>
  <si>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</si>
  <si>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</si>
  <si>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</si>
  <si>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</si>
  <si>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</si>
  <si>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 xml:space="preserve">   214,85</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</si>
  <si>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</si>
  <si>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</si>
  <si>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 xml:space="preserve">    85,15</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</si>
  <si>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</si>
  <si>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</si>
  <si>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</si>
  <si>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</si>
  <si>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 xml:space="preserve">   845,41</t>
  </si>
  <si>
    <t>FD 15.05.0100 (/)</t>
  </si>
  <si>
    <t>Gaiola armadura para parede diafragma, em aço CA-50, incluindo fornecimento, perdas, corte, dobragem, montagem e soldas.</t>
  </si>
  <si>
    <t xml:space="preserve">    15,99</t>
  </si>
  <si>
    <t>FD 20 Fundações de Alvenaria de Pedra</t>
  </si>
  <si>
    <t>FD 20.05 Fundações de Alvenaria de Pedra</t>
  </si>
  <si>
    <t>FD 20.05.0050 (/)</t>
  </si>
  <si>
    <t>Fundação de alvenaria de pedra, com argamassa de cimento saibro e areia, no traço 1:2:3, tendo 0,35 a 0,45m de largura.</t>
  </si>
  <si>
    <t xml:space="preserve">   665,19</t>
  </si>
  <si>
    <t>FD 20.05.0100 (/)</t>
  </si>
  <si>
    <t>Fundação de alvenaria de pedra, com argamassa de cimento saibro e areia, no traço 1:2:3, tendo 0,60 a 0,80m de largura.</t>
  </si>
  <si>
    <t xml:space="preserve">   826,98</t>
  </si>
  <si>
    <t>IP 05 Postes</t>
  </si>
  <si>
    <t>IP 05.05 Postes de Concreto</t>
  </si>
  <si>
    <t>IP 05.05.0200 (/)</t>
  </si>
  <si>
    <t>Poste de concreto, com seção circular, reto, com 9 m de comprimento, tipo leve, inclusive transporte.  Fornecimento.</t>
  </si>
  <si>
    <t xml:space="preserve">  1079,00</t>
  </si>
  <si>
    <t>IP 05.05.0250 (/)</t>
  </si>
  <si>
    <t>Poste de concreto, com seção circular, reto, com 11m de comprimento, tipo leve, com cabeça de concreto, inclusive transporte.  Fornecimento.</t>
  </si>
  <si>
    <t xml:space="preserve">  2286,00</t>
  </si>
  <si>
    <t>IP 05.05.0256 (/)</t>
  </si>
  <si>
    <t>Poste de concreto, com seção circular, reto, com 11m de comprimento, tipo pesado, com cabeça de concreto, inclusive transporte.  Fornecimento.</t>
  </si>
  <si>
    <t xml:space="preserve">  3247,57</t>
  </si>
  <si>
    <t>IP 05.05.0300 (/)</t>
  </si>
  <si>
    <t>Poste de concreto, com seção circular, reto, com 12m de comprimento, tipo leve, com cabeça de concreto, inclusive transporte.  Fornecimento.</t>
  </si>
  <si>
    <t xml:space="preserve">  2550,00</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</si>
  <si>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</si>
  <si>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</si>
  <si>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</si>
  <si>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</si>
  <si>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</si>
  <si>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</si>
  <si>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</si>
  <si>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</si>
  <si>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</si>
  <si>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</si>
  <si>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</si>
  <si>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</si>
  <si>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</si>
  <si>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</si>
  <si>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</si>
  <si>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</si>
  <si>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</si>
  <si>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</si>
  <si>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</si>
  <si>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 xml:space="preserve">  1707,00</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</si>
  <si>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</si>
  <si>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</si>
  <si>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</si>
  <si>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</si>
  <si>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</si>
  <si>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</si>
  <si>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</si>
  <si>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</si>
  <si>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</si>
  <si>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</si>
  <si>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</si>
  <si>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</si>
  <si>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</si>
  <si>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</si>
  <si>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</si>
  <si>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</si>
  <si>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</si>
  <si>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</si>
  <si>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</si>
  <si>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 xml:space="preserve">  1779,39</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</si>
  <si>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</si>
  <si>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</si>
  <si>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 xml:space="preserve">  2317,17</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</si>
  <si>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</si>
  <si>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</si>
  <si>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 xml:space="preserve">  1583,51</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</si>
  <si>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</si>
  <si>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</si>
  <si>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 xml:space="preserve">  3272,70</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</si>
  <si>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</si>
  <si>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</si>
  <si>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 xml:space="preserve">  3068,82</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</si>
  <si>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</si>
  <si>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</si>
  <si>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 xml:space="preserve">  3965,28</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</si>
  <si>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</si>
  <si>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</si>
  <si>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 xml:space="preserve">  5416,10</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</si>
  <si>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</si>
  <si>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</si>
  <si>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 xml:space="preserve">  6016,10</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</si>
  <si>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</si>
  <si>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</si>
  <si>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 xml:space="preserve">  5692,31</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</si>
  <si>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</si>
  <si>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</si>
  <si>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 xml:space="preserve">  8157,84</t>
  </si>
  <si>
    <t>IP 05.25 Assentamento de Postes</t>
  </si>
  <si>
    <t>IP 05.25.0050 (/)</t>
  </si>
  <si>
    <t>Poste de aço reto de 3,50m, com flange de aço soldado na sua base, fixado por parafuso chumbadores engastados em fundação de concreto, exclusive fundação e fornecimento do poste.  Assentamento.</t>
  </si>
  <si>
    <t xml:space="preserve">   236,39</t>
  </si>
  <si>
    <t>IP 05.25.0100 (/)</t>
  </si>
  <si>
    <t>Poste de aço reto de 3,50m com engastamento da parte inferior da coluna diretamente no solo, exclusive fornecimento do poste.  Assentamento.</t>
  </si>
  <si>
    <t xml:space="preserve">   201,87</t>
  </si>
  <si>
    <t>IP 05.25.0150 (/)</t>
  </si>
  <si>
    <t>Poste de aço, reto, ou de composto de poliéster reforçado com fibra de vidro - PRFV, seção única, reto, ambos de 4,50m ate 6,00m, com engastamento da parte inferior da coluna diretamente no solo; exclusive fornecimento do poste. Assentamento.</t>
  </si>
  <si>
    <t xml:space="preserve">   249,15</t>
  </si>
  <si>
    <t>IP 05.25.0200 (/)</t>
  </si>
  <si>
    <t>Poste de aço, reto, ou de composto de poliéster reforçado com fibra de vidro - PRFV, seção única, reto, ambos de 7,00m ate 12,00m, com engastamento da parte inferior da coluna diretamente no solo; exclusive fornecimento do poste. Assentamento.</t>
  </si>
  <si>
    <t xml:space="preserve">   501,24</t>
  </si>
  <si>
    <t>IP 05.25.0250 (/)</t>
  </si>
  <si>
    <t>Poste de aço, reto, de 13m até 20m, com engastamento da parte inferior da coluna diretamente no solo; exclusive fornecimento do poste.  Assentamento.</t>
  </si>
  <si>
    <t xml:space="preserve">  1003,62</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</si>
  <si>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</si>
  <si>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</si>
  <si>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</si>
  <si>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</si>
  <si>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 xml:space="preserve">   595,79</t>
  </si>
  <si>
    <t>IP 05.25.0356 (/)</t>
  </si>
  <si>
    <t>Poste de aço curvo, de 2 braços, de 10m a 12m, com flange de aço soldado na sua base, fixado por parafusos chumbadores engastados em fundação de concreto.  Assentamento.</t>
  </si>
  <si>
    <t xml:space="preserve">   472,77</t>
  </si>
  <si>
    <t>IP 05.25.0400 (/)</t>
  </si>
  <si>
    <t>Poste de aço, curvo, cônico contínuo, simples, sem base, com janela de inspeção, com altura de 9m.  Fornecimento e assentamento.</t>
  </si>
  <si>
    <t xml:space="preserve">  5751,68</t>
  </si>
  <si>
    <t>IP 05.25.0550 (A)</t>
  </si>
  <si>
    <t>Poste de concreto, com seção circular, com 7m de comprimento e carga nominal no topo, de 100Kg, inclusive escavação e exclusive transporte.  Fornecimento e assentamento.</t>
  </si>
  <si>
    <t xml:space="preserve">  1080,61</t>
  </si>
  <si>
    <t>IP 05.25.0556 (A)</t>
  </si>
  <si>
    <t>Poste de concreto, com seção circular, com 7m de comprimento e carga nominal no topo, de 200Kg, inclusive escavação e exclusive transporte.  Fornecimento e assentamento.</t>
  </si>
  <si>
    <t xml:space="preserve">  1373,17</t>
  </si>
  <si>
    <t>IP 05.25.0559 (A)</t>
  </si>
  <si>
    <t>Poste de concreto, com seção circular, com 7m de comprimento e carga nominal horizontal no topo, de 300Kg, inclusive escavação exclusive transporte.  Fornecimento e assentamento.</t>
  </si>
  <si>
    <t xml:space="preserve">  1656,47</t>
  </si>
  <si>
    <t>IP 05.25.0600 (/)</t>
  </si>
  <si>
    <t>Poste de concreto, circular reto de 9m, com cabeça de concreto; exclusive fornecimento do poste e da cabeça.  Assentamento.</t>
  </si>
  <si>
    <t xml:space="preserve">   516,10</t>
  </si>
  <si>
    <t>IP 05.25.0650 (/)</t>
  </si>
  <si>
    <t>Poste de concreto, circular reto de 11m, com cabeça de concreto; exclusive fornecimento do poste e da cabeça.  Assentamento.</t>
  </si>
  <si>
    <t xml:space="preserve">   563,38</t>
  </si>
  <si>
    <t>IP 05.25.0700 (/)</t>
  </si>
  <si>
    <t>Poste de concreto, circular reto de 12m, com cabeça de concreto; exclusive fornecimento do poste e da cabeça.  Assentamento.</t>
  </si>
  <si>
    <t xml:space="preserve">   639,58</t>
  </si>
  <si>
    <t>IP 05.25.0750 (/)</t>
  </si>
  <si>
    <t>Poste de concreto, circular reto de 13m, com cabeça de concreto; exclusive fornecimento do poste e da cabeça.  Assentamento.</t>
  </si>
  <si>
    <t xml:space="preserve">   787,34</t>
  </si>
  <si>
    <t>IP 05.25.0800 (/)</t>
  </si>
  <si>
    <t>Poste de concreto, circular reto de 17m, com cabeça de concreto; exclusive fornecimento do poste e da cabeça.  Assentamento.</t>
  </si>
  <si>
    <t xml:space="preserve">  1046,96</t>
  </si>
  <si>
    <t>IP 05.25.0850 (/)</t>
  </si>
  <si>
    <t>Poste de composto de poliéster reforçado com fibra de vidro - PRFV, seção única, reto, de 4,50m a 6m, com flange fixado por parafusos chumbadores engastados em fundação de concreto, exclusive fundação e fornecimento do poste. Assentamento.</t>
  </si>
  <si>
    <t xml:space="preserve">   165,47</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</si>
  <si>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</si>
  <si>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</si>
  <si>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 xml:space="preserve">   283,66</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</si>
  <si>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</si>
  <si>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</si>
  <si>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</si>
  <si>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</si>
  <si>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</si>
  <si>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 xml:space="preserve">   354,58</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</si>
  <si>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</si>
  <si>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</si>
  <si>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</si>
  <si>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</si>
  <si>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</si>
  <si>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</si>
  <si>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</si>
  <si>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</si>
  <si>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 xml:space="preserve">   378,22</t>
  </si>
  <si>
    <t>IP 05.30.0700 (/)</t>
  </si>
  <si>
    <t>Poste de concreto circular, reto, de 23m em fundação especial, exclusive fundação e fornecimento do poste.  Assentamento.</t>
  </si>
  <si>
    <t xml:space="preserve">  1272,28</t>
  </si>
  <si>
    <t>IP 05.35 Fundação Simples para Poste de Aço</t>
  </si>
  <si>
    <t>IP 05.35.0050 (/)</t>
  </si>
  <si>
    <t>Fundação simples de concreto pré-moldado, padrão RIOLUZ, com chumbadores de aço provido de arruelas e porcas, para fixação de poste de aço reto de 3,5m, exclusive o  poste e chumbadores.</t>
  </si>
  <si>
    <t xml:space="preserve">   250,36</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</si>
  <si>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</si>
  <si>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</si>
  <si>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 xml:space="preserve">   252,11</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</si>
  <si>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</si>
  <si>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</si>
  <si>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 xml:space="preserve">   267,83</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</si>
  <si>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</si>
  <si>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</si>
  <si>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</si>
  <si>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</si>
  <si>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 xml:space="preserve">   462,05</t>
  </si>
  <si>
    <t>IP 05.35.0300 (/)</t>
  </si>
  <si>
    <t>Fundação simples de concreto pré-moldado, padrão RIOLUZ, com chumbadores de aço provido de arruelas e porcas, para fixação de postes de aço reto de 12m a 15m, exclusive o poste e chumbadores.</t>
  </si>
  <si>
    <t xml:space="preserve">   732,38</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</si>
  <si>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</si>
  <si>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</si>
  <si>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</si>
  <si>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</si>
  <si>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</si>
  <si>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</si>
  <si>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</si>
  <si>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 xml:space="preserve">   976,14</t>
  </si>
  <si>
    <t>IP 05.40.0206 (/)</t>
  </si>
  <si>
    <t>Fundação especial de concreto de (0,70x0,70x1,50)m, para poste de aço reto de12 a 15m, inclusive fornecimento de todo o material, exclusive chumbadores.  Construção.</t>
  </si>
  <si>
    <t xml:space="preserve">  1654,58</t>
  </si>
  <si>
    <t>IP 05.40.0400 (/)</t>
  </si>
  <si>
    <t>Fundação para poste de concreto de 13m, em terreno de areia, argila ou piçarra, inclusive instalação e fornecimento de tampa de proteção.  Construção.</t>
  </si>
  <si>
    <t xml:space="preserve">  2881,94</t>
  </si>
  <si>
    <t>IP 05.40.0500 (/)</t>
  </si>
  <si>
    <t>Fundação especial para fixação de poste de concreto circular, reto, de 17m, em terreno pantanoso ou aterrado, exclusive o poste.</t>
  </si>
  <si>
    <t xml:space="preserve">  4202,01</t>
  </si>
  <si>
    <t>IP 05.40.0506 (/)</t>
  </si>
  <si>
    <t>Fundação especial para fixação de poste de concreto circular, reto, de 23m, em terreno pantanoso ou aterrado, exclusive o poste.</t>
  </si>
  <si>
    <t xml:space="preserve">  5004,55</t>
  </si>
  <si>
    <t>IP 05.40.0550 (/)</t>
  </si>
  <si>
    <t>Fundação especial para fixação de poste de aço, reto ou curvo com flange, de 1 ou 2 braços de 16m a 20m, em terreno pantanoso ou aterrado, exclusive o poste.</t>
  </si>
  <si>
    <t xml:space="preserve">  5187,70</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</si>
  <si>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</si>
  <si>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</si>
  <si>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 xml:space="preserve">  2345,63</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</si>
  <si>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</si>
  <si>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</si>
  <si>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</si>
  <si>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</si>
  <si>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 xml:space="preserve">   136,07</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</si>
  <si>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</si>
  <si>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</si>
  <si>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 xml:space="preserve">   233,83</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</si>
  <si>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</si>
  <si>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</si>
  <si>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 xml:space="preserve">   280,94</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</si>
  <si>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</si>
  <si>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</si>
  <si>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</si>
  <si>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</si>
  <si>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</si>
  <si>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</si>
  <si>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</si>
  <si>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</si>
  <si>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</si>
  <si>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 xml:space="preserve">    47,28</t>
  </si>
  <si>
    <t>IP 05.55.0100 (/)</t>
  </si>
  <si>
    <t>Colocação de braço, padrão RIOLUZ, com 0,57m ou 1,77m de projeção horizontal, para luminária LRJ-10, em poste de concreto, com fornecimento das ferragens de fixação; exclusive fornecimento do braço.</t>
  </si>
  <si>
    <t xml:space="preserve">   151,34</t>
  </si>
  <si>
    <t>IP 05.55.0150 (/)</t>
  </si>
  <si>
    <t>Colocação de braço, padrão RIOLUZ, de 1,5m até 2,50m de projeção horizontal, em poste reto de aço ou concreto, com fornecimento das ferragens de fixação; exclusive fornecimento do braço.</t>
  </si>
  <si>
    <t xml:space="preserve">   302,68</t>
  </si>
  <si>
    <t>IP 05.55.0200 (/)</t>
  </si>
  <si>
    <t>Colocação de braço, padrão RIOLUZ, de 2,6m até 3,50m de projeção horizontal, em poste reto de aço ou concreto, com fornecimento das ferragens de fixação; exclusive fornecimento do braço.</t>
  </si>
  <si>
    <t xml:space="preserve">   349,95</t>
  </si>
  <si>
    <t>IP 05.55.0300 (/)</t>
  </si>
  <si>
    <t>Colocação de base quádrupla para topo de poste, em poste reto de aço ou concreto, para altura de até 15m, para luminária tipo ponta de braço; exclusive luminárias e base quádrupla.</t>
  </si>
  <si>
    <t xml:space="preserve">    70,92</t>
  </si>
  <si>
    <t>IP 05.60 Pintura de Poste</t>
  </si>
  <si>
    <t>IP 05.60.0050 (/)</t>
  </si>
  <si>
    <t>Pintura de braço com 2 demãos de tinta Aluminac ou similar.</t>
  </si>
  <si>
    <t xml:space="preserve">    35,87</t>
  </si>
  <si>
    <t>IP 05.60.0150 (/)</t>
  </si>
  <si>
    <t>Pintura de poste de aço curvo, de 1 braço, de 8m até 10m, com 2 demãos de tinta Aluminac ou similar.</t>
  </si>
  <si>
    <t xml:space="preserve">   167,11</t>
  </si>
  <si>
    <t>IP 05.60.0153 (/)</t>
  </si>
  <si>
    <t>Pintura de poste de aço curvo, de 1 braço, de 11m até 15m, com 2 demãos de tinta Aluminac ou similar.</t>
  </si>
  <si>
    <t xml:space="preserve">   233,66</t>
  </si>
  <si>
    <t>IP 05.60.0200 (/)</t>
  </si>
  <si>
    <t>Pintura de poste de aço curvo, de 2 braços, de 8m até 10m, com 2 demãos de tinta Aluminac ou similar.</t>
  </si>
  <si>
    <t>IP 05.60.0203 (/)</t>
  </si>
  <si>
    <t>Pintura de poste de aço curvo, de 2 braços, de 11m até 15m, com 2 demãos de tinta Aluminac ou similar.</t>
  </si>
  <si>
    <t xml:space="preserve">   487,37</t>
  </si>
  <si>
    <t>IP 05.60.0259 (/)</t>
  </si>
  <si>
    <t>Pintura de poste de concreto, de 17m, com 1 demão de tinta Sikatop ou similar e 2 demãos de tinta Internacional ou similar.</t>
  </si>
  <si>
    <t xml:space="preserve">  1247,73</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</si>
  <si>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</si>
  <si>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</si>
  <si>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</si>
  <si>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</si>
  <si>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</si>
  <si>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</si>
  <si>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</si>
  <si>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</si>
  <si>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</si>
  <si>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</si>
  <si>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</si>
  <si>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</si>
  <si>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</si>
  <si>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 xml:space="preserve">    79,28</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</si>
  <si>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</si>
  <si>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</si>
  <si>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 xml:space="preserve">   118,40</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</si>
  <si>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</si>
  <si>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</si>
  <si>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 xml:space="preserve">   201,31</t>
  </si>
  <si>
    <t>IP 10.10 Ferragens Singelas para Linha de 13,8Kv</t>
  </si>
  <si>
    <t>IP 10.10.0050 (/)</t>
  </si>
  <si>
    <t>Conjunto para fixação de rede 13,8Kv, trifásica, exclusive fornecimento dos isoladores e ferragens.  Instalação.</t>
  </si>
  <si>
    <t xml:space="preserve">   189,11</t>
  </si>
  <si>
    <t>IP 10.10.0156 (/)</t>
  </si>
  <si>
    <t>Instalação de ferragens singelas, para 1 linha, de 13,8Kv, bifásica triangular, poste ao centro, para alinhamentos retos e ângulos até 30° (conjunto 13A1).  Instalação.</t>
  </si>
  <si>
    <t xml:space="preserve">    94,55</t>
  </si>
  <si>
    <t>IP 10.10.0300 (A)</t>
  </si>
  <si>
    <t>Conjunto para fixação de rede 13,8Kv, trifásica, horizontal, poste ao centro, para pequenos ângulos, padrão madeira, montagem normal, tipo 13N2.  Fornecimento e instalação.</t>
  </si>
  <si>
    <t xml:space="preserve">   968,74</t>
  </si>
  <si>
    <t>IP 10.10.0400 (A)</t>
  </si>
  <si>
    <t>Conjunto para fixação de rede 13,8Kv, trifásica, horizontal, poste ao centro, para fim de linha, padrão madeira, montagem normal, tipo 13N5.  Fornecimento e instalação.</t>
  </si>
  <si>
    <t xml:space="preserve">  1788,64</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</si>
  <si>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</si>
  <si>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</si>
  <si>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</si>
  <si>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</si>
  <si>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</si>
  <si>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</si>
  <si>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 xml:space="preserve">  2200,20</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</si>
  <si>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</si>
  <si>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</si>
  <si>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</si>
  <si>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</si>
  <si>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</si>
  <si>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</si>
  <si>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</si>
  <si>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</si>
  <si>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</si>
  <si>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</si>
  <si>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</si>
  <si>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</si>
  <si>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</si>
  <si>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</si>
  <si>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</si>
  <si>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 xml:space="preserve">    19,64</t>
  </si>
  <si>
    <t>IP 10.25.0200 (/)</t>
  </si>
  <si>
    <t>Alça pré-formada de serviço, de aço recoberto com alumínio encapado, bitola de 25mm2, segundo desenho A4-148-CP.  Fornecimento e colocação.</t>
  </si>
  <si>
    <t xml:space="preserve">     7,38</t>
  </si>
  <si>
    <t>IP 10.25.0300 (/)</t>
  </si>
  <si>
    <t>Alça pré-formada para cabo de 35mm2.  Fornecimento.</t>
  </si>
  <si>
    <t>IP 10.30 Conectores e Grampos Paralelos</t>
  </si>
  <si>
    <t>IP 10.30.0050 (/)</t>
  </si>
  <si>
    <t>Conector de aterramento tipo KC 22H, Burndy ou similar.  Fornecimento e instalação.</t>
  </si>
  <si>
    <t xml:space="preserve">    58,60</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</si>
  <si>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</si>
  <si>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</si>
  <si>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</si>
  <si>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</si>
  <si>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</si>
  <si>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</si>
  <si>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</si>
  <si>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</si>
  <si>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</si>
  <si>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</si>
  <si>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</si>
  <si>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</si>
  <si>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</si>
  <si>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</si>
  <si>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</si>
  <si>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</si>
  <si>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</si>
  <si>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</si>
  <si>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 xml:space="preserve">     9,88</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</si>
  <si>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</si>
  <si>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</si>
  <si>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</si>
  <si>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</si>
  <si>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 xml:space="preserve">    14,11</t>
  </si>
  <si>
    <t>IP 10.30.0518 (/)</t>
  </si>
  <si>
    <t>Conector tipo cunha, em liga de cobre estanhado, para a fixação de condutores de alumínio ou cobre, por efeito de mola.  Modelo tipo nº 7, padrão RIOLUZ, tipo A, AMP ou similar.  Fornecimento e instalação.</t>
  </si>
  <si>
    <t xml:space="preserve">    16,86</t>
  </si>
  <si>
    <t>IP 10.30.0521 (/)</t>
  </si>
  <si>
    <t>Conector tipo cunha, em liga de cobre estanhado, para a fixação de condutores de alumínio ou cobre, por efeito de mola.  Modelo nº 8, padrão RIOLUZ, tipo C, AMP ou similar.  Fornecimento e instalação.</t>
  </si>
  <si>
    <t xml:space="preserve">    13,98</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</si>
  <si>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</si>
  <si>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</si>
  <si>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</si>
  <si>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</si>
  <si>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 xml:space="preserve">    13,17</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</si>
  <si>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</si>
  <si>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</si>
  <si>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</si>
  <si>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</si>
  <si>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 xml:space="preserve">    15,97</t>
  </si>
  <si>
    <t>IP 10.30.0535 (/)</t>
  </si>
  <si>
    <t>Conector tipo cunha, em liga de cobre estanhado, para a fixação de condutores de alumínio ou cobre, por efeito de mola.  Modelo nº 13, padrão RIOLUZ, tipo VII, AMP ou similar.  Fornecimento e instalação.</t>
  </si>
  <si>
    <t xml:space="preserve">    24,56</t>
  </si>
  <si>
    <t>IP 10.30.0538 (/)</t>
  </si>
  <si>
    <t>Conector tipo cunha, em liga de cobre estanhado, para a fixação de condutores de alumínio ou cobre, por efeito de mola.  Modelo nº 14, padrão RIOLUZ, tipo VI, AMP ou similar.  Fornecimento e instalação.</t>
  </si>
  <si>
    <t xml:space="preserve">    17,55</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</si>
  <si>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</si>
  <si>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</si>
  <si>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 xml:space="preserve">    47,00</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</si>
  <si>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</si>
  <si>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</si>
  <si>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</si>
  <si>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</si>
  <si>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</si>
  <si>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</si>
  <si>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 xml:space="preserve">   357,00</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</si>
  <si>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</si>
  <si>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</si>
  <si>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</si>
  <si>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</si>
  <si>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 xml:space="preserve">     8,93</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</si>
  <si>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</si>
  <si>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</si>
  <si>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</si>
  <si>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</si>
  <si>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</si>
  <si>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</si>
  <si>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</si>
  <si>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</si>
  <si>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</si>
  <si>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</si>
  <si>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</si>
  <si>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 xml:space="preserve">    32,52</t>
  </si>
  <si>
    <t>IP 10.35.0200 (/)</t>
  </si>
  <si>
    <t>Caixa de ligação tipo Petrolets R=15/C, R=15/TB, R=15/LB ou similar, com entradas rosqueadas de 2" (50mm).  Fornecimento e colocação.</t>
  </si>
  <si>
    <t xml:space="preserve">    77,56</t>
  </si>
  <si>
    <t>IP 10.35.0312 (/)</t>
  </si>
  <si>
    <t>Condulete de alumínio tipo T de 75mm (3").  Fornecimento.</t>
  </si>
  <si>
    <t xml:space="preserve">   116,48</t>
  </si>
  <si>
    <t>IP 10.35.0400 (/)</t>
  </si>
  <si>
    <t>Caixa de ligação tipo Condulets R-15/LB-22 ou similar, com entrada rosqueadas de 1 1/2" (27mm).  Fornecimento e colocação.</t>
  </si>
  <si>
    <t xml:space="preserve">    24,01</t>
  </si>
  <si>
    <t>IP 10.40 Laços de Roldanas Pré-Formadas</t>
  </si>
  <si>
    <t>IP 10.40.0050 (/)</t>
  </si>
  <si>
    <t>Laço de roldana pré-formado, de aço recoberto de alumínio, para cabo de alumínio nu, bitola de 25mm2, segundo desenho A4-139-CP.  Fornecimento e colocação.</t>
  </si>
  <si>
    <t xml:space="preserve">     8,06</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</si>
  <si>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</si>
  <si>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</si>
  <si>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</si>
  <si>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</si>
  <si>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</si>
  <si>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</si>
  <si>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</si>
  <si>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</si>
  <si>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</si>
  <si>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</si>
  <si>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</si>
  <si>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</si>
  <si>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 xml:space="preserve">   118,19</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</si>
  <si>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</si>
  <si>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</si>
  <si>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</si>
  <si>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</si>
  <si>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 xml:space="preserve">   153,66</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</si>
  <si>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</si>
  <si>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</si>
  <si>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</si>
  <si>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</si>
  <si>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</si>
  <si>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 xml:space="preserve">   148,93</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</si>
  <si>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</si>
  <si>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</si>
  <si>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</si>
  <si>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</si>
  <si>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</si>
  <si>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</si>
  <si>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</si>
  <si>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</si>
  <si>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</si>
  <si>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</si>
  <si>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</si>
  <si>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</si>
  <si>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</si>
  <si>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</si>
  <si>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</si>
  <si>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</si>
  <si>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 xml:space="preserve">   293,04</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</si>
  <si>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</si>
  <si>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</si>
  <si>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</si>
  <si>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</si>
  <si>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</si>
  <si>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</si>
  <si>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</si>
  <si>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 xml:space="preserve">    98,83</t>
  </si>
  <si>
    <t>IP 15.30 Cabos de Cobre Flexível</t>
  </si>
  <si>
    <t>IP 15.30.0050 (/)</t>
  </si>
  <si>
    <t>Cabo de cobre, 750V, seção de 1,5mm2.  Fornecimento.</t>
  </si>
  <si>
    <t>IP 15.30.0053 (/)</t>
  </si>
  <si>
    <t>Cabo de cobre flexível, 750V, seção de 2x1,5mm2, PVC/ 70°C.  Fornecimento.</t>
  </si>
  <si>
    <t xml:space="preserve">     4,09</t>
  </si>
  <si>
    <t>IP 15.30.0059 (/)</t>
  </si>
  <si>
    <t>Cabo de cobre flexível, 750V, seção de 3x1,5mm2, PVC/ 70°C, classe 4.  Fornecimento.</t>
  </si>
  <si>
    <t>IP 15.30.0062 (/)</t>
  </si>
  <si>
    <t>Cabo de cobre flexível, 750V, seção de 3x1,5mm2, PVC/ 70°C, classe 4.  Fornecimento e colocação.</t>
  </si>
  <si>
    <t xml:space="preserve">    21,84</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</si>
  <si>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</si>
  <si>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</si>
  <si>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</si>
  <si>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</si>
  <si>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</si>
  <si>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</si>
  <si>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</si>
  <si>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</si>
  <si>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</si>
  <si>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</si>
  <si>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</si>
  <si>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</si>
  <si>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</si>
  <si>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</si>
  <si>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</si>
  <si>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</si>
  <si>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</si>
  <si>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</si>
  <si>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</si>
  <si>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</si>
  <si>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</si>
  <si>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</si>
  <si>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</si>
  <si>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</si>
  <si>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</si>
  <si>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</si>
  <si>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</si>
  <si>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</si>
  <si>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</si>
  <si>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</si>
  <si>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</si>
  <si>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</si>
  <si>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</si>
  <si>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</si>
  <si>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</si>
  <si>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</si>
  <si>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</si>
  <si>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</si>
  <si>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</si>
  <si>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</si>
  <si>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</si>
  <si>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</si>
  <si>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</si>
  <si>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</si>
  <si>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</si>
  <si>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</si>
  <si>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</si>
  <si>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</si>
  <si>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</si>
  <si>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</si>
  <si>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</si>
  <si>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</si>
  <si>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</si>
  <si>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</si>
  <si>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</si>
  <si>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</si>
  <si>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</si>
  <si>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</si>
  <si>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 xml:space="preserve">     8,14</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</si>
  <si>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</si>
  <si>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</si>
  <si>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</si>
  <si>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</si>
  <si>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</si>
  <si>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</si>
  <si>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</si>
  <si>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</si>
  <si>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</si>
  <si>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</si>
  <si>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</si>
  <si>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 xml:space="preserve">    11,57</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</si>
  <si>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</si>
  <si>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</si>
  <si>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 xml:space="preserve">    15,83</t>
  </si>
  <si>
    <t>IP 15.45 Colocação de Condutores em Dutos</t>
  </si>
  <si>
    <t>IP 15.45.0050 (/)</t>
  </si>
  <si>
    <t>Colocação e fornecimento de arame de ferro galvanizado, seção de 2mm2 (12AWG), embuchado com papel, em linha de dutos; exclusive dutos.</t>
  </si>
  <si>
    <t xml:space="preserve">     3,33</t>
  </si>
  <si>
    <t>IP 15.45.0100 (/)</t>
  </si>
  <si>
    <t>Colocação de 1 condutor singelo em linha de dutos; exclusive fornecimento de condutor e dos dutos.</t>
  </si>
  <si>
    <t xml:space="preserve">     4,73</t>
  </si>
  <si>
    <t>IP 15.45.0106 (/)</t>
  </si>
  <si>
    <t>Colocação de 3 condutores singelos em linha de dutos; exclusive fornecimento de condutor e dos dutos.</t>
  </si>
  <si>
    <t>IP 15.45.0109 (/)</t>
  </si>
  <si>
    <t>Colocação de 4 condutores singelos em linha de dutos; exclusive fornecimento de condutor e dos dutos.</t>
  </si>
  <si>
    <t xml:space="preserve">     9,46</t>
  </si>
  <si>
    <t>IP 15.45.0112 (/)</t>
  </si>
  <si>
    <t>Colocação de 5 condutores singelos em linha de dutos; exclusive fornecimento do condutor e dos dutos.</t>
  </si>
  <si>
    <t xml:space="preserve">    11,82</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</si>
  <si>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</si>
  <si>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</si>
  <si>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</si>
  <si>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</si>
  <si>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</si>
  <si>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</si>
  <si>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</si>
  <si>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</si>
  <si>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</si>
  <si>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</si>
  <si>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</si>
  <si>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</si>
  <si>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</si>
  <si>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</si>
  <si>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 xml:space="preserve">  3971,00</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</si>
  <si>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</si>
  <si>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</si>
  <si>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</si>
  <si>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</si>
  <si>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</si>
  <si>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</si>
  <si>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</si>
  <si>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</si>
  <si>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 xml:space="preserve"> 12716,00</t>
  </si>
  <si>
    <t>IP 15.55.0350 (/)</t>
  </si>
  <si>
    <t>Transformador de distribuição trifásico, de 75Kva, 60HZ, tensão secundária de 220/127V.  Fornecimento.</t>
  </si>
  <si>
    <t xml:space="preserve"> 18148,44</t>
  </si>
  <si>
    <t>IP 15.55.0400 (/)</t>
  </si>
  <si>
    <t>Transformador de distribuição trifásico, de 75Kva, tensão primária de 13,2Kv, tensão secundária de 380/220V.  Fornecimento.</t>
  </si>
  <si>
    <t>IP 15.55.1000 (/)</t>
  </si>
  <si>
    <t>Suporte para montagem de transformador em poste.  Fornecimento.</t>
  </si>
  <si>
    <t xml:space="preserve">   247,05</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</si>
  <si>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</si>
  <si>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</si>
  <si>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</si>
  <si>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</si>
  <si>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</si>
  <si>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</si>
  <si>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</si>
  <si>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 xml:space="preserve">    48,18</t>
  </si>
  <si>
    <t>IP 20.05.0053 (/)</t>
  </si>
  <si>
    <t>Aterramento de poste de aço, inclusive fornecimento dos materiais.</t>
  </si>
  <si>
    <t xml:space="preserve">    82,11</t>
  </si>
  <si>
    <t>IP 20.05.0056 (A)</t>
  </si>
  <si>
    <t>Aterramento de tampão, inclusive fornecimento dos materiais.</t>
  </si>
  <si>
    <t xml:space="preserve">   131,36</t>
  </si>
  <si>
    <t>IP 20.05.0103 (/)</t>
  </si>
  <si>
    <t>Haste para aterramento, de 5/8" (16mm), com 2,50m de comprimento.  Fornecimento.</t>
  </si>
  <si>
    <t xml:space="preserve">    93,76</t>
  </si>
  <si>
    <t>IP 20.05.0106 (/)</t>
  </si>
  <si>
    <t>Haste para aterramento, de 5/8" (16mm), com 2,50m a 3m de comprimento.  Colocação.</t>
  </si>
  <si>
    <t>IP 20.05.0150 (/)</t>
  </si>
  <si>
    <t>Conjunto de aterramento para transformador (ver desenho  A2-134-CP).  Instalação.</t>
  </si>
  <si>
    <t xml:space="preserve">   212,75</t>
  </si>
  <si>
    <t>IP 20.05.0153 (/)</t>
  </si>
  <si>
    <t>Conjunto de aterramento de transformador.  Fornecimento e instalação.</t>
  </si>
  <si>
    <t xml:space="preserve">   908,03</t>
  </si>
  <si>
    <t>IP 20.05.0156 (/)</t>
  </si>
  <si>
    <t>Conjunto de aterramento de transformador (ver desenho A2-134-CP).  Fornecimento e instalação.</t>
  </si>
  <si>
    <t xml:space="preserve">   476,28</t>
  </si>
  <si>
    <t>IP 20.05.0200 (/)</t>
  </si>
  <si>
    <t>Conjunto de aterramento de rede de baixa tensão (BT).  Fornecimento e instalação.</t>
  </si>
  <si>
    <t xml:space="preserve">   119,35</t>
  </si>
  <si>
    <t>IP 20.05.0203 (/)</t>
  </si>
  <si>
    <t>Conjunto de aterramento de rede de baixa tensão (BT) (ver desenho A2-134-CP).  Fornecimento e instalação.</t>
  </si>
  <si>
    <t xml:space="preserve">   276,24</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</si>
  <si>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</si>
  <si>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</si>
  <si>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</si>
  <si>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</si>
  <si>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</si>
  <si>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</si>
  <si>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</si>
  <si>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</si>
  <si>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</si>
  <si>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</si>
  <si>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</si>
  <si>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</si>
  <si>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 xml:space="preserve">    49,47</t>
  </si>
  <si>
    <t>IP 25.05.0150 (/)</t>
  </si>
  <si>
    <t>Caixa de passagem de alvenaria com dimensões de (1x1x1)m, inclusive escavação e reaterro, exclusive fornecimento do tampão.</t>
  </si>
  <si>
    <t xml:space="preserve">   800,80</t>
  </si>
  <si>
    <t>IP 25.10 Caixa de Hand-Hole</t>
  </si>
  <si>
    <t>IP 25.10.0025 (/)</t>
  </si>
  <si>
    <t>Caixa Hand-Hole, pré-moldada, circular, de concreto, padrão RIOLUZ, com dimensões (0,30x0,30)m; inclusive escavação e reaterro; exclusive fornecimento do tampão.  Fornecimento e colocação.</t>
  </si>
  <si>
    <t xml:space="preserve">   238,08</t>
  </si>
  <si>
    <t>IP 25.10.0050 (A)</t>
  </si>
  <si>
    <t>Caixa Hand-Hole em alvenaria, retangular com dimensões (40x40x60)cm, com tampão de concreto pré-moldado, com alça.  Construção.</t>
  </si>
  <si>
    <t xml:space="preserve">   555,20</t>
  </si>
  <si>
    <t>IP 25.10.0059 (A)</t>
  </si>
  <si>
    <t>Caixa Hand-Hole em alvenaria, retangular com dimensões (40x40x90)cm, com tampão de concreto pré-moldado, com alça.  Construção.</t>
  </si>
  <si>
    <t xml:space="preserve">   820,98</t>
  </si>
  <si>
    <t>IP 25.10.0100 (/)</t>
  </si>
  <si>
    <t>Caixa Hand-Hole, pré-moldada, circular, de concreto, padrão RIOLUZ, com dimensões (0,60x0,30)m; inclusive escavação e reaterro, exclusive tampão.  Fornecimento e assentamento.</t>
  </si>
  <si>
    <t xml:space="preserve">   284,38</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</si>
  <si>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</si>
  <si>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</si>
  <si>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</si>
  <si>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</si>
  <si>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 xml:space="preserve">   330,05</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</si>
  <si>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</si>
  <si>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</si>
  <si>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</si>
  <si>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</si>
  <si>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</si>
  <si>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</si>
  <si>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 xml:space="preserve">   447,80</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</si>
  <si>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</si>
  <si>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</si>
  <si>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 xml:space="preserve">   425,14</t>
  </si>
  <si>
    <t>IP 25.10.0203 (/)</t>
  </si>
  <si>
    <t>Construção de caixa de alvenaria com base de concreto para fixação de projetor, com tampa de tela maletada de (5x5)cm e cadeado nas dimensões (80x80x80)cm, inclusive fornecimento de todo o material necessário para sua construção.</t>
  </si>
  <si>
    <t xml:space="preserve">   633,63</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</si>
  <si>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</si>
  <si>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</si>
  <si>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</si>
  <si>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</si>
  <si>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 xml:space="preserve">   775,36</t>
  </si>
  <si>
    <t>IP 25.10.0259 (/)</t>
  </si>
  <si>
    <t>Construção de caixa de alvenaria com base de concreto para fixação de projetor e equipamento auxiliar, com grade protetora e cadeado, nas dimensões (1,10x1,20x1)m, inclusive fornecimento de todo o material necessário para sua construção.</t>
  </si>
  <si>
    <t xml:space="preserve">  1258,42</t>
  </si>
  <si>
    <t>IP 25.10.0500 (/)</t>
  </si>
  <si>
    <t>Tampão espiral de polietileno de alta densidade, de diâmetro 50mm (2"), para terminação de dutos de idêntico material, tipo Kanalex ou similar, em caixa Hand-Hole.  Fornecimento e assentamento.</t>
  </si>
  <si>
    <t xml:space="preserve">    17,51</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</si>
  <si>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</si>
  <si>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</si>
  <si>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</si>
  <si>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</si>
  <si>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</si>
  <si>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</si>
  <si>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</si>
  <si>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</si>
  <si>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</si>
  <si>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</si>
  <si>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</si>
  <si>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</si>
  <si>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</si>
  <si>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</si>
  <si>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</si>
  <si>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</si>
  <si>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</si>
  <si>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</si>
  <si>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</si>
  <si>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</si>
  <si>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</si>
  <si>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</si>
  <si>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</si>
  <si>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</si>
  <si>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</si>
  <si>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</si>
  <si>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</si>
  <si>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</si>
  <si>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</si>
  <si>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</si>
  <si>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</si>
  <si>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</si>
  <si>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</si>
  <si>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</si>
  <si>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</si>
  <si>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</si>
  <si>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</si>
  <si>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</si>
  <si>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</si>
  <si>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</si>
  <si>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</si>
  <si>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</si>
  <si>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</si>
  <si>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</si>
  <si>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</si>
  <si>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</si>
  <si>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</si>
  <si>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</si>
  <si>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</si>
  <si>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</si>
  <si>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</si>
  <si>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</si>
  <si>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</si>
  <si>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</si>
  <si>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</si>
  <si>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</si>
  <si>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</si>
  <si>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</si>
  <si>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</si>
  <si>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 xml:space="preserve">    20,50</t>
  </si>
  <si>
    <t>IP 30.20.0115 (/)</t>
  </si>
  <si>
    <t>Curva longa de 90° para eletroduto, de PVC rígido, roscável, de 80mm (3").  Fornecimento.</t>
  </si>
  <si>
    <t xml:space="preserve">    27,38</t>
  </si>
  <si>
    <t>IP 30.20.0118 (/)</t>
  </si>
  <si>
    <t>Curva longa de 90° para eletroduto, de PVC rígido, roscável, de 100mm (4").  Fornecimento.</t>
  </si>
  <si>
    <t xml:space="preserve">   126,21</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</si>
  <si>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</si>
  <si>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</si>
  <si>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</si>
  <si>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</si>
  <si>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</si>
  <si>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</si>
  <si>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</si>
  <si>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</si>
  <si>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 xml:space="preserve">     8,98</t>
  </si>
  <si>
    <t>IP 30.25 Eletrodutos Flexíveis</t>
  </si>
  <si>
    <t>IP 30.25.0053 (/)</t>
  </si>
  <si>
    <t>Conduite flexível galvanizado, de 19mm (3/4").  Fornecimento e colocação.</t>
  </si>
  <si>
    <t xml:space="preserve">    21,50</t>
  </si>
  <si>
    <t>IP 30.30 Conexões de Alumínio</t>
  </si>
  <si>
    <t>IP 30.30.0112 (/)</t>
  </si>
  <si>
    <t>Box curvo de alumínio de 38mm (1 1/2").  Fornecimento.</t>
  </si>
  <si>
    <t xml:space="preserve">    24,10</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</si>
  <si>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</si>
  <si>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</si>
  <si>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</si>
  <si>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</si>
  <si>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</si>
  <si>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</si>
  <si>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</si>
  <si>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</si>
  <si>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 xml:space="preserve">    14,79</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</si>
  <si>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</si>
  <si>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</si>
  <si>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</si>
  <si>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</si>
  <si>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</si>
  <si>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</si>
  <si>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</si>
  <si>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</si>
  <si>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</si>
  <si>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</si>
  <si>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</si>
  <si>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</si>
  <si>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 xml:space="preserve">   364,27</t>
  </si>
  <si>
    <t>IP 35.20.0500 (/)</t>
  </si>
  <si>
    <t>Fonte de emergência (No BreaK), com potência de 2Kva, 220V/220V, autonomia a plena carga de 30min.  Fornecimento.</t>
  </si>
  <si>
    <t xml:space="preserve">  4778,28</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</si>
  <si>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</si>
  <si>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</si>
  <si>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</si>
  <si>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</si>
  <si>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</si>
  <si>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</si>
  <si>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</si>
  <si>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</si>
  <si>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</si>
  <si>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</si>
  <si>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</si>
  <si>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</si>
  <si>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</si>
  <si>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 xml:space="preserve">    60,26</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</si>
  <si>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</si>
  <si>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</si>
  <si>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</si>
  <si>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</si>
  <si>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</si>
  <si>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</si>
  <si>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</si>
  <si>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</si>
  <si>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</si>
  <si>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 xml:space="preserve">    59,20</t>
  </si>
  <si>
    <t>IP 40.15.0212 (/)</t>
  </si>
  <si>
    <t>Disjuntor termomagnético, tripolar de 40A.  Fornecimento.</t>
  </si>
  <si>
    <t xml:space="preserve">    68,64</t>
  </si>
  <si>
    <t>IP 40.15.0250 (/)</t>
  </si>
  <si>
    <t>Disjuntor termomagnético, tripolar de 100A.  Fornecimento.</t>
  </si>
  <si>
    <t xml:space="preserve">   317,88</t>
  </si>
  <si>
    <t>IP 45 Relés</t>
  </si>
  <si>
    <t>IP 45.05 Relé</t>
  </si>
  <si>
    <t>IP 45.05.0050 (/)</t>
  </si>
  <si>
    <t>Base externa para relé fotoelétrico.  Fornecimento.</t>
  </si>
  <si>
    <t xml:space="preserve">    24,34</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</si>
  <si>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</si>
  <si>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</si>
  <si>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</si>
  <si>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</si>
  <si>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</si>
  <si>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</si>
  <si>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 xml:space="preserve">    58,40</t>
  </si>
  <si>
    <t>IP 45.10 Colocação de Relés</t>
  </si>
  <si>
    <t>IP 45.10.0050 (/)</t>
  </si>
  <si>
    <t>Colocação de relé fotoelétrico individual, com base em poste (aço ou concreto) de acordo com o padrão da RIOLUZ; exclusive fornecimento do relé e base.</t>
  </si>
  <si>
    <t xml:space="preserve">    36,96</t>
  </si>
  <si>
    <t>IP 45.10.0100 (/)</t>
  </si>
  <si>
    <t>Colocação de relé fotoelétrico individual, com base, em ponta de braço ou poste curvo (aço ou concreto) de acordo com o padrão da RIOLUZ, com fornecimento das ferragens de fixação; exclusive fornecimento do relé e base.</t>
  </si>
  <si>
    <t xml:space="preserve">   139,18</t>
  </si>
  <si>
    <t>IP 45.10.0150 (/)</t>
  </si>
  <si>
    <t>Colocação de relé fotoelétrico individual, com base em poste (aço ou concreto) de acordo com o padrão da RIOLUZ, exclusive fornecimento das ferragens de fixação e do relé fotoelétrico e base.</t>
  </si>
  <si>
    <t xml:space="preserve">    35,46</t>
  </si>
  <si>
    <t>IP 50 Luminárias, Projetores, Reatores e Lâmpadas</t>
  </si>
  <si>
    <t>IP 50.05 Luminárias</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</si>
  <si>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</si>
  <si>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</si>
  <si>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</si>
  <si>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</si>
  <si>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 xml:space="preserve">  1167,74</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</si>
  <si>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</si>
  <si>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</si>
  <si>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 xml:space="preserve">  1167,80</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</si>
  <si>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</si>
  <si>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</si>
  <si>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</si>
  <si>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</si>
  <si>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 xml:space="preserve">  1758,04</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</si>
  <si>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</si>
  <si>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</si>
  <si>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</si>
  <si>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</si>
  <si>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</si>
  <si>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</si>
  <si>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</si>
  <si>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</si>
  <si>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</si>
  <si>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50.10.0375 (/)</t>
  </si>
  <si>
    <t>Luminária decorativa LED, LEDDRJ-27/50V, potência 69W, encaixe de 60,3mm. Temperatura de cor 4000 K, IP 66, IK 08, tensão de 50 VAC, eficiência 130 lm/W, IRC maior ou igual a 70, temperatura de operação de - 20 a 75° C.ESPECIFICAÇÃO: EM-RIOLUZ-109. Fornecimento.</t>
  </si>
  <si>
    <t xml:space="preserve">  3324,43</t>
  </si>
  <si>
    <t>IP 50.15 Projetores</t>
  </si>
  <si>
    <t>IP 50.15.0075 (/)</t>
  </si>
  <si>
    <t>Projetor a led, PLRJ-12.2/W-50V, led branco, temperatura de cor entre 3500/5500 K, IP 66, IK 08, tensão de 50 VCA, eficiência mínima 100 lm/W, potência de 110 à 150 W, temperatura de operação de -20 a 75° C, facho simétrico de 10° ou 60 °. ESPECIFICAÇÃO: EM-RIOLUZ-109. Fornecimento.</t>
  </si>
  <si>
    <t xml:space="preserve">  3141,60</t>
  </si>
  <si>
    <t>IP 50.15.0455 (/)</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</si>
  <si>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 Fornecimento.</t>
  </si>
  <si>
    <t xml:space="preserve">  3166,08</t>
  </si>
  <si>
    <t>IP 50.15.0460 (/)</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</si>
  <si>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 Fornecimento.</t>
  </si>
  <si>
    <t xml:space="preserve">  3368,04</t>
  </si>
  <si>
    <t>IP 50.15.0465 (/)</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</si>
  <si>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 Fornecimento.</t>
  </si>
  <si>
    <t xml:space="preserve">  2977,38</t>
  </si>
  <si>
    <t>IP 50.15.0470 (/)</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</si>
  <si>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 Fornecimento.</t>
  </si>
  <si>
    <t xml:space="preserve">  3240,54</t>
  </si>
  <si>
    <t>IP 50.15.0475 (/)</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</si>
  <si>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 Fornecimento.</t>
  </si>
  <si>
    <t xml:space="preserve">  3441,48</t>
  </si>
  <si>
    <t>IP 50.15.0480 (/)</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</si>
  <si>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 Fornecimento.</t>
  </si>
  <si>
    <t xml:space="preserve">  3494,52</t>
  </si>
  <si>
    <t>IP 50.15.0485 (/)</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</si>
  <si>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 Fornecimento.</t>
  </si>
  <si>
    <t xml:space="preserve">  3853,56</t>
  </si>
  <si>
    <t>IP 50.15.0490 (/)</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</si>
  <si>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 Fornecimento.</t>
  </si>
  <si>
    <t xml:space="preserve">  3980,04</t>
  </si>
  <si>
    <t>IP 50.15.0495 (/)</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</si>
  <si>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 Fornecimento.</t>
  </si>
  <si>
    <t xml:space="preserve">  4127,94</t>
  </si>
  <si>
    <t>IP 50.15.0500 (/)</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</si>
  <si>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 Fornecimento.</t>
  </si>
  <si>
    <t xml:space="preserve">  4206,48</t>
  </si>
  <si>
    <t>IP 50.15.0505 (/)</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</si>
  <si>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 Fornecimento.</t>
  </si>
  <si>
    <t xml:space="preserve">  1742,16</t>
  </si>
  <si>
    <t>IP 50.15.0510 (/)</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</si>
  <si>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 Fornecimento.</t>
  </si>
  <si>
    <t xml:space="preserve">  1868,64</t>
  </si>
  <si>
    <t>IP 50.15.0515 (/)</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</si>
  <si>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 Fornecimento.</t>
  </si>
  <si>
    <t xml:space="preserve">  2101,20</t>
  </si>
  <si>
    <t>IP 50.15.0520 (/)</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</si>
  <si>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 Fornecimento.</t>
  </si>
  <si>
    <t xml:space="preserve">  2222,58</t>
  </si>
  <si>
    <t>IP 50.15.0525 (/)</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</si>
  <si>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 Fornecimento.</t>
  </si>
  <si>
    <t xml:space="preserve">  4412,52</t>
  </si>
  <si>
    <t>IP 50.15.0530 (/)</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</si>
  <si>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 Fornecimento.</t>
  </si>
  <si>
    <t xml:space="preserve">  4803,18</t>
  </si>
  <si>
    <t>IP 50.15.0531 (/)</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</si>
  <si>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ESPECIFIÇÃO: EMRIOLUZ-109. Fornecimento.</t>
  </si>
  <si>
    <t xml:space="preserve">  5964,96</t>
  </si>
  <si>
    <t>IP 50.15.0532 (/)</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</si>
  <si>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EMRIOLUZ-109. Fornecimento.</t>
  </si>
  <si>
    <t xml:space="preserve">  6217,92</t>
  </si>
  <si>
    <t>IP 50.15.0533 (/)</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</si>
  <si>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EMRIOLUZ-109. Fornecimento.</t>
  </si>
  <si>
    <t xml:space="preserve">  6330,12</t>
  </si>
  <si>
    <t>IP 50.15.0540 (/)</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</si>
  <si>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 Fornecimento.</t>
  </si>
  <si>
    <t xml:space="preserve">  1625,88</t>
  </si>
  <si>
    <t>IP 50.15.0545 (/)</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</si>
  <si>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 Fornecimento.</t>
  </si>
  <si>
    <t xml:space="preserve">  1678,92</t>
  </si>
  <si>
    <t>IP 50.15.0550 (/)</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</si>
  <si>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</si>
  <si>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</si>
  <si>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</si>
  <si>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</si>
  <si>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 xml:space="preserve">    97,48</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</si>
  <si>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</si>
  <si>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</si>
  <si>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 xml:space="preserve">   347,48</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</si>
  <si>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</si>
  <si>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</si>
  <si>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</si>
  <si>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</si>
  <si>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 xml:space="preserve">   127,48</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</si>
  <si>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</si>
  <si>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</si>
  <si>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</si>
  <si>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</si>
  <si>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</si>
  <si>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</si>
  <si>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 xml:space="preserve">   570,48</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</si>
  <si>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</si>
  <si>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</si>
  <si>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 xml:space="preserve">   197,64</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</si>
  <si>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</si>
  <si>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</si>
  <si>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 xml:space="preserve">   660,48</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</si>
  <si>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</si>
  <si>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</si>
  <si>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</si>
  <si>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</si>
  <si>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</si>
  <si>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</si>
  <si>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</si>
  <si>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</si>
  <si>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</si>
  <si>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</si>
  <si>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</si>
  <si>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</si>
  <si>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</si>
  <si>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</si>
  <si>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</si>
  <si>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</si>
  <si>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</si>
  <si>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</si>
  <si>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</si>
  <si>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50.30 Reatores</t>
  </si>
  <si>
    <t>IP 50.35 Colocação de Luminária e Projetor em Cordoalha, Teto e Parede</t>
  </si>
  <si>
    <t>IP 50.35.0050 (/)</t>
  </si>
  <si>
    <t>Colocação de luminária equipada com lâmpada de descarga e acessórios, em cordoalha, exclusive luminária, inclusive fornecimento da cordoalha.</t>
  </si>
  <si>
    <t xml:space="preserve">   510,65</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</si>
  <si>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</si>
  <si>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</si>
  <si>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</si>
  <si>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</si>
  <si>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</si>
  <si>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</si>
  <si>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 xml:space="preserve">   358,00</t>
  </si>
  <si>
    <t>IP 50.35.0203 (/)</t>
  </si>
  <si>
    <t>Colocação de 2 projetores equipados com lâmpada de descarga, fixado em cruzeta nº 1; inclusive ferragens de fixação, exclusive projetor.</t>
  </si>
  <si>
    <t xml:space="preserve">   263,00</t>
  </si>
  <si>
    <t>IP 50.35.0250 (/)</t>
  </si>
  <si>
    <t>Colocação de 3 projetores equipados com lâmpadas de descarga, fixado em poste de concreto, inclusive ferragens de fixação, exclusive projetor.</t>
  </si>
  <si>
    <t xml:space="preserve">   345,71</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</si>
  <si>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</si>
  <si>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</si>
  <si>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</si>
  <si>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</si>
  <si>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 xml:space="preserve">     8,60</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</si>
  <si>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</si>
  <si>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</si>
  <si>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</si>
  <si>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</si>
  <si>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</si>
  <si>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</si>
  <si>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</si>
  <si>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</si>
  <si>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</si>
  <si>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</si>
  <si>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</si>
  <si>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</si>
  <si>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</si>
  <si>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</si>
  <si>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</si>
  <si>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</si>
  <si>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</si>
  <si>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</si>
  <si>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</si>
  <si>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</si>
  <si>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</si>
  <si>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</si>
  <si>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</si>
  <si>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</si>
  <si>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</si>
  <si>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</si>
  <si>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55 Isolantes e Acessórios para Fixação</t>
  </si>
  <si>
    <t>IP 55.05 Isolantes</t>
  </si>
  <si>
    <t>IP 55.05.0050 (/)</t>
  </si>
  <si>
    <t>Fita isolante auto-fusão, de 19mmx10m.  Fornecimento.</t>
  </si>
  <si>
    <t>IP 55.05.0100 (/)</t>
  </si>
  <si>
    <t>Fita isolante plástica adesiva, de 19mmx20m.  Fornecimento.</t>
  </si>
  <si>
    <t xml:space="preserve">    23,09</t>
  </si>
  <si>
    <t>IP 55.05.0150 (/)</t>
  </si>
  <si>
    <t>Fita isolante, plástica ou auto-fusão, para proteção de emendas entre condutores, singelos ou múltiplos, exclusive fornecimento da fita isolante. Instalação.</t>
  </si>
  <si>
    <t xml:space="preserve">     0,59</t>
  </si>
  <si>
    <t>IP 55.10 Acessórios para Fixação</t>
  </si>
  <si>
    <t>IP 55.10.0050 (/)</t>
  </si>
  <si>
    <t>Arruela em alumínio de (13x2)mm.  Fornecimento.</t>
  </si>
  <si>
    <t>IP 55.10.0075 (/)</t>
  </si>
  <si>
    <t>Arruela de pressão de (13x2,5)mm.  Fornecimento.</t>
  </si>
  <si>
    <t>IP 55.10.0100 (/)</t>
  </si>
  <si>
    <t>Braçadeira, tipo copo, diâmetro 75mm (3").  Fornecimento.</t>
  </si>
  <si>
    <t xml:space="preserve">     3,35</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</si>
  <si>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</si>
  <si>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</si>
  <si>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</si>
  <si>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</si>
  <si>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</si>
  <si>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</si>
  <si>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</si>
  <si>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</si>
  <si>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</si>
  <si>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</si>
  <si>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 xml:space="preserve">    74,91</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</si>
  <si>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</si>
  <si>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</si>
  <si>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</si>
  <si>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</si>
  <si>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</si>
  <si>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</si>
  <si>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</si>
  <si>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</si>
  <si>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</si>
  <si>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</si>
  <si>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 xml:space="preserve">     4,74</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</si>
  <si>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</si>
  <si>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</si>
  <si>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</si>
  <si>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</si>
  <si>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</si>
  <si>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</si>
  <si>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</si>
  <si>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</si>
  <si>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</si>
  <si>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 xml:space="preserve">   115,18</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</si>
  <si>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</si>
  <si>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</si>
  <si>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</si>
  <si>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</si>
  <si>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</si>
  <si>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</si>
  <si>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</si>
  <si>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</si>
  <si>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</si>
  <si>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</si>
  <si>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</si>
  <si>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</si>
  <si>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</si>
  <si>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 xml:space="preserve">   230,73</t>
  </si>
  <si>
    <t>IP 60.10.0100 (/)</t>
  </si>
  <si>
    <t>Montagem de poste de ferro fundido tipo H-3, de 4,50m de altura útil, equipado com globo.</t>
  </si>
  <si>
    <t xml:space="preserve">   352,93</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</si>
  <si>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</si>
  <si>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</si>
  <si>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</si>
  <si>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</si>
  <si>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</si>
  <si>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</si>
  <si>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</si>
  <si>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</si>
  <si>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</si>
  <si>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</si>
  <si>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</si>
  <si>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</si>
  <si>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</si>
  <si>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</si>
  <si>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</si>
  <si>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</si>
  <si>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</si>
  <si>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</si>
  <si>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</si>
  <si>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</si>
  <si>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</si>
  <si>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</si>
  <si>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</si>
  <si>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</si>
  <si>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</si>
  <si>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</si>
  <si>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</si>
  <si>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</si>
  <si>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</si>
  <si>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</si>
  <si>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</si>
  <si>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</si>
  <si>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</si>
  <si>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</si>
  <si>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</si>
  <si>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</si>
  <si>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</si>
  <si>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</si>
  <si>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</si>
  <si>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</si>
  <si>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</si>
  <si>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</si>
  <si>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</si>
  <si>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</si>
  <si>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</si>
  <si>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 xml:space="preserve">   590,96</t>
  </si>
  <si>
    <t>IP 60.20.0550 (/)</t>
  </si>
  <si>
    <t>Retirada de poste de madeira.</t>
  </si>
  <si>
    <t xml:space="preserve">   200,67</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</si>
  <si>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</si>
  <si>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</si>
  <si>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</si>
  <si>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</si>
  <si>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</si>
  <si>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</si>
  <si>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</si>
  <si>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</si>
  <si>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</si>
  <si>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</si>
  <si>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</si>
  <si>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</si>
  <si>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</si>
  <si>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</si>
  <si>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</si>
  <si>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</si>
  <si>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</si>
  <si>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</si>
  <si>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</si>
  <si>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</si>
  <si>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</si>
  <si>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</si>
  <si>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</si>
  <si>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</si>
  <si>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</si>
  <si>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</si>
  <si>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</si>
  <si>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</si>
  <si>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</si>
  <si>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</si>
  <si>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</si>
  <si>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</si>
  <si>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</si>
  <si>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</si>
  <si>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</si>
  <si>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</si>
  <si>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</si>
  <si>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</si>
  <si>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</si>
  <si>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</si>
  <si>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 xml:space="preserve">    20,54</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</si>
  <si>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</si>
  <si>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</si>
  <si>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</si>
  <si>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</si>
  <si>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</si>
  <si>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</si>
  <si>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 xml:space="preserve">   235,65</t>
  </si>
  <si>
    <t>IT 02.05.0201 (/)</t>
  </si>
  <si>
    <t>Tubulação em cobre para interligação de Split System ao condensador/evaporador, inclusive isolamento térmico, alimentação elétrica, conexões e fixação, para aparelhos até 48.000 BTU.  Fornecimento e instalação.</t>
  </si>
  <si>
    <t xml:space="preserve">   273,74</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</si>
  <si>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</si>
  <si>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</si>
  <si>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</si>
  <si>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</si>
  <si>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 xml:space="preserve">    20,67</t>
  </si>
  <si>
    <t>IT 05.05.0053 (/)</t>
  </si>
  <si>
    <t>Abertura e fechamento manual de rasgo em alvenaria, para passagem de tubos e dutos, com diâmetro de 1 1/4" a 2".</t>
  </si>
  <si>
    <t xml:space="preserve">    33,40</t>
  </si>
  <si>
    <t>IT 05.05.0056 (/)</t>
  </si>
  <si>
    <t>Abertura e fechamento manual de rasgo em alvenaria, para passagem de tubos e dutos, com diâmetro de 2 1/2" a 4".</t>
  </si>
  <si>
    <t xml:space="preserve">    48,50</t>
  </si>
  <si>
    <t>IT 05.05.0100 (/)</t>
  </si>
  <si>
    <t>Abertura e fechamento manual de rasgo em concreto, para passagem de tubos e dutos, com diâmetro de 1/2" a 1".</t>
  </si>
  <si>
    <t xml:space="preserve">   101,60</t>
  </si>
  <si>
    <t>IT 05.05.0103 (/)</t>
  </si>
  <si>
    <t>Abertura e fechamento manual de rasgo em concreto, para passagem de tubos e dutos, com diâmetro de 1 1/4" a 2".</t>
  </si>
  <si>
    <t xml:space="preserve">   161,55</t>
  </si>
  <si>
    <t>IT 05.05.0106 (/)</t>
  </si>
  <si>
    <t>Abertura e fechamento manual de rasgo em concreto, para passagem de tubos e dutos, com diâmetro de 2 1/2" a 4".</t>
  </si>
  <si>
    <t xml:space="preserve">   231,55</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</si>
  <si>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</si>
  <si>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</si>
  <si>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</si>
  <si>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</si>
  <si>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</si>
  <si>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 xml:space="preserve">    19,30</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</si>
  <si>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</si>
  <si>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</si>
  <si>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</si>
  <si>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</si>
  <si>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</si>
  <si>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</si>
  <si>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 xml:space="preserve">    52,03</t>
  </si>
  <si>
    <t>IT 05.10.0115 (A)</t>
  </si>
  <si>
    <t>Tubo de PVC rígido, roscável, para água fria, com diâmetro de  2" (60mm), inclusive conexões e emendas, exclusive abertura e fechamento de rasgo.  Fornecimento e instalação.</t>
  </si>
  <si>
    <t xml:space="preserve">    65,70</t>
  </si>
  <si>
    <t>IT 05.10.0118 (A)</t>
  </si>
  <si>
    <t>Tubo de PVC rígido, roscável, para água fria, com diâmetro de 2 1/2" (70mm), inclusive conexões e emendas, exclusive abertura e fechamento de rasgo.  Fornecimento e instalação.</t>
  </si>
  <si>
    <t xml:space="preserve">   107,25</t>
  </si>
  <si>
    <t>IT 05.10.0121 (A)</t>
  </si>
  <si>
    <t>Tubo de PVC rígido, roscável, para água fria, com diâmetro de 3" (85mm), inclusive conexões e emendas, exclusive abertura e fechamento de rasgo.  Fornecimento e instalação.</t>
  </si>
  <si>
    <t xml:space="preserve">   132,87</t>
  </si>
  <si>
    <t>IT 05.10.0124 (A)</t>
  </si>
  <si>
    <t>Tubo de PVC rígido, roscável, para água fria, com diâmetro de 4" (110mm), inclusive conexões e emendas, exclusive abertura e fechamento de rasgo.  Fornecimento e instalação.</t>
  </si>
  <si>
    <t xml:space="preserve">   163,43</t>
  </si>
  <si>
    <t>IT 05.10.0150 (A)</t>
  </si>
  <si>
    <t>Tubo de PVC rígido, soldável, para água fria, com diâmetro de 20mm (1/2"), inclusive conexões e emendas, exclusive abertura e fechamento de rasgo.  Fornecimento e instalação.</t>
  </si>
  <si>
    <t xml:space="preserve">     9,97</t>
  </si>
  <si>
    <t>IT 05.10.0153 (A)</t>
  </si>
  <si>
    <t>Tubo de PVC rígido, soldável, para água fria, com diâmetro de 25mm (3/4"), inclusive conexões e emendas, exclusive abertura e fechamento de rasgo.  Fornecimento e instalação.</t>
  </si>
  <si>
    <t xml:space="preserve">    11,46</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</si>
  <si>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</si>
  <si>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</si>
  <si>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</si>
  <si>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</si>
  <si>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 xml:space="preserve">    23,35</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</si>
  <si>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</si>
  <si>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</si>
  <si>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</si>
  <si>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</si>
  <si>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 xml:space="preserve">   112,67</t>
  </si>
  <si>
    <t>IT 05.10.0168 (A)</t>
  </si>
  <si>
    <t>Tubo de PVC rígido, soldável, para água fria, com diâmetro de 110mm (4"), inclusive conexões e emendas, exclusive abertura e fechamento de rasgo.  Fornecimento e instalação.</t>
  </si>
  <si>
    <t xml:space="preserve">   196,53</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</si>
  <si>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</si>
  <si>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</si>
  <si>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</si>
  <si>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</si>
  <si>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</si>
  <si>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</si>
  <si>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</si>
  <si>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</si>
  <si>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</si>
  <si>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 xml:space="preserve">     9,04</t>
  </si>
  <si>
    <t>IT 05.15.0223 (/)</t>
  </si>
  <si>
    <t>Curva de PVC rígido, 90º, roscável, diâmetro nominal de 1".  Fornecimento e instalação.</t>
  </si>
  <si>
    <t xml:space="preserve">    10,03</t>
  </si>
  <si>
    <t>IT 05.15.0250 (/)</t>
  </si>
  <si>
    <t>Curva de 45° de PVC rígido, soldável, Tigre ou similar, diâmetro nominal de 32mm.  Fornecimento.</t>
  </si>
  <si>
    <t xml:space="preserve">     4,40</t>
  </si>
  <si>
    <t>IT 05.15.0253 (/)</t>
  </si>
  <si>
    <t>Curva de 90° de PVC rígido, soldável, Tigre ou similar, diâmetro nominal de 32mm.  Fornecimento.</t>
  </si>
  <si>
    <t xml:space="preserve">     4,75</t>
  </si>
  <si>
    <t>IT 05.15.0270 (/)</t>
  </si>
  <si>
    <t>Curva de 45° de PVC rígido - PBA com 1 ponta e 1 bolsa, classe 12, diâmetro de 50mm.  Fornecimento e instalação.</t>
  </si>
  <si>
    <t>IT 05.15.0600 (/)</t>
  </si>
  <si>
    <t>Joelho de PVC rígido, 90º, roscável, diâmetro nominal de 3/4".  Fornecimento e instalação.</t>
  </si>
  <si>
    <t xml:space="preserve">     7,17</t>
  </si>
  <si>
    <t>IT 05.15.0603 (/)</t>
  </si>
  <si>
    <t>Joelho de PVC rígido, 90º, roscável, diâmetro nominal de 1".  Fornecimento e instalação.</t>
  </si>
  <si>
    <t xml:space="preserve">     9,50</t>
  </si>
  <si>
    <t>IT 05.15.0670 (/)</t>
  </si>
  <si>
    <t>Luva de PVC rígido, roscável, diâmetro nominal de 3/4".  Fornecimento e instalação.</t>
  </si>
  <si>
    <t xml:space="preserve">     7,28</t>
  </si>
  <si>
    <t>IT 05.15.0673 (/)</t>
  </si>
  <si>
    <t>Luva de PVC rígido, roscável, diâmetro nominal de 1".  Fornecimento e instalação.</t>
  </si>
  <si>
    <t>IT 05.15.0700 (/)</t>
  </si>
  <si>
    <t>Luva de PVC rígido de 2".  Fornecimento e instalação.</t>
  </si>
  <si>
    <t xml:space="preserve">    15,56</t>
  </si>
  <si>
    <t>IT 05.15.0800 (/)</t>
  </si>
  <si>
    <t>Niple duplo de PVC rígido, diâmetro nominal de 2".  Fornecimento e instalação.</t>
  </si>
  <si>
    <t xml:space="preserve">    38,74</t>
  </si>
  <si>
    <t>IT 05.15.0900 (/)</t>
  </si>
  <si>
    <t>Tê de redução de PVC rígido, soldável, Tigre ou similar, diâmetro nominal de (50x32)mm.  Fornecimento.</t>
  </si>
  <si>
    <t xml:space="preserve">    10,69</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</si>
  <si>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</si>
  <si>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</si>
  <si>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</si>
  <si>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 xml:space="preserve">  1744,80</t>
  </si>
  <si>
    <t>IT 05.20.0100 (A)</t>
  </si>
  <si>
    <t>Alça para barrilete de distribuição, do tipo concentrado, sob reservatório duplo, inclusive ramos para extravasor e limpeza, comprendendo: 5,5m de tubo de PVC rígido de  2", registros e conexões.  Fornecimento e instalação.</t>
  </si>
  <si>
    <t xml:space="preserve">  1247,50</t>
  </si>
  <si>
    <t>IT 05.20.0500 (/)</t>
  </si>
  <si>
    <t>Interligação de sistema de barrilete de caixa d'água de 30000l com sistema alternativo de abastecimento.</t>
  </si>
  <si>
    <t xml:space="preserve">  8806,72</t>
  </si>
  <si>
    <t>IT 05.25 Colunas de Águas em PVC Rígido</t>
  </si>
  <si>
    <t>IT 05.25.0050 (/)</t>
  </si>
  <si>
    <t>Coluna de PVC rígido, de diâmetro 3/4", exclusive peças de derivação.  Fornecimento e instalação.</t>
  </si>
  <si>
    <t xml:space="preserve">    57,29</t>
  </si>
  <si>
    <t>IT 05.25.0053 (A)</t>
  </si>
  <si>
    <t>Coluna de PVC rígido, de diâmetro 1", exclusive peças de derivação.  Fornecimento e instalação.</t>
  </si>
  <si>
    <t xml:space="preserve">    80,11</t>
  </si>
  <si>
    <t>IT 05.25.0056 (/)</t>
  </si>
  <si>
    <t>Coluna de PVC rígido, de diâmetro 1 1/4", exclusive peças de derivação.  Fornecimento e instalação.</t>
  </si>
  <si>
    <t xml:space="preserve">    88,61</t>
  </si>
  <si>
    <t>IT 05.25.0059 (/)</t>
  </si>
  <si>
    <t>Coluna de PVC rígido, de diâmetro 1 1/2", exclusive peças de derivação.  Fornecimento e instalação.</t>
  </si>
  <si>
    <t xml:space="preserve">    95,99</t>
  </si>
  <si>
    <t>IT 05.25.0062 (/)</t>
  </si>
  <si>
    <t>Coluna de PVC rígido, de diâmetro 2", exclusive peças de derivação.  Fornecimento e instalação.</t>
  </si>
  <si>
    <t xml:space="preserve">   118,70</t>
  </si>
  <si>
    <t>IT 05.25.0065 (/)</t>
  </si>
  <si>
    <t>Coluna de PVC rígido, de diâmetro 2 1/2", exclusive peças de derivação.  Fornecimento e instalação.</t>
  </si>
  <si>
    <t xml:space="preserve">   164,74</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</si>
  <si>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</si>
  <si>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</si>
  <si>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</si>
  <si>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</si>
  <si>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</si>
  <si>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</si>
  <si>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 xml:space="preserve">     4,13</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</si>
  <si>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</si>
  <si>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</si>
  <si>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</si>
  <si>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</si>
  <si>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</si>
  <si>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</si>
  <si>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</si>
  <si>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</si>
  <si>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</si>
  <si>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</si>
  <si>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</si>
  <si>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 xml:space="preserve">    78,22</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</si>
  <si>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</si>
  <si>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</si>
  <si>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 xml:space="preserve">    85,38</t>
  </si>
  <si>
    <t>IT 05.55 Tubulações de Ferro Galvanizado, com costura</t>
  </si>
  <si>
    <t>IT 05.55.0050 (A)</t>
  </si>
  <si>
    <t>Tubo em ferro galvanizado, com costura, com diâmetro de 1/2", inclusive conexões e emendas, exclusive abertura e fechamento de rasgo.  Fornecimento e instalação.</t>
  </si>
  <si>
    <t xml:space="preserve">    34,30</t>
  </si>
  <si>
    <t>IT 05.55.0053 (A)</t>
  </si>
  <si>
    <t>Tubo em ferro galvanizado, com costura, com diâmetro de 3/4", inclusive conexões e emendas, exclusive abertura e fechamento de rasgo.  Fornecimento e instalação.</t>
  </si>
  <si>
    <t xml:space="preserve">    42,87</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</si>
  <si>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</si>
  <si>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</si>
  <si>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</si>
  <si>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</si>
  <si>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 xml:space="preserve">    67,83</t>
  </si>
  <si>
    <t>IT 05.55.0062 (A)</t>
  </si>
  <si>
    <t>Tubo em ferro galvanizado, com costura, com diâmetro de 1 1/2", inclusive conexões e emendas, exclusive abertura e fechamento de rasgo.  Fornecimento e instalação.</t>
  </si>
  <si>
    <t xml:space="preserve">    78,54</t>
  </si>
  <si>
    <t>IT 05.55.0065 (A)</t>
  </si>
  <si>
    <t>Tubo em ferro galvanizado, com costura, com diâmetro de 2", inclusive conexões e emendas, exclusive abertura e fechamento de rasgo.  Fornecimento e instalação.</t>
  </si>
  <si>
    <t xml:space="preserve">   110,37</t>
  </si>
  <si>
    <t>IT 05.55.0068 (A)</t>
  </si>
  <si>
    <t>Tubo em ferro galvanizado, com costura, com diâmetro de 2 1/ 2", inclusive conexões e emendas, exclusive abertura e fechamento  de rasgo.  Fornecimento e instalação.</t>
  </si>
  <si>
    <t xml:space="preserve">   169,31</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</si>
  <si>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</si>
  <si>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</si>
  <si>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</si>
  <si>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</si>
  <si>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 xml:space="preserve">   250,74</t>
  </si>
  <si>
    <t>IT 05.55.0115 (/)</t>
  </si>
  <si>
    <t>Tubo de aço galvanizado, com costura, com diâmetro de 2", DIN-2440.  Fornecimento.</t>
  </si>
  <si>
    <t xml:space="preserve">    79,21</t>
  </si>
  <si>
    <t>IT 05.55.0118 (/)</t>
  </si>
  <si>
    <t>Tubo de aço galvanizado, com costura, com diâmetro de 2 1/ 2", DIN-2440. Fornecimento.</t>
  </si>
  <si>
    <t xml:space="preserve">   101,47</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</si>
  <si>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</si>
  <si>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</si>
  <si>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</si>
  <si>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</si>
  <si>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</si>
  <si>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</si>
  <si>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</si>
  <si>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</si>
  <si>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</si>
  <si>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 xml:space="preserve">    72,72</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</si>
  <si>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</si>
  <si>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</si>
  <si>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</si>
  <si>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</si>
  <si>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</si>
  <si>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</si>
  <si>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</si>
  <si>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</si>
  <si>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</si>
  <si>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</si>
  <si>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</si>
  <si>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</si>
  <si>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</si>
  <si>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 xml:space="preserve">   110,63</t>
  </si>
  <si>
    <t>IT 05.65.0518 (/)</t>
  </si>
  <si>
    <t>Flange padrão ANSI 16.5, classe 150, LBS, galvanizado com rosca, diâmetro de 3", com revestimento interno e externo, inclusive parafusos e arruelas.  Fornecimento e instalação.</t>
  </si>
  <si>
    <t xml:space="preserve">   306,80</t>
  </si>
  <si>
    <t>IT 05.65.0521 (/)</t>
  </si>
  <si>
    <t>Flange padrão ANSI 16.5, classe 150, LBS, galvanizado com rosca, diâmetro de 4", com revestimento interno e externo, inclusive parafusos e arruelas.  Fornecimento e instalação.</t>
  </si>
  <si>
    <t xml:space="preserve">   227,64</t>
  </si>
  <si>
    <t>IT 05.65.0562 (/)</t>
  </si>
  <si>
    <t>Flange de aço galvanizado, PB, classe 15, com rosca, diâmetro de 6".  Fornecimento e instalação.</t>
  </si>
  <si>
    <t xml:space="preserve">   286,68</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</si>
  <si>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</si>
  <si>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</si>
  <si>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</si>
  <si>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</si>
  <si>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</si>
  <si>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</si>
  <si>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</si>
  <si>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</si>
  <si>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 xml:space="preserve">    25,46</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</si>
  <si>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</si>
  <si>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</si>
  <si>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</si>
  <si>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</si>
  <si>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</si>
  <si>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</si>
  <si>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 xml:space="preserve">    75,38</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</si>
  <si>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</si>
  <si>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</si>
  <si>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</si>
  <si>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</si>
  <si>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</si>
  <si>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</si>
  <si>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 xml:space="preserve">    32,67</t>
  </si>
  <si>
    <t>IT 05.65.0762 (/)</t>
  </si>
  <si>
    <t>Tê de redução de aço galvanizado, diâmetro de (1 1/4"x3/4").  Fornecimento e instalação.</t>
  </si>
  <si>
    <t xml:space="preserve">    63,23</t>
  </si>
  <si>
    <t>IT 05.65.0800 (/)</t>
  </si>
  <si>
    <t>União de ferro galvanizado, assento plano, 3/4", classe 10.  Fornecimento e instalação.</t>
  </si>
  <si>
    <t xml:space="preserve">    71,85</t>
  </si>
  <si>
    <t>IT 05.70 Colunas em Ferro Galvanizado</t>
  </si>
  <si>
    <t>IT 05.70.0100 (/)</t>
  </si>
  <si>
    <t>Coluna de ferro galvanizado de diâmetro 1 1/4", exclusive peças de derivação.</t>
  </si>
  <si>
    <t xml:space="preserve">   122,20</t>
  </si>
  <si>
    <t>IT 05.70.0103 (/)</t>
  </si>
  <si>
    <t>Coluna de ferro galvanizado de diâmetro 1 1/2", exclusive peças de derivação.</t>
  </si>
  <si>
    <t xml:space="preserve">   136,49</t>
  </si>
  <si>
    <t>IT 05.70.0106 (/)</t>
  </si>
  <si>
    <t>Coluna de ferro galvanizado de diâmetro 2", exclusive peças de derivação.</t>
  </si>
  <si>
    <t xml:space="preserve">   175,48</t>
  </si>
  <si>
    <t>IT 05.75 Tubulações em Cobre para Água Quente</t>
  </si>
  <si>
    <t>IT 05.75.0050 (A)</t>
  </si>
  <si>
    <t>Tubo de cobre, classe I, diâmetro de 15mm.  Fornecimento.</t>
  </si>
  <si>
    <t xml:space="preserve">    58,43</t>
  </si>
  <si>
    <t>IT 05.75.0053 (A)</t>
  </si>
  <si>
    <t>Tubo de cobre, classe I, diâmetro de 22mm.  Fornecimento.</t>
  </si>
  <si>
    <t xml:space="preserve">    78,16</t>
  </si>
  <si>
    <t>IT 05.75.0056 (A)</t>
  </si>
  <si>
    <t>Tubo de cobre, classe I, diâmetro de 28mm.  Fornecimento.</t>
  </si>
  <si>
    <t xml:space="preserve">   126,47</t>
  </si>
  <si>
    <t>IT 05.75.0062 (A)</t>
  </si>
  <si>
    <t>Tubo de cobre, classe I, diâmetro de 42mm.  Fornecimento.</t>
  </si>
  <si>
    <t>IT 05.75.0100 (A)</t>
  </si>
  <si>
    <t>Tubo de cobre, classe A, diâmetro de 22mm, exclusive conexões, emendas abertura e fechamento do rasgo e isolamento.  Fornecimento.</t>
  </si>
  <si>
    <t xml:space="preserve">    79,20</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</si>
  <si>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</si>
  <si>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</si>
  <si>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</si>
  <si>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</si>
  <si>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</si>
  <si>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 xml:space="preserve">    18,33</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</si>
  <si>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</si>
  <si>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</si>
  <si>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</si>
  <si>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</si>
  <si>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</si>
  <si>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</si>
  <si>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 xml:space="preserve">    29,33</t>
  </si>
  <si>
    <t>IT 05.95.0112 (/)</t>
  </si>
  <si>
    <t>Corte e abertura de 2 roscas, por tarracha manual e instalação de conexões de ferro galvanizado, com diâmetro de 1 1/2"; exclusive a peça.</t>
  </si>
  <si>
    <t xml:space="preserve">    39,71</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</si>
  <si>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</si>
  <si>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</si>
  <si>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</si>
  <si>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</si>
  <si>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 xml:space="preserve">   110,54</t>
  </si>
  <si>
    <t>IT 05.95.0121 (/)</t>
  </si>
  <si>
    <t>Corte e abertura de 2 roscas, por tarracha manual e instalação de conexões de ferro galvanizado, com diâmetro de 3"; exclusive a peça.</t>
  </si>
  <si>
    <t xml:space="preserve">   124,10</t>
  </si>
  <si>
    <t>IT 05.95.0124 (/)</t>
  </si>
  <si>
    <t>Corte e abertura de 2 roscas, por tarracha manual e instalação de conexões de ferro galvanizado, com diâmetro de 4"; exclusive a peça.</t>
  </si>
  <si>
    <t xml:space="preserve">   155,99</t>
  </si>
  <si>
    <t>IT 05.98 Fixação de Tubulações</t>
  </si>
  <si>
    <t>IT 05.98.0050 (/)</t>
  </si>
  <si>
    <t>Braçadeira em aço inoxidável de 1/2", regulável.  Fornecimento e instalação.</t>
  </si>
  <si>
    <t xml:space="preserve">     9,29</t>
  </si>
  <si>
    <t>IT 05.98.0100 (/)</t>
  </si>
  <si>
    <t>Braçadeira em ferro de 1/2", regulável.  Fornecimento e instalação.</t>
  </si>
  <si>
    <t xml:space="preserve">     5,83</t>
  </si>
  <si>
    <t>IT 05.98.0162 (/)</t>
  </si>
  <si>
    <t>Braçadeira de fixação, tipo copo, estampada em chapa de ferro zincada, composta de canopla, parafusos e braçadeira propriamente dita, no diâmetro 2".  Fornecimento e instalação.</t>
  </si>
  <si>
    <t xml:space="preserve">    12,77</t>
  </si>
  <si>
    <t>IT 05.98.0200 (/)</t>
  </si>
  <si>
    <t>Fixação suspensa de tubulações de diâmetros variáveis, através de fita metálica galvanizada, perfurada, tipo  Walsiwa.</t>
  </si>
  <si>
    <t xml:space="preserve">    22,65</t>
  </si>
  <si>
    <t>IT 05.98.0262 (/)</t>
  </si>
  <si>
    <t>Suporte com 2 chumbadores, para fixação tubulações no diâmetro interno de 2".  Fornecimento e instalação.</t>
  </si>
  <si>
    <t xml:space="preserve">    58,87</t>
  </si>
  <si>
    <t>IT 05.98.0265 (/)</t>
  </si>
  <si>
    <t>Suporte com 2 chumbadores, para fixação de tubulações no diâmetro interno de 2 1/2" e 3".  Fornecimento e instalação.</t>
  </si>
  <si>
    <t xml:space="preserve">    71,29</t>
  </si>
  <si>
    <t>IT 05.98.0268 (/)</t>
  </si>
  <si>
    <t>Suporte com 2 chumbadores, para fixação de tubulações no diâmetro interno de 4" e 6".  Fornecimento e instalação.</t>
  </si>
  <si>
    <t xml:space="preserve">    97,52</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</si>
  <si>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</si>
  <si>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</si>
  <si>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</si>
  <si>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</si>
  <si>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 xml:space="preserve">   976,82</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</si>
  <si>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</si>
  <si>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</si>
  <si>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 xml:space="preserve">   529,82</t>
  </si>
  <si>
    <t>IT 10.10 Splinkler</t>
  </si>
  <si>
    <t>IT 10.10.0050 (/)</t>
  </si>
  <si>
    <t>Sprinkler, bico de 1/2".  Fornecimento e instalação.</t>
  </si>
  <si>
    <t xml:space="preserve">    76,12</t>
  </si>
  <si>
    <t>IT 10.10.0100 (/)</t>
  </si>
  <si>
    <t>Sprinkler - cruzeta galvanizada de 2 1/2".  Fornecimento e instalação.</t>
  </si>
  <si>
    <t xml:space="preserve">   321,85</t>
  </si>
  <si>
    <t>IT 10.10.0150 (/)</t>
  </si>
  <si>
    <t>Sprinkler - joelho de 45° de ferro galvanizado 2 1/2".  Fornecimento e instalação.</t>
  </si>
  <si>
    <t>IT 10.10.0200 (/)</t>
  </si>
  <si>
    <t>Sprinkler - redução de ferro galvanizado (2 1/2"x2").  Fornecimento e instalação.</t>
  </si>
  <si>
    <t xml:space="preserve">    42,67</t>
  </si>
  <si>
    <t>IT 10.15 Chafarizes</t>
  </si>
  <si>
    <t>IT 10.15.0050 (/)</t>
  </si>
  <si>
    <t>Distribuidor de água em tubos de ferro galvanizado, rosca BS de 6", vedável nas duas bordas com flanges de 6".  Fornecimento e instalação.</t>
  </si>
  <si>
    <t xml:space="preserve">   663,22</t>
  </si>
  <si>
    <t>IT 10.15.0250 (A)</t>
  </si>
  <si>
    <t>Panela hidráulica para efeitos visuais em chafariz, em chapa galvanizada nº 16, diâmetro de 1,20m, 50 bicos para jato sólido, de ferro galvanizado de 1/2".  Fornecimento e instalação.</t>
  </si>
  <si>
    <t xml:space="preserve">  4537,79</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</si>
  <si>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</si>
  <si>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</si>
  <si>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 xml:space="preserve">  3956,25</t>
  </si>
  <si>
    <t>IT 10.15.0500 (A)</t>
  </si>
  <si>
    <t>Sistema de filtragem composto de 2 telas galvanizadas para proteção de sucção de bomba, inclusive cantoneiras e barras chatas de fixação.  Fornecimento e instalação.</t>
  </si>
  <si>
    <t xml:space="preserve">   861,10</t>
  </si>
  <si>
    <t>IT 10.20 Hidrantes</t>
  </si>
  <si>
    <t>IT 10.20.0050 (A)</t>
  </si>
  <si>
    <t>Hidrante de coluna completo, para linha de 100mm; inclusive peças complementares até o início da tubulação horizontal e fornecimento do material para rejuntamento.  Fornecimento e instalação.</t>
  </si>
  <si>
    <t xml:space="preserve">  9656,63</t>
  </si>
  <si>
    <t>IT 10.25 Hidrômetros e Abrigos para Hidrômetros e Bombas</t>
  </si>
  <si>
    <t>IT 10.25.0050 (/)</t>
  </si>
  <si>
    <t>Fornecimento de hidrômetro de 1/2".</t>
  </si>
  <si>
    <t xml:space="preserve">   243,00</t>
  </si>
  <si>
    <t>IT 10.25.0053 (/)</t>
  </si>
  <si>
    <t>Fornecimento de hidrômetro de 3/4".</t>
  </si>
  <si>
    <t xml:space="preserve">   194,96</t>
  </si>
  <si>
    <t>IT 10.25.0056 (/)</t>
  </si>
  <si>
    <t>Fornecimento de hidrômetro de 1".</t>
  </si>
  <si>
    <t xml:space="preserve">   362,30</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</si>
  <si>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</si>
  <si>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</si>
  <si>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 xml:space="preserve">  1379,64</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</si>
  <si>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</si>
  <si>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</si>
  <si>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 xml:space="preserve">  1480,66</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</si>
  <si>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</si>
  <si>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</si>
  <si>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 xml:space="preserve">  1057,86</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</si>
  <si>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</si>
  <si>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</si>
  <si>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</si>
  <si>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</si>
  <si>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 xml:space="preserve">  1616,58</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</si>
  <si>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</si>
  <si>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</si>
  <si>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 xml:space="preserve">  1482,70</t>
  </si>
  <si>
    <t>IT 10.30 Registro de Gaveta</t>
  </si>
  <si>
    <t>IT 10.30.0050 (/)</t>
  </si>
  <si>
    <t>Registro de gaveta, em bronze, com diâmetro de 1/2".  Fornecimento e instalação.</t>
  </si>
  <si>
    <t xml:space="preserve">    92,60</t>
  </si>
  <si>
    <t>IT 10.30.0053 (/)</t>
  </si>
  <si>
    <t>Registro de gaveta, em bronze, com diâmetro de 3/4".  Fornecimento e instalação.</t>
  </si>
  <si>
    <t xml:space="preserve">    87,18</t>
  </si>
  <si>
    <t>IT 10.30.0056 (/)</t>
  </si>
  <si>
    <t>Registro de gaveta, em bronze, com diâmetro de 1".  Fornecimento e instalação.</t>
  </si>
  <si>
    <t xml:space="preserve">   201,49</t>
  </si>
  <si>
    <t>IT 10.30.0059 (/)</t>
  </si>
  <si>
    <t>Registro de gaveta, em bronze, com diâmetro de 1 1/4".  Fornecimento e instalação.</t>
  </si>
  <si>
    <t xml:space="preserve">   129,44</t>
  </si>
  <si>
    <t>IT 10.30.0062 (/)</t>
  </si>
  <si>
    <t>Registro de gaveta, em bronze, com diâmetro de 1 1/2".  Fornecimento e instalação.</t>
  </si>
  <si>
    <t xml:space="preserve">   190,71</t>
  </si>
  <si>
    <t>IT 10.30.0065 (/)</t>
  </si>
  <si>
    <t>Registro de gaveta, em bronze, com diâmetro de 2".  Fornecimento e instalação.</t>
  </si>
  <si>
    <t xml:space="preserve">   203,89</t>
  </si>
  <si>
    <t>IT 10.30.0068 (/)</t>
  </si>
  <si>
    <t>Registro de gaveta, em bronze, com diâmetro de 2 1/2".  Fornecimento e instalação.</t>
  </si>
  <si>
    <t xml:space="preserve">   514,84</t>
  </si>
  <si>
    <t>IT 10.30.0071 (/)</t>
  </si>
  <si>
    <t>Registro de gaveta, em bronze, com diâmetro de 3".  Fornecimento e instalação.</t>
  </si>
  <si>
    <t xml:space="preserve">   751,58</t>
  </si>
  <si>
    <t>IT 10.30.0074 (/)</t>
  </si>
  <si>
    <t>Registro de gaveta, em bronze, com diâmetro de 4".  Fornecimento e instalação.</t>
  </si>
  <si>
    <t xml:space="preserve">  1276,56</t>
  </si>
  <si>
    <t>IT 10.30.0109 (A)</t>
  </si>
  <si>
    <t>Registro de gaveta, em bronze, com diâmetro de 1 1/4", com acabamento.  Fornecimento e instalação.</t>
  </si>
  <si>
    <t xml:space="preserve">   168,92</t>
  </si>
  <si>
    <t>IT 10.30.0112 (A)</t>
  </si>
  <si>
    <t>Registro de gaveta, em bronze, com diâmetro de 1 1/2", com acabamento.  Fornecimento e instalação.</t>
  </si>
  <si>
    <t xml:space="preserve">   211,92</t>
  </si>
  <si>
    <t>IT 10.30.0150 (/)</t>
  </si>
  <si>
    <t>Registro de gaveta, diâmetro de 3/4", F.271, Niagara ou similar.  Fornecimento e instalação.</t>
  </si>
  <si>
    <t xml:space="preserve">    77,23</t>
  </si>
  <si>
    <t>IT 10.30.0153 (/)</t>
  </si>
  <si>
    <t>Registro de gaveta Niagara ou similar, F.271, diâmetro de 1".  Fornecimento e instalação.</t>
  </si>
  <si>
    <t xml:space="preserve">   198,21</t>
  </si>
  <si>
    <t>IT 10.30.0156 (/)</t>
  </si>
  <si>
    <t>Registro de gaveta Niagara ou similar, F.271, diâmetro de 2".  Fornecimento e instalação.</t>
  </si>
  <si>
    <t xml:space="preserve">   241,22</t>
  </si>
  <si>
    <t>IT 10.30.0215 (/)</t>
  </si>
  <si>
    <t>Registro de gaveta chato, em ferro fundido, com flanges internos em bronze, com diâmetro de 6" (150mm).  Fornecimento e instalação.</t>
  </si>
  <si>
    <t xml:space="preserve">  1827,35</t>
  </si>
  <si>
    <t>IT 10.35 Válvulas em Bronze e em Ferro Fundido</t>
  </si>
  <si>
    <t>IT 10.35.0050 (/)</t>
  </si>
  <si>
    <t>Válvula de esfera em bronze, com diâmetro de 3/4", referência 1552, Deca ou similar.  Fornecimentoe instalação</t>
  </si>
  <si>
    <t xml:space="preserve">   130,75</t>
  </si>
  <si>
    <t>IT 10.35.0303 (/)</t>
  </si>
  <si>
    <t>Válvula de pé com crivo, em bronze, com diâmetro de 3/4".  Fornecimento e instalação.</t>
  </si>
  <si>
    <t xml:space="preserve">   138,69</t>
  </si>
  <si>
    <t>IT 10.35.0306 (/)</t>
  </si>
  <si>
    <t>Válvula de pé com crivo, em bronze, com diâmetro de 1".  Fornecimento e instalação.</t>
  </si>
  <si>
    <t xml:space="preserve">   140,43</t>
  </si>
  <si>
    <t>IT 10.35.0309 (/)</t>
  </si>
  <si>
    <t>Válvula de pé com crivo, em bronze, com diâmetro de 1 1/4".  Fornecimento e instalação.</t>
  </si>
  <si>
    <t xml:space="preserve">   213,22</t>
  </si>
  <si>
    <t>IT 10.35.0312 (/)</t>
  </si>
  <si>
    <t>Válvula de pé com crivo, em bronze, com diâmetro de 1 1/2".  Fornecimento e instalação.</t>
  </si>
  <si>
    <t xml:space="preserve">   183,38</t>
  </si>
  <si>
    <t>IT 10.35.0315 (/)</t>
  </si>
  <si>
    <t>Válvula de pé com crivo, em bronze, com diâmetro de 2".  Fornecimento e instalação.</t>
  </si>
  <si>
    <t xml:space="preserve">   263,56</t>
  </si>
  <si>
    <t>IT 10.35.0321 (/)</t>
  </si>
  <si>
    <t>Válvula de pé com crivo, em bronze, com diâmetro de 3".  Fornecimento e instalação.</t>
  </si>
  <si>
    <t xml:space="preserve">   642,08</t>
  </si>
  <si>
    <t>IT 10.35.0324 (/)</t>
  </si>
  <si>
    <t>Válvula de pé com crivo, em bronze, com diâmetro de 4".  Fornecimento e instalação.</t>
  </si>
  <si>
    <t xml:space="preserve">  1274,69</t>
  </si>
  <si>
    <t>IT 10.35.0503 (/)</t>
  </si>
  <si>
    <t>Válvula de retenção horizontal em bronze, com diâmetro de 3/4".  Fornecimento e instalação.</t>
  </si>
  <si>
    <t xml:space="preserve">   133,72</t>
  </si>
  <si>
    <t>IT 10.35.0506 (/)</t>
  </si>
  <si>
    <t>Válvula de retenção horizontal em bronze, com diâmetro de 1".  Fornecimento e instalação.</t>
  </si>
  <si>
    <t xml:space="preserve">   235,78</t>
  </si>
  <si>
    <t>IT 10.35.0512 (/)</t>
  </si>
  <si>
    <t>Válvula de retenção horizontal em bronze, com diâmetro de 1 1/2".  Fornecimento e instalação.</t>
  </si>
  <si>
    <t xml:space="preserve">   463,73</t>
  </si>
  <si>
    <t>IT 10.35.0515 (/)</t>
  </si>
  <si>
    <t>Válvula de retenção horizontal em bronze, com diâmetro de 2".  Fornecimento e instalação.</t>
  </si>
  <si>
    <t xml:space="preserve">   652,00</t>
  </si>
  <si>
    <t>IT 10.35.0550 (/)</t>
  </si>
  <si>
    <t>Válvula de retenção horizontal, de ferro fundido, com anel de vedação em bronze, flangeada, diâmetro nominal de 150mm.  Fornecimento e instalação.</t>
  </si>
  <si>
    <t xml:space="preserve">  3099,76</t>
  </si>
  <si>
    <t>IT 10.35.0603 (/)</t>
  </si>
  <si>
    <t>Válvula de retenção vertical em bronze, com diâmetro de 3/4".  Fornecimento e instalação.</t>
  </si>
  <si>
    <t xml:space="preserve">   111,49</t>
  </si>
  <si>
    <t>IT 10.35.0606 (/)</t>
  </si>
  <si>
    <t>Válvula de retenção vertical em bronze, com diâmetro de 1".  Fornecimento e instalação.</t>
  </si>
  <si>
    <t xml:space="preserve">   131,89</t>
  </si>
  <si>
    <t>IT 10.35.0609 (/)</t>
  </si>
  <si>
    <t>Válvula de retenção vertical em bronze, com diâmetro de 1 1/4".  Fornecimento e instalação.</t>
  </si>
  <si>
    <t xml:space="preserve">   148,65</t>
  </si>
  <si>
    <t>IT 10.35.0612 (/)</t>
  </si>
  <si>
    <t>Válvula de retenção vertical em bronze, com diâmetro de 1 1/2".  Fornecimento e instalação.</t>
  </si>
  <si>
    <t xml:space="preserve">   203,36</t>
  </si>
  <si>
    <t>IT 10.35.0615 (/)</t>
  </si>
  <si>
    <t>Válvula de retenção vertical em bronze, com diâmetro de 2".  Fornecimento e instalação.</t>
  </si>
  <si>
    <t xml:space="preserve">   277,62</t>
  </si>
  <si>
    <t>IT 10.35.0618 (/)</t>
  </si>
  <si>
    <t>Válvula de retenção vertical em bronze, com diâmetro de 2 1/2".  Fornecimento e instalação.</t>
  </si>
  <si>
    <t xml:space="preserve">   458,20</t>
  </si>
  <si>
    <t>IT 10.35.0621 (/)</t>
  </si>
  <si>
    <t>Válvula de retenção vertical em bronze, com diâmetro de 3".  Fornecimento e instalação.</t>
  </si>
  <si>
    <t xml:space="preserve">   476,00</t>
  </si>
  <si>
    <t>IT 10.35.0624 (/)</t>
  </si>
  <si>
    <t>Válvula de retenção vertical em bronze, com diâmetro de 4".  Fornecimento e instalação.</t>
  </si>
  <si>
    <t xml:space="preserve">   904,79</t>
  </si>
  <si>
    <t>IT 10.40 Ligações Prediais de Água Potável</t>
  </si>
  <si>
    <t>IT 10.40.0050 (B)</t>
  </si>
  <si>
    <t>Ligacao domiciliar de agua, compreendendo: colar de tomada, tubo, registro de esfera e caixa para registro.</t>
  </si>
  <si>
    <t xml:space="preserve">   502,14</t>
  </si>
  <si>
    <t>IT 10.40.0053 (A)</t>
  </si>
  <si>
    <t>Conjunto de materiais para cavalete de ramal predial de água, padrão normal, tipo A de 1/2".  Fornecimento.</t>
  </si>
  <si>
    <t xml:space="preserve">   132,30</t>
  </si>
  <si>
    <t>IT 10.40.0056 (A)</t>
  </si>
  <si>
    <t>Conjunto de materiais para cavalete de ramal predial de água, padrão normal, tipo A 3/4".  Fornecimento.</t>
  </si>
  <si>
    <t xml:space="preserve">   127,93</t>
  </si>
  <si>
    <t>IT 10.40.0059 (A)</t>
  </si>
  <si>
    <t>Conjunto de materiais para cavalete de ramal predial de água, padrão normal, tipo A de 1".  Fornecimento.</t>
  </si>
  <si>
    <t xml:space="preserve">   390,23</t>
  </si>
  <si>
    <t>IT 10.40.0062 (A)</t>
  </si>
  <si>
    <t>Conjunto de materiais para cavalete de ramal predial de água, padrão normal, tipo A de 1 1/2".  Fornecimento.</t>
  </si>
  <si>
    <t xml:space="preserve">   420,31</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</si>
  <si>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</si>
  <si>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</si>
  <si>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</si>
  <si>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 xml:space="preserve">  1280,20</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</si>
  <si>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</si>
  <si>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</si>
  <si>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 xml:space="preserve">  1526,53</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</si>
  <si>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</si>
  <si>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</si>
  <si>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</si>
  <si>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 xml:space="preserve">  1830,10</t>
  </si>
  <si>
    <t>IT 10.50.0100 (A)</t>
  </si>
  <si>
    <t>Instalação de fogão a gás encanado, exclusive fornecimento do aparelho, compreendendo: 15m de tubo de cobre classe industrial, conexões e válvula de esfera.  Instalação e assentamento.</t>
  </si>
  <si>
    <t xml:space="preserve">  2401,79</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</si>
  <si>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</si>
  <si>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</si>
  <si>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</si>
  <si>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</si>
  <si>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</si>
  <si>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 xml:space="preserve">  1788,76</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</si>
  <si>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</si>
  <si>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</si>
  <si>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</si>
  <si>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</si>
  <si>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 xml:space="preserve">    83,15</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</si>
  <si>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</si>
  <si>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</si>
  <si>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</si>
  <si>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</si>
  <si>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 xml:space="preserve">    46,70</t>
  </si>
  <si>
    <t>IT 15.05.0106 (A)</t>
  </si>
  <si>
    <t>Tubo de PVC rígido, soldável, para esgoto e águas pluviais, com diâmetro de 75mm, inclusive conexões e emendas, exclusive abertura e fechamento de rasgo.  Fornecimento e instalação.</t>
  </si>
  <si>
    <t xml:space="preserve">    67,21</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</si>
  <si>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</si>
  <si>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</si>
  <si>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</si>
  <si>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</si>
  <si>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 xml:space="preserve">    55,11</t>
  </si>
  <si>
    <t>IT 15.05.0115 (A)</t>
  </si>
  <si>
    <t>Tubo de PVC rígido, soldável, para esgoto e águas pluviais, com diâmetro de 200mm, inclusive conexões e emendas, exclusive abertura e fechamento de rasgo.  Fornecimento e instalação.</t>
  </si>
  <si>
    <t xml:space="preserve">   113,88</t>
  </si>
  <si>
    <t>IT 15.05.0156 (/)</t>
  </si>
  <si>
    <t>Tubo de PVC rígido, soldável, com diâmetro de 250mm.  Fornecimento.</t>
  </si>
  <si>
    <t>IT 15.05.0159 (/)</t>
  </si>
  <si>
    <t>Tubo de PVC rígido, soldável, com diâmetro de 40mm.  Fornecimento.</t>
  </si>
  <si>
    <t xml:space="preserve">    11,10</t>
  </si>
  <si>
    <t>IT 15.05.0162 (/)</t>
  </si>
  <si>
    <t>Tubo de PVC rígido, soldável, com diâmetro de 50mm.  Fornecimento.</t>
  </si>
  <si>
    <t xml:space="preserve">    13,51</t>
  </si>
  <si>
    <t>IT 15.05.0165 (A)</t>
  </si>
  <si>
    <t>Tubo de PVC rígido, soldável, para esgoto e águas pluviais, com diâmetro de 50mm, inclusive conexões e emendas, exclusive abertura e fechamento de rasgo.  Fornecimento e instalação.</t>
  </si>
  <si>
    <t xml:space="preserve">    25,88</t>
  </si>
  <si>
    <t>IT 15.10 Conexões em PVC rígido para Esgotos e Águas Pluviais</t>
  </si>
  <si>
    <t>IT 15.10.0050 (/)</t>
  </si>
  <si>
    <t>Anel de borracha para PVC, com diâmetro de 75mm.  Fornecimento e instalação.</t>
  </si>
  <si>
    <t xml:space="preserve">     6,16</t>
  </si>
  <si>
    <t>IT 15.10.0100 (/)</t>
  </si>
  <si>
    <t>Curva de 90° de PVC rígido, roscável, de 2".  Fornecimento e instalação.</t>
  </si>
  <si>
    <t xml:space="preserve">    68,62</t>
  </si>
  <si>
    <t>IT 15.10.0150 (/)</t>
  </si>
  <si>
    <t>Curva curta de PVC rígido, 87° 30', série R, diâmetro de 75mm.  Fornecimento e instalação.</t>
  </si>
  <si>
    <t xml:space="preserve">    44,96</t>
  </si>
  <si>
    <t>IT 15.10.0203 (/)</t>
  </si>
  <si>
    <t>Joelho de PVC rígido, série R, 45°, ponta e bolsa, diâmetro de 75mm.  Fornecimento e instalação.</t>
  </si>
  <si>
    <t xml:space="preserve">    33,03</t>
  </si>
  <si>
    <t>IT 15.10.0206 (/)</t>
  </si>
  <si>
    <t>Joelho de PVC rígido, série R, 45°, ponta e bolsa, diâmetro de 100mm.  Fornecimento e instalação.</t>
  </si>
  <si>
    <t xml:space="preserve">    29,89</t>
  </si>
  <si>
    <t>IT 15.10.0209 (/)</t>
  </si>
  <si>
    <t>Joelho de PVC rígido, 45°, série R, ponta e bolsa, diâmetro de 150mm.  Fornecimento e instalação.</t>
  </si>
  <si>
    <t xml:space="preserve">    75,93</t>
  </si>
  <si>
    <t>IT 15.10.0250 (/)</t>
  </si>
  <si>
    <t>Joelho de PVC rígido, série R, 90°, ponta e bolsa, diâmetro de 50mm.  Fornecimento e instalação.</t>
  </si>
  <si>
    <t>IT 15.10.0253 (/)</t>
  </si>
  <si>
    <t>Joelho de PVC rígido para esgoto, série R, 90°, diâmetro de 75mm.  Fornecimento e instalação.</t>
  </si>
  <si>
    <t xml:space="preserve">    33,53</t>
  </si>
  <si>
    <t>IT 15.10.0256 (/)</t>
  </si>
  <si>
    <t>Joelho de PVC rígido, 90°, série R, ponta e bolsa, diâmetro de 100mm.  Fornecimento e instalação.</t>
  </si>
  <si>
    <t xml:space="preserve">    35,03</t>
  </si>
  <si>
    <t>IT 15.10.0303 (/)</t>
  </si>
  <si>
    <t>Junção simples de PVC rígido, série R, diâmetro de 75mm.  Fornecimento e instalação.</t>
  </si>
  <si>
    <t xml:space="preserve">    38,52</t>
  </si>
  <si>
    <t>IT 15.10.0306 (/)</t>
  </si>
  <si>
    <t>Junção simples de PVC rígido, série R, diâmetro de 100mm.  Fornecimento e instalação.</t>
  </si>
  <si>
    <t xml:space="preserve">    75,41</t>
  </si>
  <si>
    <t>IT 15.10.0309 (/)</t>
  </si>
  <si>
    <t>Junção simples de PVC rígido, série R, diâmetro de 150mm.  Fornecimento e instalação.</t>
  </si>
  <si>
    <t xml:space="preserve">   137,87</t>
  </si>
  <si>
    <t>IT 15.10.0318 (/)</t>
  </si>
  <si>
    <t>Junção simples de PVC rígido, série R, diâmetro de (150x100)mm.  Fornecimento e instalação.</t>
  </si>
  <si>
    <t xml:space="preserve">    85,08</t>
  </si>
  <si>
    <t>IT 15.10.0350 (/)</t>
  </si>
  <si>
    <t>Junção de 45° de PVC rígido, diâmetro de 40mm.  Fornecimento e instalação.</t>
  </si>
  <si>
    <t>IT 15.10.0400 (/)</t>
  </si>
  <si>
    <t>Luva dupla de PVC rígido para esgoto, de 50mm.  Fornecimento e instalação.</t>
  </si>
  <si>
    <t xml:space="preserve">    22,38</t>
  </si>
  <si>
    <t>IT 15.10.0403 (/)</t>
  </si>
  <si>
    <t>Luva dupla de PVC rígido para esgoto, de 75mm.  Fornecimento e instalação.</t>
  </si>
  <si>
    <t xml:space="preserve">    24,42</t>
  </si>
  <si>
    <t>IT 15.10.0450 (/)</t>
  </si>
  <si>
    <t>Luva dupla de PVC rígido para esgoto e águas pluviais, com parede reforçada, série R, de 100mm.  Fornecimento e instalação.</t>
  </si>
  <si>
    <t xml:space="preserve">    29,19</t>
  </si>
  <si>
    <t>IT 15.10.0500 (/)</t>
  </si>
  <si>
    <t>Tê de inspeção de PVC rígido, série R, diâmetro de 75mm.  Fornecimento e instalação.</t>
  </si>
  <si>
    <t xml:space="preserve">    42,16</t>
  </si>
  <si>
    <t>IT 15.10.0556 (/)</t>
  </si>
  <si>
    <t>Tê sanitário de PVC rígido, série R, diâmetro de 75mm.  Fornecimento e instalação.</t>
  </si>
  <si>
    <t xml:space="preserve">    55,21</t>
  </si>
  <si>
    <t>IT 15.10.0559 (/)</t>
  </si>
  <si>
    <t>Tê sanitário de PVC rígido, série R, diâmetro de 100mm.  Fornecimento e instalação.</t>
  </si>
  <si>
    <t xml:space="preserve">    65,00</t>
  </si>
  <si>
    <t>IT 15.10.0600 (/)</t>
  </si>
  <si>
    <t>Tê sanitário, de PVC rígido, série R, diâmetro de (50x75)mm.  Fornecimento e instalação.</t>
  </si>
  <si>
    <t xml:space="preserve">    60,29</t>
  </si>
  <si>
    <t>IT 15.10.0603 (/)</t>
  </si>
  <si>
    <t>Tê sanitário de PVC rígido, série R, diâmetro de (100x75)mm.  Fornecimento e instalação.</t>
  </si>
  <si>
    <t xml:space="preserve">    75,56</t>
  </si>
  <si>
    <t>IT 15.20 Conexões em Ferro Fundido</t>
  </si>
  <si>
    <t>IT 15.20.0100 (/)</t>
  </si>
  <si>
    <t>Bucha de redução em ferro fundido, BRHL, diâmetro de (75x50)mm.  Fornecimento e instalação.</t>
  </si>
  <si>
    <t xml:space="preserve">   102,02</t>
  </si>
  <si>
    <t>IT 15.20.0150 (/)</t>
  </si>
  <si>
    <t>Curva de ferro fundido, 90°, com flanges, diâmetro de 150mm.  Fornecimento e instalação.</t>
  </si>
  <si>
    <t xml:space="preserve">   669,65</t>
  </si>
  <si>
    <t>IT 15.20.0200 (/)</t>
  </si>
  <si>
    <t>Extremidade de ferro fundido, com flange e junta elástica, diâmetro de 200mm.  Fornecimento e instalação.</t>
  </si>
  <si>
    <t xml:space="preserve">   691,16</t>
  </si>
  <si>
    <t>IT 15.20.0250 (/)</t>
  </si>
  <si>
    <t>Joelho de ferro fundido, 87° 30', J87HL, diâmetro de 100mm.  Fornecimento e instalação.</t>
  </si>
  <si>
    <t xml:space="preserve">   363,28</t>
  </si>
  <si>
    <t>IT 15.20.0500 (/)</t>
  </si>
  <si>
    <t>Luva de ferro fundido, bolsa bolsa, LBBHL, diâmetro de 100mm.  Fornecimento e instalação.</t>
  </si>
  <si>
    <t xml:space="preserve">   389,15</t>
  </si>
  <si>
    <t>IT 15.25 Tubos de Queda e de Ventilação</t>
  </si>
  <si>
    <t>IT 15.25.0050 (A)</t>
  </si>
  <si>
    <t>Tubo de queda de PVC rígido, de 75mm, inclusive tê sanitário.  Fornecimento e instalação.</t>
  </si>
  <si>
    <t xml:space="preserve">    42,35</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</si>
  <si>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</si>
  <si>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</si>
  <si>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</si>
  <si>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</si>
  <si>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</si>
  <si>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</si>
  <si>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</si>
  <si>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</si>
  <si>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 xml:space="preserve">    56,15</t>
  </si>
  <si>
    <t>IT 15.25.0150 (A)</t>
  </si>
  <si>
    <t>Tubo de queda ferro fundido, diâmetro de 100mm, inclusive tê sanitário.  Fornecimento e instalação.</t>
  </si>
  <si>
    <t xml:space="preserve">   507,55</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</si>
  <si>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</si>
  <si>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</si>
  <si>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</si>
  <si>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 xml:space="preserve">   233,67</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</si>
  <si>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</si>
  <si>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</si>
  <si>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 xml:space="preserve">   430,98</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</si>
  <si>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</si>
  <si>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</si>
  <si>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 xml:space="preserve">   577,41</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</si>
  <si>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</si>
  <si>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</si>
  <si>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 xml:space="preserve">   654,01</t>
  </si>
  <si>
    <t>IT 15.35 Caixas de Gordura</t>
  </si>
  <si>
    <t>IT 15.35.0050 (/)</t>
  </si>
  <si>
    <t>Caixa de gordura simples (CGS) de concreto, conforme especificação da CEDAE, inclusive tampa de concreto, escavação e reaterro, exclusive retirada do material excedente.  Fornecimento e instalação.</t>
  </si>
  <si>
    <t xml:space="preserve">   227,67</t>
  </si>
  <si>
    <t>IT 15.35.0100 (/)</t>
  </si>
  <si>
    <t>Caixa de gordura dupla (CGD) de concreto, conforme especificação da CEDAE, inclusive tampa de concreto, escavação e reaterro, exclusive retirada do material excedente.  Fornecimento e instalação.</t>
  </si>
  <si>
    <t xml:space="preserve">   304,50</t>
  </si>
  <si>
    <t>IT 15.35.0150 (A)</t>
  </si>
  <si>
    <t>Caixa de gordura especial em concreto, conforme especificações da CEDAE, de (0,80x1,50x1,00)m, inclusive tampa de concreto, escavação e reaterro, exclusive retirada do material excedente.  Fornecimento e instalação.</t>
  </si>
  <si>
    <t xml:space="preserve">  3147,72</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</si>
  <si>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</si>
  <si>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</si>
  <si>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 xml:space="preserve">  3608,53</t>
  </si>
  <si>
    <t>IT 15.40 Caixas Sifonadas</t>
  </si>
  <si>
    <t>IT 15.40.0050 (A)</t>
  </si>
  <si>
    <t>Ralo sifonado de PVC rígido, cilíndrico, altura regulável, com diâmetro de 75mm e saída de 40mm.  Fornecimento e instalação.</t>
  </si>
  <si>
    <t xml:space="preserve">   122,34</t>
  </si>
  <si>
    <t>IT 15.40.0100 (A)</t>
  </si>
  <si>
    <t>Caixa sifonada de anel de concreto com diâmetro de 42cm e profundidade de 60cm, inclusive escavação, reaterro, exclusive retirada do material excedente.  Fornecimento e instalação</t>
  </si>
  <si>
    <t xml:space="preserve">   230,53</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</si>
  <si>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</si>
  <si>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</si>
  <si>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</si>
  <si>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 xml:space="preserve">  6948,05</t>
  </si>
  <si>
    <t>IT 15.45.0100 (/)</t>
  </si>
  <si>
    <t>Fossa séptica, de câmara submersa, tipo Inhoff de concreto pré-moldado, com capacidade para 10 contribuintes, inclusive escavação e reaterro, exclusive retirada do material excedente.  Fornecimento e instalação.</t>
  </si>
  <si>
    <t xml:space="preserve">  7664,10</t>
  </si>
  <si>
    <t>IT 15.45.0150 (/)</t>
  </si>
  <si>
    <t>Fossa séptica, de câmara submersa, tipo Inhoff de concreto pré-moldado, com capacidade para 50 contribuintes, inclusive escavação e reaterro, exclusive retirada do material excedente.  Fornecimento e instalação.</t>
  </si>
  <si>
    <t xml:space="preserve"> 11587,24</t>
  </si>
  <si>
    <t>IT 15.45.0200 (A)</t>
  </si>
  <si>
    <t>Fossa séptica, de câmara submersa, tipo Inhoff de concreto pré-moldado, com capacidade para 100 contribuintes, inclusive escavação e reaterro, exclusive retirada do material excedente.  Fornecimento e instalação.</t>
  </si>
  <si>
    <t xml:space="preserve"> 14276,01</t>
  </si>
  <si>
    <t>IT 15.50 Filtros</t>
  </si>
  <si>
    <t>IT 15.50.0200 (A)</t>
  </si>
  <si>
    <t>Filtro anaeróbico para 200 contribuintes, em concreto armado, inclusive escavação e reaterro.</t>
  </si>
  <si>
    <t xml:space="preserve"> 30434,26</t>
  </si>
  <si>
    <t>IT 15.55 Sumidouros</t>
  </si>
  <si>
    <t>IT 15.55.0050 (/)</t>
  </si>
  <si>
    <t>Sumidouro para 10 contribuintes ligado a fossa, exclusive fossas e manilhas.  Fornecimento e instalação.</t>
  </si>
  <si>
    <t xml:space="preserve">  5004,93</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</si>
  <si>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</si>
  <si>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</si>
  <si>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</si>
  <si>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</si>
  <si>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</si>
  <si>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 xml:space="preserve">   636,72</t>
  </si>
  <si>
    <t>IT 15.60.0056 (/)</t>
  </si>
  <si>
    <t>Ligação domiciliar de esgoto sanitário, compreendendo de manilha cerâmica vidrada e junção cerâmica com diâmetro de 100mm, caixa de inspeção de  anel de concreto pré-moldado (0,30x0,37)m, com tampa e caixilho de ferro fundido.</t>
  </si>
  <si>
    <t xml:space="preserve">   538,51</t>
  </si>
  <si>
    <t>IT 15.60.0059 (/)</t>
  </si>
  <si>
    <t>Ligação domiciliar de esgoto sanitário, compreendendo selim, tubo e caixa de inspeção de (0,30x0,37)m.  Exclusive escavação e reaterro.</t>
  </si>
  <si>
    <t xml:space="preserve">   530,90</t>
  </si>
  <si>
    <t>IT 15.60.0062 (/)</t>
  </si>
  <si>
    <t>Ligação domiciliar de esgoto sanitário, compreendendo selim, tubo e caixa de inspeção de (0,40x0,37)m.  Exclusive escavação e reaterro.</t>
  </si>
  <si>
    <t xml:space="preserve">   465,77</t>
  </si>
  <si>
    <t>IT 15.60.0065 (/)</t>
  </si>
  <si>
    <t>Ligação domiciliar de esgoto sanitário, compreendendo de manilha cerâmica vidrada e junção cerâmica com diâmetro de 100mm, caixa de inspeção de anel de concreto pré-moldado (0,40x0,37)m, com tampa e caixilho de ferro fundido.</t>
  </si>
  <si>
    <t xml:space="preserve">   430,60</t>
  </si>
  <si>
    <t>IT 15.60.0100 (/)</t>
  </si>
  <si>
    <t>Ligação de esgoto sanitário, em manilha de 100mm de diâmetro, incluindo escavação, reaterro até 1m; excluindo remoção e reposição de pavimento.  Preço para 10m.</t>
  </si>
  <si>
    <t xml:space="preserve">  1664,76</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</si>
  <si>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</si>
  <si>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</si>
  <si>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 xml:space="preserve">   969,15</t>
  </si>
  <si>
    <t>IT 15.60.0106 (/)</t>
  </si>
  <si>
    <t>Ligação em tubulação de PVC rígido, para esgoto, com 100mm de diâmetro, incluindo escavação e reaterro até 1m, excluindo remoção de pavimento.  Preço para 10m.</t>
  </si>
  <si>
    <t xml:space="preserve">  1549,66</t>
  </si>
  <si>
    <t>IT 15.60.0109 (/)</t>
  </si>
  <si>
    <t>Ligação domiciliar em redes novas de esgoto sanitário, com diâmetro de 100mm, compreendendo junção, tubo e caixa de inspeção de 0,60m de diâmetro e profundidade de 0,625m, exclusive escavação e reaterro.  Preço para 5m.</t>
  </si>
  <si>
    <t xml:space="preserve">  1253,33</t>
  </si>
  <si>
    <t>IT 15.60.0150 (/)</t>
  </si>
  <si>
    <t>Ligação de esgoto, em manilha cerâmica de 150mm de diâmetro, incluindo escavação, reaterro até 1m, excluindo remoção e reposição de pavimento.  Preço para 10m.</t>
  </si>
  <si>
    <t xml:space="preserve">  2118,35</t>
  </si>
  <si>
    <t>IT 15.60.0153 (/)</t>
  </si>
  <si>
    <t>Ligação em tubulação de PVC rígido, para esgoto, com 150mm de diâmetro, incluindo escavação e reaterro até 1m, excluindo remoção de pavimento.  Preço para 10m.</t>
  </si>
  <si>
    <t xml:space="preserve">  1999,91</t>
  </si>
  <si>
    <t>IT 15.60.0156 (/)</t>
  </si>
  <si>
    <t>Ligação de esgoto, em manilha cerâmica de 200mm de diâmetro, incluindo escavação, reaterro até 1m, excluindo remoção e reposição de pavimento.  Preço para 10m.</t>
  </si>
  <si>
    <t xml:space="preserve">  2532,31</t>
  </si>
  <si>
    <t>IT 15.60.0500 (/)</t>
  </si>
  <si>
    <t>Ligação de águas pluviais ou servidas domiciliares à sarjeta.</t>
  </si>
  <si>
    <t xml:space="preserve">  1830,13</t>
  </si>
  <si>
    <t>IT 15.60.0550 (/)</t>
  </si>
  <si>
    <t>Ligação de águas pluviais ou servidas domiciliares à vala.</t>
  </si>
  <si>
    <t xml:space="preserve">  1082,25</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</si>
  <si>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</si>
  <si>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</si>
  <si>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</si>
  <si>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</si>
  <si>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</si>
  <si>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 xml:space="preserve">   300,59</t>
  </si>
  <si>
    <t>IT 15.65.0100 (/)</t>
  </si>
  <si>
    <t>Grade metálica em aço carbono, galvanizada, tipo PS-253-70, nas dimensões de (1190x580)mm, sem recortes.  Fornecimento e instalação sobre cantoneiras de ferro existentes.</t>
  </si>
  <si>
    <t xml:space="preserve">   322,21</t>
  </si>
  <si>
    <t>IT 15.65.0150 (/)</t>
  </si>
  <si>
    <t>Grade metálica em aço carbono, galvanizada, tipo PS-253-70, nas dimensões de (1195x530)mm, sem recortes.  Fornecimento e instalação sobre cantoneiras de ferro existentes.</t>
  </si>
  <si>
    <t xml:space="preserve">   302,47</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</si>
  <si>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</si>
  <si>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</si>
  <si>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</si>
  <si>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</si>
  <si>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 xml:space="preserve">   341,63</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</si>
  <si>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</si>
  <si>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</si>
  <si>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 xml:space="preserve">   763,35</t>
  </si>
  <si>
    <t>IT 20.05.0200 (/)</t>
  </si>
  <si>
    <t>Chuveiro, exclusive fornecimento do aparelho e registros, compreendendo: 5m de tubo de PVC rígido de 3/4", ralo simples de PVC rígido com grelha, 2m de tubo de PVC rígido de 50mm e conexões.  Instalação e assentamento.</t>
  </si>
  <si>
    <t xml:space="preserve">   434,87</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</si>
  <si>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</si>
  <si>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</si>
  <si>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 xml:space="preserve">   618,12</t>
  </si>
  <si>
    <t>IT 20.05.0250 (/)</t>
  </si>
  <si>
    <t>Duchinha manual para banheiro, exclusive fornecimento do aparelho.  Instalação e assentamento.</t>
  </si>
  <si>
    <t xml:space="preserve">   344,39</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</si>
  <si>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</si>
  <si>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</si>
  <si>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</si>
  <si>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</si>
  <si>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 xml:space="preserve">   290,73</t>
  </si>
  <si>
    <t>IT 20.05.0353 (/)</t>
  </si>
  <si>
    <t>Filtro, exclusive fornecimento do aparelho, compreendendo: 2m de tubo de ferro galvanizado de 3/4", conexões e torneira.  Instalação e assentamento.</t>
  </si>
  <si>
    <t xml:space="preserve">   401,15</t>
  </si>
  <si>
    <t>IT 20.05.0400 (/)</t>
  </si>
  <si>
    <t>Lavatório de 1 torneira (exclusive o fornecimento do aparelho), compreendendo: 4m de tubo PVC rígido de 3/4", 3m de tubo PVC rígido de 40mm, e conexões.  Instalação e assentamento.</t>
  </si>
  <si>
    <t xml:space="preserve">   456,36</t>
  </si>
  <si>
    <t>IT 20.05.0403 (/)</t>
  </si>
  <si>
    <t>Lavatório de uma torneira, exclusive fornecimento do aparelho e isolamento, compreendendo: 4m de tubo de cobre recozido, sodas e conexões.  Instalação e assentamento.</t>
  </si>
  <si>
    <t xml:space="preserve">   527,21</t>
  </si>
  <si>
    <t>IT 20.05.0453 (/)</t>
  </si>
  <si>
    <t>Lavatório com 2 torneiras, inclusive tubo de PVC rígido e conexões, exclusive o lavatório e os metais.  Instalação e assentamento.</t>
  </si>
  <si>
    <t xml:space="preserve">   570,45</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</si>
  <si>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</si>
  <si>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</si>
  <si>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 xml:space="preserve">   405,26</t>
  </si>
  <si>
    <t>IT 20.05.0553 (A)</t>
  </si>
  <si>
    <t>Pia com 1 cuba (exclusive fornecimento do aparelho), compreendendo: 6m de tubo de PVC rígido de 3/4", 3m tubo de PVC rígido de 50mm e conexões.  Instalação e assentamento.</t>
  </si>
  <si>
    <t xml:space="preserve">   433,88</t>
  </si>
  <si>
    <t>IT 20.05.0600 (/)</t>
  </si>
  <si>
    <t>Pia com 2 cubas (exclusive fornecimento do aparelho), compreendendo: 6m de tubo de PVC rígido de 3/4", 3m de tubo de PVC rígido de 80mm e conexões.  Instalação e assentamento.</t>
  </si>
  <si>
    <t xml:space="preserve">   598,97</t>
  </si>
  <si>
    <t>IT 20.05.0650 (A)</t>
  </si>
  <si>
    <t>Ligação a coluna de esgoto de pias em tubo de PVC rígido de 50mm com conexões.</t>
  </si>
  <si>
    <t xml:space="preserve">    90,36</t>
  </si>
  <si>
    <t>IT 20.05.0750 (/)</t>
  </si>
  <si>
    <t>Mictório, exclusive fornecimento do aparelho, compreendendo: 3m de tubo de PVC rígido de 3/4", 2m de tubo de PVC rígido de 40mm e conexões.  Instalação e assentamento.</t>
  </si>
  <si>
    <t xml:space="preserve">   301,08</t>
  </si>
  <si>
    <t>IT 20.05.0759 (/)</t>
  </si>
  <si>
    <t>Mictório tipo calha, exclusive fornecimento do aparelho, compreendendo: 3m de tubo de PVC rígido de 3/4", 3m de tubo de PVC rígido de 50mm, conexões, registro e válvula de saída.  Instalação e assentamento.</t>
  </si>
  <si>
    <t xml:space="preserve">   662,76</t>
  </si>
  <si>
    <t>IT 20.05.0800 (A)</t>
  </si>
  <si>
    <t>Ralo simples de PVC rígido, com grelha, compreendendo: efluente de 40mm em PVC rígido com 2m de extensão e ligação ao ralo sifonado.  Fornecimento e instalação.</t>
  </si>
  <si>
    <t xml:space="preserve">    99,02</t>
  </si>
  <si>
    <t>IT 20.05.0850 (/)</t>
  </si>
  <si>
    <t>Ralo sifonado de PVC rígido, em pavimento térreo, com saída de 75mm, grelha redonda e porta grelha, compreendendo: 3m de tubo de PVC rígido de 75mm e ligação até a junção de ventilação.  Fornecimento e instalação.</t>
  </si>
  <si>
    <t xml:space="preserve">   168,77</t>
  </si>
  <si>
    <t>IT 20.05.0853 (A)</t>
  </si>
  <si>
    <t>Ralo sifonado de PVC rígido em pavimento elevado, com saída de 75mm, grelha redonda e porta-grelha, compreendendo: 3m de tubo de PVC rígido de 75mm e sua ligação ao ramal de queda e ventilação.  Fornecimento e instalação.</t>
  </si>
  <si>
    <t xml:space="preserve">   294,97</t>
  </si>
  <si>
    <t>IT 20.05.0860 (A)</t>
  </si>
  <si>
    <t>Ralo sifonado de PVC rígido, cilíndrico, de altura regulável, com diâmetro de 100mm e saída de 40mm.  Fornecimento e instalação.</t>
  </si>
  <si>
    <t xml:space="preserve">    70,90</t>
  </si>
  <si>
    <t>IT 20.05.0900 (/)</t>
  </si>
  <si>
    <t>Ralo de cobertura semi-esférico de ferro fundido, tipo abacaxi, com 3".  Fornecimento e instalação.</t>
  </si>
  <si>
    <t xml:space="preserve">    73,90</t>
  </si>
  <si>
    <t>IT 20.05.0903 (/)</t>
  </si>
  <si>
    <t>Ralo de cobertura semi-esférico de ferro fundido, tipo abacaxi, com 4".  Fornecimento e instalação.</t>
  </si>
  <si>
    <t xml:space="preserve">    86,13</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</si>
  <si>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</si>
  <si>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</si>
  <si>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</si>
  <si>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</si>
  <si>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 xml:space="preserve">   452,55</t>
  </si>
  <si>
    <t>IT 20.05.1050 (/)</t>
  </si>
  <si>
    <t>Válvula de descarga, em PVC rígido.  Exclusive fornecimento da válvula.  Instalação e assentamento.</t>
  </si>
  <si>
    <t xml:space="preserve">   592,16</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</si>
  <si>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</si>
  <si>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</si>
  <si>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 xml:space="preserve">   802,13</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</si>
  <si>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</si>
  <si>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</si>
  <si>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 xml:space="preserve">   879,30</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</si>
  <si>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</si>
  <si>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</si>
  <si>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 xml:space="preserve">   743,00</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</si>
  <si>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</si>
  <si>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</si>
  <si>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 xml:space="preserve">   486,06</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</si>
  <si>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</si>
  <si>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</si>
  <si>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 xml:space="preserve">   769,77</t>
  </si>
  <si>
    <t>IT 20.10 Instação Hidro-Sanitária em Aparelhos em Bateria</t>
  </si>
  <si>
    <t>IT 20.10.0050 (/)</t>
  </si>
  <si>
    <t>Instalação e assentamento de 1 chuveiro em bateria, exclusive fornecimento do aparelho e registro.</t>
  </si>
  <si>
    <t xml:space="preserve">   712,47</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</si>
  <si>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</si>
  <si>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</si>
  <si>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</si>
  <si>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</si>
  <si>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</si>
  <si>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</si>
  <si>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 xml:space="preserve">    38,11</t>
  </si>
  <si>
    <t>IT 25.02.0150 (/)</t>
  </si>
  <si>
    <t>Corte em alvenaria de tijolo, para instalação de caixa de (0,50x1x0,15)m, inclusive arremates de recomposição.</t>
  </si>
  <si>
    <t xml:space="preserve">    76,22</t>
  </si>
  <si>
    <t>IT 25.02.0200 (/)</t>
  </si>
  <si>
    <t>Corte em alvenaria de tijolo, para instalação de caixa de (1x1x0,15)m, inclusive arremates de recomposição.</t>
  </si>
  <si>
    <t xml:space="preserve">   171,50</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</si>
  <si>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</si>
  <si>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</si>
  <si>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</si>
  <si>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</si>
  <si>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</si>
  <si>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 xml:space="preserve">     9,90</t>
  </si>
  <si>
    <t>IT 25.04.0056 (A)</t>
  </si>
  <si>
    <t>Eletroduto de PVC rígido, diâmetro de 1", inclusive conexões e emendas, exclusive abertura e fechamento de rasgo.  Fornecimento e instalação.</t>
  </si>
  <si>
    <t xml:space="preserve">    13,36</t>
  </si>
  <si>
    <t>IT 25.04.0059 (A)</t>
  </si>
  <si>
    <t>Eletroduto de PVC rígido, diâmetro de 1 1/4", inclusive conexões e emendas, exclusive abertura e fechamento de rasgo.  Fornecimento e instalação.</t>
  </si>
  <si>
    <t xml:space="preserve">    17,20</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</si>
  <si>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</si>
  <si>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</si>
  <si>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</si>
  <si>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</si>
  <si>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 xml:space="preserve">    23,93</t>
  </si>
  <si>
    <t>IT 25.04.0068 (A)</t>
  </si>
  <si>
    <t>Eletroduto de PVC rígido, diâmetro de 3", inclusive conexões e emendas, exclusive abertura e fechamento de rasgo.  Fornecimento e instalação.</t>
  </si>
  <si>
    <t xml:space="preserve">    38,22</t>
  </si>
  <si>
    <t>IT 25.04.0071 (A)</t>
  </si>
  <si>
    <t>Eletroduto de PVC rígido, diâmetro de 4", inclusive conexões e emendas, exclusive abertura e fechamento de rasgo.  Fornecimento e instalação.</t>
  </si>
  <si>
    <t xml:space="preserve">    77,02</t>
  </si>
  <si>
    <t>IT 25.06 Conexões para Eletroduto de PVC Rígido Roscável</t>
  </si>
  <si>
    <t>IT 25.06.0053 (/)</t>
  </si>
  <si>
    <t>Curva de 90°, para eletroduto de PVC rígido, roscável, com diâmetro de 3/4".  Fornecimento e instalação.</t>
  </si>
  <si>
    <t xml:space="preserve">     9,54</t>
  </si>
  <si>
    <t>IT 25.06.0056 (/)</t>
  </si>
  <si>
    <t>Curva de 90°, para eletroduto de PVC rígido, roscável, com diâmetro de 1".  Fornecimento e instalação.</t>
  </si>
  <si>
    <t xml:space="preserve">    10,35</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</si>
  <si>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</si>
  <si>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</si>
  <si>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</si>
  <si>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</si>
  <si>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</si>
  <si>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</si>
  <si>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</si>
  <si>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 xml:space="preserve">     7,43</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</si>
  <si>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</si>
  <si>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</si>
  <si>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</si>
  <si>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</si>
  <si>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</si>
  <si>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 xml:space="preserve">     7,82</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</si>
  <si>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</si>
  <si>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</si>
  <si>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</si>
  <si>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</si>
  <si>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</si>
  <si>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</si>
  <si>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</si>
  <si>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</si>
  <si>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 xml:space="preserve">    16,69</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</si>
  <si>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</si>
  <si>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</si>
  <si>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 xml:space="preserve">    19,84</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</si>
  <si>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</si>
  <si>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</si>
  <si>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</si>
  <si>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</si>
  <si>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 xml:space="preserve">    27,43</t>
  </si>
  <si>
    <t>IT 25.10.0121 (/)</t>
  </si>
  <si>
    <t>Linha de duto espiral flexível de polietileno de alta densidade, tipo Kanalex ou similar, diâmetro de 125mm (5" ), com arame-guia galvanizado revestido em PVC, inclusive emendas e tamponamento, exclusive escavação e reaterro.</t>
  </si>
  <si>
    <t xml:space="preserve">    28,80</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</si>
  <si>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</si>
  <si>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</si>
  <si>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</si>
  <si>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</si>
  <si>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</si>
  <si>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</si>
  <si>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 xml:space="preserve">   102,13</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</si>
  <si>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</si>
  <si>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</si>
  <si>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 xml:space="preserve">   104,87</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</si>
  <si>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</si>
  <si>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</si>
  <si>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</si>
  <si>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 xml:space="preserve">    58,49</t>
  </si>
  <si>
    <t>IT 25.12.0100 (/)</t>
  </si>
  <si>
    <t>Construção de linha dupla de tubo de PVC rígido, série R de 100mm, para proteção de condutores de sistema de telefonia, assentados e cobertos com camada de concreto simples, exclusive escavação e reaterro.</t>
  </si>
  <si>
    <t xml:space="preserve">   117,34</t>
  </si>
  <si>
    <t>IT 25.12.0150 (/)</t>
  </si>
  <si>
    <t>Construção de linha tripla de tubo de PVC rígido, série R de 100mm, para proteção de condutores de sistema de telefonia, assentados e cobertos com camada de concreto simples, exclusive escavação e reaterro.</t>
  </si>
  <si>
    <t xml:space="preserve">   175,45</t>
  </si>
  <si>
    <t>IT 25.12.0200 (/)</t>
  </si>
  <si>
    <t>Construção de linha quádrupla de tubo de PVC rígido, série R de 100mm, para proteção de condutores de sistema de telefonia, assentados e cobertos com camada de concreto simples, exclusive escavação e reaterro.</t>
  </si>
  <si>
    <t xml:space="preserve">   233,93</t>
  </si>
  <si>
    <t>IT 25.12.0300 (/)</t>
  </si>
  <si>
    <t>Construção de linha sextupla de tubo de PVC rígido, série R de 100mm, para proteção de condutores de sistema de telefonia, assentados e cobertos com camada de concreto simples, exclusive escavação e reaterro.</t>
  </si>
  <si>
    <t xml:space="preserve">   350,91</t>
  </si>
  <si>
    <t>IT 25.13 Canaletas de PVC e Acessórios</t>
  </si>
  <si>
    <t>IT 25.13.0200 (/)</t>
  </si>
  <si>
    <t>Canaleta em PVC tipo evolutiva DLP 80x35mm, em peça de 2,00m, com tampa flexível e cotovelo 90º, fabricação Pial Legrand ou similar.  Fornecimento e instalação.</t>
  </si>
  <si>
    <t xml:space="preserve">   268,81</t>
  </si>
  <si>
    <t>IT 25.13.0500 (/)</t>
  </si>
  <si>
    <t>Tomada 2P+T - 10A/250V padrão brasileiro, sistema "X" fabricação Pial Legrand ou similar.  Fornecimento e instalação.</t>
  </si>
  <si>
    <t xml:space="preserve">    47,65</t>
  </si>
  <si>
    <t>IT 25.13.0700 (/)</t>
  </si>
  <si>
    <t>Tomada RJ11 2 fios, sistema "X", fabricação Pial Legrand ou similar.  Fornecimento e instalação.</t>
  </si>
  <si>
    <t xml:space="preserve">   108,06</t>
  </si>
  <si>
    <t>IT 25.13.1200 (/)</t>
  </si>
  <si>
    <t>Tomada padrão brasileiro 2P+T 10A/250V, em módulo Pialplus, com placa e suporte para mecanismo de 01 posto, para canaleta em PVC tipo evolutiva DLP 80x35mm, fabricação Pial Legrand ou similar.  Fornecimento e instalação.</t>
  </si>
  <si>
    <t xml:space="preserve">    59,44</t>
  </si>
  <si>
    <t>IT 25.13.1300 (/)</t>
  </si>
  <si>
    <t>Tomada RJ11, em módulo Pialplus, com placa e suporte para mecanismo de 01 posto, para canaleta evolutiva 80x35mm, sistema DLP, fabricação Pial Legrand ou similar.  Fornecimento e instalação.</t>
  </si>
  <si>
    <t xml:space="preserve">    67,13</t>
  </si>
  <si>
    <t>IT 25.14 Eletroduto de Ferro Galvanizado</t>
  </si>
  <si>
    <t>IT 25.14.0053 (A)</t>
  </si>
  <si>
    <t>Eletroduto de ferro galvanizado, diâmetro de 19mm (3/4"), inclusive conexões e emendas, exclusive abertura de rasgo.  Fornecimento e instalação.</t>
  </si>
  <si>
    <t xml:space="preserve">    20,41</t>
  </si>
  <si>
    <t>IT 25.14.0056 (A)</t>
  </si>
  <si>
    <t>Eletroduto de ferro galvanizado, diâmetro de 25mm (1"), inclusive conexões e emendas, exclusive abertura e fechamento rasgo.  Fornecimento e instalação.</t>
  </si>
  <si>
    <t xml:space="preserve">    26,66</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</si>
  <si>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</si>
  <si>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</si>
  <si>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</si>
  <si>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</si>
  <si>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 xml:space="preserve">    61,13</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</si>
  <si>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</si>
  <si>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</si>
  <si>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</si>
  <si>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</si>
  <si>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 xml:space="preserve">    79,64</t>
  </si>
  <si>
    <t>IT 25.14.0071 (/)</t>
  </si>
  <si>
    <t>Eletroduto de ferro galvanizado, diâmetro de 75mm (3"), exclusive luvas, curvas, abertura e fechamento rasgo.  Fornecimento e instalação.</t>
  </si>
  <si>
    <t xml:space="preserve">    99,86</t>
  </si>
  <si>
    <t>IT 25.14.0074 (A)</t>
  </si>
  <si>
    <t>Eletroduto de ferro galvanizado, diâmetro de 75mm (3"), inclusive conexões e emendas, exclusive abertura e fechamento rasgo.  Fornecimento e instalação.</t>
  </si>
  <si>
    <t xml:space="preserve">    99,41</t>
  </si>
  <si>
    <t>IT 25.14.0077 (A)</t>
  </si>
  <si>
    <t>Eletroduto de ferro galvanizado, diâmetro de 100mm (4"), inclusive conexões e emendas, exclusive abertura e fechamento rasgo.  Fornecimento e instalação.</t>
  </si>
  <si>
    <t xml:space="preserve">   120,94</t>
  </si>
  <si>
    <t>IT 25.14.0109 (A)</t>
  </si>
  <si>
    <t>Eletroduto tipo pesado, com diâmetro de 32mm(1 1/4"), inclusive conexões e emendas, exclusive abertura e fechamento de rasgo.  Fornecimento e instalação.</t>
  </si>
  <si>
    <t xml:space="preserve">    60,22</t>
  </si>
  <si>
    <t>IT 25.16 Conexões de Ferro Galvanizado</t>
  </si>
  <si>
    <t>IT 25.16.0050 (/)</t>
  </si>
  <si>
    <t>Bucha redonda de ferro galvanizado, diâmetro de 50mm (2"), para o de 25mm (1").  Fornecimento e instalação.</t>
  </si>
  <si>
    <t xml:space="preserve">    35,67</t>
  </si>
  <si>
    <t>IT 25.16.0150 (/)</t>
  </si>
  <si>
    <t>Curva longa de ferro galvanizado, diâmetro de 50mm (2").  Fornecimento e instalação.</t>
  </si>
  <si>
    <t xml:space="preserve">    38,37</t>
  </si>
  <si>
    <t>IT 25.18 Eletrocalha</t>
  </si>
  <si>
    <t>IT 25.18.0050 (A)</t>
  </si>
  <si>
    <t>Eletrocalha perfurada, dobra "C", medindo (200x75)mm.  Fornecimento e instalação.</t>
  </si>
  <si>
    <t xml:space="preserve">   130,45</t>
  </si>
  <si>
    <t>IT 25.18.0100 (A)</t>
  </si>
  <si>
    <t>Eletrocalha perfurada, dobra "C", medindo (500x75)mm.  Fornecimento e instalação.</t>
  </si>
  <si>
    <t xml:space="preserve">   246,39</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</si>
  <si>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</si>
  <si>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</si>
  <si>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</si>
  <si>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</si>
  <si>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</si>
  <si>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</si>
  <si>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</si>
  <si>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</si>
  <si>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</si>
  <si>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 xml:space="preserve">   295,67</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</si>
  <si>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</si>
  <si>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</si>
  <si>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 xml:space="preserve">   517,55</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</si>
  <si>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</si>
  <si>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</si>
  <si>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 xml:space="preserve">   328,17</t>
  </si>
  <si>
    <t>IT 25.20.0150 (A)</t>
  </si>
  <si>
    <t>Instalação de ponto de luz aparente, sobre madeira, compreendendo: fita isolante, plafonier, receptáculo, parafusos e buchas de nylon, 12m de fio paralelo de 2,5mm2.</t>
  </si>
  <si>
    <t xml:space="preserve">   158,62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</si>
  <si>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</si>
  <si>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</si>
  <si>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 xml:space="preserve">   576,96</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</si>
  <si>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</si>
  <si>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</si>
  <si>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 xml:space="preserve">   739,15</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</si>
  <si>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</si>
  <si>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</si>
  <si>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 xml:space="preserve">  1712,07</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</si>
  <si>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</si>
  <si>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</si>
  <si>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 xml:space="preserve">   944,86</t>
  </si>
  <si>
    <t>IT 25.20.0350 (/)</t>
  </si>
  <si>
    <t>Instalação de um conjunto de 5 pontos de luz com eletroduto de PVC rígido de 1/2", inclusive abertura e fechamento de rasgo em alvenaria.</t>
  </si>
  <si>
    <t xml:space="preserve">   857,42</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</si>
  <si>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</si>
  <si>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</si>
  <si>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 xml:space="preserve">   886,78</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</si>
  <si>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</si>
  <si>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</si>
  <si>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 xml:space="preserve">  1032,88</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</si>
  <si>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</si>
  <si>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</si>
  <si>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 xml:space="preserve">   967,32</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</si>
  <si>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</si>
  <si>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</si>
  <si>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 xml:space="preserve">  1228,67</t>
  </si>
  <si>
    <t>IT 25.20.0501 (/)</t>
  </si>
  <si>
    <t>Instalação de ponto de campainha de alta potência, compreendendo: 5 varas de eletroduto de 3/4", 50m de fio # 1,5mm², botão e campainha sincronizada de 8".</t>
  </si>
  <si>
    <t xml:space="preserve">  1361,53</t>
  </si>
  <si>
    <t>IT 25.20.0504 (/)</t>
  </si>
  <si>
    <t>Instalação de ponto de campainha tipo cigarra, compreendendo: 3 varas de eletroduto de 3/4", 20m de fio # 1,5mm², botão e cigarra.</t>
  </si>
  <si>
    <t xml:space="preserve">   271,30</t>
  </si>
  <si>
    <t>IT 25.22 Ponto de Força</t>
  </si>
  <si>
    <t>IT 25.22.0050 (/)</t>
  </si>
  <si>
    <t>Instalação de ponto de força até 2 CV, equivalente a 2 varas de eletroduto pesado de 1/2", Apollo ou similar.</t>
  </si>
  <si>
    <t xml:space="preserve">   662,63</t>
  </si>
  <si>
    <t>IT 25.22.0053 (/)</t>
  </si>
  <si>
    <t>Instalação de ponto de força até 2 CV, equivalente a 2 varas de eletroduto de PVC rígido de 1/2", 20m de fio de 2,5mm2, caixas e conexões.</t>
  </si>
  <si>
    <t xml:space="preserve">   600,41</t>
  </si>
  <si>
    <t>IT 25.22.0100 (/)</t>
  </si>
  <si>
    <t>Instalação de ponto de força até 4 CV, equivalente a 2 varas de eletroduto pesado de 3/4" Apollo ou similar.</t>
  </si>
  <si>
    <t xml:space="preserve">  1032,06</t>
  </si>
  <si>
    <t>IT 25.22.0150 (A)</t>
  </si>
  <si>
    <t>Instalação de ponto de força até 5 CV, equivalente a 2 varas de eletroduto pesado de 3/4" Apollo, 20m de fio 4mm2, caixas e conexões.</t>
  </si>
  <si>
    <t xml:space="preserve">   811,59</t>
  </si>
  <si>
    <t>IT 25.22.0500 (A)</t>
  </si>
  <si>
    <t>Instalação de ponto de força até 10 CV, equivalente a 2 varas de eletroduto pesado de 1" Apollo, 20m de fio 6mm2, caixas e conexões.</t>
  </si>
  <si>
    <t xml:space="preserve">   845,46</t>
  </si>
  <si>
    <t>IT 25.22.0550 (/)</t>
  </si>
  <si>
    <t>Instalação de ponto de força até 15 CV, equivalente a 2 varas de eletroduto de PVC rígido de 1 1/2".</t>
  </si>
  <si>
    <t xml:space="preserve">  1241,13</t>
  </si>
  <si>
    <t>IT 25.24 Ponto Telefônico</t>
  </si>
  <si>
    <t>IT 25.24.0050 (A)</t>
  </si>
  <si>
    <t>Instalação de ponto de telefone, compreendendo: 3 varas de eletroduto de 3/4", conexões, caixas e guia de arame galvanizado nº 16.</t>
  </si>
  <si>
    <t xml:space="preserve">   215,29</t>
  </si>
  <si>
    <t>IT 25.26 Ponto de Tomada</t>
  </si>
  <si>
    <t>IT 25.26.0025 (/)</t>
  </si>
  <si>
    <t>Instalação de ponto de tomada com 1 vara em eletroduto de PVC, rígido 3/4", 10,5m de diâmetro 2,5mm2, inclusive abertura e fechamento de rasgo de alvenaria.</t>
  </si>
  <si>
    <t xml:space="preserve">   197,42</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</si>
  <si>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</si>
  <si>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</si>
  <si>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 xml:space="preserve">   284,65</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</si>
  <si>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</si>
  <si>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</si>
  <si>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 xml:space="preserve">   286,77</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</si>
  <si>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</si>
  <si>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</si>
  <si>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 xml:space="preserve">   390,67</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</si>
  <si>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</si>
  <si>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</si>
  <si>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 xml:space="preserve">   547,04</t>
  </si>
  <si>
    <t>IT 25.26.0112 (/)</t>
  </si>
  <si>
    <t>Fornecimento e instalação de tomada fosforescente Universal, linha Silentoque, da Pial ou similar, externa, com placa.</t>
  </si>
  <si>
    <t xml:space="preserve">    10,99</t>
  </si>
  <si>
    <t>IT 25.26.0115 (/)</t>
  </si>
  <si>
    <t>Instalação de tomada de embutir, referência 54322, 3P-20A, linha Silentoque, da Pial ou similar, com placa, inclusive fornecimento.</t>
  </si>
  <si>
    <t xml:space="preserve">    23,49</t>
  </si>
  <si>
    <t>IT 25.26.0118 (A)</t>
  </si>
  <si>
    <t>Instalação para ponto de rede de computador equivalente a 2 varas de eletroduto de PVC rígido de 3/4", 6,5m de cabo para rede (KMP, 4 pares, 8 vias, categoria 5), conector RJ 45, inclusive abertura e fechamento de rasgo de alvenaria.</t>
  </si>
  <si>
    <t xml:space="preserve">   261,01</t>
  </si>
  <si>
    <t>IT 25.26.0150 (A)</t>
  </si>
  <si>
    <t>Instalação de ponto de tomada de sobrepor, compreendendo: 12m de fio paralelo de 2,5mm2, bucha de nylon, parafusos e tomada de sobrepor.</t>
  </si>
  <si>
    <t xml:space="preserve">   156,43</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</si>
  <si>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</si>
  <si>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</si>
  <si>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</si>
  <si>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</si>
  <si>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 xml:space="preserve">   533,17</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</si>
  <si>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</si>
  <si>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</si>
  <si>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 xml:space="preserve">   625,46</t>
  </si>
  <si>
    <t>IT 25.26.0350 (/)</t>
  </si>
  <si>
    <t>Instalação de tomada trifásica para pino tipo faca de 20A/220V com 2 disjuntores de 30A montados em caixa de chapa de ferro estampada de (15x15)cm, inclusive abertura e fechamento do rasgo em alvenaria.</t>
  </si>
  <si>
    <t xml:space="preserve">   400,56</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</si>
  <si>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</si>
  <si>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</si>
  <si>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</si>
  <si>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</si>
  <si>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 xml:space="preserve">    19,52</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</si>
  <si>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</si>
  <si>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</si>
  <si>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</si>
  <si>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</si>
  <si>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</si>
  <si>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 xml:space="preserve">    34,98</t>
  </si>
  <si>
    <t>IT 25.28.0056 (/)</t>
  </si>
  <si>
    <t>Instalação de interruptor de embutir fosforescente, linha Silentoque, da Pial ou similar, com placa, three way, inclusive fornecimento.</t>
  </si>
  <si>
    <t xml:space="preserve">    37,75</t>
  </si>
  <si>
    <t>IT 25.28.0059 (/)</t>
  </si>
  <si>
    <t>Instalação de interruptor simples, referência 1100, 10A-250V, linha Silentoque, da Pial ou similar, com placa, inclusive fornecimento.</t>
  </si>
  <si>
    <t xml:space="preserve">    14,54</t>
  </si>
  <si>
    <t>IT 25.28.0100 (A)</t>
  </si>
  <si>
    <t>Instalação de interruptor de sobrepor, compreendendo: 12m de fio paralelo de 2,5mm2, fita isolante, bucha de nylon, parafusos e interruptor de sobrepor.</t>
  </si>
  <si>
    <t xml:space="preserve">   175,57</t>
  </si>
  <si>
    <t>IT 25.28.0150 (/)</t>
  </si>
  <si>
    <t>Instalação de 2 interruptores verticais em caixa estampada de 4"x4" com placa contendo 2 módulos verticais, inclusive fornecimento.</t>
  </si>
  <si>
    <t xml:space="preserve">   200,90</t>
  </si>
  <si>
    <t>IT 25.28.0200 (/)</t>
  </si>
  <si>
    <t>Instalação de placa cega instalada em caixa de 4"x2", inclusive fornecimento.</t>
  </si>
  <si>
    <t xml:space="preserve">    22,87</t>
  </si>
  <si>
    <t>IT 25.32 Cabos com Isolamento Termoplástico, para Instalação Interna de Luz e Força - Tensão Nominal 450/750 Volts</t>
  </si>
  <si>
    <t>IT 25.32.0010 (/)</t>
  </si>
  <si>
    <t>Cabo de cobre flexível, com isolamento termoplástico, compreendendo: preparo, corte e enfiação em eletrodutos em bitola de 1,5mm² com tensão nominal de 450/750V. Fornecimento e colocação.</t>
  </si>
  <si>
    <t xml:space="preserve">     3,83</t>
  </si>
  <si>
    <t>IT 25.32.0015 (/)</t>
  </si>
  <si>
    <t>Cabo de cobre flexível, com isolamento termoplástico, compreendendo: preparo, corte e enfiação em eletrodutos em bitola de 2,5mm² com tensão nominal de 450/750V. Fornecimento e colocação.</t>
  </si>
  <si>
    <t xml:space="preserve">     5,11</t>
  </si>
  <si>
    <t>IT 25.32.0020 (/)</t>
  </si>
  <si>
    <t>Cabo de cobre flexível, com isolamento termoplástico, compreendendo: preparo, corte e enfiação em eletrodutos em bitola de 4mm² com tensão nominal de 450/750V. Fornecimento e colocação.</t>
  </si>
  <si>
    <t xml:space="preserve">     7,22</t>
  </si>
  <si>
    <t>IT 25.32.0025 (/)</t>
  </si>
  <si>
    <t>Cabo de cobre flexível, com isolamento termoplástico, compreendendo: preparo, corte e enfiação em eletrodutos em bitola de 6mm² com tensão nominal de 450/750V. Fornecimento e colocação.</t>
  </si>
  <si>
    <t>IT 25.32.0030 (/)</t>
  </si>
  <si>
    <t>Cabo de cobre flexível, com isolamento termoplástico, compreendendo: preparo, corte e enfiação em eletrodutos em bitola de 10mm² com tensão nominal de 450/750V. Fornecimento e colocação.</t>
  </si>
  <si>
    <t>IT 25.32.0035 (/)</t>
  </si>
  <si>
    <t>Cabo de cobre flexível, com isolamento termoplástico, compreendendo: preparo, corte e enfiação em eletrodutos em bitola de 16mm² com tensão nominal de 450/750V. Fornecimento e colocação.</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</si>
  <si>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</si>
  <si>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</si>
  <si>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</si>
  <si>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</si>
  <si>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 xml:space="preserve">     5,29</t>
  </si>
  <si>
    <t>IT 25.32.0059 (/)</t>
  </si>
  <si>
    <t>Cabo de cobre rígido, 750V, com isolamento termoplástico, compreendendo: preparo, corte e enfiação em eletrodutos em bitola de 4mm2.  Fornecimento e instalação.</t>
  </si>
  <si>
    <t xml:space="preserve">     7,30</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</si>
  <si>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</si>
  <si>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</si>
  <si>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</si>
  <si>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</si>
  <si>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 xml:space="preserve">    13,91</t>
  </si>
  <si>
    <t>IT 25.32.0068 (/)</t>
  </si>
  <si>
    <t>Cabo de cobre rígido, com isolamento termoplástico, compreendendo: preparo, corte e enfiação em eletrodutos em bitola de 16mm2 com tensão nominal de 450/750V.  Fornecimento e instalação.</t>
  </si>
  <si>
    <t xml:space="preserve">    20,86</t>
  </si>
  <si>
    <t>IT 25.32.0074 (/)</t>
  </si>
  <si>
    <t>Cabo de cobre rígido, com isolamento termoplástico, compreendendo: preparo, corte e enfiação em eletrodutos, na bitola de 25mm2.  Fornecimento e instalação.</t>
  </si>
  <si>
    <t xml:space="preserve">    42,46</t>
  </si>
  <si>
    <t>IT 25.32.0080 (/)</t>
  </si>
  <si>
    <t>Cabo de cobre rígido, com isolamento termoplástico, compreendendo: preparo, corte e enfiação em eletrodutos em  bitola de 50mm2 com tensão nominal de 450/750V.  Fornecimento e instalação.</t>
  </si>
  <si>
    <t xml:space="preserve">    80,17</t>
  </si>
  <si>
    <t>IT 25.32.0083 (/)</t>
  </si>
  <si>
    <t>Cabo de cobre rígido, com isolamento termoplástico, compreendendo: preparo, corte e enfiação em eletrodutos, na  bitola de 70mm2.  Fornecimento e instalação.</t>
  </si>
  <si>
    <t xml:space="preserve">    92,27</t>
  </si>
  <si>
    <t>IT 25.32.0503 (A)</t>
  </si>
  <si>
    <t>Cabo de cobre flexível, 750V, seção de 3x1mm2, com condutores de cobre nu, coberto com camada isolante de PVC.  Fornecimento e instalação.</t>
  </si>
  <si>
    <t xml:space="preserve">    10,82</t>
  </si>
  <si>
    <t>IT 25.34 Cabos com Isolamento Termoplástico, para Instalação Interna/ Externa de Luz e Força - Tensão Nominal 600/1000 Volts</t>
  </si>
  <si>
    <t>IT 25.34.0010 (/)</t>
  </si>
  <si>
    <t>Cabo de cobre flexível, com isolamento termoplástico, compreendendo: preparo, corte e enfiação em eletrodutos em bitola de 35mm2 com tensão nominal de 0,6/1kV. Fornecimento e colocação.</t>
  </si>
  <si>
    <t xml:space="preserve">    41,18</t>
  </si>
  <si>
    <t>IT 25.34.0015 (/)</t>
  </si>
  <si>
    <t>Cabo de cobre flexível, com isolamento termoplástico, compreendendo: preparo, corte e enfiação em eletrodutos em bitola de 50mm2 com tensão nominal de 0,6/1kV. Fornecimento e colocação.</t>
  </si>
  <si>
    <t xml:space="preserve">    58,85</t>
  </si>
  <si>
    <t>IT 25.34.0020 (/)</t>
  </si>
  <si>
    <t>Cabo de cobre flexível, com isolamento termoplástico, compreendendo: preparo, corte e enfiação em eletrodutos em bitola de 70mm2 com tensão nominal de 0,6/1kV. Fornecimento e colocação.</t>
  </si>
  <si>
    <t xml:space="preserve">    72,76</t>
  </si>
  <si>
    <t>IT 25.34.0025 (/)</t>
  </si>
  <si>
    <t>Cabo de cobre flexível, com isolamento termoplástico, compreendendo: preparo, corte e enfiação em eletrodutos em bitola de 95mm2 com tensão nominal de 0,6/1kV. Fornecimento e colocação.</t>
  </si>
  <si>
    <t xml:space="preserve">   102,77</t>
  </si>
  <si>
    <t>IT 25.34.0030 (/)</t>
  </si>
  <si>
    <t>Cabo de cobre flexível, com isolamento termoplástico, compreendendo: preparo, corte e enfiação em eletrodutos em bitola de 120mm2 com tensão nominal de 0,6/1kV. Fornecimento e colocação.</t>
  </si>
  <si>
    <t xml:space="preserve">   129,21</t>
  </si>
  <si>
    <t>IT 25.34.0035 (/)</t>
  </si>
  <si>
    <t>Cabo de cobre flexível, com isolamento termoplástico, compreendendo: preparo, corte e enfiação em eletrodutos em bitola de 150mm2 com tensão nominal de 0,6/1kV. Fornecimento e colocação.</t>
  </si>
  <si>
    <t xml:space="preserve">   166,49</t>
  </si>
  <si>
    <t>IT 25.34.0053 (/)</t>
  </si>
  <si>
    <t>Cabo de cobre rígido, com isolamento termoplástico, antichama, compreendendo: preparo, corte e enfiação em eletrodutos, 600/1000V, na bitola de 1,5mm2.  Fornecimento e instalação.</t>
  </si>
  <si>
    <t xml:space="preserve">     4,78</t>
  </si>
  <si>
    <t>IT 25.34.0059 (/)</t>
  </si>
  <si>
    <t>Cabo de cobre rígido, com isolamento termoplástico, antichama, compreendendo: preparo, corte e enfiação em eletrodutos, 600/1000V, na bitola de 2,5mm2.  Fornecimento e instalação.</t>
  </si>
  <si>
    <t xml:space="preserve">     5,43</t>
  </si>
  <si>
    <t>IT 25.34.0068 (/)</t>
  </si>
  <si>
    <t>Cabo de cobre rígido, com isolamento termoplástico, antichama, compreendendo: preparo, corte e enfiação em eletrodutos, 600/1000V,  na bitola de 10mm2.  Fornecimento e instalação.</t>
  </si>
  <si>
    <t xml:space="preserve">    16,54</t>
  </si>
  <si>
    <t>IT 25.34.0071 (/)</t>
  </si>
  <si>
    <t>Cabo de cobre rígido, com isolamento termoplástico, antichama, compreendendo: preparo, corte e enfiação em eletrodutos, 600/1000V, na bitola de 16mm2.  Fornecimento e instalação.</t>
  </si>
  <si>
    <t xml:space="preserve">    24,61</t>
  </si>
  <si>
    <t>IT 25.34.0077 (A)</t>
  </si>
  <si>
    <t>Cabo de cobre rígido, com isolamento termoplástico, antichama, compreendendo: preparo, corte e enfiação em eletrodutos, 1Kv, na bitola de 35mm2.  Fornecimento e instalação.</t>
  </si>
  <si>
    <t xml:space="preserve">    42,91</t>
  </si>
  <si>
    <t>IT 25.34.0080 (/)</t>
  </si>
  <si>
    <t>Cabo de cobre rígido, com isolamento termoplástico, antichama, compreendendo: preparo, corte e enfiação em eletrodutos, 600/1000V, na bitola de 50mm2.  Fornecimento e instalação.</t>
  </si>
  <si>
    <t xml:space="preserve">    67,03</t>
  </si>
  <si>
    <t>IT 25.34.0086 (/)</t>
  </si>
  <si>
    <t>Cabo de cobre rígido, com isolamento termoplástico, compreendendo: preparo, corte e enfiação em eletrodutos em bitola de 95mm2.  Fornecimento e instalação.</t>
  </si>
  <si>
    <t xml:space="preserve">   129,17</t>
  </si>
  <si>
    <t>IT 25.34.0089 (A)</t>
  </si>
  <si>
    <t>Cabo de cobre rígido, com isolamento termoplástico, compreendendo: preparo, corte e enfiação em eletrodutos em bitola de 120mm2.  Fornecimento e instalação.</t>
  </si>
  <si>
    <t xml:space="preserve">   169,69</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</si>
  <si>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</si>
  <si>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</si>
  <si>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</si>
  <si>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</si>
  <si>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</si>
  <si>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</si>
  <si>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 xml:space="preserve">   319,44</t>
  </si>
  <si>
    <t>IT 25.34.0101 (A)</t>
  </si>
  <si>
    <t>Cabo de cobre rígido, com isolamento termoplástico, compreendendo: preparo, corte e enfiação em eletrodutos em bitola de 300mm2.  Fornecimento e instalação.</t>
  </si>
  <si>
    <t xml:space="preserve">   291,15</t>
  </si>
  <si>
    <t>IT 25.34.0265 (/)</t>
  </si>
  <si>
    <t>Cabo de cobre rígido, seção de 3x25mm2, 0,6/1Kv, antichama, compreendendo preparo, corte e enfiação em eletrodutos, Sintenax ou similar.  Fornecimento e instalação.</t>
  </si>
  <si>
    <t xml:space="preserve">    59,95</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</si>
  <si>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</si>
  <si>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</si>
  <si>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</si>
  <si>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</si>
  <si>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</si>
  <si>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</si>
  <si>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 xml:space="preserve">     9,89</t>
  </si>
  <si>
    <t>IT 25.34.0359 (/)</t>
  </si>
  <si>
    <t>Cabo de cobre rígido, 1Kv, PVC/70°C, 6mm2.  Fornecimento e instalação.</t>
  </si>
  <si>
    <t>IT 25.34.0361 (/)</t>
  </si>
  <si>
    <t>Cabo de cobre rígido, isolado, antichama, unipolar, 10mm2, 1000V, referência Sintenax, Pirelli ou similar. Fornecimento e instalação.</t>
  </si>
  <si>
    <t xml:space="preserve">    16,19</t>
  </si>
  <si>
    <t>IT 25.34.0364 (/)</t>
  </si>
  <si>
    <t>Cabo de cobre rígido, isolado, antichama, unipolar, 16mm2, 1000V, referência Sintenax, Pirelli ou similar. Fornecimento e instalação.</t>
  </si>
  <si>
    <t xml:space="preserve">    24,26</t>
  </si>
  <si>
    <t>IT 25.34.0367 (/)</t>
  </si>
  <si>
    <t>Cabo de cobre rígido, 1Kv, PVC/70°C, 25mm2.  Fornecimento e instalação.</t>
  </si>
  <si>
    <t xml:space="preserve">    47,54</t>
  </si>
  <si>
    <t>IT 25.34.0370 (/)</t>
  </si>
  <si>
    <t>Cabo de cobre rígido, isolado, antichama, unipolar, 50mm2, 1000V, referência Sintenax, Pirelli ou similar. Fornecimento e instalação.</t>
  </si>
  <si>
    <t xml:space="preserve">    66,57</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</si>
  <si>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</si>
  <si>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</si>
  <si>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</si>
  <si>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</si>
  <si>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 xml:space="preserve">   136,32</t>
  </si>
  <si>
    <t>IT 25.34.0379 (A)</t>
  </si>
  <si>
    <t>Cabo de cobre rígido, isolado, antichama, unipolar, 120mm2, 1000V, referência Sintenax, Pirelli ou similar. Fornecimento e instalação.</t>
  </si>
  <si>
    <t xml:space="preserve">   151,00</t>
  </si>
  <si>
    <t>IT 25.34.0382 (A)</t>
  </si>
  <si>
    <t>Cabo de cobre rígido com isolamento Sintenax, classe 0,6/1Kv, seção de 150mm2.  Fornecimento e instalação.</t>
  </si>
  <si>
    <t xml:space="preserve">   200,74</t>
  </si>
  <si>
    <t>IT 25.34.0388 (A)</t>
  </si>
  <si>
    <t>Cabo de cobre rígido com isolamento Sintenax, classe 0,6/1Kv, seção de 240mm2.  Fornecimento e instalação.</t>
  </si>
  <si>
    <t xml:space="preserve">   240,92</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</si>
  <si>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</si>
  <si>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</si>
  <si>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</si>
  <si>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 xml:space="preserve">    57,42</t>
  </si>
  <si>
    <t>IT 25.38 Cabos e Fios Telefônicos</t>
  </si>
  <si>
    <t>IT 25.38.0059 (A)</t>
  </si>
  <si>
    <t>Cabo telefônico de cobre recozido estanhado, tipo CI, uso interno, 0,40mm2, 10 pares, para instalações internas primárias.  Fornecimento e instalação.</t>
  </si>
  <si>
    <t xml:space="preserve">    10,61</t>
  </si>
  <si>
    <t>IT 25.38.0071 (A)</t>
  </si>
  <si>
    <t>Cabo telefônico de cobre recozido estanhado, tipo CI, uso interno, 0,40mm2, 20 pares, para instalações internas primárias.  Fornecimento e instalação.</t>
  </si>
  <si>
    <t xml:space="preserve">    14,09</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</si>
  <si>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</si>
  <si>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</si>
  <si>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</si>
  <si>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</si>
  <si>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 xml:space="preserve">     4,19</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</si>
  <si>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</si>
  <si>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</si>
  <si>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</si>
  <si>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</si>
  <si>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 xml:space="preserve">    80,78</t>
  </si>
  <si>
    <t>IT 25.40 Cabos de Cobre Nu</t>
  </si>
  <si>
    <t>IT 25.40.0062 (/)</t>
  </si>
  <si>
    <t>Cabo de cobre nu, seção de 6mm2.  Fornecimento e instalação (1kg = 18,87 metros).</t>
  </si>
  <si>
    <t xml:space="preserve">    61,73</t>
  </si>
  <si>
    <t>IT 25.40.0068 (/)</t>
  </si>
  <si>
    <t>Cabo de cobre nu, seção de 16mm2.  Fornecimento e instalação (1kg = 7,04 metros).</t>
  </si>
  <si>
    <t xml:space="preserve">    96,70</t>
  </si>
  <si>
    <t>IT 25.40.0071 (/)</t>
  </si>
  <si>
    <t>Cabo de cobre nu, seção de 25mm2.  Fornecimento e instalação (1kg = 4,51 metros).</t>
  </si>
  <si>
    <t xml:space="preserve">    86,61</t>
  </si>
  <si>
    <t>IT 25.40.0074 (/)</t>
  </si>
  <si>
    <t>Cabo de cobre nu, seção de 35mm2.  Fornecimento e instalação (1kg = 3,16 metros).</t>
  </si>
  <si>
    <t xml:space="preserve">   111,06</t>
  </si>
  <si>
    <t>IT 25.40.0077 (/)</t>
  </si>
  <si>
    <t>Cabo de cobre nu, seção de 50mm2.  Fornecimento e instalação (1kg = 2,27 metros).</t>
  </si>
  <si>
    <t xml:space="preserve">    96,88</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</si>
  <si>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</si>
  <si>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</si>
  <si>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</si>
  <si>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 xml:space="preserve">     3,10</t>
  </si>
  <si>
    <t>IT 25.42.0056 (/)</t>
  </si>
  <si>
    <t>Fio de cobre rígido, com isolamento termoplástico, antichama, compreendendo: preparo, corte e enfiação em eletrodutos, na bitola de 1,5mm2.  Fornecimento e instalação.</t>
  </si>
  <si>
    <t xml:space="preserve">     3,99</t>
  </si>
  <si>
    <t>IT 25.42.0059 (/)</t>
  </si>
  <si>
    <t>Fio de cobre rígido, com isolamento termoplástico, antichama, compreendendo: preparo, corte e enfiação em eletrodutos, na bitola de 2,5mm2.  Fornecimento e instalação.</t>
  </si>
  <si>
    <t xml:space="preserve">     5,23</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</si>
  <si>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</si>
  <si>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</si>
  <si>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</si>
  <si>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</si>
  <si>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 xml:space="preserve">     9,92</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</si>
  <si>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</si>
  <si>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</si>
  <si>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</si>
  <si>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</si>
  <si>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 xml:space="preserve">     7,21</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</si>
  <si>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</si>
  <si>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</si>
  <si>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</si>
  <si>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</si>
  <si>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</si>
  <si>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</si>
  <si>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</si>
  <si>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 xml:space="preserve">     2,22</t>
  </si>
  <si>
    <t>IT 25.44.0056 (/)</t>
  </si>
  <si>
    <t>Fio de cobre nu, na bitola de 1,5mm2.  Fornecimento e instalação.</t>
  </si>
  <si>
    <t xml:space="preserve">     3,06</t>
  </si>
  <si>
    <t>IT 25.44.0059 (/)</t>
  </si>
  <si>
    <t>Fio de cobre nu, na bitola de 2,5mm2.  Fornecimento e instalação.</t>
  </si>
  <si>
    <t xml:space="preserve">     3,76</t>
  </si>
  <si>
    <t>IT 25.44.0062 (/)</t>
  </si>
  <si>
    <t>Fio de cobre nu, na bitola de 4mm2.  Fornecimento e instalação.</t>
  </si>
  <si>
    <t xml:space="preserve">    12,18</t>
  </si>
  <si>
    <t>IT 25.44.0065 (/)</t>
  </si>
  <si>
    <t>Fio de cobre nu, na bitola de 6mm2.  Fornecimento e instalação.</t>
  </si>
  <si>
    <t xml:space="preserve">     9,61</t>
  </si>
  <si>
    <t>IT 25.44.0068 (/)</t>
  </si>
  <si>
    <t>Fio de cobre nu, na bitola de 10mm2.  Fornecimento e instalação.</t>
  </si>
  <si>
    <t xml:space="preserve">    18,38</t>
  </si>
  <si>
    <t>IT 25.44.0071 (/)</t>
  </si>
  <si>
    <t>Fio de cobre nu, na bitola de 16mm2.  Fornecimento e instalação.</t>
  </si>
  <si>
    <t xml:space="preserve">    27,87</t>
  </si>
  <si>
    <t>IT 25.46 Caixas de Passagem</t>
  </si>
  <si>
    <t>IT 25.46.0050 (/)</t>
  </si>
  <si>
    <t>Caixa estampada de 2"x4", inclusive buchas e arruelas.  Fornecimento e instalação.</t>
  </si>
  <si>
    <t xml:space="preserve">    20,09</t>
  </si>
  <si>
    <t>IT 25.46.0053 (/)</t>
  </si>
  <si>
    <t>Caixa estampada de 3"x3", inclusive buchas e arruelas.  Fornecimento e instalação.</t>
  </si>
  <si>
    <t xml:space="preserve">    18,60</t>
  </si>
  <si>
    <t>IT 25.46.0056 (/)</t>
  </si>
  <si>
    <t>Caixa estampada de 4"x4", inclusive buchas e arruelas.  Fornecimento e instalação.</t>
  </si>
  <si>
    <t xml:space="preserve">    22,11</t>
  </si>
  <si>
    <t>IT 25.46.0100 (/)</t>
  </si>
  <si>
    <t>Caixa de passagem em aço estampado, de 4"x2", exclusive abertura e fechamento do rasgo.  Fornecimento e instalação.</t>
  </si>
  <si>
    <t xml:space="preserve">    12,51</t>
  </si>
  <si>
    <t>IT 25.46.0103 (/)</t>
  </si>
  <si>
    <t>Caixa de passagem em aço estampado, de 4"x4", exclusive abertura e fechamento do rasgo.  Fornecimento e instalação.</t>
  </si>
  <si>
    <t xml:space="preserve">    19,51</t>
  </si>
  <si>
    <t>IT 25.46.0106 (/)</t>
  </si>
  <si>
    <t>Caixa de passagem em chapa com tampa aparafusada de (20x20x10)cm.  Fornecimento e instalação.</t>
  </si>
  <si>
    <t xml:space="preserve">   135,87</t>
  </si>
  <si>
    <t>IT 25.46.0109 (/)</t>
  </si>
  <si>
    <t>Caixa de passagem para telefone, conforme especificação da Telebrás, nas dimensões (20x20x12)cm.  Fornecimento e instalação.</t>
  </si>
  <si>
    <t xml:space="preserve">   132,79</t>
  </si>
  <si>
    <t>IT 25.46.0112 (/)</t>
  </si>
  <si>
    <t>Caixa de passagem para telefone, conforme especificação da Telebrás, nas dimensões (40x40x12)cm.  Fornecimento e instalação.</t>
  </si>
  <si>
    <t xml:space="preserve">   306,67</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</si>
  <si>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</si>
  <si>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</si>
  <si>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</si>
  <si>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</si>
  <si>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 xml:space="preserve">   674,65</t>
  </si>
  <si>
    <t>IT 25.46.0121 (/)</t>
  </si>
  <si>
    <t>Caixa de passagem para telefone, conforme especificação da Telebrás, nas dimensões (120x120x12)cm.  Fornecimento e instalação.</t>
  </si>
  <si>
    <t xml:space="preserve">  1313,22</t>
  </si>
  <si>
    <t>IT 25.46.0124 (/)</t>
  </si>
  <si>
    <t>Caixa de passagem para telefone, conforme especificação da Telebrás, nas dimensões (150x150x12)cm.  Fornecimento e instalação.</t>
  </si>
  <si>
    <t xml:space="preserve">  1401,59</t>
  </si>
  <si>
    <t>IT 25.46.0150 (/)</t>
  </si>
  <si>
    <t>Caixa de passagem em alvenaria, dimensões de (60x60x60)cm, com tampão de ferro.  Construção.</t>
  </si>
  <si>
    <t>IT 25.46.0153 (/)</t>
  </si>
  <si>
    <t>Caixa de passagem em alvenaria, dimensões de (80x80x80)cm, com tampão de ferro. Construção.</t>
  </si>
  <si>
    <t xml:space="preserve">   640,64</t>
  </si>
  <si>
    <t>IT 25.46.0200 (A)</t>
  </si>
  <si>
    <t>Reparo em caixa de passagem de energia elétrica de alvenaria de (60x60)cm, com troca de tampa de concreto, com espessuras de 6cm.</t>
  </si>
  <si>
    <t xml:space="preserve">   178,97</t>
  </si>
  <si>
    <t>IT 25.46.0400 (A)</t>
  </si>
  <si>
    <t>Caixa de ligação de alumínio silício, tipo Condulete ou similar, no formato B com diâmetro de 1", fornecimento e instalação.</t>
  </si>
  <si>
    <t xml:space="preserve">    21,05</t>
  </si>
  <si>
    <t>IT 25.46.0403 (A)</t>
  </si>
  <si>
    <t>Caixa de ligação de alumínio silício, tipo Condulete ou similar, no formato C com diâmetro de 1", fornecimento e instalação.</t>
  </si>
  <si>
    <t xml:space="preserve">    25,97</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</si>
  <si>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</si>
  <si>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</si>
  <si>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</si>
  <si>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</si>
  <si>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</si>
  <si>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</si>
  <si>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 xml:space="preserve">    25,13</t>
  </si>
  <si>
    <t>IT 25.46.0415 (A)</t>
  </si>
  <si>
    <t>Caixa de ligação de alumínio silício, tipo Condulete ou similar, no formato T com diâmetro de 1", fornecimento e instalação.</t>
  </si>
  <si>
    <t xml:space="preserve">    27,11</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</si>
  <si>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</si>
  <si>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</si>
  <si>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</si>
  <si>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</si>
  <si>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</si>
  <si>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 xml:space="preserve">   140,87</t>
  </si>
  <si>
    <t>IT 25.48.0100 (/)</t>
  </si>
  <si>
    <t>Centro de distribuição da Dutoplast ou similar, modelo externo, com previsão para instalação de 6 disjuntores.  Fornecimento e instalação.</t>
  </si>
  <si>
    <t xml:space="preserve">   153,50</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</si>
  <si>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</si>
  <si>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</si>
  <si>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</si>
  <si>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</si>
  <si>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 xml:space="preserve">   242,78</t>
  </si>
  <si>
    <t>IT 25.48.0156 (/)</t>
  </si>
  <si>
    <t>Quadro de distribuição de energia, trifásico, para 12 circuitos.  Fornecimento e instalação.</t>
  </si>
  <si>
    <t xml:space="preserve">   789,35</t>
  </si>
  <si>
    <t>IT 25.48.0200 (/)</t>
  </si>
  <si>
    <t>Quadro de distribuição de energia, para disjuntores termo-magnéticos unipolares, de embutir, com porta e barramento neutro e trifásicos, para instalação de até 18 disjuntores, com dispositivo para chave geral.  Fornecimento e instalação.</t>
  </si>
  <si>
    <t xml:space="preserve">   270,26</t>
  </si>
  <si>
    <t>IT 25.48.0250 (/)</t>
  </si>
  <si>
    <t>Quadro de distribuição de energia para disjuntores termo-magnéticos unipolares, de embutir, com porta e barramento neutro e trifásico, para instalação de até 24 disjuntores, com dispositivo para chave geral.  Fornecimento e instalação.</t>
  </si>
  <si>
    <t xml:space="preserve">   332,86</t>
  </si>
  <si>
    <t>IT 25.48.0300 (/)</t>
  </si>
  <si>
    <t>Quadro de distribuição de energia para disjuntores termo-magnéticos unipolares, de embutir, com porta e barramento neutro e trifásico, para instalação de até 32 disjuntores, com dispositivo para chave geral.  Fornecimento e instalação.</t>
  </si>
  <si>
    <t xml:space="preserve">   441,50</t>
  </si>
  <si>
    <t>IT 25.48.0350 (/)</t>
  </si>
  <si>
    <t>Quadro de distribuição de energia para disjuntores termo-magnéticos unipolares, de embutir, com porta e barramento neutro e trifásico, para instalação de até 40 disjuntores, com dispositivo para chave geral.  Fornecimento e instalação.</t>
  </si>
  <si>
    <t xml:space="preserve">   538,45</t>
  </si>
  <si>
    <t>IT 25.48.0400 (/)</t>
  </si>
  <si>
    <t>Quadro de distribuição de energia para disjuntores termo-magnéticos unipolares, de embutir, com porta e barramento neutro e trifásico, para instalação de até 50 disjuntores, com dispositivo para chave geral.  Fornecimento e instalação.</t>
  </si>
  <si>
    <t xml:space="preserve">  2918,16</t>
  </si>
  <si>
    <t>IT 25.48.0500 (/)</t>
  </si>
  <si>
    <t>Base de armário Ardsal 10/14.  Fornecimento.</t>
  </si>
  <si>
    <t>IT 25.48.0550 (/)</t>
  </si>
  <si>
    <t>Quadro monobloco em chapa de aço com 1,5mm de espessura, medindo (1200x600x300)mm, referência EE-362 ou similar.  Fornecimento e instalação.</t>
  </si>
  <si>
    <t xml:space="preserve">  2280,56</t>
  </si>
  <si>
    <t>IT 25.48.0600 (/)</t>
  </si>
  <si>
    <t>Quadro de partida e comando para grupo gerador fixo existente com potência de 145Kva.  Fornecimento e instalação</t>
  </si>
  <si>
    <t xml:space="preserve"> 15345,62</t>
  </si>
  <si>
    <t>IT 25.50 Disjuntores</t>
  </si>
  <si>
    <t>IT 25.50.0050 (/)</t>
  </si>
  <si>
    <t>Disjuntor, unipolar, do tipo Quicklag de 10A a 30A.  Fornecimento e instalação.</t>
  </si>
  <si>
    <t xml:space="preserve">    27,73</t>
  </si>
  <si>
    <t>IT 25.50.0053 (/)</t>
  </si>
  <si>
    <t>Disjuntor, unipolar, do tipo Quicklag de 35A.  Fornecimento e instalação.</t>
  </si>
  <si>
    <t xml:space="preserve">    48,88</t>
  </si>
  <si>
    <t>IT 25.50.0150 (/)</t>
  </si>
  <si>
    <t>Disjuntor termomagnético em caixa moldada, unipolar de 70A.  Fornecimento e instalação.</t>
  </si>
  <si>
    <t xml:space="preserve">   134,67</t>
  </si>
  <si>
    <t>IT 25.50.0200 (/)</t>
  </si>
  <si>
    <t>Disjuntor, tripolar, tipo C, de 10A a 50A, Eletromar ou similar.  Fornecimento e instalação.</t>
  </si>
  <si>
    <t xml:space="preserve">   153,82</t>
  </si>
  <si>
    <t>IT 25.50.0203 (/)</t>
  </si>
  <si>
    <t>Disjuntor, tripolar de 40A.  Fornecimento e instalação.</t>
  </si>
  <si>
    <t xml:space="preserve">    93,08</t>
  </si>
  <si>
    <t>IT 25.50.0206 (/)</t>
  </si>
  <si>
    <t>Disjuntor, tripolar de 50A.  Fornecimento e instalação.</t>
  </si>
  <si>
    <t xml:space="preserve">   126,41</t>
  </si>
  <si>
    <t>IT 25.50.0212 (/)</t>
  </si>
  <si>
    <t>Disjuntor, tripolar, tipo C, de 60A a 100A, Eletromar ou similar.  Fornecimento e instalação.</t>
  </si>
  <si>
    <t>IT 25.50.0220 (/)</t>
  </si>
  <si>
    <t>Disjuntor, tripolar de 125A.  Fornecimento e instalação.</t>
  </si>
  <si>
    <t xml:space="preserve">   695,96</t>
  </si>
  <si>
    <t>IT 25.50.0300 (/)</t>
  </si>
  <si>
    <t>Disjuntor, tripolar, tipo DA, 250A a 400A, Eletromar ou similar.  Fornecimento e instalação.</t>
  </si>
  <si>
    <t xml:space="preserve">  2440,55</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</si>
  <si>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</si>
  <si>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</si>
  <si>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 xml:space="preserve"> 54080,72</t>
  </si>
  <si>
    <t>IT 25.50.0400 (/)</t>
  </si>
  <si>
    <t>Disjuntor termomagnético, tripolar de 200A, 25KA, referência XE225NC, Terasaki ou similar.  Fornecimento e instalação.</t>
  </si>
  <si>
    <t xml:space="preserve">   670,64</t>
  </si>
  <si>
    <t>IT 25.50.0450 (A)</t>
  </si>
  <si>
    <t>Disjuntor termomagnético, tripolar de 100A, 35/50KA, referência XS100NS, Terasaki ou similar.  Fornecimento e instalação.</t>
  </si>
  <si>
    <t xml:space="preserve">   611,46</t>
  </si>
  <si>
    <t>IT 25.50.0453 (/)</t>
  </si>
  <si>
    <t>Disjuntor termomagnético, tripolar de 125A, 35/50KA, referência XS225NS, Terasaki ou similar.  Fornecimento e instalação.</t>
  </si>
  <si>
    <t xml:space="preserve">  1339,30</t>
  </si>
  <si>
    <t>IT 25.50.0459 (/)</t>
  </si>
  <si>
    <t>Disjuntor termomagnético, tripolar de 225A, 35/50KA, referência XS225NS, Terasaki ou similar.  Fornecimento e instalação.</t>
  </si>
  <si>
    <t xml:space="preserve">  1047,56</t>
  </si>
  <si>
    <t>IT 25.50.0468 (/)</t>
  </si>
  <si>
    <t>Disjuntor termomagnético, tripolar de 400A, 35KA, referência XE600NS, Terasaki ou similar.  Fornecimento e instalação.</t>
  </si>
  <si>
    <t xml:space="preserve">  3856,48</t>
  </si>
  <si>
    <t>IT 25.50.0550 (A)</t>
  </si>
  <si>
    <t>Disjuntor de volume reduzido de óleo tripolar, classe 15Kv, corrente nominal de 800A/500MVA, com os acessórios: carregador de mola motorizado, relés de abertura e fechamento, bloqueio mecânico Kirk.  Fornecimento e instalação.</t>
  </si>
  <si>
    <t xml:space="preserve"> 74127,08</t>
  </si>
  <si>
    <t>IT 25.50.0600 (/)</t>
  </si>
  <si>
    <t>Dispositivo de proteção contra surto (DPS), classe II, 1 polo, tensão 175V, correntes aproximadas de descarga nominal e máxima de 20kA e 45kA. Fornecimento e instalação.</t>
  </si>
  <si>
    <t>IT 25.50.0610 (/)</t>
  </si>
  <si>
    <t>Dispositivo de proteção contra surto (DPS), classe II, 1 polo, tensão 275V, correntes aproximadas de descarga nominal e máxima de 20kA e 45kA. Fornecimento e instalação.</t>
  </si>
  <si>
    <t xml:space="preserve">    57,12</t>
  </si>
  <si>
    <t>IT 25.52 Chaves</t>
  </si>
  <si>
    <t>IT 25.52.0062 (/)</t>
  </si>
  <si>
    <t>Chave blindada, tripolar de 250V de 100A, Continental ou similar.  Fornecimento e instalação.</t>
  </si>
  <si>
    <t xml:space="preserve">  1047,76</t>
  </si>
  <si>
    <t>IT 25.52.0074 (/)</t>
  </si>
  <si>
    <t>Chave blindada, tripolar de 250V de 200A, Continental ou similar.  Fornecimento e instalação.</t>
  </si>
  <si>
    <t xml:space="preserve">   409,44</t>
  </si>
  <si>
    <t>IT 25.52.0086 (/)</t>
  </si>
  <si>
    <t>Chave blindada, tripolar de 250V de 400A, Continental ou similar.  Fornecimento e instalação.</t>
  </si>
  <si>
    <t xml:space="preserve">  1104,44</t>
  </si>
  <si>
    <t>IT 25.52.0100 (/)</t>
  </si>
  <si>
    <t>Chave comutadora de 250A modelo 3Kw 1- 314, Siemens ou similar.  Fornecimento e instalação.</t>
  </si>
  <si>
    <t xml:space="preserve">  4261,28</t>
  </si>
  <si>
    <t>IT 25.52.0109 (/)</t>
  </si>
  <si>
    <t>Chave comutadora de 630A modelo 3Kw 1- 627, Siemens ou similar.  Fornecimento e instalação.</t>
  </si>
  <si>
    <t xml:space="preserve">  7795,21</t>
  </si>
  <si>
    <t>IT 25.52.0150 (/)</t>
  </si>
  <si>
    <t>Chave comutadora com botão XB2 BD21 ou similar.  Fornecimento e instalação.</t>
  </si>
  <si>
    <t>IT 25.52.0200 (/)</t>
  </si>
  <si>
    <t>Chave Pacco interruptora referência P63 1/3hs CN 63A.  Fornecimento e instalação.</t>
  </si>
  <si>
    <t xml:space="preserve">   615,23</t>
  </si>
  <si>
    <t>IT 25.52.0209 (/)</t>
  </si>
  <si>
    <t>Chave Pacco interruptora referência P100 1/3hs CN 100A.  Fornecimento e instalação.</t>
  </si>
  <si>
    <t xml:space="preserve">   985,19</t>
  </si>
  <si>
    <t>IT 25.52.0253 (/)</t>
  </si>
  <si>
    <t>Chave faca, base ardósia, 250V, com porta fusíveis, tripolar de 30A .  Fornecimento e instalação.</t>
  </si>
  <si>
    <t xml:space="preserve">    59,23</t>
  </si>
  <si>
    <t>IT 25.52.0259 (/)</t>
  </si>
  <si>
    <t>Chave faca blindada, completa, 80A, modelo 3NP4, da Siemens ou similar.  Fornecimento e instalação.</t>
  </si>
  <si>
    <t xml:space="preserve">   238,93</t>
  </si>
  <si>
    <t>IT 25.52.0262 (/)</t>
  </si>
  <si>
    <t>Chave faca, base ardósia, 250V, com porta fusíveis, tripolar de 100A.  Fornecimento e instalação.</t>
  </si>
  <si>
    <t xml:space="preserve">   116,69</t>
  </si>
  <si>
    <t>IT 25.52.0274 (/)</t>
  </si>
  <si>
    <t>Chave faca, base ardósia, 250V, com porta fusíveis, tripolar de 400A.  Fornecimento e instalação.</t>
  </si>
  <si>
    <t xml:space="preserve">  1008,92</t>
  </si>
  <si>
    <t>IT 25.52.0290 (/)</t>
  </si>
  <si>
    <t>Chave blindada tripolar, SCHAK de 400A ou similar.  Fornecimento e instalação.</t>
  </si>
  <si>
    <t xml:space="preserve">  1110,56</t>
  </si>
  <si>
    <t>IT 25.52.0306 (/)</t>
  </si>
  <si>
    <t>Chave tipo faca aberta, reforçada de reversão, base de mármore 250V, bipolar, de 30A.  Fornecimento e instalação.</t>
  </si>
  <si>
    <t xml:space="preserve">   170,58</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</si>
  <si>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</si>
  <si>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</si>
  <si>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</si>
  <si>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</si>
  <si>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</si>
  <si>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</si>
  <si>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 xml:space="preserve">   318,42</t>
  </si>
  <si>
    <t>IT 25.52.0409 (/)</t>
  </si>
  <si>
    <t>Chave guarda motor, trifásica, até 5CV, 220V, compreendendo chave magnético SA-16 com relé térmico e botoeira liga/desliga, Eletromar ou similar.  Fornecimento e instalação.</t>
  </si>
  <si>
    <t xml:space="preserve">   781,10</t>
  </si>
  <si>
    <t>IT 25.52.0412 (/)</t>
  </si>
  <si>
    <t>Chave guarda motor, trifásica, até 7,5/10CV, 220V, compreendendo chave magnética SA-32 com  relé térmico e botoeira liga/desliga, Eletromar ou similar.  Fornecimento e instalação.</t>
  </si>
  <si>
    <t xml:space="preserve">   177,48</t>
  </si>
  <si>
    <t>IT 25.52.0600 (/)</t>
  </si>
  <si>
    <t>Chave bóia, automática, de mercúrio, unipolar.  Fornecimento e instalação.</t>
  </si>
  <si>
    <t xml:space="preserve">   372,20</t>
  </si>
  <si>
    <t>IT 25.54 Fusíveis</t>
  </si>
  <si>
    <t>IT 25.54.0050 (/)</t>
  </si>
  <si>
    <t>Fusível cartucho de 15A a 30A, 250V.  Fornecimento e instalação.</t>
  </si>
  <si>
    <t xml:space="preserve">    14,63</t>
  </si>
  <si>
    <t>IT 25.54.0100 (/)</t>
  </si>
  <si>
    <t>Fusível cartucho de 35A a 60A, 250V.  Fornecimento e instalação.</t>
  </si>
  <si>
    <t xml:space="preserve">    21,77</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</si>
  <si>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</si>
  <si>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</si>
  <si>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</si>
  <si>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</si>
  <si>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 xml:space="preserve">    39,64</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</si>
  <si>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</si>
  <si>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</si>
  <si>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</si>
  <si>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</si>
  <si>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 xml:space="preserve">   103,08</t>
  </si>
  <si>
    <t>IT 25.54.0500 (/)</t>
  </si>
  <si>
    <t>Fuzível Diazed, de 63A, com base, tampa, anel e parafuso de ajuste, Siemens ou similar.  Fornecimento e instalação.</t>
  </si>
  <si>
    <t xml:space="preserve">    40,81</t>
  </si>
  <si>
    <t>IT 25.54.0550 (/)</t>
  </si>
  <si>
    <t>Fuzível Diazed, de 100A, com base, tampa, anel e parafuso de ajuste, Siemens ou similar.  Fornecimento e instalação.</t>
  </si>
  <si>
    <t xml:space="preserve">    34,73</t>
  </si>
  <si>
    <t>IT 25.54.0600 (/)</t>
  </si>
  <si>
    <t>Fusível NH, tamanho 00, corrente nominal de 80A.  Fornecimento e instalação.</t>
  </si>
  <si>
    <t xml:space="preserve">    38,93</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</si>
  <si>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</si>
  <si>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</si>
  <si>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</si>
  <si>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</si>
  <si>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</si>
  <si>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</si>
  <si>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</si>
  <si>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 xml:space="preserve">  3442,93</t>
  </si>
  <si>
    <t>IT 25.56.0200 (/)</t>
  </si>
  <si>
    <t>Capacitor trifásico de 15Kv, 220V, 60Hz.  Fornecimento e instalação.</t>
  </si>
  <si>
    <t xml:space="preserve">  3704,30</t>
  </si>
  <si>
    <t>IT 25.58 Contactores</t>
  </si>
  <si>
    <t>IT 25.58.0050 (/)</t>
  </si>
  <si>
    <t>Contactor magnético, com bobina de 220V/60Hz, modelo 3TB-40, Siemens ou similar.  Fornecimento e instalação.</t>
  </si>
  <si>
    <t xml:space="preserve">   225,23</t>
  </si>
  <si>
    <t>IT 25.58.0100 (/)</t>
  </si>
  <si>
    <t>Contactor magnético, com bobina de 220V/60Hz, modelo 3TB-43, Siemens ou similar.  Fornecimento e instalação.</t>
  </si>
  <si>
    <t xml:space="preserve">   325,43</t>
  </si>
  <si>
    <t>IT 25.58.0150 (/)</t>
  </si>
  <si>
    <t>Contactor magnético, com bobina de 32A, 220V/60Hz, modelo 3TB-44, Siemens ou similar.  Fornecimento e instalação.</t>
  </si>
  <si>
    <t xml:space="preserve">   498,23</t>
  </si>
  <si>
    <t>IT 25.58.0200 (/)</t>
  </si>
  <si>
    <t>Contactor magnético, com bobina de 220V/60Hz, modelo 3TB-46, Siemens ou similar.  Fornecimento e instalação.</t>
  </si>
  <si>
    <t xml:space="preserve">   847,07</t>
  </si>
  <si>
    <t>IT 25.58.0250 (/)</t>
  </si>
  <si>
    <t>Contactor magnético, com bobina de 63A, 220V/60Hz, modelo 3TB-47, Siemens ou similar.  Fornecimento e instalação.</t>
  </si>
  <si>
    <t xml:space="preserve">  1253,15</t>
  </si>
  <si>
    <t>IT 25.58.0300 (/)</t>
  </si>
  <si>
    <t>Contactor magnético, com bobina de 220V/60Hz, modelo 3TB-48, Siemens ou similar.  Fornecimento e instalação.</t>
  </si>
  <si>
    <t xml:space="preserve">  1324,43</t>
  </si>
  <si>
    <t>IT 25.58.0320 (/)</t>
  </si>
  <si>
    <t>Contactor magnético, com bobina de 220V/60Hz, modelo 3RT10 17-1AN11, Siemens ou similar.  Fornecimento e instalação.</t>
  </si>
  <si>
    <t xml:space="preserve">   401,57</t>
  </si>
  <si>
    <t>IT 25.58.0326 (/)</t>
  </si>
  <si>
    <t>Contactor magnético, com bobina de 220V/60Hz, modelo 3RT10 25-1AN10, Siemens ou similar.  Fornecimento e instalação.</t>
  </si>
  <si>
    <t xml:space="preserve">   317,81</t>
  </si>
  <si>
    <t>IT 25.58.0350 (/)</t>
  </si>
  <si>
    <t>Contactor magnético, com bobina de 110A, 220V/60Hz, modelo 3TB-50, Siemens ou similar.  Fornecimento e instalação.</t>
  </si>
  <si>
    <t xml:space="preserve">  2787,39</t>
  </si>
  <si>
    <t>IT 25.58.0400 (/)</t>
  </si>
  <si>
    <t>Contactor magnético, com bobina de 220V/60Hz, modelo LC1 D-0910 ou similar.  Fornecimento e instalação.</t>
  </si>
  <si>
    <t xml:space="preserve">   340,73</t>
  </si>
  <si>
    <t>IT 25.58.0450 (/)</t>
  </si>
  <si>
    <t>Contactor magnético, com bobina de 220V/60Hz, modelo LC1 D-2510 ou similar.  Fornecimento e instalação.</t>
  </si>
  <si>
    <t xml:space="preserve">   514,13</t>
  </si>
  <si>
    <t>IT 25.58.0500 (/)</t>
  </si>
  <si>
    <t>Contactor magnético, com bobina de 220V/60Hz, modelo LC1 D-5011 ou similar.  Fornecimento e instalação.</t>
  </si>
  <si>
    <t xml:space="preserve">  1053,76</t>
  </si>
  <si>
    <t>IT 25.58.0550 (/)</t>
  </si>
  <si>
    <t>Contactor magnético, com bobina de 220V/60Hz, modelo LC1 D-4011 ou similar.  Fornecimento e instalação.</t>
  </si>
  <si>
    <t xml:space="preserve">  1042,53</t>
  </si>
  <si>
    <t>IT 25.58.0600 (/)</t>
  </si>
  <si>
    <t>Contactor magnético, com bobina de 220V/60Hz, modelo CA2 DN40 ou similar.  Fornecimento e instalação.</t>
  </si>
  <si>
    <t xml:space="preserve">   623,86</t>
  </si>
  <si>
    <t>IT 25.58.0650 (/)</t>
  </si>
  <si>
    <t>Contactor magnético, modelo E-111 Rafix, Siemens ou similar.  Fornecimento e instalação.</t>
  </si>
  <si>
    <t xml:space="preserve">    75,79</t>
  </si>
  <si>
    <t>IT 25.60 Conectores e Terminais</t>
  </si>
  <si>
    <t>IT 25.60.0250 (/)</t>
  </si>
  <si>
    <t>Conector de parafusos fendido KS-17, Burndy ou similar.  Fornecimento e instalação.</t>
  </si>
  <si>
    <t xml:space="preserve">    13,96</t>
  </si>
  <si>
    <t>IT 25.60.0315 (/)</t>
  </si>
  <si>
    <t>Terminal mecânico a compressão, fabricado em bronze, para cabo de 2,5mm². Fornecimento e instalação.</t>
  </si>
  <si>
    <t>IT 25.60.0320 (/)</t>
  </si>
  <si>
    <t>Terminal mecânico a compressão, fabricado em bronze, para cabo de 4mm². Fornecimento e instalação.</t>
  </si>
  <si>
    <t xml:space="preserve">    16,33</t>
  </si>
  <si>
    <t>IT 25.60.0325 (/)</t>
  </si>
  <si>
    <t>Terminal mecânico a compressão, fabricado em bronze, para cabo de 6mm². Fornecimento e instalação.</t>
  </si>
  <si>
    <t xml:space="preserve">    16,49</t>
  </si>
  <si>
    <t>IT 25.60.0330 (/)</t>
  </si>
  <si>
    <t>Terminal mecânico a compressão, fabricado em bronze, para cabo de 10mm². Fornecimento e instalação.</t>
  </si>
  <si>
    <t xml:space="preserve">    16,16</t>
  </si>
  <si>
    <t>IT 25.60.0335 (/)</t>
  </si>
  <si>
    <t>Terminal mecânico a compressão, fabricado em bronze, para cabo de 16mm². Fornecimento e instalação.</t>
  </si>
  <si>
    <t xml:space="preserve">    18,40</t>
  </si>
  <si>
    <t>IT 25.60.0340 (/)</t>
  </si>
  <si>
    <t>Terminal mecânico a compressão, fabricado em bronze, para cabo de 25mm². Fornecimento e instalação.</t>
  </si>
  <si>
    <t xml:space="preserve">    19,78</t>
  </si>
  <si>
    <t>IT 25.60.0345 (/)</t>
  </si>
  <si>
    <t>Terminal mecânico a compressão, fabricado em bronze, para cabo de 35mm². Fornecimento e instalação.</t>
  </si>
  <si>
    <t xml:space="preserve">    21,54</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</si>
  <si>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</si>
  <si>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</si>
  <si>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</si>
  <si>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</si>
  <si>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</si>
  <si>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</si>
  <si>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 xml:space="preserve">    31,98</t>
  </si>
  <si>
    <t>IT 25.60.0387 (/)</t>
  </si>
  <si>
    <t>Terminal mecânico de cabo de 240mm2.  Fornecimento e instalação.</t>
  </si>
  <si>
    <t xml:space="preserve">    35,51</t>
  </si>
  <si>
    <t>IT 25.60.0450 (/)</t>
  </si>
  <si>
    <t>Terminal mecânico de cabo de 500mm2.  Fornecimento e instalação.</t>
  </si>
  <si>
    <t xml:space="preserve">    99,24</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</si>
  <si>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</si>
  <si>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</si>
  <si>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</si>
  <si>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</si>
  <si>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</si>
  <si>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</si>
  <si>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</si>
  <si>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 xml:space="preserve">    19,48</t>
  </si>
  <si>
    <t>IT 25.62.0100 (/)</t>
  </si>
  <si>
    <t>Reator para lâmpadas fluorescentes de 2x20W, partida rápida.  Fornecimento e instalação.</t>
  </si>
  <si>
    <t xml:space="preserve">    42,52</t>
  </si>
  <si>
    <t>IT 25.62.0150 (/)</t>
  </si>
  <si>
    <t>Reator para lâmpada fluorescente de 1x40W, partida rápida.  Fornecimento e instalação.</t>
  </si>
  <si>
    <t xml:space="preserve">    18,48</t>
  </si>
  <si>
    <t>IT 25.62.0153 (/)</t>
  </si>
  <si>
    <t>Reator para lâmpadas fluorescentes de 2x40W, partida rápida.  Fornecimento e instalação.</t>
  </si>
  <si>
    <t xml:space="preserve">    50,94</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</si>
  <si>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</si>
  <si>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</si>
  <si>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 xml:space="preserve">    71,48</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</si>
  <si>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</si>
  <si>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</si>
  <si>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</si>
  <si>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</si>
  <si>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</si>
  <si>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</si>
  <si>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 xml:space="preserve">   117,65</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</si>
  <si>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</si>
  <si>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</si>
  <si>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 xml:space="preserve">   171,73</t>
  </si>
  <si>
    <t>IT 25.64 Relés</t>
  </si>
  <si>
    <t>IT 25.64.0050 (/)</t>
  </si>
  <si>
    <t>Relé térmico de 2,5 A a 4 A, modelo 30U 5000, Siemens ou similar.  Fornecimento e instalação.</t>
  </si>
  <si>
    <t xml:space="preserve">   156,56</t>
  </si>
  <si>
    <t>IT 25.64.0059 (/)</t>
  </si>
  <si>
    <t>Relé bimetálico de 25 A a 36 A, modelo 3UA 54, Siemens ou similar.  Fornecimento e instalação.</t>
  </si>
  <si>
    <t>IT 25.64.0068 (/)</t>
  </si>
  <si>
    <t>Relé bimetálico de 90 A a 120 A, modelo 3UA 62, Siemens ou similar.  Fornecimento e instalação.</t>
  </si>
  <si>
    <t xml:space="preserve">  5543,61</t>
  </si>
  <si>
    <t>IT 25.64.0100 (/)</t>
  </si>
  <si>
    <t>Relé térmico de 4 A a 6 A, modelo LR1 D12316 ou similar.  Fornecimento e instalação.</t>
  </si>
  <si>
    <t xml:space="preserve">   232,92</t>
  </si>
  <si>
    <t>IT 25.64.0103 (/)</t>
  </si>
  <si>
    <t>Relé térmico de 4 A a 6 A, modelo 3UA 50 ou similar.  Fornecimento e instalação.</t>
  </si>
  <si>
    <t xml:space="preserve">   156,31</t>
  </si>
  <si>
    <t>IT 25.64.0106 (/)</t>
  </si>
  <si>
    <t>Relé térmico de 10 A a 15 A.  Fornecimento e instalação.</t>
  </si>
  <si>
    <t xml:space="preserve">   221,66</t>
  </si>
  <si>
    <t>IT 25.64.0109 (/)</t>
  </si>
  <si>
    <t>Relé térmico de 16 A a 25 A.  Fornecimento e instalação.</t>
  </si>
  <si>
    <t xml:space="preserve">   407,97</t>
  </si>
  <si>
    <t>IT 25.64.0118 (/)</t>
  </si>
  <si>
    <t>Relé térmico de 38 A a 50 A, modelo LR1 06 3357 ou similar.  Fornecimento e instalação.</t>
  </si>
  <si>
    <t xml:space="preserve">   375,50</t>
  </si>
  <si>
    <t>IT 25.64.0150 (/)</t>
  </si>
  <si>
    <t>Relé de falta de fase, 220V/60Hz.  Fornecimento e instalação.</t>
  </si>
  <si>
    <t xml:space="preserve">   320,50</t>
  </si>
  <si>
    <t>IT 25.64.0200 (/)</t>
  </si>
  <si>
    <t>Relé de tempo, modelo 7PU 60, Siemens ou similar.  Fornecimento e instalação.</t>
  </si>
  <si>
    <t xml:space="preserve">   277,72</t>
  </si>
  <si>
    <t>IT 25.66 Subestações, Entradas de Energia e Cubículos de Medição</t>
  </si>
  <si>
    <t>IT 25.66.0050 (/)</t>
  </si>
  <si>
    <t>Fornecimento e instalação de armação secundária ou Rex, para 3 linhas, completa.</t>
  </si>
  <si>
    <t xml:space="preserve">   279,64</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</si>
  <si>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</si>
  <si>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</si>
  <si>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 xml:space="preserve"> 15451,71</t>
  </si>
  <si>
    <t>IT 25.66.0153 (/)</t>
  </si>
  <si>
    <t>Cubículo de medição, padrão LIGHT, para alta tensão.  Fornecimento e instalação.</t>
  </si>
  <si>
    <t xml:space="preserve">  3288,48</t>
  </si>
  <si>
    <t>IT 25.66.0162 (/)</t>
  </si>
  <si>
    <t>Cubículo tipo Metal-Clad, 17,5Kva, 2500A, referência versão 1 ABB-SACE.  Fornecimento e instalação.</t>
  </si>
  <si>
    <t>109404,92</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</si>
  <si>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</si>
  <si>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</si>
  <si>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 xml:space="preserve"> 13723,84</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</si>
  <si>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</si>
  <si>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</si>
  <si>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 xml:space="preserve"> 45819,87</t>
  </si>
  <si>
    <t>IT 25.68 Seccionadores</t>
  </si>
  <si>
    <t>IT 25.68.0050 (/)</t>
  </si>
  <si>
    <t>Seccionador tripolar, acionamento simultâneo, comando por punho, 15Kv-400A.  Fornecimento e instalação.</t>
  </si>
  <si>
    <t xml:space="preserve">  1831,76</t>
  </si>
  <si>
    <t>IT 25.68.0100 (/)</t>
  </si>
  <si>
    <t>Seccionador tripolar, com fusíveis, acionamento simultâneo, comando por punho, 15Kv-400A.  Fornecimento e instalação.</t>
  </si>
  <si>
    <t xml:space="preserve">  2581,04</t>
  </si>
  <si>
    <t>IT 25.68.0150 (/)</t>
  </si>
  <si>
    <t>Seccionador tripolar, com fusíveis, acionamento simultâneo, comando por vara de manobra, 15Kv-400A.  Fornecimento e instalação.</t>
  </si>
  <si>
    <t xml:space="preserve">  2078,96</t>
  </si>
  <si>
    <t>IT 25.68.0200 (/)</t>
  </si>
  <si>
    <t>Seccionador tripolar, acionamento simultâneo, comando por vara de manobra, 15Kv-400A.  Fornecimento e instalação.</t>
  </si>
  <si>
    <t xml:space="preserve">  1576,89</t>
  </si>
  <si>
    <t>IT 25.68.0250 (/)</t>
  </si>
  <si>
    <t>Chave seccionada, tripolar, abertura sem carga, comando manual em grupo, instalação abrigada, com chave de bloqueio mecânico tipo kirk, 400A/17,5Kv, referência NTL2-17,5, ABB-SACE ou similar.  Fornecimento e instalação.</t>
  </si>
  <si>
    <t xml:space="preserve">  2628,40</t>
  </si>
  <si>
    <t>IT 25.68.0300 (A)</t>
  </si>
  <si>
    <t>Chave seccionada, tripolar, abertura com carga, comando manual em grupo, instalação abrigada, com chave de bloqueio mecânico tipo kirk, 630A/17,5Kv e porta fusíveis HH, referência NAL-17,5, ABB-SACE ou similar.  Fornecimento e instalação.</t>
  </si>
  <si>
    <t xml:space="preserve"> 10003,30</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</si>
  <si>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</si>
  <si>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</si>
  <si>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</si>
  <si>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</si>
  <si>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</si>
  <si>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 xml:space="preserve">   247,23</t>
  </si>
  <si>
    <t>IT 25.70.0103 (A)</t>
  </si>
  <si>
    <t>Haste para aterramento, tipo Copperweld, de 5/8" (16mm), com 2,40m de comprimento, referência PK-065, Paraklin ou similar.  Fornecimento e instalação.</t>
  </si>
  <si>
    <t xml:space="preserve">   288,09</t>
  </si>
  <si>
    <t>IT 25.70.0150 (A)</t>
  </si>
  <si>
    <t>Pára-raio de distribuição em corpo polimérico de ZNO, para 15Kv/10Ka.  Fornecimento e instalação.</t>
  </si>
  <si>
    <t xml:space="preserve">   319,55</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</si>
  <si>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</si>
  <si>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</si>
  <si>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 xml:space="preserve">  5621,25</t>
  </si>
  <si>
    <t>IT 25.72 Transformadores</t>
  </si>
  <si>
    <t>IT 25.72.0050 (/)</t>
  </si>
  <si>
    <t>Transformador de corrente, classe 15Kv, para sistema de proteção, relação 100/5A.   Fornecimento e instalação.</t>
  </si>
  <si>
    <t xml:space="preserve">  4579,19</t>
  </si>
  <si>
    <t>IT 25.72.0097 (/)</t>
  </si>
  <si>
    <t>Transformador de potência a óleo mineral, uso interno, classe 15Kv, tensão primária de 13,8Kv, tensão secundária de 220/127V, potência de 300Kva, com acessórios.  Fornecimento e instalação.</t>
  </si>
  <si>
    <t xml:space="preserve"> 46791,46</t>
  </si>
  <si>
    <t>IT 25.72.0100 (A)</t>
  </si>
  <si>
    <t>Transformador de potência a óleo mineral, uso interno, classe 15Kv, tensão primária de 13,8Kv, tensão secundária de 220/127V, potência de 500Kva, com acessórios.  Fornecimento e instalação.</t>
  </si>
  <si>
    <t xml:space="preserve"> 57848,96</t>
  </si>
  <si>
    <t>IT 25.72.0103 (/)</t>
  </si>
  <si>
    <t>Transformador de potência a óleo mineral, uso interno, classe 15Kv, tensão primária de 13,8Kv, tensão secundária de 220/127V, potência de 750Kva, com acessórios.  Fornecimento e instalação.</t>
  </si>
  <si>
    <t xml:space="preserve"> 76525,46</t>
  </si>
  <si>
    <t>IT 25.72.0106 (/)</t>
  </si>
  <si>
    <t>Transformador de potência a óleo mineral, uso interno, classe 15Kv, tensão primária de 13,8Kv, tensão secundária de 220/127V, potência de 1000Kva, com acessórios.  Fornecimento e instalação.</t>
  </si>
  <si>
    <t xml:space="preserve"> 95888,46</t>
  </si>
  <si>
    <t>IT 25.72.0109 (/)</t>
  </si>
  <si>
    <t>Transformador de potência a óleo mineral, uso interno, classe 15Kv, tensão primária de 13,8Kv, tensão secundária de 220/127V, potência de 1500Kva, com acessórios.  Fornecimento e instalação.</t>
  </si>
  <si>
    <t>128607,46</t>
  </si>
  <si>
    <t>IT 25.72.0112 (/)</t>
  </si>
  <si>
    <t>Transformador de potência a óleo mineral, uso interno, classe 15Kv, tensão primária de 13,8Kv, tensão secundária de 220/127V, potência de 2000Kva, com acessórios.  Fornecimento e instalação.</t>
  </si>
  <si>
    <t>212813,46</t>
  </si>
  <si>
    <t>IT 25.72.0115 (/)</t>
  </si>
  <si>
    <t>Transformador de potência a óleo mineral, uso interno, classe 15Kv, tensão primária de 13,8Kv, tensão secundária de 220/127V, potência de 2750Kva, com acessórios.  Fornecimento e instalação.</t>
  </si>
  <si>
    <t>278672,57</t>
  </si>
  <si>
    <t>IT 25.72.0150 (/)</t>
  </si>
  <si>
    <t>Transformador de distribuição trifásico, de 30Kva, tensão primária de 13,2Kv, tensão secundaria de 127/220V.  Fornecimento e instalação.</t>
  </si>
  <si>
    <t xml:space="preserve"> 11591,85</t>
  </si>
  <si>
    <t>IT 25.72.0500 (/)</t>
  </si>
  <si>
    <t>Transformador de distribuição trifásico, de 112,5Kva, 60Hz.  Fornecimento e instalação.</t>
  </si>
  <si>
    <t xml:space="preserve"> 25218,57</t>
  </si>
  <si>
    <t>IT 25.72.0503 (/)</t>
  </si>
  <si>
    <t>Transformador de potência a seco, uso interno, classe 15Kv, tensão primária de 13,8Kv, tensão secundária de 220/127V, potência de 300Kva, com acessórios.  Fornecimento e instalação.</t>
  </si>
  <si>
    <t xml:space="preserve"> 46876,46</t>
  </si>
  <si>
    <t>IT 25.72.0506 (/)</t>
  </si>
  <si>
    <t>Transformador de potência a seco, uso interno, classe 15Kv, tensão primária de 13,8Kv, tensão secundária de 220/127V, potência de 500Kva, com acessórios.  Fornecimento e instalação.</t>
  </si>
  <si>
    <t xml:space="preserve"> 63993,46</t>
  </si>
  <si>
    <t>IT 25.72.0509 (/)</t>
  </si>
  <si>
    <t>Transformador de potência a seco, uso interno, classe 15Kv, tensão primária de 13,8Kv, tensão secundária de 220/127V, potência de 750Kva, com acessórios.  Fornecimento e instalação.</t>
  </si>
  <si>
    <t xml:space="preserve"> 84225,96</t>
  </si>
  <si>
    <t>IT 25.72.0512 (/)</t>
  </si>
  <si>
    <t>Transformador de potência a seco, uso interno, classe 15Kv, tensão primária de 13,8Kv, tensão secundária de 220/127V, potência de 1000Kva, com acessórios.  Fornecimento e instalação.</t>
  </si>
  <si>
    <t>105083,46</t>
  </si>
  <si>
    <t>IT 25.72.0515 (/)</t>
  </si>
  <si>
    <t>Transformador de potência a seco, uso interno, classe 15Kv, tensão primária de 13,8Kv, tensão secundária de 220/127V, potência de 1500Kva, com acessórios.  Fornecimento e instalação.</t>
  </si>
  <si>
    <t>151276,16</t>
  </si>
  <si>
    <t>IT 25.74 Fixação de Tubulações</t>
  </si>
  <si>
    <t>IT 25.74.0050 (/)</t>
  </si>
  <si>
    <t>Braçadeira para fixação de eletroduto de ferro galvanizado, diâmetro de 19mm (3/4").  Fornecimento e instalação.</t>
  </si>
  <si>
    <t xml:space="preserve">    14,24</t>
  </si>
  <si>
    <t>IT 25.74.0059 (A)</t>
  </si>
  <si>
    <t>Braçadeira para fixação de eletroduto de ferro galvanizado, diâmetro de 25mm (1").  Fornecimento e instalação.</t>
  </si>
  <si>
    <t xml:space="preserve">    14,46</t>
  </si>
  <si>
    <t>IT 25.74.0062 (A)</t>
  </si>
  <si>
    <t>Braçadeira para fixação de eletroduto de ferro galvanizado, diâmetro de 40mm (1 1/2").  Fornecimento e instalação.</t>
  </si>
  <si>
    <t xml:space="preserve">    14,99</t>
  </si>
  <si>
    <t>IT 25.74.0065 (A)</t>
  </si>
  <si>
    <t>Braçadeira para fixação de eletroduto de ferro galvanizado, diâmetro de 50mm (2").  Fornecimento e instalação.</t>
  </si>
  <si>
    <t xml:space="preserve">    15,23</t>
  </si>
  <si>
    <t>IT 25.74.0071 (A)</t>
  </si>
  <si>
    <t>Braçadeira para fixação de eletroduto de ferro galvanizado, diâmetro de 75mm (3").  Fornecimento e instalação.</t>
  </si>
  <si>
    <t>IT 25.99 Diversos</t>
  </si>
  <si>
    <t>IT 25.99.0050 (/)</t>
  </si>
  <si>
    <t>Amperímetro (96x96)mm com escala de 0A a 500A.  Fornecimento e instalação.</t>
  </si>
  <si>
    <t xml:space="preserve">   151,56</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</si>
  <si>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</si>
  <si>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</si>
  <si>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</si>
  <si>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</si>
  <si>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</si>
  <si>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</si>
  <si>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 xml:space="preserve">   136,96</t>
  </si>
  <si>
    <t>IT 25.99.0250 (A)</t>
  </si>
  <si>
    <t>Instalação de cabo em eletroduto com diâmetro de 1" até 3", exclusive fornecimento do eletroduto e cabos.</t>
  </si>
  <si>
    <t xml:space="preserve">    12,23</t>
  </si>
  <si>
    <t>IT 25.99.0300 (/)</t>
  </si>
  <si>
    <t>Kit emenda para cabos classe 0,6/1,0Kv.  Fornecimento e instalação.</t>
  </si>
  <si>
    <t xml:space="preserve">   300,31</t>
  </si>
  <si>
    <t>IT 25.99.0301 (/)</t>
  </si>
  <si>
    <t>Sinaleira para entrada/saída de veículos, completa (com lâmpadas e cigarra), lentes na cor âmbar ou vermelha. Fornecimento e instalação.</t>
  </si>
  <si>
    <t xml:space="preserve">   253,10</t>
  </si>
  <si>
    <t>IT 25.99.0400 (/)</t>
  </si>
  <si>
    <t>Temporizador  LA2-D22 para bomba de 30CV.  Fornecimento e instalação.</t>
  </si>
  <si>
    <t xml:space="preserve">   266,96</t>
  </si>
  <si>
    <t>IT 25.99.0450 (/)</t>
  </si>
  <si>
    <t>Timer Switch com acionamento liga/desliga até 7 opções de horário por 24 horas, operando em 120V ou 220V.  Fornecimento e instalação.</t>
  </si>
  <si>
    <t xml:space="preserve">   339,50</t>
  </si>
  <si>
    <t>IT 25.99.0500 (/)</t>
  </si>
  <si>
    <t>Voltímetro (96x96)mm com escala de 0A a 250V.  Fornecimento e instalação.</t>
  </si>
  <si>
    <t xml:space="preserve">   361,67</t>
  </si>
  <si>
    <t>IT 30 Luminárias, Projetores e Refletores</t>
  </si>
  <si>
    <t>IT 30.05 Arandelas, Globos, Spots e Receptáculos</t>
  </si>
  <si>
    <t>IT 30.05.0050 (/)</t>
  </si>
  <si>
    <t>Arandela completa com receptáculo para lâmpada incandescente de referência 1670 da Lorenzetti ou similar.  Fornecimento e instalação.</t>
  </si>
  <si>
    <t xml:space="preserve">   294,56</t>
  </si>
  <si>
    <t>IT 30.05.0100 (A)</t>
  </si>
  <si>
    <t>Arandela em alumínio fundido com grade de proteção e vidro temperado, tipo RPI 3017 G da Raphael Paci ou similar, exclusive lâmpada. Fornecimento e instalação.</t>
  </si>
  <si>
    <t xml:space="preserve">   118,49</t>
  </si>
  <si>
    <t>IT 30.05.0150 (A)</t>
  </si>
  <si>
    <t>Arandela de parede, tipo A-005 da Lumini ou similar, exclusive lâmpada. Fornecimento e instalação.</t>
  </si>
  <si>
    <t xml:space="preserve">   192,69</t>
  </si>
  <si>
    <t>IT 30.05.0200 (A)</t>
  </si>
  <si>
    <t>Arandela oval em alumínio fundido com grade de proteção e vidro temperado modelo RPI-3016/P marca Raphael Paci ou similar, para lâmpada fluorescente compacta, espiral, 15W, base E-27, 127V, cor amarela. Fornecimento e instalação</t>
  </si>
  <si>
    <t xml:space="preserve">   127,26</t>
  </si>
  <si>
    <t>IT 30.05.0203 (A)</t>
  </si>
  <si>
    <t>Arandela oval em aluminio fundido com grade de proteção e vidro temperado modelo RPI-3017/P marca Raphael Paci ou similar, para lâmpada fluorescente compacta, espiral, 15W, base E-27, 127V, cor amarela. Fornecimento e instalação.</t>
  </si>
  <si>
    <t xml:space="preserve">   274,15</t>
  </si>
  <si>
    <t>IT 30.05.0253 (A)</t>
  </si>
  <si>
    <t>Arandela oval em alumínio fundido com grade de proteção e vidro temperado, tipo RPI-3016/G da Raphael Paci ou similar, exclusive lâmpada. Fornecimento e instalação.</t>
  </si>
  <si>
    <t>IT 30.05.0300 (A)</t>
  </si>
  <si>
    <t>Globo esférico, plafonier repuxado de alumínio com difusor em base de vidro de 4"x6".  Fornecimento e instalação.</t>
  </si>
  <si>
    <t xml:space="preserve">    59,57</t>
  </si>
  <si>
    <t>IT 30.05.0312 (A)</t>
  </si>
  <si>
    <t>Globo de vidro fosco, plafonier repuxado de alumínio, exclusive lâmpada. Fornecimento e instalação.</t>
  </si>
  <si>
    <t xml:space="preserve">    42,25</t>
  </si>
  <si>
    <t>IT 30.05.0550 (A)</t>
  </si>
  <si>
    <t>Plafonier repuxado de alumínio, com receptáculo de louça.  Fornecimento e instalação.</t>
  </si>
  <si>
    <t xml:space="preserve">    36,86</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</si>
  <si>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</si>
  <si>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</si>
  <si>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</si>
  <si>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</si>
  <si>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</si>
  <si>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</si>
  <si>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</si>
  <si>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 xml:space="preserve">   125,33</t>
  </si>
  <si>
    <t>IT 30.10.0100 (/)</t>
  </si>
  <si>
    <t>Luminária de embutir para iluminação comercial de interiores, para 2 lâmpadas fluorescentes possuindo aletas anti-ofuscantes, equipada com lâmpadas de 32W e reator eletrônico em 220V.  Fornecimento e instalação.</t>
  </si>
  <si>
    <t xml:space="preserve">   304,62</t>
  </si>
  <si>
    <t>IT 30.10.0150 (/)</t>
  </si>
  <si>
    <t>Luminária de embutir, modelo C-2169, fabricação Lustres Projeto ou similar, equipada com 1 lâmpada dicróica de 50W e transformador para 12V.  Fornecimento.</t>
  </si>
  <si>
    <t>IT 30.15 Luminárias de Sobrepor</t>
  </si>
  <si>
    <t>IT 30.15.0025 (/)</t>
  </si>
  <si>
    <t>Luminária de emergência de sobrepor, em plástico, equipada com bateria selada recarregável com 60 lâmpadas em LED. Fornecimento e instalação.</t>
  </si>
  <si>
    <t xml:space="preserve">    78,00</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</si>
  <si>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</si>
  <si>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</si>
  <si>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 xml:space="preserve">    93,74</t>
  </si>
  <si>
    <t>IT 30.15.0053 (/)</t>
  </si>
  <si>
    <t>Luminária de sobrepor, fixada em laje ou forro, tipo calha, chanfrada ou prismática, com lâmpadas aparentes, esmaltadas, completa, equipada com reatores de partida rápida e lâmpadas fluorescentes (2x20W).  Fornecimento e instalação.</t>
  </si>
  <si>
    <t xml:space="preserve">   181,20</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</si>
  <si>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</si>
  <si>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</si>
  <si>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 xml:space="preserve">   147,24</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</si>
  <si>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</si>
  <si>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</si>
  <si>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 xml:space="preserve">   253,67</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</si>
  <si>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</si>
  <si>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</si>
  <si>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 xml:space="preserve">   271,66</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</si>
  <si>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</si>
  <si>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</si>
  <si>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</si>
  <si>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</si>
  <si>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 xml:space="preserve">   348,42</t>
  </si>
  <si>
    <t>IT 30.15.0200 (/)</t>
  </si>
  <si>
    <t>Calha chanfrada de sobrepor, fixada em laje ou forro, em chapa de aço fosfatizada, esmaltada em estufa a 150°C, para lâmpadas fluorescente de (2x40W), exclusive reatores, starters e lâmpadas.  Fornecimento e instalação.</t>
  </si>
  <si>
    <t xml:space="preserve">   199,22</t>
  </si>
  <si>
    <t>IT 30.15.0203 (/)</t>
  </si>
  <si>
    <t>Luminária de sobrepor, fixada em laje ou forro, tipo calha, chanfrada ou prismática, com lâmpadas aparentes, esmaltada, completa, equipada com reatores de partida rápida e lâmpadas fluorescentes (2x40W).  Fornecimento e instalação.</t>
  </si>
  <si>
    <t xml:space="preserve">   339,65</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</si>
  <si>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</si>
  <si>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</si>
  <si>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 xml:space="preserve">   300,46</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</si>
  <si>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</si>
  <si>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</si>
  <si>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</si>
  <si>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</si>
  <si>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</si>
  <si>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</si>
  <si>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</si>
  <si>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</si>
  <si>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 xml:space="preserve">   370,98</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</si>
  <si>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</si>
  <si>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</si>
  <si>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 xml:space="preserve">   258,92</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</si>
  <si>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</si>
  <si>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</si>
  <si>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 xml:space="preserve">   311,54</t>
  </si>
  <si>
    <t>IT 30.15.0300 (/)</t>
  </si>
  <si>
    <t>Luminária hermética de embutir, com difusor em vidro cristal plano temperado e pintura eletrostática na cor branca, (2x40W), fixadas com tirantes já existentes na luminária.  Fornecimento e instalação.</t>
  </si>
  <si>
    <t xml:space="preserve">   556,48</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</si>
  <si>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</si>
  <si>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</si>
  <si>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</si>
  <si>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</si>
  <si>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 xml:space="preserve">   659,91</t>
  </si>
  <si>
    <t>IT 30.15.0353 (/)</t>
  </si>
  <si>
    <t>Luminária fabricação Unilux ou similar, modelo ULD 50/12V, completa, inclusive lâmpada dicróica e canopla.  Fornecimento e instalação.</t>
  </si>
  <si>
    <t xml:space="preserve">    45,75</t>
  </si>
  <si>
    <t>IT 30.15.0403 (A)</t>
  </si>
  <si>
    <t>Luminária de sobrepor, modelo F-5011, fabricação Lustres Projeto ou similar, exclusive lâmpada. Fornecimento e instalação.</t>
  </si>
  <si>
    <t xml:space="preserve">   167,18</t>
  </si>
  <si>
    <t>IT 30.15.0409 (A)</t>
  </si>
  <si>
    <t>Luminária de sobrepor, modelo C-2044/M, fabricação Lustres Projeto ou similar, exclusive lâmpada. Fornecimento e instalação.</t>
  </si>
  <si>
    <t xml:space="preserve">    84,01</t>
  </si>
  <si>
    <t>IT 30.15.0450 (B)</t>
  </si>
  <si>
    <t>Luminária fabricação Repume ou similar, modelo DI-290, fechada, corpo e grade de proteção em liga de alumínio fundido, exclusive lâmpada. Fornecimento e instalação.</t>
  </si>
  <si>
    <t xml:space="preserve">   262,36</t>
  </si>
  <si>
    <t>IT 30.15.0500 (/)</t>
  </si>
  <si>
    <t>Luminária à prova de explosão, fabricação Lumen ou similar, modelo NLPE-751/3.  Fornecimento e instalação.</t>
  </si>
  <si>
    <t xml:space="preserve">   355,90</t>
  </si>
  <si>
    <t>IT 30.15.0550 (/)</t>
  </si>
  <si>
    <t>Luminária para quadra de esportes, com lâmpada mista de vapor de mercúrio 250W, reator de partida rápida e alto fator de potência, com grade protetora, modelo T-39/3 completa, Peterco ou similar.  Fornecimento e instalação.</t>
  </si>
  <si>
    <t xml:space="preserve">   354,59</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</si>
  <si>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</si>
  <si>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</si>
  <si>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 xml:space="preserve">   219,89</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</si>
  <si>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</si>
  <si>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</si>
  <si>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</si>
  <si>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 xml:space="preserve">   110,45</t>
  </si>
  <si>
    <t>IT 30.20.0100 (/)</t>
  </si>
  <si>
    <t>Projetor para iluminação de quadras, pátios ou fachadas, para lâmpada Standard até 500W, ou mista até 250W, modelo LE-512, Lumen Eletrometalúrgica ou similar.  Fornecimento e instalação.</t>
  </si>
  <si>
    <t xml:space="preserve">  1497,37</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</si>
  <si>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</si>
  <si>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</si>
  <si>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</si>
  <si>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</si>
  <si>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</si>
  <si>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</si>
  <si>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</si>
  <si>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</si>
  <si>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</si>
  <si>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</si>
  <si>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</si>
  <si>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</si>
  <si>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</si>
  <si>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</si>
  <si>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 xml:space="preserve">   139,69</t>
  </si>
  <si>
    <t>IT 30.20.0609 (/)</t>
  </si>
  <si>
    <t>Refletor, incluindo lâmpada halógena de 300W, referência F-5050, Projetos ou similar.  Fornecimento e instalação.</t>
  </si>
  <si>
    <t xml:space="preserve">   117,31</t>
  </si>
  <si>
    <t>IT 30.25 Lâmpadas Incandescentes</t>
  </si>
  <si>
    <t>IT 30.25.0162 (/)</t>
  </si>
  <si>
    <t>Lâmpada dicróica de 75W, 110/130V, com 38° de abertura.  Fornecimento e colcação.</t>
  </si>
  <si>
    <t xml:space="preserve">    70,44</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</si>
  <si>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</si>
  <si>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</si>
  <si>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</si>
  <si>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</si>
  <si>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</si>
  <si>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</si>
  <si>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</si>
  <si>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 xml:space="preserve">     9,25</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</si>
  <si>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</si>
  <si>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</si>
  <si>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</si>
  <si>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</si>
  <si>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 xml:space="preserve">    13,33</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</si>
  <si>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</si>
  <si>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</si>
  <si>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</si>
  <si>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</si>
  <si>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</si>
  <si>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</si>
  <si>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 xml:space="preserve">    69,81</t>
  </si>
  <si>
    <t>IT 30.30.0090 (/)</t>
  </si>
  <si>
    <t>Lâmpada fluorescente compacta, espiral, 85W, base E-27, 220V, cor branca. Fornecimento e instalação.</t>
  </si>
  <si>
    <t xml:space="preserve">    90,14</t>
  </si>
  <si>
    <t>IT 30.35 Lâmpadas Multivapor de Mercúrio</t>
  </si>
  <si>
    <t>IT 30.35.0056 (/)</t>
  </si>
  <si>
    <t>Lâmpada multivapor metálico (MVM) de 70W, com duplo contato, bulbo externo de quartzo e um tubo de descarga de quartzo, temperatura de cor na ordem de 3000°K.  Fornecimento e instalação.</t>
  </si>
  <si>
    <t xml:space="preserve">   183,01</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</si>
  <si>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</si>
  <si>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</si>
  <si>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 xml:space="preserve">   225,27</t>
  </si>
  <si>
    <t>IT 30.40 Lâmpadas Vapor de Sódio</t>
  </si>
  <si>
    <t>IT 30.45 Lâmpadas Halógenas</t>
  </si>
  <si>
    <t>IT 30.45.0300 (/)</t>
  </si>
  <si>
    <t>Lâmpada halógena de 300W, tipo lapiseira ou palito.  Fornecimento e instalação.</t>
  </si>
  <si>
    <t xml:space="preserve">    40,44</t>
  </si>
  <si>
    <t>IT 30.50 Lâmpadas LED</t>
  </si>
  <si>
    <t>IT 30.50.0050 (/)</t>
  </si>
  <si>
    <t>Lâmpada LED, bulbo, A60, 9W, 100/240V, base E-27. Fornecimento e colocação.</t>
  </si>
  <si>
    <t>IT 30.50.0100 (/)</t>
  </si>
  <si>
    <t>Lâmpada LED, bulbo, A60, 15W, 100/240V, base E-27. Fornecimento e colocação.</t>
  </si>
  <si>
    <t xml:space="preserve">     6,67</t>
  </si>
  <si>
    <t>IT 30.50.0150 (/)</t>
  </si>
  <si>
    <t>Lâmpada LED, bulbo, A60, 20W, 100/240V, base E-27. Fornecimento e colocação.</t>
  </si>
  <si>
    <t xml:space="preserve">    11,25</t>
  </si>
  <si>
    <t>IT 30.50.0200 (/)</t>
  </si>
  <si>
    <t>Lâmpada LED, bulbo, A60, 30W, 100/240V, base E-27. Fornecimento e colocação.</t>
  </si>
  <si>
    <t xml:space="preserve">    17,06</t>
  </si>
  <si>
    <t>IT 30.50.0300 (/)</t>
  </si>
  <si>
    <t>Lâmpada LED, tubular, 600mm, T8, 9W, fluxo luminoso em torno de 900lm. Fornecimento e instalação.</t>
  </si>
  <si>
    <t>IT 30.50.0310 (/)</t>
  </si>
  <si>
    <t>Lâmpada LED, tubular, 1200mm, T8, 18W, fluxo luminoso em torno de 1850lm. Fornecimento e instalação.</t>
  </si>
  <si>
    <t xml:space="preserve">    13,47</t>
  </si>
  <si>
    <t>IT 35 Instalação Hospitalar</t>
  </si>
  <si>
    <t>IT 35.05 Luminárias para Cabeceira de Leito Hospitalar</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</si>
  <si>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</si>
  <si>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</si>
  <si>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</si>
  <si>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 xml:space="preserve">  3946,30</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</si>
  <si>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</si>
  <si>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</si>
  <si>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 xml:space="preserve">  4547,44</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</si>
  <si>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</si>
  <si>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</si>
  <si>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</si>
  <si>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</si>
  <si>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</si>
  <si>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</si>
  <si>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</si>
  <si>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</si>
  <si>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</si>
  <si>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</si>
  <si>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</si>
  <si>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</si>
  <si>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</si>
  <si>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</si>
  <si>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</si>
  <si>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</si>
  <si>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</si>
  <si>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</si>
  <si>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</si>
  <si>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</si>
  <si>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</si>
  <si>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</si>
  <si>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</si>
  <si>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</si>
  <si>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</si>
  <si>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</si>
  <si>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 xml:space="preserve"> 30214,72</t>
  </si>
  <si>
    <t>IT 50.05.0100 (/)</t>
  </si>
  <si>
    <t>Aerador mecânico superficial de 15,0 CV, de fluxo descendente, alta rotação, fornecimento e instalação.</t>
  </si>
  <si>
    <t xml:space="preserve"> 48365,58</t>
  </si>
  <si>
    <t>IT 50.05.0150 (/)</t>
  </si>
  <si>
    <t>Aerador mecânico superficial de 25,0 CV, de fluxo descendente, alta rotação, fornecimento e instalação.</t>
  </si>
  <si>
    <t xml:space="preserve"> 58762,61</t>
  </si>
  <si>
    <t>IT 50.05.0200 (/)</t>
  </si>
  <si>
    <t>Aerador mecânico superficial de 30,0 CV, de fluxo descendente, alta rotação, fornecimento e instalação.</t>
  </si>
  <si>
    <t xml:space="preserve"> 70406,80</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</si>
  <si>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</si>
  <si>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</si>
  <si>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</si>
  <si>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</si>
  <si>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 xml:space="preserve">    26,50</t>
  </si>
  <si>
    <t>MP 15.05.0150 (/)</t>
  </si>
  <si>
    <t>Eletricista de instalação e manutenção de equipamentos (Ar Condicionado central Self / Exp. direta, Caldeira, Gerador, Subestação e Elevador), inclusive encargos sociais e periculosidade.</t>
  </si>
  <si>
    <t xml:space="preserve">    37,26</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</si>
  <si>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</si>
  <si>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</si>
  <si>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</si>
  <si>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</si>
  <si>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 xml:space="preserve">   167,10</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</si>
  <si>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</si>
  <si>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</si>
  <si>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</si>
  <si>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</si>
  <si>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 xml:space="preserve">    28,04</t>
  </si>
  <si>
    <t>MP 15.05.0600 (/)</t>
  </si>
  <si>
    <t>Operador de equipamentos (Ar Condicionado central Self / Exp. direta, Caldeira, Gerador, Subestação e Elevador), inclusive encargos sociais e insalubridade.</t>
  </si>
  <si>
    <t xml:space="preserve">    34,47</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</si>
  <si>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</si>
  <si>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</si>
  <si>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</si>
  <si>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 xml:space="preserve">   309,45</t>
  </si>
  <si>
    <t>MP 15.10.0100 (/)</t>
  </si>
  <si>
    <t>Tratamento químico da água dos sistemas de ar condicionado central, inclusive coleta e relatório de amostra para controle (incluindo bacias das torres e tanques de expansão).</t>
  </si>
  <si>
    <t xml:space="preserve">  2120,56</t>
  </si>
  <si>
    <t>MP 15.10.0200 (A)</t>
  </si>
  <si>
    <t>Execução de limpeza, higienização e descontaminação de rede de dutos dos sistemas de ar condicionado, conforme Portaria 3523 do Ministério da Saúde e Norma Técnica RE-09, bem como posteriores, incluindo relatório técnico.</t>
  </si>
  <si>
    <t xml:space="preserve">    54,81</t>
  </si>
  <si>
    <t>MP 15.10.0300 (/)</t>
  </si>
  <si>
    <t>Análise microbiológica do ar interior de ambiente climatizado em unidade hospitalar, inclusive coleta de amostra e laudo físico-químico e microbiológico, conforme Resolução RE nº 09 de 16/01/2003 da ANVISA.</t>
  </si>
  <si>
    <t xml:space="preserve">   229,16</t>
  </si>
  <si>
    <t>MP 20 Manutenção de Sistema de Chafarizes</t>
  </si>
  <si>
    <t>MP 20.05 Equipe de Serviços</t>
  </si>
  <si>
    <t>MP 20.05.0050 (/)</t>
  </si>
  <si>
    <t>Equipe de serviços atuando corretivamente em chafarizes para retirada, desobstrução e recolocação de bicos, exclusive transporte.</t>
  </si>
  <si>
    <t xml:space="preserve">   103,34</t>
  </si>
  <si>
    <t>MP 20.05.0100 (A)</t>
  </si>
  <si>
    <t>Equipe de serviços atuando corretivamente em chafarizes para retirada de peças hidráulicas e/ou elétricas, exclusive transporte.</t>
  </si>
  <si>
    <t xml:space="preserve">   194,86</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</si>
  <si>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</si>
  <si>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</si>
  <si>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</si>
  <si>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</si>
  <si>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</si>
  <si>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</si>
  <si>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 xml:space="preserve">   382,54</t>
  </si>
  <si>
    <t>MP 50.20.0350 (/)</t>
  </si>
  <si>
    <t>Serviço de manutenção e regulagem de queimadores a gás de secadores e geradores de calor de Usinas de Asfálto, exclusive peças.</t>
  </si>
  <si>
    <t xml:space="preserve">  2356,91</t>
  </si>
  <si>
    <t>MP 50.20.0400 (/)</t>
  </si>
  <si>
    <t>Serviço  de usinagem de peças para Usinas de Asfalto, exclusive materiais.</t>
  </si>
  <si>
    <t xml:space="preserve">   562,76</t>
  </si>
  <si>
    <t>MT 05 Escavações Manuais</t>
  </si>
  <si>
    <t>MT 05.05 Escavação Manual de Vala - Material de 1ª Categoria</t>
  </si>
  <si>
    <t>MT 05.05.0050 (/)</t>
  </si>
  <si>
    <t>Escavação manual de vala em material de 1ª categoria (areia, argila ou piçarra), até 1,50m,  exclusive escoramento e esgotamento.</t>
  </si>
  <si>
    <t xml:space="preserve">    53,42</t>
  </si>
  <si>
    <t>MT 05.05.0100 (/)</t>
  </si>
  <si>
    <t>Escavação manual de vala em material de 1ª categoria (areia, argila ou piçarra), acima de 1,50m até 3m de profundidade, exclusive escoramento e esgotamento.</t>
  </si>
  <si>
    <t xml:space="preserve">   120,19</t>
  </si>
  <si>
    <t>MT 05.05.0150 (/)</t>
  </si>
  <si>
    <t>Escavação manual de vala em material de 1ª categoria (areia, argila ou piçarra), acima de 3m até 4,50m de profundidade, exclusive escoramento e esgotamento.</t>
  </si>
  <si>
    <t xml:space="preserve">   160,25</t>
  </si>
  <si>
    <t>MT 05.05.0200 (/)</t>
  </si>
  <si>
    <t>Escavação manual de vala em material de 1ª categoria (areia, argila ou piçarra), acima de  4,50m até 6m de profundidade, exclusive escoramento e esgotamento.</t>
  </si>
  <si>
    <t xml:space="preserve">   213,66</t>
  </si>
  <si>
    <t>MT 05.10 Escavação Manual de Vala - Material de 2ª Categoria</t>
  </si>
  <si>
    <t>MT 05.10.0050 (/)</t>
  </si>
  <si>
    <t>Desmonte manual em material de 2ª categoria (moledo ou rocha decomposta).</t>
  </si>
  <si>
    <t xml:space="preserve">   114,94</t>
  </si>
  <si>
    <t>MT 05.10.0100 (/)</t>
  </si>
  <si>
    <t>Escavação manual de vala a frio em material de 2ª categoria (moledo ou rocha decomposta) até 1,50m de profundidade, exclusive escoramento e esgotamento.</t>
  </si>
  <si>
    <t xml:space="preserve">   133,36</t>
  </si>
  <si>
    <t>MT 05.10.0150 (/)</t>
  </si>
  <si>
    <t>Escavação manual de vala a frio em material de 2ª categoria (moledo ou rocha decomposta) de 1,50m e 3m de profundidade, exclusive escoramento e esgotamento.</t>
  </si>
  <si>
    <t xml:space="preserve">   142,76</t>
  </si>
  <si>
    <t>MT 05.10.0200 (/)</t>
  </si>
  <si>
    <t>Marroamento de material de 2ª categoria (rocha decomposta), com volume máximo de 0,064m3, para redução a pedra-de-mão, referindo-se o preço ao material solto, depois de marroado.</t>
  </si>
  <si>
    <t xml:space="preserve">    53,15</t>
  </si>
  <si>
    <t>MT 05.15 Escavação Manual de Vala em Lodo</t>
  </si>
  <si>
    <t>MT 05.15.0015 (/)</t>
  </si>
  <si>
    <t>Escavação manual de cova em área de manguezal, com 1,00m de profundidade e 0,15 de diâmetro.</t>
  </si>
  <si>
    <t xml:space="preserve">     9,65</t>
  </si>
  <si>
    <t>MT 05.15.0050 (/)</t>
  </si>
  <si>
    <t>Escavação manual de vala em lodo, até 1,50m de profundidade, exclusive escoramento e esgotamento.</t>
  </si>
  <si>
    <t xml:space="preserve">   146,90</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</si>
  <si>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</si>
  <si>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</si>
  <si>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</si>
  <si>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</si>
  <si>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</si>
  <si>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</si>
  <si>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</si>
  <si>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</si>
  <si>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 xml:space="preserve">   127,71</t>
  </si>
  <si>
    <t>MT 05.30 Escavação a Céu Aberto - Material de 1ª Categoria</t>
  </si>
  <si>
    <t>MT 05.30.0050 (/)</t>
  </si>
  <si>
    <t>Escavação manual em material de 1ª categoria, a céu aberto, até 0,50m de profundidade com remoção até 1 dam.</t>
  </si>
  <si>
    <t xml:space="preserve">    64,10</t>
  </si>
  <si>
    <t>MT 05.30.0100 (/)</t>
  </si>
  <si>
    <t>Escavação manual em material de 1ª categoria, a céu aberto, para profundidades maiores que 0,50m, com remoção até 10m (1dam).</t>
  </si>
  <si>
    <t xml:space="preserve">    74,78</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</si>
  <si>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</si>
  <si>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</si>
  <si>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</si>
  <si>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</si>
  <si>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</si>
  <si>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 xml:space="preserve">   150,92</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</si>
  <si>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</si>
  <si>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</si>
  <si>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</si>
  <si>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 xml:space="preserve">    26,38</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</si>
  <si>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</si>
  <si>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</si>
  <si>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 xml:space="preserve">     8,38</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</si>
  <si>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</si>
  <si>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</si>
  <si>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</si>
  <si>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</si>
  <si>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</si>
  <si>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</si>
  <si>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</si>
  <si>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</si>
  <si>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</si>
  <si>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 xml:space="preserve">   241,57</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</si>
  <si>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</si>
  <si>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</si>
  <si>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 xml:space="preserve">   244,08</t>
  </si>
  <si>
    <t>MT 05.45.0150 (A)</t>
  </si>
  <si>
    <t>Escavação de rocha ou material de 3ª categoria, com utilização de fogo cuidadoso (Smootuing blasting), a céu aberto, em área urbana.</t>
  </si>
  <si>
    <t xml:space="preserve">   212,76</t>
  </si>
  <si>
    <t>MT 10 Escavações Mecânicas</t>
  </si>
  <si>
    <t>MT 10.05 Escavação Mecânica com Retro - Escavadeira</t>
  </si>
  <si>
    <t>MT 10.05.0050 (/)</t>
  </si>
  <si>
    <t>Escavação mecânica, em material de 1ª categoria (areia, argila ou piçarra),  utilizando Retro-Escavadeira.</t>
  </si>
  <si>
    <t xml:space="preserve">    10,91</t>
  </si>
  <si>
    <t>MT 10.10 Escavação Mecânica com Escavadeira Hidráulica</t>
  </si>
  <si>
    <t>MT 10.10.0050 (/)</t>
  </si>
  <si>
    <t>Escavação mecânica, em material de 1ª categoria (areia, argila ou piçarra), utilizando Escavadeira Hidráulica de 0,78m3.</t>
  </si>
  <si>
    <t xml:space="preserve">     4,23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</si>
  <si>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</si>
  <si>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</si>
  <si>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 xml:space="preserve">    28,43</t>
  </si>
  <si>
    <t>MT 10.15 Escavação e Remoção Mecânica a Céu Aberto com Trator</t>
  </si>
  <si>
    <t>MT 10.15.0050 (/)</t>
  </si>
  <si>
    <t>Escavação mecânica com trator tipo D-6R, em material de 1ª categoria, com transporte a 20m.</t>
  </si>
  <si>
    <t xml:space="preserve">     1,51</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</si>
  <si>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</si>
  <si>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</si>
  <si>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</si>
  <si>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</si>
  <si>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</si>
  <si>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</si>
  <si>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</si>
  <si>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</si>
  <si>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 xml:space="preserve">   534,80</t>
  </si>
  <si>
    <t>MT 10.25.0100 (/)</t>
  </si>
  <si>
    <t>Desmonte de bloco de material de 3ª categoria (rocha viva), com equipamento de ar comprimido, sem a utilização de explosivos, com volume até 1m3, inclusive redução a pedra-de-mão com o mesmo equipamento.</t>
  </si>
  <si>
    <t xml:space="preserve">   235,63</t>
  </si>
  <si>
    <t>MT 10.25.0125 (/)</t>
  </si>
  <si>
    <t>Desmonte de bloco de material de 3ª categoria, com utilização de argamassa expansiva, rompedor e perfuratriz a ar comprimido</t>
  </si>
  <si>
    <t xml:space="preserve">   523,82</t>
  </si>
  <si>
    <t>MT 10.25.0150 (/)</t>
  </si>
  <si>
    <t>Escavação em material de 2ª categoria (moledo ou rocha muito decomposta), com equipamento de ar comprimido, sem utilização de explosivos, em taludes ou valas com largura mínima de 3m até 1,50m profundidade, exclusive escoramento e limpeza.</t>
  </si>
  <si>
    <t xml:space="preserve">   223,42</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</si>
  <si>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</si>
  <si>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</si>
  <si>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 xml:space="preserve">   634,16</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</si>
  <si>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</si>
  <si>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</si>
  <si>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 xml:space="preserve">  1940,37</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</si>
  <si>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</si>
  <si>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</si>
  <si>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 xml:space="preserve">  1606,19</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</si>
  <si>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</si>
  <si>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</si>
  <si>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 xml:space="preserve">   696,30</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</si>
  <si>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</si>
  <si>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</si>
  <si>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</si>
  <si>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</si>
  <si>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</si>
  <si>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</si>
  <si>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</si>
  <si>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</si>
  <si>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</si>
  <si>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</si>
  <si>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</si>
  <si>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</si>
  <si>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 xml:space="preserve">    56,08</t>
  </si>
  <si>
    <t>MT 15.05.0300 (/)</t>
  </si>
  <si>
    <t>Reaterro de vala, com pó-de-pedra, compactado manualmente, inclusive fornecimento do material.</t>
  </si>
  <si>
    <t xml:space="preserve">   233,80</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</si>
  <si>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</si>
  <si>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</si>
  <si>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</si>
  <si>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 xml:space="preserve">     1,84</t>
  </si>
  <si>
    <t>MT 15.10.0075 (/)</t>
  </si>
  <si>
    <t>Aterro com material de 1ª categoria, espalhado com retro-escavadeira, em camadas de 20cm, utilizando rolo compactador, com intervenção de 2 serventes, inclusive rega, exclusive fornecimento do material.</t>
  </si>
  <si>
    <t xml:space="preserve">     5,36</t>
  </si>
  <si>
    <t>MT 15.10.0100 (/)</t>
  </si>
  <si>
    <t>Aterro de vala com trator carregadeira e retro-escavadeira, com material de boa qualidade, em camadas de 20cm, utilizando  Vibro Compactador Portátil e operador, com intervenção de 2 serventes,  exclusive o fornecimento do material.</t>
  </si>
  <si>
    <t xml:space="preserve">     6,27</t>
  </si>
  <si>
    <t>MT 15.15 Preparo do Solo</t>
  </si>
  <si>
    <t>MT 15.15.0050 (A)</t>
  </si>
  <si>
    <t>Preparo de solo até 30cm de profundidade, compreedendo escavação e acerto manuais e compactação mecânica com remoção até 20m.</t>
  </si>
  <si>
    <t xml:space="preserve">    19,92</t>
  </si>
  <si>
    <t>MT 20 Espalhamento de Solo</t>
  </si>
  <si>
    <t>MT 20.05 Espalhamento de Solo Mecânico</t>
  </si>
  <si>
    <t>MT 20.05.0050 (/)</t>
  </si>
  <si>
    <t>Espalhamento de material de 1ª categoria com motoniveladora, exclusive o fornecimento do material.</t>
  </si>
  <si>
    <t xml:space="preserve">     0,94</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</si>
  <si>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</si>
  <si>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</si>
  <si>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</si>
  <si>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</si>
  <si>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 xml:space="preserve">   105,44</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</si>
  <si>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</si>
  <si>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</si>
  <si>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</si>
  <si>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</si>
  <si>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</si>
  <si>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</si>
  <si>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</si>
  <si>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</si>
  <si>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</si>
  <si>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</si>
  <si>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</si>
  <si>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</si>
  <si>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</si>
  <si>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</si>
  <si>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</si>
  <si>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</si>
  <si>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</si>
  <si>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</si>
  <si>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</si>
  <si>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</si>
  <si>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</si>
  <si>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</si>
  <si>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</si>
  <si>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</si>
  <si>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</si>
  <si>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 xml:space="preserve">     0,69</t>
  </si>
  <si>
    <t>PJ 05.10.0052 (/)</t>
  </si>
  <si>
    <t>Plantio de cobertura vegetal, considerando 4 mudas por m2.</t>
  </si>
  <si>
    <t>PJ 05.10.0053 (/)</t>
  </si>
  <si>
    <t>Plantio de cobertura vegetal, considerando 8 mudas por m2.</t>
  </si>
  <si>
    <t xml:space="preserve">     5,52</t>
  </si>
  <si>
    <t>PJ 05.10.0056 (/)</t>
  </si>
  <si>
    <t>Plantio de cobertura vegetal, considerando 12 mudas por m2.</t>
  </si>
  <si>
    <t xml:space="preserve">     8,28</t>
  </si>
  <si>
    <t>PJ 05.10.0059 (/)</t>
  </si>
  <si>
    <t>Plantio de cobertura vegetal, considerando 16 mudas por m2.</t>
  </si>
  <si>
    <t xml:space="preserve">    11,04</t>
  </si>
  <si>
    <t>PJ 05.10.0065 (/)</t>
  </si>
  <si>
    <t>Plantio de cobertura vegetal, considerando 25 mudas por m2.</t>
  </si>
  <si>
    <t xml:space="preserve">    17,25</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</si>
  <si>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</si>
  <si>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</si>
  <si>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</si>
  <si>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</si>
  <si>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</si>
  <si>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</si>
  <si>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 xml:space="preserve">    40,19</t>
  </si>
  <si>
    <t>PJ 05.10.0112 (/)</t>
  </si>
  <si>
    <t>Plantio de grama, tipo Zoizia Japonica, inclusive fornecimento.</t>
  </si>
  <si>
    <t xml:space="preserve">    29,36</t>
  </si>
  <si>
    <t>PJ 05.10.0150 (/)</t>
  </si>
  <si>
    <t>Plantio de grama em placas, tipo São Carlos, Batatais ou Larga, inclusive compra e arrancamento no local de origem, carga, transporte, descarga e preparo do terreno, para recomposição de áreas gramadas eventualmente danificadas.</t>
  </si>
  <si>
    <t xml:space="preserve">    28,60</t>
  </si>
  <si>
    <t>PJ 05.10.0500 (/)</t>
  </si>
  <si>
    <t>Biomanta vegetal para quantidades de até 500,00m2, incluindo coveamento, plantio de sementes de espécies nativas da região, insumos para adubação e irrigação.  Fornecimento e colocação.</t>
  </si>
  <si>
    <t xml:space="preserve">    87,28</t>
  </si>
  <si>
    <t>PJ 05.10.0550 (/)</t>
  </si>
  <si>
    <t>Biomanta vegetal para quantidades de 501,00m2 a 1.000,00m2, incluindo coveamento, plantio de sementes de espécies nativas da região, insumos para adubação e irrigação.  Fornecimento e colocação.</t>
  </si>
  <si>
    <t xml:space="preserve">    81,50</t>
  </si>
  <si>
    <t>PJ 05.10.0600 (/)</t>
  </si>
  <si>
    <t>Biomanta vegetal para quantidades superiores a 1.000,00m2, incluindo coveamento, plantio de sementes de espécies nativas da região, insumos para adubação e irrigação.  Fornecimento e colocação.</t>
  </si>
  <si>
    <t xml:space="preserve">    75,73</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</si>
  <si>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</si>
  <si>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</si>
  <si>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</si>
  <si>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 xml:space="preserve">   119,42</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</si>
  <si>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</si>
  <si>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</si>
  <si>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</si>
  <si>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</si>
  <si>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 xml:space="preserve">    24,04</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</si>
  <si>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</si>
  <si>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</si>
  <si>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 xml:space="preserve">   282,97</t>
  </si>
  <si>
    <t>PJ 05.20.0500 (/)</t>
  </si>
  <si>
    <t>Remoção de grama sintética, inclusive carga, descarga e transporte a 30 Km.</t>
  </si>
  <si>
    <t xml:space="preserve">     9,59</t>
  </si>
  <si>
    <t>PJ 10 Árvores e Arbustos</t>
  </si>
  <si>
    <t>PJ 10.05 Plantio de Árvores e Arbustos</t>
  </si>
  <si>
    <t>PJ 10.05.0050 (/)</t>
  </si>
  <si>
    <t>Amarrio de mudas de árvore ao tutor, com fitilho plástico, exclusive este.</t>
  </si>
  <si>
    <t xml:space="preserve">     1,34</t>
  </si>
  <si>
    <t>PJ 10.05.0100 (A)</t>
  </si>
  <si>
    <t>Plantio de arbusto para jardim, conforme Projeto FPJ.</t>
  </si>
  <si>
    <t xml:space="preserve">     1,97</t>
  </si>
  <si>
    <t>PJ 10.05.0150 (/)</t>
  </si>
  <si>
    <t>Mudas com 50cm a 70cm de altura, plantio em encosta, exclusive tutor, inclusive abertura da cova.</t>
  </si>
  <si>
    <t xml:space="preserve">     4,27</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</si>
  <si>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</si>
  <si>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</si>
  <si>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 xml:space="preserve">   297,13</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</si>
  <si>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</si>
  <si>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</si>
  <si>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 xml:space="preserve">   349,69</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</si>
  <si>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</si>
  <si>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</si>
  <si>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 xml:space="preserve">   394,94</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</si>
  <si>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</si>
  <si>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</si>
  <si>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 xml:space="preserve">   440,18</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</si>
  <si>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</si>
  <si>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</si>
  <si>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 xml:space="preserve">   485,42</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</si>
  <si>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</si>
  <si>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</si>
  <si>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 xml:space="preserve">   530,67</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</si>
  <si>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</si>
  <si>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</si>
  <si>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 xml:space="preserve">   575,91</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</si>
  <si>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</si>
  <si>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</si>
  <si>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 xml:space="preserve">   621,15</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</si>
  <si>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</si>
  <si>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</si>
  <si>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 xml:space="preserve">   666,40</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</si>
  <si>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</si>
  <si>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</si>
  <si>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 xml:space="preserve">   711,64</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</si>
  <si>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</si>
  <si>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</si>
  <si>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 xml:space="preserve">   756,89</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</si>
  <si>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</si>
  <si>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</si>
  <si>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</si>
  <si>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</si>
  <si>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</si>
  <si>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</si>
  <si>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</si>
  <si>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</si>
  <si>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</si>
  <si>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</si>
  <si>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</si>
  <si>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</si>
  <si>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</si>
  <si>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</si>
  <si>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</si>
  <si>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</si>
  <si>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</si>
  <si>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</si>
  <si>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</si>
  <si>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 xml:space="preserve">   432,00</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</si>
  <si>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</si>
  <si>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</si>
  <si>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</si>
  <si>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</si>
  <si>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 xml:space="preserve">   150,94</t>
  </si>
  <si>
    <t>PJ 15.05.0044 (A)</t>
  </si>
  <si>
    <t>Cerca protetora de jardim com 18cm de altura, em barra chata de aço ASTM 588 de (3" x 1/4"), com montantes do mesmo material, distanciados de 1,00m, chumbados em bloco de concreto, inclusive escavação, reaterro, carga, descarga e transporte.</t>
  </si>
  <si>
    <t xml:space="preserve">   562,52</t>
  </si>
  <si>
    <t>PJ 15.05.0050 (B)</t>
  </si>
  <si>
    <t>Cerca protetora de jardim, tipo capelinha, em módulos de 1,20m.  Fornecimento e colocação.</t>
  </si>
  <si>
    <t xml:space="preserve">   199,15</t>
  </si>
  <si>
    <t>PJ 15.05.0053 (A)</t>
  </si>
  <si>
    <t>Cerca protetora para jardim, em tela em chapa de metal expandido, malha de (8"x3"), chapa de 3/16", inclusive pintura.  Fornecimento e colocação.</t>
  </si>
  <si>
    <t xml:space="preserve">   351,47</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</si>
  <si>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</si>
  <si>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</si>
  <si>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 xml:space="preserve">   236,48</t>
  </si>
  <si>
    <t>PJ 15.05.0100 (/)</t>
  </si>
  <si>
    <t>Guarda-corpo em toras de madeira de reflorestamento e entrelaçado com corda sizal.  Fornecimento e colocação.</t>
  </si>
  <si>
    <t xml:space="preserve">    52,31</t>
  </si>
  <si>
    <t>PJ 15.05.0110 (A)</t>
  </si>
  <si>
    <t>Limitador de grama em polietileno - Linha Borda.  Fornecimento e colocação.</t>
  </si>
  <si>
    <t xml:space="preserve">    10,56</t>
  </si>
  <si>
    <t>PJ 15.05.0113 (A)</t>
  </si>
  <si>
    <t>Limitador de grama em polietileno - Linha Plana.  Fornecimento e colocação</t>
  </si>
  <si>
    <t xml:space="preserve">    11,21</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</si>
  <si>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</si>
  <si>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</si>
  <si>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 xml:space="preserve">    81,08</t>
  </si>
  <si>
    <t>PJ 15.05.0150 (A)</t>
  </si>
  <si>
    <t>Protetor de arvore em ferro de 3/8", circular com diâmetro de 30cm, altura de 2m, base em concreto, engastado no solo de 50cm, inclusive pintura a óleo.  Fornecimento e colocação.</t>
  </si>
  <si>
    <t xml:space="preserve">   125,23</t>
  </si>
  <si>
    <t>PJ 15.05.0153 (A)</t>
  </si>
  <si>
    <t>Protetor de arvore em ferro de 3/8", circular com diâmetro de 40cm, altura de 2m, base em concreto, engastado no solo de 50cm, inclusive pintura a óleo.  Fornecimento e colocação.</t>
  </si>
  <si>
    <t xml:space="preserve">   162,71</t>
  </si>
  <si>
    <t>PJ 15.05.0160 (/)</t>
  </si>
  <si>
    <t>Protetor (gola) de árvore em ferro fundido nodular, nas dimensões de (1,00x1,00x0,60)m.  Fornecimento.</t>
  </si>
  <si>
    <t xml:space="preserve">   964,18</t>
  </si>
  <si>
    <t>PJ 15.05.0166 (/)</t>
  </si>
  <si>
    <t>Protetor (gola) de árvore em ferro fundido nodular, nas dimensões de (1,28x1,28x0,90)m.  Fornecimento.</t>
  </si>
  <si>
    <t xml:space="preserve">  1629,60</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</si>
  <si>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</si>
  <si>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</si>
  <si>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 xml:space="preserve">   829,44</t>
  </si>
  <si>
    <t>PJ 15.05.0700 (/)</t>
  </si>
  <si>
    <t>Retentor flutuante para proteção de manguezal. Confecção e instalação.</t>
  </si>
  <si>
    <t xml:space="preserve">   111,72</t>
  </si>
  <si>
    <t>PJ 15.10 Telas</t>
  </si>
  <si>
    <t>PJ 15.10.0030 (/)</t>
  </si>
  <si>
    <t>Tela de arame galvanizado nº 14, com malha losangular de 1/2".  Fornecimento.</t>
  </si>
  <si>
    <t xml:space="preserve">   165,48</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</si>
  <si>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</si>
  <si>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</si>
  <si>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</si>
  <si>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</si>
  <si>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</si>
  <si>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</si>
  <si>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 xml:space="preserve">    51,58</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</si>
  <si>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</si>
  <si>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</si>
  <si>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</si>
  <si>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</si>
  <si>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</si>
  <si>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</si>
  <si>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 xml:space="preserve">   103,26</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</si>
  <si>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</si>
  <si>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</si>
  <si>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</si>
  <si>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</si>
  <si>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 xml:space="preserve">    40,76</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</si>
  <si>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</si>
  <si>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</si>
  <si>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</si>
  <si>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 xml:space="preserve">   268,63</t>
  </si>
  <si>
    <t>PJ 15.15.0099 (/)</t>
  </si>
  <si>
    <t>Alambrado com 3,0m de altura, em tela de arame galvanizado revestido de PVC no 12, malha losango de 5cm, fixada em tubos de ferro galvanizado (externa e internamente) com diâmetro interno de 2 1/2" e espessura de parede de 1/8", em módulos de (3,00x1,50)m, chumbados em blocos de concreto, inclusive escavação, reaterro, carga, descarga, transporte e pintura dos tubos, com 2 demãos de acabamento. Fornecimento e colocação.</t>
  </si>
  <si>
    <t xml:space="preserve">   407,73</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</si>
  <si>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</si>
  <si>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</si>
  <si>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 xml:space="preserve">   321,91</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</si>
  <si>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</si>
  <si>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</si>
  <si>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 xml:space="preserve">   362,35</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</si>
  <si>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</si>
  <si>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</si>
  <si>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 xml:space="preserve">   393,08</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</si>
  <si>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</si>
  <si>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</si>
  <si>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 xml:space="preserve">   365,89</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</si>
  <si>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</si>
  <si>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</si>
  <si>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 xml:space="preserve">   404,22</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</si>
  <si>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</si>
  <si>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</si>
  <si>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 xml:space="preserve">   435,22</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</si>
  <si>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</si>
  <si>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</si>
  <si>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 xml:space="preserve">   255,00</t>
  </si>
  <si>
    <t>PJ 15.15.0107 (/)</t>
  </si>
  <si>
    <t>Alambrado com 4,5m de altura, em tela de arame galvanizado revestido de PVC no 12, malha losango de 5cm, fixada em tubos de ferro galvanizado (externa e internamente) com diâmetro interno de 2 1/2" e espessura de parede de 1/8", sem costura, em módulos de (3,00x1,50)m, chumbados em blocos de concreto, inclusive escavação, reaterro, carga, descarga, transporte e pintura dos tubos, com 2 demãos de acabamento. Fornecimento e colocação.</t>
  </si>
  <si>
    <t xml:space="preserve">   449,60</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</si>
  <si>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</si>
  <si>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</si>
  <si>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 xml:space="preserve">   375,71</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</si>
  <si>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</si>
  <si>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</si>
  <si>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 xml:space="preserve">   410,24</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</si>
  <si>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</si>
  <si>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</si>
  <si>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</si>
  <si>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</si>
  <si>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 xml:space="preserve">   440,19</t>
  </si>
  <si>
    <t>PJ 15.15.0114 (/)</t>
  </si>
  <si>
    <t>Alambrado com 6m de altura, em tela de arame galvanizado revestido de PVC no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</si>
  <si>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 xml:space="preserve">   485,57</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</si>
  <si>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</si>
  <si>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</si>
  <si>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 xml:space="preserve">   420,85</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</si>
  <si>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</si>
  <si>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</si>
  <si>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 xml:space="preserve">   460,93</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</si>
  <si>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</si>
  <si>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</si>
  <si>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 xml:space="preserve">   500,32</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</si>
  <si>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</si>
  <si>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</si>
  <si>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 xml:space="preserve">   214,46</t>
  </si>
  <si>
    <t>PJ 15.15.0119 (/)</t>
  </si>
  <si>
    <t>Alambrado com 7,5m de altura, em tela de arame galvanizado revestido de PVC no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</si>
  <si>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 xml:space="preserve">   545,70</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</si>
  <si>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</si>
  <si>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</si>
  <si>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 xml:space="preserve">   304,06</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</si>
  <si>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</si>
  <si>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</si>
  <si>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 xml:space="preserve">   186,89</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</si>
  <si>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</si>
  <si>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</si>
  <si>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 xml:space="preserve">   473,86</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</si>
  <si>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</si>
  <si>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</si>
  <si>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 xml:space="preserve">   422,70</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</si>
  <si>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</si>
  <si>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</si>
  <si>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 xml:space="preserve">   417,91</t>
  </si>
  <si>
    <t>PJ 15.15.0300 (A)</t>
  </si>
  <si>
    <t>Contraventamento de alambrado com tubos de ferro galvanizado (externa e internamente), com diâmetro interno de 2" e espessura de parede de 1/8".  Fornecimento e colocação.</t>
  </si>
  <si>
    <t xml:space="preserve">   176,92</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</si>
  <si>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</si>
  <si>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</si>
  <si>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</si>
  <si>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</si>
  <si>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 xml:space="preserve">   202,71</t>
  </si>
  <si>
    <t>PJ 15.15.0500 (/)</t>
  </si>
  <si>
    <t>Contraventamento de alambrado com tubos de ferro galvanizado (externa e internamente), com diâmetro interno de 3" e espessura de parede de 1/8", sem costura.  Fornecimento e colocação.</t>
  </si>
  <si>
    <t xml:space="preserve">   223,72</t>
  </si>
  <si>
    <t>PJ 15.15.1500 (/)</t>
  </si>
  <si>
    <t>Reuperação do apoio de alambrado em quadra polivalente com pavimento rígido, considerando-se a substituição de 30 cm de tubo de ferro galvanizado de 2" na base, pintura, demolição e recomposição de pavimento rígido.</t>
  </si>
  <si>
    <t xml:space="preserve">   158,19</t>
  </si>
  <si>
    <t>PJ 15.15.1600 (/)</t>
  </si>
  <si>
    <t>Reuperação do apoio de alambrado em campo de saibro, considerando-se a substituição de 50 cm de tubo de ferro galvanizado de 2" na base, pintura, escavação, demolição e confecção de bloco de concreto.</t>
  </si>
  <si>
    <t xml:space="preserve">   180,33</t>
  </si>
  <si>
    <t>PJ 20 Conservação e Limpeza</t>
  </si>
  <si>
    <t>PJ 20.05 Tratamento, Conservação e Limpeza</t>
  </si>
  <si>
    <t>PJ 20.05.0050 (/)</t>
  </si>
  <si>
    <t>Adubo orgânico (esterco de gado).  Fornecimento.</t>
  </si>
  <si>
    <t>PJ 20.05.0053 (/)</t>
  </si>
  <si>
    <t>Adubação química com fórmula completa (NPK-04-14-08), em gramados (1 vez por ano).</t>
  </si>
  <si>
    <t xml:space="preserve">  2814,77</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</si>
  <si>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</si>
  <si>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</si>
  <si>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</si>
  <si>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</si>
  <si>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</si>
  <si>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</si>
  <si>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</si>
  <si>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</si>
  <si>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 xml:space="preserve">     2,67</t>
  </si>
  <si>
    <t>PJ 20.05.0150 (A)</t>
  </si>
  <si>
    <t>Arrancamento de ervas daninhas pela raiz, em área gramada.</t>
  </si>
  <si>
    <t xml:space="preserve">     2,13</t>
  </si>
  <si>
    <t>PJ 20.05.0200 (/)</t>
  </si>
  <si>
    <t>Aterro com terra preta simples, para execução de gramados.</t>
  </si>
  <si>
    <t xml:space="preserve">   415,94</t>
  </si>
  <si>
    <t>PJ 20.05.0250 (A)</t>
  </si>
  <si>
    <t>Calagem de gramados (1 vez por ano).</t>
  </si>
  <si>
    <t xml:space="preserve">  1707,60</t>
  </si>
  <si>
    <t>PJ 20.05.0300 (A)</t>
  </si>
  <si>
    <t>Capina de ervas, gramíneas, etc, em área de brita.</t>
  </si>
  <si>
    <t>PJ 20.05.0303 (A)</t>
  </si>
  <si>
    <t>Capina de ervas, gramíneas e etc., em superfície ensaibrada.</t>
  </si>
  <si>
    <t xml:space="preserve">     0,32</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</si>
  <si>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</si>
  <si>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</si>
  <si>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</si>
  <si>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</si>
  <si>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</si>
  <si>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</si>
  <si>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</si>
  <si>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</si>
  <si>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 xml:space="preserve">     3,47</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</si>
  <si>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</si>
  <si>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</si>
  <si>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</si>
  <si>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</si>
  <si>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</si>
  <si>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</si>
  <si>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 xml:space="preserve">    65,12</t>
  </si>
  <si>
    <t>PJ 20.05.0380 (A)</t>
  </si>
  <si>
    <t>Corte de grama com máquinas motorizadas, inclusive varredura e recolhimento de resíduos.</t>
  </si>
  <si>
    <t xml:space="preserve">  2743,36</t>
  </si>
  <si>
    <t>PJ 20.05.0390 (/)</t>
  </si>
  <si>
    <t>Combate de formigas, com aplicação de formicida, em encosta.</t>
  </si>
  <si>
    <t xml:space="preserve">   344,16</t>
  </si>
  <si>
    <t>PJ 20.05.0400 (A)</t>
  </si>
  <si>
    <t>Catação manual de papéis em superfície gramada.</t>
  </si>
  <si>
    <t xml:space="preserve">    42,73</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</si>
  <si>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</si>
  <si>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</si>
  <si>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</si>
  <si>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</si>
  <si>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</si>
  <si>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</si>
  <si>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</si>
  <si>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</si>
  <si>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 xml:space="preserve">     1,37</t>
  </si>
  <si>
    <t>PJ 20.05.0497 (A)</t>
  </si>
  <si>
    <t>Limpeza de superfície e fundo de lagos e bacias de chafarizes e entornos, sem esvaziamento, exclusive transporte.</t>
  </si>
  <si>
    <t xml:space="preserve">   107,02</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</si>
  <si>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</si>
  <si>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</si>
  <si>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</si>
  <si>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</si>
  <si>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</si>
  <si>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</si>
  <si>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</si>
  <si>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</si>
  <si>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</si>
  <si>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</si>
  <si>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 xml:space="preserve">  4438,03</t>
  </si>
  <si>
    <t>PJ 20.05.0650 (/)</t>
  </si>
  <si>
    <t>Rega de jardim ou gramado, com esguicho, usando água local canalizada.</t>
  </si>
  <si>
    <t>PJ 20.05.0700 (A)</t>
  </si>
  <si>
    <t>Retirada de gramineas em piso de pedra portuguesa, utilizando roçadeira costal.</t>
  </si>
  <si>
    <t xml:space="preserve">     3,04</t>
  </si>
  <si>
    <t>PJ 20.05.0703 (A)</t>
  </si>
  <si>
    <t>Retirada de cobertura vegetal de piso de junta seca.</t>
  </si>
  <si>
    <t xml:space="preserve">    40,07</t>
  </si>
  <si>
    <t>PJ 20.05.0750 (/)</t>
  </si>
  <si>
    <t>Retirada de material proveniente de poda de varredura ou de limpeza diversas, a ser feita em caminhão com no mínimo 4m3 de capacidade, compreendendo carga, descarga e transporte até 30Km de distância.</t>
  </si>
  <si>
    <t xml:space="preserve">    41,50</t>
  </si>
  <si>
    <t>PJ 20.05.0780 (A)</t>
  </si>
  <si>
    <t>Retirada de peixes de lagos e bacias de chafarizes, exclusive transporte.</t>
  </si>
  <si>
    <t xml:space="preserve">   214,45</t>
  </si>
  <si>
    <t>PJ 20.05.0800 (/)</t>
  </si>
  <si>
    <t>Retirada de protetor de árvore, inclusive carga, descarga e transporte.</t>
  </si>
  <si>
    <t xml:space="preserve">    21,93</t>
  </si>
  <si>
    <t>PJ 20.05.0850 (A)</t>
  </si>
  <si>
    <t>Retirada de galhos secos e de parasitas em árvores.</t>
  </si>
  <si>
    <t xml:space="preserve">   133,54</t>
  </si>
  <si>
    <t>PJ 20.05.0870 (/)</t>
  </si>
  <si>
    <t>Revolvimento de solo até 20cm de profundidade.</t>
  </si>
  <si>
    <t>PJ 20.05.0900 (A)</t>
  </si>
  <si>
    <t>Varredura de folhas, papéis, etc, em área de brita.</t>
  </si>
  <si>
    <t>PJ 20.05.0903 (A)</t>
  </si>
  <si>
    <t>Varredura de folhas, papéis e etc., em área ensaibrada.</t>
  </si>
  <si>
    <t xml:space="preserve">   587,57</t>
  </si>
  <si>
    <t>PJ 20.05.0906 (A)</t>
  </si>
  <si>
    <t>Varredura de folhas, papéis e etc., em área gramada.</t>
  </si>
  <si>
    <t xml:space="preserve">   667,70</t>
  </si>
  <si>
    <t>PJ 20.05.0909 (A)</t>
  </si>
  <si>
    <t>Varredura de folhas, papéis e etc., em área pavimentada.</t>
  </si>
  <si>
    <t xml:space="preserve">   534,16</t>
  </si>
  <si>
    <t>PJ 20.10 Poda e Destocamento de Árvores</t>
  </si>
  <si>
    <t>PJ 20.10.0050 (/)</t>
  </si>
  <si>
    <t>Arrancamento e replantio de árvore adulta, entre 3m e 5m de altura e até 20cm de diâmetro, inclusive escavação e rega durante 15 dias, exclusive transporte.</t>
  </si>
  <si>
    <t xml:space="preserve">   280,44</t>
  </si>
  <si>
    <t>PJ 20.10.0100 (/)</t>
  </si>
  <si>
    <t>Destocamento de árvores de médio porte até 60cm DAP e raízes profundas, com auxílio mecânico, inclusive carga, descarga e transporte do material resultante até 30Km.</t>
  </si>
  <si>
    <t xml:space="preserve">  1294,18</t>
  </si>
  <si>
    <t>PJ 20.10.0103 (/)</t>
  </si>
  <si>
    <t>Destocamento de árvores de grande porte acima de 61cm DAP e raízes profundas, com auxílio mecânico, inclusive carga, descarga e transporte do material resultante até 30Km.</t>
  </si>
  <si>
    <t xml:space="preserve">  1988,37</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</si>
  <si>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</si>
  <si>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</si>
  <si>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 xml:space="preserve">   186,86</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</si>
  <si>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</si>
  <si>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</si>
  <si>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 xml:space="preserve">   415,31</t>
  </si>
  <si>
    <t>PJ 20.10.0156 (A)</t>
  </si>
  <si>
    <t>Poda de condução de muda de árvore até 3m de altura, inclusive carga, descarga e transporte do material resultante.</t>
  </si>
  <si>
    <t xml:space="preserve">     6,32</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</si>
  <si>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</si>
  <si>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</si>
  <si>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 xml:space="preserve">  1095,64</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</si>
  <si>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</si>
  <si>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</si>
  <si>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 xml:space="preserve">  1643,49</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</si>
  <si>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</si>
  <si>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</si>
  <si>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 xml:space="preserve">  1099,16</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</si>
  <si>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</si>
  <si>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</si>
  <si>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 xml:space="preserve">  2198,32</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</si>
  <si>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</si>
  <si>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</si>
  <si>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 xml:space="preserve">  2393,34</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</si>
  <si>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</si>
  <si>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</si>
  <si>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 xml:space="preserve">  4186,69</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</si>
  <si>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</si>
  <si>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</si>
  <si>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 xml:space="preserve">   149,40</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</si>
  <si>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</si>
  <si>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</si>
  <si>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</si>
  <si>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</si>
  <si>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</si>
  <si>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</si>
  <si>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 xml:space="preserve">   304,09</t>
  </si>
  <si>
    <t>PJ 25.05.0054 (/)</t>
  </si>
  <si>
    <t>Banco contínuo em concreto armado, aparente, assento com 50cm de largura e 15cm de espessura, sobre apoios do mesmo material, com seção de (15 x 30)cm, inclusive lixamento, pintura com verniz acrílico, escavação e reaterro.</t>
  </si>
  <si>
    <t xml:space="preserve">   576,15</t>
  </si>
  <si>
    <t>PJ 25.05.0056 (A)</t>
  </si>
  <si>
    <t>Banco de concreto aparente, medindo 2x0,40x0,20m, fixados sobre apoio do mesmo material, seção de 10x30cm, inclusive carga, descarga e transporte, conforme projeto FPJ.  Fornecimento e colocação.</t>
  </si>
  <si>
    <t xml:space="preserve">  1130,75</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</si>
  <si>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</si>
  <si>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</si>
  <si>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 xml:space="preserve">  2234,03</t>
  </si>
  <si>
    <t>PJ 25.05.0106 (/)</t>
  </si>
  <si>
    <t>Banco rústico, referência M-25, conforme o modelo Pactaplayground ou similar.  Fornecimento e colocação.</t>
  </si>
  <si>
    <t xml:space="preserve">   895,17</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</si>
  <si>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</si>
  <si>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</si>
  <si>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 xml:space="preserve">  1543,57</t>
  </si>
  <si>
    <t>PJ 25.05.0120 (/)</t>
  </si>
  <si>
    <t>Banco padrão "Rio Cidade Leblon" com assento em ripas de maçaranduba envernizadas, presas por cabo de aço. Suporte em barras de aço galvanizada dobradas, na cor prata. Fornecimento e instalação.</t>
  </si>
  <si>
    <t xml:space="preserve">  2134,43</t>
  </si>
  <si>
    <t>PJ 25.05.0153 (B)</t>
  </si>
  <si>
    <t>Mesa de jogos com 4 bancos, tampo de mesa em marmorite armado, na cor natural, tendo no centro tabuleiro de xadrez em marmorite nas cores branca e preta, pés (mesa e bancos) de concreto armado, conforme projeto FPJ.  Fornecimento e colocação.</t>
  </si>
  <si>
    <t xml:space="preserve">  2120,51</t>
  </si>
  <si>
    <t>PJ 25.05.0200 (/)</t>
  </si>
  <si>
    <t>Prancha em madeira aparelhada para bancos de jardins, com seção de (15x4,5)cm e comprimento de 2,20m, presa com parafusos e porcas nos pés de ferro e pintura na cor a ser indicada.  Fornecimento e colocação.</t>
  </si>
  <si>
    <t xml:space="preserve">   159,09</t>
  </si>
  <si>
    <t>PJ 25.05.0250 (/)</t>
  </si>
  <si>
    <t>Régua madeira aparelhada para bancos de jardins, com secção de (5,5 x 3,75)cm e comprimento de 2m, presas com parafusos de porcas nos pés de ferro fundido e pintura na cor a ser indicada.  Fornecimento e colocação.</t>
  </si>
  <si>
    <t xml:space="preserve">   108,32</t>
  </si>
  <si>
    <t>PJ 25.05.0253 (/)</t>
  </si>
  <si>
    <t>Régua de madeira aparelhada para bancos de jardins, com secção de (3x1,5)cm e comprimento de 1m, presas com parafusos de porcas nos pés de ferro e envernizada na cor a ser indicada.  Fornecimento e colocação.</t>
  </si>
  <si>
    <t xml:space="preserve">   136,40</t>
  </si>
  <si>
    <t>PJ 25.10 Equipamentos para Praças e Jardins</t>
  </si>
  <si>
    <t>PJ 25.10.0050 (A)</t>
  </si>
  <si>
    <t>Amarelinha em blocos de concreto pré-moldadas com aplicação de letras e números coloridos em baixo relevo.  Fornecimento e aplicação.</t>
  </si>
  <si>
    <t xml:space="preserve">  1118,15</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</si>
  <si>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</si>
  <si>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</si>
  <si>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 xml:space="preserve">  2555,89</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</si>
  <si>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</si>
  <si>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</si>
  <si>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 xml:space="preserve">  1849,88</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</si>
  <si>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</si>
  <si>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</si>
  <si>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 xml:space="preserve">  2080,57</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</si>
  <si>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</si>
  <si>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</si>
  <si>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 xml:space="preserve">  1572,29</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</si>
  <si>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</si>
  <si>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</si>
  <si>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 xml:space="preserve"> 16078,31</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</si>
  <si>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</si>
  <si>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</si>
  <si>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 xml:space="preserve">  3367,52</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</si>
  <si>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</si>
  <si>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</si>
  <si>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 xml:space="preserve">  3707,41</t>
  </si>
  <si>
    <t>PJ 25.10.0156 (A)</t>
  </si>
  <si>
    <t>Cadeira de balanço completa, com correntes, braçadeiras, rolamentos, parafusos, barras, etc., inclusive desmontagem da danificada, pintura e transporte, conforme projeto FPJ.  Fornecimento e colocação.</t>
  </si>
  <si>
    <t xml:space="preserve">  1211,29</t>
  </si>
  <si>
    <t>PJ 25.10.0225 (/)</t>
  </si>
  <si>
    <t>Bola ao aro em tubo de ferro galvanizado (externa e internamente) de 3", 2" e 3/4" e espessura de parede de 1/8", pintura com uma demão de galvite e duas demãos de esmalte sintético, conforme projeto FPJ.  Fornecimento e colocação.</t>
  </si>
  <si>
    <t xml:space="preserve">  1602,01</t>
  </si>
  <si>
    <t>PJ 25.10.0506 (/)</t>
  </si>
  <si>
    <t>Escada em árvore, referência M-07, conforme o modelo Pactaplayground ou similar.  Fornecimento e colocação.</t>
  </si>
  <si>
    <t xml:space="preserve">  2745,17</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</si>
  <si>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</si>
  <si>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</si>
  <si>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 xml:space="preserve">  3336,06</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</si>
  <si>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</si>
  <si>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</si>
  <si>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 xml:space="preserve">  4009,36</t>
  </si>
  <si>
    <t>PJ 25.10.0553 (B)</t>
  </si>
  <si>
    <t>Escada de escorrega completa, inclusive patamar, conforme projeto FPJ, com pintura, transporte e desmontagem da danificada.  Fornecimento e colocação.</t>
  </si>
  <si>
    <t xml:space="preserve">  1135,32</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</si>
  <si>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</si>
  <si>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</si>
  <si>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 xml:space="preserve">  2796,00</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</si>
  <si>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</si>
  <si>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</si>
  <si>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 xml:space="preserve">  3217,83</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</si>
  <si>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</si>
  <si>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</si>
  <si>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 xml:space="preserve">  8789,00</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</si>
  <si>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</si>
  <si>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</si>
  <si>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 xml:space="preserve">   801,64</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</si>
  <si>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</si>
  <si>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</si>
  <si>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 xml:space="preserve">   912,81</t>
  </si>
  <si>
    <t>PJ 25.10.0850 (A)</t>
  </si>
  <si>
    <t>Prancha de gangorra completa, inclusive patamar, conforme projeto FPJ, com pintura, transporte e desmontagem da danificada.  Fornecimento e colocação.</t>
  </si>
  <si>
    <t xml:space="preserve">  1729,56</t>
  </si>
  <si>
    <t>PJ 25.10.0900 (A)</t>
  </si>
  <si>
    <t>Prancha rema-rema de madeira aparelhada, conforme projeto FPJ, completa com ferragens, braçadeiras, rolamentos, etc., pintura e transporte com desmontagem da danificada.  Fornecimento e colocação.</t>
  </si>
  <si>
    <t xml:space="preserve">  2136,89</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</si>
  <si>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</si>
  <si>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</si>
  <si>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 xml:space="preserve">  1394,77</t>
  </si>
  <si>
    <t>PJ 25.13 Equipamentos para Ginastica da 3ª Idade</t>
  </si>
  <si>
    <t>PJ 25.13.0300 (/)</t>
  </si>
  <si>
    <t>Alongador com três alturas conjugado, em tubo de aço carbono, pintura no processo eletrostático - Academia da Terceira Idade. Fornecimento e instalação.</t>
  </si>
  <si>
    <t xml:space="preserve">  2883,14</t>
  </si>
  <si>
    <t>PJ 25.13.0400 (/)</t>
  </si>
  <si>
    <t>Esqui triplo conjugado, em tubo de aço arbono, pintura no processo eletrostático - Academia da Terceira Idade. Fornecimento e instalação.</t>
  </si>
  <si>
    <t xml:space="preserve">  7855,76</t>
  </si>
  <si>
    <t>PJ 25.13.0500 (/)</t>
  </si>
  <si>
    <t>Multi-exercitador conjugado com seis funções distintas, em tubo de aço arbono, pintura no processo eletrostático - Academia da Terceira Idade. Fornecimento e instalação.</t>
  </si>
  <si>
    <t xml:space="preserve">  8147,25</t>
  </si>
  <si>
    <t>PJ 25.13.0600 (/)</t>
  </si>
  <si>
    <t>Remada sentada, em tubo de aço arbono, pintura no processo eletrostático - Academia da Terceira Idade. Fornecimento e instalação.</t>
  </si>
  <si>
    <t xml:space="preserve">  2274,25</t>
  </si>
  <si>
    <t>PJ 25.13.0700 (/)</t>
  </si>
  <si>
    <t>Rotação diagonal dupla, aparelho triplo conjugado, em tubo de aço arbono, pintura no processo eletrostático - Academia da Terceira Idade. Fornecimento e instalação.</t>
  </si>
  <si>
    <t xml:space="preserve">  2841,56</t>
  </si>
  <si>
    <t>PJ 25.13.0800 (/)</t>
  </si>
  <si>
    <t>Rotação vertical, aparelho triplo conjugado, em tubo de aço arbono, pintura no processo eletrostático - Academia da Terceira Idade. Fornecimento e instalação.</t>
  </si>
  <si>
    <t xml:space="preserve">  2319,16</t>
  </si>
  <si>
    <t>PJ 25.13.0900 (/)</t>
  </si>
  <si>
    <t>Placa orientativa, em tubo de aço arbono, pintura no processo eletrostático - Academia da Terceira Idade. Fornecimento e instalação.</t>
  </si>
  <si>
    <t xml:space="preserve">  4875,71</t>
  </si>
  <si>
    <t>PJ 25.13.1000 (/)</t>
  </si>
  <si>
    <t>Pressão de pernas triplo conjugado,  em tubo de aço arbono, pintura no processo eletrostático - Academia da Terceira Idade. Fornecimento e instalação.</t>
  </si>
  <si>
    <t xml:space="preserve">  3770,58</t>
  </si>
  <si>
    <t>PJ 25.13.1100 (/)</t>
  </si>
  <si>
    <t>Simulador de caminhada, triplo conjugado,  em tubo de aço arbono, pintura no processo eletrostático - Academia da Terceira Idade. Fornecimento e instalação.</t>
  </si>
  <si>
    <t xml:space="preserve">  5621,96</t>
  </si>
  <si>
    <t>PJ 25.13.1200 (/)</t>
  </si>
  <si>
    <t>Surf duplo conjugado,  em tubo de aço arbono, pintura no processo eletrostático - Academia da Terceira Idade. Fornecimento e instalação.</t>
  </si>
  <si>
    <t xml:space="preserve">  2255,88</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</si>
  <si>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</si>
  <si>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</si>
  <si>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</si>
  <si>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 xml:space="preserve">  2921,69</t>
  </si>
  <si>
    <t>PJ 25.15.0053 (B)</t>
  </si>
  <si>
    <t>Baliza de futebol de salão em tubo de ferro galvanizado (externa e internamente) de 4" e espessura de parede de 1/8", pintura de base Galvite ou similar e 2 demãos de acabamento, conforme projeto FPJ.  Fornecimento e colocação.</t>
  </si>
  <si>
    <t xml:space="preserve">  1938,76</t>
  </si>
  <si>
    <t>PJ 25.15.0150 (A)</t>
  </si>
  <si>
    <t>Estrutura para basquete, metálica, fixa, com avanço livre de 1,30m, com tabelas de compensado naval, aros e redes.  Fornecimento e colocação, exclusive furação do piso.</t>
  </si>
  <si>
    <t xml:space="preserve">  3293,49</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</si>
  <si>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</si>
  <si>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</si>
  <si>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</si>
  <si>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</si>
  <si>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 xml:space="preserve">  1460,74</t>
  </si>
  <si>
    <t>PJ 25.15.0206 (/)</t>
  </si>
  <si>
    <t>Rede de vôlei oficial com cabo de aço.  Fornecimento.</t>
  </si>
  <si>
    <t>PJ 25.15.0250 (/)</t>
  </si>
  <si>
    <t>Tabela de basquete em compensado naval, tamanho oficial com aro e rede.  Fornecimento e colocação.</t>
  </si>
  <si>
    <t xml:space="preserve">  2429,89</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</si>
  <si>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</si>
  <si>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</si>
  <si>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</si>
  <si>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</si>
  <si>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</si>
  <si>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 xml:space="preserve">   620,51</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</si>
  <si>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</si>
  <si>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</si>
  <si>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 xml:space="preserve">   705,39</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</si>
  <si>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</si>
  <si>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</si>
  <si>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 xml:space="preserve">   769,54</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</si>
  <si>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</si>
  <si>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</si>
  <si>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 xml:space="preserve">   707,16</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</si>
  <si>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</si>
  <si>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</si>
  <si>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</si>
  <si>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 xml:space="preserve">   451,99</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</si>
  <si>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</si>
  <si>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</si>
  <si>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 xml:space="preserve">   649,83</t>
  </si>
  <si>
    <t>PJ 25.25.0100 (A)</t>
  </si>
  <si>
    <t>Frade de concreto com fck=11 MPa, para proteção de calçada, apicoado e pintado a verniz, inclusive escavação e reaterro, exclusive transporte.  Fornecimento e colocação.</t>
  </si>
  <si>
    <t xml:space="preserve">   259,80</t>
  </si>
  <si>
    <t>PJ 25.25.0103 (A)</t>
  </si>
  <si>
    <t>Frade de concreto com Fck=11 MPa, para proteção de calçada, liso. inclusive escavação e reaterro, exclusive transporte.  Fornecimento e colocação.</t>
  </si>
  <si>
    <t xml:space="preserve">   161,12</t>
  </si>
  <si>
    <t>PJ 25.25.0104 (/)</t>
  </si>
  <si>
    <t>Frade esfera em concreto, 30cm de diâmetro, com Fck=25 MPa, para proteção de calçadas, inclusive furação, exclusive transporte.  Fornecimento e colocação.</t>
  </si>
  <si>
    <t xml:space="preserve">   229,22</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</si>
  <si>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</si>
  <si>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</si>
  <si>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 xml:space="preserve">   413,29</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</si>
  <si>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</si>
  <si>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</si>
  <si>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</si>
  <si>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</si>
  <si>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</si>
  <si>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 xml:space="preserve">   285,19</t>
  </si>
  <si>
    <t>PJ 25.30.0103 (/)</t>
  </si>
  <si>
    <t>Balanço com assento de pneu suspenso por cordas de nylon n.º 12: com troca de pneu e vazamento do mesmo para escoamento, troca das cordas e retirada do acessório danificado, incluindo remontagem do brinquedo de eucalipto.</t>
  </si>
  <si>
    <t xml:space="preserve">   199,50</t>
  </si>
  <si>
    <t>PJ 25.30.0106 (/)</t>
  </si>
  <si>
    <t>Balanço com assento em madeira suspenso por correntes: troca de assento, das correntes e retirada do acessório danificado, com remontagem do brinquedo de madeira de reflorestamento.</t>
  </si>
  <si>
    <t xml:space="preserve">   443,38</t>
  </si>
  <si>
    <t>PJ 25.30.0150 (/)</t>
  </si>
  <si>
    <t>Casinhas: substituição de telhado, compreendendo retirada do telhado danificado em meio tronco e colocação de novo telhado completo, com a remontagem do brinquedo de madeira de reflorestamento.</t>
  </si>
  <si>
    <t xml:space="preserve">  2790,93</t>
  </si>
  <si>
    <t>PJ 25.30.0153 (/)</t>
  </si>
  <si>
    <t>Casinhas: substituição total do assoalho em troncos de madeira de reflorestamento, meia cana ou roliços, por outro completo em meia cana, considerando-se retirada e remontagem do brinquedo de madeira de reflorestamento.</t>
  </si>
  <si>
    <t xml:space="preserve">  2163,72</t>
  </si>
  <si>
    <t>PJ 25.30.0156 (/)</t>
  </si>
  <si>
    <t>Casinhas: substituição de 1(uma) peça de assoalho danificado, compreendendo retirado do meio tronco e colocação de um novo, com a remontagem do brinquedo de madeira de reflorestamento.</t>
  </si>
  <si>
    <t xml:space="preserve">   216,37</t>
  </si>
  <si>
    <t>PJ 25.30.0159 (A)</t>
  </si>
  <si>
    <t>Casinhas: substituição das vigas de sustentação de assoalhos em toras de madeira de reflorestamenteo, considerando-se retirada das vigas e colocação de novas, com a remontagem do brinquedo.</t>
  </si>
  <si>
    <t xml:space="preserve">  2353,18</t>
  </si>
  <si>
    <t>PJ 25.30.0162 (A)</t>
  </si>
  <si>
    <t>Casinhas: substituição de 1 (uma) viga de sustentação de assoalho em toras de madeira de reflorestamento, considerando-se a retirada da viga e colocação de nova, com a remontagem do brinquedo.</t>
  </si>
  <si>
    <t xml:space="preserve">   336,94</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</si>
  <si>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</si>
  <si>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</si>
  <si>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 xml:space="preserve">  1162,98</t>
  </si>
  <si>
    <t>PJ 25.30.0250 (/)</t>
  </si>
  <si>
    <t>Cordas dos brinquedos de eucalipto: substituição de corda dos brinquedos onde estas estiverem danificadas, compreendendo a retirada do danificado e colocação de cordas novas.</t>
  </si>
  <si>
    <t xml:space="preserve">   111,58</t>
  </si>
  <si>
    <t>PJ 25.30.0300 (A)</t>
  </si>
  <si>
    <t>Escada horizontal: substituição da parte superior do brinquedo de madeira de reflorestamento por outra completa.</t>
  </si>
  <si>
    <t xml:space="preserve">  1449,66</t>
  </si>
  <si>
    <t>PJ 25.30.0303 (A)</t>
  </si>
  <si>
    <t>Escada horizontal: substituição de uma coluna de sustentação do brinquedo de madeira de reflorestamento por nova, considerando-se retirada e remontagem.</t>
  </si>
  <si>
    <t xml:space="preserve">   189,87</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</si>
  <si>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</si>
  <si>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</si>
  <si>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</si>
  <si>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</si>
  <si>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 xml:space="preserve">  1437,71</t>
  </si>
  <si>
    <t>PJ 25.30.0312 (A)</t>
  </si>
  <si>
    <t>Escadas de acesso aos patamares ou casinhas de eucalipto: substituição de cordas e peças danificadas nos brinquedos de eucalipto por novas.</t>
  </si>
  <si>
    <t xml:space="preserve">   929,06</t>
  </si>
  <si>
    <t>PJ 25.30.0315 (A)</t>
  </si>
  <si>
    <t>Escadas de acesso aos patamares ou casinhas de eucalipto: substituição de tubos e peças danificadas nos brinquedos de eucalipto por novos.</t>
  </si>
  <si>
    <t xml:space="preserve">  1106,82</t>
  </si>
  <si>
    <t>PJ 25.30.0350 (/)</t>
  </si>
  <si>
    <t>Estrutura em troncos de madeira de reflorestamento: substituição de tronco, retirada e remontagem.</t>
  </si>
  <si>
    <t xml:space="preserve">   289,45</t>
  </si>
  <si>
    <t>PJ 25.30.0400 (A)</t>
  </si>
  <si>
    <t>Gangorra simples: retirada e remontagem do eixo principal de sustentação do brinquedo de eucalipto.</t>
  </si>
  <si>
    <t xml:space="preserve">   143,31</t>
  </si>
  <si>
    <t>PJ 25.30.0403 (A)</t>
  </si>
  <si>
    <t>Gangorra simples: retirada e reinstalação dos apoios de mão do brinquedo de eucalipto.</t>
  </si>
  <si>
    <t xml:space="preserve">   189,96</t>
  </si>
  <si>
    <t>PJ 25.30.0406 (A)</t>
  </si>
  <si>
    <t>Gangorra simples: retirada e remontagem do tronco principal de madeira de reflorestamento, do eixo principal e dos apoios de mão.</t>
  </si>
  <si>
    <t xml:space="preserve">   543,79</t>
  </si>
  <si>
    <t>PJ 25.30.0450 (/)</t>
  </si>
  <si>
    <t>Jangadas: Substituição de pneus em equipamentos onde estes estejam fixados ao mesmo por parafusos, considerando retirada do pneu e remontagem do brinquedo de eucalipto.</t>
  </si>
  <si>
    <t xml:space="preserve">   393,60</t>
  </si>
  <si>
    <t>PJ 25.30.0500 (A)</t>
  </si>
  <si>
    <t>Peça em tubo de ferro galvanizado de 3/4": retirada da peça danificada e instalação de peça nova com ou sem curvatura, inclusive pintura.</t>
  </si>
  <si>
    <t xml:space="preserve">   182,19</t>
  </si>
  <si>
    <t>PJ 25.30.0550 (/)</t>
  </si>
  <si>
    <t>Ponte pensil: troca de cabo de aço das pontes dos brinquedos de eucalipto, considerando-se retirada e reposição de cabo de aço.</t>
  </si>
  <si>
    <t xml:space="preserve">   310,81</t>
  </si>
  <si>
    <t>PJ 25.30.0553 (/)</t>
  </si>
  <si>
    <t>Ponte pensil: troca das correntes de troncos das pontes dos brinquedos de eucalipto, considerando-se a retirada das correntes danificadas e colocação de novas correntes.</t>
  </si>
  <si>
    <t xml:space="preserve">   361,09</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</si>
  <si>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</si>
  <si>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</si>
  <si>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</si>
  <si>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</si>
  <si>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 xml:space="preserve">    43,78</t>
  </si>
  <si>
    <t>PJ 25.30.0562 (/)</t>
  </si>
  <si>
    <t>Ponte pensil: substituição do guarda corpo de correntes do brinquedo de eucalipto, compreendendo a retirada do danificado e colocação de correntes novas.</t>
  </si>
  <si>
    <t xml:space="preserve">   144,42</t>
  </si>
  <si>
    <t>PJ 25.30.0565 (/)</t>
  </si>
  <si>
    <t>Ponte pensil: substituição de tronco de madeira de reflorestamento que compõe o piso da ponte do brinquedo de madeira de reflorestamento, compreendendo a retirada do danificado e colocação de novo tronco.</t>
  </si>
  <si>
    <t xml:space="preserve">   139,21</t>
  </si>
  <si>
    <t>PJ 25.30.0606 (/)</t>
  </si>
  <si>
    <t>Prancha do escorregador: troca do esqueleto de sustentação do leito do escorregador com retirada do danificado e remontagem do brinquedo de eucalipto.</t>
  </si>
  <si>
    <t xml:space="preserve">   744,69</t>
  </si>
  <si>
    <t>PJ 25.30.0650 (/)</t>
  </si>
  <si>
    <t>Travessão de sustentação em madeira de reflorestamento dos balanços (com três lugares): troca da peça, retirada e remontagem do brinquedo de madeira de reflorestamento.</t>
  </si>
  <si>
    <t xml:space="preserve">   822,57</t>
  </si>
  <si>
    <t>PJ 25.30.0653 (/)</t>
  </si>
  <si>
    <t>Travessão de sustentação em madeira de reflorestamento dos balanços (com dois lugares): troca da peça, retirada e remontagem do brinquedo de madeira de reflorestamento.</t>
  </si>
  <si>
    <t xml:space="preserve">   571,73</t>
  </si>
  <si>
    <t>PJ 25.30.0700 (A)</t>
  </si>
  <si>
    <t>Tubo de ferro galvanizado de 1", tipo cano bombeiro, para servir de escorregador nos brinquedos de eucalipto, compreendendo retirada do danificado, substituição por novo considerando a pintura.</t>
  </si>
  <si>
    <t xml:space="preserve">   634,32</t>
  </si>
  <si>
    <t>PJ 30 Hortos</t>
  </si>
  <si>
    <t>PJ 30.05 Manutenção</t>
  </si>
  <si>
    <t>PJ 30.05.0050 (/)</t>
  </si>
  <si>
    <t>Encanteiramento de sacos plásticos para produção de mudas de essências florestais.  Cada 100 unidades.</t>
  </si>
  <si>
    <t xml:space="preserve">    23,16</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</si>
  <si>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</si>
  <si>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</si>
  <si>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</si>
  <si>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</si>
  <si>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 xml:space="preserve">     3,28</t>
  </si>
  <si>
    <t>PJ 30.05.0100 (/)</t>
  </si>
  <si>
    <t>Enchimento de sacos plásticos para mudas de essências florestais.  Para 100 unidades.</t>
  </si>
  <si>
    <t xml:space="preserve">    41,15</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</si>
  <si>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</si>
  <si>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</si>
  <si>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</si>
  <si>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</si>
  <si>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</si>
  <si>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</si>
  <si>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 xml:space="preserve">    35,78</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</si>
  <si>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</si>
  <si>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</si>
  <si>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</si>
  <si>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</si>
  <si>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 xml:space="preserve">    75,04</t>
  </si>
  <si>
    <t>PJ 30.05.0118 (/)</t>
  </si>
  <si>
    <t>Enchimento de sacos plásticos para produção de mudas de essências florestais, com costura e perfurados, na cor preta, inclusive fornecimento, custo válido para cada 100 unidades, com dimensões de (22x27)cmx0,15mm.</t>
  </si>
  <si>
    <t xml:space="preserve">    88,40</t>
  </si>
  <si>
    <t>PJ 30.05.0121 (/)</t>
  </si>
  <si>
    <t>Enchimento de sacos plásticos para produção de mudas de essências florestais, com costura e perfurados, inclusive fornecimento, custo válido para cada 100 unidades, com dimensões de (25x35)cmx0,22mm.</t>
  </si>
  <si>
    <t xml:space="preserve">   225,81</t>
  </si>
  <si>
    <t>PJ 30.05.0150 (/)</t>
  </si>
  <si>
    <t>Encanteiramento dos sacos plásticos para produção de mudas de essências florestais, custo válido para cada 100 unidades, com altura de 20 cm, largura de 13cm.</t>
  </si>
  <si>
    <t xml:space="preserve">    11,90</t>
  </si>
  <si>
    <t>PJ 30.05.0153 (/)</t>
  </si>
  <si>
    <t>Encanteiramento dos sacos plásticos para produção de mudas de essências florestais, custo válido para cada 100 unidades, com altura de 30 cm, largura de 15cm.</t>
  </si>
  <si>
    <t xml:space="preserve">    18,41</t>
  </si>
  <si>
    <t>PJ 30.05.0156 (/)</t>
  </si>
  <si>
    <t>Encanteiramento dos sacos plásticos para produção de mudas de essências florestais, custo válido para cada 100 unidades, medindo 35cm de altura e 25cm de largura.</t>
  </si>
  <si>
    <t xml:space="preserve">    59,40</t>
  </si>
  <si>
    <t>PJ 30.05.0200 (/)</t>
  </si>
  <si>
    <t>Preparo de substrato para serviços executados em horto.</t>
  </si>
  <si>
    <t xml:space="preserve">    21,01</t>
  </si>
  <si>
    <t>PJ 30.05.0250 (/)</t>
  </si>
  <si>
    <t>Preparo de estacas para produção de mudas de essências florestais, custo válido para cada 100 unidades.</t>
  </si>
  <si>
    <t xml:space="preserve">    15,73</t>
  </si>
  <si>
    <t>PJ 30.05.0275 (/)</t>
  </si>
  <si>
    <t>Reenvasamento de muda arbórea em vaso plástico flexível de 85 litros.</t>
  </si>
  <si>
    <t xml:space="preserve">     8,18</t>
  </si>
  <si>
    <t>PJ 30.05.0300 (/)</t>
  </si>
  <si>
    <t>Repicagem e desbaste de mudas de essências florestais.  Cada 100 unidades.</t>
  </si>
  <si>
    <t>PJ 30.05.0350 (/)</t>
  </si>
  <si>
    <t>Saco plástico para produção de mudas na medida de (15x25)cmx0,15mm.  Fornecimento.</t>
  </si>
  <si>
    <t xml:space="preserve">    24,30</t>
  </si>
  <si>
    <t>PJ 30.05.0353 (/)</t>
  </si>
  <si>
    <t>Saco plástico para produção de mudas na medida de (20x30)cmx0,20mm.  Fornecimento.</t>
  </si>
  <si>
    <t xml:space="preserve">    20,96</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</si>
  <si>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</si>
  <si>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</si>
  <si>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</si>
  <si>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</si>
  <si>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</si>
  <si>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</si>
  <si>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</si>
  <si>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</si>
  <si>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</si>
  <si>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</si>
  <si>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</si>
  <si>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</si>
  <si>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 xml:space="preserve">     2,40</t>
  </si>
  <si>
    <t>PJ 35.05.0062 (/)</t>
  </si>
  <si>
    <t>Abertura de cova (30x30x30)cm, incluindo incorporação de esterco curtido, para plantio de vegetação arbustiva em área de restinga plana.</t>
  </si>
  <si>
    <t xml:space="preserve">     1,38</t>
  </si>
  <si>
    <t>PJ 35.05.0100 (/)</t>
  </si>
  <si>
    <t>Adubação e calagem, usando adubo orgânico/mineral, em mudas plantadas em encostas.</t>
  </si>
  <si>
    <t>PJ 35.05.0120 (/)</t>
  </si>
  <si>
    <t xml:space="preserve">     1,46</t>
  </si>
  <si>
    <t>PJ 35.05.0150 (/)</t>
  </si>
  <si>
    <t>Capina de aceiro em encosta em área previamente roçada, em fase de implantação.</t>
  </si>
  <si>
    <t>PJ 35.05.0153 (/)</t>
  </si>
  <si>
    <t>Capina de aceiro em encosta em área previamente roçada, em fase de manutenção.</t>
  </si>
  <si>
    <t xml:space="preserve">     1,00</t>
  </si>
  <si>
    <t>PJ 35.05.0200 (/)</t>
  </si>
  <si>
    <t>Capina de vegetação gramínea em área de encosta em curva de nível, inclusive marcação de faixas em curva de nível, em fase de implantação.</t>
  </si>
  <si>
    <t xml:space="preserve">     1,04</t>
  </si>
  <si>
    <t>PJ 35.05.0203 (/)</t>
  </si>
  <si>
    <t>Capina de vegetação gramínea em área de encosta em curva de nível, em fase de manutenção.</t>
  </si>
  <si>
    <t>PJ 35.05.0245 (/)</t>
  </si>
  <si>
    <t>Limpeza manual de materiais diversos em área de manguezal (lixo).</t>
  </si>
  <si>
    <t xml:space="preserve">     0,52</t>
  </si>
  <si>
    <t>PJ 35.05.0300 (/)</t>
  </si>
  <si>
    <t>Plantio de grama em placas, em encosta, tipo São Carlos, Batatais ou Larga, inclusive compra e arrancamento no local de origem, carga, transporte manual encosta acima, descarga e preparo do terreno.</t>
  </si>
  <si>
    <t xml:space="preserve">    25,67</t>
  </si>
  <si>
    <t>PJ 35.05.0400 (/)</t>
  </si>
  <si>
    <t>Plantio de mudas de vegetação arbustiva, exclusive o fornecimento de muda, em área de restinga plana.</t>
  </si>
  <si>
    <t xml:space="preserve">     2,77</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</si>
  <si>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</si>
  <si>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</si>
  <si>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</si>
  <si>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</si>
  <si>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</si>
  <si>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</si>
  <si>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</si>
  <si>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</si>
  <si>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 xml:space="preserve">    16,12</t>
  </si>
  <si>
    <t>PJ 35.05.0600 (/)</t>
  </si>
  <si>
    <t>Plantio de mudas de 50 cm a 70 cm de altura em encosta, exclusive tutor, exclusive abertura de cova.</t>
  </si>
  <si>
    <t xml:space="preserve">     1,61</t>
  </si>
  <si>
    <t>PJ 35.05.0700 (/)</t>
  </si>
  <si>
    <t>PJ 35.05.0750 (/)</t>
  </si>
  <si>
    <t xml:space="preserve">    18,10</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</si>
  <si>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</si>
  <si>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</si>
  <si>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</si>
  <si>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</si>
  <si>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</si>
  <si>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</si>
  <si>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</si>
  <si>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</si>
  <si>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 xml:space="preserve">   156,47</t>
  </si>
  <si>
    <t>PJ 40.05.0103 (/)</t>
  </si>
  <si>
    <t>Poda de espécies vegetais de médio nível de dificuldade, exclusive transporte do material resultante.</t>
  </si>
  <si>
    <t xml:space="preserve">   321,29</t>
  </si>
  <si>
    <t>PJ 40.05.0106 (/)</t>
  </si>
  <si>
    <t>Poda de espécies vegetais de alto nível de dificuldade, exclusive transporte do material resultante.</t>
  </si>
  <si>
    <t xml:space="preserve">   587,10</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</si>
  <si>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</si>
  <si>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</si>
  <si>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</si>
  <si>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</si>
  <si>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 xml:space="preserve">   166,82</t>
  </si>
  <si>
    <t>PJ 40.05.0156 (/)</t>
  </si>
  <si>
    <t>Remoção de espécies vegetais, porte médio (entre 4m e 6m de altura), inclusive carga, descarga e transporte do material até 30Km.</t>
  </si>
  <si>
    <t xml:space="preserve">   422,24</t>
  </si>
  <si>
    <t>PJ 40.05.0159 (/)</t>
  </si>
  <si>
    <t>Remoção de espécies vegetais, porte grande (acima de 6m de altura), inclusive carga, descarga e transporte do material até 30Km.</t>
  </si>
  <si>
    <t xml:space="preserve">   850,95</t>
  </si>
  <si>
    <t>PJ 40.05.0200 (/)</t>
  </si>
  <si>
    <t>Transplante de vegetais de  porte pequeno (entre 2m e 4m de altura), inclusive carga, descarga e transporte do material até 30Km.</t>
  </si>
  <si>
    <t xml:space="preserve">   341,55</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</si>
  <si>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</si>
  <si>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</si>
  <si>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 xml:space="preserve">   974,51</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</si>
  <si>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</si>
  <si>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</si>
  <si>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 xml:space="preserve">  1237,93</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</si>
  <si>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</si>
  <si>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</si>
  <si>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 xml:space="preserve">  1765,97</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</si>
  <si>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</si>
  <si>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</si>
  <si>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 xml:space="preserve">  2899,52</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</si>
  <si>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</si>
  <si>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</si>
  <si>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 xml:space="preserve">  4695,15</t>
  </si>
  <si>
    <t>PJ 40.10 Tratamento Fitossanitário</t>
  </si>
  <si>
    <t>PJ 40.10.0050 (/)</t>
  </si>
  <si>
    <t>Adubação diferenciada em espécies vegetais de qualquer natureza.</t>
  </si>
  <si>
    <t xml:space="preserve">   147,94</t>
  </si>
  <si>
    <t>PJ 40.10.0053 (/)</t>
  </si>
  <si>
    <t>Adubação química com fórmula completa (NPK-10-10-10) em golas de árvore, inclusive limpeza e revolvimento de solo.</t>
  </si>
  <si>
    <t>PJ 40.10.0150 (/)</t>
  </si>
  <si>
    <t>Controle químico de espécies vegetais de qualquer natureza.</t>
  </si>
  <si>
    <t xml:space="preserve">   445,82</t>
  </si>
  <si>
    <t>PJ 40.10.0200 (/)</t>
  </si>
  <si>
    <t>Dendrocirurgia em espécies vegetais de qualquer natureza.</t>
  </si>
  <si>
    <t xml:space="preserve">  1416,65</t>
  </si>
  <si>
    <t>PJ 40.10.0250 (/)</t>
  </si>
  <si>
    <t>Pincelamento em lesão de espécies vegetais de qualquer natureza.</t>
  </si>
  <si>
    <t xml:space="preserve">    70,56</t>
  </si>
  <si>
    <t>PJ 40.10.0300 (/)</t>
  </si>
  <si>
    <t>Retutoramento de espécies vegetais de qualquer natureza.</t>
  </si>
  <si>
    <t xml:space="preserve">    47,74</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</si>
  <si>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</si>
  <si>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</si>
  <si>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 xml:space="preserve">   244,71</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</si>
  <si>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</si>
  <si>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</si>
  <si>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 xml:space="preserve">   205,58</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</si>
  <si>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</si>
  <si>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</si>
  <si>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 xml:space="preserve">  3426,72</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</si>
  <si>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</si>
  <si>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</si>
  <si>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</si>
  <si>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</si>
  <si>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</si>
  <si>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</si>
  <si>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 xml:space="preserve">  1703,90</t>
  </si>
  <si>
    <t>PJ 99.99.0053 (/)</t>
  </si>
  <si>
    <t>Contentor plástico em polietileno, com duas rodas maciças de borracha, capacidade para 240 litros.  Fornecimento.</t>
  </si>
  <si>
    <t xml:space="preserve">   395,00</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</si>
  <si>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</si>
  <si>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</si>
  <si>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 xml:space="preserve">  1201,22</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</si>
  <si>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</si>
  <si>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</si>
  <si>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</si>
  <si>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</si>
  <si>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 xml:space="preserve">  1158,28</t>
  </si>
  <si>
    <t>PJ 99.99.0160 (/)</t>
  </si>
  <si>
    <t>Jardineira tipo vaso "big pot", em concreto armado, com 2m de diâmetro e 1m de altura, inclusive pintura, presilhas com cabo de aço para tutoramento, carga, descarga e transporte.  Fornecimento.</t>
  </si>
  <si>
    <t xml:space="preserve">  8115,89</t>
  </si>
  <si>
    <t>PJ 99.99.0200 (/)</t>
  </si>
  <si>
    <t>Papeleira plástica para vias e praças públicas em polietileno (DIN), capacidade para 50l, medindo (75,50x34,50x43,50)cm.  Fornecimento e colocação.</t>
  </si>
  <si>
    <t xml:space="preserve">   253,44</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</si>
  <si>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</si>
  <si>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</si>
  <si>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</si>
  <si>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</si>
  <si>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</si>
  <si>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</si>
  <si>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 xml:space="preserve">    94,20</t>
  </si>
  <si>
    <t>PT 05 Pinturas</t>
  </si>
  <si>
    <t>PT 05.05 Remoção de Pinturas</t>
  </si>
  <si>
    <t>PT 05.05.0050 (/)</t>
  </si>
  <si>
    <t>Remoção de caiação existente ou pintura a gesso e cola.</t>
  </si>
  <si>
    <t xml:space="preserve">     8,71</t>
  </si>
  <si>
    <t>PT 05.05.0100 (/)</t>
  </si>
  <si>
    <t>Remoção de pintura plástica, PVA e semelhantes.</t>
  </si>
  <si>
    <t>PT 05.05.0150 (/)</t>
  </si>
  <si>
    <t>Remoção de pintura a óleo, pintura alquídica e vernizes.</t>
  </si>
  <si>
    <t xml:space="preserve">    11,48</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</si>
  <si>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</si>
  <si>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</si>
  <si>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</si>
  <si>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</si>
  <si>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</si>
  <si>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</si>
  <si>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</si>
  <si>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 xml:space="preserve">    18,07</t>
  </si>
  <si>
    <t>PT 05.10.0150 (/)</t>
  </si>
  <si>
    <t>Pintura com nata de cimento, 1 demão, após limpeza da área.</t>
  </si>
  <si>
    <t xml:space="preserve">     5,94</t>
  </si>
  <si>
    <t>PT 05.15 Pinturas a Base de PVA, PVC e Acrílico sobre Paredes e Tetos</t>
  </si>
  <si>
    <t>PT 05.15.0050 (B)</t>
  </si>
  <si>
    <t>Preparo de superfícies novas, com revestimento liso, inclusive raspagem, limpeza, demão de impermeabilizante, de massa corrida plástica e lixamento.</t>
  </si>
  <si>
    <t xml:space="preserve">    34,92</t>
  </si>
  <si>
    <t>PT 05.15.0056 (/)</t>
  </si>
  <si>
    <t>Preparo de superfície interna ou externa de revestimento liso, inclusive demão de impermeabilizante selador, com 2 demãos de massa acrílica e lixamentos necessários.</t>
  </si>
  <si>
    <t xml:space="preserve">    64,80</t>
  </si>
  <si>
    <t>PT 05.15.0100 (/)</t>
  </si>
  <si>
    <t>Pintura com tinta plástica fosco aveludada à base de PVA, para interior, equivalente à Suvinil Latex ou similar, acabamento padrão, inclusive 2 demãos sobre a superfície preparada conforme o item PT 05.15.0050, exclusive este preparo.</t>
  </si>
  <si>
    <t xml:space="preserve">    11,23</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</si>
  <si>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</si>
  <si>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</si>
  <si>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</si>
  <si>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</si>
  <si>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</si>
  <si>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</si>
  <si>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 xml:space="preserve">    36,49</t>
  </si>
  <si>
    <t>PT 05.15.0112 (A)</t>
  </si>
  <si>
    <t>Pintura com tinta plástica acetinada à base de PVA, para exterior, equivalente à Coralmur ou similar, inclusive raspagem, demão de impermeabilizante e 2 demãos de acabamento.</t>
  </si>
  <si>
    <t xml:space="preserve">    36,10</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</si>
  <si>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</si>
  <si>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</si>
  <si>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 xml:space="preserve">    40,24</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</si>
  <si>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</si>
  <si>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</si>
  <si>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 xml:space="preserve">    67,94</t>
  </si>
  <si>
    <t>PT 05.15.0159 (/)</t>
  </si>
  <si>
    <t>Pintura com tinta Supercril ou similar, para interior e exterior, incolor ou colorida, em 2 demãos.  Fornecimento e colocação.</t>
  </si>
  <si>
    <t xml:space="preserve">    57,84</t>
  </si>
  <si>
    <t>PT 05.15.0162 (/)</t>
  </si>
  <si>
    <t>Pintura com tinta acrílica base solvente na cor concreto para exterior sobre concreto com 1 demão de selador acrílico base água e 2 demãos de acabamento, inclusive lixamento.</t>
  </si>
  <si>
    <t xml:space="preserve">    45,32</t>
  </si>
  <si>
    <t>PT 05.15.0200 (/)</t>
  </si>
  <si>
    <t>Uma demão adicional de acabamento nos serviços dos itens PT 05.15.0100, PT 05.15.0103 e PT 05.15.0106.</t>
  </si>
  <si>
    <t xml:space="preserve">     4,14</t>
  </si>
  <si>
    <t>PT 05.15.0203 (/)</t>
  </si>
  <si>
    <t>Uma demão adicional de acabamento nos serviços do item PT 05.15.0109.</t>
  </si>
  <si>
    <t xml:space="preserve">     4,76</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</si>
  <si>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</si>
  <si>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</si>
  <si>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</si>
  <si>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</si>
  <si>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</si>
  <si>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</si>
  <si>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 xml:space="preserve">    25,66</t>
  </si>
  <si>
    <t>PT 05.15.0500 (/)</t>
  </si>
  <si>
    <t>Repintura com tinta plástica à base de PVA, equivalente a Suvinil Latex, para interior sobre superfície em bom estado e na cor existente, inclusive limpeza, leve lixamento com lixa fina e 1 demão de acabamento.</t>
  </si>
  <si>
    <t xml:space="preserve">    11,99</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</si>
  <si>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</si>
  <si>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</si>
  <si>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</si>
  <si>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</si>
  <si>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</si>
  <si>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 xml:space="preserve">    38,51</t>
  </si>
  <si>
    <t>PT 05.20.0100 (/)</t>
  </si>
  <si>
    <t>Pintura interna com esmalte sintético equivalente a Duralack ou similar, acabamento de alta classe, sobre a superfície preparada conforme o item PT 05.20.0050, exclusive 2 lixamentos, 2 demãos de massa corrida, e 3 demãos de acabamento.</t>
  </si>
  <si>
    <t xml:space="preserve">    52,74</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</si>
  <si>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</si>
  <si>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</si>
  <si>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 xml:space="preserve">    53,87</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</si>
  <si>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</si>
  <si>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</si>
  <si>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</si>
  <si>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</si>
  <si>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</si>
  <si>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</si>
  <si>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 xml:space="preserve">    21,33</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</si>
  <si>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</si>
  <si>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</si>
  <si>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</si>
  <si>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 xml:space="preserve">    48,71</t>
  </si>
  <si>
    <t>PT 05.25.0100 (/)</t>
  </si>
  <si>
    <t>Pintura interna sobre madeira, com esmalte sintético equivalente à Duralack ou similar, sobre superfície preparada conforme item PT 05.25.0050, exclusive este preparo, inclusive demão de tinta de base.</t>
  </si>
  <si>
    <t xml:space="preserve">    33,65</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</si>
  <si>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</si>
  <si>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</si>
  <si>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 xml:space="preserve">    57,60</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</si>
  <si>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</si>
  <si>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</si>
  <si>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 xml:space="preserve">    35,17</t>
  </si>
  <si>
    <t>PT 05.25.0109 (/)</t>
  </si>
  <si>
    <t>Pintura interna ou externa sobre madeira, com esmalte sintético equivalente à Duralack ou similar, inclusive lixamento, demão de verniz isolante, de tinta de fundo e 2 demãos de acabamento.</t>
  </si>
  <si>
    <t xml:space="preserve">    54,24</t>
  </si>
  <si>
    <t>PT 05.25.0112 (/)</t>
  </si>
  <si>
    <t>Pintura em madeira, com tinta Colorgin luminoso ou similar, em faixas.</t>
  </si>
  <si>
    <t xml:space="preserve">    37,57</t>
  </si>
  <si>
    <t>PT 05.25.0115 (/)</t>
  </si>
  <si>
    <t>Pintura de rodapé com tinta a óleo brilhante equivalente a Marveline ou Coral óleo ou similar, inclusive 2 lixamentos, tinta isolante, massa e 2 demãos de acabamento.</t>
  </si>
  <si>
    <t xml:space="preserve">    16,63</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</si>
  <si>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</si>
  <si>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</si>
  <si>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</si>
  <si>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</si>
  <si>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 xml:space="preserve">    55,20</t>
  </si>
  <si>
    <t>PT 05.25.0203 (/)</t>
  </si>
  <si>
    <t>Pintura interna ou externa sobre madeira, com tinta a óleo brilhante equivalente a Marveline ou Coral Óleo ou similar, inclusive 2 demãos de acabamento sobre superfície preparada conforme o item PT 05.25.0050, exclusive este preparo.</t>
  </si>
  <si>
    <t xml:space="preserve">    14,36</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</si>
  <si>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</si>
  <si>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</si>
  <si>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</si>
  <si>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</si>
  <si>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 xml:space="preserve">    24,68</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</si>
  <si>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</si>
  <si>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</si>
  <si>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</si>
  <si>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</si>
  <si>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</si>
  <si>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</si>
  <si>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 xml:space="preserve">    32,43</t>
  </si>
  <si>
    <t>PT 05.30 Envernizamento e Enceramento</t>
  </si>
  <si>
    <t>PT 05.30.0050 (A)</t>
  </si>
  <si>
    <t>Enceramento de madeira, inclusive lixamento, demão de verniz isolante e 3 demãos de cera, cada qual seguida de abertura de brilho, a escova e flanela.</t>
  </si>
  <si>
    <t xml:space="preserve">   105,41</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</si>
  <si>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</si>
  <si>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</si>
  <si>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</si>
  <si>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</si>
  <si>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 xml:space="preserve">    43,05</t>
  </si>
  <si>
    <t>PT 05.30.0106 (A)</t>
  </si>
  <si>
    <t>Envernizamento de madeira com verniz a boneca, de Goma Laca ou similar, importada, dissolvida em álcool, inclusive lixamento e aplicação de sucessivas demãos de acabamento até a obtenção do brilho.</t>
  </si>
  <si>
    <t xml:space="preserve">   135,85</t>
  </si>
  <si>
    <t>PT 05.30.0150 (/)</t>
  </si>
  <si>
    <t>Envernizamento de rodapés com verniz Copal ou similar, inclusive lixamento, 1 demão de verniz isolante de anilina, e 2 demãos de acabamento.</t>
  </si>
  <si>
    <t xml:space="preserve">    16,08</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</si>
  <si>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</si>
  <si>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</si>
  <si>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</si>
  <si>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</si>
  <si>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 xml:space="preserve">    40,56</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</si>
  <si>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</si>
  <si>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</si>
  <si>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</si>
  <si>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</si>
  <si>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</si>
  <si>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 xml:space="preserve">     4,08</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</si>
  <si>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</si>
  <si>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</si>
  <si>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</si>
  <si>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</si>
  <si>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</si>
  <si>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 xml:space="preserve">    34,14</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</si>
  <si>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</si>
  <si>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</si>
  <si>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</si>
  <si>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</si>
  <si>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 xml:space="preserve">    42,27</t>
  </si>
  <si>
    <t>PT 05.40.0106 (/)</t>
  </si>
  <si>
    <t>Pintura interna ou externa sobre ferro, com esmalte sintético Duralack ou Lagomix ou similar, inclusive lixamento, limpeza, demão de zarcão de secagem rápida, cor laranja e 2 demãos de acabamento.</t>
  </si>
  <si>
    <t xml:space="preserve">    34,01</t>
  </si>
  <si>
    <t>PT 05.40.0150 (/)</t>
  </si>
  <si>
    <t>Pintura interna ou externa sobre ferro, com tinta alquídica esmaltada Condor ou similar, inclusive lixamento, limpeza, demão de tinta anti óxido Ferrolack ou similar e 2 demãos de acabamento.</t>
  </si>
  <si>
    <t xml:space="preserve">    36,69</t>
  </si>
  <si>
    <t>PT 05.40.0200 (/)</t>
  </si>
  <si>
    <t>Pintura interna ou externa sobre galvanizado com esmalte sintético, inclusive limpeza, desengorduramento, secagem, aplicação de 1 demão de Wash Primer ou similar e 2 demãos de acabamento.</t>
  </si>
  <si>
    <t xml:space="preserve">    36,43</t>
  </si>
  <si>
    <t>PT 05.40.0250 (/)</t>
  </si>
  <si>
    <t>Repintura interna ou externa sobre ferro, com tinta a óleo brilhante Marveline ou Coral Óleo ou similar, inclusive lixamento, limpeza, demão de tinta anti óxido e 1 de acabamento.</t>
  </si>
  <si>
    <t xml:space="preserve">    25,29</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</si>
  <si>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</si>
  <si>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</si>
  <si>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</si>
  <si>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</si>
  <si>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 xml:space="preserve">    23,81</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</si>
  <si>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</si>
  <si>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</si>
  <si>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</si>
  <si>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</si>
  <si>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</si>
  <si>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 xml:space="preserve">    64,57</t>
  </si>
  <si>
    <t>PT 05.45.0050 (/)</t>
  </si>
  <si>
    <t>Marcação de quadra de esporte, com tintura Supercril ou similar, em 2 demãos.  Medida pela área efetiva de pintura.</t>
  </si>
  <si>
    <t xml:space="preserve">    75,39</t>
  </si>
  <si>
    <t>PT 05.45.0100 (/)</t>
  </si>
  <si>
    <t>Pintura de quadra de esporte em piso cimentado, com tinta 100% acrílica equivalente a Suvinil piso, Nova Cor ou Coral Piso ou similar, considerando-se a limpeza da superfície e 2 demãos de acabamento.</t>
  </si>
  <si>
    <t xml:space="preserve">    68,12</t>
  </si>
  <si>
    <t>PT 05.45.0125 (/)</t>
  </si>
  <si>
    <t>Pintura de quadra de esporte em piso cimentado, com tinta epóxi, considerando-se a limpeza da superfície, primer epóxi e 2 demãos de acabamento.</t>
  </si>
  <si>
    <t xml:space="preserve">    98,46</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</si>
  <si>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</si>
  <si>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</si>
  <si>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</si>
  <si>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</si>
  <si>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</si>
  <si>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</si>
  <si>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 xml:space="preserve">   371,06</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</si>
  <si>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</si>
  <si>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</si>
  <si>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 xml:space="preserve">   141,79</t>
  </si>
  <si>
    <t>PT 05.60 Pintura de Poste</t>
  </si>
  <si>
    <t>PT 05.60.0100 (/)</t>
  </si>
  <si>
    <t>Pintura de poste de aço reto, de 3,50m, com 1 demão de tinta Primer ou similar e 2 demãos de tinta Alumilack ou similar.</t>
  </si>
  <si>
    <t xml:space="preserve">   113,08</t>
  </si>
  <si>
    <t>PT 05.60.0150 (/)</t>
  </si>
  <si>
    <t>Pintura de poste de aço reto, de 4,5m até 6,0m, com 1 demão de tinta Primer ou similar e 2 demãos de tinta Alumilack ou similar.</t>
  </si>
  <si>
    <t xml:space="preserve">   143,87</t>
  </si>
  <si>
    <t>PT 05.60.0200 (/)</t>
  </si>
  <si>
    <t>Pintura de poste de aço reto, de 7m até 9m, com 1 demão de tinta Primer ou similar e 2 demãos de tinta Alumilack ou similar.</t>
  </si>
  <si>
    <t xml:space="preserve">   248,09</t>
  </si>
  <si>
    <t>PT 05.60.0250 (/)</t>
  </si>
  <si>
    <t>Pintura de poste de aço reto, de 10m até 15m, com 1 demão de tinta Primer ou similar e 2 demãos de tinta Alumilack ou similar.</t>
  </si>
  <si>
    <t xml:space="preserve">   436,65</t>
  </si>
  <si>
    <t>PT 05.60.0300 (/)</t>
  </si>
  <si>
    <t>Pintura de poste de aço reto, de 16m até 20m, com 1 demão de tinta Primer ou similar e 2 demãos de tinta Alumilack ou similar.</t>
  </si>
  <si>
    <t xml:space="preserve">   541,83</t>
  </si>
  <si>
    <t>PT 05.65 Pinturas Antipichação</t>
  </si>
  <si>
    <t>PT 05.65.0100 (/)</t>
  </si>
  <si>
    <t>Pintura externa antipichação sobre concreto ou aço em superfície preparada.  Exclusive o preparo.</t>
  </si>
  <si>
    <t xml:space="preserve">   104,69</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</si>
  <si>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</si>
  <si>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</si>
  <si>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</si>
  <si>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</si>
  <si>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</si>
  <si>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</si>
  <si>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</si>
  <si>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</si>
  <si>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 xml:space="preserve">  4852,87</t>
  </si>
  <si>
    <t>RV 05.05.0100 (A)</t>
  </si>
  <si>
    <t>Pasta de cimento branco e cal, no traço 1:1.</t>
  </si>
  <si>
    <t xml:space="preserve">  3227,30</t>
  </si>
  <si>
    <t>RV 05.05.0150 (A)</t>
  </si>
  <si>
    <t>Pasta de cal.</t>
  </si>
  <si>
    <t xml:space="preserve">  1371,12</t>
  </si>
  <si>
    <t>RV 05.05.0200 (/)</t>
  </si>
  <si>
    <t>Pasta de cimento comum.</t>
  </si>
  <si>
    <t xml:space="preserve">   977,87</t>
  </si>
  <si>
    <t>RV 05.05.0250 (A)</t>
  </si>
  <si>
    <t>Pasta de Gesso.</t>
  </si>
  <si>
    <t xml:space="preserve">  3874,95</t>
  </si>
  <si>
    <t>RV 05.10 Argamassas</t>
  </si>
  <si>
    <t>RV 05.10.0050 (A)</t>
  </si>
  <si>
    <t>Argamassa de cimento e areia, no traço 1:1.</t>
  </si>
  <si>
    <t xml:space="preserve">   940,91</t>
  </si>
  <si>
    <t>RV 05.10.0053 (A)</t>
  </si>
  <si>
    <t>Argamassa de cimento e areia, no traço 1:1,5.</t>
  </si>
  <si>
    <t xml:space="preserve">   832,88</t>
  </si>
  <si>
    <t>RV 05.10.0056 (A)</t>
  </si>
  <si>
    <t>Argamassa de cimento e areia, no traço 1:2.</t>
  </si>
  <si>
    <t xml:space="preserve">   773,53</t>
  </si>
  <si>
    <t>RV 05.10.0059 (A)</t>
  </si>
  <si>
    <t>Argamassa de cimento e areia, no traço 1:3.</t>
  </si>
  <si>
    <t xml:space="preserve">   666,98</t>
  </si>
  <si>
    <t>RV 05.10.0062 (A)</t>
  </si>
  <si>
    <t>Argamassa de cimento e areia, no traço 1:4.</t>
  </si>
  <si>
    <t xml:space="preserve">   598,95</t>
  </si>
  <si>
    <t>RV 05.10.0065 (A)</t>
  </si>
  <si>
    <t>Argamassa de cimento e areia, no traço 1:5.</t>
  </si>
  <si>
    <t xml:space="preserve">   556,71</t>
  </si>
  <si>
    <t>RV 05.10.0068 (A)</t>
  </si>
  <si>
    <t>Argamassa de cimento e areia, no traço 1:6.</t>
  </si>
  <si>
    <t xml:space="preserve">   528,95</t>
  </si>
  <si>
    <t>RV 05.10.0071 (A)</t>
  </si>
  <si>
    <t>Argamassa de cimento e areia, no traço 1:8.</t>
  </si>
  <si>
    <t xml:space="preserve">   491,41</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</si>
  <si>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</si>
  <si>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</si>
  <si>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 xml:space="preserve">  1644,77</t>
  </si>
  <si>
    <t>RV 05.10.0100 (A)</t>
  </si>
  <si>
    <t>Argamassa de cimento e areia no traço 1:3 e Sika Fix ou similar.</t>
  </si>
  <si>
    <t xml:space="preserve">   910,68</t>
  </si>
  <si>
    <t>RV 05.10.0150 (A)</t>
  </si>
  <si>
    <t>Argamassa de cimento branco, cal e pó-de-mármore, no traço 1:1:3.</t>
  </si>
  <si>
    <t xml:space="preserve">  1541,04</t>
  </si>
  <si>
    <t>RV 05.10.0200 (A)</t>
  </si>
  <si>
    <t>Argamassa de cimento, cal e areia fina, no traço 1:3:5.</t>
  </si>
  <si>
    <t xml:space="preserve">   873,77</t>
  </si>
  <si>
    <t>RV 05.10.0203 (A)</t>
  </si>
  <si>
    <t>Argamassa de cimento, cal e areia fina, no traço 1:3:8.</t>
  </si>
  <si>
    <t xml:space="preserve">   789,21</t>
  </si>
  <si>
    <t>RV 05.10.0250 (A)</t>
  </si>
  <si>
    <t>Argamassa de cimento, cal, saibro e areia, no traço 1:2:4:4.</t>
  </si>
  <si>
    <t xml:space="preserve">   754,62</t>
  </si>
  <si>
    <t>RV 05.10.0306 (A)</t>
  </si>
  <si>
    <t>Argamassa de cimento e terra preta de emboço, no traço 1:6.</t>
  </si>
  <si>
    <t xml:space="preserve">   526,42</t>
  </si>
  <si>
    <t>RV 05.10.0350 (A)</t>
  </si>
  <si>
    <t>Argamassa de cimento e pó-de-pedra, no traço 1:3.</t>
  </si>
  <si>
    <t xml:space="preserve">   729,84</t>
  </si>
  <si>
    <t>RV 05.10.0353 (A)</t>
  </si>
  <si>
    <t>Argamassa de cimento e pó-de-pedra, no traço 1:4.</t>
  </si>
  <si>
    <t xml:space="preserve">   694,13</t>
  </si>
  <si>
    <t>RV 05.10.0400 (A)</t>
  </si>
  <si>
    <t>Argamassa de cimento e saibro, no traço 1:2.</t>
  </si>
  <si>
    <t xml:space="preserve">   754,01</t>
  </si>
  <si>
    <t>RV 05.10.0403 (A)</t>
  </si>
  <si>
    <t>Argamassa de cimento e saibro, no traço 1:4.</t>
  </si>
  <si>
    <t xml:space="preserve">   634,46</t>
  </si>
  <si>
    <t>RV 05.10.0406 (A)</t>
  </si>
  <si>
    <t>Argamassa de cimento e saibro, no traço 1:6.</t>
  </si>
  <si>
    <t xml:space="preserve">   579,13</t>
  </si>
  <si>
    <t>RV 05.10.0409 (A)</t>
  </si>
  <si>
    <t>Argamassa de cimento e saibro, no traço 1:8.</t>
  </si>
  <si>
    <t>RV 05.10.0450 (A)</t>
  </si>
  <si>
    <t>Argamassa de cimento, saibro e areia, no traço 1:2:2.</t>
  </si>
  <si>
    <t xml:space="preserve">   674,50</t>
  </si>
  <si>
    <t>RV 05.10.0453 (A)</t>
  </si>
  <si>
    <t>Argamassa de cimento, saibro e areia, no traço 1:2:3.</t>
  </si>
  <si>
    <t xml:space="preserve">   642,94</t>
  </si>
  <si>
    <t>RV 05.10.0456 (A)</t>
  </si>
  <si>
    <t>Argamassa de cimento, saibro e areia, no traço 1:3:3.</t>
  </si>
  <si>
    <t xml:space="preserve">   620,85</t>
  </si>
  <si>
    <t>RV 05.10.0459 (A)</t>
  </si>
  <si>
    <t>Argamassa de cimento, saibro e areia, no traço 1:3:5.</t>
  </si>
  <si>
    <t xml:space="preserve">   591,23</t>
  </si>
  <si>
    <t>RV 05.15 Consolidações</t>
  </si>
  <si>
    <t>RV 05.15.0050 (/)</t>
  </si>
  <si>
    <t>Consolidação de cimalhas em argamassa das fachadas das edificações.</t>
  </si>
  <si>
    <t xml:space="preserve">   292,84</t>
  </si>
  <si>
    <t>RV 05.15.0500 (/)</t>
  </si>
  <si>
    <t>Recomposição e consolidação de elementos decorativos das fachadas - sobre-vergas.</t>
  </si>
  <si>
    <t xml:space="preserve">   553,78</t>
  </si>
  <si>
    <t>RV 10 Revestimento com Argamassa em Paredes e Tetos</t>
  </si>
  <si>
    <t>RV 10.05 Revestimento com Argamassa em Paredes e Tetos</t>
  </si>
  <si>
    <t>RV 10.05.0050 (/)</t>
  </si>
  <si>
    <t>Chapisco de superfície de concreto ou alvenaria, com argamassa de cimento e areia no traço 1:3.</t>
  </si>
  <si>
    <t xml:space="preserve">    15,72</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</si>
  <si>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</si>
  <si>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</si>
  <si>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</si>
  <si>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</si>
  <si>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 xml:space="preserve">    15,92</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</si>
  <si>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</si>
  <si>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</si>
  <si>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</si>
  <si>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</si>
  <si>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 xml:space="preserve">    54,77</t>
  </si>
  <si>
    <t>RV 10.05.0106 (A)</t>
  </si>
  <si>
    <t>Emboço com argamassa de cimento e areia, no traço 1:3, com 1,50cm de espessura, inclusive chapisco.</t>
  </si>
  <si>
    <t xml:space="preserve">    52,15</t>
  </si>
  <si>
    <t>RV 10.05.0112 (A)</t>
  </si>
  <si>
    <t>Emboço com argamassa de cimento e areia, no traço 1:3 com Sikafix ou similar, na espessura de 2,50cm, inclusive chapisco.</t>
  </si>
  <si>
    <t xml:space="preserve">    89,22</t>
  </si>
  <si>
    <t>RV 10.05.0115 (A)</t>
  </si>
  <si>
    <t>Emboço com argamassa de cimento e areia, no traço 1:4, com 1,50cm de espessura, inclusive chapisco.</t>
  </si>
  <si>
    <t xml:space="preserve">    51,08</t>
  </si>
  <si>
    <t>RV 10.05.0150 (/)</t>
  </si>
  <si>
    <t>Revestimento interno, de 1 vez, emboço paulista, com argamassa de cimento, cal, saibro e areia fina no traço 1:4:4:4, com acabamento a camurça ou saco, com 2,50cm de espessura.</t>
  </si>
  <si>
    <t xml:space="preserve">    46,33</t>
  </si>
  <si>
    <t>RV 10.05.0153 (A)</t>
  </si>
  <si>
    <t>Revestimento interno, de 1 vez, com argamassa de cimento e saibro no traço 1:6, com 2,50cm de espessura.</t>
  </si>
  <si>
    <t xml:space="preserve">    41,13</t>
  </si>
  <si>
    <t>RV 10.05.0156 (A)</t>
  </si>
  <si>
    <t>Revestimento interno, de 1 vez, com argamassa de cimento e saibro no traço 1:8, com 2,50cm de espessura.</t>
  </si>
  <si>
    <t xml:space="preserve">    40,32</t>
  </si>
  <si>
    <t>RV 10.05.0159 (/)</t>
  </si>
  <si>
    <t>Revestimento interno em massa única com argamassa de cimento e areia termotratada (Qualimassa ou similar) na espessura de 2cm sobre chapisco, exclusive este.</t>
  </si>
  <si>
    <t xml:space="preserve">    37,02</t>
  </si>
  <si>
    <t>RV 10.05.0162 (A)</t>
  </si>
  <si>
    <t>Revestimento interno, em 2 massas, sendo o emboço com argamassa de cimento e saibro no traço 1:4 com espessura de 2,5cm e o reboco com massa especial branca ou similar, na espessura de 2mm.</t>
  </si>
  <si>
    <t xml:space="preserve">    71,91</t>
  </si>
  <si>
    <t>RV 10.05.0203 (/)</t>
  </si>
  <si>
    <t>Revestimento externo, de 1 vez, com argamassa de cimento e terra preta de emboço no traço 1:4, com 3cm de espessura, inclusive chapisco.</t>
  </si>
  <si>
    <t xml:space="preserve">    54,47</t>
  </si>
  <si>
    <t>RV 10.05.0206 (/)</t>
  </si>
  <si>
    <t>Revestimento externo, de 1 vez, com argamassa de cimento e terra preta de emboço no traço 1:6, com 3cm de espessura, inclusive chapisco.</t>
  </si>
  <si>
    <t xml:space="preserve">    52,56</t>
  </si>
  <si>
    <t>RV 10.05.0209 (A)</t>
  </si>
  <si>
    <t>Revestimento externo, de 1 vez, com argamassa de cimento, saibro macio e areia fina no traço 1:2:2, com 3cm de espessura, inclusive chapisco.</t>
  </si>
  <si>
    <t xml:space="preserve">    62,90</t>
  </si>
  <si>
    <t>RV 10.05.0212 (A)</t>
  </si>
  <si>
    <t>Revestimento externo (emboço), de 1 vez, com argamassa de cimento, saibro macio e areia peneirada no traço 1:3:3 com 3cm de espessura, inclusive chapisco.</t>
  </si>
  <si>
    <t xml:space="preserve">    60,28</t>
  </si>
  <si>
    <t>RV 10.05.0215 (/)</t>
  </si>
  <si>
    <t>Revestimento externo, de 1 vez, com argamassa de cimento, saibro macio e areia fina no traço 1:5:2, com 3cm de espessura, inclusive chapisco.</t>
  </si>
  <si>
    <t xml:space="preserve">    78,76</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</si>
  <si>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</si>
  <si>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</si>
  <si>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</si>
  <si>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</si>
  <si>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</si>
  <si>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</si>
  <si>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 xml:space="preserve">    30,91</t>
  </si>
  <si>
    <t>RV 10.05.0300 (B)</t>
  </si>
  <si>
    <t>Revestimento externo, em 2 massas, sobre superfície chapiscada, sendo o emboço com argamassa de cimento, saibro e areia no traço 1:3:3, e o reboco com cimento, cal hidratada em pó e areia fina no traço 1:3:5, com 3cm de espessura.</t>
  </si>
  <si>
    <t xml:space="preserve">    79,23</t>
  </si>
  <si>
    <t>RV 10.05.0350 (A)</t>
  </si>
  <si>
    <t>Revestimento interno ou externo, de 1 vez, com argamassa de cimento, saibro macio e areia fina no traço 1:2:2, com 3cm de espessura.</t>
  </si>
  <si>
    <t xml:space="preserve">    47,18</t>
  </si>
  <si>
    <t>RV 10.05.0353 (A)</t>
  </si>
  <si>
    <t>Revestimento interno ou externo, de 1 vez, com argamassa de cimento, saibro macio e areia fina no traço 1:3:3, com 3cm de espessura.</t>
  </si>
  <si>
    <t xml:space="preserve">    45,49</t>
  </si>
  <si>
    <t>RV 10.05.0400 (A)</t>
  </si>
  <si>
    <t>Revestimento externo, em 2 massas, sobre superfície chapiscada, sendo o emboço com argamassa de cimento, saibro e areia no traço 1:2:2, e o reboco com argamassa Rebotex com silicone ou similar, com 3cm de espessura.</t>
  </si>
  <si>
    <t xml:space="preserve">    86,21</t>
  </si>
  <si>
    <t>RV 10.05.0500 (/)</t>
  </si>
  <si>
    <t>Revestimento com nata de cimento e adesivo aplicado uniformemente sobre superfície de azulejo, pastilha ou cerâmica, alisada a colher e lixada.</t>
  </si>
  <si>
    <t xml:space="preserve">    15,62</t>
  </si>
  <si>
    <t>RV 10.05.0550 (A)</t>
  </si>
  <si>
    <t>Reboco interno com massa especial interna branca ou similar na espessura de 2mm.</t>
  </si>
  <si>
    <t xml:space="preserve">    26,01</t>
  </si>
  <si>
    <t>RV 10.05.0600 (A)</t>
  </si>
  <si>
    <t>Regularização com argamassa de cimento e areia, com 2cm de espessura no traço 1:3.</t>
  </si>
  <si>
    <t xml:space="preserve">    49,66</t>
  </si>
  <si>
    <t>RV 10.05.0650 (B)</t>
  </si>
  <si>
    <t>Moldura externa executada no perímetro das esquadrias com argamassa de ciemnto, saibro macio e areia fina no traço 1:3:3, com largura de 10cm e espessura de 1,5cm.</t>
  </si>
  <si>
    <t xml:space="preserve">    10,71</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</si>
  <si>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</si>
  <si>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</si>
  <si>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</si>
  <si>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 xml:space="preserve">   190,49</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</si>
  <si>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</si>
  <si>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</si>
  <si>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 xml:space="preserve">   174,59</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</si>
  <si>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</si>
  <si>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</si>
  <si>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 xml:space="preserve">   191,84</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</si>
  <si>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</si>
  <si>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</si>
  <si>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</si>
  <si>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</si>
  <si>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</si>
  <si>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 xml:space="preserve">   417,29</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</si>
  <si>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</si>
  <si>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</si>
  <si>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</si>
  <si>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</si>
  <si>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</si>
  <si>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</si>
  <si>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 xml:space="preserve">   173,57</t>
  </si>
  <si>
    <t>RV 10.15.0200 (A)</t>
  </si>
  <si>
    <t>Revestimento de paredes com cerâmica Gail, coleção natural ou similar, de (11,60x11,60x0,09)cm, assentes com argamassa de cimento, cal e areia no traço 1:3:5, juntas reentrantes de 1cm de largura.</t>
  </si>
  <si>
    <t xml:space="preserve">   275,32</t>
  </si>
  <si>
    <t>RV 10.15.0203 (A)</t>
  </si>
  <si>
    <t>Revestimento de paredes com cerâmica Gail, coleção natural ou similar, de (24x11,60x0,09)cm, assentes com argamassa de cimento, cal e areia no traço 1:3:5, juntas reentrantes de 1cm de largura.</t>
  </si>
  <si>
    <t xml:space="preserve">   265,72</t>
  </si>
  <si>
    <t>RV 10.15.0250 (A)</t>
  </si>
  <si>
    <t>Revestimento de paredes com cerâmica Portobello ou similar, linha Vitreaux, de (7,5x7,5)cm, inclusive assentamento e rejunte com cimento branco e corante.</t>
  </si>
  <si>
    <t xml:space="preserve">   137,49</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</si>
  <si>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</si>
  <si>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</si>
  <si>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 xml:space="preserve">   172,54</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</si>
  <si>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</si>
  <si>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</si>
  <si>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 xml:space="preserve">   153,43</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</si>
  <si>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</si>
  <si>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</si>
  <si>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 xml:space="preserve">   166,76</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</si>
  <si>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</si>
  <si>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</si>
  <si>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</si>
  <si>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</si>
  <si>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 xml:space="preserve">   573,57</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</si>
  <si>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</si>
  <si>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</si>
  <si>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 xml:space="preserve">   254,60</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</si>
  <si>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</si>
  <si>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</si>
  <si>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 xml:space="preserve">   173,10</t>
  </si>
  <si>
    <t>RV 10.15.0400 (A)</t>
  </si>
  <si>
    <t>Revestimento com pastilha de vidro Murvi, referência E-42, (2x2)cm, inclusive a superfície chapiscada, emboçada com argamassa de cimento e saibro no traço 1:4, assentadas e rejuntadas com pasta de cimento branco.  Fornecimento e assentamento.</t>
  </si>
  <si>
    <t xml:space="preserve">   361,59</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</si>
  <si>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</si>
  <si>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</si>
  <si>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</si>
  <si>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</si>
  <si>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 xml:space="preserve">   137,53</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</si>
  <si>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</si>
  <si>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</si>
  <si>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 xml:space="preserve">   132,75</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</si>
  <si>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</si>
  <si>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</si>
  <si>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 xml:space="preserve">   108,87</t>
  </si>
  <si>
    <t>RV 10.15.0450 (A)</t>
  </si>
  <si>
    <t>Revestimento com pastilhas cerâmicas foscas, (2,5x2,5)cm, inclusive a superfície chapiscada, emboçada com argamassa de cimento e saibro no traço 1:4, assentadas e rejuntadas com pasta de cimento branco.</t>
  </si>
  <si>
    <t xml:space="preserve">   189,78</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</si>
  <si>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</si>
  <si>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</si>
  <si>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 xml:space="preserve">   127,58</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</si>
  <si>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</si>
  <si>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</si>
  <si>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</si>
  <si>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</si>
  <si>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</si>
  <si>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</si>
  <si>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</si>
  <si>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 xml:space="preserve">    49,90</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</si>
  <si>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</si>
  <si>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</si>
  <si>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 xml:space="preserve">   195,15</t>
  </si>
  <si>
    <t>RV 10.25 Revestimentos com Mármores e Granitos</t>
  </si>
  <si>
    <t>RV 10.25.0051 (/)</t>
  </si>
  <si>
    <t>Chapim ou espelho de mármore branco com (3x12 a 18)cm, com 2 polimentos, assentes com argamassa de cimento, saibro e areia no traço 1:2:2 e nata de cimento.</t>
  </si>
  <si>
    <t xml:space="preserve">   112,09</t>
  </si>
  <si>
    <t>RV 10.25.0100 (/)</t>
  </si>
  <si>
    <t>Peitoril de Mármore Branco Nacional, de (2x18)cm, com 2 polimentos, assentes com argamassa de cimento, saibro e areia no traço 1:2:2 e nata de cimento.</t>
  </si>
  <si>
    <t xml:space="preserve">   121,37</t>
  </si>
  <si>
    <t>RV 10.30 Forros</t>
  </si>
  <si>
    <t>RV 10.30.0060 (/)</t>
  </si>
  <si>
    <t>Chapa em MDF, na cor branca, uma face, madindo 2750 x 1840 x 6mm. Fornecimento e colocação</t>
  </si>
  <si>
    <t xml:space="preserve">   249,39</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</si>
  <si>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</si>
  <si>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</si>
  <si>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</si>
  <si>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</si>
  <si>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 xml:space="preserve">    84,75</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</si>
  <si>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</si>
  <si>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</si>
  <si>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</si>
  <si>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</si>
  <si>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 xml:space="preserve">   266,89</t>
  </si>
  <si>
    <t>RV 10.30.0256 (A)</t>
  </si>
  <si>
    <t>Forro em madeira tipo colméia, pregado em sarrafos de madeira aparelhada, de (2x10)cm, espaçadas de 50cm.  Fornecimento e colocação, inclusive envernizamento.</t>
  </si>
  <si>
    <t xml:space="preserve">   306,33</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</si>
  <si>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</si>
  <si>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</si>
  <si>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</si>
  <si>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</si>
  <si>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</si>
  <si>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 xml:space="preserve">   240,93</t>
  </si>
  <si>
    <t>RV 10.40 Venezianas Verticais de Fachada em Alumínio (Brise Soleil)</t>
  </si>
  <si>
    <t>RV 10.40.0050 (/)</t>
  </si>
  <si>
    <t>Veneziana vertical (brise soleil) de chapa de alumínio, com 1,2mm de espessura, aparafusadas e medida pela área colocada. Fornecimento e colocação.</t>
  </si>
  <si>
    <t xml:space="preserve">   859,72</t>
  </si>
  <si>
    <t>RV 10.45 Revestimento de Fórmica e Melamínico</t>
  </si>
  <si>
    <t>RV 10.45.0050 (A)</t>
  </si>
  <si>
    <t>Revestimento de fórmica brilhante, de 1mm de espessura, sobre peças de madeira amplas, como portas, mesas, armários e prateleiras fundas.</t>
  </si>
  <si>
    <t xml:space="preserve">   115,96</t>
  </si>
  <si>
    <t>RV 10.45.0100 (/)</t>
  </si>
  <si>
    <t>Revestimento de fórmica texturizada, de 1,3mm de espessura, em paredes, sobre revestimento lixado e escovado.</t>
  </si>
  <si>
    <t xml:space="preserve">   176,99</t>
  </si>
  <si>
    <t>RV 10.45.0150 (A)</t>
  </si>
  <si>
    <t>Revestimento em painéis MRX-SMEL, melamínicos autoportantes, para uso sobre lâminas de chumbo, em salas radiológicas com sistema de estanqueidade dos Raios X e Gama.</t>
  </si>
  <si>
    <t xml:space="preserve">   735,70</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</si>
  <si>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</si>
  <si>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</si>
  <si>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</si>
  <si>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</si>
  <si>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</si>
  <si>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 xml:space="preserve">   260,74</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</si>
  <si>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</si>
  <si>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</si>
  <si>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</si>
  <si>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</si>
  <si>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</si>
  <si>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</si>
  <si>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 xml:space="preserve">   964,67</t>
  </si>
  <si>
    <t>RV 10.50.0209 (A)</t>
  </si>
  <si>
    <t>Revestimento de paredes com lençol de chumbo, 2mm de espessura, inclusive adesivos, solventes, parafusos, bucha e obturações de perfurações.  Fornecimento e instalação.</t>
  </si>
  <si>
    <t xml:space="preserve">  1720,67</t>
  </si>
  <si>
    <t>RV 10.50.0212 (A)</t>
  </si>
  <si>
    <t>Revestimento de paredes com lençol de chumbo, 3mm de espessura, inclusive adesivos, solventes, parafusos, bucha e obturações de perfurações.  Fornecimento e instalação.</t>
  </si>
  <si>
    <t xml:space="preserve">  2476,67</t>
  </si>
  <si>
    <t>RV 10.50.0250 (/)</t>
  </si>
  <si>
    <t>Revestimento texturizado fosco para uso externo sobre superfície camurçada ou concreto liso, com 2mm de espessura, executado com pó crepe ATB da Plasticôte ou similar, na cor indicada, sobre aditivo com 2 demãos de acabamento.</t>
  </si>
  <si>
    <t xml:space="preserve">    69,20</t>
  </si>
  <si>
    <t>RV 15 Revestimentos de Pisos</t>
  </si>
  <si>
    <t>RV 15.05 Pavimentações - Pisos e Contrapisos Cimentados</t>
  </si>
  <si>
    <t>RV 15.05.0050 (/)</t>
  </si>
  <si>
    <t>Base suporte, contrapiso ou camada regularizadora executada com argamassa de cimento e areia no traço 1:5, espessura de 1,5cm.</t>
  </si>
  <si>
    <t xml:space="preserve">    34,28</t>
  </si>
  <si>
    <t>RV 15.05.0053 (/)</t>
  </si>
  <si>
    <t>Base suporte, contrapiso ou camada regularizadora executada com argamassa de cimento e areia no traço 1:5, espessura de 2cm.</t>
  </si>
  <si>
    <t xml:space="preserve">    40,30</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</si>
  <si>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</si>
  <si>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</si>
  <si>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</si>
  <si>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</si>
  <si>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 xml:space="preserve">    52,35</t>
  </si>
  <si>
    <t>RV 15.05.0062 (/)</t>
  </si>
  <si>
    <t>Base suporte, contrapiso ou camada regularizadora executada com argamassa de cimento e areia no traço 1:5, espessura de 3,5cm.</t>
  </si>
  <si>
    <t xml:space="preserve">    58,37</t>
  </si>
  <si>
    <t>RV 15.05.0100 (/)</t>
  </si>
  <si>
    <t>Base suporte ou contrapiso, executado com concreto magro, na espessura de 5cm, no traço 1:3:3, em volume, com juntas formando quadros de (1x1)m, com sarrafos de madeira serrada, incorporados, inclusive preparo do terreno, compactação do solo à maço.</t>
  </si>
  <si>
    <t xml:space="preserve">    60,93</t>
  </si>
  <si>
    <t>RV 15.05.0150 (/)</t>
  </si>
  <si>
    <t>Camada de brita 1, com espessura estimada em 3cm, espalhada manualmente.</t>
  </si>
  <si>
    <t xml:space="preserve">    18,89</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</si>
  <si>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</si>
  <si>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</si>
  <si>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</si>
  <si>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</si>
  <si>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 xml:space="preserve">    75,21</t>
  </si>
  <si>
    <t>RV 15.05.0300 (/)</t>
  </si>
  <si>
    <t>Piso cimentado, acabamento áspero ou liso, com juntas batidas formando quadros, com 1,5cm de espessura, com argamassa de cimento e areia no traço 1:3, alisado à colher, sobre base existente.</t>
  </si>
  <si>
    <t xml:space="preserve">    81,30</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</si>
  <si>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</si>
  <si>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</si>
  <si>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</si>
  <si>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</si>
  <si>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 xml:space="preserve">    22,81</t>
  </si>
  <si>
    <t>RV 15.10 Recomposição de Piso Cimentado</t>
  </si>
  <si>
    <t>RV 15.10.0050 (A)</t>
  </si>
  <si>
    <t>Recomposição de piso cimentado, com argamassa de cimento e areia no traço 1:3, com 2cm de espessura, inclusive apicoamento do piso existente.</t>
  </si>
  <si>
    <t xml:space="preserve">    72,46</t>
  </si>
  <si>
    <t>RV 15.10.0100 (B)</t>
  </si>
  <si>
    <t>Recomposição de piso de concreto simples com resistência de 11MPa, com 8cm de espessura, inclusive demolição com equipamento de ar comprimido do piso existente.</t>
  </si>
  <si>
    <t xml:space="preserve">    72,94</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</si>
  <si>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</si>
  <si>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</si>
  <si>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</si>
  <si>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 xml:space="preserve">   111,48</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</si>
  <si>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</si>
  <si>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</si>
  <si>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 xml:space="preserve">   213,99</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</si>
  <si>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</si>
  <si>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</si>
  <si>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 xml:space="preserve">   121,80</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</si>
  <si>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</si>
  <si>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</si>
  <si>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 xml:space="preserve">   228,49</t>
  </si>
  <si>
    <t>RV 15.15.0100 (/)</t>
  </si>
  <si>
    <t>Piso em mosaico de azulejos de várias origens, com argamassa de cimento e areia, no traço 1:3, sobre base já existente.</t>
  </si>
  <si>
    <t xml:space="preserve">    99,27</t>
  </si>
  <si>
    <t>RV 15.15.0150 (A)</t>
  </si>
  <si>
    <t>Revestimento de piso, com cerâmica (20x20)cm, Cecrisa linha Stadium Jenel WH ou similar, assentes sobre superfícies osso com argamassa de cimento, saibro e areia no traço 1:2:3, rejuntados com cimento branco e corante.</t>
  </si>
  <si>
    <t xml:space="preserve">   135,00</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</si>
  <si>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</si>
  <si>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</si>
  <si>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 xml:space="preserve">   152,46</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</si>
  <si>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</si>
  <si>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</si>
  <si>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 xml:space="preserve">   203,31</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</si>
  <si>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</si>
  <si>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</si>
  <si>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</si>
  <si>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 xml:space="preserve">   144,41</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</si>
  <si>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</si>
  <si>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</si>
  <si>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 xml:space="preserve">   142,21</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</si>
  <si>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</si>
  <si>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</si>
  <si>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</si>
  <si>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 xml:space="preserve">    98,33</t>
  </si>
  <si>
    <t>RV 15.20.0150 (A)</t>
  </si>
  <si>
    <t>Capa degrau de Mármore Branco Nacional de (3x28)cm, com 1 polimento, assentes com recobrimento de nata de cimento sobre argamassa de cimento, saibro e areia no traço 1:2:2.</t>
  </si>
  <si>
    <t xml:space="preserve">   202,18</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</si>
  <si>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</si>
  <si>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</si>
  <si>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</si>
  <si>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</si>
  <si>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</si>
  <si>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</si>
  <si>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 xml:space="preserve">   409,12</t>
  </si>
  <si>
    <t>RV 15.20.0325 (/)</t>
  </si>
  <si>
    <t>Revestimento com granito branco Dallas polido, em placa de (50x50)cm com 2cm de espessura, acabamento polido, para piso, assentes sobre argamassa de cimento, saibro e areia no traço 1:2:2. Fornecimento e colocação.</t>
  </si>
  <si>
    <t xml:space="preserve">   228,21</t>
  </si>
  <si>
    <t>RV 15.20.0350 (A)</t>
  </si>
  <si>
    <t>Revestimento com granito Capão Bonito, em placa de 2cm de espessura, acabamento polido, assentado sobre terreno nivelado, argamassa de cimento e areia no traço 1:3.  Fornecimento e colocação.</t>
  </si>
  <si>
    <t xml:space="preserve">   464,64</t>
  </si>
  <si>
    <t>RV 15.20.0353 (A)</t>
  </si>
  <si>
    <t>Revestimento com granito Capão Bonito, em placa de 2cm de espessura, acabamento apicoado, assentado sobre terreno nivelado, argamassa de cimento e areia no traço 1:3.  Fornecimento e colocação.</t>
  </si>
  <si>
    <t xml:space="preserve">   453,61</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</si>
  <si>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</si>
  <si>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</si>
  <si>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</si>
  <si>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</si>
  <si>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</si>
  <si>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</si>
  <si>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 xml:space="preserve">   438,93</t>
  </si>
  <si>
    <t>RV 15.20.0409 (A)</t>
  </si>
  <si>
    <t>Revestimento com granito Cinza flameado, em placa de (40x40)cm, com 3cm de espessura, assentado sobre base existente, com argamassa de cimento e areia no traço de 1:3.  Fornecimento e colocação.</t>
  </si>
  <si>
    <t xml:space="preserve">   365,52</t>
  </si>
  <si>
    <t>RV 15.20.0412 (A)</t>
  </si>
  <si>
    <t>Revestimento com granito Cinza serrado e face natural, em placa de (40x40)cm classificado, com 3cm de espessura, assentado sobre base existente, com argamassa de cimento e areia no traço de 1:3.  Fornecimento e colocação.</t>
  </si>
  <si>
    <t xml:space="preserve">   158,67</t>
  </si>
  <si>
    <t>RV 15.20.0450 (A)</t>
  </si>
  <si>
    <t>Revestimento com granito Juparaná, em placa de (40x40)cm com 2cm de espessura, acabamento polido, para piso, assentes sobre argamassa de cimento, saibro e areia no traço 1:2:2.  Fornecimento e colocação.</t>
  </si>
  <si>
    <t xml:space="preserve">   449,57</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</si>
  <si>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</si>
  <si>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</si>
  <si>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</si>
  <si>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</si>
  <si>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</si>
  <si>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</si>
  <si>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 xml:space="preserve">   216,26</t>
  </si>
  <si>
    <t>RV 15.20.0550 (/)</t>
  </si>
  <si>
    <t>Rodapé de granito, boleado, com (10x2)cm.  Fornecimento e colocação.</t>
  </si>
  <si>
    <t xml:space="preserve">    70,97</t>
  </si>
  <si>
    <t>RV 15.20.0600 (/)</t>
  </si>
  <si>
    <t>Soleira de granito com (15x3)cm, assente com recobrimento de nata de cimento sobre argamassa de cimento e areia, no traço 1:2.</t>
  </si>
  <si>
    <t xml:space="preserve">   106,60</t>
  </si>
  <si>
    <t>RV 15.20.0650 (A)</t>
  </si>
  <si>
    <t>Soleira de Mármore Branco Nacional de (3x25)cm, com 2 polimentos, assentes com recobrimento de nata de cimento sobre argamassa de cimento, saibro e areia no traço 1:2:2.</t>
  </si>
  <si>
    <t xml:space="preserve">   116,61</t>
  </si>
  <si>
    <t>RV 15.20.0653 (A)</t>
  </si>
  <si>
    <t>Soleira de  Mármore Branco Nacional de (3x13)cm, com 2 polimentos, assentes com recobrimento de nata de cimento sobre argamassa de cimento, saibro e areia no traço 1:2:2.</t>
  </si>
  <si>
    <t xml:space="preserve">    68,71</t>
  </si>
  <si>
    <t>RV 15.20.0700 (A)</t>
  </si>
  <si>
    <t>Piso de granito apicoado Cinza Andorinha, sobre terreno nivelado, com argamassa de cimento e areia, no traço 1:3, sendo a peça de (40x40x3)cm.</t>
  </si>
  <si>
    <t xml:space="preserve">   322,63</t>
  </si>
  <si>
    <t>RV 15.25 Pisos de Concreto e Plaqueamento</t>
  </si>
  <si>
    <t>RV 15.25.0050 (/)</t>
  </si>
  <si>
    <t>Camada impermeabilizadora de piso, de concreto simples, com 8cm de espessura no traço de 1:3:4, em volume, com impermeabilizante Sika 1 ou similar.</t>
  </si>
  <si>
    <t xml:space="preserve">    41,77</t>
  </si>
  <si>
    <t>RV 15.25.0100 (C)</t>
  </si>
  <si>
    <t>Piso de concreto simples com resistencia de 15 MPa (traço em volume: 1:2 1/2:4), preparado em betoneira com 8cm de espessura, inclusive preparo manual do terreno.</t>
  </si>
  <si>
    <t xml:space="preserve">    66,64</t>
  </si>
  <si>
    <t>RV 15.25.0102 (/)</t>
  </si>
  <si>
    <t>Piso de concreto simples, 6cm de espessura, com resistência característica a compressão de 25Mpa, formando quadrados de (1,50x1,50)m de junta serrada, exclusive preparo de terreno.</t>
  </si>
  <si>
    <t>RV 15.25.0103 (A)</t>
  </si>
  <si>
    <t>Piso de concreto simples, 8cm de espessura, com resistência característica à compressão de 18Mpa, formando quadrados de (1,50x1,50)m de junta serrada, exclusive preparo de terreno.</t>
  </si>
  <si>
    <t xml:space="preserve">    74,52</t>
  </si>
  <si>
    <t>RV 15.25.0104 (/)</t>
  </si>
  <si>
    <t>Piso de concreto simples, 10cm de espessura, com resistência característica a compressão de 30Mpa, formando quadrados de (1,50x1,50)m de junta serrada, exclusive preparo de terreno.</t>
  </si>
  <si>
    <t>RV 15.25.0150 (/)</t>
  </si>
  <si>
    <t>Pátio de concreto, 8cm de espessura,no traço 1:3:3, em volume, formando quadros de (1,00x1,00)m, com sarrafos de madeira serrada, incorporados, exclusive preparo terreno.</t>
  </si>
  <si>
    <t xml:space="preserve">    88,66</t>
  </si>
  <si>
    <t>RV 15.25.0153 (/)</t>
  </si>
  <si>
    <t>Pátio de concreto, 10cm de espessura no traço 1:2:3, em volume, formando quadros de (1,50x1,50)m, com sarrafos de madeira serrada, incorporados, exclusive preparo terreno.</t>
  </si>
  <si>
    <t xml:space="preserve">    79,50</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</si>
  <si>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</si>
  <si>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</si>
  <si>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</si>
  <si>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</si>
  <si>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 xml:space="preserve">   118,16</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</si>
  <si>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</si>
  <si>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</si>
  <si>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</si>
  <si>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</si>
  <si>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 xml:space="preserve">   119,29</t>
  </si>
  <si>
    <t>RV 15.25.0210 (/)</t>
  </si>
  <si>
    <t>Pavimentação em placas de concreto Fck=20Mpa, medindo (40x80x10)cm, com armação de tela Telcon Q-61 ou similar, junta de 2cm, inclusive acabamento da placa no próprio concreto com desempenadora de aço e preparo do terreno.</t>
  </si>
  <si>
    <t xml:space="preserve">   119,82</t>
  </si>
  <si>
    <t>RV 15.25.0250 (A)</t>
  </si>
  <si>
    <t>Revestimento com argamassa de cimento e areia no traço 1:4, Sikafix ou similar, com 2cm de espessura, inclusive chapisco.</t>
  </si>
  <si>
    <t xml:space="preserve">    49,86</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</si>
  <si>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</si>
  <si>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</si>
  <si>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</si>
  <si>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 xml:space="preserve">    97,90</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</si>
  <si>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</si>
  <si>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</si>
  <si>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</si>
  <si>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</si>
  <si>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 xml:space="preserve">   211,97</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</si>
  <si>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</si>
  <si>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</si>
  <si>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 xml:space="preserve">   237,06</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</si>
  <si>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</si>
  <si>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</si>
  <si>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 xml:space="preserve">   212,95</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</si>
  <si>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</si>
  <si>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</si>
  <si>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</si>
  <si>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</si>
  <si>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 xml:space="preserve">    72,73</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</si>
  <si>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</si>
  <si>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</si>
  <si>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 xml:space="preserve">    77,09</t>
  </si>
  <si>
    <t>RV 15.35 Juntas para Piso</t>
  </si>
  <si>
    <t>RV 15.35.0100 (/)</t>
  </si>
  <si>
    <t>Junta plástica (17x3)mm, para pisos contínuos.  Fornecimento e colocação.</t>
  </si>
  <si>
    <t xml:space="preserve">    12,74</t>
  </si>
  <si>
    <t>RV 15.38 Pisos de Alta Resistência</t>
  </si>
  <si>
    <t>RV 15.38.0050 (/)</t>
  </si>
  <si>
    <t>Degrau de escada de argamassa granítica Korodur, na cor granítica, inclusive 3 polimentos.</t>
  </si>
  <si>
    <t xml:space="preserve">   269,57</t>
  </si>
  <si>
    <t>RV 15.38.0053 (A)</t>
  </si>
  <si>
    <t>Degrau de escada de argamassa granítica Korodur, na cor preta, inclusive 3 polimentos.</t>
  </si>
  <si>
    <t xml:space="preserve">   421,35</t>
  </si>
  <si>
    <t>RV 15.38.0100 (/)</t>
  </si>
  <si>
    <t>Piso de argamassa granítica Korodur-PL ou similar, com espessura de 0,8cm, na cor natural do cimento, inclusive base suporte em argamassa de cimento e areia no traço 1:3, espessura de 2,2cm, e 3 polimentos mecânicos.</t>
  </si>
  <si>
    <t xml:space="preserve">   103,86</t>
  </si>
  <si>
    <t>RV 15.38.0103 (/)</t>
  </si>
  <si>
    <t>Piso de argamassa granítica Korodur-PL ou similar, com espessura de 0,8cm, na cor preta, inclusive base suporte em argamassa de cimento e areia no traço 1:3, espessura de 2,2cm, e polimentos mecânicos.</t>
  </si>
  <si>
    <t xml:space="preserve">   305,18</t>
  </si>
  <si>
    <t>RV 15.38.0150 (/)</t>
  </si>
  <si>
    <t>Piso de argamassa granítica com agregados metálicos de alta dureza, Korodur-WH ou similar, com espessura de 0,8cm, na cor natural do cimento, inclusive contrapiso de cimento e areia no traço 1:3, espessura de 3,2cm, e acabamento anti-derrapante.</t>
  </si>
  <si>
    <t xml:space="preserve">   289,79</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</si>
  <si>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</si>
  <si>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</si>
  <si>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</si>
  <si>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</si>
  <si>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 xml:space="preserve">   293,58</t>
  </si>
  <si>
    <t>RV 15.38.0250 (/)</t>
  </si>
  <si>
    <t>Rodapé de argamassa Korodur ou similar, com 10cm de altura, na cor natural do cimento, inclusive 3 polimentos.</t>
  </si>
  <si>
    <t xml:space="preserve">    89,84</t>
  </si>
  <si>
    <t>RV 15.38.0253 (A)</t>
  </si>
  <si>
    <t>Rodapé de argamassa Korodur ou similar, com 10cm de altura, na cor preta, inclusive 3 polimentos.</t>
  </si>
  <si>
    <t xml:space="preserve">   101,33</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</si>
  <si>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</si>
  <si>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</si>
  <si>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</si>
  <si>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</si>
  <si>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</si>
  <si>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 xml:space="preserve">   108,10</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</si>
  <si>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</si>
  <si>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</si>
  <si>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</si>
  <si>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</si>
  <si>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 xml:space="preserve">    95,26</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</si>
  <si>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</si>
  <si>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</si>
  <si>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 xml:space="preserve">   179,76</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</si>
  <si>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</si>
  <si>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</si>
  <si>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 xml:space="preserve">   155,76</t>
  </si>
  <si>
    <t>RV 15.40.0200 (A)</t>
  </si>
  <si>
    <t>Suporte curvo e perfil de arremate para piso vinílico.  Fornecimento e colocação.</t>
  </si>
  <si>
    <t xml:space="preserve">    56,79</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</si>
  <si>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</si>
  <si>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</si>
  <si>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</si>
  <si>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</si>
  <si>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 xml:space="preserve">   255,41</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</si>
  <si>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</si>
  <si>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</si>
  <si>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 xml:space="preserve">   242,56</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</si>
  <si>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</si>
  <si>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</si>
  <si>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</si>
  <si>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</si>
  <si>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 xml:space="preserve">   227,13</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</si>
  <si>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</si>
  <si>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</si>
  <si>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 xml:space="preserve">   166,65</t>
  </si>
  <si>
    <t>RV 15.40.0550 (/)</t>
  </si>
  <si>
    <t>Piso vinílico nacional homogêneo condutivo, padrão "liso", nas dimensões de (61x61)cm, espessura de 2,0mm, resistência de 2,5x(10)4 - 1x(10)6 ohms, composto de fibras condutivas de carbono, tipo Traffic ELS ou similar. Fornecimento e colocação.</t>
  </si>
  <si>
    <t xml:space="preserve">   456,37</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</si>
  <si>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</si>
  <si>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</si>
  <si>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</si>
  <si>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</si>
  <si>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</si>
  <si>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</si>
  <si>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</si>
  <si>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</si>
  <si>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</si>
  <si>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</si>
  <si>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</si>
  <si>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 xml:space="preserve">   119,07</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</si>
  <si>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</si>
  <si>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</si>
  <si>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</si>
  <si>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</si>
  <si>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</si>
  <si>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</si>
  <si>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</si>
  <si>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</si>
  <si>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</si>
  <si>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 xml:space="preserve">   173,85</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</si>
  <si>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</si>
  <si>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</si>
  <si>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</si>
  <si>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</si>
  <si>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</si>
  <si>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</si>
  <si>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</si>
  <si>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 xml:space="preserve">   502,35</t>
  </si>
  <si>
    <t>RV 15.55.0053 (A)</t>
  </si>
  <si>
    <t>Piso de tacos de madeira aparelhada, de (7 x 21)cm, pixados e incrustados com pedriscos, assentados em argamassa de cimento e saibro, traço 1:6, exclusive serviços de calafate.</t>
  </si>
  <si>
    <t xml:space="preserve">   206,03</t>
  </si>
  <si>
    <t>RV 15.57 Piso em Ladrilho Hidráulico</t>
  </si>
  <si>
    <t>RV 15.57.0100 (/)</t>
  </si>
  <si>
    <t>Piso em ladrilho hidráulico tratado 25 dados (20x20)cm, na cor cinza.  Fornecimento, assentamento e tratamento.</t>
  </si>
  <si>
    <t xml:space="preserve">   127,34</t>
  </si>
  <si>
    <t>RV 15.60 Pisos de Pedra Portuguesa</t>
  </si>
  <si>
    <t>RV 15.60.0050 (/)</t>
  </si>
  <si>
    <t>Pedra Portuguesa.  Fornecimento.</t>
  </si>
  <si>
    <t xml:space="preserve">   105,00</t>
  </si>
  <si>
    <t>RV 15.60.0100 (A)</t>
  </si>
  <si>
    <t>Piso de pedra portuguesa, conforme item RV 15.60.0150, incluindo base de concreto magro de 3cm de espessura.</t>
  </si>
  <si>
    <t xml:space="preserve">   208,24</t>
  </si>
  <si>
    <t>RV 15.60.0150 (/)</t>
  </si>
  <si>
    <t>Piso de pedra portuguesa, assentado sobre mistura de cimento e saibro no traço 1:5, inclusive acerto do terreno.  Fornecimento e colocação.</t>
  </si>
  <si>
    <t xml:space="preserve">   188,14</t>
  </si>
  <si>
    <t>RV 15.60.0200 (A)</t>
  </si>
  <si>
    <t>Piso de pedra portuguesa, em desenho simples, com aproximadamente 25% de pedra preta, 25% de pedra vermelha e 50% de pedra branca, assentado sobre mistura de cimento e saibro no traço 1:5, inclusive acerto do terreno.  Fornecimento e colocação.</t>
  </si>
  <si>
    <t xml:space="preserve">   225,50</t>
  </si>
  <si>
    <t>RV 15.60.0203 (/)</t>
  </si>
  <si>
    <t>Piso de pedra portuguesa, em desenho simples, com aproximadamente 40% de pedra preta e 60% de pedra branca, assentado sobre mistura de cimento e saibro no traço 1:5, inclusive acerto do terreno.  Fornecimento e colocação.</t>
  </si>
  <si>
    <t xml:space="preserve">   210,26</t>
  </si>
  <si>
    <t>RV 15.60.0250 (/)</t>
  </si>
  <si>
    <t>Piso de pedra portuguesa branca e preta, em faixa assentada sobre mistura de cimento e saibro no traço 1:5, inclusive acerto do terreno.  Fornecimento e colocação.</t>
  </si>
  <si>
    <t xml:space="preserve">   219,40</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</si>
  <si>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</si>
  <si>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</si>
  <si>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</si>
  <si>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</si>
  <si>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</si>
  <si>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 xml:space="preserve">   144,36</t>
  </si>
  <si>
    <t>RV 15.70 Pisos de Borracha</t>
  </si>
  <si>
    <t>RV 15.70.0050 (A)</t>
  </si>
  <si>
    <t>Piso de borracha, em rolo de 1,40m de largura, superfície Grão de Arroz, espessura de 3,0mm, na cor preta, Mercur ou similar.  Fornecimento e colocação.</t>
  </si>
  <si>
    <t xml:space="preserve">   191,00</t>
  </si>
  <si>
    <t>RV 15.70.0150 (A)</t>
  </si>
  <si>
    <t>Piso de Plurigoma ou similar, pastilhado, de 3mm de espessura, placas de (50x50)cm, sobre base existente, com colocação.</t>
  </si>
  <si>
    <t xml:space="preserve">    97,62</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</si>
  <si>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</si>
  <si>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</si>
  <si>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</si>
  <si>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</si>
  <si>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</si>
  <si>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 xml:space="preserve">   111,95</t>
  </si>
  <si>
    <t>RV 15.80 Piso Elevado</t>
  </si>
  <si>
    <t>RV 15.80.0050 (/)</t>
  </si>
  <si>
    <t>Piso elevado Dimopiso ou similar, em placas de (60x60)cm com espessura de 40mm, estruturado por suportes telescópicos com altura de 20cm, revestido com Paviflex ou similar.  Fornecimento e colocação.</t>
  </si>
  <si>
    <t xml:space="preserve">   538,63</t>
  </si>
  <si>
    <t>RV 15.85 Piso de  pedra São Thomé</t>
  </si>
  <si>
    <t>RV 15.85.0050 (A)</t>
  </si>
  <si>
    <t>Piso de pedra São Thomé, em placas de (30x30)cm, (38x38)cm, (48x48)cm e (58x58)cm com espessura de 2cm, inclusive argamassa de assentamento com espessura de 3,0cm.  Fornecimento e colocação.</t>
  </si>
  <si>
    <t xml:space="preserve">   286,59</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</si>
  <si>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</si>
  <si>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</si>
  <si>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</si>
  <si>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 xml:space="preserve">   298,20</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</si>
  <si>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</si>
  <si>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</si>
  <si>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</si>
  <si>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</si>
  <si>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 xml:space="preserve">   839,45</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</si>
  <si>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</si>
  <si>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</si>
  <si>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 xml:space="preserve">  1274,45</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</si>
  <si>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</si>
  <si>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</si>
  <si>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 xml:space="preserve">   627,82</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</si>
  <si>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</si>
  <si>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</si>
  <si>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 xml:space="preserve">   587,89</t>
  </si>
  <si>
    <t>RV 15.95 Pisos de Alerta</t>
  </si>
  <si>
    <t>RV 15.95.0050 (A)</t>
  </si>
  <si>
    <t>Piso de alerta em placas marmorizadas vibro-prensadas, Tecnogran ou similar, com acabamento rústico, na cor cinza, inclusive contrapiso com espessura de 3cm.  Fornecimento e colocação.</t>
  </si>
  <si>
    <t xml:space="preserve">   195,44</t>
  </si>
  <si>
    <t>RV 15.95.0053 (A)</t>
  </si>
  <si>
    <t>Piso de alerta em placas marmorizadas vibro-prensadas, Tecnogran ou similar, com acabamento rústico, na cor vermelha, inclusive contrapiso com espessura de 3cm.  Fornecimento e colocação.</t>
  </si>
  <si>
    <t xml:space="preserve">   204,46</t>
  </si>
  <si>
    <t>RV 15.95.0100 (/)</t>
  </si>
  <si>
    <t>Piso de sinalização porcelanato linha ARQTEC Go ou Stop, Eliane ou similar, na cor Amarela, com peças de 25 x 25cm.  Fornecimento e assentamento.</t>
  </si>
  <si>
    <t xml:space="preserve">   737,32</t>
  </si>
  <si>
    <t>RV 15.95.0150 (/)</t>
  </si>
  <si>
    <t>Piso de sinalização porcelanato linha ARQTEC Go ou Stop, Eliane ou similar, na cor Azul, com peças de 25 x 25cm.  Fornecimento e assentamento.</t>
  </si>
  <si>
    <t xml:space="preserve">   786,35</t>
  </si>
  <si>
    <t>RV 20 Acabamento em Superfície de Concreto</t>
  </si>
  <si>
    <t>RV 20.05 Acabamento em Superfície de Concreto</t>
  </si>
  <si>
    <t>RV 20.05.0050 (/)</t>
  </si>
  <si>
    <t>Acabamento de pedreiro em superfície de concreto projetado.</t>
  </si>
  <si>
    <t xml:space="preserve">    60,03</t>
  </si>
  <si>
    <t>RV 20.05.0150 (A)</t>
  </si>
  <si>
    <t>Estucamento de concreto aparente sendo a argamassa de cimento, cal e areia fina no traço 1:3:5, com espessura de 2mm, sobre superfície limpa.</t>
  </si>
  <si>
    <t xml:space="preserve">    17,19</t>
  </si>
  <si>
    <t>RV 20.05.0250 (/)</t>
  </si>
  <si>
    <t>Recomposição de camada de capeamento de concreto de pequenas espessuras em serviços de recuperação estrutural, exclusive o material.</t>
  </si>
  <si>
    <t xml:space="preserve">    51,47</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</si>
  <si>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</si>
  <si>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</si>
  <si>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</si>
  <si>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</si>
  <si>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</si>
  <si>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</si>
  <si>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</si>
  <si>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 xml:space="preserve">   331,76</t>
  </si>
  <si>
    <t>RV 25.10.0053 (A)</t>
  </si>
  <si>
    <t>Forro acústico Armstrong ou similar, tipo Fine Fissured RH 90 Tegular, de (625x625)mm, perfil Javelin, para áreas superiores a 100m2, exclusives despesas com andaimes, fretes e estruturas auxiliares.  Fornecimento e colocação.</t>
  </si>
  <si>
    <t xml:space="preserve">   174,96</t>
  </si>
  <si>
    <t>RV 25.10.0100 (A)</t>
  </si>
  <si>
    <t>Forro acústico, em gesso cartonado, exclusive materiais de acabamento, despesas com andaimes e transporte.  Fornecimento e colocação.</t>
  </si>
  <si>
    <t xml:space="preserve">   118,61</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</si>
  <si>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</si>
  <si>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</si>
  <si>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</si>
  <si>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</si>
  <si>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</si>
  <si>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</si>
  <si>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 xml:space="preserve">   504,00</t>
  </si>
  <si>
    <t>RV 25.10.0250 (A)</t>
  </si>
  <si>
    <t>Revestimento de paredes, 25mm de espessura, da Climatex ou similar.  Fornecimento e colocação.</t>
  </si>
  <si>
    <t xml:space="preserve">   290,81</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</si>
  <si>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</si>
  <si>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</si>
  <si>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</si>
  <si>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</si>
  <si>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</si>
  <si>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</si>
  <si>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</si>
  <si>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</si>
  <si>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</si>
  <si>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</si>
  <si>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 xml:space="preserve">    27,69</t>
  </si>
  <si>
    <t>RV 30.05.0200 (/)</t>
  </si>
  <si>
    <t>Rodapé de madeira aparelhada, com seção de (5 x 2)cm, pregado em tacos embutidos na alvenaria.</t>
  </si>
  <si>
    <t xml:space="preserve">    27,77</t>
  </si>
  <si>
    <t>RV 30.05.0250 (/)</t>
  </si>
  <si>
    <t>Rodapé de madeira aparelhada, com seção de (7 x 2)cm, pregado em tacos embutidos na alvenaria.</t>
  </si>
  <si>
    <t xml:space="preserve">    39,95</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</si>
  <si>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</si>
  <si>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</si>
  <si>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</si>
  <si>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</si>
  <si>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 xml:space="preserve">    32,34</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</si>
  <si>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</si>
  <si>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</si>
  <si>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</si>
  <si>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</si>
  <si>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</si>
  <si>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</si>
  <si>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</si>
  <si>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</si>
  <si>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 xml:space="preserve">    30,56</t>
  </si>
  <si>
    <t>SC 05.05.0150 (/)</t>
  </si>
  <si>
    <t>Arrancamento de bancada de pia ou banca seca de até 1m de altura por até 0,80m de largura.</t>
  </si>
  <si>
    <t xml:space="preserve">    64,82</t>
  </si>
  <si>
    <t>SC 05.05.0200 (/)</t>
  </si>
  <si>
    <t>Arrancamento de grades, gradis, alambrados, cercas e portões.</t>
  </si>
  <si>
    <t>SC 05.05.0250 (/)</t>
  </si>
  <si>
    <t>Arrancamento de meios-fios, de granito ou concreto retos ou curvos, inclusive afastamento lateral dentro do canteiro de serviço.</t>
  </si>
  <si>
    <t xml:space="preserve">    29,38</t>
  </si>
  <si>
    <t>SC 05.05.0300 (/)</t>
  </si>
  <si>
    <t>Arrancamento de paralelepípedos, inclusive afastamento lateral dentro do canteiro de serviço.</t>
  </si>
  <si>
    <t>SC 05.05.0350 (/)</t>
  </si>
  <si>
    <t>Arrancamento de portas, janelas e caixilhos de ar condicionado ou outros.</t>
  </si>
  <si>
    <t xml:space="preserve">    38,14</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</si>
  <si>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</si>
  <si>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</si>
  <si>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</si>
  <si>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</si>
  <si>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 xml:space="preserve">    17,36</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</si>
  <si>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</si>
  <si>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</si>
  <si>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</si>
  <si>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</si>
  <si>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</si>
  <si>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</si>
  <si>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 xml:space="preserve">   183,11</t>
  </si>
  <si>
    <t>SC 05.05.0650 (/)</t>
  </si>
  <si>
    <t>Demolição manual de alvenaria de pedra seca, inclusive empilhamento dentro do canteiro de serviço.</t>
  </si>
  <si>
    <t xml:space="preserve">   122,08</t>
  </si>
  <si>
    <t>SC 05.05.0700 (A)</t>
  </si>
  <si>
    <t>Demolição manual de alvenaria de tijolos furados, inclusive empilhamento dentro do canteiro de serviço.</t>
  </si>
  <si>
    <t xml:space="preserve">   137,34</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</si>
  <si>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</si>
  <si>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</si>
  <si>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</si>
  <si>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</si>
  <si>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</si>
  <si>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</si>
  <si>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</si>
  <si>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</si>
  <si>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</si>
  <si>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</si>
  <si>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 xml:space="preserve">   518,82</t>
  </si>
  <si>
    <t>SC 05.05.1000 (/)</t>
  </si>
  <si>
    <t>Demolição de divisórias de placas de marmorite.</t>
  </si>
  <si>
    <t xml:space="preserve">    21,36</t>
  </si>
  <si>
    <t>SC 05.05.1050 (/)</t>
  </si>
  <si>
    <t>Demolição de filme (película) de impermeabilização e respectiva tela de poliéster tipo Denver ou similar, Hey'di Cryl ou similar.</t>
  </si>
  <si>
    <t>SC 05.05.1100 (/)</t>
  </si>
  <si>
    <t>Demolição manual de pavimentação de concreto asfaltico de 5cm de espessura.</t>
  </si>
  <si>
    <t xml:space="preserve">   324,09</t>
  </si>
  <si>
    <t>SC 05.05.1150 (/)</t>
  </si>
  <si>
    <t>Demolição manual de pavimentação de macadame betuminoso, inclusive afastamento lateral dentro do canteiro de serviço.</t>
  </si>
  <si>
    <t xml:space="preserve">    98,82</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</si>
  <si>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</si>
  <si>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</si>
  <si>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</si>
  <si>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</si>
  <si>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</si>
  <si>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</si>
  <si>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 xml:space="preserve">    36,32</t>
  </si>
  <si>
    <t>SC 05.05.1350 (/)</t>
  </si>
  <si>
    <t>Demolição de piso de ladrilho cerâmico, inclusive argamassa do contrapiso com até 5cm de espessura.</t>
  </si>
  <si>
    <t xml:space="preserve">    26,32</t>
  </si>
  <si>
    <t>SC 05.05.1400 (/)</t>
  </si>
  <si>
    <t>Demolição de revestimento em argamassa de cal e areia ou cimento e saibro.</t>
  </si>
  <si>
    <t>SC 05.05.1450 (/)</t>
  </si>
  <si>
    <t>Demolição de revestimento em azulejos, cerâmicas, mármores ou lambris.</t>
  </si>
  <si>
    <t xml:space="preserve">    32,05</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</si>
  <si>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</si>
  <si>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</si>
  <si>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</si>
  <si>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</si>
  <si>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 xml:space="preserve">    72,11</t>
  </si>
  <si>
    <t>SC 05.05.1600 (/)</t>
  </si>
  <si>
    <t>Demolição de revestimento de soleiras, peitoris ou escadas.</t>
  </si>
  <si>
    <t xml:space="preserve">    16,41</t>
  </si>
  <si>
    <t>SC 05.05.1650 (/)</t>
  </si>
  <si>
    <t>Demolição de rodapé de alta resistência, tipo Marmorite, Oxicret ou Korodur ou similar.</t>
  </si>
  <si>
    <t xml:space="preserve">    11,75</t>
  </si>
  <si>
    <t>SC 05.05.1700 (/)</t>
  </si>
  <si>
    <t>Recolocação de tacos soltos usando pixe, pedrisco e argamassa de cimento e saibro no traço 1:6 com remoção de base existente.</t>
  </si>
  <si>
    <t xml:space="preserve">   159,02</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</si>
  <si>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</si>
  <si>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</si>
  <si>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</si>
  <si>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</si>
  <si>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</si>
  <si>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</si>
  <si>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 xml:space="preserve">  4612,90</t>
  </si>
  <si>
    <t>SC 05.05.1900 (/)</t>
  </si>
  <si>
    <t>Remoção de cobertura de chapas onduladas de alumínio, medida em projeção horizontal, exclusive madeiramento.</t>
  </si>
  <si>
    <t xml:space="preserve">    12,65</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</si>
  <si>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</si>
  <si>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</si>
  <si>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</si>
  <si>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</si>
  <si>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</si>
  <si>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</si>
  <si>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 xml:space="preserve">    52,68</t>
  </si>
  <si>
    <t>SC 05.05.2100 (/)</t>
  </si>
  <si>
    <t>Remoção de cobertura de telha francesa, medida em projeção horizontal, exclusive madeiramento.</t>
  </si>
  <si>
    <t xml:space="preserve">    21,97</t>
  </si>
  <si>
    <t>SC 05.05.2150 (/)</t>
  </si>
  <si>
    <t>Remoção de cobertura de telha francesa, inclusive madeiramento, medido o conjunto em projeção horizontal.</t>
  </si>
  <si>
    <t xml:space="preserve">    48,29</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</si>
  <si>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</si>
  <si>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</si>
  <si>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</si>
  <si>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</si>
  <si>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 xml:space="preserve">    17,80</t>
  </si>
  <si>
    <t>SC 05.05.2300 (/)</t>
  </si>
  <si>
    <t>Remoção de cobertura de telha de fibro-cimento, tipo calha 43 ou 49 ou similar, medido o conjunto em projeção horizontal, inclusive madeiramento.</t>
  </si>
  <si>
    <t xml:space="preserve">    24,87</t>
  </si>
  <si>
    <t>SC 05.05.2350 (/)</t>
  </si>
  <si>
    <t>Remoção de cobertura de telha fibro-cimento, tipo calha 90 ou metálica tipo Tekno ou similar, medida em projeção horizontal, exclusive madeiramento.</t>
  </si>
  <si>
    <t xml:space="preserve">    13,70</t>
  </si>
  <si>
    <t>SC 05.05.2400 (/)</t>
  </si>
  <si>
    <t>Remoção de cobertura de telha de fibro-cimento, tipo calha 90, ou metálica tipo Tekno ou similar, medido o conjunto em projeção horizontal, inclusive madeiramento.</t>
  </si>
  <si>
    <t xml:space="preserve">    19,15</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</si>
  <si>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</si>
  <si>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</si>
  <si>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</si>
  <si>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</si>
  <si>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</si>
  <si>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</si>
  <si>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 xml:space="preserve">    33,38</t>
  </si>
  <si>
    <t>SC 05.05.2600 (/)</t>
  </si>
  <si>
    <t>Retirada de impermeabilização flexível (asfalto, Igol, etc.), inclusive afastamento lateral, dentro do canteiro de serviço; exclusive camada de proteção.</t>
  </si>
  <si>
    <t xml:space="preserve">    10,75</t>
  </si>
  <si>
    <t>SC 05.05.2650 (/)</t>
  </si>
  <si>
    <t>Remoção de forro de estuque.</t>
  </si>
  <si>
    <t>SC 05.05.2700 (/)</t>
  </si>
  <si>
    <t>Remoção de forro de frisos de madeira, Eucatex ou similar ou tábuas, exclusive o engradamento.</t>
  </si>
  <si>
    <t>SC 05.05.2750 (/)</t>
  </si>
  <si>
    <t>Remoção de frisos de assoalho.</t>
  </si>
  <si>
    <t xml:space="preserve">    22,91</t>
  </si>
  <si>
    <t>SC 05.05.2800 (/)</t>
  </si>
  <si>
    <t>Remoção de leito filtrante.</t>
  </si>
  <si>
    <t>SC 05.05.2850 (/)</t>
  </si>
  <si>
    <t>Remoção de madeiramento de cobertura de telhas francesas.</t>
  </si>
  <si>
    <t xml:space="preserve">    27,22</t>
  </si>
  <si>
    <t>SC 05.05.2900 (/)</t>
  </si>
  <si>
    <t>Remoção manual de passeio de pedra portuguesa, inclusive farofa ou colchão de assentamento com até 5cm de espessura.</t>
  </si>
  <si>
    <t xml:space="preserve">    14,69</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</si>
  <si>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</si>
  <si>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</si>
  <si>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</si>
  <si>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</si>
  <si>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 xml:space="preserve">     9,35</t>
  </si>
  <si>
    <t>SC 05.05.3050 (/)</t>
  </si>
  <si>
    <t>Remoção de peitoris.</t>
  </si>
  <si>
    <t xml:space="preserve">    95,28</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</si>
  <si>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</si>
  <si>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</si>
  <si>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</si>
  <si>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</si>
  <si>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</si>
  <si>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</si>
  <si>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</si>
  <si>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</si>
  <si>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 xml:space="preserve">    65,38</t>
  </si>
  <si>
    <t>SC 05.05.3300 (/)</t>
  </si>
  <si>
    <t>Remoção de tubulação de ferro fundido com diâmetro nominal de 400mm a 600mm, exclusive escavação e reaterro.</t>
  </si>
  <si>
    <t xml:space="preserve">   131,37</t>
  </si>
  <si>
    <t>SC 05.05.3350 (/)</t>
  </si>
  <si>
    <t>Remoção de tubulação de ferro fundido com diâmetro nominal de 700mm a 1200mm, exclusive escavação e reaterro.</t>
  </si>
  <si>
    <t xml:space="preserve">   320,77</t>
  </si>
  <si>
    <t>SC 05.05.3400 (/)</t>
  </si>
  <si>
    <t>Remoção de tubo de concreto com diâmetro nominal acima de 1500mm.</t>
  </si>
  <si>
    <t xml:space="preserve">   509,91</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</si>
  <si>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</si>
  <si>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</si>
  <si>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</si>
  <si>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</si>
  <si>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</si>
  <si>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 xml:space="preserve">    15,63</t>
  </si>
  <si>
    <t>SC 05.10.0150 (/)</t>
  </si>
  <si>
    <t>Demolição, com equipamento de ar comprimido, de pisos ou pavimento de concreto simples, inclusive afastamento lateral dentro de canteiro de serviços.</t>
  </si>
  <si>
    <t xml:space="preserve">   211,58</t>
  </si>
  <si>
    <t>SC 05.10.0200 (/)</t>
  </si>
  <si>
    <t>Demolição, com equipamento de ar comprimido, de pavimentação de concreto simples, com 15cm de espessura, inclusive afastamento lateral dentro do canteiro de serviços.</t>
  </si>
  <si>
    <t xml:space="preserve">    32,97</t>
  </si>
  <si>
    <t>SC 05.10.0250 (/)</t>
  </si>
  <si>
    <t>Demolição, com equipamento de ar comprimido, de pavimentação de concreto simples, com 20cm de espessura, inclusive afastamento lateral dentro do canteiro de serviços.</t>
  </si>
  <si>
    <t xml:space="preserve">    41,27</t>
  </si>
  <si>
    <t>SC 05.10.0300 (/)</t>
  </si>
  <si>
    <t>Demolição, com equipamento de ar comprimido, de pisos ou pavimento de concreto armado, inclusive afastamento lateral dentro de canteiro de serviços.</t>
  </si>
  <si>
    <t xml:space="preserve">   359,69</t>
  </si>
  <si>
    <t>SC 05.10.0350 (/)</t>
  </si>
  <si>
    <t>Demolição, com equipamento de ar comprimido, de pavimentação de concreto asfáltico, com 5cm de espessura, inclusive afastamento lateral dentro do canteiro de serviços.</t>
  </si>
  <si>
    <t xml:space="preserve">    24,75</t>
  </si>
  <si>
    <t>SC 05.10.0400 (/)</t>
  </si>
  <si>
    <t>Demolição, com equipamento de ar comprimido, de pavimentação de concreto asfáltico, com 10cm de espessura, inclusive afastamento lateral dentro do canteiro de serviços.</t>
  </si>
  <si>
    <t xml:space="preserve">    37,12</t>
  </si>
  <si>
    <t>SC 05.10.0450 (/)</t>
  </si>
  <si>
    <t>Demolição, com equipamento de ar comprimido, de pavimentação de concreto asfáltico, com 5cm de espessura, em faixas de até 1,20m de largura, inclusive afastamento lateral dentro do canteiro de serviços.</t>
  </si>
  <si>
    <t xml:space="preserve">    29,08</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</si>
  <si>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</si>
  <si>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</si>
  <si>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</si>
  <si>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</si>
  <si>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 xml:space="preserve">   165,00</t>
  </si>
  <si>
    <t>SC 05.10.0600 (/)</t>
  </si>
  <si>
    <t>Demolição, com equipamento de ar comprimido, de massas de concreto armado, exceto pisos ou pavimentos, inclusive afastamento lateral dentro do canteiro de serviços.</t>
  </si>
  <si>
    <t xml:space="preserve">   280,50</t>
  </si>
  <si>
    <t>SC 05.10.0650 (/)</t>
  </si>
  <si>
    <t>Demolição cuidadosa, com equipamento de ar comprimido, de concreto armado, visando à exposição ou retirada de armadura.</t>
  </si>
  <si>
    <t xml:space="preserve">  2562,32</t>
  </si>
  <si>
    <t>SC 05.15 Retirada de Escombros</t>
  </si>
  <si>
    <t>SC 05.15.0050 (A)</t>
  </si>
  <si>
    <t>Calha fechada, de tábuas de madeira serrada, com seção de (0,45 x 0,45)m, para descida de escombros, com aproveitamento da madeira 2 vezes, com colocação.</t>
  </si>
  <si>
    <t xml:space="preserve">   155,81</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</si>
  <si>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</si>
  <si>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</si>
  <si>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</si>
  <si>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</si>
  <si>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</si>
  <si>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</si>
  <si>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 xml:space="preserve">    80,12</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</si>
  <si>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</si>
  <si>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</si>
  <si>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</si>
  <si>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</si>
  <si>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</si>
  <si>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 xml:space="preserve">    20,03</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</si>
  <si>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</si>
  <si>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</si>
  <si>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</si>
  <si>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</si>
  <si>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</si>
  <si>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</si>
  <si>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</si>
  <si>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</si>
  <si>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 xml:space="preserve">   124,92</t>
  </si>
  <si>
    <t>SC 10 Mão-de-Obra</t>
  </si>
  <si>
    <t>SC 10.05 Mão-de-Obra</t>
  </si>
  <si>
    <t>SC 10.05.0050 (/)</t>
  </si>
  <si>
    <t>Ajudante de montador eletromecânico (inclusive encargos sociais).</t>
  </si>
  <si>
    <t>SC 10.05.0150 (/)</t>
  </si>
  <si>
    <t>Arboricultor (inclusive encargos sociais).</t>
  </si>
  <si>
    <t xml:space="preserve">    32,70</t>
  </si>
  <si>
    <t>SC 10.05.0200 (/)</t>
  </si>
  <si>
    <t>Armador de construção civil (inclusive encargos sociais).</t>
  </si>
  <si>
    <t xml:space="preserve">    34,39</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</si>
  <si>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</si>
  <si>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</si>
  <si>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</si>
  <si>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</si>
  <si>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</si>
  <si>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</si>
  <si>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</si>
  <si>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</si>
  <si>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</si>
  <si>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</si>
  <si>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</si>
  <si>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</si>
  <si>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</si>
  <si>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</si>
  <si>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</si>
  <si>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</si>
  <si>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</si>
  <si>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</si>
  <si>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</si>
  <si>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</si>
  <si>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</si>
  <si>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</si>
  <si>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</si>
  <si>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</si>
  <si>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 xml:space="preserve">    20,39</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</si>
  <si>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</si>
  <si>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</si>
  <si>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</si>
  <si>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</si>
  <si>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</si>
  <si>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</si>
  <si>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</si>
  <si>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</si>
  <si>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 xml:space="preserve">    97,86</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</si>
  <si>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</si>
  <si>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</si>
  <si>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</si>
  <si>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</si>
  <si>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</si>
  <si>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</si>
  <si>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</si>
  <si>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</si>
  <si>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</si>
  <si>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</si>
  <si>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 xml:space="preserve">    40,59</t>
  </si>
  <si>
    <t>SC 10.05.1400 (/)</t>
  </si>
  <si>
    <t>Serralheiro (inclusive encargos sociais).</t>
  </si>
  <si>
    <t>SC 10.05.1450 (/)</t>
  </si>
  <si>
    <t>Servente (inclusive encargos sociais).</t>
  </si>
  <si>
    <t>SC 10.05.1451 (/)</t>
  </si>
  <si>
    <t>Servente para limpeza de rios, inclusive encargos sociais, EPI específico e insalubridade.</t>
  </si>
  <si>
    <t xml:space="preserve">    35,69</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</si>
  <si>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</si>
  <si>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</si>
  <si>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</si>
  <si>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</si>
  <si>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</si>
  <si>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 xml:space="preserve">    29,32</t>
  </si>
  <si>
    <t>SC 10.10.0100 (/)</t>
  </si>
  <si>
    <t>Operador de tráfego, nível júnior, com todo o seu EPI, colete, capa, boné, apito, (inclusive encargos sociais).</t>
  </si>
  <si>
    <t xml:space="preserve">    24,93</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</si>
  <si>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</si>
  <si>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</si>
  <si>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</si>
  <si>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</si>
  <si>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</si>
  <si>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</si>
  <si>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 xml:space="preserve">    31,86</t>
  </si>
  <si>
    <t>SC 10.10.0300 (/)</t>
  </si>
  <si>
    <t>Inspetor Geral de Tráfego com experiência em serviço de operação de tráfego em rodovias, vias de trânsito rápido e arterial por, no mínimo, 03 (três) anos comprováveis. EPIs e encargos sociais inclusos.</t>
  </si>
  <si>
    <t xml:space="preserve">    55,82</t>
  </si>
  <si>
    <t>SC 10.10.0350 (/)</t>
  </si>
  <si>
    <t>Controlador de Tráfego. EPIs e encargos sociais inclusos.</t>
  </si>
  <si>
    <t xml:space="preserve">    23,74</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</si>
  <si>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</si>
  <si>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</si>
  <si>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</si>
  <si>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</si>
  <si>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</si>
  <si>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</si>
  <si>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</si>
  <si>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</si>
  <si>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 xml:space="preserve"> 20592,37</t>
  </si>
  <si>
    <t>SC 15.05.0150 (/)</t>
  </si>
  <si>
    <t>Areia grossa lavada, inclusive transporte ate 20Km. Fornecimento.</t>
  </si>
  <si>
    <t>SC 15.05.0200 (/)</t>
  </si>
  <si>
    <t>Asfalto diluído tipo cura rápida CR-250.</t>
  </si>
  <si>
    <t xml:space="preserve"> 16312,65</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</si>
  <si>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</si>
  <si>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</si>
  <si>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</si>
  <si>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</si>
  <si>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</si>
  <si>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</si>
  <si>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</si>
  <si>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</si>
  <si>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</si>
  <si>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</si>
  <si>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</si>
  <si>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</si>
  <si>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</si>
  <si>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</si>
  <si>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 xml:space="preserve">   156,60</t>
  </si>
  <si>
    <t>SC 15.05.0450 (/)</t>
  </si>
  <si>
    <t>Brita  nº 1 ou 2, inclusive transporte ate 20Km. Fornecimento.</t>
  </si>
  <si>
    <t>SC 15.05.0500 (/)</t>
  </si>
  <si>
    <t>Brita nº 3, inclusive transporte até 20Km. Fornecimento.</t>
  </si>
  <si>
    <t xml:space="preserve">   134,27</t>
  </si>
  <si>
    <t>SC 15.05.0525 (/)</t>
  </si>
  <si>
    <t>Perfil "I" de aço carbono, padrão americano, de 8"x4".  Fornecimento.</t>
  </si>
  <si>
    <t>SC 15.05.0550 (/)</t>
  </si>
  <si>
    <t>Saibro, inclusive transporte até 20Km.  Fornecimento.</t>
  </si>
  <si>
    <t>SC 15.10 Chapa de Aço para Passagem de Veículos</t>
  </si>
  <si>
    <t>SC 15.10.0050 (B)</t>
  </si>
  <si>
    <t>Chapa de aço de 3/4", para passagem de veículos sobre valas, compreendendo fornecimento e colocação, uso e retirada, medida pela área da chapa em cada aplicação, inclusive mobilização, transporte, carga e descarga e o travamento com grampos.</t>
  </si>
  <si>
    <t xml:space="preserve">  1447,93</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</si>
  <si>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</si>
  <si>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</si>
  <si>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</si>
  <si>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</si>
  <si>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</si>
  <si>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</si>
  <si>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</si>
  <si>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 xml:space="preserve">   157,88</t>
  </si>
  <si>
    <t>SC 20.05.0100 (/)</t>
  </si>
  <si>
    <t>Solda de topo, descendente, em chapa de aço chanfrada de 5/16" de espessura, para serviço de assentamento de tubulação ou peça de aço utilizando conversor elétrico.</t>
  </si>
  <si>
    <t xml:space="preserve">   214,72</t>
  </si>
  <si>
    <t>SC 20.05.0150 (/)</t>
  </si>
  <si>
    <t>Solda de topo, descendente, em chapa de aço chanfrada de 3/8" de espessura, para serviço de assentamento de tubulação ou peça de aço utilizando conversor elétrico.</t>
  </si>
  <si>
    <t xml:space="preserve">   312,31</t>
  </si>
  <si>
    <t>SC 20.05.0200 (/)</t>
  </si>
  <si>
    <t>Solda de topo, descendente, em chapa de aço chanfrada a 30°, de 1/4" de espessura, utilizando conversor eletromotorizado, e admitindo um tempo produtivo de 75%.  Utilizando-se Máquina de Solda a óleo diesel, multiplicar o custo do item por 1,15.</t>
  </si>
  <si>
    <t xml:space="preserve">    76,86</t>
  </si>
  <si>
    <t>SC 20.05.0250 (/)</t>
  </si>
  <si>
    <t>Solda de topo, descendente, em chapa de aço chanfrada a 30°, de 3/8" de espessura, utilizando conversor eletromotorizado, e admitindo um tempo produtivo de 75%.  Utilizando-se Máquina de Solda a óleo diesel, multiplicar o custo do item por 1,15.</t>
  </si>
  <si>
    <t xml:space="preserve">   156,40</t>
  </si>
  <si>
    <t>SC 20.05.0300 (/)</t>
  </si>
  <si>
    <t>Solda de topo, descendente, em chapa de  aço chanfrada a 30°, de 1/2" de espessura, utilizando conversor eletromotorizado, e admitindo um tempo produtivo de 75%.  Utilizando-se Máquina de Solda a óleo diesel, multiplicar o custo do item por 1,15.</t>
  </si>
  <si>
    <t xml:space="preserve">   278,22</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</si>
  <si>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</si>
  <si>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</si>
  <si>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</si>
  <si>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</si>
  <si>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</si>
  <si>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</si>
  <si>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</si>
  <si>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</si>
  <si>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 xml:space="preserve">    30,74</t>
  </si>
  <si>
    <t>SC 20.05.0550 (/)</t>
  </si>
  <si>
    <t>Solda de topo, em tubos de aço galvanizado no diâmetro de 1 1/2", utilizando conversor elétrico, inclusive corte e/ou chanfro das extremidades.</t>
  </si>
  <si>
    <t xml:space="preserve">    35,68</t>
  </si>
  <si>
    <t>SC 20.05.0600 (/)</t>
  </si>
  <si>
    <t>Solda de topo, em tubos de aço galvanizado no diâmetro de 2", utilizando conversor elétrico, inclusive corte e/ou chanfro das extremidades.</t>
  </si>
  <si>
    <t xml:space="preserve">    44,44</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</si>
  <si>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</si>
  <si>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</si>
  <si>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</si>
  <si>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</si>
  <si>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</si>
  <si>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</si>
  <si>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</si>
  <si>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</si>
  <si>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</si>
  <si>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</si>
  <si>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 xml:space="preserve">     8,77</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</si>
  <si>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</si>
  <si>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</si>
  <si>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</si>
  <si>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</si>
  <si>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</si>
  <si>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</si>
  <si>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</si>
  <si>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</si>
  <si>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</si>
  <si>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</si>
  <si>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</si>
  <si>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</si>
  <si>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</si>
  <si>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</si>
  <si>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</si>
  <si>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 xml:space="preserve">    46,37</t>
  </si>
  <si>
    <t>SC 30.10.0150 (A)</t>
  </si>
  <si>
    <t>Polimento de piso de marmorite feito mecanicamente.</t>
  </si>
  <si>
    <t xml:space="preserve">    43,52</t>
  </si>
  <si>
    <t>SC 30.10.0200 (A)</t>
  </si>
  <si>
    <t>Polimento manual de rodapé de marmorite.</t>
  </si>
  <si>
    <t xml:space="preserve">    70,60</t>
  </si>
  <si>
    <t>SC 30.10.0250 (A)</t>
  </si>
  <si>
    <t>Polimento manual de rodapé em material de alta resistência.</t>
  </si>
  <si>
    <t xml:space="preserve">   105,65</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</si>
  <si>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</si>
  <si>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</si>
  <si>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</si>
  <si>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</si>
  <si>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</si>
  <si>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 xml:space="preserve">     7,69</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</si>
  <si>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</si>
  <si>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</si>
  <si>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</si>
  <si>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</si>
  <si>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</si>
  <si>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</si>
  <si>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 xml:space="preserve">     6,77</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</si>
  <si>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</si>
  <si>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</si>
  <si>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</si>
  <si>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</si>
  <si>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</si>
  <si>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</si>
  <si>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</si>
  <si>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</si>
  <si>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</si>
  <si>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</si>
  <si>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</si>
  <si>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</si>
  <si>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</si>
  <si>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</si>
  <si>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 xml:space="preserve">   284,26</t>
  </si>
  <si>
    <t>SC 35.05.0050 (B)</t>
  </si>
  <si>
    <t>Levantamento ou rebaixamento de tampão sobre faixa de rolamento, considerando demolição de camada de asfalto e concreto, movimentação e concretagem, inclusive transporte de material e bota fora do material excedente.</t>
  </si>
  <si>
    <t xml:space="preserve">   398,24</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</si>
  <si>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</si>
  <si>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</si>
  <si>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 xml:space="preserve">   422,86</t>
  </si>
  <si>
    <t>SC 35.05.0100 (A)</t>
  </si>
  <si>
    <t>Levantamento ou rebaixamento de tampão sobre calçada, considerando demolição de camada de concreto, movimentação e concretagem, inclusive cerca protetora, transporte de material e bota fora do material excedente.</t>
  </si>
  <si>
    <t xml:space="preserve">   368,61</t>
  </si>
  <si>
    <t>SC 35.10 Limpeza de Poços de Visita, Caixas de Areia, Galerias e Reservatórios</t>
  </si>
  <si>
    <t>SC 35.10.0050 (/)</t>
  </si>
  <si>
    <t>Limpeza de caixa de areia, em encosta, até 1,50m de profundidade.</t>
  </si>
  <si>
    <t xml:space="preserve">   106,83</t>
  </si>
  <si>
    <t>SC 35.10.0100 (/)</t>
  </si>
  <si>
    <t>Limpeza mecânica de caixa de contenção, exclusive o transporte do transporte do material retirado.</t>
  </si>
  <si>
    <t xml:space="preserve">     2,69</t>
  </si>
  <si>
    <t>SC 35.10.0150 (/)</t>
  </si>
  <si>
    <t>Limpeza de caixa de ralo, exclusive transporte do material retirado.</t>
  </si>
  <si>
    <t>SC 35.10.0200 (/)</t>
  </si>
  <si>
    <t>Limpeza manual de galeria retangular, exclusive transporte do material retirado.</t>
  </si>
  <si>
    <t xml:space="preserve">   204,85</t>
  </si>
  <si>
    <t>SC 35.10.0250 (/)</t>
  </si>
  <si>
    <t>Limpeza manual de poço de visita de até 3m de profundidade, exclusive transporte do material retirado.</t>
  </si>
  <si>
    <t>SC 35.10.0300 (/)</t>
  </si>
  <si>
    <t>Limpeza manual de ramal de ralo, exclusive o transporte do material retirado.</t>
  </si>
  <si>
    <t xml:space="preserve">     8,01</t>
  </si>
  <si>
    <t>SC 35.10.0350 (/)</t>
  </si>
  <si>
    <t>Limpeza manual de reservatórios d'água (cisterna e caixas d'água elevadas).</t>
  </si>
  <si>
    <t xml:space="preserve">    16,02</t>
  </si>
  <si>
    <t>SC 35.10.0500 (/)</t>
  </si>
  <si>
    <t>Limpeza e desobstrução mecânica de galerias de águas pluviais com diâmetro de 0,30 a 0,50m, utilizando equipamento Buket-Machine, exclusive retirada do material.</t>
  </si>
  <si>
    <t xml:space="preserve">   753,14</t>
  </si>
  <si>
    <t>SC 35.10.0509 (/)</t>
  </si>
  <si>
    <t>Limpeza e desobstrução mecânica de galerias de águas pluviais com diâmetro de 0,60 a 1,00m, utilizando equipamento Buket-Machine, exclusive retirada do material.</t>
  </si>
  <si>
    <t xml:space="preserve">   452,16</t>
  </si>
  <si>
    <t>SC 35.10.0600 (/)</t>
  </si>
  <si>
    <t>Limpeza e desobstrução mecânica de galerias de águas pluviais com seção retangular, utilizando equipamento Buket-Machine, exclusive retirada do material.</t>
  </si>
  <si>
    <t xml:space="preserve">   377,28</t>
  </si>
  <si>
    <t>SC 35.15 Limpeza de Superfícies Metálicas, Concreto e Túneis</t>
  </si>
  <si>
    <t>SC 35.15.0020 (/)</t>
  </si>
  <si>
    <t>Decapagem cuidadosa de esculturas, peças em argamassa e/ou ferro, com remoção de sucessivas camadas de tintas, exclusive retirada e transporte.</t>
  </si>
  <si>
    <t xml:space="preserve">  2592,29</t>
  </si>
  <si>
    <t>SC 35.15.0100 (/)</t>
  </si>
  <si>
    <t>Limpeza ou preparo de superfície de concreto com jato d'água quente com pressão mínima de 2400lb, solvente e escova de piaçava.</t>
  </si>
  <si>
    <t xml:space="preserve">    18,55</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</si>
  <si>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</si>
  <si>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</si>
  <si>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</si>
  <si>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</si>
  <si>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</si>
  <si>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</si>
  <si>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 xml:space="preserve">   582,58</t>
  </si>
  <si>
    <t>SC 35.15.0350 (/)</t>
  </si>
  <si>
    <t>Paraloid TB 148S para proteção de superfície de monumentos históricos.  Fornecimento e aplicação.</t>
  </si>
  <si>
    <t xml:space="preserve">    26,40</t>
  </si>
  <si>
    <t>SC 35.15.0400 (/)</t>
  </si>
  <si>
    <t>Limpeza de túneis com jato d'água, solvente e escova de piaçava.</t>
  </si>
  <si>
    <t xml:space="preserve">    14,41</t>
  </si>
  <si>
    <t>SC 35.15.0450 (A)</t>
  </si>
  <si>
    <t>Lixamento manual para limpeza ou preparação de estruturas metálicas, utilizando escova de aço de 30cm de cabo, considerando a área efetivamente lixada.</t>
  </si>
  <si>
    <t xml:space="preserve">     7,31</t>
  </si>
  <si>
    <t>SC 35.15.0500 (A)</t>
  </si>
  <si>
    <t>Lixamento mecânico para limpeza ou preparação de estruturas metálicas, utilizando lixadeira elétrica, considerando a área efetivamente lixada.</t>
  </si>
  <si>
    <t xml:space="preserve">     5,37</t>
  </si>
  <si>
    <t>SC 35.15.0850 (/)</t>
  </si>
  <si>
    <t>Retirada ou colocação de esculturas, exclusive transporte.</t>
  </si>
  <si>
    <t xml:space="preserve">  9596,30</t>
  </si>
  <si>
    <t>SC 35.15.1000 (/)</t>
  </si>
  <si>
    <t>Remoção de pichação de monumentos históricos de argamassa, ferro, bronze, mármore, granito, aço cortém, pintura automotiva, resina, etc, exclusive retirada e transporte.</t>
  </si>
  <si>
    <t xml:space="preserve">   612,51</t>
  </si>
  <si>
    <t>SC 35.20 Serviços de Conservação e Manutenção de Vias Urbanas</t>
  </si>
  <si>
    <t>SC 35.20.0300 (/)</t>
  </si>
  <si>
    <t>Limpeza, pequenos reparos e apoio logístico às frentes de trabalho em serviços de conservação e manutenção de vias urbanas, medidos por frente de trabalho.</t>
  </si>
  <si>
    <t>113545,75</t>
  </si>
  <si>
    <t>SC 40 Cerca de Vedação</t>
  </si>
  <si>
    <t>SC 40.05 Cerca de Vedação</t>
  </si>
  <si>
    <t>SC 40.05.0050 (/)</t>
  </si>
  <si>
    <t>Arame galvanizado nº 12, fornecimento e colocação em cercas com moirão de madeira, inclusive retirada do arame existente.</t>
  </si>
  <si>
    <t xml:space="preserve">     3,37</t>
  </si>
  <si>
    <t>SC 40.05.0100 (/)</t>
  </si>
  <si>
    <t>Cabo de aço galvanizado, diâmetro de 3/16", fornecimento e colocação em cercas, com moirão de madeira, inclusive retirada do existente.</t>
  </si>
  <si>
    <t xml:space="preserve">     6,82</t>
  </si>
  <si>
    <t>SC 40.05.0200 (/)</t>
  </si>
  <si>
    <t>Cerca de moirão reto de concreto armado (0,10x2,50)m, espaçados de 3m, cravada a 50cm do solo, com 6 fios corridos de arame galvanizado nº 12.   Fornecimento e colocação.</t>
  </si>
  <si>
    <t xml:space="preserve">   199,89</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</si>
  <si>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</si>
  <si>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</si>
  <si>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 xml:space="preserve">   143,92</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</si>
  <si>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</si>
  <si>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</si>
  <si>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 xml:space="preserve">   149,73</t>
  </si>
  <si>
    <t>SC 45 Programação Visual</t>
  </si>
  <si>
    <t>SC 45.05 Placas e Painéis de Identificação</t>
  </si>
  <si>
    <t>SC 45.05.0015 (/)</t>
  </si>
  <si>
    <t>Mapa tátil em acrílico, com textos, símbolos e Braille em relevo, medindo aproximadamente (54 x 39)cm, para sinalização e localização de ambientes, conforme ABNT NBR 9050, exclusive pedestal. FORNECIMENTO e COLOCAÇÃO.</t>
  </si>
  <si>
    <t xml:space="preserve">   572,62</t>
  </si>
  <si>
    <t>SC 45.05.0030 (/)</t>
  </si>
  <si>
    <t>Pedestal de placa de inauguração com dimensões de 1,30m de altura traseira e 0,50m frontal, largura de 0,70m, profundidade superior de 8,00 cm e profundidade inferior de 20,00 cm, feito em concreto armado e pintura acrílica, com duas demãos, fundação com dimensões de (30x20x70)cm em concreto armado, exclusive a placa, conforme projeto FPJ.</t>
  </si>
  <si>
    <t xml:space="preserve">   668,09</t>
  </si>
  <si>
    <t>SC 45.05.0045 (A)</t>
  </si>
  <si>
    <t>Placa de alumínio ou acrílico, escrita em Braille, medindo (10x3)cm, para sinalização de corrimão, conforme ABNT NBR 9050. FORNECIMENTO e COLOCAÇÃO.</t>
  </si>
  <si>
    <t xml:space="preserve">    30,30</t>
  </si>
  <si>
    <t>SC 45.05.0050 (/)</t>
  </si>
  <si>
    <t>Placa de acrílico desenhada, indicando sanitário masculino ou feminino, de (39x19)cm.  Fornecimento e colocação.</t>
  </si>
  <si>
    <t xml:space="preserve">    32,30</t>
  </si>
  <si>
    <t>SC 45.05.0053 (/)</t>
  </si>
  <si>
    <t>Placa de inauguração em aço inox escovado, medindo (30 x 20)cm, AISI 304, bitola nº 22, gravação em fotocorrosão, texto preto, com logomarca modelo PCRJ.  Fornecimento e colocação.</t>
  </si>
  <si>
    <t xml:space="preserve">   407,40</t>
  </si>
  <si>
    <t>SC 45.05.0056 (/)</t>
  </si>
  <si>
    <t>Placa de inauguração em aço inox escovado, medindo (40 x 30)cm, AISI 304, bitola nº 22, gravação em fotocorrosão, texto preto, com logomarca modelo PCRJ.  Fornecimento e colocação.</t>
  </si>
  <si>
    <t xml:space="preserve">   719,40</t>
  </si>
  <si>
    <t>SC 45.05.0065 (/)</t>
  </si>
  <si>
    <t>Placa fotoluminescente de sinalização de segurança contra incêndio, para indicação continuada de rota de fuga, em PVC antichama, dimensões aproximadas de (7x20)cm, conforme ABNT NBR 16820. FORNECIMENTO e COLOCAÇÃO.</t>
  </si>
  <si>
    <t xml:space="preserve">    14,82</t>
  </si>
  <si>
    <t>SC 45.05.0070 (/)</t>
  </si>
  <si>
    <t>Placa fotoluminescente de sinalização de segurança contra incêndio, para equipamentos de combate a incêndio e alarme, em PVC antichama, dimensões aproximadas de (15x15)cm, conforme ABNT NBR 16820. FORNECIMENTO e COLOCAÇÃO.</t>
  </si>
  <si>
    <t xml:space="preserve">    15,95</t>
  </si>
  <si>
    <t>SC 45.05.0071 (/)</t>
  </si>
  <si>
    <t>Placa fotoluminescente de sinalização de segurança contra incêndio, para saída de emergência, em PVC antichama, dimensões aproximadas de (10x20)cm, conforme ABNT NBR 16820. FORNECIMENTO e COLOCAÇÃO.</t>
  </si>
  <si>
    <t xml:space="preserve">    19,61</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</si>
  <si>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</si>
  <si>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</si>
  <si>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</si>
  <si>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</si>
  <si>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 xml:space="preserve">    70,71</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</si>
  <si>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</si>
  <si>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</si>
  <si>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</si>
  <si>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</si>
  <si>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 xml:space="preserve"> 38561,10</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</si>
  <si>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</si>
  <si>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</si>
  <si>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</si>
  <si>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</si>
  <si>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</si>
  <si>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 xml:space="preserve">   114,10</t>
  </si>
  <si>
    <t>SC 45.10.0150 (/)</t>
  </si>
  <si>
    <t>Placa de inauguração em alumínio com as dimensões de (40x60)cm.  Fornecimento e colocação.</t>
  </si>
  <si>
    <t xml:space="preserve">    84,10</t>
  </si>
  <si>
    <t>SC 45.10.0200 (/)</t>
  </si>
  <si>
    <t>Placa de inauguração em bronze, com as dimensões de (35x50)cm.  Fornecimento e colocação.</t>
  </si>
  <si>
    <t xml:space="preserve">  4984,10</t>
  </si>
  <si>
    <t>SC 45.10.0250 (/)</t>
  </si>
  <si>
    <t>Placa de inauguração em latão, com gravação através de fotocorrosão, espessura de 3mm, com as dimensões de (60 x 40)cm. Fornecimento e colocação.</t>
  </si>
  <si>
    <t xml:space="preserve">  2752,84</t>
  </si>
  <si>
    <t>SC 45.15 Placas de Identificação de Monumentos</t>
  </si>
  <si>
    <t>SC 45.15.0050 (/)</t>
  </si>
  <si>
    <t>Placas de identificação de monumentos históricos em bronze com as dimensões de (35x50)cm.  Fornecimento e colocação, exclusive pedestal de concreto.</t>
  </si>
  <si>
    <t xml:space="preserve">  4985,15</t>
  </si>
  <si>
    <t>SC 45.15.0100 (A)</t>
  </si>
  <si>
    <t>Placas de identificação de monumentos históricos em bronze com as dimensões de (35x50)cm.  Fornecimento e colocação, inclusive pedestal de concreto.</t>
  </si>
  <si>
    <t xml:space="preserve">  5481,83</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</si>
  <si>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</si>
  <si>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</si>
  <si>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 xml:space="preserve">   938,39</t>
  </si>
  <si>
    <t>SC 45.20 Letras Metálicas</t>
  </si>
  <si>
    <t>SC 45.20.0050 (/)</t>
  </si>
  <si>
    <t>Letra de aço inoxidável n° 22 com 20cm de altura.  Fornecimento e colocação.</t>
  </si>
  <si>
    <t xml:space="preserve">   135,26</t>
  </si>
  <si>
    <t>SC 45.20.0100 (/)</t>
  </si>
  <si>
    <t>Letra fundida em alumínio, polida e oxidada nas laterais, tipo helvética, com altura de 10cm e espessura de 5mm, com pinos para fixação.  Fornecimento e colocação.</t>
  </si>
  <si>
    <t xml:space="preserve">   187,19</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</si>
  <si>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</si>
  <si>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</si>
  <si>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</si>
  <si>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</si>
  <si>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</si>
  <si>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</si>
  <si>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</si>
  <si>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</si>
  <si>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</si>
  <si>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 xml:space="preserve">   500,28</t>
  </si>
  <si>
    <t>SC 50.05.0053 (/)</t>
  </si>
  <si>
    <t>Defensa semi-maleável dupla, compreendendo lâmina, poste, espaçador, calço, plaqueta e material de fixação.  Fornecimento e instalação.</t>
  </si>
  <si>
    <t xml:space="preserve">   593,89</t>
  </si>
  <si>
    <t>SC 99 Diversos</t>
  </si>
  <si>
    <t>SC 99.99 Diversos</t>
  </si>
  <si>
    <t>SC 99.99.0025 (/)</t>
  </si>
  <si>
    <t>Guarita em Fiber-Glass ou similar, medidas (1,00x1,00x2,20)m, modelo Kini, fabricação Glaspac ou similar.  Fornecimento e colocação.</t>
  </si>
  <si>
    <t xml:space="preserve">  4100,00</t>
  </si>
  <si>
    <t>SC 99.99.0030 (/)</t>
  </si>
  <si>
    <t>Guarita em Fiber-Glass ou similar, medidas (1,20x1,20x2,30)m, modelo Kini, fabricação Glaspac ou similar.  Fornecimento e colocação.</t>
  </si>
  <si>
    <t xml:space="preserve">  5490,00</t>
  </si>
  <si>
    <t>SC 99.99.0040 (/)</t>
  </si>
  <si>
    <t>Quiosque em Fiber-Glass ou similar, medindo (2,80x2,16x2,32)m, fabricação Difibra ou similar.  Fornecimento e colocação.</t>
  </si>
  <si>
    <t xml:space="preserve"> 27438,74</t>
  </si>
  <si>
    <t>SE 05 Perfurações Manuais</t>
  </si>
  <si>
    <t>SE 05.05 Perfurações Manuais a Trado</t>
  </si>
  <si>
    <t>SE 05.05.0050 (/)</t>
  </si>
  <si>
    <t>Perfuração manual de solo, a trado, com diâmetro de 10cm.</t>
  </si>
  <si>
    <t>SE 05.05.0100 (/)</t>
  </si>
  <si>
    <t>Perfuração manual de solo, a trado, com diâmetro de 20cm.</t>
  </si>
  <si>
    <t xml:space="preserve">    50,08</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</si>
  <si>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</si>
  <si>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</si>
  <si>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</si>
  <si>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</si>
  <si>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 xml:space="preserve">   171,42</t>
  </si>
  <si>
    <t>SE 10.05.0100 (A)</t>
  </si>
  <si>
    <t>Perfuração rotativa inclinada, em solo, com coroa de Wídia ou similar, diâmetro N (75mm), inclusive deslocamento e posicionamento em cada furo.</t>
  </si>
  <si>
    <t xml:space="preserve">   236,03</t>
  </si>
  <si>
    <t>SE 10.05.0150 (/)</t>
  </si>
  <si>
    <t>Perfuração rotativa vertical, em solo,  com Coroa de Wídia ou similar, diâmetro H (99mm),  inclusive deslocamento e posicionamneto em cada furo.</t>
  </si>
  <si>
    <t xml:space="preserve">   176,17</t>
  </si>
  <si>
    <t>SE 10.05.0200 (/)</t>
  </si>
  <si>
    <t>Perfuração rotativa inclinada, em solo, com coroa de Widia ou similar, diâmetro H (99mm), inclusive deslocamento e posicionamento em cada furo.</t>
  </si>
  <si>
    <t xml:space="preserve">   230,70</t>
  </si>
  <si>
    <t>SE 10.05.0225 (/)</t>
  </si>
  <si>
    <t>Perfuração Rotativa com coroa de Widia, em Solo, diâmetro 6"(150mm), vertical, inclusive deslocamento dentro do canteiro e instalação da sonda em cada furo.</t>
  </si>
  <si>
    <t xml:space="preserve">   224,10</t>
  </si>
  <si>
    <t>SE 10.05.0235 (/)</t>
  </si>
  <si>
    <t>Perfuração Rotativa com coroa de Widia, em Rocha Sã, diâmetro 6"(150mm), vertical, inclusive deslocamento dentro do canteiro e instalação da sonda em cada furo.</t>
  </si>
  <si>
    <t xml:space="preserve">   663,59</t>
  </si>
  <si>
    <t>SE 10.05.0245 (/)</t>
  </si>
  <si>
    <t>Perfuração Rotativa com coroa de Widia, em Alteração de Rocha, diâmetro 6"(150mm), vertical, inclusive deslocamento dentro do canteiro e instalação da sonda em cada furo.</t>
  </si>
  <si>
    <t xml:space="preserve">   304,40</t>
  </si>
  <si>
    <t>SE 10.05.0250 (/)</t>
  </si>
  <si>
    <t>Perfuração Rotativa com coroa de Widia, em Solo, diâmetro 8"(200mm), vertical, inclusive deslocamento dentro do canteiro e instalação da sonda em cada furo.</t>
  </si>
  <si>
    <t xml:space="preserve">   263,65</t>
  </si>
  <si>
    <t>SE 10.05.0260 (/)</t>
  </si>
  <si>
    <t>Perfuração Rotativa com coroa de Widia, em Solo, diâmetro 10"(250mm), vertical, inclusive deslocamento dentro do canteiro e instalação da sonda em cada furo.</t>
  </si>
  <si>
    <t xml:space="preserve">   329,58</t>
  </si>
  <si>
    <t>SE 10.05.0270 (/)</t>
  </si>
  <si>
    <t>Perfuração Rotativa com coroa de Widia, em Solo, diâmetro 12"(300mm), vertical, inclusive deslocamento dentro do canteiro e instalação da sonda em cada furo.</t>
  </si>
  <si>
    <t xml:space="preserve">   395,51</t>
  </si>
  <si>
    <t>SE 10.05.0275 (/)</t>
  </si>
  <si>
    <t>Perfuração Rotativa com coroa de Widia, em Rocha Sã, diâmetro 8"(200mm), vertical, inclusive deslocamento dentro do canteiro e instalação da sonda em cada furo.</t>
  </si>
  <si>
    <t xml:space="preserve">   884,81</t>
  </si>
  <si>
    <t>SE 10.05.0285 (/)</t>
  </si>
  <si>
    <t>Perfuração Rotativa com coroa de Widia, em Rocha Sã, diâmetro 10"(250mm), vertical, inclusive deslocamento dentro do canteiro e instalação da sonda em cada furo.</t>
  </si>
  <si>
    <t xml:space="preserve">  1106,02</t>
  </si>
  <si>
    <t>SE 10.05.0295 (/)</t>
  </si>
  <si>
    <t>Perfuração Rotativa com coroa de Widia, em Rocha Sã, diâmetro 12"(300mm), vertical, inclusive deslocamento dentro do canteiro e instalação da sonda em cada furo.</t>
  </si>
  <si>
    <t xml:space="preserve">  1327,24</t>
  </si>
  <si>
    <t>SE 10.05.0300 (/)</t>
  </si>
  <si>
    <t>Perfuração Rotativa com coroa de Widia, em Rocha Alterada, diâmetro 8"(200mm), vertical, inclusive deslocamento dentro do canteiro e instalação da sonda em cada furo.</t>
  </si>
  <si>
    <t xml:space="preserve">   372,05</t>
  </si>
  <si>
    <t>SE 10.05.0320 (/)</t>
  </si>
  <si>
    <t>Perfuração Rotativa com coroa de Widia, em Alteração de Rocha, diâmetro 10"(250mm), vertical, inclusive deslocamento dentro do canteiro e instalação da sonda em cada furo.</t>
  </si>
  <si>
    <t xml:space="preserve">   428,42</t>
  </si>
  <si>
    <t>SE 10.05.0340 (/)</t>
  </si>
  <si>
    <t>Perfuração Rotativa com coroa de Widia, em Alteração de Rocha, diâmetro 12"(300mm), vertical, inclusive deslocamento dentro do canteiro e instalação da sonda em cada furo.</t>
  </si>
  <si>
    <t xml:space="preserve">   514,12</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</si>
  <si>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</si>
  <si>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</si>
  <si>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</si>
  <si>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 xml:space="preserve">   116,37</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</si>
  <si>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</si>
  <si>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</si>
  <si>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</si>
  <si>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</si>
  <si>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 xml:space="preserve">   183,49</t>
  </si>
  <si>
    <t>SE 10.15 Perfurações Mecânicas Rotativas com Coroa de Diamante</t>
  </si>
  <si>
    <t>SE 10.15.0050 (/)</t>
  </si>
  <si>
    <t>Perfuração rotativa com Coroa de diamante, em rocha, diâmetro PW, horizontal, inclusive deslocamentos e instalações.</t>
  </si>
  <si>
    <t xml:space="preserve">   505,50</t>
  </si>
  <si>
    <t>SE 10.15.0100 (A)</t>
  </si>
  <si>
    <t>Perfuração rotativa inclinada, em rocha sã, com coroa de diamante, diâmetro B (60mm), inclusive deslocamento e posicionamento em cada furo.</t>
  </si>
  <si>
    <t xml:space="preserve">  1280,39</t>
  </si>
  <si>
    <t>SE 10.15.0150 (/)</t>
  </si>
  <si>
    <t>Perfuração rotativa inclinada, em rocha alterada, com coroa de diamante, diâmetro B (60mm), inclusive deslocamento e posicionamento em cada furo.</t>
  </si>
  <si>
    <t xml:space="preserve">   849,85</t>
  </si>
  <si>
    <t>SE 10.15.0200 (/)</t>
  </si>
  <si>
    <t>Perfuração rotativa inclinada, em rocha alterada, com coroa de diamante, diâmetro N (75mm), inclusive deslocamento e posicionamento em cada furo.</t>
  </si>
  <si>
    <t xml:space="preserve">  1024,56</t>
  </si>
  <si>
    <t>SE 10.15.0225 (/)</t>
  </si>
  <si>
    <t>Perfuração rotativa inclinada, em rocha alterada, com coroa de diamante, diâmetro H (99mm), inclusive deslocamento e posicionamento em cada furo.</t>
  </si>
  <si>
    <t xml:space="preserve">  1442,48</t>
  </si>
  <si>
    <t>SE 10.15.0250 (/)</t>
  </si>
  <si>
    <t>Perfuração rotativa inclinada, em rocha sã, com coroa de diamante, diâmetro N (75mm), inclusive deslocamento e posicionamento em cada furo.</t>
  </si>
  <si>
    <t xml:space="preserve">  1094,53</t>
  </si>
  <si>
    <t>SE 10.15.0275 (/)</t>
  </si>
  <si>
    <t>Perfuração rotativa inclinada, em rocha sã, com coroa de diamante, diâmetro H (99mm), inclusive deslocamento e posicionamento em cada furo.</t>
  </si>
  <si>
    <t xml:space="preserve">  1665,12</t>
  </si>
  <si>
    <t>SE 10.15.0300 (A)</t>
  </si>
  <si>
    <t>Perfuração rotativa vertical, em rocha sã, com coroa de diamante, diâmetro B (60mm), inclusive deslocamento e posicionamento em cada furo.</t>
  </si>
  <si>
    <t xml:space="preserve">   924,28</t>
  </si>
  <si>
    <t>SE 10.15.0350 (/)</t>
  </si>
  <si>
    <t>Perfuração rotativa vertical, em rocha alterada, com coroa de diamante, diâmetro H(99mm), inclusive deslocamento e posicionamento em cada furo.</t>
  </si>
  <si>
    <t xml:space="preserve">  1164,18</t>
  </si>
  <si>
    <t>SE 10.15.0400 (/)</t>
  </si>
  <si>
    <t>Perfuração rotativa vertical, em rocha sã, com coroa de diamante, diâmetro H (99mm), inclusive deslocamento e posicionamento em cada furo.</t>
  </si>
  <si>
    <t xml:space="preserve">  1331,19</t>
  </si>
  <si>
    <t>SE 15 Sondagens Sísmicas</t>
  </si>
  <si>
    <t>SE 15.05 Método Elétrico</t>
  </si>
  <si>
    <t>SE 15.05.0050 (/)</t>
  </si>
  <si>
    <t>Execução de sondagem elétrica vertical (SEV), inclusive o processamento e interpretação dos perfis, bem como a apresentação dos resultados em papel e em meio digital.</t>
  </si>
  <si>
    <t xml:space="preserve">  2039,92</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</si>
  <si>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</si>
  <si>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</si>
  <si>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 xml:space="preserve">    13,38</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</si>
  <si>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</si>
  <si>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</si>
  <si>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</si>
  <si>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</si>
  <si>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</si>
  <si>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</si>
  <si>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</si>
  <si>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 xml:space="preserve">     2,63</t>
  </si>
  <si>
    <t>SE 15.10.0200 (/)</t>
  </si>
  <si>
    <t>Interpretação de dados de radar de penetração no solo (GPR), incluindo a análise de seções migradas e não migradas e apresentação do relatório com as seções interpretadas, em papel e em meio digital.</t>
  </si>
  <si>
    <t xml:space="preserve">    14,73</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</si>
  <si>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</si>
  <si>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</si>
  <si>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</si>
  <si>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</si>
  <si>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</si>
  <si>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 xml:space="preserve">    13,28</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</si>
  <si>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</si>
  <si>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</si>
  <si>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 xml:space="preserve">    10,62</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</si>
  <si>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</si>
  <si>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</si>
  <si>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</si>
  <si>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</si>
  <si>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</si>
  <si>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</si>
  <si>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</si>
  <si>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</si>
  <si>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 xml:space="preserve">   331,18</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</si>
  <si>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</si>
  <si>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</si>
  <si>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</si>
  <si>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</si>
  <si>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</si>
  <si>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</si>
  <si>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</si>
  <si>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</si>
  <si>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</si>
  <si>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</si>
  <si>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 xml:space="preserve">     3,20</t>
  </si>
  <si>
    <t>SE 20.05.0400 (/)</t>
  </si>
  <si>
    <t>Roçado de vegetação gramínea, em área de encosta, a altura de 10cm, em fase de implantação.</t>
  </si>
  <si>
    <t>SE 20.05.0450 (/)</t>
  </si>
  <si>
    <t>Roçado de vegetação gramínea, em área de encosta, a altura de 10cm, em fase de manutenção.</t>
  </si>
  <si>
    <t xml:space="preserve">     0,44</t>
  </si>
  <si>
    <t>SE 20.05.0500 (A)</t>
  </si>
  <si>
    <t>Roçado mecânico, empregando roçadeira costal e ajuntamento do material resultante.</t>
  </si>
  <si>
    <t xml:space="preserve">  5413,11</t>
  </si>
  <si>
    <t>SE 20.05.0550 (A)</t>
  </si>
  <si>
    <t>Roçado mecânico, em áreas de reflorestamento empregando roçadeira costal e ajuntamento do material resultante.</t>
  </si>
  <si>
    <t xml:space="preserve">  7684,19</t>
  </si>
  <si>
    <t>SE 20.05.0600 (/)</t>
  </si>
  <si>
    <t>Suavização e reconformação manual de taludes, com pequeno desmatamento e altura média de 0,50m.</t>
  </si>
  <si>
    <t xml:space="preserve">    68,10</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</si>
  <si>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</si>
  <si>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</si>
  <si>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</si>
  <si>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</si>
  <si>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</si>
  <si>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</si>
  <si>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</si>
  <si>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 xml:space="preserve">   832,68</t>
  </si>
  <si>
    <t>SE 20.10.0100 (A)</t>
  </si>
  <si>
    <t>Lançamento de linha poligonal  com precisão de fechamento relativa a 3ª ordem,  em terreno de orografia não acidentada, vegetação rala.</t>
  </si>
  <si>
    <t xml:space="preserve">   667,26</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</si>
  <si>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</si>
  <si>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</si>
  <si>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 xml:space="preserve">  8244,29</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</si>
  <si>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</si>
  <si>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</si>
  <si>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 xml:space="preserve">  8094,67</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</si>
  <si>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</si>
  <si>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</si>
  <si>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 xml:space="preserve"> 12474,64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</si>
  <si>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</si>
  <si>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</si>
  <si>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 xml:space="preserve">  9685,60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</si>
  <si>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</si>
  <si>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</si>
  <si>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 xml:space="preserve"> 12683,53</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</si>
  <si>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</si>
  <si>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</si>
  <si>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 xml:space="preserve"> 12453,34</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</si>
  <si>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</si>
  <si>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</si>
  <si>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 xml:space="preserve"> 17600,19</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</si>
  <si>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</si>
  <si>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</si>
  <si>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 xml:space="preserve"> 13721,27</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</si>
  <si>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</si>
  <si>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</si>
  <si>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 xml:space="preserve"> 13472,25</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</si>
  <si>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</si>
  <si>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</si>
  <si>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 xml:space="preserve"> 17035,60</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</si>
  <si>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</si>
  <si>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</si>
  <si>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 xml:space="preserve"> 16142,67</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</si>
  <si>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</si>
  <si>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</si>
  <si>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 xml:space="preserve">  8804,58</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</si>
  <si>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</si>
  <si>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</si>
  <si>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 xml:space="preserve">  6802,98</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</si>
  <si>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</si>
  <si>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</si>
  <si>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 xml:space="preserve">  6679,52</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</si>
  <si>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</si>
  <si>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</si>
  <si>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 xml:space="preserve"> 10808,22</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</si>
  <si>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</si>
  <si>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</si>
  <si>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 xml:space="preserve">  8878,47</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</si>
  <si>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</si>
  <si>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</si>
  <si>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 xml:space="preserve">  8717,34</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</si>
  <si>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</si>
  <si>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</si>
  <si>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</si>
  <si>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</si>
  <si>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 xml:space="preserve">  9627,95</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</si>
  <si>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</si>
  <si>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</si>
  <si>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 xml:space="preserve">  9453,22</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</si>
  <si>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</si>
  <si>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</si>
  <si>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 xml:space="preserve"> 14221,18</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</si>
  <si>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</si>
  <si>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</si>
  <si>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 xml:space="preserve"> 11299,87</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</si>
  <si>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</si>
  <si>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</si>
  <si>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 xml:space="preserve"> 11094,80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</si>
  <si>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</si>
  <si>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</si>
  <si>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 xml:space="preserve"> 15347,01</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</si>
  <si>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</si>
  <si>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</si>
  <si>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 xml:space="preserve"> 21358,13</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</si>
  <si>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</si>
  <si>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</si>
  <si>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 xml:space="preserve">  5660,61</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</si>
  <si>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</si>
  <si>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</si>
  <si>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 xml:space="preserve">  5765,24</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</si>
  <si>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</si>
  <si>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</si>
  <si>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 xml:space="preserve">  9509,82</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</si>
  <si>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</si>
  <si>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</si>
  <si>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 xml:space="preserve"> 15849,71</t>
  </si>
  <si>
    <t>SE 20.10.1050 (A)</t>
  </si>
  <si>
    <t>Levantamento de seção transversal em terreno de orografia acidentada e vegetação rala, considerando-se o nível como equipamento.  Medido por metro linear de seção, incluindo-se o desenho em papel milimetrado vegetal na escala 1:200.</t>
  </si>
  <si>
    <t xml:space="preserve">     2,59</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</si>
  <si>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</si>
  <si>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</si>
  <si>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 xml:space="preserve">  8175,80</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</si>
  <si>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</si>
  <si>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</si>
  <si>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 xml:space="preserve"> 11724,61</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</si>
  <si>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</si>
  <si>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</si>
  <si>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 xml:space="preserve">  9797,18</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</si>
  <si>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</si>
  <si>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</si>
  <si>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 xml:space="preserve">  8596,19</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</si>
  <si>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</si>
  <si>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</si>
  <si>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 xml:space="preserve"> 13235,32</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</si>
  <si>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</si>
  <si>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</si>
  <si>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 xml:space="preserve">  9399,48</t>
  </si>
  <si>
    <t>SE 20.10.1500 (A)</t>
  </si>
  <si>
    <t>Levantamento topográfico, planialtimétrico e cadastral, executado de acordo com as especificações da Prefeitura da Cidade do Rio de Janeiro, em áreas de alagadiço, com até 10 ha, elaborado na escala 1:500.</t>
  </si>
  <si>
    <t xml:space="preserve">  9035,24</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</si>
  <si>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</si>
  <si>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</si>
  <si>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</si>
  <si>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</si>
  <si>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</si>
  <si>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</si>
  <si>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 xml:space="preserve">    86,71</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</si>
  <si>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</si>
  <si>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</si>
  <si>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 xml:space="preserve">   212,43</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</si>
  <si>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</si>
  <si>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</si>
  <si>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</si>
  <si>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</si>
  <si>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</si>
  <si>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</si>
  <si>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</si>
  <si>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</si>
  <si>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</si>
  <si>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</si>
  <si>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</si>
  <si>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</si>
  <si>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 xml:space="preserve">  6627,96</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</si>
  <si>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</si>
  <si>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</si>
  <si>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 xml:space="preserve">     3,36</t>
  </si>
  <si>
    <t>SE 20.10.2100 (A)</t>
  </si>
  <si>
    <t>Levantamento topográfico por GPS em áreas de difícil acesso, relevo acidentado e muito pouco habitadas.  O levantamento visa posterior reflorestamento das áreas, possuindo baixa precisão.</t>
  </si>
  <si>
    <t xml:space="preserve">   222,39</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</si>
  <si>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</si>
  <si>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</si>
  <si>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</si>
  <si>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</si>
  <si>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</si>
  <si>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</si>
  <si>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</si>
  <si>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</si>
  <si>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</si>
  <si>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</si>
  <si>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 xml:space="preserve">  2354,46</t>
  </si>
  <si>
    <t>SE 20.10.2400 (A)</t>
  </si>
  <si>
    <t>Tubo para inclinômetro, de alumínio, exclusive perfuração, caixa de proteção e leitura.  Fornecimento e colocação.</t>
  </si>
  <si>
    <t xml:space="preserve">   379,25</t>
  </si>
  <si>
    <t>SE 20.10.2450 (A)</t>
  </si>
  <si>
    <t>Nivelamento e contranivelamento de linha topográfica, em terreno de orografia não acidentada, incluindo desenho em escala 1:1000 (H) e 1:1000 (V) em papel milimetrado vegetal.</t>
  </si>
  <si>
    <t xml:space="preserve">   932,36</t>
  </si>
  <si>
    <t>SE 20.10.2500 (A)</t>
  </si>
  <si>
    <t>Nivelamento de eixo de logradouro, de acordo com as especificações da Prefeitura da Cidade do Rio de Janeiro, incluindo desenho em papel milimetrado vegetal.</t>
  </si>
  <si>
    <t xml:space="preserve">   399,55</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</si>
  <si>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</si>
  <si>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</si>
  <si>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</si>
  <si>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 xml:space="preserve">  9825,10</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</si>
  <si>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</si>
  <si>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</si>
  <si>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 xml:space="preserve">   270,79</t>
  </si>
  <si>
    <t>SE 20.15 Levantamento Fotográfico e Mapeamento</t>
  </si>
  <si>
    <t>SE 20.15.0050 (A)</t>
  </si>
  <si>
    <t>Levantamento fotográfico de aspecto de área urbana com fornecimento do arquivo em DVD e de ampliação colorida no tamanho (10x15)cm.</t>
  </si>
  <si>
    <t xml:space="preserve">     5,02</t>
  </si>
  <si>
    <t>SE 20.15.0055 (/)</t>
  </si>
  <si>
    <t>Levantamento fotográfico de aspecto de área urbana, de imóveis ou de documentos com fornecimento de arquivo digital e de impressão colorida no tamanho (10x15)cm, de acordo com as orientações da SMH.</t>
  </si>
  <si>
    <t xml:space="preserve">     6,53</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</si>
  <si>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</si>
  <si>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</si>
  <si>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 xml:space="preserve">   271,57</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</si>
  <si>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</si>
  <si>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</si>
  <si>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 xml:space="preserve">    10,30</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</si>
  <si>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</si>
  <si>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</si>
  <si>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</si>
  <si>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</si>
  <si>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 xml:space="preserve">    73,84</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</si>
  <si>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</si>
  <si>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</si>
  <si>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 xml:space="preserve"> 13585,15</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</si>
  <si>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</si>
  <si>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</si>
  <si>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 xml:space="preserve"> 14006,14</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</si>
  <si>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</si>
  <si>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</si>
  <si>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 xml:space="preserve">  5835,97</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</si>
  <si>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</si>
  <si>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</si>
  <si>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 xml:space="preserve"> 12992,09</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</si>
  <si>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</si>
  <si>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</si>
  <si>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 xml:space="preserve">  8897,43</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</si>
  <si>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</si>
  <si>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</si>
  <si>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 xml:space="preserve">  4391,12</t>
  </si>
  <si>
    <t>SE 20.20 Serviços Complementares</t>
  </si>
  <si>
    <t>SE 20.20.0050 (A)</t>
  </si>
  <si>
    <t>Composição básica de laboratório.</t>
  </si>
  <si>
    <t xml:space="preserve">   160,02</t>
  </si>
  <si>
    <t>SE 20.20.0100 (A)</t>
  </si>
  <si>
    <t>Custo horário produtivo Wagon Drill (não utilizar como item de orçamento).</t>
  </si>
  <si>
    <t xml:space="preserve">   746,17</t>
  </si>
  <si>
    <t>SE 20.20.0150 (A)</t>
  </si>
  <si>
    <t>Custo horário improdutivo Wagon Drill (não utilizar como item de orçamento).</t>
  </si>
  <si>
    <t xml:space="preserve">   245,67</t>
  </si>
  <si>
    <t>SE 20.20.0200 (A)</t>
  </si>
  <si>
    <t>Custo horário produtivo Wídia ou similar-Solo (não utilizar como item de orçamento).</t>
  </si>
  <si>
    <t xml:space="preserve">   320,23</t>
  </si>
  <si>
    <t>SE 20.20.0250 (B)</t>
  </si>
  <si>
    <t>Custo horário improdutivo (motor funcionando) Wídia ou similar-Solo (não utilizar como item de orçamento).</t>
  </si>
  <si>
    <t xml:space="preserve">   204,12</t>
  </si>
  <si>
    <t>SE 20.20.0300 (A)</t>
  </si>
  <si>
    <t>Custo horário produtivo Wídia ou similar-Alteração e rocha (não utilizar como item de orçamento).</t>
  </si>
  <si>
    <t>SE 20.20.0350 (A)</t>
  </si>
  <si>
    <t>Custo horário produtivo diamante rocha sã (não utilizar como item de orçamento).</t>
  </si>
  <si>
    <t xml:space="preserve">   581,11</t>
  </si>
  <si>
    <t>SE 20.20.0400 (A)</t>
  </si>
  <si>
    <t>Custo horário improdutivo diamante rocha sã (não utilizar como item de orçamento).</t>
  </si>
  <si>
    <t xml:space="preserve">   203,05</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</si>
  <si>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</si>
  <si>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</si>
  <si>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</si>
  <si>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</si>
  <si>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</si>
  <si>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</si>
  <si>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 xml:space="preserve"> 28800,55</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</si>
  <si>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</si>
  <si>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</si>
  <si>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 xml:space="preserve"> 38968,78</t>
  </si>
  <si>
    <t>SE 25.05.0150 (/)</t>
  </si>
  <si>
    <t>Projeto executivo de sistema de drenagem, em Autocad, em área de até 20.000m2.</t>
  </si>
  <si>
    <t xml:space="preserve">     1,33</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</si>
  <si>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</si>
  <si>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</si>
  <si>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</si>
  <si>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</si>
  <si>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</si>
  <si>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110653,77</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</si>
  <si>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</si>
  <si>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</si>
  <si>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173082,05</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</si>
  <si>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</si>
  <si>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</si>
  <si>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 xml:space="preserve"> 84176,91</t>
  </si>
  <si>
    <t>SE 25.10.0250 (A)</t>
  </si>
  <si>
    <t>Projeto de via simples de veículos em favela, com 1 faixa de rolamento, com largura máxima de 3m.</t>
  </si>
  <si>
    <t xml:space="preserve"> 15428,76</t>
  </si>
  <si>
    <t>SE 25.10.0350 (A)</t>
  </si>
  <si>
    <t>Projeto para passarela sobre logradouro público, com rampas e/ou escadas.</t>
  </si>
  <si>
    <t xml:space="preserve">   226,89</t>
  </si>
  <si>
    <t>SE 25.10.0400 (A)</t>
  </si>
  <si>
    <t>Projeto executivo para tratamento paisagístico com especificação vegetal legendada e quantificada, em áreas públicas, considerando a área efetiva de plantio, apresentado em Autocad nos padrões da contratante.</t>
  </si>
  <si>
    <t xml:space="preserve"> 37767,11</t>
  </si>
  <si>
    <t>SE 25.10.0405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</si>
  <si>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t>
  </si>
  <si>
    <t xml:space="preserve">  1948,46</t>
  </si>
  <si>
    <t>SE 25.10.0410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</si>
  <si>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t>
  </si>
  <si>
    <t xml:space="preserve">  1729,54</t>
  </si>
  <si>
    <t>SE 25.10.0415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</si>
  <si>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t>
  </si>
  <si>
    <t xml:space="preserve">  1554,26</t>
  </si>
  <si>
    <t>SE 25.10.0420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</si>
  <si>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t>
  </si>
  <si>
    <t xml:space="preserve">  2129,27</t>
  </si>
  <si>
    <t>SE 25.10.0425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</si>
  <si>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t>
  </si>
  <si>
    <t xml:space="preserve">  1901,99</t>
  </si>
  <si>
    <t>SE 25.10.0430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</si>
  <si>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t>
  </si>
  <si>
    <t xml:space="preserve">  1729,90</t>
  </si>
  <si>
    <t>SE 25.10.0450 (A)</t>
  </si>
  <si>
    <t>Projeto executivo de via especial para veículos e pedestres, em avenidas canal, com calçadas em ambos os lados, com largura máxima de 40m, apresentado em Autocad nos padrões da contratante.</t>
  </si>
  <si>
    <t xml:space="preserve">  9181,29</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</si>
  <si>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</si>
  <si>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</si>
  <si>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 xml:space="preserve"> 16543,80</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</si>
  <si>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</si>
  <si>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</si>
  <si>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</si>
  <si>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</si>
  <si>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 xml:space="preserve"> 14285,30</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</si>
  <si>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</si>
  <si>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</si>
  <si>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 xml:space="preserve"> 15847,54</t>
  </si>
  <si>
    <t>SE 25.10.0700 (A)</t>
  </si>
  <si>
    <t>Projeto executivo de via para veículos e pedestres em ruas e avenidas urbanas, com calçadas em ambos os lados e 4 faixas de rolamento com largura máxima de 25m, apresentado em Autocad nos padrões da contratante.</t>
  </si>
  <si>
    <t xml:space="preserve"> 10647,66</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</si>
  <si>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</si>
  <si>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</si>
  <si>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 xml:space="preserve"> 16134,20</t>
  </si>
  <si>
    <t>SE 25.10.0800 (A)</t>
  </si>
  <si>
    <t>Projeto executivo de via simples de ciclovia, com 1 faixa de rolamento, com largura máxima de 1,30m, apresentado em Autocad nos padrões da contratante.</t>
  </si>
  <si>
    <t xml:space="preserve"> 13735,76</t>
  </si>
  <si>
    <t>SE 25.10.0850 (A)</t>
  </si>
  <si>
    <t>Projeto executivo de via dupla de ciclovia, com 2 faixas de rolamento, com largura máxima de 3m, apresentado em Autocad nos padrões da contratante.</t>
  </si>
  <si>
    <t xml:space="preserve"> 19782,56</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</si>
  <si>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</si>
  <si>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</si>
  <si>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</si>
  <si>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 xml:space="preserve">   207,19</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</si>
  <si>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</si>
  <si>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</si>
  <si>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 xml:space="preserve">   190,55</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</si>
  <si>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</si>
  <si>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</si>
  <si>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</si>
  <si>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</si>
  <si>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 xml:space="preserve">   136,95</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</si>
  <si>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</si>
  <si>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</si>
  <si>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 xml:space="preserve">   120,83</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</si>
  <si>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</si>
  <si>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</si>
  <si>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 xml:space="preserve">   104,00</t>
  </si>
  <si>
    <t>SE 25.15.0350 (A)</t>
  </si>
  <si>
    <t>Projeto executivo de arquitetura para prédios hospitalares de até 500m2, apresentado em Autocad For Windows nos padrões da contratante, inclusive as legalizações pertinentes e a coordenação dos projetos complementares.</t>
  </si>
  <si>
    <t xml:space="preserve">   313,76</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</si>
  <si>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</si>
  <si>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</si>
  <si>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 xml:space="preserve">   290,47</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</si>
  <si>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</si>
  <si>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</si>
  <si>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 xml:space="preserve">   268,58</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</si>
  <si>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</si>
  <si>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</si>
  <si>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</si>
  <si>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 xml:space="preserve">   164,91</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</si>
  <si>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</si>
  <si>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</si>
  <si>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</si>
  <si>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</si>
  <si>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 xml:space="preserve">   117,85</t>
  </si>
  <si>
    <t>SE 25.20.0200 (A)</t>
  </si>
  <si>
    <t>Projeto executivo de arquitetura para prédios culturais de até 500m2 apresentado em Autocad For Windows nos padrões da contratante, inclusive as legalizações pertinentes e a coordenação dos projetos complementares.</t>
  </si>
  <si>
    <t xml:space="preserve">   247,70</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</si>
  <si>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</si>
  <si>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</si>
  <si>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 xml:space="preserve">   232,01</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</si>
  <si>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</si>
  <si>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</si>
  <si>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 xml:space="preserve">   176,69</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</si>
  <si>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</si>
  <si>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</si>
  <si>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</si>
  <si>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</si>
  <si>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 xml:space="preserve">   120,17</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</si>
  <si>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</si>
  <si>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</si>
  <si>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 xml:space="preserve">   103,75</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</si>
  <si>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</si>
  <si>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</si>
  <si>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</si>
  <si>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 xml:space="preserve">   110,15</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</si>
  <si>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</si>
  <si>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</si>
  <si>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 xml:space="preserve">    86,30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</si>
  <si>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</si>
  <si>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</si>
  <si>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 xml:space="preserve">    69,11</t>
  </si>
  <si>
    <t>SE 25.25.0200 (A)</t>
  </si>
  <si>
    <t>Projeto executivo de arquitetura para prédios escolares e/ou administrativos de até 500m2 apresentado em Autocad For Windows nos padrões da contratante, inclusive as legalizações pertinentes e a coordenação dos projetos complementares.</t>
  </si>
  <si>
    <t xml:space="preserve">   181,06</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</si>
  <si>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</si>
  <si>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</si>
  <si>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</si>
  <si>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</si>
  <si>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 xml:space="preserve">   103,59</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</si>
  <si>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</si>
  <si>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</si>
  <si>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 xml:space="preserve">   116,05</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</si>
  <si>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</si>
  <si>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</si>
  <si>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 xml:space="preserve">   105,33</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</si>
  <si>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</si>
  <si>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</si>
  <si>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</si>
  <si>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</si>
  <si>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</si>
  <si>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</si>
  <si>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</si>
  <si>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 xml:space="preserve">    23,24</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</si>
  <si>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</si>
  <si>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</si>
  <si>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</si>
  <si>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</si>
  <si>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 xml:space="preserve">    48,14</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</si>
  <si>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</si>
  <si>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</si>
  <si>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 xml:space="preserve">    34,41</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</si>
  <si>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</si>
  <si>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</si>
  <si>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</si>
  <si>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</si>
  <si>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</si>
  <si>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 xml:space="preserve">   107,71</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</si>
  <si>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</si>
  <si>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</si>
  <si>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 xml:space="preserve">    78,43</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</si>
  <si>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</si>
  <si>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</si>
  <si>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</si>
  <si>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</si>
  <si>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 xml:space="preserve">   175,03</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</si>
  <si>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</si>
  <si>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</si>
  <si>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 xml:space="preserve">   117,74</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</si>
  <si>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</si>
  <si>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</si>
  <si>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 xml:space="preserve">    94,43</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</si>
  <si>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</si>
  <si>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</si>
  <si>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</si>
  <si>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</si>
  <si>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</si>
  <si>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</si>
  <si>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</si>
  <si>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 xml:space="preserve">     3,63</t>
  </si>
  <si>
    <t>SE 25.40.0200 (A)</t>
  </si>
  <si>
    <t>Fornecimento de projeto executivo de instalação de incêndio em Autocad aprovado na concessionária em prédios culturais com até 500m2.</t>
  </si>
  <si>
    <t xml:space="preserve">    32,75</t>
  </si>
  <si>
    <t>SE 25.40.0250 (A)</t>
  </si>
  <si>
    <t>Fornecimento de projeto executivo de instalação de incêndio em Autocad aprovado na concessionária em prédios culturais com área acima de 500m2.</t>
  </si>
  <si>
    <t xml:space="preserve">    21,96</t>
  </si>
  <si>
    <t>SE 25.40.0300 (A)</t>
  </si>
  <si>
    <t>Fornecimento de projeto executivo de instalação de incêndio em Autocad aprovado na concessionária em prédios hospitalares.</t>
  </si>
  <si>
    <t xml:space="preserve">    26,22</t>
  </si>
  <si>
    <t>SE 25.40.0350 (A)</t>
  </si>
  <si>
    <t>Fornecimento de projeto executivo de instalação de incêndio em Autocad aprovado na concessionária em habitações/edifícios com até 500m2 de área.</t>
  </si>
  <si>
    <t xml:space="preserve">    16,09</t>
  </si>
  <si>
    <t>SE 25.40.0400 (A)</t>
  </si>
  <si>
    <t>Fornecimento de projeto executivo de instalação de incêndio em Autocad aprovado na concessionária em habitações/edifícios, com 500 a 3000m2 de área sendo os primeiros 500m2 medidos como o item SE 25.40.0350.</t>
  </si>
  <si>
    <t xml:space="preserve">     7,52</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</si>
  <si>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</si>
  <si>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</si>
  <si>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</si>
  <si>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</si>
  <si>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 xml:space="preserve">     4,28</t>
  </si>
  <si>
    <t>SE 25.40.0550 (A)</t>
  </si>
  <si>
    <t>Fornecimento de projeto executivo de instalação de incêndio em Autocad aprovado na concessionária em habitação/loteamento, considerando a área acima de 36000m2.</t>
  </si>
  <si>
    <t xml:space="preserve">     2,06</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</si>
  <si>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</si>
  <si>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</si>
  <si>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</si>
  <si>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</si>
  <si>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</si>
  <si>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</si>
  <si>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</si>
  <si>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 xml:space="preserve">    11,42</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</si>
  <si>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</si>
  <si>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</si>
  <si>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</si>
  <si>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</si>
  <si>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</si>
  <si>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</si>
  <si>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</si>
  <si>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</si>
  <si>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</si>
  <si>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</si>
  <si>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</si>
  <si>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</si>
  <si>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</si>
  <si>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</si>
  <si>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</si>
  <si>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</si>
  <si>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</si>
  <si>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</si>
  <si>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</si>
  <si>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</si>
  <si>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</si>
  <si>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</si>
  <si>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</si>
  <si>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</si>
  <si>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</si>
  <si>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</si>
  <si>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</si>
  <si>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</si>
  <si>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</si>
  <si>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 xml:space="preserve">    12,08</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</si>
  <si>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</si>
  <si>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</si>
  <si>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</si>
  <si>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</si>
  <si>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</si>
  <si>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</si>
  <si>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</si>
  <si>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</si>
  <si>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</si>
  <si>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</si>
  <si>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</si>
  <si>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</si>
  <si>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</si>
  <si>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</si>
  <si>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</si>
  <si>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</si>
  <si>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</si>
  <si>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</si>
  <si>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</si>
  <si>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</si>
  <si>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</si>
  <si>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</si>
  <si>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</si>
  <si>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</si>
  <si>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</si>
  <si>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</si>
  <si>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</si>
  <si>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</si>
  <si>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</si>
  <si>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</si>
  <si>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</si>
  <si>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</si>
  <si>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 xml:space="preserve">    39,08</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</si>
  <si>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</si>
  <si>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</si>
  <si>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</si>
  <si>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</si>
  <si>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</si>
  <si>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</si>
  <si>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</si>
  <si>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</si>
  <si>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 xml:space="preserve">    12,07</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</si>
  <si>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</si>
  <si>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</si>
  <si>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</si>
  <si>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</si>
  <si>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</si>
  <si>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</si>
  <si>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</si>
  <si>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</si>
  <si>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</si>
  <si>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</si>
  <si>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</si>
  <si>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</si>
  <si>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</si>
  <si>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</si>
  <si>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</si>
  <si>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</si>
  <si>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</si>
  <si>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</si>
  <si>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</si>
  <si>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</si>
  <si>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</si>
  <si>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</si>
  <si>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</si>
  <si>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</si>
  <si>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</si>
  <si>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</si>
  <si>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</si>
  <si>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</si>
  <si>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</si>
  <si>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</si>
  <si>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</si>
  <si>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</si>
  <si>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</si>
  <si>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 xml:space="preserve">     6,55</t>
  </si>
  <si>
    <t>SE 25.65.0750 (/)</t>
  </si>
  <si>
    <t>Projeto executivo de instalação hidráulica de montagem interna de chafarizes, apresentado em papel vegetal nos padrões da contratada, de acordo com a ABNT.</t>
  </si>
  <si>
    <t xml:space="preserve">  2009,01</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</si>
  <si>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</si>
  <si>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</si>
  <si>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</si>
  <si>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</si>
  <si>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</si>
  <si>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</si>
  <si>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</si>
  <si>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</si>
  <si>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</si>
  <si>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 xml:space="preserve">    44,05</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</si>
  <si>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</si>
  <si>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</si>
  <si>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</si>
  <si>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</si>
  <si>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</si>
  <si>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</si>
  <si>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 xml:space="preserve">    31,96</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</si>
  <si>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</si>
  <si>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</si>
  <si>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</si>
  <si>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</si>
  <si>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</si>
  <si>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</si>
  <si>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 xml:space="preserve">     3,03</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</si>
  <si>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</si>
  <si>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</si>
  <si>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</si>
  <si>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</si>
  <si>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</si>
  <si>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</si>
  <si>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</si>
  <si>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</si>
  <si>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</si>
  <si>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</si>
  <si>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</si>
  <si>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</si>
  <si>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 xml:space="preserve">    16,79</t>
  </si>
  <si>
    <t>SE 25.70.0850 (/)</t>
  </si>
  <si>
    <t>Projeto executivo de sistema de ar condicionado, em Autocad, em prédios com área de 500 a 3000m2.</t>
  </si>
  <si>
    <t xml:space="preserve">    13,95</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</si>
  <si>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</si>
  <si>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</si>
  <si>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</si>
  <si>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</si>
  <si>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</si>
  <si>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</si>
  <si>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</si>
  <si>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</si>
  <si>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</si>
  <si>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</si>
  <si>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 xml:space="preserve"> 14624,99</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</si>
  <si>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</si>
  <si>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</si>
  <si>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</si>
  <si>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</si>
  <si>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</si>
  <si>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</si>
  <si>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 xml:space="preserve">   188,28</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</si>
  <si>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</si>
  <si>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</si>
  <si>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</si>
  <si>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</si>
  <si>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</si>
  <si>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 xml:space="preserve"> 14934,50</t>
  </si>
  <si>
    <t>SE 25.85.0150 (A)</t>
  </si>
  <si>
    <t>Desenho em perspectiva no tamanho de (70x50)cm, colorido, para projeto de tratamento paisagístico em áreas públicas.</t>
  </si>
  <si>
    <t xml:space="preserve">  4472,40</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</si>
  <si>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</si>
  <si>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</si>
  <si>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</si>
  <si>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</si>
  <si>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 xml:space="preserve">  1004,50</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</si>
  <si>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</si>
  <si>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</si>
  <si>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</si>
  <si>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</si>
  <si>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</si>
  <si>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</si>
  <si>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</si>
  <si>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 xml:space="preserve">   202,37</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</si>
  <si>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</si>
  <si>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</si>
  <si>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 xml:space="preserve">   185,34</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</si>
  <si>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</si>
  <si>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</si>
  <si>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 xml:space="preserve">   177,14</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</si>
  <si>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</si>
  <si>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</si>
  <si>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 xml:space="preserve">   164,36</t>
  </si>
  <si>
    <t>SE 25.95 Projeto de Programação Visual</t>
  </si>
  <si>
    <t>SE 25.95.0050 (A)</t>
  </si>
  <si>
    <t>Projeto executivo de programação visual para prédios escolares e/ou administrativos de 501 até 3000m2 apresentado em Autocad for Windows nos padrões da contratante.</t>
  </si>
  <si>
    <t xml:space="preserve">    20,40</t>
  </si>
  <si>
    <t>SE 30 Ensaios</t>
  </si>
  <si>
    <t>SE 30.05 Ensaios de Pavimentação</t>
  </si>
  <si>
    <t>SE 30.05.0050 (/)</t>
  </si>
  <si>
    <t>Extração com auxílio de sonda rotativa de corpos de prova com 15cm de diâmetro em pavimentos com placas de concreto, revestimentos betuminosos, com mais de 10cm de espessura.</t>
  </si>
  <si>
    <t xml:space="preserve">  1094,54</t>
  </si>
  <si>
    <t>SE 30.05.0100 (/)</t>
  </si>
  <si>
    <t>Determinação da deformação do pavimento com auxílio da Viga Benkelmann, ponto.</t>
  </si>
  <si>
    <t xml:space="preserve">   232,72</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</si>
  <si>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</si>
  <si>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</si>
  <si>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</si>
  <si>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</si>
  <si>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 xml:space="preserve">     5,24</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</si>
  <si>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</si>
  <si>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</si>
  <si>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</si>
  <si>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</si>
  <si>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 xml:space="preserve">    18,74</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</si>
  <si>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</si>
  <si>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</si>
  <si>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 xml:space="preserve">    16,55</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</si>
  <si>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</si>
  <si>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</si>
  <si>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 xml:space="preserve">    29,35</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</si>
  <si>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</si>
  <si>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</si>
  <si>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</si>
  <si>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</si>
  <si>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 xml:space="preserve">   197,63</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</si>
  <si>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</si>
  <si>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</si>
  <si>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</si>
  <si>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</si>
  <si>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 xml:space="preserve">   295,01</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</si>
  <si>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</si>
  <si>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</si>
  <si>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</si>
  <si>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</si>
  <si>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</si>
  <si>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</si>
  <si>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</si>
  <si>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</si>
  <si>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 xml:space="preserve">  5412,87</t>
  </si>
  <si>
    <t>SE 99.99.0100 (A)</t>
  </si>
  <si>
    <t>Serviços de comissionamento, testes e treinamento pessoal para utilização de subestação abaixadora de tensão.</t>
  </si>
  <si>
    <t xml:space="preserve"> 12494,10</t>
  </si>
  <si>
    <t>ST 50 Projetos</t>
  </si>
  <si>
    <t>ST 50.05 Projetos de Sinalização</t>
  </si>
  <si>
    <t>ST 50.05.0050 (A)</t>
  </si>
  <si>
    <t>Projeto de interseção semaforizada de acordo com as especifições da CET-RIO.</t>
  </si>
  <si>
    <t xml:space="preserve">  3860,45</t>
  </si>
  <si>
    <t>ST 50.05.0100 (A)</t>
  </si>
  <si>
    <t>Projeto de sinalização gráfica horizontal, inclusive transporte em caminhoneta para 09 passageiros para o local, conforme especificações da CET-RIO.</t>
  </si>
  <si>
    <t xml:space="preserve">  1348,68</t>
  </si>
  <si>
    <t>ST 55 Pesquisas</t>
  </si>
  <si>
    <t>ST 55.05 Pesquisas e Levantamentos de Tráfego</t>
  </si>
  <si>
    <t>ST 55.05.0050 (A)</t>
  </si>
  <si>
    <t>Contagem manual classificada de fluxo de veículos ou pedestres, de acordo com as especificações da CET-RIO.</t>
  </si>
  <si>
    <t xml:space="preserve">    68,39</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</si>
  <si>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</si>
  <si>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</si>
  <si>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 xml:space="preserve">  1573,64</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</si>
  <si>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</si>
  <si>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</si>
  <si>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 xml:space="preserve">    75,58</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</si>
  <si>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</si>
  <si>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</si>
  <si>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</si>
  <si>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</si>
  <si>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</si>
  <si>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</si>
  <si>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</si>
  <si>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</si>
  <si>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</si>
  <si>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</si>
  <si>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</si>
  <si>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</si>
  <si>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</si>
  <si>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</si>
  <si>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 xml:space="preserve">  3730,00</t>
  </si>
  <si>
    <t>ST 60.05.0550 (/)</t>
  </si>
  <si>
    <t>Bloco semafórico repetidor com 3 (três) módulos focais de 200mm de diâmetro à led, cobre-focos, anteparo, borrachas de vedação e suportes de fixação, conforme especificação da CET-RIO.  Fornecimento.</t>
  </si>
  <si>
    <t xml:space="preserve">  3100,00</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</si>
  <si>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</si>
  <si>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</si>
  <si>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 xml:space="preserve">  2240,56</t>
  </si>
  <si>
    <t>ST 60.10 Fornecimento de Controladores de Tráfego</t>
  </si>
  <si>
    <t>ST 60.10.0050 (/)</t>
  </si>
  <si>
    <t>Botoeira para travessia de pedestres conforme especificação da CET-RIO.  Fornecimento.</t>
  </si>
  <si>
    <t xml:space="preserve">   210,00</t>
  </si>
  <si>
    <t>ST 60.10.0450 (/)</t>
  </si>
  <si>
    <t>Controlador eletrônico de tráfego local, compatível com sistema CET-RIO/CTA, módulos II, V, VI, VII, com 4 fases, modelo DP40-8, da Dataprom ou similar.  Fornecimento.</t>
  </si>
  <si>
    <t xml:space="preserve"> 43034,42</t>
  </si>
  <si>
    <t>ST 60.10.0500 (/)</t>
  </si>
  <si>
    <t>Controlador eletrônico de tráfego local, compatível com sistema CET-RIO/CTA, módulos II, V, VI, VII, com 6 fases, modelo DP40-8, da Dataprom ou similar.  Fornecimento.</t>
  </si>
  <si>
    <t xml:space="preserve"> 46235,17</t>
  </si>
  <si>
    <t>ST 60.10.0550 (/)</t>
  </si>
  <si>
    <t>Controlador eletrônico de tráfego local, compatível com sistema CET-RIO/CTA, módulos II, V, VI, VII, com 8 fases, modelo DP40-8, da Dataprom ou similar.  Fornecimento.</t>
  </si>
  <si>
    <t xml:space="preserve"> 49435,92</t>
  </si>
  <si>
    <t>ST 60.10.0600 (/)</t>
  </si>
  <si>
    <t>Controlador eletrônico de tráfego local, compatível com sistema CET-RIO/CTA, módulos II, V, VI, VII, com 10 fases, modelo DP40-16, da Dataprom ou similar.  Fornecimento.</t>
  </si>
  <si>
    <t xml:space="preserve"> 54586,02</t>
  </si>
  <si>
    <t>ST 60.10.0650 (/)</t>
  </si>
  <si>
    <t>Controlador eletrônico de tráfego local, compatível com sistema CET-RIO/CTA, módulos II, V, VI, VII, com 12 fases, modelo DP40-16, da Dataprom ou similar.  Fornecimento.</t>
  </si>
  <si>
    <t xml:space="preserve"> 57786,77</t>
  </si>
  <si>
    <t>ST 60.10.0700 (/)</t>
  </si>
  <si>
    <t>Controlador eletrônico de tráfego local, compatível com sistema CET-RIO/CTA, módulos II, V, VI, VII, com 14 fases, modelo DP40-16, da Dataprom ou similar.  Fornecimento.</t>
  </si>
  <si>
    <t xml:space="preserve"> 60987,52</t>
  </si>
  <si>
    <t>ST 60.10.0750 (/)</t>
  </si>
  <si>
    <t>Controlador eletrônico de tráfego local, compatível com sistema CET-RIO/CTA, módulos II, V, VI, VII, com 16 fases, modelo DP40-16, da Dataprom ou similar.  Fornecimento.</t>
  </si>
  <si>
    <t xml:space="preserve"> 64188,27</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</si>
  <si>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</si>
  <si>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</si>
  <si>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</si>
  <si>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</si>
  <si>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 xml:space="preserve"> 64593,67</t>
  </si>
  <si>
    <t>ST 60.10.1000 (/)</t>
  </si>
  <si>
    <t>Controlador eletrônico de tráfego local, com 8 fases, compatível com sistema CET-RIO/CTA, módulos I, III, IV, modelo RMX-Y, da Telvent ou similar.  Fornecimento.</t>
  </si>
  <si>
    <t xml:space="preserve"> 59435,59</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</si>
  <si>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</si>
  <si>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</si>
  <si>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</si>
  <si>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</si>
  <si>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</si>
  <si>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</si>
  <si>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</si>
  <si>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</si>
  <si>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</si>
  <si>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</si>
  <si>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</si>
  <si>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</si>
  <si>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</si>
  <si>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</si>
  <si>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</si>
  <si>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</si>
  <si>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</si>
  <si>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</si>
  <si>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</si>
  <si>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</si>
  <si>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</si>
  <si>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</si>
  <si>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</si>
  <si>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</si>
  <si>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</si>
  <si>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</si>
  <si>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</si>
  <si>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</si>
  <si>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</si>
  <si>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</si>
  <si>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</si>
  <si>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</si>
  <si>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</si>
  <si>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</si>
  <si>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</si>
  <si>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 xml:space="preserve">  3481,77</t>
  </si>
  <si>
    <t>ST 60.15.0100 (/)</t>
  </si>
  <si>
    <t>Módulo de potência para controlador de tráfego local, compatível com sistema CET-RIO/CTA, módulos II, V, VI, VII, da Dataprom ou similar.  Fornecimento.</t>
  </si>
  <si>
    <t xml:space="preserve">  3200,75</t>
  </si>
  <si>
    <t>ST 60.15.0150 (/)</t>
  </si>
  <si>
    <t>Modem para controlador local DP-40 Dataprom, conforme especificação CET-RIO. Fornecimento.</t>
  </si>
  <si>
    <t xml:space="preserve">  2293,67</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</si>
  <si>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</si>
  <si>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</si>
  <si>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</si>
  <si>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</si>
  <si>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</si>
  <si>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</si>
  <si>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 xml:space="preserve">  4727,76</t>
  </si>
  <si>
    <t>ST 60.15.0550 (/)</t>
  </si>
  <si>
    <t>Placa de comunicação sem fio (wireless) GSM/GPRS, com GPS, para controlador eletrônico de tráfego local, compatível com o Sistema CET-RIO/CTA sem fio (wireless) - módulos VIII, X e XI, modelo TCE-486 da Telvent ou similar.  Fornecimento.</t>
  </si>
  <si>
    <t xml:space="preserve">  6088,19</t>
  </si>
  <si>
    <t>ST 60.15.0600 (/)</t>
  </si>
  <si>
    <t>Placa de potência para controlador eletrônico de tráfego local, compatível com o Sistema CET-RIO/CTA sem fio (wireless) - módulos VII, IX e XII, modelo POTNCS1 da Dataprom ou similar.  Fornecimento.</t>
  </si>
  <si>
    <t xml:space="preserve">  3380,86</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</si>
  <si>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</si>
  <si>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</si>
  <si>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</si>
  <si>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</si>
  <si>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</si>
  <si>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</si>
  <si>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</si>
  <si>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 xml:space="preserve">   264,05</t>
  </si>
  <si>
    <t>ST 60.20.0100 (/)</t>
  </si>
  <si>
    <t>Instalação e teste de funcionamento de botoeira.</t>
  </si>
  <si>
    <t>ST 60.20.0150 (/)</t>
  </si>
  <si>
    <t>Retirada de cordoalha e de cabos elétricos de interseção.</t>
  </si>
  <si>
    <t xml:space="preserve">   290,76</t>
  </si>
  <si>
    <t>ST 60.20.0200 (/)</t>
  </si>
  <si>
    <t>Retirada de bloco semafórico.</t>
  </si>
  <si>
    <t xml:space="preserve">   145,39</t>
  </si>
  <si>
    <t>ST 60.20.0250 (/)</t>
  </si>
  <si>
    <t>Cabo para alimentação de semáforo, seção de 4x1,5mm2, conforme especificação da CET-RIO.  Fornecimento e instalação.</t>
  </si>
  <si>
    <t xml:space="preserve">    18,20</t>
  </si>
  <si>
    <t>ST 60.20.0300 (/)</t>
  </si>
  <si>
    <t>Cabo para alimentação de semáforo, seção de 7x1,5mm2, conforme especificação da CET-RIO.  Fornecimento e instalação.</t>
  </si>
  <si>
    <t xml:space="preserve">    18,17</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</si>
  <si>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</si>
  <si>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</si>
  <si>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</si>
  <si>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</si>
  <si>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 xml:space="preserve">    19,53</t>
  </si>
  <si>
    <t>ST 60.20.0450 (/)</t>
  </si>
  <si>
    <t>Cabo de cobre estanhado, múltiplo para comando, 1Kv, XLPE/90°C, seção de 4x6mm2, conforme especificação da CET-RIO.  Fornecimento e instalação.</t>
  </si>
  <si>
    <t xml:space="preserve">    25,22</t>
  </si>
  <si>
    <t>ST 60.20.0500 (/)</t>
  </si>
  <si>
    <t>Cabo de cobre estanhado, múltiplo para comando, 1Kv, XLPE/90°C, seção de 4x10mm2, conforme especificação da CET-RIO.  Fornecimento e instalação.</t>
  </si>
  <si>
    <t xml:space="preserve">    48,64</t>
  </si>
  <si>
    <t>ST 60.20.0550 (/)</t>
  </si>
  <si>
    <t>Cabo elétrico singelo de 10mm2, conforme especificação da CET-RIO.  Fornecimento e instalação.</t>
  </si>
  <si>
    <t xml:space="preserve">    15,14</t>
  </si>
  <si>
    <t>ST 60.25 Serviços de Instalação de Controladores Semafóricos</t>
  </si>
  <si>
    <t>ST 60.25.0050 (/)</t>
  </si>
  <si>
    <t>Instalação, programação e teste de funcionamento de controlador de tráfego.</t>
  </si>
  <si>
    <t xml:space="preserve">   736,10</t>
  </si>
  <si>
    <t>ST 60.25.0100 (/)</t>
  </si>
  <si>
    <t>Retirada de controlador de tráfego.</t>
  </si>
  <si>
    <t xml:space="preserve">   712,03</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</si>
  <si>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</si>
  <si>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</si>
  <si>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</si>
  <si>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</si>
  <si>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</si>
  <si>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 xml:space="preserve">   501,04</t>
  </si>
  <si>
    <t>ST 60.35 Bases e Suportes para Controladores</t>
  </si>
  <si>
    <t>ST 60.35.0050 (C)</t>
  </si>
  <si>
    <t>Base de concreto armado para controlador de tráfego.</t>
  </si>
  <si>
    <t xml:space="preserve">   293,07</t>
  </si>
  <si>
    <t>ST 60.40 Serviços para Redes de Comunicação</t>
  </si>
  <si>
    <t>ST 60.40.0050 (/)</t>
  </si>
  <si>
    <t>Emenda direta de cabo telefônico com até 100 pares.</t>
  </si>
  <si>
    <t xml:space="preserve">    68,78</t>
  </si>
  <si>
    <t>ST 60.40.0100 (/)</t>
  </si>
  <si>
    <t>Instalação de bloco terminal de 10 pares em bastidores de aço, inclusive realização de emendas.</t>
  </si>
  <si>
    <t xml:space="preserve">   244,40</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</si>
  <si>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</si>
  <si>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</si>
  <si>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</si>
  <si>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</si>
  <si>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</si>
  <si>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</si>
  <si>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 xml:space="preserve">   122,67</t>
  </si>
  <si>
    <t>ST 60.40.0300 (/)</t>
  </si>
  <si>
    <t>Instalação aérea de cabos de comunicação.</t>
  </si>
  <si>
    <t xml:space="preserve">    30,14</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</si>
  <si>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</si>
  <si>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</si>
  <si>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</si>
  <si>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</si>
  <si>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</si>
  <si>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</si>
  <si>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</si>
  <si>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</si>
  <si>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</si>
  <si>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</si>
  <si>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</si>
  <si>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</si>
  <si>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</si>
  <si>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</si>
  <si>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</si>
  <si>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</si>
  <si>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</si>
  <si>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</si>
  <si>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</si>
  <si>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</si>
  <si>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</si>
  <si>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</si>
  <si>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</si>
  <si>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 xml:space="preserve">   297,63</t>
  </si>
  <si>
    <t>ST 60.45.0100 (/)</t>
  </si>
  <si>
    <t>Caixa de passagem com tampa articulada de ferro, com trava, tipo leve 600L-600mm de altura, conforme especificação CET-RIO.  Fornecimento e assentamento.</t>
  </si>
  <si>
    <t xml:space="preserve">  1076,95</t>
  </si>
  <si>
    <t>ST 60.45.0150 (/)</t>
  </si>
  <si>
    <t>Caixa de passagem com tampa articulada de ferro, com trava, tipo leve 600L-900mm de altura, conforme especificação CET-RIO.  Fornecimento e assentamento.</t>
  </si>
  <si>
    <t xml:space="preserve">  1200,84</t>
  </si>
  <si>
    <t>ST 60.45.0200 (/)</t>
  </si>
  <si>
    <t>Caixa de passagem com tampa de ferro tipo pesado 600P-600mm de altura, conforme especificação CET-RIO.  Fornecimento e assentamento.</t>
  </si>
  <si>
    <t xml:space="preserve">  1206,36</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</si>
  <si>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</si>
  <si>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</si>
  <si>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</si>
  <si>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</si>
  <si>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</si>
  <si>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</si>
  <si>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</si>
  <si>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 xml:space="preserve">   464,93</t>
  </si>
  <si>
    <t>ST 60.50.0116 (/)</t>
  </si>
  <si>
    <t>Módulo focal a LED para bloco repetidor de 200mm na cor verde.  Fornecimento.</t>
  </si>
  <si>
    <t xml:space="preserve">   368,27</t>
  </si>
  <si>
    <t>ST 60.50.0122 (/)</t>
  </si>
  <si>
    <t>Módulo focal a LED para bloco repetidor de 200mm na cor vermelha.  Fornecimento.</t>
  </si>
  <si>
    <t xml:space="preserve">   366,54</t>
  </si>
  <si>
    <t>ST 60.50.0128 (/)</t>
  </si>
  <si>
    <t>Módulo focal a LED para bloco principal de 300mm na cor amarela.  Fornecimento.</t>
  </si>
  <si>
    <t xml:space="preserve">   665,56</t>
  </si>
  <si>
    <t>ST 60.50.0134 (/)</t>
  </si>
  <si>
    <t>Módulo focal a LED para bloco principal de 300mm na cor verde.  Fornecimento.</t>
  </si>
  <si>
    <t xml:space="preserve">   599,97</t>
  </si>
  <si>
    <t>ST 60.50.0140 (/)</t>
  </si>
  <si>
    <t>Módulo focal a LED para bloco principal de 300mm na cor vermelha.  Fornecimento.</t>
  </si>
  <si>
    <t>ST 60.50.0143 (/)</t>
  </si>
  <si>
    <t>Módulo focal a LED para bloco de pedestre com formato boneco na cor verde.  Fornecimento.</t>
  </si>
  <si>
    <t xml:space="preserve">   349,18</t>
  </si>
  <si>
    <t>ST 60.50.0146 (/)</t>
  </si>
  <si>
    <t>Módulo focal a LED para bloco de pedestre com formato mão espalmada na cor vermelha.  Fornecimento.</t>
  </si>
  <si>
    <t xml:space="preserve">   352,00</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</si>
  <si>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</si>
  <si>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</si>
  <si>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</si>
  <si>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</si>
  <si>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 xml:space="preserve">   198,00</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</si>
  <si>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</si>
  <si>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</si>
  <si>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</si>
  <si>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 xml:space="preserve"> 23190,00</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</si>
  <si>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</si>
  <si>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</si>
  <si>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 xml:space="preserve"> 23130,00</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</si>
  <si>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</si>
  <si>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</si>
  <si>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</si>
  <si>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</si>
  <si>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 xml:space="preserve"> 27800,00</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</si>
  <si>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</si>
  <si>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</si>
  <si>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 xml:space="preserve"> 34000,00</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</si>
  <si>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</si>
  <si>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</si>
  <si>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</si>
  <si>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</si>
  <si>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</si>
  <si>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</si>
  <si>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</si>
  <si>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</si>
  <si>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 xml:space="preserve">  2980,86</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</si>
  <si>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</si>
  <si>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</si>
  <si>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</si>
  <si>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</si>
  <si>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</si>
  <si>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</si>
  <si>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</si>
  <si>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</si>
  <si>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</si>
  <si>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</si>
  <si>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</si>
  <si>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</si>
  <si>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</si>
  <si>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</si>
  <si>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 xml:space="preserve">  8287,06</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</si>
  <si>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</si>
  <si>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</si>
  <si>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</si>
  <si>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</si>
  <si>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 xml:space="preserve"> 10215,00</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</si>
  <si>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</si>
  <si>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</si>
  <si>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 xml:space="preserve"> 10595,00</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</si>
  <si>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</si>
  <si>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</si>
  <si>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</si>
  <si>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</si>
  <si>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</si>
  <si>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</si>
  <si>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</si>
  <si>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</si>
  <si>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 xml:space="preserve">  3245,00</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</si>
  <si>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</si>
  <si>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</si>
  <si>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</si>
  <si>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</si>
  <si>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 xml:space="preserve">  4780,00</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</si>
  <si>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</si>
  <si>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</si>
  <si>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</si>
  <si>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</si>
  <si>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</si>
  <si>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</si>
  <si>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</si>
  <si>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</si>
  <si>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 xml:space="preserve">  5196,50</t>
  </si>
  <si>
    <t>ST 65.05.0800 (/)</t>
  </si>
  <si>
    <t>Poste de aço galvanizado, cônico, contínuo, reto, poligonal, 12m de altura, para suporte à câmera de TV.  Fornecimento e assentamento.</t>
  </si>
  <si>
    <t xml:space="preserve">  7556,75</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</si>
  <si>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</si>
  <si>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</si>
  <si>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</si>
  <si>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</si>
  <si>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</si>
  <si>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</si>
  <si>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</si>
  <si>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</si>
  <si>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</si>
  <si>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</si>
  <si>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</si>
  <si>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</si>
  <si>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</si>
  <si>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</si>
  <si>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</si>
  <si>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</si>
  <si>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</si>
  <si>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</si>
  <si>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</si>
  <si>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</si>
  <si>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</si>
  <si>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</si>
  <si>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 xml:space="preserve">    88,00</t>
  </si>
  <si>
    <t>ST 65.15.0100 (A)</t>
  </si>
  <si>
    <t>Assentamento de poste simples de aço, diâmetro maior que 4", inclusive abertura de furo, fundação e recomposição do piso.</t>
  </si>
  <si>
    <t xml:space="preserve">   361,91</t>
  </si>
  <si>
    <t>ST 65.15.0150 (A)</t>
  </si>
  <si>
    <t>Assentamento e montagem de poste de aço com braço projetado, inclusive abertura de furo, fundação e recomposição do piso.</t>
  </si>
  <si>
    <t xml:space="preserve">   453,99</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</si>
  <si>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</si>
  <si>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</si>
  <si>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 xml:space="preserve">   336,96</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</si>
  <si>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</si>
  <si>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</si>
  <si>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 xml:space="preserve">   353,29</t>
  </si>
  <si>
    <t>ST 65.15.0176 (/)</t>
  </si>
  <si>
    <t>Assentamento e montagem de uma coluna de pórtico ou de semi-pórtico, fixada por parafusos chumbadores engastados em fundação.</t>
  </si>
  <si>
    <t xml:space="preserve">   893,45</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</si>
  <si>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</si>
  <si>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</si>
  <si>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</si>
  <si>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</si>
  <si>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 xml:space="preserve">   163,87</t>
  </si>
  <si>
    <t>ST 65.15.0190 (/)</t>
  </si>
  <si>
    <t>Montagem de treliça de pórtico, com fornecimento das ferragens de fixação, exclusive a treliça.  Para vão entre 13,00 e 23,00m.</t>
  </si>
  <si>
    <t xml:space="preserve">  1624,30</t>
  </si>
  <si>
    <t>ST 65.15.0196 (/)</t>
  </si>
  <si>
    <t>Montagem de treliça de semipórtico, com fornecimento das ferragens de fixação, exclusive a treliça.  Para vão entre 5,00 e 10,00m.</t>
  </si>
  <si>
    <t xml:space="preserve">  1096,71</t>
  </si>
  <si>
    <t>ST 65.15.0200 (A)</t>
  </si>
  <si>
    <t>Retirada de poste simples de aço, diâmetro de 2".</t>
  </si>
  <si>
    <t xml:space="preserve">    54,82</t>
  </si>
  <si>
    <t>ST 65.15.0250 (A)</t>
  </si>
  <si>
    <t>Retirada de poste simples de aço, diâmetro maior que 4".</t>
  </si>
  <si>
    <t xml:space="preserve">   302,48</t>
  </si>
  <si>
    <t>ST 65.15.0300 (/)</t>
  </si>
  <si>
    <t>Retirada de poste com braço projetado, diâmetro maior que 4".</t>
  </si>
  <si>
    <t xml:space="preserve">   447,92</t>
  </si>
  <si>
    <t>ST 65.15.0340 (/)</t>
  </si>
  <si>
    <t>Bloco de concreto armado medindo (0,60 x 0,60 x 1,00)m para uma coluna de aço cônica contínua para instalação de até 4 braços projetados para sinalização.</t>
  </si>
  <si>
    <t xml:space="preserve">   507,92</t>
  </si>
  <si>
    <t>ST 65.15.0350 (A)</t>
  </si>
  <si>
    <t>Base de concreto para uma coluna de pórtico.</t>
  </si>
  <si>
    <t xml:space="preserve">  1294,10</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</si>
  <si>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</si>
  <si>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</si>
  <si>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</si>
  <si>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</si>
  <si>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 xml:space="preserve">   172,50</t>
  </si>
  <si>
    <t>ST 65.20 Acessórios</t>
  </si>
  <si>
    <t>ST 65.20.0050 (/)</t>
  </si>
  <si>
    <t>Cinta simples para fixação do conjunto de sustentação de sinalização vertical (semáforos e placas), conforme desenho nº 1859-PD.  Fornecimento.</t>
  </si>
  <si>
    <t xml:space="preserve">    11,80</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</si>
  <si>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</si>
  <si>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</si>
  <si>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</si>
  <si>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</si>
  <si>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</si>
  <si>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</si>
  <si>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</si>
  <si>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</si>
  <si>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 xml:space="preserve">   842,00</t>
  </si>
  <si>
    <t>ST 70.05.0150 (/)</t>
  </si>
  <si>
    <t>Placa de sinalização de alumínio com fundo, símbolos e tarjas em película refletiva com esferas inclusas tipo I-A da NBR14644, inclusive elementos de fixação, conforme especificação da CET-RIO.  Fornecimento.</t>
  </si>
  <si>
    <t xml:space="preserve">   945,00</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</si>
  <si>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</si>
  <si>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</si>
  <si>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</si>
  <si>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</si>
  <si>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 xml:space="preserve">   961,60</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</si>
  <si>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</si>
  <si>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</si>
  <si>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</si>
  <si>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</si>
  <si>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 xml:space="preserve">  1008,00</t>
  </si>
  <si>
    <t>ST 70.05.0400 (/)</t>
  </si>
  <si>
    <t>Placa de sinalização modulada de alumínio com fundo, símbolos e tarjas em película refletiva com esferas encapsuladas tipo II da NBR14644, inclusive elementos de fixação, conforme especificação CET-RIO.  Fornecimento.</t>
  </si>
  <si>
    <t xml:space="preserve">   980,00</t>
  </si>
  <si>
    <t>ST 70.08 Placas de Alumínio Composto</t>
  </si>
  <si>
    <t>ST 70.08.0050 (/)</t>
  </si>
  <si>
    <t>Placa de sinalização de alumínio composto ABNT NBR 16179 com fundo, símbolos e tarjas em película refletiva tipo I da ABNT NBR 14644, inclusive elementos de fixação, conforme especificação da CET-RIO. Fornecimento.</t>
  </si>
  <si>
    <t>ST 70.08.0053 (/)</t>
  </si>
  <si>
    <t>Placa de sinalização de alumínio composto ABNT NBR 16179 com fundo, símbolos e tarjas em película refletiva tipo III da ABNT NBR 14644, inclusive elementos de fixação, conforme especificação da CET-RIO. Fornecimento.</t>
  </si>
  <si>
    <t>ST 70.10 Placas de Fibra de Vidro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</si>
  <si>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</si>
  <si>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</si>
  <si>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</si>
  <si>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 xml:space="preserve">   528,00</t>
  </si>
  <si>
    <t>ST 70.15 Serviços de Instalação e Retirada de Placas</t>
  </si>
  <si>
    <t>ST 70.15.0050 (A)</t>
  </si>
  <si>
    <t>Instalação e retirada de placas em postes simples, CET-RIO ou postes RIOLUZ.</t>
  </si>
  <si>
    <t xml:space="preserve">    49,91</t>
  </si>
  <si>
    <t>ST 70.15.0100 (A)</t>
  </si>
  <si>
    <t>Instalação e retirada de placas em postes duplos.</t>
  </si>
  <si>
    <t xml:space="preserve">    99,82</t>
  </si>
  <si>
    <t>ST 70.15.0150 (/)</t>
  </si>
  <si>
    <t>Instalação ou retirada de placas em braço projetado.</t>
  </si>
  <si>
    <t xml:space="preserve">   287,07</t>
  </si>
  <si>
    <t>ST 70.15.0200 (/)</t>
  </si>
  <si>
    <t>Instalação e retirada de painéis modulados em pórticos ou semi-pórticos.</t>
  </si>
  <si>
    <t xml:space="preserve">   158,89</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</si>
  <si>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</si>
  <si>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</si>
  <si>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</si>
  <si>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</si>
  <si>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</si>
  <si>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 xml:space="preserve">   201,02</t>
  </si>
  <si>
    <t>ST 70.20.0150 (/)</t>
  </si>
  <si>
    <t>Aplicação de película refletiva com esferas encapsuladas, tipo II da NBR14644, em placas de sinalização, medida pela área envolvente da película empregada, tanto no fundo, como na mensagem.</t>
  </si>
  <si>
    <t xml:space="preserve">   484,36</t>
  </si>
  <si>
    <t>ST 70.20.0250 (/)</t>
  </si>
  <si>
    <t>Tinta esmalte sintético para silk-screen, na cor branca, lata de 900ml.  Fornecimento.</t>
  </si>
  <si>
    <t xml:space="preserve">   107,32</t>
  </si>
  <si>
    <t>ST 70.20.0300 (/)</t>
  </si>
  <si>
    <t>Tinta esmalte sintético para silk-screen, na cor preta, lata de 900ml.  Fornecimento.</t>
  </si>
  <si>
    <t xml:space="preserve">    80,55</t>
  </si>
  <si>
    <t>ST 70.20.0350 (/)</t>
  </si>
  <si>
    <t>Tinta esmalte sintético para silk-screen, na cor amarela, lata de 900ml.  Fornecimento.</t>
  </si>
  <si>
    <t>ST 70.20.0400 (/)</t>
  </si>
  <si>
    <t>Tinta esmalte sintético para silk-screen, na cor azul, lata de 900ml.  Fornecimento.</t>
  </si>
  <si>
    <t xml:space="preserve">    95,72</t>
  </si>
  <si>
    <t>ST 70.20.0450 (/)</t>
  </si>
  <si>
    <t>Tinta esmalte sintético para silk-screen, na cor vermelha, lata de 900ml.  Fornecimento.</t>
  </si>
  <si>
    <t xml:space="preserve">   158,65</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</si>
  <si>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</si>
  <si>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</si>
  <si>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</si>
  <si>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</si>
  <si>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</si>
  <si>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</si>
  <si>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</si>
  <si>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</si>
  <si>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</si>
  <si>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</si>
  <si>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</si>
  <si>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</si>
  <si>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</si>
  <si>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75.05.0010 (/)</t>
  </si>
  <si>
    <t>Aplicação manual de termoplástico pré-formado, autocolante, refletivo e termossensível, com espessura de 2,00mm, conforme ABNT NBR 16039 (faixas de pedestres, setas, símbolos e dizeres). Fornecimento e aplicação.</t>
  </si>
  <si>
    <t xml:space="preserve">   283,90</t>
  </si>
  <si>
    <t>ST 75.05.0025 (/)</t>
  </si>
  <si>
    <t>Sinalização horizontal com plástico a frio bi componente, conforme ABNT NBR 15870, Tipo III ou IV aplicada por extrusão, à base de resina metacrílica reativa, espessura de 1,5mm a 3,0mm, aplicado de forma manual. Fornecimento e aplicação.</t>
  </si>
  <si>
    <t>ST 75.05.0026 (/)</t>
  </si>
  <si>
    <t>Sinalização horizontal com plástico a frio tricomponente, conforme ABNT NBR 15870, Tipo I à base de resina metacrílica reativa, na cor vermelha, espessura de 0,3mm a 1,2mm, aplicado por aspersão. Fornecimento e aplicação.</t>
  </si>
  <si>
    <t>ST 75.05.0050 (A)</t>
  </si>
  <si>
    <t>Sinalização horizontal com resina acrílica, em projetos até 60m2, conforme especificações da CET-RIO.</t>
  </si>
  <si>
    <t xml:space="preserve">    93,28</t>
  </si>
  <si>
    <t>ST 75.05.0075 (/)</t>
  </si>
  <si>
    <t>Sinalização horizontal com termoplástico alto relevo, para pintura de eixo, bordos e faixas, no sistema tacos, com 4cm de largura e na espessura de 7,0mm, cadência de 17 a 20cm conforme NBR 16184 e NBR 13159 da ABNT. Fornecimento e aplicação.</t>
  </si>
  <si>
    <t>ST 75.05.0100 (A)</t>
  </si>
  <si>
    <t>Sinalização horizontal com resina acrílica, em projetos de 60m2 até 160m2, conforme especificações da CET-RIO.</t>
  </si>
  <si>
    <t xml:space="preserve">    55,67</t>
  </si>
  <si>
    <t>ST 75.05.0150 (A)</t>
  </si>
  <si>
    <t>Sinalização horizontal com resina acrílica, em projetos acima de 160m2, conforme especificações da CET-RIO.</t>
  </si>
  <si>
    <t xml:space="preserve">    47,55</t>
  </si>
  <si>
    <t>ST 75.05.0200 (A)</t>
  </si>
  <si>
    <t>Sinalização horizontal com massa termoplástica, aplicada por aspersão, conforme especificação CET-RIO, em projetos até 100m2.</t>
  </si>
  <si>
    <t xml:space="preserve">   106,15</t>
  </si>
  <si>
    <t>ST 75.05.0250 (A)</t>
  </si>
  <si>
    <t>Sinalização horizontal com massa termoplástica, aplicada por aspersão, conforme especificação CET-RIO, em projetos entre 100m2 e 400m2.</t>
  </si>
  <si>
    <t xml:space="preserve">    66,58</t>
  </si>
  <si>
    <t>ST 75.05.0300 (A)</t>
  </si>
  <si>
    <t>Sinalização horizontal com massa termoplástica, aplicada por aspersão, conforme especificação CET-RIO, em projetos acima de 400m2.</t>
  </si>
  <si>
    <t xml:space="preserve">    49,70</t>
  </si>
  <si>
    <t>ST 75.05.0350 (A)</t>
  </si>
  <si>
    <t>Sinalização horizontal com massa termoplástica, aplicada por extrusão, em projetos até 60m2, conforme especificações da CET-RIO.</t>
  </si>
  <si>
    <t xml:space="preserve">   177,88</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</si>
  <si>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</si>
  <si>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</si>
  <si>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</si>
  <si>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</si>
  <si>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 xml:space="preserve">    91,26</t>
  </si>
  <si>
    <t>ST 75.05.0500 (/)</t>
  </si>
  <si>
    <t>Retirada de massa termoplástica.</t>
  </si>
  <si>
    <t xml:space="preserve">   102,52</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</si>
  <si>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</si>
  <si>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</si>
  <si>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</si>
  <si>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</si>
  <si>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 xml:space="preserve">    30,19</t>
  </si>
  <si>
    <t>ST 75.05.0650 (/)</t>
  </si>
  <si>
    <t>Tacha, instalação, conforme especificação CET-RIO.</t>
  </si>
  <si>
    <t xml:space="preserve">     5,85</t>
  </si>
  <si>
    <t>ST 75.05.0700 (/)</t>
  </si>
  <si>
    <t>Tachão, instalação, conforme especificação CET-RIO.</t>
  </si>
  <si>
    <t xml:space="preserve">    10,52</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</si>
  <si>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</si>
  <si>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</si>
  <si>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</si>
  <si>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</si>
  <si>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</si>
  <si>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</si>
  <si>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</si>
  <si>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</si>
  <si>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</si>
  <si>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</si>
  <si>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</si>
  <si>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</si>
  <si>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</si>
  <si>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</si>
  <si>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</si>
  <si>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</si>
  <si>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 xml:space="preserve">   370,74</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</si>
  <si>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</si>
  <si>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</si>
  <si>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</si>
  <si>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</si>
  <si>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</si>
  <si>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</si>
  <si>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 xml:space="preserve">   350,05</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</si>
  <si>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</si>
  <si>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</si>
  <si>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</si>
  <si>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</si>
  <si>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</si>
  <si>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</si>
  <si>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</si>
  <si>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</si>
  <si>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</si>
  <si>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</si>
  <si>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</si>
  <si>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</si>
  <si>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</si>
  <si>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</si>
  <si>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</si>
  <si>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</si>
  <si>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</si>
  <si>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</si>
  <si>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</si>
  <si>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</si>
  <si>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 xml:space="preserve">  3854,76</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</si>
  <si>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</si>
  <si>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</si>
  <si>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 xml:space="preserve">  4425,00</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</si>
  <si>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</si>
  <si>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</si>
  <si>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 xml:space="preserve">  1360,48</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</si>
  <si>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</si>
  <si>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</si>
  <si>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</si>
  <si>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</si>
  <si>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</si>
  <si>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</si>
  <si>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</si>
  <si>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</si>
  <si>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</si>
  <si>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</si>
  <si>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05.05.0001 (/)</t>
  </si>
  <si>
    <t>Logística e suporte operacional, com movimentação de insumos, ferramentas, artefatos, etc, para obras com múltiplas frentes e área inferior a 2 ha, limitando-se o valor deste item a 8% do valor total dos itens deste orçamento.</t>
  </si>
  <si>
    <t xml:space="preserve"> 32717,60</t>
  </si>
  <si>
    <t>TC 05.05.0005 (/)</t>
  </si>
  <si>
    <t>Logística e suporte operacional, com movimentação de insumos, ferramentas, artefatos, etc, para obras com múltiplas frentes e área entre 2 ha e 6 ha, limitando-se o valor deste item a 8% do valor total dos itens deste orçamento.</t>
  </si>
  <si>
    <t xml:space="preserve"> 43281,07</t>
  </si>
  <si>
    <t>TC 05.05.0010 (/)</t>
  </si>
  <si>
    <t>Logística e suporte operacional, com movimentação de insumos, ferramentas, artefatos, etc, para obras com múltiplas frentes e área superior a 6 ha, limitando-se o valor deste item a 8% do valor total dos itens deste orçamento.</t>
  </si>
  <si>
    <t xml:space="preserve"> 52180,07</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</si>
  <si>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</si>
  <si>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</si>
  <si>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</si>
  <si>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</si>
  <si>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</si>
  <si>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</si>
  <si>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 xml:space="preserve">     1,21</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</si>
  <si>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</si>
  <si>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</si>
  <si>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</si>
  <si>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</si>
  <si>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</si>
  <si>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</si>
  <si>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 xml:space="preserve">     1,63</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</si>
  <si>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</si>
  <si>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</si>
  <si>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</si>
  <si>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</si>
  <si>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 xml:space="preserve">     1,62</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</si>
  <si>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</si>
  <si>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</si>
  <si>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 xml:space="preserve">     1,22</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</si>
  <si>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</si>
  <si>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</si>
  <si>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</si>
  <si>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</si>
  <si>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</si>
  <si>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</si>
  <si>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 xml:space="preserve">     1,25</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</si>
  <si>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</si>
  <si>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</si>
  <si>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 xml:space="preserve">     0,93</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</si>
  <si>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</si>
  <si>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</si>
  <si>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 xml:space="preserve">     0,75</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</si>
  <si>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</si>
  <si>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</si>
  <si>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 xml:space="preserve">     1,71</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</si>
  <si>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</si>
  <si>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</si>
  <si>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 xml:space="preserve">     1,13</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</si>
  <si>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</si>
  <si>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</si>
  <si>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 xml:space="preserve">     0,85</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</si>
  <si>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</si>
  <si>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</si>
  <si>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</si>
  <si>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</si>
  <si>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 xml:space="preserve"> 17146,64</t>
  </si>
  <si>
    <t>TC 05.05.0850 (/)</t>
  </si>
  <si>
    <t>Transporte até 30Km, montagem e desmontagem de bate estacas com martelo de 2,5t/3t, inclusive horas improdutivas da equipe e do equipamento na ida/volta, na montagem e desmontagem.</t>
  </si>
  <si>
    <t xml:space="preserve"> 23983,89</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</si>
  <si>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</si>
  <si>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</si>
  <si>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 xml:space="preserve">    13,24</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</si>
  <si>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</si>
  <si>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</si>
  <si>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</si>
  <si>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</si>
  <si>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</si>
  <si>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</si>
  <si>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</si>
  <si>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</si>
  <si>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</si>
  <si>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</si>
  <si>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</si>
  <si>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</si>
  <si>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</si>
  <si>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</si>
  <si>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 xml:space="preserve">    85,36</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</si>
  <si>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</si>
  <si>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</si>
  <si>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</si>
  <si>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</si>
  <si>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 xml:space="preserve">   107,18</t>
  </si>
  <si>
    <t>TC 10.05.0100 (/)</t>
  </si>
  <si>
    <t>Carga e descarga manual de peças de peso reduzido: tijolos, telhas, cimento e agregados em sacos, em Caminhão de Carroceria Fixa a óleo diesel, com capacidade útil de 7,5t, inclusive tempo de carga, descarga e manobra.</t>
  </si>
  <si>
    <t xml:space="preserve">    59,67</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</si>
  <si>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</si>
  <si>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</si>
  <si>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 xml:space="preserve">    35,35</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</si>
  <si>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</si>
  <si>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</si>
  <si>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 xml:space="preserve">    28,11</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</si>
  <si>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</si>
  <si>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</si>
  <si>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 xml:space="preserve">    33,27</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</si>
  <si>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</si>
  <si>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</si>
  <si>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 xml:space="preserve">    28,54</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</si>
  <si>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</si>
  <si>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</si>
  <si>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</si>
  <si>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</si>
  <si>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 xml:space="preserve">    86,52</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</si>
  <si>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</si>
  <si>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</si>
  <si>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 xml:space="preserve">   103,19</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</si>
  <si>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</si>
  <si>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</si>
  <si>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 xml:space="preserve">   114,56</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</si>
  <si>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</si>
  <si>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</si>
  <si>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 xml:space="preserve">   130,48</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</si>
  <si>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</si>
  <si>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</si>
  <si>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 xml:space="preserve">   216,22</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</si>
  <si>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</si>
  <si>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</si>
  <si>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 xml:space="preserve">   247,69</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</si>
  <si>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</si>
  <si>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</si>
  <si>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REV</t>
  </si>
  <si>
    <t>Corrigidos valores do referencial para sem BDI</t>
  </si>
  <si>
    <t>Corrigido para Abr/25</t>
  </si>
  <si>
    <t>Os serviços SCO RIO foram adicionados na planilha com os valores de Jan/25, discordando do cabeçalho da planilha que apontava Abr/25</t>
  </si>
  <si>
    <t>ISS</t>
  </si>
  <si>
    <t>Construção de Rodovias e Ferrovias</t>
  </si>
  <si>
    <t>* Confirmar CURVA ABC</t>
  </si>
  <si>
    <t>OK</t>
  </si>
  <si>
    <t>Corrigido comprimento de 400m, para 200m, já que a unidade do item adotado é "m"</t>
  </si>
  <si>
    <t>Item substituído pelo item do DER-RO de concreto Usinado. Item anterior Representava concreto fabricado em central dosadora (não terá na obra). Item de Lançamento removido da planilha (já incluso no fornecimento)</t>
  </si>
  <si>
    <t>* Transportes Pavimentação</t>
  </si>
  <si>
    <t>REVISÃO AL 10-25 - QUANTITATIVO</t>
  </si>
  <si>
    <t>* Padronizar o que tem do SICRO</t>
  </si>
  <si>
    <t>Acabadora de asfalto AF 5000, esteira, CIBER ou equivalente</t>
  </si>
  <si>
    <t>Acabadora de superficie de concreto, rotativa PT 36" B c/ motor de 9 hp, Petrotec ou equivalente</t>
  </si>
  <si>
    <t>Aplicador de material termoplástico por extrusão, marca de referência Elgimaq ou equivalente</t>
  </si>
  <si>
    <t>Automóvel - VW Gol (flex), 1.6 Total Flex 4 P ou equivalente</t>
  </si>
  <si>
    <t>Automóvel Utilitário - GM/S 10 cabine dupla, ou equivalente</t>
  </si>
  <si>
    <t>Automóvel Utilitário - VW/ Kombi (flex)</t>
  </si>
  <si>
    <t>Barco de aluminio compr. 4,20 metros motor 15HP</t>
  </si>
  <si>
    <t>Bate-estaca (martelo 2.500 kg)</t>
  </si>
  <si>
    <t>Betoneira 600 l com carregador (elétrica)</t>
  </si>
  <si>
    <t>Bomba d'água 3,0 CV</t>
  </si>
  <si>
    <t>Bomba de concreto BSF 1406 D (diesel) 60m3/h</t>
  </si>
  <si>
    <t>Bomba hidraulica tipo MT 200</t>
  </si>
  <si>
    <t>Bomba triplex MT-100, motor diesel de 12CV, 122 l/min, 250rpm, Maquessonda ou equivalente</t>
  </si>
  <si>
    <t>Calandra para chapas de aço até 25mm - 22KW</t>
  </si>
  <si>
    <t>Caminhão basculante L 2324/41 PBT=22,0t (TRUCK 15,0t)</t>
  </si>
  <si>
    <t>Caminhão basculante L 2324/51 PBT - 22,0 t</t>
  </si>
  <si>
    <t>Caminhão basculante 1315C PBT=12,9t (TOCO 8,0t)</t>
  </si>
  <si>
    <t>Caminhão basculante 1518/48C PBT=19,0t (TRUCK 12,0t)</t>
  </si>
  <si>
    <t>Caminhão carroceria L 1319 PBT=13,9t (TOCO 8,0t)</t>
  </si>
  <si>
    <t>Caminhão carroceria 1518/48 PBT=19,0t (TRUCK 15,0t)</t>
  </si>
  <si>
    <t>Caminhão carroceria 815/37 PBT=8,3t (TOCO 4,0t)</t>
  </si>
  <si>
    <t>Caminhao para hidrossemeadura L 1319 - (6.000 L)</t>
  </si>
  <si>
    <t>Caminhão tanque L 1319/48 PBT=12,9t (6.000L)</t>
  </si>
  <si>
    <t>Carregadeira de rodas ref. Caterpillar modelo 924H (1,9 m3) ( cab + ar ) ou equivalente</t>
  </si>
  <si>
    <t>Carregadeira de rodas ref. Caterpillar modelo 950H (3,10 m3) ( cab + ar ) ou equivalente</t>
  </si>
  <si>
    <t>Carreta com prancha 2040 45,0 t</t>
  </si>
  <si>
    <t>Compactador manual LF-100 gasol marca de referência Honda asfal 500mm ou equivalente</t>
  </si>
  <si>
    <t>Compressor de ar XA 187/400 PCM, ATLAS ou equivalente</t>
  </si>
  <si>
    <t>Compressor de ar XA 360/763 pcm (ATLAS) ou equivalente</t>
  </si>
  <si>
    <t>Conjunto acoplado para manômetro para bomba injetora manual Putzmeister ou equivalente</t>
  </si>
  <si>
    <t>Conjunto de manômetro O-100 bar, para bomba injetora manual Putzmeister ou similar.</t>
  </si>
  <si>
    <t>Conjunto moto bomba diam. 4"</t>
  </si>
  <si>
    <t>Conjunto móvel de britagem (produção de 80 a 100m3/h)</t>
  </si>
  <si>
    <t>Demarcador de faixas a gasolina referência Elgimaq EGM CAF 800 L ou equivalente</t>
  </si>
  <si>
    <t>Distribuidor de agregado DA 3660 D, CMV ou equivalente</t>
  </si>
  <si>
    <t>Equipamento espargidor de asfalto 1315C DA-6C 6.500L (CONSMAQ) ou equivalente</t>
  </si>
  <si>
    <t>Equipamento lama asfáltica LA-6, CONSMAQ ou equivalente, montado em caminhão</t>
  </si>
  <si>
    <t>Equipamento Vácuo SEWER JET e combinado de jato d'água à alta pressão ou equivalente</t>
  </si>
  <si>
    <t>Escavadeira EC 240 VOLVO ou equivalente</t>
  </si>
  <si>
    <t>Escavadeira hidráulica sobre esteiras mod. C X 220 (22t), Case ou equivalente</t>
  </si>
  <si>
    <t>Esmerilhadeira Angular 7" marca de referência BOSCH - 1755 ou equivalente</t>
  </si>
  <si>
    <t>Fresadora de pav. asfalt. W 1000 ou equivalente</t>
  </si>
  <si>
    <t>Furadeira elétrica de bancada</t>
  </si>
  <si>
    <t>Furadeira elétrica de impacto BOSCH 1184 ou equivalente</t>
  </si>
  <si>
    <t>Grade de disco GA-24x24 (TATU) ou equivalente</t>
  </si>
  <si>
    <t>Grupo Gerador - 25,0 / 18,0 kVA (20kW) ou equivalente</t>
  </si>
  <si>
    <t>Cód. Padrão</t>
  </si>
  <si>
    <t>Descrição do equipamento</t>
  </si>
  <si>
    <t>Hora prod.</t>
  </si>
  <si>
    <t>Hora improd.</t>
  </si>
  <si>
    <t>Grupo gerador GEHM 200/187 kva (HEIMER) ou equivalente</t>
  </si>
  <si>
    <t>Grupo Gerador Stemac ou equivalente, montado em contêiner , 500 KVa</t>
  </si>
  <si>
    <t>Grupo gerador 114/109 kva (STEMAC) ou equivalente</t>
  </si>
  <si>
    <t>Grupo gerador 2,5 a 3,0 kva a gasolina</t>
  </si>
  <si>
    <t>Grupo gerador 40/35 kva (STEMAC) ou equivalente</t>
  </si>
  <si>
    <t>Guilhotina para corte em chapa de aço até 2mm</t>
  </si>
  <si>
    <t>Guindaste de esteira para 40.0t (KOEHRING BANTAM) ou equivalente</t>
  </si>
  <si>
    <t>Guindaste 97 T (PBT) sobre esteira com lança de 15m</t>
  </si>
  <si>
    <t>Guindauto 6t, Madal-Palfinger ou equivalente</t>
  </si>
  <si>
    <t>Macaco Freyssinet modelo K101 ou similar, 7 cordoalhas de 1/2" ou equivalente</t>
  </si>
  <si>
    <t>Macaco hidraúlico p/ protensao (12 cordoalhas)</t>
  </si>
  <si>
    <t>Máquina de cortar ferro</t>
  </si>
  <si>
    <t>Máquina de hidrojateamento</t>
  </si>
  <si>
    <t>Máquina de jateamento de areia</t>
  </si>
  <si>
    <t>Máquina de solda 425 A, pot=33A</t>
  </si>
  <si>
    <t>Máquina injetora de nata de cimento</t>
  </si>
  <si>
    <t>Máquina para fio diamantado, Guidoni, modelo TSY, 15 cv/11kw, ou equivalente</t>
  </si>
  <si>
    <t>Martelete man. e mec. RH 658 110 pcm/24kg (ATLAS) ou equivalente</t>
  </si>
  <si>
    <t>Moto Escavo carregador ref. Caterpillar modelo 621G ou equivalente</t>
  </si>
  <si>
    <t>Moto serra 15" (gas.)</t>
  </si>
  <si>
    <t>Motoniveladora Caterpillar modelo 120K ( cab + ar + ríper) ou equivalente</t>
  </si>
  <si>
    <t>Multi distribuidor de agregados referência MDR 9 Romanelli ou equivalente</t>
  </si>
  <si>
    <t>Perfuratriz de 22,4 kg de peso para uso subterrâneo</t>
  </si>
  <si>
    <t>Perfuratriz Mach 16 montada em esteira auto propulsora, incl. conj. de haste ou equivalente</t>
  </si>
  <si>
    <t>Recicladora ref. Caterpillar modelo RM500 ou equivalente</t>
  </si>
  <si>
    <t>Retroescavadeira MF 86 TM (MASSEY FERGUSSON) ou equivalente</t>
  </si>
  <si>
    <t>Roçadeira deslocavel adaptavel ao trator agrícola</t>
  </si>
  <si>
    <t>Roçadeira mecânica costal, Stihl - F 220 ou equivalente</t>
  </si>
  <si>
    <t>Rolo AP de pneus AP-26 (8,9t) (MULLER) ou equivalente</t>
  </si>
  <si>
    <t>Rolo AP liso de aço CA 2505 STD Dynapac ou equivalente</t>
  </si>
  <si>
    <t>Rolo AP liso de aço RT-82H (6,5t) (MULLER) ou equivalente</t>
  </si>
  <si>
    <t>Rolo AP liso de aço TH-10 (6,3t) (TEMA TERRA) ou equivalente</t>
  </si>
  <si>
    <t>Rolo AP vib. liso de aço CA-15 STD (DYNAPAC) ou equivalente</t>
  </si>
  <si>
    <t>Rolo AP vib. liso de aço VAP-70 L (MULLER) ou equivalente</t>
  </si>
  <si>
    <t>Rolo AP vib. patas 100 mm CA-25P (DYNAPAC) ou equivalente</t>
  </si>
  <si>
    <t>Rolo AP vib. patas 128 mm CA-15P (DYNAPAC) ou equivalente</t>
  </si>
  <si>
    <t>Rolo compactador de pneus CP 224, Dynapac ou equivalente</t>
  </si>
  <si>
    <t>Serra circular manual</t>
  </si>
  <si>
    <t>Serra circular (WEG) ou equivalente</t>
  </si>
  <si>
    <t>Serra de juntas para concreto, Clipper, mod. C-844 ou equivalente</t>
  </si>
  <si>
    <t>Sonda rotativa Mach 850, com motor a diesel de 30HP, Maquesonda ou equivalente</t>
  </si>
  <si>
    <t>Sonda rotativa tipo Mach 700 ou equivalente</t>
  </si>
  <si>
    <t>Talha de 4 toneladas, elétrica ref. Tirfor ou equivalente,</t>
  </si>
  <si>
    <t>Tanque estacionário 20.000 L</t>
  </si>
  <si>
    <t>Tanque estacionário 30.000 L</t>
  </si>
  <si>
    <t>Tanque pre-aquecedor 30.000L (s/óleo)</t>
  </si>
  <si>
    <t>Trator agrícola MF 297/4 -4 X 4 (MASSEY FERGUSSON) ou equivalente</t>
  </si>
  <si>
    <t>Trator de esteiras c/ placa emp. D-8R (CAT) ou equivalente</t>
  </si>
  <si>
    <t>Trator de esteiras ref. Caterpillar cm lâmina modelo D5K ou equivalente</t>
  </si>
  <si>
    <t>Trator de esteiras ref. Caterpillar cm lâmina modelo D6N ou equivalente</t>
  </si>
  <si>
    <t>Trator de esteiras ref. Caterpillar cm lâmina modelo D6T ou equivalente</t>
  </si>
  <si>
    <t>Trator de esteiras ref. Caterpillar com lâmina modelo D8T, sem ríper ou equivalente</t>
  </si>
  <si>
    <t>Trator de esteiras ref. Caterpillar com lâmina e ripper modelo D8T ou equivalente</t>
  </si>
  <si>
    <t>Usina de asfalto UA-2 60/80 t/h - CBUQ (CIBER) ou equivalente</t>
  </si>
  <si>
    <t>Usina de asfalto 33-E 40/60 t/h - PMF (ALMEIDA) ou equivalente</t>
  </si>
  <si>
    <t>Usina de solos USC-2 dos. triplo 100/200t (CIBER) ou equivalente</t>
  </si>
  <si>
    <t>Vassoura mecânica VM-2440 (CMV) ou equivalente</t>
  </si>
  <si>
    <t>Vibrador de imersao AA67 c/ mangote, marca de referência ATLAS COPCO ou equivalente</t>
  </si>
  <si>
    <r>
      <t>PRECO</t>
    </r>
    <r>
      <rPr>
        <sz val="10"/>
        <rFont val="Times New Roman"/>
        <family val="1"/>
      </rPr>
      <t xml:space="preserve"> </t>
    </r>
    <r>
      <rPr>
        <b/>
        <sz val="10"/>
        <rFont val="Calibri"/>
        <family val="2"/>
      </rPr>
      <t>UNITÁRIO SEM BDI</t>
    </r>
  </si>
  <si>
    <t>HORAS PRODUTIVAS</t>
  </si>
  <si>
    <t>HORAS IMPRODUTIVAS</t>
  </si>
  <si>
    <t>HORAS PRODUTIVAS CORRIGIDO</t>
  </si>
  <si>
    <t>HORAS IMPRODUTIVAS CORRIGIDO</t>
  </si>
  <si>
    <t>Item Substituído para referencial do DER</t>
  </si>
  <si>
    <t>Item substituído para referencial SICRO (Hierarquia planilha)</t>
  </si>
  <si>
    <t>Medida para um conjunto de 6,21m x 13,57m = 84,27m². Considerando dois jogos de andaime, 168,54m² x 4 meses = 674,16</t>
  </si>
  <si>
    <t>N</t>
  </si>
  <si>
    <t>QNT.</t>
  </si>
  <si>
    <t>PESO ESP.</t>
  </si>
  <si>
    <t>Vigas</t>
  </si>
  <si>
    <t>Pilares</t>
  </si>
  <si>
    <t>Perfil Manobra</t>
  </si>
  <si>
    <t>Estrutura provisória</t>
  </si>
  <si>
    <t>KG/KG</t>
  </si>
  <si>
    <t>Enrijecedores / Chapas</t>
  </si>
  <si>
    <t>Concreto do bloco BR1</t>
  </si>
  <si>
    <t>Concreto do bloco BR2</t>
  </si>
  <si>
    <t>Unidade</t>
  </si>
  <si>
    <t>Salário (R$)</t>
  </si>
  <si>
    <t>P9801</t>
  </si>
  <si>
    <t>Ajudante</t>
  </si>
  <si>
    <t>P9802</t>
  </si>
  <si>
    <t>Ajudante especializado</t>
  </si>
  <si>
    <t>P9803</t>
  </si>
  <si>
    <t>P9804</t>
  </si>
  <si>
    <t>Apontador</t>
  </si>
  <si>
    <t>P9805</t>
  </si>
  <si>
    <t>Armador</t>
  </si>
  <si>
    <t>P9806</t>
  </si>
  <si>
    <t>Auxiliar administrativo</t>
  </si>
  <si>
    <t>P9807</t>
  </si>
  <si>
    <t>Bombeiro hidráulico</t>
  </si>
  <si>
    <t>P9808</t>
  </si>
  <si>
    <t>Carpinteiro</t>
  </si>
  <si>
    <t>P9809</t>
  </si>
  <si>
    <t>Encarregado administrativo</t>
  </si>
  <si>
    <t>P9810</t>
  </si>
  <si>
    <t>Eletricista</t>
  </si>
  <si>
    <t>P9811</t>
  </si>
  <si>
    <t>Encarregado especializado</t>
  </si>
  <si>
    <t>P9812</t>
  </si>
  <si>
    <t>Engenheiro</t>
  </si>
  <si>
    <t>P9814</t>
  </si>
  <si>
    <t>Operacional</t>
  </si>
  <si>
    <t>P9815</t>
  </si>
  <si>
    <t>Jardineiro</t>
  </si>
  <si>
    <t>P9819</t>
  </si>
  <si>
    <t>Engenheiro supervisor</t>
  </si>
  <si>
    <t>P9821</t>
  </si>
  <si>
    <t>Pedreiro</t>
  </si>
  <si>
    <t>P9822</t>
  </si>
  <si>
    <t>Pintor</t>
  </si>
  <si>
    <t>P9823</t>
  </si>
  <si>
    <t>Serralheiro</t>
  </si>
  <si>
    <t>P9824</t>
  </si>
  <si>
    <t>Servente</t>
  </si>
  <si>
    <t>P9825</t>
  </si>
  <si>
    <t>Soldador</t>
  </si>
  <si>
    <t>P9826</t>
  </si>
  <si>
    <t>Chefe setor de finanças</t>
  </si>
  <si>
    <t>P9827</t>
  </si>
  <si>
    <t>P9830</t>
  </si>
  <si>
    <t>Montador</t>
  </si>
  <si>
    <t>P9833</t>
  </si>
  <si>
    <t>Auxiliar de laboratório</t>
  </si>
  <si>
    <t>P9837</t>
  </si>
  <si>
    <t>Oceanógrafo</t>
  </si>
  <si>
    <t>P9840</t>
  </si>
  <si>
    <t>Encarregado geral</t>
  </si>
  <si>
    <t>P9842</t>
  </si>
  <si>
    <t>Faxineiro</t>
  </si>
  <si>
    <t>P9843</t>
  </si>
  <si>
    <t>Operador de equipamento leve</t>
  </si>
  <si>
    <t>P9845</t>
  </si>
  <si>
    <t>Operador de equipamento pesado</t>
  </si>
  <si>
    <t>P9846</t>
  </si>
  <si>
    <t>Operador de equipamento especial</t>
  </si>
  <si>
    <t>P9847</t>
  </si>
  <si>
    <t>Perfurador de tubulão</t>
  </si>
  <si>
    <t>P9848</t>
  </si>
  <si>
    <t>Desenhista</t>
  </si>
  <si>
    <t>P9849</t>
  </si>
  <si>
    <t>Condutor maquinista fluvial</t>
  </si>
  <si>
    <t>P9850</t>
  </si>
  <si>
    <t>Copeiro</t>
  </si>
  <si>
    <t>P9851</t>
  </si>
  <si>
    <t>Médico do trabalho</t>
  </si>
  <si>
    <t>P9852</t>
  </si>
  <si>
    <t>Blaster</t>
  </si>
  <si>
    <t>P9853</t>
  </si>
  <si>
    <t>Pré-marcador</t>
  </si>
  <si>
    <t>P9854</t>
  </si>
  <si>
    <t>Recepcionista</t>
  </si>
  <si>
    <t>P9855</t>
  </si>
  <si>
    <t>Marinheiro de máquinas</t>
  </si>
  <si>
    <t>P9856</t>
  </si>
  <si>
    <t>Marinheiro de convés</t>
  </si>
  <si>
    <t>P9857</t>
  </si>
  <si>
    <t>Marinheiro de convés - mensalista</t>
  </si>
  <si>
    <t>P9858</t>
  </si>
  <si>
    <t>Laboratorista</t>
  </si>
  <si>
    <t>P9859</t>
  </si>
  <si>
    <t>Trabalhador de via</t>
  </si>
  <si>
    <t>P9861</t>
  </si>
  <si>
    <t>Selecionador de material pétreo</t>
  </si>
  <si>
    <t>P9864</t>
  </si>
  <si>
    <t>Engenheiro de segurança do trabalho</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</si>
  <si>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</si>
  <si>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</si>
  <si>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</si>
  <si>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</si>
  <si>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</si>
  <si>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</si>
  <si>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</si>
  <si>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</si>
  <si>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</si>
  <si>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</si>
  <si>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</si>
  <si>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P9876</t>
  </si>
  <si>
    <t>Técnico de segurança do trabalho</t>
  </si>
  <si>
    <t>P9878</t>
  </si>
  <si>
    <t>Secretária</t>
  </si>
  <si>
    <t>P9880</t>
  </si>
  <si>
    <t>Piloto fluvial</t>
  </si>
  <si>
    <t>P9882</t>
  </si>
  <si>
    <t>Técnico especializado</t>
  </si>
  <si>
    <t>P9883</t>
  </si>
  <si>
    <t>Chefe do setor administrativo</t>
  </si>
  <si>
    <t>P9884</t>
  </si>
  <si>
    <t>Encarregado de terraplenagem</t>
  </si>
  <si>
    <t>P9885</t>
  </si>
  <si>
    <t>Frentista de túnel</t>
  </si>
  <si>
    <t>P9889</t>
  </si>
  <si>
    <t>Técnico da qualidade</t>
  </si>
  <si>
    <t>P9892</t>
  </si>
  <si>
    <t>Auxiliar de blaster</t>
  </si>
  <si>
    <t>P9893</t>
  </si>
  <si>
    <t>Encarregado de pavimentação</t>
  </si>
  <si>
    <t>P9896</t>
  </si>
  <si>
    <t>Porteiro</t>
  </si>
  <si>
    <t>P9897</t>
  </si>
  <si>
    <t>Técnico de meio ambiente</t>
  </si>
  <si>
    <t>P9900</t>
  </si>
  <si>
    <t>Comprador</t>
  </si>
  <si>
    <t>P9901</t>
  </si>
  <si>
    <t>Encarregado de superestrutura ferroviária</t>
  </si>
  <si>
    <t>P9903</t>
  </si>
  <si>
    <t>Auxiliar técnico</t>
  </si>
  <si>
    <t>P9907</t>
  </si>
  <si>
    <t>Comandante de longo curso</t>
  </si>
  <si>
    <t>P9908</t>
  </si>
  <si>
    <t>Imediato</t>
  </si>
  <si>
    <t>P9909</t>
  </si>
  <si>
    <t>Oficial de náutica</t>
  </si>
  <si>
    <t>P9910</t>
  </si>
  <si>
    <t>Oficial de máquinas</t>
  </si>
  <si>
    <t>P9913</t>
  </si>
  <si>
    <t>Draguista</t>
  </si>
  <si>
    <t>P9915</t>
  </si>
  <si>
    <t>Maquinista</t>
  </si>
  <si>
    <t>P9916</t>
  </si>
  <si>
    <t>Encarregado de conservação rodoviária</t>
  </si>
  <si>
    <t>P9920</t>
  </si>
  <si>
    <t>Mestre fluvial</t>
  </si>
  <si>
    <t>P9921</t>
  </si>
  <si>
    <t>Mergulhador raso autônomo de emergência</t>
  </si>
  <si>
    <t>P9922</t>
  </si>
  <si>
    <t>Mergulhador raso dependente de emergência</t>
  </si>
  <si>
    <t>P9924</t>
  </si>
  <si>
    <t>Mergulhador raso dependente</t>
  </si>
  <si>
    <t>P9925</t>
  </si>
  <si>
    <t>Mergulhador raso autônomo</t>
  </si>
  <si>
    <t>P9926</t>
  </si>
  <si>
    <t>Mergulhador raso auxiliar de superfície</t>
  </si>
  <si>
    <t>P9927</t>
  </si>
  <si>
    <t>Frentista de túnel com periculosidade</t>
  </si>
  <si>
    <t>P9930</t>
  </si>
  <si>
    <t>Eletricista com periculosidade</t>
  </si>
  <si>
    <t>P9931</t>
  </si>
  <si>
    <t>Operador de equipamento de mergulho</t>
  </si>
  <si>
    <t>P9932</t>
  </si>
  <si>
    <t>Operador de equipamento pesado com periculosidade</t>
  </si>
  <si>
    <t>P9933</t>
  </si>
  <si>
    <t>Supervisor de mergulho raso</t>
  </si>
  <si>
    <t>P9934</t>
  </si>
  <si>
    <t>Motorista de veículo especial com periculosidade</t>
  </si>
  <si>
    <t>P9938</t>
  </si>
  <si>
    <t>Operador de equipamento leve com periculosidade</t>
  </si>
  <si>
    <t>P9939</t>
  </si>
  <si>
    <t>Operador de equipamento leve com insalubridade</t>
  </si>
  <si>
    <t>P9942</t>
  </si>
  <si>
    <t>Marinheiro de convés com periculosidade</t>
  </si>
  <si>
    <t>P9944</t>
  </si>
  <si>
    <t>Operador de equipamento especial com periculosidade</t>
  </si>
  <si>
    <t>P9946</t>
  </si>
  <si>
    <t>Engenheiro auxiliar</t>
  </si>
  <si>
    <t>P9947</t>
  </si>
  <si>
    <t>Técnico florestal</t>
  </si>
  <si>
    <t>P9948</t>
  </si>
  <si>
    <t>Motorista de veículo leve - mensalista</t>
  </si>
  <si>
    <t>P9949</t>
  </si>
  <si>
    <t>Topógrafo</t>
  </si>
  <si>
    <t>P9950</t>
  </si>
  <si>
    <t>Auxiliar de topografia</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</si>
  <si>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</si>
  <si>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</si>
  <si>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</si>
  <si>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</si>
  <si>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</si>
  <si>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</si>
  <si>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</si>
  <si>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</si>
  <si>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</si>
  <si>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</si>
  <si>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</si>
  <si>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</si>
  <si>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</si>
  <si>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</si>
  <si>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r>
      <rPr>
        <b/>
        <sz val="7"/>
        <rFont val="Arial"/>
        <family val="2"/>
      </rPr>
      <t>Cód. Padrão</t>
    </r>
  </si>
  <si>
    <r>
      <rPr>
        <b/>
        <sz val="7"/>
        <rFont val="Arial"/>
        <family val="2"/>
      </rPr>
      <t>Descrição da mão de obra</t>
    </r>
  </si>
  <si>
    <r>
      <rPr>
        <b/>
        <sz val="7"/>
        <rFont val="Arial"/>
        <family val="2"/>
      </rPr>
      <t>Unidade</t>
    </r>
  </si>
  <si>
    <r>
      <rPr>
        <b/>
        <sz val="7"/>
        <rFont val="Arial"/>
        <family val="2"/>
      </rPr>
      <t>Valor sem encargos</t>
    </r>
  </si>
  <si>
    <t>Ajudante de carpinteiro</t>
  </si>
  <si>
    <t>Ajudante de carpinteiro de O.A.C.</t>
  </si>
  <si>
    <t>Ajudante de eletricista</t>
  </si>
  <si>
    <t>Ajudante de máquina</t>
  </si>
  <si>
    <t>Ajudante de pedreiro O.A.C.</t>
  </si>
  <si>
    <t>Ajudante de pedreiro O.A.E.</t>
  </si>
  <si>
    <t>Auxiliar de almoxarife</t>
  </si>
  <si>
    <t>Auxiliar de serviços gerais</t>
  </si>
  <si>
    <t>Cabo de fogo</t>
  </si>
  <si>
    <t>Calceteiro</t>
  </si>
  <si>
    <t>Capataz de ar comprimido</t>
  </si>
  <si>
    <t>Carpinteiro de O.A.C.</t>
  </si>
  <si>
    <t>Carpinteiro de O.A.E.</t>
  </si>
  <si>
    <t>Cavouqueiro</t>
  </si>
  <si>
    <t>Compressorista</t>
  </si>
  <si>
    <t>Encarregado de britador</t>
  </si>
  <si>
    <t>Encarregado de escritório</t>
  </si>
  <si>
    <t>Encarregado de fundação</t>
  </si>
  <si>
    <t>Encarregado de O.A.C.</t>
  </si>
  <si>
    <t>Encarregado de pesagem</t>
  </si>
  <si>
    <t>Encarregado de pista</t>
  </si>
  <si>
    <t>Encarregado de protensao</t>
  </si>
  <si>
    <t>Encarregado de usina</t>
  </si>
  <si>
    <t>Encarregado Geral</t>
  </si>
  <si>
    <t>Encarregado O.A.E.</t>
  </si>
  <si>
    <t>Escavadeirista</t>
  </si>
  <si>
    <t>Feitor</t>
  </si>
  <si>
    <t>Greidista</t>
  </si>
  <si>
    <t>Laboratorista de Usina</t>
  </si>
  <si>
    <t>Marroeiro</t>
  </si>
  <si>
    <t>Marteleteiro</t>
  </si>
  <si>
    <t>Meio Oficial</t>
  </si>
  <si>
    <t>Motorista</t>
  </si>
  <si>
    <t>Oficial</t>
  </si>
  <si>
    <t>Operador de bate-estacas</t>
  </si>
  <si>
    <t>Operador de betoneira</t>
  </si>
  <si>
    <t>Operador de campânula p/ tubulaçao</t>
  </si>
  <si>
    <t>Operador de máquina</t>
  </si>
  <si>
    <t>Operador de protensão</t>
  </si>
  <si>
    <t>Operador de roçadeira</t>
  </si>
  <si>
    <t>Operador de usina</t>
  </si>
  <si>
    <t>Operário braçal</t>
  </si>
  <si>
    <t>Patrolista</t>
  </si>
  <si>
    <t>Pedreiro de O.A.C.</t>
  </si>
  <si>
    <t>Pedreiro de O.A.E.</t>
  </si>
  <si>
    <t>Poceiro</t>
  </si>
  <si>
    <t>Rasteleiro</t>
  </si>
  <si>
    <t>Servente de usina</t>
  </si>
  <si>
    <t>Sinaleiro</t>
  </si>
  <si>
    <t>Sondador</t>
  </si>
  <si>
    <t>Supervisor Técnico de Montagem</t>
  </si>
  <si>
    <t>Trabalhador sob ar comprimido</t>
  </si>
  <si>
    <t>Tratorista</t>
  </si>
  <si>
    <t>Serviços de Topografia inclusos na planilha.</t>
  </si>
  <si>
    <t>* Avaliar Quantidades (Falta itens do IOPES)</t>
  </si>
  <si>
    <t>* Adicionar todas as observações</t>
  </si>
  <si>
    <t>CBUQ (camada pronta - capa) inclusive fornecimento, exclusive transporte comercial do CAP e da massa</t>
  </si>
  <si>
    <t>TAXA DE APLICAÇÃO (T/M2)</t>
  </si>
  <si>
    <t>Imprimação</t>
  </si>
  <si>
    <t>Pintura de Ligação</t>
  </si>
  <si>
    <t>EAI - Imprimação</t>
  </si>
  <si>
    <t>RR-1C - Pintura de Ligação</t>
  </si>
  <si>
    <t>CBUQ - Capa</t>
  </si>
  <si>
    <t>Distância Local da Obra x Usina de Asfalto em Colatina/ES</t>
  </si>
  <si>
    <t>Transporte de Material Asfáltico (DNIT) - XP = 22,00 km XR = 0,00 km</t>
  </si>
  <si>
    <t>CBUQ - CAP50/70</t>
  </si>
  <si>
    <t>Transporte de Material Asfáltico (DNIT), inclusive BDI diferenciado - XP = 565,00 km XR = 0,00 km</t>
  </si>
  <si>
    <t>Distância Refinaria "Regap" x Usina de Asfalto em Colatina/ES</t>
  </si>
  <si>
    <t>Item Acrescido</t>
  </si>
  <si>
    <t>Item Substituído pelo do DER</t>
  </si>
  <si>
    <t>Administração Local na planilha</t>
  </si>
  <si>
    <t>Alterado incidência da Administração Local para dentro do BDI, com valor de 6,99%, conforme TCE-Resolução 366/2022</t>
  </si>
  <si>
    <t>REVISÃO AL 10-25 - VALORES</t>
  </si>
  <si>
    <t>Entulhos de descartes de forma (240,93m² x 0,012m)</t>
  </si>
  <si>
    <t>Ajustado quantidade descarte de fôrmas de madeira</t>
  </si>
  <si>
    <t>Ajsutado quantidades e alturas das estacas conforme projeto</t>
  </si>
  <si>
    <t>ESP.</t>
  </si>
  <si>
    <t>Quantidade Ajustada</t>
  </si>
  <si>
    <t>Quantidade ajustada</t>
  </si>
  <si>
    <t>BR1</t>
  </si>
  <si>
    <t>BR2</t>
  </si>
  <si>
    <t>Neoprene NP-1 PP1</t>
  </si>
  <si>
    <t>Neoprene NP-1 PP2</t>
  </si>
  <si>
    <t>Neoprene NP-2 PP2</t>
  </si>
  <si>
    <t>Neoprene NP-2 PP1</t>
  </si>
  <si>
    <t>Conforme recomendação da SEDURB, os serviços topográficos devem ser inclusos no percentual de Administração Local.</t>
  </si>
  <si>
    <t>Cronograma</t>
  </si>
  <si>
    <t>Cronograma Ajustado</t>
  </si>
  <si>
    <t>DER-RO41500</t>
  </si>
  <si>
    <t>1.1</t>
  </si>
  <si>
    <t>Placa De Obra Nas Dimensões De 3,0 X 6,0 M, Padrão Der-Es</t>
  </si>
  <si>
    <t>SICRO4915744</t>
  </si>
  <si>
    <t>1.2</t>
  </si>
  <si>
    <t>Capina Manual</t>
  </si>
  <si>
    <t>DER-RO41578</t>
  </si>
  <si>
    <t>2.1</t>
  </si>
  <si>
    <t>Aluguel De Container P/ Escritório C/ Ar Condicionado E Banheiro, Isolam.Térmico E Acústico, 2
Luminárias, Janela De Vidro, Tomada P/ Comput. E Telef.</t>
  </si>
  <si>
    <t>mes</t>
  </si>
  <si>
    <t>DER-RO41678</t>
  </si>
  <si>
    <t>2.2</t>
  </si>
  <si>
    <t>Aluguel De Container Tipo Refeitório Simples, C/ 1 Aparelho De Ar Condicionado, 2 Luminárias E 2
Janelas De Vidro</t>
  </si>
  <si>
    <t>DER-RO41454</t>
  </si>
  <si>
    <t>2.3</t>
  </si>
  <si>
    <t>Aluguel De Container Tipo Vestiário, 2 Luminárias, Piso Especial E Janela</t>
  </si>
  <si>
    <t>DER-RO41580</t>
  </si>
  <si>
    <t>2.4</t>
  </si>
  <si>
    <t>Aluguel De Container Tipo Sanitário Com 3 Vasos Sanitários, Lavatório, Mictório, 5 Chuveiros, 2
Venezianas E Piso Especial</t>
  </si>
  <si>
    <t>DER-RO41579</t>
  </si>
  <si>
    <t>2.5</t>
  </si>
  <si>
    <t>Aluguel De Container Para Almoxarifado</t>
  </si>
  <si>
    <t>DER-RO41495</t>
  </si>
  <si>
    <t>2.6</t>
  </si>
  <si>
    <t>Mobilização E Desmobilização De Container Até 50 Km</t>
  </si>
  <si>
    <t>ud</t>
  </si>
  <si>
    <t>DER-RO41503</t>
  </si>
  <si>
    <t>2.7</t>
  </si>
  <si>
    <t>Rede De Luz, Incl. Padrão Entr. Energia Trifás. Cabo Ligação Até Barracões, Quadro Distrib., Disj. E
Chave De Força, Cons. 20M Entre Padrão Entr.E Qdg</t>
  </si>
  <si>
    <t>DER-RO41501</t>
  </si>
  <si>
    <t>2.8</t>
  </si>
  <si>
    <t>Rede De Água C/ Padrão De Entrada D'Água Diâm. 3/4" Conf. Cesan, Incl. Tubos E Conexões P/
Aliment., Distrib., Extravas. E Limp., Cons. O Padrão A 25M</t>
  </si>
  <si>
    <t>DER-RO41499</t>
  </si>
  <si>
    <t>2.9</t>
  </si>
  <si>
    <t>Rede De Esgoto, Contendo Fossa E Filtro, Incl. Tubos E Conexões De Ligação Entre Caixas,
Considerando Distância De 25M</t>
  </si>
  <si>
    <t>DER-RO41527</t>
  </si>
  <si>
    <t>2.10</t>
  </si>
  <si>
    <t>Reservatório De Fibra De Vidro De 1000 L, Incl. Suporte Em Madeira De 7X12Cm, Elevado De 4M</t>
  </si>
  <si>
    <t>DER-RO100882</t>
  </si>
  <si>
    <t>2.11</t>
  </si>
  <si>
    <t>Tapume Telha Metálica Ondulada 0,50Mm Branca H=2,20M, Incl. Montagem Estr. Mad. 8"X8",
Incl. Faixas Pint. Esmalte Sintético C/ H=40Cm (Reaproveitamento 2X)</t>
  </si>
  <si>
    <t>DER-ED30304</t>
  </si>
  <si>
    <t>3.1</t>
  </si>
  <si>
    <t>Índice De Preço Para Remoção De Entulho Decorrente Da Execução De Obras (Classe A Conama - Nbr 10.004 - Classe Ii-B), Incluindo Aluguel Da Caçamba, Carga, Transporte E Descarga Em Área Licenciada</t>
  </si>
  <si>
    <t>SICRO3806418</t>
  </si>
  <si>
    <t>4.1</t>
  </si>
  <si>
    <t>Elevação De Estruturas De 929 A 1.390 Kn Para Substituição De Aparelho De Apoio Com A Utilização De Macaco Hidráulico</t>
  </si>
  <si>
    <t>DER-ED20339</t>
  </si>
  <si>
    <t>4.2</t>
  </si>
  <si>
    <t>Locação De Andaime Metálico Para Trabalho Em Fachada De Edifíco (Aluguel De 1 M² Por 1 Mês) Inclusive Frete, Montagem E Desmontagem</t>
  </si>
  <si>
    <t>SICRO2306066</t>
  </si>
  <si>
    <t>5.1</t>
  </si>
  <si>
    <t>Estaca Raiz Perfurada No Solo Com D = 40 Cm - Confecção</t>
  </si>
  <si>
    <t>SICRO1106057</t>
  </si>
  <si>
    <t>5.2</t>
  </si>
  <si>
    <t>Concreto Magro - Confecção Em Betoneira E Lançamento Manual - Areia E Brita Comerciais</t>
  </si>
  <si>
    <t>SICRO3108013</t>
  </si>
  <si>
    <t>5.3</t>
  </si>
  <si>
    <t>Fôrmas De Compensado Plastificado 12 Mm - Uso Geral - Utilização De 3 Vezes - Confecção, Instalação E Retirada</t>
  </si>
  <si>
    <t>DER-RO108480</t>
  </si>
  <si>
    <t>5.4</t>
  </si>
  <si>
    <t>Concreto Estrutural Usinado Fck=30 Mpa, Tudo Incluído, Inclusive Bombeamento.</t>
  </si>
  <si>
    <t>SICRO407819</t>
  </si>
  <si>
    <t>5.5</t>
  </si>
  <si>
    <t>Armação Em Aço Ca-50 - Fornecimento, Preparo E Colocação</t>
  </si>
  <si>
    <t>DER-RO41195</t>
  </si>
  <si>
    <t>5.6</t>
  </si>
  <si>
    <t>Estrutura Metálica Provisória Para Macaqueamento De Laje De Ponte</t>
  </si>
  <si>
    <t>SICRO2408058</t>
  </si>
  <si>
    <t>5.7</t>
  </si>
  <si>
    <t>Solda Elétrica De Perfis Metálicos E Chapas De Aço Com Eletrodo E70Xx</t>
  </si>
  <si>
    <t>DER-RO30028</t>
  </si>
  <si>
    <t>5.8</t>
  </si>
  <si>
    <t>Guindaste De Esteira Para 40.0T (Koehring Bantam) Ou Equivalente</t>
  </si>
  <si>
    <t>5.9</t>
  </si>
  <si>
    <t>SICRO1513941</t>
  </si>
  <si>
    <t>6.1</t>
  </si>
  <si>
    <t>Contenção Em Areia-Cimento Ensacada Com Mistura De Areia Com 8% De Cimento - Confecção E Assentamento</t>
  </si>
  <si>
    <t>SICRO4805749</t>
  </si>
  <si>
    <t>6.2</t>
  </si>
  <si>
    <t>Escavação Manual De Vala Em Material De 1ª Categoria</t>
  </si>
  <si>
    <t>SICRO2003864</t>
  </si>
  <si>
    <t>6.3</t>
  </si>
  <si>
    <t>Esgotamento De Água Com Bomba Submersa</t>
  </si>
  <si>
    <t>7.1</t>
  </si>
  <si>
    <t>SICRO3806415</t>
  </si>
  <si>
    <t>7.2</t>
  </si>
  <si>
    <t>Demolição Controlada De Concreto Com Martelete</t>
  </si>
  <si>
    <t>DER-ED40808</t>
  </si>
  <si>
    <t>7.3</t>
  </si>
  <si>
    <t>Retirada (Corte) De Armadura Deteriorada, Superior A 20% Do Diâmetro Original</t>
  </si>
  <si>
    <t>DER-ED40806</t>
  </si>
  <si>
    <t>7.4</t>
  </si>
  <si>
    <t>Tratamento De Armaduras Corroídas Com Lixamento Manual Com Escova De Aço, Até A Completa Remoção De Partículas Soltas, Materiais Indesejáveis E Corrosão, Exclusive Aplicação De Argamassa Cimentícia, Polimérica Com Inibidor De Corrosão</t>
  </si>
  <si>
    <t>DER-ED40807</t>
  </si>
  <si>
    <t>7.5</t>
  </si>
  <si>
    <t>Tratamento De Armadura Com Duas Demãos (Esp. 1Mm) De Sika Top 108 Ou Equivalente, Exclusive Aplicação De Graute Cimentício</t>
  </si>
  <si>
    <t>SICRO2407972</t>
  </si>
  <si>
    <t>7.6</t>
  </si>
  <si>
    <t>Fornecimento E Aplicação De Adesivo Estrutural À Base De Resina Epóxi</t>
  </si>
  <si>
    <t>7.7</t>
  </si>
  <si>
    <t>7.8</t>
  </si>
  <si>
    <t>7.9</t>
  </si>
  <si>
    <t>7.10</t>
  </si>
  <si>
    <t>SCORIOAD 35.15.0050 (A)</t>
  </si>
  <si>
    <t>7.11</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</si>
  <si>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</si>
  <si>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SICRO307731</t>
  </si>
  <si>
    <t>7.12</t>
  </si>
  <si>
    <t>Aparelho De Apoio De Neoprene Fretado Para Estruturas Moldadas No Local - Fornecimento E Instalação</t>
  </si>
  <si>
    <t>SICRO1108059</t>
  </si>
  <si>
    <t>7.13</t>
  </si>
  <si>
    <t>Microconcreto Para Reparos E Grauteamento - Confecção Em Misturador E Lançamento Manual</t>
  </si>
  <si>
    <t>SICRO4011352</t>
  </si>
  <si>
    <t>8.1</t>
  </si>
  <si>
    <t>Imprimação Com Emulsão Asfáltica</t>
  </si>
  <si>
    <t>SICRO4011353</t>
  </si>
  <si>
    <t>8.2</t>
  </si>
  <si>
    <t>Pintura De Ligação</t>
  </si>
  <si>
    <t>DER-RO101196</t>
  </si>
  <si>
    <t>8.3</t>
  </si>
  <si>
    <t>Emulsão Asfáltica Para Imprimação (Eai), Fornecimento</t>
  </si>
  <si>
    <t>DER-RO40975</t>
  </si>
  <si>
    <t>8.4</t>
  </si>
  <si>
    <t>Emulsão Rr-1C, Fornecimento</t>
  </si>
  <si>
    <t>DER-RO40844</t>
  </si>
  <si>
    <t>8.5</t>
  </si>
  <si>
    <t>Cbuq (Camada Pronta - Capa) Inclusive Fornecimento, Exclusive Transporte Comercial Do Cap E Da Massa</t>
  </si>
  <si>
    <t>DER-RO102263</t>
  </si>
  <si>
    <t>8.6</t>
  </si>
  <si>
    <t>Transporte De Material Asfáltico (Dnit) - Xp = 22,00 Km Xr = 0,00 Km</t>
  </si>
  <si>
    <t>DER-RO100849</t>
  </si>
  <si>
    <t>8.7</t>
  </si>
  <si>
    <t>Transporte De Material Asfáltico (Dnit), Inclusive Bdi Diferenciado - Xp = 565,00 Km Xr = 0,00 Km</t>
  </si>
  <si>
    <t>SICRO307733</t>
  </si>
  <si>
    <t>8.8</t>
  </si>
  <si>
    <t>Junta De Dilatação Em Elastômero E Perfil Vv - L = 20 Mm E H = 40 Mm - Fornecimento E Instalação</t>
  </si>
  <si>
    <t>9.1</t>
  </si>
  <si>
    <t>Demolição Manual Alvenaria Tijolo Furado Assentado Com Argamassa</t>
  </si>
  <si>
    <t>DER-RO40345</t>
  </si>
  <si>
    <t>9.2</t>
  </si>
  <si>
    <t>Alvenaria De Lajota (20 X 20 X 10) Cm Espessura 10 Cm, Inclusive Transporte De Areia, Lajota E
Cimento</t>
  </si>
  <si>
    <t>DER-RO40374</t>
  </si>
  <si>
    <t>9.3</t>
  </si>
  <si>
    <t>Demolição Manual De Concreto Armado</t>
  </si>
  <si>
    <t>9.4</t>
  </si>
  <si>
    <t>DER-RO42608</t>
  </si>
  <si>
    <t>9.5</t>
  </si>
  <si>
    <t>Apicoamento Manual De Superfície De Concreto Em Vias Urbanas</t>
  </si>
  <si>
    <t>9.6</t>
  </si>
  <si>
    <t>9.7</t>
  </si>
  <si>
    <t>9.8</t>
  </si>
  <si>
    <t>9.9</t>
  </si>
  <si>
    <t>DER-ED110302</t>
  </si>
  <si>
    <t>9.10</t>
  </si>
  <si>
    <t>Reboco Tipo Paulista De Argamassa De Cimento, Cal Hidratada Ch1 E Areia Lavada Traço 1:0.5:6, Espessura 25 Mm</t>
  </si>
  <si>
    <t>ACUMULADO</t>
  </si>
  <si>
    <t xml:space="preserve">Tv. Avelino Guerra, 111, Sagrado Coração de Jesus, Colatina/ES      </t>
  </si>
  <si>
    <t xml:space="preserve">TEL: (27) 3177-7000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</si>
</sst>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3" formatCode="_-* #,##0.00_-;\-* #,##0.00_-;_-* &quot;-&quot;??_-;_-@_-"/>
    <numFmt numFmtId="164" formatCode="* #,##0.00\ ;\-* #,##0.00\ ;* \-#\ ;@\ "/>
    <numFmt numFmtId="165" formatCode="&quot; R$ &quot;* #,##0.00\ ;&quot;-R$ &quot;* #,##0.00\ ;&quot; R$ &quot;* \-#\ ;@\ "/>
    <numFmt numFmtId="166" formatCode="&quot; R$ &quot;* #,##0.00\ ;&quot;-R$ &quot;* #,##0.00\ ;&quot; R$ &quot;* \-#\ ;\ @\ "/>
    <numFmt numFmtId="167" formatCode="&quot; R$&quot;* #,##0.00\ ;&quot; R$&quot;* \(#,##0.00\);&quot; R$&quot;* \-#\ ;@\ "/>
    <numFmt numFmtId="168" formatCode="&quot; R$&quot;* #,##0.00\ ;&quot; R$&quot;* \(#,##0.00\);&quot; R$&quot;* \-#\ ;\ @\ "/>
    <numFmt numFmtId="169" formatCode="&quot; R$ &quot;* #,##0.00\ ;&quot; R$ &quot;* \(#,##0.00\);&quot; R$ &quot;* \-#\ ;@\ "/>
    <numFmt numFmtId="170" formatCode="&quot; R$ &quot;* #,##0.00\ ;&quot; R$ &quot;* \(#,##0.00\);&quot; R$ &quot;* \-#\ ;\ @\ "/>
    <numFmt numFmtId="171" formatCode="&quot; R$ &quot;#,##0.00\ ;&quot;-R$ &quot;#,##0.00\ ;&quot; R$ -&quot;#\ ;@\ "/>
    <numFmt numFmtId="172" formatCode="&quot;MÊS &quot;00"/>
    <numFmt numFmtId="173" formatCode="* #,##0.00000\ ;\-* #,##0.00000\ ;* \-#\ ;@\ "/>
    <numFmt numFmtId="174" formatCode="0.00_);[Red]\(0.00\)"/>
    <numFmt numFmtId="175" formatCode="0.000_);[Red]\(0.000\)"/>
    <numFmt numFmtId="176" formatCode="\ * #,##0.00\ ;\-* #,##0.00\ ;\ * \-#\ ;\ @\ "/>
    <numFmt numFmtId="177" formatCode="0.0%"/>
    <numFmt numFmtId="178" formatCode="#,##0.00\ ;#,##0.00\ ;\-#\ ;@\ "/>
    <numFmt numFmtId="179" formatCode="&quot;R$ &quot;#,##0.00"/>
    <numFmt numFmtId="180" formatCode="#"/>
    <numFmt numFmtId="181" formatCode="#,##0.00;&quot;- &quot;#,##0.00;\-"/>
    <numFmt numFmtId="182" formatCode="mmm/yyyy"/>
    <numFmt numFmtId="183" formatCode="0%;\-0%;\-"/>
    <numFmt numFmtId="184" formatCode="d/m/yyyy"/>
    <numFmt numFmtId="185" formatCode="* #,##0.000\ ;\-* #,##0.000\ ;* \-#.0\ ;@\ "/>
    <numFmt numFmtId="186" formatCode="_-* #,##0.0000_-;\-* #,##0.0000_-;_-* &quot;-&quot;??_-;_-@_-"/>
    <numFmt numFmtId="187" formatCode="#,##0.0000"/>
    <numFmt numFmtId="188" formatCode="* #,##0.0000\ ;\-* #,##0.0000\ ;* \-#.00\ ;@\ "/>
    <numFmt numFmtId="189" formatCode="&quot;R$&quot;\ #,##0.00"/>
  </numFmts>
  <fonts count="102">
    <font>
      <sz val="11"/>
      <color rgb="FF000000"/>
      <name val="Arial"/>
      <charset val="134"/>
    </font>
    <font>
      <sz val="11"/>
      <color theme="1"/>
      <name val="Calibri"/>
      <family val="2"/>
      <scheme val="minor"/>
    </font>
    <font>
      <sz val="11"/>
      <color theme="1"/>
      <name val="Calibri"/>
      <family val="2"/>
      <scheme val="minor"/>
    </font>
    <font>
      <sz val="10"/>
      <color rgb="FF000000"/>
      <name val="Arial"/>
      <family val="2"/>
    </font>
    <font>
      <b/>
      <sz val="11"/>
      <color rgb="FF000000"/>
      <name val="Arial"/>
      <family val="2"/>
    </font>
    <font>
      <b/>
      <sz val="9"/>
      <color rgb="FF000000"/>
      <name val="Arial"/>
      <family val="2"/>
    </font>
    <font>
      <sz val="9"/>
      <color rgb="FF000000"/>
      <name val="Arial"/>
      <family val="2"/>
    </font>
    <font>
      <sz val="8"/>
      <color rgb="FF000000"/>
      <name val="Arial"/>
      <family val="2"/>
    </font>
    <font>
      <b/>
      <sz val="6"/>
      <color rgb="FF000000"/>
      <name val="Arial"/>
      <family val="2"/>
    </font>
    <font>
      <b/>
      <sz val="9"/>
      <color rgb="FF000000"/>
      <name val="Arial1"/>
      <charset val="134"/>
    </font>
    <font>
      <sz val="9"/>
      <color rgb="FF000000"/>
      <name val="Arial1"/>
      <charset val="134"/>
    </font>
    <font>
      <sz val="12"/>
      <name val="Arial"/>
      <family val="2"/>
    </font>
    <font>
      <sz val="12"/>
      <color rgb="FF000000"/>
      <name val="Arial"/>
      <family val="2"/>
    </font>
    <font>
      <b/>
      <sz val="11"/>
      <color rgb="FF000000"/>
      <name val="Arial1"/>
      <charset val="134"/>
    </font>
    <font>
      <b/>
      <sz val="8"/>
      <color rgb="FFFFFFFF"/>
      <name val="Arial1"/>
      <charset val="134"/>
    </font>
    <font>
      <b/>
      <sz val="8"/>
      <color rgb="FF000000"/>
      <name val="Arial1"/>
      <charset val="134"/>
    </font>
    <font>
      <b/>
      <sz val="8"/>
      <color rgb="FF000000"/>
      <name val="Arial"/>
      <family val="2"/>
    </font>
    <font>
      <sz val="8"/>
      <color rgb="FF000000"/>
      <name val="Arial1"/>
      <charset val="134"/>
    </font>
    <font>
      <b/>
      <sz val="10"/>
      <color rgb="FF000000"/>
      <name val="Arial1"/>
      <charset val="134"/>
    </font>
    <font>
      <b/>
      <sz val="10"/>
      <color rgb="FF000000"/>
      <name val="Arial"/>
      <family val="2"/>
    </font>
    <font>
      <b/>
      <sz val="8"/>
      <name val="Arial"/>
      <family val="2"/>
    </font>
    <font>
      <sz val="8"/>
      <name val="Arial"/>
      <family val="2"/>
    </font>
    <font>
      <sz val="14"/>
      <color rgb="FF000000"/>
      <name val="Arial"/>
      <family val="2"/>
    </font>
    <font>
      <sz val="12"/>
      <color theme="4" tint="-0.499984740745262"/>
      <name val="Arial"/>
      <family val="2"/>
    </font>
    <font>
      <b/>
      <sz val="18"/>
      <color rgb="FF000000"/>
      <name val="Arial"/>
      <family val="2"/>
    </font>
    <font>
      <b/>
      <sz val="18"/>
      <name val="Arial"/>
      <family val="2"/>
    </font>
    <font>
      <b/>
      <sz val="12"/>
      <color rgb="FF000000"/>
      <name val="Arial"/>
      <family val="2"/>
    </font>
    <font>
      <b/>
      <sz val="14"/>
      <color rgb="FF000000"/>
      <name val="Arial"/>
      <family val="2"/>
    </font>
    <font>
      <b/>
      <sz val="14"/>
      <name val="Arial"/>
      <family val="2"/>
    </font>
    <font>
      <i/>
      <sz val="12"/>
      <color rgb="FF000000"/>
      <name val="Arial"/>
      <family val="2"/>
    </font>
    <font>
      <sz val="12"/>
      <color rgb="FF000000"/>
      <name val="Arial1"/>
      <charset val="134"/>
    </font>
    <font>
      <sz val="10"/>
      <color rgb="FF000000"/>
      <name val="Arial1"/>
      <charset val="134"/>
    </font>
    <font>
      <sz val="3"/>
      <color rgb="FF000000"/>
      <name val="Arial1"/>
      <charset val="134"/>
    </font>
    <font>
      <sz val="10"/>
      <color theme="4" tint="-0.499984740745262"/>
      <name val="Arial1"/>
      <charset val="134"/>
    </font>
    <font>
      <b/>
      <sz val="14"/>
      <color rgb="FF000000"/>
      <name val="Arial1"/>
      <charset val="134"/>
    </font>
    <font>
      <b/>
      <sz val="12"/>
      <color rgb="FF000000"/>
      <name val="Arial1"/>
      <charset val="134"/>
    </font>
    <font>
      <b/>
      <sz val="3"/>
      <color rgb="FF000000"/>
      <name val="Arial1"/>
      <charset val="134"/>
    </font>
    <font>
      <b/>
      <sz val="10"/>
      <color rgb="FFFF0000"/>
      <name val="Arial1"/>
      <charset val="134"/>
    </font>
    <font>
      <i/>
      <sz val="10"/>
      <color rgb="FF000000"/>
      <name val="Arial1"/>
      <charset val="134"/>
    </font>
    <font>
      <b/>
      <i/>
      <sz val="14"/>
      <color rgb="FF000000"/>
      <name val="Arial1"/>
      <charset val="134"/>
    </font>
    <font>
      <sz val="10"/>
      <color rgb="FF000000"/>
      <name val="Calibri"/>
      <family val="2"/>
    </font>
    <font>
      <b/>
      <sz val="8"/>
      <name val="Courier New"/>
      <family val="3"/>
    </font>
    <font>
      <sz val="8"/>
      <name val="Courier New"/>
      <family val="3"/>
    </font>
    <font>
      <b/>
      <sz val="8"/>
      <color rgb="FF000000"/>
      <name val="Courier New"/>
      <family val="3"/>
    </font>
    <font>
      <b/>
      <sz val="10"/>
      <color rgb="FF000000"/>
      <name val="Courier New"/>
      <family val="3"/>
    </font>
    <font>
      <sz val="8"/>
      <color rgb="FF000000"/>
      <name val="Courier New"/>
      <family val="3"/>
    </font>
    <font>
      <b/>
      <sz val="10"/>
      <name val="Calibri"/>
      <family val="2"/>
    </font>
    <font>
      <sz val="7"/>
      <color rgb="FF000000"/>
      <name val="Times New Roman"/>
      <family val="1"/>
    </font>
    <font>
      <sz val="7"/>
      <name val="Times New Roman"/>
      <family val="1"/>
    </font>
    <font>
      <sz val="10"/>
      <color rgb="FF000000"/>
      <name val="Times New Roman"/>
      <family val="1"/>
    </font>
    <font>
      <sz val="10"/>
      <name val="Times New Roman"/>
      <family val="1"/>
    </font>
    <font>
      <sz val="12"/>
      <color rgb="FF000000"/>
      <name val="Courier New"/>
      <family val="3"/>
    </font>
    <font>
      <b/>
      <sz val="11"/>
      <color rgb="FF000000"/>
      <name val="Calibri"/>
      <family val="2"/>
    </font>
    <font>
      <b/>
      <sz val="12"/>
      <color rgb="FF000000"/>
      <name val="Courier New"/>
      <family val="3"/>
    </font>
    <font>
      <sz val="10"/>
      <name val="Arial"/>
      <family val="2"/>
    </font>
    <font>
      <sz val="11"/>
      <color rgb="FF000000"/>
      <name val="Calibri"/>
      <family val="2"/>
    </font>
    <font>
      <sz val="11"/>
      <name val="Calibri"/>
      <family val="2"/>
    </font>
    <font>
      <sz val="11"/>
      <color rgb="FFFFFFFF"/>
      <name val="Calibri"/>
      <family val="2"/>
    </font>
    <font>
      <sz val="10"/>
      <color rgb="FFFFFFFF"/>
      <name val="Liberation Sans1"/>
      <charset val="134"/>
    </font>
    <font>
      <sz val="10"/>
      <color rgb="FFFFFFFF"/>
      <name val="Arial"/>
      <family val="2"/>
    </font>
    <font>
      <b/>
      <sz val="10"/>
      <color rgb="FF000000"/>
      <name val="Liberation Sans1"/>
      <charset val="134"/>
    </font>
    <font>
      <sz val="10"/>
      <color rgb="FFCC0000"/>
      <name val="Arial"/>
      <family val="2"/>
    </font>
    <font>
      <sz val="10"/>
      <color rgb="FFCC0000"/>
      <name val="Liberation Sans1"/>
      <charset val="134"/>
    </font>
    <font>
      <sz val="11"/>
      <color rgb="FF008000"/>
      <name val="Calibri"/>
      <family val="2"/>
    </font>
    <font>
      <b/>
      <sz val="11"/>
      <color rgb="FFFF9900"/>
      <name val="Calibri"/>
      <family val="2"/>
    </font>
    <font>
      <b/>
      <sz val="11"/>
      <name val="Calibri"/>
      <family val="2"/>
    </font>
    <font>
      <b/>
      <sz val="11"/>
      <color rgb="FFFFFFFF"/>
      <name val="Calibri"/>
      <family val="2"/>
    </font>
    <font>
      <sz val="11"/>
      <color rgb="FFFF9900"/>
      <name val="Calibri"/>
      <family val="2"/>
    </font>
    <font>
      <sz val="11"/>
      <color rgb="FF333399"/>
      <name val="Calibri"/>
      <family val="2"/>
    </font>
    <font>
      <b/>
      <sz val="10"/>
      <color rgb="FFFFFFFF"/>
      <name val="Arial"/>
      <family val="2"/>
    </font>
    <font>
      <b/>
      <sz val="10"/>
      <color rgb="FFFFFFFF"/>
      <name val="Liberation Sans1"/>
      <charset val="134"/>
    </font>
    <font>
      <i/>
      <sz val="10"/>
      <color rgb="FF808080"/>
      <name val="Arial"/>
      <family val="2"/>
    </font>
    <font>
      <i/>
      <sz val="10"/>
      <color rgb="FF808080"/>
      <name val="Liberation Sans1"/>
      <charset val="134"/>
    </font>
    <font>
      <sz val="10"/>
      <color rgb="FF006600"/>
      <name val="Arial"/>
      <family val="2"/>
    </font>
    <font>
      <sz val="10"/>
      <color rgb="FF006600"/>
      <name val="Liberation Sans1"/>
      <charset val="134"/>
    </font>
    <font>
      <sz val="18"/>
      <color rgb="FF000000"/>
      <name val="Arial"/>
      <family val="2"/>
    </font>
    <font>
      <sz val="18"/>
      <color rgb="FF000000"/>
      <name val="Liberation Sans1"/>
      <charset val="134"/>
    </font>
    <font>
      <b/>
      <sz val="24"/>
      <color rgb="FF000000"/>
      <name val="Liberation Sans1"/>
      <charset val="134"/>
    </font>
    <font>
      <b/>
      <sz val="24"/>
      <color rgb="FF000000"/>
      <name val="Arial"/>
      <family val="2"/>
    </font>
    <font>
      <sz val="12"/>
      <color rgb="FF000000"/>
      <name val="Liberation Sans1"/>
      <charset val="134"/>
    </font>
    <font>
      <u/>
      <sz val="10"/>
      <color rgb="FF0000EE"/>
      <name val="Arial"/>
      <family val="2"/>
    </font>
    <font>
      <u/>
      <sz val="10"/>
      <color rgb="FF0000EE"/>
      <name val="Liberation Sans1"/>
      <charset val="134"/>
    </font>
    <font>
      <sz val="11"/>
      <color rgb="FF800080"/>
      <name val="Calibri"/>
      <family val="2"/>
    </font>
    <font>
      <sz val="11"/>
      <color rgb="FF993300"/>
      <name val="Calibri"/>
      <family val="2"/>
    </font>
    <font>
      <sz val="10"/>
      <color rgb="FF996600"/>
      <name val="Arial"/>
      <family val="2"/>
    </font>
    <font>
      <sz val="10"/>
      <color rgb="FF996600"/>
      <name val="Liberation Sans1"/>
      <charset val="134"/>
    </font>
    <font>
      <sz val="11"/>
      <color rgb="FF9C6500"/>
      <name val="Calibri"/>
      <family val="2"/>
    </font>
    <font>
      <sz val="10"/>
      <color rgb="FF000000"/>
      <name val="Times New Roman"/>
      <family val="1"/>
    </font>
    <font>
      <sz val="11"/>
      <color rgb="FF000000"/>
      <name val="Liberation Sans1"/>
      <charset val="134"/>
    </font>
    <font>
      <sz val="10"/>
      <name val="Times New Roman"/>
      <family val="1"/>
    </font>
    <font>
      <u/>
      <sz val="10"/>
      <color rgb="FF000000"/>
      <name val="Arial"/>
      <family val="2"/>
    </font>
    <font>
      <u/>
      <sz val="10"/>
      <color rgb="FF000000"/>
      <name val="Calibri"/>
      <family val="2"/>
    </font>
    <font>
      <sz val="11"/>
      <color rgb="FF000000"/>
      <name val="Arial"/>
      <family val="2"/>
    </font>
    <font>
      <b/>
      <sz val="12"/>
      <color rgb="FF000000"/>
      <name val="Arial"/>
      <family val="2"/>
    </font>
    <font>
      <b/>
      <sz val="12"/>
      <name val="Arial"/>
      <family val="2"/>
    </font>
    <font>
      <sz val="11"/>
      <color theme="1"/>
      <name val="Calibri"/>
      <family val="2"/>
    </font>
    <font>
      <sz val="7"/>
      <color theme="1"/>
      <name val="Arial Narrow"/>
      <family val="2"/>
    </font>
    <font>
      <b/>
      <i/>
      <sz val="12"/>
      <color rgb="FF000000"/>
      <name val="Arial"/>
      <family val="2"/>
    </font>
    <font>
      <sz val="7"/>
      <color theme="1"/>
      <name val="Arial"/>
      <family val="2"/>
    </font>
    <font>
      <b/>
      <sz val="7"/>
      <color rgb="FF000000"/>
      <name val="Arial"/>
      <family val="2"/>
    </font>
    <font>
      <sz val="10"/>
      <color theme="1"/>
      <name val="Arial"/>
      <family val="2"/>
    </font>
    <font>
      <b/>
      <sz val="7"/>
      <name val="Arial"/>
      <family val="2"/>
    </font>
  </fonts>
  <fills count="73">
    <fill>
      <patternFill patternType="none"/>
    </fill>
    <fill>
      <patternFill patternType="gray125"/>
    </fill>
    <fill>
      <patternFill patternType="solid">
        <fgColor rgb="FFFFFFFF"/>
        <bgColor rgb="FFFFFFCC"/>
      </patternFill>
    </fill>
    <fill>
      <patternFill patternType="solid">
        <fgColor rgb="FFBFC0C0"/>
        <bgColor rgb="FFC0C0C0"/>
      </patternFill>
    </fill>
    <fill>
      <patternFill patternType="solid">
        <fgColor rgb="FFFFFFCC"/>
        <bgColor rgb="FFFFF2CE"/>
      </patternFill>
    </fill>
    <fill>
      <patternFill patternType="solid">
        <fgColor rgb="FFDADCDA"/>
        <bgColor rgb="FFD9DAD9"/>
      </patternFill>
    </fill>
    <fill>
      <patternFill patternType="solid">
        <fgColor rgb="FFE3EBF5"/>
        <bgColor rgb="FFE0EAF6"/>
      </patternFill>
    </fill>
    <fill>
      <patternFill patternType="solid">
        <fgColor rgb="FF227AB1"/>
        <bgColor rgb="FF1E7AB1"/>
      </patternFill>
    </fill>
    <fill>
      <patternFill patternType="solid">
        <fgColor rgb="FFA8ADB8"/>
        <bgColor rgb="FFBFC0C0"/>
      </patternFill>
    </fill>
    <fill>
      <patternFill patternType="solid">
        <fgColor rgb="FFE0EAF6"/>
        <bgColor rgb="FFE3EBF5"/>
      </patternFill>
    </fill>
    <fill>
      <patternFill patternType="solid">
        <fgColor rgb="FFFFFF00"/>
        <bgColor rgb="FFFFFF99"/>
      </patternFill>
    </fill>
    <fill>
      <patternFill patternType="solid">
        <fgColor rgb="FF969696"/>
        <bgColor rgb="FF81827D"/>
      </patternFill>
    </fill>
    <fill>
      <patternFill patternType="solid">
        <fgColor rgb="FFC0C0C0"/>
        <bgColor rgb="FFBFC0C0"/>
      </patternFill>
    </fill>
    <fill>
      <patternFill patternType="solid">
        <fgColor rgb="FFFFF2CE"/>
        <bgColor rgb="FFFFFFCC"/>
      </patternFill>
    </fill>
    <fill>
      <patternFill patternType="mediumGray">
        <fgColor rgb="FFA8ADB8"/>
        <bgColor rgb="FF98CBFE"/>
      </patternFill>
    </fill>
    <fill>
      <patternFill patternType="solid">
        <fgColor rgb="FFD9DAD9"/>
        <bgColor rgb="FFDADCDA"/>
      </patternFill>
    </fill>
    <fill>
      <patternFill patternType="darkGray">
        <fgColor rgb="FFDADCDA"/>
        <bgColor rgb="FFD9DAD9"/>
      </patternFill>
    </fill>
    <fill>
      <patternFill patternType="solid">
        <fgColor rgb="FFCCCCFF"/>
        <bgColor rgb="FFBCD6EE"/>
      </patternFill>
    </fill>
    <fill>
      <patternFill patternType="solid">
        <fgColor rgb="FFDAE3F3"/>
        <bgColor rgb="FFE0EAF6"/>
      </patternFill>
    </fill>
    <fill>
      <patternFill patternType="solid">
        <fgColor rgb="FFFF99CC"/>
        <bgColor rgb="FFFF9A99"/>
      </patternFill>
    </fill>
    <fill>
      <patternFill patternType="solid">
        <fgColor rgb="FFFBE5D6"/>
        <bgColor rgb="FFFFF2CE"/>
      </patternFill>
    </fill>
    <fill>
      <patternFill patternType="solid">
        <fgColor rgb="FFEDECF5"/>
        <bgColor rgb="FFE3EBF5"/>
      </patternFill>
    </fill>
    <fill>
      <patternFill patternType="solid">
        <fgColor rgb="FFCCFECC"/>
        <bgColor rgb="FFCCFFCC"/>
      </patternFill>
    </fill>
    <fill>
      <patternFill patternType="solid">
        <fgColor rgb="FFCCFFCC"/>
        <bgColor rgb="FFCCFECC"/>
      </patternFill>
    </fill>
    <fill>
      <patternFill patternType="darkGray">
        <fgColor rgb="FFEDECF5"/>
        <bgColor rgb="FFE3EBF5"/>
      </patternFill>
    </fill>
    <fill>
      <patternFill patternType="solid">
        <fgColor rgb="FFCC99FF"/>
        <bgColor rgb="FFFF99CC"/>
      </patternFill>
    </fill>
    <fill>
      <patternFill patternType="solid">
        <fgColor rgb="FFCCFFFF"/>
        <bgColor rgb="FFCCFFCC"/>
      </patternFill>
    </fill>
    <fill>
      <patternFill patternType="solid">
        <fgColor rgb="FFFFCE9E"/>
        <bgColor rgb="FFFFCC9E"/>
      </patternFill>
    </fill>
    <fill>
      <patternFill patternType="solid">
        <fgColor rgb="FFFFCC9E"/>
        <bgColor rgb="FFFFCE9E"/>
      </patternFill>
    </fill>
    <fill>
      <patternFill patternType="solid">
        <fgColor rgb="FFE2F0D8"/>
        <bgColor rgb="FFDCE8D9"/>
      </patternFill>
    </fill>
    <fill>
      <patternFill patternType="darkGray">
        <fgColor rgb="FFE2F0D8"/>
        <bgColor rgb="FFDCE8D9"/>
      </patternFill>
    </fill>
    <fill>
      <patternFill patternType="solid">
        <fgColor rgb="FF99CBFF"/>
        <bgColor rgb="FF98CBFE"/>
      </patternFill>
    </fill>
    <fill>
      <patternFill patternType="solid">
        <fgColor rgb="FF98CBFE"/>
        <bgColor rgb="FF99CBFF"/>
      </patternFill>
    </fill>
    <fill>
      <patternFill patternType="solid">
        <fgColor rgb="FFB4C7E7"/>
        <bgColor rgb="FFBCD6EE"/>
      </patternFill>
    </fill>
    <fill>
      <patternFill patternType="darkGray">
        <fgColor rgb="FFBCD6EE"/>
        <bgColor rgb="FFB4C7E7"/>
      </patternFill>
    </fill>
    <fill>
      <patternFill patternType="darkGray">
        <fgColor rgb="FFFF8C58"/>
        <bgColor rgb="FFFF9070"/>
      </patternFill>
    </fill>
    <fill>
      <patternFill patternType="solid">
        <fgColor rgb="FFFF9070"/>
        <bgColor rgb="FFFF8C58"/>
      </patternFill>
    </fill>
    <fill>
      <patternFill patternType="solid">
        <fgColor rgb="FFFCCBAC"/>
        <bgColor rgb="FFFFCC9E"/>
      </patternFill>
    </fill>
    <fill>
      <patternFill patternType="darkGray">
        <fgColor rgb="FFFCCBAC"/>
        <bgColor rgb="FFFFCC9E"/>
      </patternFill>
    </fill>
    <fill>
      <patternFill patternType="solid">
        <fgColor rgb="FF00FF00"/>
        <bgColor rgb="FF0BC9CE"/>
      </patternFill>
    </fill>
    <fill>
      <patternFill patternType="solid">
        <fgColor rgb="FFDCE8D9"/>
        <bgColor rgb="FFE2F0D8"/>
      </patternFill>
    </fill>
    <fill>
      <patternFill patternType="darkGray">
        <fgColor rgb="FFDCE8D9"/>
        <bgColor rgb="FFDADCDA"/>
      </patternFill>
    </fill>
    <fill>
      <patternFill patternType="solid">
        <fgColor rgb="FFFFEA95"/>
        <bgColor rgb="FFFFE499"/>
      </patternFill>
    </fill>
    <fill>
      <patternFill patternType="solid">
        <fgColor rgb="FFFFE499"/>
        <bgColor rgb="FFFFEA95"/>
      </patternFill>
    </fill>
    <fill>
      <patternFill patternType="solid">
        <fgColor rgb="FFBCD6EE"/>
        <bgColor rgb="FFB4C7E7"/>
      </patternFill>
    </fill>
    <fill>
      <patternFill patternType="solid">
        <fgColor rgb="FFFFA600"/>
        <bgColor rgb="FFFF9900"/>
      </patternFill>
    </fill>
    <fill>
      <patternFill patternType="solid">
        <fgColor rgb="FFCEEECD"/>
        <bgColor rgb="FFC9EABF"/>
      </patternFill>
    </fill>
    <fill>
      <patternFill patternType="darkGray">
        <fgColor rgb="FFC9EABF"/>
        <bgColor rgb="FFCEEECD"/>
      </patternFill>
    </fill>
    <fill>
      <patternFill patternType="solid">
        <fgColor rgb="FFC6E5B6"/>
        <bgColor rgb="FFC9EABF"/>
      </patternFill>
    </fill>
    <fill>
      <patternFill patternType="darkGray">
        <fgColor rgb="FFC9EABF"/>
        <bgColor rgb="FFC6E5B6"/>
      </patternFill>
    </fill>
    <fill>
      <patternFill patternType="darkGray">
        <fgColor rgb="FF1E7AB1"/>
        <bgColor rgb="FF227AB1"/>
      </patternFill>
    </fill>
    <fill>
      <patternFill patternType="solid">
        <fgColor rgb="FF1E7AB1"/>
        <bgColor rgb="FF227AB1"/>
      </patternFill>
    </fill>
    <fill>
      <patternFill patternType="solid">
        <fgColor rgb="FFFF9A99"/>
        <bgColor rgb="FFFF9070"/>
      </patternFill>
    </fill>
    <fill>
      <patternFill patternType="solid">
        <fgColor rgb="FF800080"/>
        <bgColor rgb="FFC40000"/>
      </patternFill>
    </fill>
    <fill>
      <patternFill patternType="solid">
        <fgColor rgb="FF0BC9CE"/>
        <bgColor rgb="FF1E7AB1"/>
      </patternFill>
    </fill>
    <fill>
      <patternFill patternType="darkGray">
        <fgColor rgb="FF0BC9CE"/>
        <bgColor rgb="FF98CBFE"/>
      </patternFill>
    </fill>
    <fill>
      <patternFill patternType="solid">
        <fgColor rgb="FFFF9900"/>
        <bgColor rgb="FFFFA600"/>
      </patternFill>
    </fill>
    <fill>
      <patternFill patternType="darkGray">
        <fgColor rgb="FFCEEECD"/>
        <bgColor rgb="FFDCE8D9"/>
      </patternFill>
    </fill>
    <fill>
      <patternFill patternType="solid">
        <fgColor rgb="FF000000"/>
        <bgColor rgb="FF023A0D"/>
      </patternFill>
    </fill>
    <fill>
      <patternFill patternType="solid">
        <fgColor rgb="FF81827D"/>
        <bgColor rgb="FF969696"/>
      </patternFill>
    </fill>
    <fill>
      <patternFill patternType="solid">
        <fgColor rgb="FFFFCBCD"/>
        <bgColor rgb="FFFCCBAC"/>
      </patternFill>
    </fill>
    <fill>
      <patternFill patternType="solid">
        <fgColor rgb="FFC40000"/>
        <bgColor rgb="FFFF0000"/>
      </patternFill>
    </fill>
    <fill>
      <patternFill patternType="solid">
        <fgColor rgb="FFFFFF99"/>
        <bgColor rgb="FFFFEA95"/>
      </patternFill>
    </fill>
    <fill>
      <patternFill patternType="solid">
        <fgColor theme="0" tint="-4.9989318521683403E-2"/>
        <bgColor indexed="64"/>
      </patternFill>
    </fill>
    <fill>
      <patternFill patternType="solid">
        <fgColor theme="0" tint="-4.9989318521683403E-2"/>
        <bgColor rgb="FFFFF2CE"/>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E5E5E5"/>
        <bgColor indexed="64"/>
      </patternFill>
    </fill>
    <fill>
      <patternFill patternType="solid">
        <fgColor rgb="FFE5E5E5"/>
      </patternFill>
    </fill>
    <fill>
      <patternFill patternType="solid">
        <fgColor rgb="FF00B050"/>
        <bgColor indexed="64"/>
      </patternFill>
    </fill>
    <fill>
      <patternFill patternType="solid">
        <fgColor rgb="FFFFFFCC"/>
        <bgColor indexed="64"/>
      </patternFill>
    </fill>
  </fills>
  <borders count="85">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top/>
      <bottom style="hair">
        <color auto="1"/>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auto="1"/>
      </top>
      <bottom/>
      <diagonal/>
    </border>
    <border>
      <left style="hair">
        <color auto="1"/>
      </left>
      <right/>
      <top style="hair">
        <color auto="1"/>
      </top>
      <bottom style="hair">
        <color auto="1"/>
      </bottom>
      <diagonal/>
    </border>
    <border>
      <left/>
      <right/>
      <top style="hair">
        <color auto="1"/>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top/>
      <bottom style="thin">
        <color auto="1"/>
      </bottom>
      <diagonal/>
    </border>
    <border>
      <left style="hair">
        <color auto="1"/>
      </left>
      <right/>
      <top/>
      <bottom style="thin">
        <color auto="1"/>
      </bottom>
      <diagonal/>
    </border>
    <border>
      <left/>
      <right/>
      <top/>
      <bottom style="thin">
        <color auto="1"/>
      </bottom>
      <diagonal/>
    </border>
    <border>
      <left style="hair">
        <color auto="1"/>
      </left>
      <right style="hair">
        <color auto="1"/>
      </right>
      <top style="hair">
        <color auto="1"/>
      </top>
      <bottom style="thin">
        <color auto="1"/>
      </bottom>
      <diagonal/>
    </border>
    <border>
      <left/>
      <right style="hair">
        <color auto="1"/>
      </right>
      <top/>
      <bottom style="hair">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style="thin">
        <color auto="1"/>
      </left>
      <right style="thin">
        <color auto="1"/>
      </right>
      <top style="thin">
        <color auto="1"/>
      </top>
      <bottom/>
      <diagonal/>
    </border>
    <border>
      <left/>
      <right style="thin">
        <color auto="1"/>
      </right>
      <top style="hair">
        <color auto="1"/>
      </top>
      <bottom style="hair">
        <color auto="1"/>
      </bottom>
      <diagonal/>
    </border>
    <border>
      <left style="dotted">
        <color auto="1"/>
      </left>
      <right style="dotted">
        <color auto="1"/>
      </right>
      <top style="dotted">
        <color auto="1"/>
      </top>
      <bottom style="dotted">
        <color auto="1"/>
      </bottom>
      <diagonal/>
    </border>
    <border>
      <left style="thin">
        <color auto="1"/>
      </left>
      <right style="thin">
        <color auto="1"/>
      </right>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hair">
        <color auto="1"/>
      </top>
      <bottom style="thin">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right style="thin">
        <color auto="1"/>
      </right>
      <top/>
      <bottom/>
      <diagonal/>
    </border>
    <border>
      <left/>
      <right style="thin">
        <color auto="1"/>
      </right>
      <top/>
      <bottom style="thin">
        <color auto="1"/>
      </bottom>
      <diagonal/>
    </border>
    <border>
      <left style="thin">
        <color rgb="FF5D8238"/>
      </left>
      <right style="thin">
        <color rgb="FF5D8238"/>
      </right>
      <top style="thin">
        <color rgb="FF5D8238"/>
      </top>
      <bottom style="thin">
        <color rgb="FF5D8238"/>
      </bottom>
      <diagonal/>
    </border>
    <border>
      <left style="thin">
        <color rgb="FF8F4F00"/>
      </left>
      <right style="thin">
        <color rgb="FF8F4F00"/>
      </right>
      <top style="thin">
        <color rgb="FF8F4F00"/>
      </top>
      <bottom style="thin">
        <color rgb="FF8F4F00"/>
      </bottom>
      <diagonal/>
    </border>
    <border>
      <left style="double">
        <color rgb="FF023A0D"/>
      </left>
      <right style="double">
        <color rgb="FF023A0D"/>
      </right>
      <top style="double">
        <color rgb="FF023A0D"/>
      </top>
      <bottom style="double">
        <color rgb="FF023A0D"/>
      </bottom>
      <diagonal/>
    </border>
    <border>
      <left/>
      <right/>
      <top/>
      <bottom style="double">
        <color rgb="FFFF9900"/>
      </bottom>
      <diagonal/>
    </border>
    <border>
      <left/>
      <right/>
      <top/>
      <bottom style="double">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000000"/>
      </right>
      <top/>
      <bottom style="medium">
        <color rgb="FF000000"/>
      </bottom>
      <diagonal/>
    </border>
    <border>
      <left/>
      <right style="medium">
        <color indexed="64"/>
      </right>
      <top/>
      <bottom style="medium">
        <color rgb="FF000000"/>
      </bottom>
      <diagonal/>
    </border>
    <border>
      <left style="medium">
        <color indexed="64"/>
      </left>
      <right/>
      <top/>
      <bottom/>
      <diagonal/>
    </border>
    <border>
      <left/>
      <right style="medium">
        <color indexed="64"/>
      </right>
      <top/>
      <bottom/>
      <diagonal/>
    </border>
    <border>
      <left style="medium">
        <color indexed="64"/>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s>
  <cellStyleXfs count="137">
    <xf numFmtId="0" fontId="0" fillId="0" borderId="0"/>
    <xf numFmtId="164" fontId="92" fillId="0" borderId="0"/>
    <xf numFmtId="165" fontId="92" fillId="0" borderId="0"/>
    <xf numFmtId="9" fontId="92" fillId="0" borderId="0"/>
    <xf numFmtId="0" fontId="55" fillId="17" borderId="0"/>
    <xf numFmtId="0" fontId="56" fillId="2" borderId="0"/>
    <xf numFmtId="0" fontId="55" fillId="18" borderId="0"/>
    <xf numFmtId="0" fontId="55" fillId="9" borderId="0"/>
    <xf numFmtId="0" fontId="55" fillId="6" borderId="0"/>
    <xf numFmtId="0" fontId="55" fillId="19" borderId="0"/>
    <xf numFmtId="0" fontId="55" fillId="20" borderId="0"/>
    <xf numFmtId="0" fontId="55" fillId="21" borderId="0"/>
    <xf numFmtId="0" fontId="55" fillId="22" borderId="0"/>
    <xf numFmtId="0" fontId="55" fillId="23" borderId="0"/>
    <xf numFmtId="0" fontId="55" fillId="24" borderId="0"/>
    <xf numFmtId="0" fontId="55" fillId="25" borderId="0"/>
    <xf numFmtId="0" fontId="55" fillId="13" borderId="0"/>
    <xf numFmtId="0" fontId="55" fillId="26" borderId="0"/>
    <xf numFmtId="0" fontId="55" fillId="27" borderId="0"/>
    <xf numFmtId="0" fontId="55" fillId="28" borderId="0"/>
    <xf numFmtId="0" fontId="55" fillId="29" borderId="0"/>
    <xf numFmtId="0" fontId="55" fillId="30" borderId="0"/>
    <xf numFmtId="0" fontId="55" fillId="31" borderId="0"/>
    <xf numFmtId="0" fontId="55" fillId="32" borderId="0"/>
    <xf numFmtId="0" fontId="55" fillId="33" borderId="0"/>
    <xf numFmtId="0" fontId="55" fillId="34" borderId="0"/>
    <xf numFmtId="0" fontId="55" fillId="35" borderId="0"/>
    <xf numFmtId="0" fontId="55" fillId="36" borderId="0"/>
    <xf numFmtId="0" fontId="55" fillId="37" borderId="0"/>
    <xf numFmtId="0" fontId="55" fillId="38" borderId="0"/>
    <xf numFmtId="0" fontId="55" fillId="39" borderId="0"/>
    <xf numFmtId="0" fontId="55" fillId="40" borderId="0"/>
    <xf numFmtId="0" fontId="55" fillId="41" borderId="0"/>
    <xf numFmtId="0" fontId="55" fillId="5" borderId="0"/>
    <xf numFmtId="0" fontId="55" fillId="16" borderId="0"/>
    <xf numFmtId="0" fontId="55" fillId="42" borderId="0"/>
    <xf numFmtId="0" fontId="55" fillId="43" borderId="0"/>
    <xf numFmtId="0" fontId="55" fillId="44" borderId="0"/>
    <xf numFmtId="0" fontId="55" fillId="45" borderId="0"/>
    <xf numFmtId="0" fontId="55" fillId="46" borderId="0"/>
    <xf numFmtId="0" fontId="55" fillId="47" borderId="0"/>
    <xf numFmtId="0" fontId="55" fillId="48" borderId="0"/>
    <xf numFmtId="0" fontId="55" fillId="49" borderId="0"/>
    <xf numFmtId="0" fontId="57" fillId="50" borderId="0"/>
    <xf numFmtId="0" fontId="57" fillId="51" borderId="0"/>
    <xf numFmtId="0" fontId="57" fillId="8" borderId="0"/>
    <xf numFmtId="0" fontId="57" fillId="3" borderId="0"/>
    <xf numFmtId="0" fontId="57" fillId="35" borderId="0"/>
    <xf numFmtId="0" fontId="57" fillId="36" borderId="0"/>
    <xf numFmtId="0" fontId="57" fillId="52" borderId="0"/>
    <xf numFmtId="0" fontId="57" fillId="39" borderId="0"/>
    <xf numFmtId="0" fontId="57" fillId="12" borderId="0"/>
    <xf numFmtId="0" fontId="57" fillId="5" borderId="0"/>
    <xf numFmtId="0" fontId="57" fillId="16" borderId="0"/>
    <xf numFmtId="0" fontId="57" fillId="53" borderId="0"/>
    <xf numFmtId="0" fontId="57" fillId="27" borderId="0"/>
    <xf numFmtId="0" fontId="57" fillId="42" borderId="0"/>
    <xf numFmtId="0" fontId="57" fillId="43" borderId="0"/>
    <xf numFmtId="0" fontId="57" fillId="54" borderId="0"/>
    <xf numFmtId="0" fontId="57" fillId="55" borderId="0"/>
    <xf numFmtId="0" fontId="57" fillId="31" borderId="0"/>
    <xf numFmtId="0" fontId="57" fillId="32" borderId="0"/>
    <xf numFmtId="0" fontId="57" fillId="56" borderId="0"/>
    <xf numFmtId="0" fontId="57" fillId="57" borderId="0"/>
    <xf numFmtId="0" fontId="57" fillId="47" borderId="0"/>
    <xf numFmtId="0" fontId="57" fillId="48" borderId="0"/>
    <xf numFmtId="0" fontId="58" fillId="58" borderId="0"/>
    <xf numFmtId="0" fontId="59" fillId="58" borderId="0"/>
    <xf numFmtId="0" fontId="58" fillId="59" borderId="0"/>
    <xf numFmtId="0" fontId="59" fillId="59" borderId="0"/>
    <xf numFmtId="0" fontId="19" fillId="5" borderId="0"/>
    <xf numFmtId="0" fontId="92" fillId="40" borderId="0"/>
    <xf numFmtId="0" fontId="92" fillId="5" borderId="0"/>
    <xf numFmtId="0" fontId="19" fillId="40" borderId="0"/>
    <xf numFmtId="0" fontId="19" fillId="41" borderId="0"/>
    <xf numFmtId="0" fontId="19" fillId="16" borderId="0"/>
    <xf numFmtId="0" fontId="19" fillId="0" borderId="0"/>
    <xf numFmtId="0" fontId="60" fillId="0" borderId="0"/>
    <xf numFmtId="0" fontId="61" fillId="60" borderId="0"/>
    <xf numFmtId="0" fontId="62" fillId="60" borderId="0"/>
    <xf numFmtId="0" fontId="63" fillId="22" borderId="0"/>
    <xf numFmtId="0" fontId="63" fillId="23" borderId="0"/>
    <xf numFmtId="0" fontId="64" fillId="12" borderId="44"/>
    <xf numFmtId="0" fontId="64" fillId="12" borderId="45"/>
    <xf numFmtId="0" fontId="65" fillId="2" borderId="36"/>
    <xf numFmtId="0" fontId="66" fillId="11" borderId="46"/>
    <xf numFmtId="0" fontId="65" fillId="2" borderId="46"/>
    <xf numFmtId="0" fontId="67" fillId="0" borderId="47"/>
    <xf numFmtId="0" fontId="56" fillId="0" borderId="48"/>
    <xf numFmtId="0" fontId="68" fillId="27" borderId="44"/>
    <xf numFmtId="0" fontId="68" fillId="27" borderId="45"/>
    <xf numFmtId="0" fontId="68" fillId="28" borderId="44"/>
    <xf numFmtId="0" fontId="68" fillId="2" borderId="36"/>
    <xf numFmtId="0" fontId="69" fillId="61" borderId="0"/>
    <xf numFmtId="0" fontId="70" fillId="61" borderId="0"/>
    <xf numFmtId="0" fontId="71" fillId="0" borderId="0"/>
    <xf numFmtId="0" fontId="72" fillId="0" borderId="0"/>
    <xf numFmtId="0" fontId="73" fillId="22" borderId="0"/>
    <xf numFmtId="0" fontId="73" fillId="23" borderId="0"/>
    <xf numFmtId="0" fontId="74" fillId="22" borderId="0"/>
    <xf numFmtId="0" fontId="74" fillId="23" borderId="0"/>
    <xf numFmtId="0" fontId="75" fillId="0" borderId="0"/>
    <xf numFmtId="0" fontId="76" fillId="0" borderId="0"/>
    <xf numFmtId="0" fontId="77" fillId="0" borderId="0"/>
    <xf numFmtId="0" fontId="78" fillId="0" borderId="0"/>
    <xf numFmtId="0" fontId="12" fillId="0" borderId="0"/>
    <xf numFmtId="0" fontId="79" fillId="0" borderId="0"/>
    <xf numFmtId="0" fontId="80" fillId="0" borderId="0"/>
    <xf numFmtId="0" fontId="81" fillId="0" borderId="0"/>
    <xf numFmtId="0" fontId="82" fillId="19" borderId="0"/>
    <xf numFmtId="166" fontId="92" fillId="0" borderId="0"/>
    <xf numFmtId="167" fontId="54" fillId="0" borderId="0"/>
    <xf numFmtId="168" fontId="54" fillId="0" borderId="0"/>
    <xf numFmtId="166" fontId="92" fillId="0" borderId="0"/>
    <xf numFmtId="169" fontId="92" fillId="0" borderId="0"/>
    <xf numFmtId="170" fontId="92" fillId="0" borderId="0"/>
    <xf numFmtId="169" fontId="54" fillId="0" borderId="0"/>
    <xf numFmtId="170" fontId="54" fillId="0" borderId="0"/>
    <xf numFmtId="171" fontId="92" fillId="0" borderId="0"/>
    <xf numFmtId="0" fontId="83" fillId="62" borderId="0"/>
    <xf numFmtId="0" fontId="83" fillId="2" borderId="0"/>
    <xf numFmtId="0" fontId="84" fillId="4" borderId="0"/>
    <xf numFmtId="0" fontId="85" fillId="4" borderId="0"/>
    <xf numFmtId="0" fontId="86" fillId="42" borderId="0"/>
    <xf numFmtId="0" fontId="54" fillId="0" borderId="0"/>
    <xf numFmtId="0" fontId="87" fillId="0" borderId="0"/>
    <xf numFmtId="0" fontId="88" fillId="0" borderId="0"/>
    <xf numFmtId="0" fontId="3" fillId="0" borderId="0"/>
    <xf numFmtId="0" fontId="89" fillId="0" borderId="0">
      <alignment vertical="top" wrapText="1"/>
    </xf>
    <xf numFmtId="0" fontId="55" fillId="0" borderId="0"/>
    <xf numFmtId="0" fontId="92" fillId="0" borderId="0"/>
    <xf numFmtId="0" fontId="2" fillId="0" borderId="0"/>
    <xf numFmtId="0" fontId="49" fillId="0" borderId="0"/>
    <xf numFmtId="0" fontId="92" fillId="0" borderId="0"/>
    <xf numFmtId="0" fontId="49" fillId="0" borderId="0"/>
    <xf numFmtId="0" fontId="50" fillId="0" borderId="0">
      <alignment vertical="top" wrapText="1"/>
    </xf>
    <xf numFmtId="0" fontId="1" fillId="0" borderId="0"/>
  </cellStyleXfs>
  <cellXfs count="574">
    <xf numFmtId="0" fontId="0" fillId="0" borderId="0" xfId="0"/>
    <xf numFmtId="0" fontId="3" fillId="0" borderId="1" xfId="130" applyFont="1" applyBorder="1" applyAlignment="1" applyProtection="1">
      <alignment horizontal="center" vertical="center"/>
      <protection hidden="1"/>
    </xf>
    <xf numFmtId="0" fontId="3" fillId="2" borderId="1" xfId="130" applyFont="1" applyFill="1" applyBorder="1" applyAlignment="1" applyProtection="1">
      <alignment horizontal="center" vertical="center" readingOrder="1"/>
      <protection hidden="1"/>
    </xf>
    <xf numFmtId="0" fontId="3" fillId="2" borderId="1" xfId="130" applyFont="1" applyFill="1" applyBorder="1" applyAlignment="1" applyProtection="1">
      <alignment horizontal="left" vertical="center" wrapText="1" readingOrder="1"/>
      <protection hidden="1"/>
    </xf>
    <xf numFmtId="164" fontId="3" fillId="2" borderId="1" xfId="1" applyFont="1" applyFill="1" applyBorder="1" applyAlignment="1" applyProtection="1">
      <alignment horizontal="center" vertical="center" readingOrder="1"/>
      <protection hidden="1"/>
    </xf>
    <xf numFmtId="164" fontId="3" fillId="2" borderId="1" xfId="130" applyNumberFormat="1" applyFont="1" applyFill="1" applyBorder="1" applyAlignment="1" applyProtection="1">
      <alignment horizontal="center" vertical="center" readingOrder="1"/>
      <protection hidden="1"/>
    </xf>
    <xf numFmtId="164" fontId="3" fillId="2" borderId="0" xfId="2" applyNumberFormat="1" applyFont="1" applyFill="1" applyAlignment="1" applyProtection="1">
      <alignment horizontal="left" vertical="center" readingOrder="1"/>
      <protection hidden="1"/>
    </xf>
    <xf numFmtId="0" fontId="5" fillId="0" borderId="1" xfId="130" applyFont="1" applyBorder="1" applyAlignment="1" applyProtection="1">
      <alignment horizontal="right" vertical="center" readingOrder="1"/>
      <protection hidden="1"/>
    </xf>
    <xf numFmtId="4" fontId="5" fillId="0" borderId="1" xfId="130" applyNumberFormat="1" applyFont="1" applyBorder="1" applyAlignment="1" applyProtection="1">
      <alignment horizontal="right" vertical="center" wrapText="1" readingOrder="1"/>
      <protection hidden="1"/>
    </xf>
    <xf numFmtId="10" fontId="6" fillId="0" borderId="1" xfId="130" applyNumberFormat="1" applyFont="1" applyBorder="1" applyAlignment="1" applyProtection="1">
      <alignment horizontal="center" vertical="center" wrapText="1" readingOrder="1"/>
      <protection hidden="1"/>
    </xf>
    <xf numFmtId="4" fontId="5" fillId="0" borderId="1" xfId="130" applyNumberFormat="1" applyFont="1" applyBorder="1" applyAlignment="1" applyProtection="1">
      <alignment horizontal="right" vertical="center" readingOrder="1"/>
      <protection hidden="1"/>
    </xf>
    <xf numFmtId="10" fontId="6" fillId="0" borderId="1" xfId="130" applyNumberFormat="1" applyFont="1" applyBorder="1" applyAlignment="1" applyProtection="1">
      <alignment horizontal="center" vertical="center" readingOrder="1"/>
      <protection hidden="1"/>
    </xf>
    <xf numFmtId="17" fontId="6" fillId="0" borderId="1" xfId="130" applyNumberFormat="1" applyFont="1" applyBorder="1" applyAlignment="1" applyProtection="1">
      <alignment horizontal="center" vertical="center" wrapText="1" readingOrder="1"/>
      <protection hidden="1"/>
    </xf>
    <xf numFmtId="17" fontId="6" fillId="0" borderId="1" xfId="130" applyNumberFormat="1" applyFont="1" applyBorder="1" applyAlignment="1" applyProtection="1">
      <alignment horizontal="center" vertical="center" readingOrder="1"/>
      <protection hidden="1"/>
    </xf>
    <xf numFmtId="0" fontId="5" fillId="3" borderId="1" xfId="130" applyFont="1" applyFill="1" applyBorder="1" applyAlignment="1" applyProtection="1">
      <alignment horizontal="center" vertical="center" readingOrder="1"/>
      <protection hidden="1"/>
    </xf>
    <xf numFmtId="0" fontId="5" fillId="3" borderId="1" xfId="130" applyFont="1" applyFill="1" applyBorder="1" applyAlignment="1" applyProtection="1">
      <alignment horizontal="center" vertical="center" wrapText="1" readingOrder="1"/>
      <protection hidden="1"/>
    </xf>
    <xf numFmtId="164" fontId="5" fillId="3" borderId="1" xfId="1" applyFont="1" applyFill="1" applyBorder="1" applyAlignment="1" applyProtection="1">
      <alignment horizontal="center" vertical="center" readingOrder="1"/>
      <protection hidden="1"/>
    </xf>
    <xf numFmtId="164" fontId="5" fillId="3" borderId="1" xfId="130" applyNumberFormat="1" applyFont="1" applyFill="1" applyBorder="1" applyAlignment="1" applyProtection="1">
      <alignment horizontal="center" vertical="center" wrapText="1" readingOrder="1"/>
      <protection hidden="1"/>
    </xf>
    <xf numFmtId="164" fontId="5" fillId="3" borderId="2" xfId="2" applyNumberFormat="1" applyFont="1" applyFill="1" applyBorder="1" applyAlignment="1" applyProtection="1">
      <alignment horizontal="center" vertical="center" wrapText="1" readingOrder="1"/>
      <protection hidden="1"/>
    </xf>
    <xf numFmtId="0" fontId="3" fillId="0" borderId="1" xfId="130" applyFont="1" applyBorder="1" applyAlignment="1" applyProtection="1">
      <alignment horizontal="center" vertical="center" readingOrder="1"/>
      <protection hidden="1"/>
    </xf>
    <xf numFmtId="0" fontId="3" fillId="0" borderId="1" xfId="130" applyFont="1" applyBorder="1" applyAlignment="1" applyProtection="1">
      <alignment horizontal="left" vertical="center" wrapText="1" readingOrder="1"/>
      <protection hidden="1"/>
    </xf>
    <xf numFmtId="0" fontId="3" fillId="0" borderId="1" xfId="130" applyFont="1" applyBorder="1" applyAlignment="1" applyProtection="1">
      <alignment horizontal="center" vertical="center" wrapText="1" readingOrder="1"/>
      <protection hidden="1"/>
    </xf>
    <xf numFmtId="164" fontId="3" fillId="0" borderId="1" xfId="1" applyFont="1" applyBorder="1" applyAlignment="1" applyProtection="1">
      <alignment horizontal="center" vertical="center" readingOrder="1"/>
      <protection hidden="1"/>
    </xf>
    <xf numFmtId="164" fontId="3" fillId="4" borderId="1" xfId="2" applyNumberFormat="1" applyFont="1" applyFill="1" applyBorder="1" applyAlignment="1" applyProtection="1">
      <alignment horizontal="right" vertical="center" wrapText="1" readingOrder="1"/>
      <protection hidden="1"/>
    </xf>
    <xf numFmtId="164" fontId="3" fillId="0" borderId="2" xfId="2" applyNumberFormat="1" applyFont="1" applyBorder="1" applyAlignment="1" applyProtection="1">
      <alignment horizontal="right" vertical="center" readingOrder="1"/>
      <protection hidden="1"/>
    </xf>
    <xf numFmtId="164" fontId="3" fillId="0" borderId="1" xfId="2" applyNumberFormat="1" applyFont="1" applyBorder="1" applyAlignment="1" applyProtection="1">
      <alignment horizontal="right" vertical="center" wrapText="1" readingOrder="1"/>
      <protection hidden="1"/>
    </xf>
    <xf numFmtId="0" fontId="3" fillId="0" borderId="1" xfId="130" applyFont="1" applyBorder="1" applyAlignment="1" applyProtection="1">
      <alignment horizontal="left" vertical="center" wrapText="1"/>
      <protection hidden="1"/>
    </xf>
    <xf numFmtId="0" fontId="3" fillId="0" borderId="1" xfId="130" applyFont="1" applyBorder="1" applyAlignment="1" applyProtection="1">
      <alignment horizontal="left" vertical="center"/>
      <protection hidden="1"/>
    </xf>
    <xf numFmtId="164" fontId="3" fillId="0" borderId="1" xfId="1" applyFont="1" applyBorder="1" applyAlignment="1" applyProtection="1">
      <alignment horizontal="center" vertical="center"/>
      <protection hidden="1"/>
    </xf>
    <xf numFmtId="164" fontId="3" fillId="0" borderId="1" xfId="130" applyNumberFormat="1" applyFont="1" applyBorder="1" applyAlignment="1" applyProtection="1">
      <alignment horizontal="left" vertical="center"/>
      <protection hidden="1"/>
    </xf>
    <xf numFmtId="164" fontId="3" fillId="0" borderId="0" xfId="130" applyNumberFormat="1" applyFont="1" applyAlignment="1" applyProtection="1">
      <alignment horizontal="left" vertical="center"/>
      <protection hidden="1"/>
    </xf>
    <xf numFmtId="0" fontId="3" fillId="0" borderId="1" xfId="130" applyFont="1" applyBorder="1" applyAlignment="1" applyProtection="1">
      <alignment vertical="center"/>
      <protection hidden="1"/>
    </xf>
    <xf numFmtId="165" fontId="3" fillId="2" borderId="1" xfId="130" applyNumberFormat="1" applyFont="1" applyFill="1" applyBorder="1" applyAlignment="1" applyProtection="1">
      <alignment horizontal="left" vertical="center" wrapText="1" readingOrder="1"/>
      <protection hidden="1"/>
    </xf>
    <xf numFmtId="0" fontId="7" fillId="2" borderId="0" xfId="130" applyFont="1" applyFill="1" applyAlignment="1" applyProtection="1">
      <alignment vertical="center"/>
      <protection hidden="1"/>
    </xf>
    <xf numFmtId="0" fontId="5" fillId="0" borderId="0" xfId="130" applyFont="1" applyAlignment="1" applyProtection="1">
      <alignment horizontal="center" vertical="center"/>
      <protection hidden="1"/>
    </xf>
    <xf numFmtId="0" fontId="6" fillId="0" borderId="0" xfId="130" applyFont="1" applyAlignment="1" applyProtection="1">
      <alignment vertical="center"/>
      <protection hidden="1"/>
    </xf>
    <xf numFmtId="0" fontId="6" fillId="0" borderId="0" xfId="130" applyFont="1" applyProtection="1">
      <protection hidden="1"/>
    </xf>
    <xf numFmtId="0" fontId="92" fillId="0" borderId="0" xfId="130" applyProtection="1">
      <protection hidden="1"/>
    </xf>
    <xf numFmtId="0" fontId="7" fillId="0" borderId="0" xfId="130" applyFont="1" applyAlignment="1" applyProtection="1">
      <alignment horizontal="center" vertical="center"/>
      <protection hidden="1"/>
    </xf>
    <xf numFmtId="0" fontId="92" fillId="0" borderId="0" xfId="130" applyAlignment="1" applyProtection="1">
      <alignment horizontal="center"/>
      <protection hidden="1"/>
    </xf>
    <xf numFmtId="0" fontId="8" fillId="2" borderId="4" xfId="130" applyFont="1" applyFill="1" applyBorder="1" applyAlignment="1" applyProtection="1">
      <alignment horizontal="right" vertical="center" readingOrder="1"/>
      <protection hidden="1"/>
    </xf>
    <xf numFmtId="0" fontId="8" fillId="2" borderId="1" xfId="130" applyFont="1" applyFill="1" applyBorder="1" applyAlignment="1" applyProtection="1">
      <alignment horizontal="right" vertical="center" readingOrder="1"/>
      <protection hidden="1"/>
    </xf>
    <xf numFmtId="0" fontId="5" fillId="3" borderId="6" xfId="130" applyFont="1" applyFill="1" applyBorder="1" applyAlignment="1" applyProtection="1">
      <alignment horizontal="center" vertical="center"/>
      <protection hidden="1"/>
    </xf>
    <xf numFmtId="172" fontId="5" fillId="3" borderId="6" xfId="130" applyNumberFormat="1" applyFont="1" applyFill="1" applyBorder="1" applyAlignment="1" applyProtection="1">
      <alignment horizontal="center" vertical="center"/>
      <protection hidden="1"/>
    </xf>
    <xf numFmtId="164" fontId="10" fillId="6" borderId="1" xfId="2" applyNumberFormat="1" applyFont="1" applyFill="1" applyBorder="1" applyAlignment="1" applyProtection="1">
      <alignment horizontal="center" vertical="center"/>
      <protection hidden="1"/>
    </xf>
    <xf numFmtId="10" fontId="10" fillId="6" borderId="1" xfId="2" applyNumberFormat="1" applyFont="1" applyFill="1" applyBorder="1" applyAlignment="1" applyProtection="1">
      <alignment horizontal="center" vertical="center"/>
      <protection hidden="1"/>
    </xf>
    <xf numFmtId="9" fontId="5" fillId="4" borderId="1" xfId="3" applyFont="1" applyFill="1" applyBorder="1" applyAlignment="1" applyProtection="1">
      <alignment horizontal="center" vertical="center" readingOrder="1"/>
      <protection hidden="1"/>
    </xf>
    <xf numFmtId="10" fontId="5" fillId="4" borderId="1" xfId="3" applyNumberFormat="1" applyFont="1" applyFill="1" applyBorder="1" applyAlignment="1" applyProtection="1">
      <alignment horizontal="center" vertical="center" readingOrder="1"/>
      <protection hidden="1"/>
    </xf>
    <xf numFmtId="165" fontId="6" fillId="0" borderId="0" xfId="130" applyNumberFormat="1" applyFont="1" applyAlignment="1" applyProtection="1">
      <alignment horizontal="center" vertical="center"/>
      <protection hidden="1"/>
    </xf>
    <xf numFmtId="9" fontId="6" fillId="0" borderId="0" xfId="3" applyFont="1" applyAlignment="1" applyProtection="1">
      <alignment horizontal="center" vertical="center"/>
      <protection hidden="1"/>
    </xf>
    <xf numFmtId="10" fontId="6" fillId="5" borderId="1" xfId="3" applyNumberFormat="1" applyFont="1" applyFill="1" applyBorder="1" applyAlignment="1" applyProtection="1">
      <alignment horizontal="center" vertical="center"/>
      <protection hidden="1"/>
    </xf>
    <xf numFmtId="0" fontId="5" fillId="0" borderId="1" xfId="130" applyFont="1" applyBorder="1" applyAlignment="1" applyProtection="1">
      <alignment vertical="center"/>
      <protection hidden="1"/>
    </xf>
    <xf numFmtId="164" fontId="6" fillId="3" borderId="1" xfId="130" applyNumberFormat="1" applyFont="1" applyFill="1" applyBorder="1" applyAlignment="1" applyProtection="1">
      <alignment vertical="center"/>
      <protection hidden="1"/>
    </xf>
    <xf numFmtId="10" fontId="6" fillId="3" borderId="1" xfId="130" applyNumberFormat="1" applyFont="1" applyFill="1" applyBorder="1" applyAlignment="1" applyProtection="1">
      <alignment horizontal="center" vertical="center"/>
      <protection hidden="1"/>
    </xf>
    <xf numFmtId="0" fontId="11" fillId="0" borderId="0" xfId="130" applyFont="1" applyAlignment="1" applyProtection="1">
      <alignment horizontal="center" vertical="center"/>
      <protection hidden="1"/>
    </xf>
    <xf numFmtId="0" fontId="12" fillId="0" borderId="0" xfId="130" applyFont="1" applyAlignment="1" applyProtection="1">
      <alignment horizontal="center" vertical="center"/>
      <protection hidden="1"/>
    </xf>
    <xf numFmtId="0" fontId="7" fillId="0" borderId="0" xfId="130" applyFont="1" applyAlignment="1" applyProtection="1">
      <alignment vertical="center"/>
      <protection hidden="1"/>
    </xf>
    <xf numFmtId="0" fontId="6" fillId="0" borderId="0" xfId="130" applyFont="1" applyAlignment="1" applyProtection="1">
      <alignment horizontal="center" vertical="center"/>
      <protection hidden="1"/>
    </xf>
    <xf numFmtId="165" fontId="6" fillId="0" borderId="0" xfId="2" applyFont="1" applyAlignment="1" applyProtection="1">
      <alignment horizontal="center" vertical="center"/>
      <protection hidden="1"/>
    </xf>
    <xf numFmtId="164" fontId="6" fillId="0" borderId="0" xfId="130" applyNumberFormat="1" applyFont="1" applyAlignment="1" applyProtection="1">
      <alignment vertical="center"/>
      <protection hidden="1"/>
    </xf>
    <xf numFmtId="10" fontId="6" fillId="0" borderId="0" xfId="130" applyNumberFormat="1" applyFont="1" applyAlignment="1" applyProtection="1">
      <alignment horizontal="center" vertical="center"/>
      <protection hidden="1"/>
    </xf>
    <xf numFmtId="164" fontId="6" fillId="0" borderId="0" xfId="1" applyFont="1" applyAlignment="1" applyProtection="1">
      <alignment horizontal="center" vertical="center"/>
      <protection hidden="1"/>
    </xf>
    <xf numFmtId="164" fontId="6" fillId="0" borderId="0" xfId="130" applyNumberFormat="1" applyFont="1" applyAlignment="1" applyProtection="1">
      <alignment horizontal="center" vertical="center"/>
      <protection hidden="1"/>
    </xf>
    <xf numFmtId="0" fontId="6" fillId="0" borderId="0" xfId="130" applyFont="1" applyAlignment="1" applyProtection="1">
      <alignment horizontal="center"/>
      <protection hidden="1"/>
    </xf>
    <xf numFmtId="0" fontId="92" fillId="0" borderId="0" xfId="130" applyAlignment="1" applyProtection="1">
      <alignment vertical="center"/>
      <protection hidden="1"/>
    </xf>
    <xf numFmtId="0" fontId="10" fillId="0" borderId="0" xfId="130" applyFont="1" applyProtection="1">
      <protection hidden="1"/>
    </xf>
    <xf numFmtId="0" fontId="7" fillId="2" borderId="1" xfId="130" applyFont="1" applyFill="1" applyBorder="1" applyAlignment="1" applyProtection="1">
      <alignment vertical="center" readingOrder="1"/>
      <protection hidden="1"/>
    </xf>
    <xf numFmtId="0" fontId="14" fillId="7" borderId="1" xfId="130" applyFont="1" applyFill="1" applyBorder="1" applyAlignment="1" applyProtection="1">
      <alignment horizontal="center" vertical="center"/>
      <protection hidden="1"/>
    </xf>
    <xf numFmtId="4" fontId="14" fillId="7" borderId="1" xfId="130" applyNumberFormat="1" applyFont="1" applyFill="1" applyBorder="1" applyAlignment="1" applyProtection="1">
      <alignment horizontal="center" vertical="center"/>
      <protection hidden="1"/>
    </xf>
    <xf numFmtId="0" fontId="10" fillId="2" borderId="1" xfId="130" applyFont="1" applyFill="1" applyBorder="1" applyAlignment="1" applyProtection="1">
      <alignment horizontal="center" vertical="center"/>
      <protection hidden="1"/>
    </xf>
    <xf numFmtId="4" fontId="10" fillId="4" borderId="1" xfId="130" applyNumberFormat="1" applyFont="1" applyFill="1" applyBorder="1" applyAlignment="1" applyProtection="1">
      <alignment horizontal="center" vertical="center"/>
      <protection hidden="1"/>
    </xf>
    <xf numFmtId="165" fontId="9" fillId="2" borderId="1" xfId="2" applyFont="1" applyFill="1" applyBorder="1" applyAlignment="1" applyProtection="1">
      <alignment vertical="center"/>
      <protection hidden="1"/>
    </xf>
    <xf numFmtId="0" fontId="10" fillId="0" borderId="0" xfId="130" applyFont="1" applyAlignment="1" applyProtection="1">
      <alignment horizontal="center"/>
      <protection hidden="1"/>
    </xf>
    <xf numFmtId="0" fontId="15" fillId="8" borderId="1" xfId="130" applyFont="1" applyFill="1" applyBorder="1" applyAlignment="1" applyProtection="1">
      <alignment horizontal="center" vertical="center"/>
      <protection hidden="1"/>
    </xf>
    <xf numFmtId="17" fontId="15" fillId="3" borderId="1" xfId="130" applyNumberFormat="1" applyFont="1" applyFill="1" applyBorder="1" applyAlignment="1" applyProtection="1">
      <alignment horizontal="center" vertical="center"/>
      <protection hidden="1"/>
    </xf>
    <xf numFmtId="0" fontId="10" fillId="4" borderId="1" xfId="130" applyFont="1" applyFill="1" applyBorder="1" applyAlignment="1" applyProtection="1">
      <alignment horizontal="center" vertical="center"/>
      <protection hidden="1"/>
    </xf>
    <xf numFmtId="0" fontId="10" fillId="4" borderId="1" xfId="130" applyFont="1" applyFill="1" applyBorder="1" applyAlignment="1" applyProtection="1">
      <alignment vertical="center" wrapText="1"/>
      <protection hidden="1"/>
    </xf>
    <xf numFmtId="0" fontId="10" fillId="4" borderId="1" xfId="130" applyFont="1" applyFill="1" applyBorder="1" applyAlignment="1" applyProtection="1">
      <alignment horizontal="center" vertical="center" wrapText="1"/>
      <protection hidden="1"/>
    </xf>
    <xf numFmtId="165" fontId="10" fillId="2" borderId="1" xfId="2" applyFont="1" applyFill="1" applyBorder="1" applyAlignment="1" applyProtection="1">
      <alignment horizontal="center" vertical="center"/>
      <protection hidden="1"/>
    </xf>
    <xf numFmtId="165" fontId="10" fillId="4" borderId="1" xfId="2" applyFont="1" applyFill="1" applyBorder="1" applyAlignment="1" applyProtection="1">
      <alignment horizontal="center" vertical="center"/>
      <protection hidden="1"/>
    </xf>
    <xf numFmtId="0" fontId="6" fillId="5" borderId="1" xfId="130" applyFont="1" applyFill="1" applyBorder="1" applyAlignment="1" applyProtection="1">
      <alignment horizontal="left" vertical="center"/>
      <protection hidden="1"/>
    </xf>
    <xf numFmtId="0" fontId="6" fillId="5" borderId="1" xfId="130" applyFont="1" applyFill="1" applyBorder="1" applyAlignment="1" applyProtection="1">
      <alignment horizontal="center" vertical="center" wrapText="1"/>
      <protection hidden="1"/>
    </xf>
    <xf numFmtId="0" fontId="9" fillId="8" borderId="1" xfId="130" applyFont="1" applyFill="1" applyBorder="1" applyAlignment="1" applyProtection="1">
      <alignment vertical="center"/>
      <protection hidden="1"/>
    </xf>
    <xf numFmtId="165" fontId="10" fillId="8" borderId="1" xfId="2" applyFont="1" applyFill="1" applyBorder="1" applyAlignment="1" applyProtection="1">
      <alignment vertical="center"/>
      <protection hidden="1"/>
    </xf>
    <xf numFmtId="0" fontId="7" fillId="4" borderId="0" xfId="130" applyFont="1" applyFill="1" applyAlignment="1" applyProtection="1">
      <alignment vertical="center" readingOrder="1"/>
      <protection hidden="1"/>
    </xf>
    <xf numFmtId="165" fontId="7" fillId="2" borderId="0" xfId="2" applyFont="1" applyFill="1" applyAlignment="1" applyProtection="1">
      <alignment vertical="center"/>
      <protection hidden="1"/>
    </xf>
    <xf numFmtId="4" fontId="7" fillId="2" borderId="0" xfId="130" applyNumberFormat="1" applyFont="1" applyFill="1" applyAlignment="1" applyProtection="1">
      <alignment horizontal="center" vertical="center"/>
      <protection hidden="1"/>
    </xf>
    <xf numFmtId="0" fontId="16" fillId="4" borderId="0" xfId="130" applyFont="1" applyFill="1" applyAlignment="1" applyProtection="1">
      <alignment vertical="center" readingOrder="1"/>
      <protection hidden="1"/>
    </xf>
    <xf numFmtId="165" fontId="7" fillId="2" borderId="0" xfId="2" applyFont="1" applyFill="1" applyAlignment="1" applyProtection="1">
      <alignment horizontal="center" vertical="center"/>
      <protection hidden="1"/>
    </xf>
    <xf numFmtId="10" fontId="7" fillId="2" borderId="0" xfId="3" applyNumberFormat="1" applyFont="1" applyFill="1" applyAlignment="1" applyProtection="1">
      <alignment horizontal="center" vertical="center"/>
      <protection hidden="1"/>
    </xf>
    <xf numFmtId="0" fontId="17" fillId="0" borderId="0" xfId="130" applyFont="1" applyAlignment="1" applyProtection="1">
      <alignment horizontal="center" vertical="center"/>
      <protection hidden="1"/>
    </xf>
    <xf numFmtId="0" fontId="17" fillId="0" borderId="0" xfId="130" applyFont="1" applyAlignment="1" applyProtection="1">
      <alignment vertical="center"/>
      <protection hidden="1"/>
    </xf>
    <xf numFmtId="173" fontId="17" fillId="0" borderId="0" xfId="1" applyNumberFormat="1" applyFont="1" applyAlignment="1" applyProtection="1">
      <alignment vertical="center"/>
      <protection hidden="1"/>
    </xf>
    <xf numFmtId="4" fontId="17" fillId="0" borderId="0" xfId="130" applyNumberFormat="1" applyFont="1" applyAlignment="1" applyProtection="1">
      <alignment vertical="center"/>
      <protection hidden="1"/>
    </xf>
    <xf numFmtId="0" fontId="18" fillId="2" borderId="1" xfId="130" applyFont="1" applyFill="1" applyBorder="1" applyAlignment="1" applyProtection="1">
      <alignment horizontal="center" vertical="center"/>
      <protection hidden="1"/>
    </xf>
    <xf numFmtId="0" fontId="18" fillId="4" borderId="1" xfId="130" applyFont="1" applyFill="1" applyBorder="1" applyAlignment="1" applyProtection="1">
      <alignment horizontal="center" vertical="center" wrapText="1"/>
      <protection hidden="1"/>
    </xf>
    <xf numFmtId="0" fontId="15" fillId="8" borderId="1" xfId="130" applyFont="1" applyFill="1" applyBorder="1" applyAlignment="1" applyProtection="1">
      <alignment horizontal="right" vertical="center"/>
      <protection hidden="1"/>
    </xf>
    <xf numFmtId="0" fontId="15" fillId="9" borderId="1" xfId="130" applyFont="1" applyFill="1" applyBorder="1" applyAlignment="1" applyProtection="1">
      <alignment horizontal="center" vertical="center"/>
      <protection hidden="1"/>
    </xf>
    <xf numFmtId="173" fontId="15" fillId="9" borderId="1" xfId="1" applyNumberFormat="1" applyFont="1" applyFill="1" applyBorder="1" applyAlignment="1" applyProtection="1">
      <alignment horizontal="center" vertical="center"/>
      <protection hidden="1"/>
    </xf>
    <xf numFmtId="4" fontId="15" fillId="9" borderId="1" xfId="130" applyNumberFormat="1" applyFont="1" applyFill="1" applyBorder="1" applyAlignment="1" applyProtection="1">
      <alignment horizontal="center" vertical="center"/>
      <protection hidden="1"/>
    </xf>
    <xf numFmtId="0" fontId="17" fillId="4" borderId="1" xfId="130" applyFont="1" applyFill="1" applyBorder="1" applyAlignment="1" applyProtection="1">
      <alignment horizontal="center" vertical="center" readingOrder="1"/>
      <protection hidden="1"/>
    </xf>
    <xf numFmtId="0" fontId="17" fillId="2" borderId="1" xfId="130" applyFont="1" applyFill="1" applyBorder="1" applyAlignment="1" applyProtection="1">
      <alignment horizontal="left" vertical="center" wrapText="1"/>
      <protection hidden="1"/>
    </xf>
    <xf numFmtId="0" fontId="17" fillId="2" borderId="1" xfId="130" applyFont="1" applyFill="1" applyBorder="1" applyAlignment="1" applyProtection="1">
      <alignment horizontal="center" vertical="center" wrapText="1"/>
      <protection hidden="1"/>
    </xf>
    <xf numFmtId="173" fontId="17" fillId="4" borderId="1" xfId="1" applyNumberFormat="1" applyFont="1" applyFill="1" applyBorder="1" applyAlignment="1" applyProtection="1">
      <alignment horizontal="center" vertical="center" readingOrder="1"/>
      <protection hidden="1"/>
    </xf>
    <xf numFmtId="165" fontId="17" fillId="2" borderId="1" xfId="2" applyFont="1" applyFill="1" applyBorder="1" applyAlignment="1" applyProtection="1">
      <alignment horizontal="center" vertical="center" wrapText="1"/>
      <protection hidden="1"/>
    </xf>
    <xf numFmtId="0" fontId="15" fillId="8" borderId="0" xfId="130" applyFont="1" applyFill="1" applyAlignment="1" applyProtection="1">
      <alignment horizontal="right" vertical="center"/>
      <protection hidden="1"/>
    </xf>
    <xf numFmtId="0" fontId="15" fillId="9" borderId="0" xfId="130" applyFont="1" applyFill="1" applyAlignment="1" applyProtection="1">
      <alignment horizontal="center" vertical="center"/>
      <protection hidden="1"/>
    </xf>
    <xf numFmtId="173" fontId="15" fillId="9" borderId="0" xfId="1" applyNumberFormat="1" applyFont="1" applyFill="1" applyAlignment="1" applyProtection="1">
      <alignment horizontal="center" vertical="center"/>
      <protection hidden="1"/>
    </xf>
    <xf numFmtId="4" fontId="15" fillId="9" borderId="0" xfId="130" applyNumberFormat="1" applyFont="1" applyFill="1" applyAlignment="1" applyProtection="1">
      <alignment horizontal="center" vertical="center"/>
      <protection hidden="1"/>
    </xf>
    <xf numFmtId="0" fontId="17" fillId="4" borderId="0" xfId="130" applyFont="1" applyFill="1" applyAlignment="1" applyProtection="1">
      <alignment horizontal="center" vertical="center" readingOrder="1"/>
      <protection hidden="1"/>
    </xf>
    <xf numFmtId="0" fontId="17" fillId="2" borderId="0" xfId="130" applyFont="1" applyFill="1" applyAlignment="1" applyProtection="1">
      <alignment horizontal="left" vertical="center" wrapText="1"/>
      <protection hidden="1"/>
    </xf>
    <xf numFmtId="0" fontId="17" fillId="2" borderId="0" xfId="130" applyFont="1" applyFill="1" applyAlignment="1" applyProtection="1">
      <alignment horizontal="center" vertical="center" wrapText="1"/>
      <protection hidden="1"/>
    </xf>
    <xf numFmtId="173" fontId="17" fillId="4" borderId="0" xfId="1" applyNumberFormat="1" applyFont="1" applyFill="1" applyAlignment="1" applyProtection="1">
      <alignment horizontal="center" vertical="center" readingOrder="1"/>
      <protection hidden="1"/>
    </xf>
    <xf numFmtId="165" fontId="17" fillId="2" borderId="0" xfId="2" applyFont="1" applyFill="1" applyAlignment="1" applyProtection="1">
      <alignment horizontal="center" vertical="center" wrapText="1"/>
      <protection hidden="1"/>
    </xf>
    <xf numFmtId="0" fontId="7" fillId="4" borderId="1" xfId="130" applyFont="1" applyFill="1" applyBorder="1" applyAlignment="1" applyProtection="1">
      <alignment vertical="center" readingOrder="1"/>
      <protection hidden="1"/>
    </xf>
    <xf numFmtId="0" fontId="16" fillId="4" borderId="1" xfId="130" applyFont="1" applyFill="1" applyBorder="1" applyAlignment="1" applyProtection="1">
      <alignment vertical="center" readingOrder="1"/>
      <protection hidden="1"/>
    </xf>
    <xf numFmtId="173" fontId="14" fillId="7" borderId="1" xfId="1" applyNumberFormat="1" applyFont="1" applyFill="1" applyBorder="1" applyAlignment="1" applyProtection="1">
      <alignment horizontal="center" vertical="center"/>
      <protection hidden="1"/>
    </xf>
    <xf numFmtId="0" fontId="92" fillId="0" borderId="1" xfId="130" applyBorder="1" applyProtection="1">
      <protection hidden="1"/>
    </xf>
    <xf numFmtId="165" fontId="18" fillId="2" borderId="1" xfId="2" applyFont="1" applyFill="1" applyBorder="1" applyAlignment="1" applyProtection="1">
      <alignment vertical="center"/>
      <protection hidden="1"/>
    </xf>
    <xf numFmtId="165" fontId="15" fillId="8" borderId="1" xfId="2" applyFont="1" applyFill="1" applyBorder="1" applyAlignment="1" applyProtection="1">
      <alignment horizontal="center" vertical="center"/>
      <protection hidden="1"/>
    </xf>
    <xf numFmtId="165" fontId="17" fillId="2" borderId="1" xfId="2" applyFont="1" applyFill="1" applyBorder="1" applyAlignment="1" applyProtection="1">
      <alignment horizontal="center" vertical="center"/>
      <protection hidden="1"/>
    </xf>
    <xf numFmtId="165" fontId="15" fillId="8" borderId="0" xfId="2" applyFont="1" applyFill="1" applyAlignment="1" applyProtection="1">
      <alignment horizontal="center" vertical="center"/>
      <protection hidden="1"/>
    </xf>
    <xf numFmtId="165" fontId="17" fillId="2" borderId="0" xfId="2" applyFont="1" applyFill="1" applyAlignment="1" applyProtection="1">
      <alignment horizontal="center" vertical="center"/>
      <protection hidden="1"/>
    </xf>
    <xf numFmtId="0" fontId="7" fillId="0" borderId="1" xfId="130" applyFont="1" applyBorder="1" applyAlignment="1" applyProtection="1">
      <alignment horizontal="center" vertical="center"/>
      <protection hidden="1"/>
    </xf>
    <xf numFmtId="0" fontId="7" fillId="0" borderId="1" xfId="130" applyFont="1" applyBorder="1" applyAlignment="1" applyProtection="1">
      <alignment horizontal="left" vertical="center"/>
      <protection hidden="1"/>
    </xf>
    <xf numFmtId="0" fontId="7" fillId="0" borderId="1" xfId="130" applyFont="1" applyBorder="1" applyAlignment="1" applyProtection="1">
      <alignment vertical="center"/>
      <protection hidden="1"/>
    </xf>
    <xf numFmtId="164" fontId="7" fillId="0" borderId="1" xfId="1" applyFont="1" applyBorder="1" applyAlignment="1" applyProtection="1">
      <alignment horizontal="center" vertical="center"/>
      <protection hidden="1"/>
    </xf>
    <xf numFmtId="0" fontId="19" fillId="0" borderId="1" xfId="130" applyFont="1" applyBorder="1" applyAlignment="1" applyProtection="1">
      <alignment horizontal="right" vertical="center" readingOrder="1"/>
      <protection hidden="1"/>
    </xf>
    <xf numFmtId="0" fontId="19" fillId="0" borderId="1" xfId="130" applyFont="1" applyBorder="1" applyAlignment="1" applyProtection="1">
      <alignment horizontal="right" vertical="center" wrapText="1" readingOrder="1"/>
      <protection hidden="1"/>
    </xf>
    <xf numFmtId="0" fontId="20" fillId="8" borderId="1" xfId="130" applyFont="1" applyFill="1" applyBorder="1" applyAlignment="1" applyProtection="1">
      <alignment horizontal="center" vertical="center"/>
      <protection hidden="1"/>
    </xf>
    <xf numFmtId="0" fontId="21" fillId="4" borderId="1" xfId="130" applyFont="1" applyFill="1" applyBorder="1" applyAlignment="1" applyProtection="1">
      <alignment horizontal="center" vertical="center"/>
      <protection hidden="1"/>
    </xf>
    <xf numFmtId="0" fontId="20" fillId="5" borderId="1" xfId="130" applyFont="1" applyFill="1" applyBorder="1" applyAlignment="1" applyProtection="1">
      <alignment horizontal="center" vertical="center"/>
      <protection hidden="1"/>
    </xf>
    <xf numFmtId="0" fontId="20" fillId="5" borderId="1" xfId="130" applyFont="1" applyFill="1" applyBorder="1" applyAlignment="1" applyProtection="1">
      <alignment horizontal="center" vertical="center" wrapText="1"/>
      <protection hidden="1"/>
    </xf>
    <xf numFmtId="0" fontId="21" fillId="0" borderId="1" xfId="130" applyFont="1" applyBorder="1" applyAlignment="1" applyProtection="1">
      <alignment horizontal="left" vertical="center"/>
      <protection hidden="1"/>
    </xf>
    <xf numFmtId="164" fontId="21" fillId="0" borderId="1" xfId="1" applyFont="1" applyBorder="1" applyAlignment="1" applyProtection="1">
      <alignment horizontal="center" vertical="center"/>
      <protection hidden="1"/>
    </xf>
    <xf numFmtId="0" fontId="21" fillId="0" borderId="1" xfId="130" applyFont="1" applyBorder="1" applyAlignment="1" applyProtection="1">
      <alignment horizontal="left" vertical="center" wrapText="1"/>
      <protection hidden="1"/>
    </xf>
    <xf numFmtId="164" fontId="21" fillId="0" borderId="1" xfId="1" applyFont="1" applyBorder="1" applyAlignment="1" applyProtection="1">
      <alignment horizontal="center" vertical="center" wrapText="1"/>
      <protection hidden="1"/>
    </xf>
    <xf numFmtId="0" fontId="21" fillId="0" borderId="9" xfId="130" applyFont="1" applyBorder="1" applyAlignment="1" applyProtection="1">
      <alignment horizontal="center" vertical="center"/>
      <protection hidden="1"/>
    </xf>
    <xf numFmtId="0" fontId="21" fillId="0" borderId="8" xfId="130" applyFont="1" applyBorder="1" applyAlignment="1" applyProtection="1">
      <alignment horizontal="center" vertical="center" wrapText="1"/>
      <protection hidden="1"/>
    </xf>
    <xf numFmtId="165" fontId="7" fillId="0" borderId="0" xfId="2" applyFont="1" applyAlignment="1" applyProtection="1">
      <alignment vertical="center"/>
      <protection hidden="1"/>
    </xf>
    <xf numFmtId="164" fontId="20" fillId="4" borderId="1" xfId="1" applyFont="1" applyFill="1" applyBorder="1" applyAlignment="1" applyProtection="1">
      <alignment horizontal="center" vertical="center"/>
      <protection hidden="1"/>
    </xf>
    <xf numFmtId="164" fontId="20" fillId="5" borderId="1" xfId="1" applyFont="1" applyFill="1" applyBorder="1" applyAlignment="1" applyProtection="1">
      <alignment horizontal="center" vertical="center"/>
      <protection hidden="1"/>
    </xf>
    <xf numFmtId="164" fontId="7" fillId="0" borderId="0" xfId="130" applyNumberFormat="1" applyFont="1" applyAlignment="1" applyProtection="1">
      <alignment vertical="center"/>
      <protection hidden="1"/>
    </xf>
    <xf numFmtId="0" fontId="21" fillId="0" borderId="2" xfId="130" applyFont="1" applyBorder="1" applyAlignment="1" applyProtection="1">
      <alignment horizontal="center" vertical="center"/>
      <protection hidden="1"/>
    </xf>
    <xf numFmtId="0" fontId="7" fillId="0" borderId="0" xfId="130" applyFont="1" applyAlignment="1" applyProtection="1">
      <alignment horizontal="left" vertical="center"/>
      <protection hidden="1"/>
    </xf>
    <xf numFmtId="0" fontId="7" fillId="0" borderId="6" xfId="130" applyFont="1" applyBorder="1" applyAlignment="1" applyProtection="1">
      <alignment horizontal="center" vertical="center"/>
      <protection hidden="1"/>
    </xf>
    <xf numFmtId="0" fontId="7" fillId="0" borderId="6" xfId="130" applyFont="1" applyBorder="1" applyAlignment="1" applyProtection="1">
      <alignment horizontal="left" vertical="center"/>
      <protection hidden="1"/>
    </xf>
    <xf numFmtId="0" fontId="7" fillId="0" borderId="6" xfId="130" applyFont="1" applyBorder="1" applyAlignment="1" applyProtection="1">
      <alignment vertical="center"/>
      <protection hidden="1"/>
    </xf>
    <xf numFmtId="164" fontId="7" fillId="0" borderId="0" xfId="1" applyFont="1" applyAlignment="1" applyProtection="1">
      <alignment horizontal="center" vertical="center"/>
      <protection hidden="1"/>
    </xf>
    <xf numFmtId="164" fontId="7" fillId="0" borderId="6" xfId="1" applyFont="1" applyBorder="1" applyAlignment="1" applyProtection="1">
      <alignment horizontal="center" vertical="center"/>
      <protection hidden="1"/>
    </xf>
    <xf numFmtId="0" fontId="22" fillId="0" borderId="0" xfId="130" applyFont="1" applyAlignment="1" applyProtection="1">
      <alignment horizontal="center" vertical="center"/>
      <protection hidden="1"/>
    </xf>
    <xf numFmtId="0" fontId="12" fillId="0" borderId="1" xfId="130" applyFont="1" applyBorder="1" applyAlignment="1" applyProtection="1">
      <alignment horizontal="center" vertical="center"/>
      <protection hidden="1"/>
    </xf>
    <xf numFmtId="0" fontId="12" fillId="2" borderId="1" xfId="130" applyFont="1" applyFill="1" applyBorder="1" applyAlignment="1" applyProtection="1">
      <alignment horizontal="center" vertical="center" readingOrder="1"/>
      <protection hidden="1"/>
    </xf>
    <xf numFmtId="0" fontId="12" fillId="2" borderId="1" xfId="130" applyFont="1" applyFill="1" applyBorder="1" applyAlignment="1" applyProtection="1">
      <alignment horizontal="left" vertical="center" wrapText="1" readingOrder="1"/>
      <protection hidden="1"/>
    </xf>
    <xf numFmtId="164" fontId="12" fillId="2" borderId="1" xfId="1" applyFont="1" applyFill="1" applyBorder="1" applyAlignment="1" applyProtection="1">
      <alignment horizontal="center" vertical="center" readingOrder="1"/>
      <protection hidden="1"/>
    </xf>
    <xf numFmtId="164" fontId="11" fillId="2" borderId="1" xfId="130" applyNumberFormat="1" applyFont="1" applyFill="1" applyBorder="1" applyAlignment="1" applyProtection="1">
      <alignment horizontal="right" vertical="center" readingOrder="1"/>
      <protection hidden="1"/>
    </xf>
    <xf numFmtId="164" fontId="12" fillId="2" borderId="1" xfId="130" applyNumberFormat="1" applyFont="1" applyFill="1" applyBorder="1" applyAlignment="1" applyProtection="1">
      <alignment horizontal="center" vertical="center" readingOrder="1"/>
      <protection hidden="1"/>
    </xf>
    <xf numFmtId="164" fontId="12" fillId="2" borderId="0" xfId="2" applyNumberFormat="1" applyFont="1" applyFill="1" applyAlignment="1" applyProtection="1">
      <alignment horizontal="center" vertical="center" readingOrder="1"/>
      <protection hidden="1"/>
    </xf>
    <xf numFmtId="0" fontId="12" fillId="2" borderId="0" xfId="130" applyFont="1" applyFill="1" applyAlignment="1" applyProtection="1">
      <alignment horizontal="center" vertical="center"/>
      <protection hidden="1"/>
    </xf>
    <xf numFmtId="4" fontId="12" fillId="2" borderId="0" xfId="130" applyNumberFormat="1" applyFont="1" applyFill="1" applyAlignment="1" applyProtection="1">
      <alignment horizontal="center" vertical="center" readingOrder="1"/>
      <protection hidden="1"/>
    </xf>
    <xf numFmtId="165" fontId="12" fillId="2" borderId="0" xfId="2" applyFont="1" applyFill="1" applyAlignment="1" applyProtection="1">
      <alignment horizontal="center" vertical="center"/>
      <protection hidden="1"/>
    </xf>
    <xf numFmtId="10" fontId="12" fillId="2" borderId="0" xfId="3" applyNumberFormat="1" applyFont="1" applyFill="1" applyAlignment="1" applyProtection="1">
      <alignment horizontal="center" vertical="center"/>
      <protection hidden="1"/>
    </xf>
    <xf numFmtId="0" fontId="12" fillId="0" borderId="0" xfId="130" applyFont="1" applyAlignment="1">
      <alignment horizontal="center" vertical="center"/>
    </xf>
    <xf numFmtId="0" fontId="12" fillId="2" borderId="0" xfId="130" applyFont="1" applyFill="1" applyAlignment="1" applyProtection="1">
      <alignment horizontal="center" vertical="center" readingOrder="1"/>
      <protection hidden="1"/>
    </xf>
    <xf numFmtId="0" fontId="12" fillId="2" borderId="0" xfId="130" applyFont="1" applyFill="1" applyAlignment="1" applyProtection="1">
      <alignment horizontal="left" vertical="center" wrapText="1" readingOrder="1"/>
      <protection hidden="1"/>
    </xf>
    <xf numFmtId="164" fontId="12" fillId="2" borderId="0" xfId="1" applyFont="1" applyFill="1" applyAlignment="1" applyProtection="1">
      <alignment horizontal="center" vertical="center" readingOrder="1"/>
      <protection hidden="1"/>
    </xf>
    <xf numFmtId="164" fontId="11" fillId="2" borderId="0" xfId="130" applyNumberFormat="1" applyFont="1" applyFill="1" applyAlignment="1" applyProtection="1">
      <alignment horizontal="right" vertical="center" readingOrder="1"/>
      <protection hidden="1"/>
    </xf>
    <xf numFmtId="164" fontId="23" fillId="2" borderId="0" xfId="130" applyNumberFormat="1" applyFont="1" applyFill="1" applyAlignment="1" applyProtection="1">
      <alignment horizontal="right" vertical="center" readingOrder="1"/>
      <protection hidden="1"/>
    </xf>
    <xf numFmtId="0" fontId="26" fillId="0" borderId="12" xfId="130" applyFont="1" applyBorder="1" applyAlignment="1" applyProtection="1">
      <alignment horizontal="center" vertical="center" readingOrder="1"/>
      <protection hidden="1"/>
    </xf>
    <xf numFmtId="4" fontId="26" fillId="0" borderId="6" xfId="130" applyNumberFormat="1" applyFont="1" applyBorder="1" applyAlignment="1" applyProtection="1">
      <alignment horizontal="center" vertical="center" wrapText="1" readingOrder="1"/>
      <protection hidden="1"/>
    </xf>
    <xf numFmtId="10" fontId="11" fillId="0" borderId="6" xfId="130" applyNumberFormat="1" applyFont="1" applyBorder="1" applyAlignment="1" applyProtection="1">
      <alignment horizontal="right" vertical="center" wrapText="1" readingOrder="1"/>
      <protection hidden="1"/>
    </xf>
    <xf numFmtId="0" fontId="26" fillId="0" borderId="13" xfId="130" applyFont="1" applyBorder="1" applyAlignment="1" applyProtection="1">
      <alignment horizontal="center" vertical="center" wrapText="1" readingOrder="1"/>
      <protection hidden="1"/>
    </xf>
    <xf numFmtId="4" fontId="26" fillId="0" borderId="1" xfId="130" applyNumberFormat="1" applyFont="1" applyBorder="1" applyAlignment="1" applyProtection="1">
      <alignment horizontal="center" vertical="center" wrapText="1" readingOrder="1"/>
      <protection hidden="1"/>
    </xf>
    <xf numFmtId="10" fontId="11" fillId="0" borderId="1" xfId="130" applyNumberFormat="1" applyFont="1" applyBorder="1" applyAlignment="1" applyProtection="1">
      <alignment horizontal="right" vertical="center" wrapText="1" readingOrder="1"/>
      <protection hidden="1"/>
    </xf>
    <xf numFmtId="0" fontId="26" fillId="0" borderId="14" xfId="130" applyFont="1" applyBorder="1" applyAlignment="1" applyProtection="1">
      <alignment horizontal="center" vertical="center" wrapText="1" readingOrder="1"/>
      <protection hidden="1"/>
    </xf>
    <xf numFmtId="17" fontId="16" fillId="0" borderId="17" xfId="130" applyNumberFormat="1" applyFont="1" applyBorder="1" applyAlignment="1" applyProtection="1">
      <alignment horizontal="center" vertical="center" wrapText="1" readingOrder="1"/>
      <protection hidden="1"/>
    </xf>
    <xf numFmtId="17" fontId="92" fillId="0" borderId="17" xfId="130" applyNumberFormat="1" applyBorder="1" applyAlignment="1" applyProtection="1">
      <alignment horizontal="right" vertical="center" wrapText="1" readingOrder="1"/>
      <protection hidden="1"/>
    </xf>
    <xf numFmtId="164" fontId="27" fillId="3" borderId="18" xfId="1" applyFont="1" applyFill="1" applyBorder="1" applyAlignment="1" applyProtection="1">
      <alignment horizontal="center" vertical="center" readingOrder="1"/>
      <protection hidden="1"/>
    </xf>
    <xf numFmtId="164" fontId="27" fillId="3" borderId="1" xfId="1" applyFont="1" applyFill="1" applyBorder="1" applyAlignment="1" applyProtection="1">
      <alignment horizontal="center" vertical="center" readingOrder="1"/>
      <protection hidden="1"/>
    </xf>
    <xf numFmtId="0" fontId="12" fillId="0" borderId="13" xfId="130" applyFont="1" applyBorder="1" applyAlignment="1" applyProtection="1">
      <alignment horizontal="center" vertical="center"/>
      <protection hidden="1"/>
    </xf>
    <xf numFmtId="0" fontId="12" fillId="0" borderId="1" xfId="130" applyFont="1" applyBorder="1" applyAlignment="1" applyProtection="1">
      <alignment horizontal="center" vertical="center" readingOrder="1"/>
      <protection hidden="1"/>
    </xf>
    <xf numFmtId="0" fontId="12" fillId="0" borderId="1" xfId="130" applyFont="1" applyBorder="1" applyAlignment="1" applyProtection="1">
      <alignment horizontal="left" vertical="center" wrapText="1" readingOrder="1"/>
      <protection hidden="1"/>
    </xf>
    <xf numFmtId="0" fontId="12" fillId="0" borderId="1" xfId="130" applyFont="1" applyBorder="1" applyAlignment="1" applyProtection="1">
      <alignment horizontal="center" vertical="center" wrapText="1" readingOrder="1"/>
      <protection hidden="1"/>
    </xf>
    <xf numFmtId="164" fontId="12" fillId="0" borderId="1" xfId="1" applyFont="1" applyBorder="1" applyAlignment="1" applyProtection="1">
      <alignment horizontal="center" vertical="center" readingOrder="1"/>
      <protection hidden="1"/>
    </xf>
    <xf numFmtId="1" fontId="12" fillId="0" borderId="13" xfId="130" applyNumberFormat="1" applyFont="1" applyBorder="1" applyAlignment="1" applyProtection="1">
      <alignment horizontal="center" vertical="center"/>
      <protection hidden="1"/>
    </xf>
    <xf numFmtId="0" fontId="12" fillId="0" borderId="1" xfId="130" applyFont="1" applyBorder="1" applyAlignment="1">
      <alignment horizontal="center" vertical="center" wrapText="1"/>
    </xf>
    <xf numFmtId="164" fontId="12" fillId="2" borderId="0" xfId="130" applyNumberFormat="1" applyFont="1" applyFill="1" applyAlignment="1" applyProtection="1">
      <alignment horizontal="center" vertical="center" readingOrder="1"/>
      <protection hidden="1"/>
    </xf>
    <xf numFmtId="164" fontId="23" fillId="2" borderId="0" xfId="2" applyNumberFormat="1" applyFont="1" applyFill="1" applyAlignment="1" applyProtection="1">
      <alignment horizontal="right" vertical="center" readingOrder="1"/>
      <protection hidden="1"/>
    </xf>
    <xf numFmtId="4" fontId="26" fillId="0" borderId="6" xfId="130" applyNumberFormat="1" applyFont="1" applyBorder="1" applyAlignment="1" applyProtection="1">
      <alignment horizontal="center" vertical="center" readingOrder="1"/>
      <protection hidden="1"/>
    </xf>
    <xf numFmtId="10" fontId="12" fillId="0" borderId="20" xfId="130" applyNumberFormat="1" applyFont="1" applyBorder="1" applyAlignment="1" applyProtection="1">
      <alignment horizontal="center" vertical="center" readingOrder="1"/>
      <protection hidden="1"/>
    </xf>
    <xf numFmtId="0" fontId="26" fillId="0" borderId="1" xfId="130" applyFont="1" applyBorder="1" applyAlignment="1" applyProtection="1">
      <alignment horizontal="center" vertical="center" readingOrder="1"/>
      <protection hidden="1"/>
    </xf>
    <xf numFmtId="17" fontId="12" fillId="0" borderId="21" xfId="130" applyNumberFormat="1" applyFont="1" applyBorder="1" applyAlignment="1" applyProtection="1">
      <alignment horizontal="center" vertical="center" wrapText="1" readingOrder="1"/>
      <protection hidden="1"/>
    </xf>
    <xf numFmtId="0" fontId="26" fillId="2" borderId="0" xfId="130" applyFont="1" applyFill="1" applyAlignment="1" applyProtection="1">
      <alignment horizontal="center" vertical="center" readingOrder="1"/>
      <protection hidden="1"/>
    </xf>
    <xf numFmtId="17" fontId="92" fillId="0" borderId="17" xfId="130" applyNumberFormat="1" applyBorder="1" applyAlignment="1" applyProtection="1">
      <alignment horizontal="center" vertical="center" wrapText="1" readingOrder="1"/>
      <protection hidden="1"/>
    </xf>
    <xf numFmtId="17" fontId="92" fillId="0" borderId="22" xfId="130" applyNumberFormat="1" applyBorder="1" applyAlignment="1" applyProtection="1">
      <alignment horizontal="center" vertical="center" wrapText="1" readingOrder="1"/>
      <protection hidden="1"/>
    </xf>
    <xf numFmtId="0" fontId="22" fillId="2" borderId="0" xfId="130" applyFont="1" applyFill="1" applyAlignment="1" applyProtection="1">
      <alignment horizontal="center" vertical="center"/>
      <protection hidden="1"/>
    </xf>
    <xf numFmtId="4" fontId="27" fillId="3" borderId="23" xfId="130" applyNumberFormat="1" applyFont="1" applyFill="1" applyBorder="1" applyAlignment="1" applyProtection="1">
      <alignment horizontal="center" vertical="center" readingOrder="1"/>
      <protection hidden="1"/>
    </xf>
    <xf numFmtId="165" fontId="27" fillId="3" borderId="23" xfId="2" applyFont="1" applyFill="1" applyBorder="1" applyAlignment="1" applyProtection="1">
      <alignment horizontal="center" vertical="center" readingOrder="1"/>
      <protection hidden="1"/>
    </xf>
    <xf numFmtId="10" fontId="27" fillId="3" borderId="24" xfId="3" applyNumberFormat="1" applyFont="1" applyFill="1" applyBorder="1" applyAlignment="1" applyProtection="1">
      <alignment horizontal="center" vertical="center" readingOrder="1"/>
      <protection hidden="1"/>
    </xf>
    <xf numFmtId="164" fontId="27" fillId="3" borderId="1" xfId="130" applyNumberFormat="1" applyFont="1" applyFill="1" applyBorder="1" applyAlignment="1" applyProtection="1">
      <alignment horizontal="center" vertical="center" wrapText="1" readingOrder="1"/>
      <protection hidden="1"/>
    </xf>
    <xf numFmtId="164" fontId="27" fillId="3" borderId="26" xfId="2" applyNumberFormat="1" applyFont="1" applyFill="1" applyBorder="1" applyAlignment="1" applyProtection="1">
      <alignment horizontal="center" vertical="center" wrapText="1" readingOrder="1"/>
      <protection hidden="1"/>
    </xf>
    <xf numFmtId="4" fontId="27" fillId="3" borderId="27" xfId="130" applyNumberFormat="1" applyFont="1" applyFill="1" applyBorder="1" applyAlignment="1" applyProtection="1">
      <alignment horizontal="center" vertical="center" readingOrder="1"/>
      <protection hidden="1"/>
    </xf>
    <xf numFmtId="165" fontId="27" fillId="3" borderId="27" xfId="2" applyFont="1" applyFill="1" applyBorder="1" applyAlignment="1" applyProtection="1">
      <alignment horizontal="center" vertical="center" readingOrder="1"/>
      <protection hidden="1"/>
    </xf>
    <xf numFmtId="10" fontId="27" fillId="3" borderId="0" xfId="3" applyNumberFormat="1" applyFont="1" applyFill="1" applyAlignment="1" applyProtection="1">
      <alignment horizontal="center" vertical="center" readingOrder="1"/>
      <protection hidden="1"/>
    </xf>
    <xf numFmtId="164" fontId="12" fillId="4" borderId="1" xfId="2" applyNumberFormat="1" applyFont="1" applyFill="1" applyBorder="1" applyAlignment="1" applyProtection="1">
      <alignment horizontal="center" vertical="center" wrapText="1" readingOrder="1"/>
      <protection hidden="1"/>
    </xf>
    <xf numFmtId="164" fontId="12" fillId="0" borderId="21" xfId="2" applyNumberFormat="1" applyFont="1" applyBorder="1" applyAlignment="1" applyProtection="1">
      <alignment horizontal="center" vertical="center" readingOrder="1"/>
      <protection hidden="1"/>
    </xf>
    <xf numFmtId="4" fontId="12" fillId="0" borderId="27" xfId="1" applyNumberFormat="1" applyFont="1" applyBorder="1" applyAlignment="1" applyProtection="1">
      <alignment horizontal="center" vertical="center" readingOrder="1"/>
      <protection hidden="1"/>
    </xf>
    <xf numFmtId="165" fontId="12" fillId="0" borderId="27" xfId="2" applyFont="1" applyBorder="1" applyAlignment="1" applyProtection="1">
      <alignment horizontal="center" vertical="center" readingOrder="1"/>
      <protection hidden="1"/>
    </xf>
    <xf numFmtId="10" fontId="12" fillId="0" borderId="8" xfId="3" applyNumberFormat="1" applyFont="1" applyBorder="1" applyAlignment="1" applyProtection="1">
      <alignment horizontal="center" vertical="center" readingOrder="1"/>
      <protection hidden="1"/>
    </xf>
    <xf numFmtId="165" fontId="12" fillId="0" borderId="30" xfId="2" applyFont="1" applyBorder="1" applyAlignment="1" applyProtection="1">
      <alignment horizontal="center" vertical="center" readingOrder="1"/>
      <protection hidden="1"/>
    </xf>
    <xf numFmtId="0" fontId="26" fillId="3" borderId="1" xfId="130" applyFont="1" applyFill="1" applyBorder="1" applyAlignment="1" applyProtection="1">
      <alignment horizontal="center" vertical="center"/>
      <protection hidden="1"/>
    </xf>
    <xf numFmtId="0" fontId="26" fillId="3" borderId="1" xfId="130" applyFont="1" applyFill="1" applyBorder="1" applyAlignment="1" applyProtection="1">
      <alignment horizontal="center" vertical="center" readingOrder="1"/>
      <protection hidden="1"/>
    </xf>
    <xf numFmtId="165" fontId="26" fillId="2" borderId="1" xfId="2" applyFont="1" applyFill="1" applyBorder="1" applyAlignment="1" applyProtection="1">
      <alignment horizontal="center" vertical="center" readingOrder="1"/>
      <protection hidden="1"/>
    </xf>
    <xf numFmtId="165" fontId="12" fillId="0" borderId="1" xfId="130" applyNumberFormat="1" applyFont="1" applyBorder="1" applyAlignment="1" applyProtection="1">
      <alignment horizontal="center" vertical="center"/>
      <protection hidden="1"/>
    </xf>
    <xf numFmtId="165" fontId="12" fillId="2" borderId="1" xfId="130" applyNumberFormat="1" applyFont="1" applyFill="1" applyBorder="1" applyAlignment="1" applyProtection="1">
      <alignment horizontal="center" vertical="center" readingOrder="1"/>
      <protection hidden="1"/>
    </xf>
    <xf numFmtId="10" fontId="12" fillId="2" borderId="1" xfId="3" applyNumberFormat="1" applyFont="1" applyFill="1" applyBorder="1" applyAlignment="1" applyProtection="1">
      <alignment horizontal="center" vertical="center" readingOrder="1"/>
      <protection hidden="1"/>
    </xf>
    <xf numFmtId="165" fontId="12" fillId="0" borderId="1" xfId="2" applyFont="1" applyBorder="1" applyAlignment="1" applyProtection="1">
      <alignment horizontal="center" vertical="center"/>
      <protection hidden="1"/>
    </xf>
    <xf numFmtId="165" fontId="12" fillId="2" borderId="1" xfId="2" applyFont="1" applyFill="1" applyBorder="1" applyAlignment="1" applyProtection="1">
      <alignment horizontal="center" vertical="center" readingOrder="1"/>
      <protection hidden="1"/>
    </xf>
    <xf numFmtId="165" fontId="29" fillId="2" borderId="1" xfId="2" applyFont="1" applyFill="1" applyBorder="1" applyAlignment="1" applyProtection="1">
      <alignment horizontal="center" vertical="center" readingOrder="1"/>
      <protection hidden="1"/>
    </xf>
    <xf numFmtId="0" fontId="22" fillId="0" borderId="1" xfId="130" applyFont="1" applyBorder="1" applyAlignment="1" applyProtection="1">
      <alignment horizontal="center" vertical="center"/>
      <protection hidden="1"/>
    </xf>
    <xf numFmtId="10" fontId="22" fillId="2" borderId="1" xfId="3" applyNumberFormat="1" applyFont="1" applyFill="1" applyBorder="1" applyAlignment="1" applyProtection="1">
      <alignment horizontal="center" vertical="center" readingOrder="1"/>
      <protection hidden="1"/>
    </xf>
    <xf numFmtId="164" fontId="22" fillId="2" borderId="1" xfId="130" applyNumberFormat="1" applyFont="1" applyFill="1" applyBorder="1" applyAlignment="1" applyProtection="1">
      <alignment horizontal="center" vertical="center" readingOrder="1"/>
      <protection hidden="1"/>
    </xf>
    <xf numFmtId="10" fontId="22" fillId="2" borderId="0" xfId="3" applyNumberFormat="1" applyFont="1" applyFill="1" applyAlignment="1" applyProtection="1">
      <alignment horizontal="center" vertical="center" readingOrder="1"/>
      <protection hidden="1"/>
    </xf>
    <xf numFmtId="165" fontId="22" fillId="2" borderId="0" xfId="130" applyNumberFormat="1" applyFont="1" applyFill="1" applyAlignment="1" applyProtection="1">
      <alignment horizontal="center" vertical="center" readingOrder="1"/>
      <protection hidden="1"/>
    </xf>
    <xf numFmtId="174" fontId="12" fillId="0" borderId="0" xfId="130" applyNumberFormat="1" applyFont="1" applyAlignment="1" applyProtection="1">
      <alignment horizontal="center" vertical="center"/>
      <protection hidden="1"/>
    </xf>
    <xf numFmtId="175" fontId="12" fillId="0" borderId="0" xfId="130" applyNumberFormat="1" applyFont="1" applyAlignment="1" applyProtection="1">
      <alignment horizontal="center" vertical="center"/>
      <protection hidden="1"/>
    </xf>
    <xf numFmtId="164" fontId="12" fillId="0" borderId="0" xfId="130" applyNumberFormat="1" applyFont="1" applyAlignment="1" applyProtection="1">
      <alignment horizontal="center" vertical="center"/>
      <protection hidden="1"/>
    </xf>
    <xf numFmtId="9" fontId="12" fillId="0" borderId="1" xfId="3" applyFont="1" applyBorder="1" applyAlignment="1" applyProtection="1">
      <alignment horizontal="center" vertical="center"/>
      <protection hidden="1"/>
    </xf>
    <xf numFmtId="164" fontId="12" fillId="0" borderId="1" xfId="2" applyNumberFormat="1" applyFont="1" applyBorder="1" applyAlignment="1" applyProtection="1">
      <alignment horizontal="center" vertical="center"/>
      <protection hidden="1"/>
    </xf>
    <xf numFmtId="9" fontId="22" fillId="0" borderId="1" xfId="3" applyFont="1" applyBorder="1" applyAlignment="1" applyProtection="1">
      <alignment horizontal="center" vertical="center"/>
      <protection hidden="1"/>
    </xf>
    <xf numFmtId="164" fontId="22" fillId="0" borderId="1" xfId="2" applyNumberFormat="1" applyFont="1" applyBorder="1" applyAlignment="1" applyProtection="1">
      <alignment horizontal="center" vertical="center"/>
      <protection hidden="1"/>
    </xf>
    <xf numFmtId="9" fontId="22" fillId="0" borderId="0" xfId="3" applyFont="1" applyAlignment="1" applyProtection="1">
      <alignment horizontal="center" vertical="center"/>
      <protection hidden="1"/>
    </xf>
    <xf numFmtId="164" fontId="22" fillId="0" borderId="0" xfId="2" applyNumberFormat="1" applyFont="1" applyAlignment="1" applyProtection="1">
      <alignment horizontal="center" vertical="center"/>
      <protection hidden="1"/>
    </xf>
    <xf numFmtId="0" fontId="12" fillId="0" borderId="0" xfId="130" applyFont="1" applyAlignment="1" applyProtection="1">
      <alignment horizontal="left" vertical="center"/>
      <protection hidden="1"/>
    </xf>
    <xf numFmtId="0" fontId="11" fillId="0" borderId="0" xfId="130" applyFont="1" applyAlignment="1" applyProtection="1">
      <alignment horizontal="right" vertical="center"/>
      <protection hidden="1"/>
    </xf>
    <xf numFmtId="0" fontId="12" fillId="0" borderId="6" xfId="130" applyFont="1" applyBorder="1" applyAlignment="1" applyProtection="1">
      <alignment horizontal="center" vertical="center"/>
      <protection hidden="1"/>
    </xf>
    <xf numFmtId="0" fontId="12" fillId="2" borderId="6" xfId="130" applyFont="1" applyFill="1" applyBorder="1" applyAlignment="1" applyProtection="1">
      <alignment horizontal="center" vertical="center" readingOrder="1"/>
      <protection hidden="1"/>
    </xf>
    <xf numFmtId="0" fontId="12" fillId="2" borderId="6" xfId="130" applyFont="1" applyFill="1" applyBorder="1" applyAlignment="1" applyProtection="1">
      <alignment horizontal="left" vertical="center" wrapText="1" readingOrder="1"/>
      <protection hidden="1"/>
    </xf>
    <xf numFmtId="164" fontId="12" fillId="2" borderId="6" xfId="1" applyFont="1" applyFill="1" applyBorder="1" applyAlignment="1" applyProtection="1">
      <alignment horizontal="center" vertical="center" readingOrder="1"/>
      <protection hidden="1"/>
    </xf>
    <xf numFmtId="164" fontId="11" fillId="2" borderId="6" xfId="130" applyNumberFormat="1" applyFont="1" applyFill="1" applyBorder="1" applyAlignment="1" applyProtection="1">
      <alignment horizontal="right" vertical="center" readingOrder="1"/>
      <protection hidden="1"/>
    </xf>
    <xf numFmtId="165" fontId="12" fillId="0" borderId="35" xfId="2" applyFont="1" applyBorder="1" applyAlignment="1" applyProtection="1">
      <alignment horizontal="center" vertical="center" readingOrder="1"/>
      <protection hidden="1"/>
    </xf>
    <xf numFmtId="176" fontId="12" fillId="0" borderId="0" xfId="130" applyNumberFormat="1" applyFont="1" applyAlignment="1" applyProtection="1">
      <alignment horizontal="center" vertical="center"/>
      <protection hidden="1"/>
    </xf>
    <xf numFmtId="164" fontId="12" fillId="2" borderId="6" xfId="130" applyNumberFormat="1" applyFont="1" applyFill="1" applyBorder="1" applyAlignment="1" applyProtection="1">
      <alignment horizontal="center" vertical="center" readingOrder="1"/>
      <protection hidden="1"/>
    </xf>
    <xf numFmtId="0" fontId="30" fillId="0" borderId="0" xfId="130" applyFont="1" applyProtection="1">
      <protection hidden="1"/>
    </xf>
    <xf numFmtId="0" fontId="31" fillId="0" borderId="0" xfId="130" applyFont="1" applyProtection="1">
      <protection hidden="1"/>
    </xf>
    <xf numFmtId="0" fontId="18" fillId="0" borderId="0" xfId="130" applyFont="1" applyProtection="1">
      <protection hidden="1"/>
    </xf>
    <xf numFmtId="0" fontId="32" fillId="0" borderId="0" xfId="130" applyFont="1" applyProtection="1">
      <protection hidden="1"/>
    </xf>
    <xf numFmtId="0" fontId="31" fillId="0" borderId="0" xfId="127" applyFont="1" applyProtection="1">
      <protection hidden="1"/>
    </xf>
    <xf numFmtId="0" fontId="31" fillId="0" borderId="0" xfId="127" applyFont="1" applyAlignment="1" applyProtection="1">
      <alignment horizontal="center"/>
      <protection hidden="1"/>
    </xf>
    <xf numFmtId="0" fontId="35" fillId="0" borderId="0" xfId="130" applyFont="1" applyProtection="1">
      <protection hidden="1"/>
    </xf>
    <xf numFmtId="0" fontId="30" fillId="0" borderId="0" xfId="130" applyFont="1" applyAlignment="1" applyProtection="1">
      <alignment horizontal="left"/>
      <protection hidden="1"/>
    </xf>
    <xf numFmtId="0" fontId="18" fillId="0" borderId="0" xfId="130" applyFont="1" applyAlignment="1" applyProtection="1">
      <alignment horizontal="center"/>
      <protection hidden="1"/>
    </xf>
    <xf numFmtId="0" fontId="31" fillId="0" borderId="0" xfId="130" applyFont="1" applyAlignment="1" applyProtection="1">
      <alignment horizontal="left"/>
      <protection hidden="1"/>
    </xf>
    <xf numFmtId="0" fontId="15" fillId="0" borderId="0" xfId="130" applyFont="1" applyAlignment="1" applyProtection="1">
      <alignment horizontal="right" vertical="center"/>
      <protection hidden="1"/>
    </xf>
    <xf numFmtId="0" fontId="31" fillId="0" borderId="0" xfId="130" applyFont="1" applyAlignment="1" applyProtection="1">
      <alignment horizontal="right" vertical="center"/>
      <protection hidden="1"/>
    </xf>
    <xf numFmtId="10" fontId="18" fillId="0" borderId="0" xfId="130" applyNumberFormat="1" applyFont="1" applyAlignment="1" applyProtection="1">
      <alignment horizontal="left" vertical="center"/>
      <protection hidden="1"/>
    </xf>
    <xf numFmtId="0" fontId="18" fillId="0" borderId="0" xfId="130" applyFont="1" applyAlignment="1" applyProtection="1">
      <alignment horizontal="center" wrapText="1"/>
      <protection hidden="1"/>
    </xf>
    <xf numFmtId="0" fontId="18" fillId="0" borderId="0" xfId="130" applyFont="1" applyAlignment="1" applyProtection="1">
      <alignment wrapText="1"/>
      <protection hidden="1"/>
    </xf>
    <xf numFmtId="0" fontId="18" fillId="0" borderId="0" xfId="127" applyFont="1" applyProtection="1">
      <protection hidden="1"/>
    </xf>
    <xf numFmtId="0" fontId="32" fillId="0" borderId="0" xfId="127" applyFont="1" applyProtection="1">
      <protection hidden="1"/>
    </xf>
    <xf numFmtId="0" fontId="36" fillId="0" borderId="0" xfId="127" applyFont="1" applyProtection="1">
      <protection hidden="1"/>
    </xf>
    <xf numFmtId="0" fontId="18" fillId="0" borderId="0" xfId="127" applyFont="1" applyAlignment="1" applyProtection="1">
      <alignment horizontal="center"/>
      <protection hidden="1"/>
    </xf>
    <xf numFmtId="0" fontId="31" fillId="4" borderId="0" xfId="127" applyFont="1" applyFill="1" applyProtection="1">
      <protection hidden="1"/>
    </xf>
    <xf numFmtId="0" fontId="36" fillId="0" borderId="0" xfId="127" applyFont="1" applyAlignment="1" applyProtection="1">
      <alignment horizontal="center"/>
      <protection hidden="1"/>
    </xf>
    <xf numFmtId="0" fontId="37" fillId="10" borderId="0" xfId="127" applyFont="1" applyFill="1" applyAlignment="1" applyProtection="1">
      <alignment horizontal="left"/>
      <protection hidden="1"/>
    </xf>
    <xf numFmtId="0" fontId="31" fillId="10" borderId="0" xfId="127" applyFont="1" applyFill="1" applyProtection="1">
      <protection hidden="1"/>
    </xf>
    <xf numFmtId="0" fontId="32" fillId="10" borderId="0" xfId="127" applyFont="1" applyFill="1" applyProtection="1">
      <protection hidden="1"/>
    </xf>
    <xf numFmtId="0" fontId="18" fillId="0" borderId="0" xfId="127" applyFont="1" applyAlignment="1" applyProtection="1">
      <alignment horizontal="right"/>
      <protection hidden="1"/>
    </xf>
    <xf numFmtId="0" fontId="31" fillId="0" borderId="36" xfId="127" applyFont="1" applyBorder="1" applyAlignment="1" applyProtection="1">
      <alignment horizontal="justify" vertical="top" wrapText="1"/>
      <protection hidden="1"/>
    </xf>
    <xf numFmtId="0" fontId="31" fillId="0" borderId="38" xfId="127" applyFont="1" applyBorder="1" applyAlignment="1" applyProtection="1">
      <alignment horizontal="center" vertical="top" wrapText="1"/>
      <protection hidden="1"/>
    </xf>
    <xf numFmtId="0" fontId="31" fillId="0" borderId="0" xfId="127" applyFont="1" applyAlignment="1" applyProtection="1">
      <alignment horizontal="center" wrapText="1"/>
      <protection hidden="1"/>
    </xf>
    <xf numFmtId="0" fontId="38" fillId="0" borderId="39" xfId="127" applyFont="1" applyBorder="1" applyAlignment="1" applyProtection="1">
      <alignment horizontal="justify" vertical="top" wrapText="1"/>
      <protection hidden="1"/>
    </xf>
    <xf numFmtId="0" fontId="31" fillId="0" borderId="39" xfId="127" applyFont="1" applyBorder="1" applyAlignment="1" applyProtection="1">
      <alignment horizontal="center" vertical="top" wrapText="1"/>
      <protection hidden="1"/>
    </xf>
    <xf numFmtId="0" fontId="18" fillId="0" borderId="36" xfId="127" applyFont="1" applyBorder="1" applyAlignment="1" applyProtection="1">
      <alignment horizontal="justify"/>
      <protection hidden="1"/>
    </xf>
    <xf numFmtId="0" fontId="18" fillId="0" borderId="38" xfId="127" applyFont="1" applyBorder="1" applyAlignment="1" applyProtection="1">
      <alignment horizontal="center" vertical="top" wrapText="1"/>
      <protection hidden="1"/>
    </xf>
    <xf numFmtId="0" fontId="32" fillId="0" borderId="0" xfId="127" applyFont="1" applyAlignment="1" applyProtection="1">
      <alignment horizontal="center"/>
      <protection hidden="1"/>
    </xf>
    <xf numFmtId="0" fontId="38" fillId="0" borderId="36" xfId="127" applyFont="1" applyBorder="1" applyAlignment="1" applyProtection="1">
      <alignment vertical="top" wrapText="1"/>
      <protection hidden="1"/>
    </xf>
    <xf numFmtId="2" fontId="31" fillId="0" borderId="38" xfId="127" applyNumberFormat="1" applyFont="1" applyBorder="1" applyAlignment="1" applyProtection="1">
      <alignment horizontal="center" vertical="top" wrapText="1"/>
      <protection hidden="1"/>
    </xf>
    <xf numFmtId="10" fontId="37" fillId="0" borderId="0" xfId="130" applyNumberFormat="1" applyFont="1" applyAlignment="1" applyProtection="1">
      <alignment horizontal="left" vertical="center" wrapText="1"/>
      <protection hidden="1"/>
    </xf>
    <xf numFmtId="10" fontId="40" fillId="0" borderId="0" xfId="130" applyNumberFormat="1" applyFont="1" applyProtection="1">
      <protection hidden="1"/>
    </xf>
    <xf numFmtId="177" fontId="40" fillId="0" borderId="0" xfId="130" applyNumberFormat="1" applyFont="1" applyAlignment="1" applyProtection="1">
      <alignment horizontal="center"/>
      <protection hidden="1"/>
    </xf>
    <xf numFmtId="0" fontId="31" fillId="0" borderId="0" xfId="127" applyFont="1" applyAlignment="1" applyProtection="1">
      <alignment horizontal="right"/>
      <protection hidden="1"/>
    </xf>
    <xf numFmtId="0" fontId="3" fillId="0" borderId="0" xfId="127"/>
    <xf numFmtId="0" fontId="31" fillId="0" borderId="0" xfId="127" applyFont="1"/>
    <xf numFmtId="0" fontId="31" fillId="0" borderId="0" xfId="130" applyFont="1"/>
    <xf numFmtId="0" fontId="18" fillId="0" borderId="0" xfId="127" applyFont="1"/>
    <xf numFmtId="0" fontId="18" fillId="0" borderId="0" xfId="127" applyFont="1" applyAlignment="1">
      <alignment horizontal="right"/>
    </xf>
    <xf numFmtId="0" fontId="18" fillId="12" borderId="36" xfId="127" applyFont="1" applyFill="1" applyBorder="1" applyAlignment="1">
      <alignment horizontal="center" vertical="center" wrapText="1"/>
    </xf>
    <xf numFmtId="0" fontId="31" fillId="0" borderId="0" xfId="127" applyFont="1" applyAlignment="1">
      <alignment horizontal="center"/>
    </xf>
    <xf numFmtId="0" fontId="31" fillId="0" borderId="36" xfId="127" applyFont="1" applyBorder="1"/>
    <xf numFmtId="178" fontId="31" fillId="0" borderId="36" xfId="1" applyNumberFormat="1" applyFont="1" applyBorder="1"/>
    <xf numFmtId="0" fontId="31" fillId="0" borderId="36" xfId="127" applyFont="1" applyBorder="1" applyAlignment="1">
      <alignment wrapText="1"/>
    </xf>
    <xf numFmtId="0" fontId="31" fillId="0" borderId="0" xfId="127" applyFont="1" applyAlignment="1">
      <alignment horizontal="right"/>
    </xf>
    <xf numFmtId="178" fontId="31" fillId="0" borderId="36" xfId="1" applyNumberFormat="1" applyFont="1" applyBorder="1" applyAlignment="1">
      <alignment horizontal="center"/>
    </xf>
    <xf numFmtId="0" fontId="31" fillId="0" borderId="36" xfId="127" applyFont="1" applyBorder="1" applyAlignment="1">
      <alignment horizontal="right"/>
    </xf>
    <xf numFmtId="10" fontId="31" fillId="0" borderId="0" xfId="127" applyNumberFormat="1" applyFont="1"/>
    <xf numFmtId="0" fontId="3" fillId="0" borderId="0" xfId="130" applyFont="1" applyAlignment="1">
      <alignment horizontal="center"/>
    </xf>
    <xf numFmtId="0" fontId="19" fillId="3" borderId="36" xfId="130" applyFont="1" applyFill="1" applyBorder="1" applyAlignment="1">
      <alignment horizontal="center"/>
    </xf>
    <xf numFmtId="0" fontId="3" fillId="13" borderId="36" xfId="130" applyFont="1" applyFill="1" applyBorder="1" applyAlignment="1">
      <alignment horizontal="center"/>
    </xf>
    <xf numFmtId="0" fontId="41" fillId="0" borderId="0" xfId="130" applyFont="1"/>
    <xf numFmtId="0" fontId="41" fillId="0" borderId="0" xfId="130" applyFont="1" applyAlignment="1">
      <alignment horizontal="center"/>
    </xf>
    <xf numFmtId="0" fontId="42" fillId="0" borderId="0" xfId="130" applyFont="1"/>
    <xf numFmtId="0" fontId="42" fillId="0" borderId="0" xfId="130" applyFont="1" applyAlignment="1">
      <alignment horizontal="center"/>
    </xf>
    <xf numFmtId="179" fontId="42" fillId="0" borderId="0" xfId="2" applyNumberFormat="1" applyFont="1" applyAlignment="1">
      <alignment horizontal="center"/>
    </xf>
    <xf numFmtId="0" fontId="43" fillId="10" borderId="0" xfId="130" applyFont="1" applyFill="1" applyAlignment="1">
      <alignment horizontal="center" vertical="center"/>
    </xf>
    <xf numFmtId="17" fontId="43" fillId="10" borderId="0" xfId="130" applyNumberFormat="1" applyFont="1" applyFill="1" applyAlignment="1">
      <alignment horizontal="center" vertical="center"/>
    </xf>
    <xf numFmtId="180" fontId="43" fillId="3" borderId="0" xfId="130" applyNumberFormat="1" applyFont="1" applyFill="1" applyAlignment="1">
      <alignment horizontal="center" vertical="center" wrapText="1"/>
    </xf>
    <xf numFmtId="0" fontId="44" fillId="3" borderId="0" xfId="130" applyFont="1" applyFill="1" applyAlignment="1">
      <alignment horizontal="center" vertical="center" wrapText="1"/>
    </xf>
    <xf numFmtId="166" fontId="43" fillId="3" borderId="0" xfId="110" applyFont="1" applyFill="1" applyAlignment="1">
      <alignment horizontal="center" vertical="center" wrapText="1"/>
    </xf>
    <xf numFmtId="0" fontId="45" fillId="0" borderId="0" xfId="130" applyFont="1" applyAlignment="1">
      <alignment horizontal="center"/>
    </xf>
    <xf numFmtId="0" fontId="45" fillId="0" borderId="0" xfId="130" applyFont="1"/>
    <xf numFmtId="0" fontId="41" fillId="10" borderId="0" xfId="130" applyFont="1" applyFill="1" applyAlignment="1">
      <alignment horizontal="center" vertical="center"/>
    </xf>
    <xf numFmtId="0" fontId="46" fillId="14" borderId="36" xfId="130" applyFont="1" applyFill="1" applyBorder="1" applyAlignment="1">
      <alignment horizontal="left" vertical="top" wrapText="1" indent="2"/>
    </xf>
    <xf numFmtId="0" fontId="46" fillId="14" borderId="36" xfId="130" applyFont="1" applyFill="1" applyBorder="1" applyAlignment="1">
      <alignment horizontal="left" vertical="top" wrapText="1"/>
    </xf>
    <xf numFmtId="0" fontId="46" fillId="14" borderId="36" xfId="130" applyFont="1" applyFill="1" applyBorder="1" applyAlignment="1">
      <alignment horizontal="center" vertical="top" wrapText="1"/>
    </xf>
    <xf numFmtId="0" fontId="46" fillId="14" borderId="36" xfId="130" applyFont="1" applyFill="1" applyBorder="1" applyAlignment="1">
      <alignment horizontal="center" vertical="center"/>
    </xf>
    <xf numFmtId="1" fontId="47" fillId="0" borderId="41" xfId="0" applyNumberFormat="1" applyFont="1" applyBorder="1" applyAlignment="1">
      <alignment horizontal="right" vertical="top" shrinkToFit="1"/>
    </xf>
    <xf numFmtId="0" fontId="48" fillId="0" borderId="41" xfId="0" applyFont="1" applyBorder="1" applyAlignment="1">
      <alignment horizontal="left" vertical="top" wrapText="1"/>
    </xf>
    <xf numFmtId="0" fontId="48" fillId="0" borderId="41" xfId="0" applyFont="1" applyBorder="1" applyAlignment="1">
      <alignment horizontal="center" vertical="top" wrapText="1"/>
    </xf>
    <xf numFmtId="0" fontId="48" fillId="0" borderId="41" xfId="0" applyFont="1" applyBorder="1" applyAlignment="1">
      <alignment horizontal="right" vertical="top" wrapText="1"/>
    </xf>
    <xf numFmtId="0" fontId="49" fillId="0" borderId="41" xfId="0" applyFont="1" applyBorder="1" applyAlignment="1">
      <alignment horizontal="left" vertical="top" wrapText="1"/>
    </xf>
    <xf numFmtId="0" fontId="50" fillId="0" borderId="41" xfId="0" applyFont="1" applyBorder="1" applyAlignment="1">
      <alignment horizontal="right" vertical="top" wrapText="1"/>
    </xf>
    <xf numFmtId="0" fontId="50" fillId="0" borderId="41" xfId="0" applyFont="1" applyBorder="1" applyAlignment="1">
      <alignment horizontal="left" wrapText="1"/>
    </xf>
    <xf numFmtId="0" fontId="51" fillId="0" borderId="0" xfId="130" applyFont="1"/>
    <xf numFmtId="165" fontId="45" fillId="0" borderId="0" xfId="2" applyFont="1" applyAlignment="1">
      <alignment horizontal="center" vertical="top"/>
    </xf>
    <xf numFmtId="180" fontId="43" fillId="3" borderId="0" xfId="130" applyNumberFormat="1" applyFont="1" applyFill="1" applyAlignment="1">
      <alignment horizontal="center" vertical="center"/>
    </xf>
    <xf numFmtId="0" fontId="52" fillId="0" borderId="36" xfId="130" applyFont="1" applyBorder="1" applyAlignment="1">
      <alignment vertical="top" wrapText="1"/>
    </xf>
    <xf numFmtId="0" fontId="92" fillId="0" borderId="36" xfId="130" applyBorder="1" applyAlignment="1">
      <alignment vertical="top" wrapText="1"/>
    </xf>
    <xf numFmtId="0" fontId="92" fillId="0" borderId="36" xfId="130" applyBorder="1" applyAlignment="1">
      <alignment horizontal="center" vertical="top" wrapText="1"/>
    </xf>
    <xf numFmtId="0" fontId="92" fillId="0" borderId="36" xfId="130" applyBorder="1" applyAlignment="1">
      <alignment horizontal="right" vertical="top" wrapText="1"/>
    </xf>
    <xf numFmtId="0" fontId="92" fillId="0" borderId="42" xfId="130" applyBorder="1"/>
    <xf numFmtId="4" fontId="92" fillId="0" borderId="36" xfId="130" applyNumberFormat="1" applyBorder="1" applyAlignment="1">
      <alignment horizontal="right" vertical="top" wrapText="1"/>
    </xf>
    <xf numFmtId="0" fontId="92" fillId="0" borderId="43" xfId="130" applyBorder="1"/>
    <xf numFmtId="0" fontId="52" fillId="15" borderId="36" xfId="130" applyFont="1" applyFill="1" applyBorder="1" applyAlignment="1">
      <alignment horizontal="left" wrapText="1"/>
    </xf>
    <xf numFmtId="0" fontId="52" fillId="15" borderId="36" xfId="130" applyFont="1" applyFill="1" applyBorder="1" applyAlignment="1">
      <alignment horizontal="center" wrapText="1"/>
    </xf>
    <xf numFmtId="0" fontId="52" fillId="16" borderId="36" xfId="130" applyFont="1" applyFill="1" applyBorder="1" applyAlignment="1">
      <alignment horizontal="left" wrapText="1"/>
    </xf>
    <xf numFmtId="0" fontId="52" fillId="16" borderId="36" xfId="130" applyFont="1" applyFill="1" applyBorder="1" applyAlignment="1">
      <alignment horizontal="center" wrapText="1"/>
    </xf>
    <xf numFmtId="165" fontId="45" fillId="0" borderId="0" xfId="2" applyFont="1" applyAlignment="1">
      <alignment horizontal="center"/>
    </xf>
    <xf numFmtId="0" fontId="52" fillId="0" borderId="36" xfId="130" applyFont="1" applyBorder="1" applyAlignment="1">
      <alignment horizontal="left" vertical="top" wrapText="1"/>
    </xf>
    <xf numFmtId="0" fontId="92" fillId="0" borderId="36" xfId="130" applyBorder="1" applyAlignment="1">
      <alignment horizontal="left" vertical="top" wrapText="1"/>
    </xf>
    <xf numFmtId="0" fontId="45" fillId="0" borderId="0" xfId="130" applyFont="1" applyAlignment="1">
      <alignment horizontal="left"/>
    </xf>
    <xf numFmtId="0" fontId="53" fillId="10" borderId="0" xfId="130" applyFont="1" applyFill="1" applyAlignment="1">
      <alignment horizontal="center" vertical="center"/>
    </xf>
    <xf numFmtId="17" fontId="53" fillId="10" borderId="0" xfId="130" applyNumberFormat="1" applyFont="1" applyFill="1" applyAlignment="1">
      <alignment horizontal="center" vertical="center"/>
    </xf>
    <xf numFmtId="0" fontId="3" fillId="0" borderId="0" xfId="130" applyFont="1"/>
    <xf numFmtId="181" fontId="3" fillId="0" borderId="0" xfId="130" applyNumberFormat="1" applyFont="1"/>
    <xf numFmtId="4" fontId="92" fillId="0" borderId="0" xfId="130" applyNumberFormat="1" applyAlignment="1">
      <alignment horizontal="right"/>
    </xf>
    <xf numFmtId="0" fontId="92" fillId="0" borderId="0" xfId="130" applyAlignment="1">
      <alignment horizontal="right"/>
    </xf>
    <xf numFmtId="49" fontId="51" fillId="0" borderId="0" xfId="130" applyNumberFormat="1" applyFont="1"/>
    <xf numFmtId="180" fontId="45" fillId="0" borderId="0" xfId="130" applyNumberFormat="1" applyFont="1" applyAlignment="1">
      <alignment horizontal="center" vertical="center"/>
    </xf>
    <xf numFmtId="49" fontId="45" fillId="0" borderId="0" xfId="130" applyNumberFormat="1" applyFont="1" applyAlignment="1">
      <alignment horizontal="left" vertical="center"/>
    </xf>
    <xf numFmtId="49" fontId="45" fillId="0" borderId="0" xfId="130" applyNumberFormat="1" applyFont="1" applyAlignment="1">
      <alignment horizontal="center" vertical="center"/>
    </xf>
    <xf numFmtId="165" fontId="45" fillId="0" borderId="0" xfId="2" applyFont="1" applyAlignment="1">
      <alignment horizontal="center" vertical="center"/>
    </xf>
    <xf numFmtId="164" fontId="45" fillId="0" borderId="0" xfId="1" applyFont="1"/>
    <xf numFmtId="49" fontId="45" fillId="0" borderId="0" xfId="130" applyNumberFormat="1" applyFont="1"/>
    <xf numFmtId="2" fontId="51" fillId="10" borderId="0" xfId="130" applyNumberFormat="1" applyFont="1" applyFill="1" applyAlignment="1">
      <alignment horizontal="center" vertical="center"/>
    </xf>
    <xf numFmtId="182" fontId="53" fillId="10" borderId="0" xfId="130" applyNumberFormat="1" applyFont="1" applyFill="1" applyAlignment="1">
      <alignment horizontal="center" vertical="center"/>
    </xf>
    <xf numFmtId="164" fontId="51" fillId="0" borderId="0" xfId="1" applyFont="1"/>
    <xf numFmtId="2" fontId="45" fillId="3" borderId="0" xfId="130" applyNumberFormat="1" applyFont="1" applyFill="1" applyAlignment="1">
      <alignment horizontal="center" vertical="center"/>
    </xf>
    <xf numFmtId="49" fontId="43" fillId="3" borderId="0" xfId="130" applyNumberFormat="1" applyFont="1" applyFill="1" applyAlignment="1">
      <alignment horizontal="center" vertical="center"/>
    </xf>
    <xf numFmtId="166" fontId="43" fillId="3" borderId="0" xfId="113" applyFont="1" applyFill="1" applyAlignment="1">
      <alignment horizontal="center" vertical="center"/>
    </xf>
    <xf numFmtId="183" fontId="3" fillId="0" borderId="0" xfId="130" applyNumberFormat="1" applyFont="1" applyAlignment="1">
      <alignment horizontal="left"/>
    </xf>
    <xf numFmtId="0" fontId="19" fillId="0" borderId="0" xfId="130" applyFont="1"/>
    <xf numFmtId="0" fontId="19" fillId="0" borderId="36" xfId="130" applyFont="1" applyBorder="1" applyAlignment="1">
      <alignment horizontal="right" indent="15"/>
    </xf>
    <xf numFmtId="0" fontId="19" fillId="0" borderId="0" xfId="130" applyFont="1" applyAlignment="1">
      <alignment horizontal="right" indent="15"/>
    </xf>
    <xf numFmtId="0" fontId="3" fillId="0" borderId="0" xfId="130" applyFont="1" applyAlignment="1">
      <alignment horizontal="left" indent="15"/>
    </xf>
    <xf numFmtId="0" fontId="19" fillId="0" borderId="36" xfId="130" applyFont="1" applyBorder="1" applyAlignment="1">
      <alignment horizontal="right" wrapText="1" indent="15"/>
    </xf>
    <xf numFmtId="164" fontId="28" fillId="3" borderId="1" xfId="2" applyNumberFormat="1" applyFont="1" applyFill="1" applyBorder="1" applyAlignment="1" applyProtection="1">
      <alignment horizontal="center" vertical="center" wrapText="1" readingOrder="1"/>
      <protection hidden="1"/>
    </xf>
    <xf numFmtId="0" fontId="93" fillId="63" borderId="1" xfId="130" applyFont="1" applyFill="1" applyBorder="1" applyAlignment="1" applyProtection="1">
      <alignment horizontal="center" vertical="center" readingOrder="1"/>
      <protection hidden="1"/>
    </xf>
    <xf numFmtId="0" fontId="93" fillId="63" borderId="1" xfId="130" applyFont="1" applyFill="1" applyBorder="1" applyAlignment="1" applyProtection="1">
      <alignment horizontal="left" vertical="center" wrapText="1" readingOrder="1"/>
      <protection hidden="1"/>
    </xf>
    <xf numFmtId="0" fontId="93" fillId="63" borderId="1" xfId="130" applyFont="1" applyFill="1" applyBorder="1" applyAlignment="1" applyProtection="1">
      <alignment horizontal="center" vertical="center" wrapText="1" readingOrder="1"/>
      <protection hidden="1"/>
    </xf>
    <xf numFmtId="164" fontId="93" fillId="63" borderId="1" xfId="1" applyFont="1" applyFill="1" applyBorder="1" applyAlignment="1" applyProtection="1">
      <alignment horizontal="center" vertical="center" readingOrder="1"/>
      <protection hidden="1"/>
    </xf>
    <xf numFmtId="164" fontId="94" fillId="63" borderId="1" xfId="2" applyNumberFormat="1" applyFont="1" applyFill="1" applyBorder="1" applyAlignment="1" applyProtection="1">
      <alignment horizontal="right" vertical="center" wrapText="1" readingOrder="1"/>
      <protection hidden="1"/>
    </xf>
    <xf numFmtId="164" fontId="93" fillId="64" borderId="1" xfId="2" applyNumberFormat="1" applyFont="1" applyFill="1" applyBorder="1" applyAlignment="1" applyProtection="1">
      <alignment horizontal="center" vertical="center" wrapText="1" readingOrder="1"/>
      <protection hidden="1"/>
    </xf>
    <xf numFmtId="164" fontId="93" fillId="63" borderId="21" xfId="2" applyNumberFormat="1" applyFont="1" applyFill="1" applyBorder="1" applyAlignment="1" applyProtection="1">
      <alignment horizontal="center" vertical="center" readingOrder="1"/>
      <protection hidden="1"/>
    </xf>
    <xf numFmtId="0" fontId="26" fillId="65" borderId="31" xfId="130" applyFont="1" applyFill="1" applyBorder="1" applyAlignment="1" applyProtection="1">
      <alignment horizontal="center" vertical="center"/>
      <protection hidden="1"/>
    </xf>
    <xf numFmtId="0" fontId="26" fillId="65" borderId="17" xfId="130" applyFont="1" applyFill="1" applyBorder="1" applyAlignment="1" applyProtection="1">
      <alignment horizontal="center" vertical="center" readingOrder="1"/>
      <protection hidden="1"/>
    </xf>
    <xf numFmtId="164" fontId="24" fillId="65" borderId="22" xfId="2" applyNumberFormat="1" applyFont="1" applyFill="1" applyBorder="1" applyAlignment="1" applyProtection="1">
      <alignment horizontal="center" vertical="center" readingOrder="1"/>
      <protection hidden="1"/>
    </xf>
    <xf numFmtId="164" fontId="93" fillId="63" borderId="52" xfId="2" applyNumberFormat="1" applyFont="1" applyFill="1" applyBorder="1" applyAlignment="1" applyProtection="1">
      <alignment horizontal="center" vertical="center" readingOrder="1"/>
      <protection hidden="1"/>
    </xf>
    <xf numFmtId="164" fontId="93" fillId="63" borderId="53" xfId="2" applyNumberFormat="1" applyFont="1" applyFill="1" applyBorder="1" applyAlignment="1" applyProtection="1">
      <alignment horizontal="center" vertical="center" readingOrder="1"/>
      <protection hidden="1"/>
    </xf>
    <xf numFmtId="0" fontId="0" fillId="65" borderId="0" xfId="0" applyFill="1"/>
    <xf numFmtId="0" fontId="0" fillId="66" borderId="56" xfId="0" applyFill="1" applyBorder="1"/>
    <xf numFmtId="0" fontId="0" fillId="66" borderId="57" xfId="0" applyFill="1" applyBorder="1"/>
    <xf numFmtId="0" fontId="4" fillId="66" borderId="55" xfId="0" applyFont="1" applyFill="1" applyBorder="1"/>
    <xf numFmtId="2" fontId="48" fillId="0" borderId="41" xfId="0" applyNumberFormat="1" applyFont="1" applyBorder="1" applyAlignment="1">
      <alignment horizontal="right" vertical="top" wrapText="1"/>
    </xf>
    <xf numFmtId="0" fontId="96" fillId="0" borderId="41" xfId="131" applyFont="1" applyBorder="1" applyAlignment="1">
      <alignment horizontal="left" vertical="center" wrapText="1"/>
    </xf>
    <xf numFmtId="0" fontId="2" fillId="0" borderId="0" xfId="131"/>
    <xf numFmtId="2" fontId="95" fillId="0" borderId="0" xfId="131" applyNumberFormat="1" applyFont="1"/>
    <xf numFmtId="0" fontId="96" fillId="0" borderId="41" xfId="131" applyFont="1" applyBorder="1"/>
    <xf numFmtId="0" fontId="96" fillId="0" borderId="41" xfId="131" applyFont="1" applyBorder="1" applyAlignment="1">
      <alignment horizontal="center" vertical="center"/>
    </xf>
    <xf numFmtId="0" fontId="4" fillId="66" borderId="49" xfId="0" applyFont="1" applyFill="1" applyBorder="1"/>
    <xf numFmtId="0" fontId="0" fillId="66" borderId="49" xfId="0" applyFill="1" applyBorder="1"/>
    <xf numFmtId="0" fontId="4" fillId="66" borderId="49" xfId="0" applyFont="1" applyFill="1" applyBorder="1" applyAlignment="1">
      <alignment horizontal="center"/>
    </xf>
    <xf numFmtId="0" fontId="92" fillId="66" borderId="63" xfId="0" applyFont="1" applyFill="1" applyBorder="1" applyAlignment="1">
      <alignment vertical="center" wrapText="1"/>
    </xf>
    <xf numFmtId="0" fontId="92" fillId="66" borderId="62" xfId="0" applyFont="1" applyFill="1" applyBorder="1" applyAlignment="1">
      <alignment vertical="center" wrapText="1"/>
    </xf>
    <xf numFmtId="0" fontId="92" fillId="66" borderId="37" xfId="0" applyFont="1" applyFill="1" applyBorder="1" applyAlignment="1">
      <alignment vertical="center" wrapText="1"/>
    </xf>
    <xf numFmtId="0" fontId="92" fillId="66" borderId="64" xfId="0" applyFont="1" applyFill="1" applyBorder="1" applyAlignment="1">
      <alignment vertical="center" wrapText="1"/>
    </xf>
    <xf numFmtId="0" fontId="0" fillId="66" borderId="37" xfId="0" applyFill="1" applyBorder="1" applyAlignment="1">
      <alignment horizontal="left" vertical="center" wrapText="1"/>
    </xf>
    <xf numFmtId="0" fontId="0" fillId="66" borderId="64" xfId="0" applyFill="1" applyBorder="1" applyAlignment="1">
      <alignment vertical="center"/>
    </xf>
    <xf numFmtId="0" fontId="0" fillId="66" borderId="58" xfId="0" applyFill="1" applyBorder="1" applyAlignment="1">
      <alignment vertical="center"/>
    </xf>
    <xf numFmtId="0" fontId="0" fillId="66" borderId="65" xfId="0" applyFill="1" applyBorder="1" applyAlignment="1">
      <alignment vertical="center"/>
    </xf>
    <xf numFmtId="0" fontId="0" fillId="66" borderId="61" xfId="0" applyFill="1" applyBorder="1" applyAlignment="1">
      <alignment vertical="center"/>
    </xf>
    <xf numFmtId="0" fontId="0" fillId="66" borderId="59" xfId="0" applyFill="1" applyBorder="1" applyAlignment="1">
      <alignment vertical="center"/>
    </xf>
    <xf numFmtId="0" fontId="12" fillId="67" borderId="53" xfId="2" applyNumberFormat="1" applyFont="1" applyFill="1" applyBorder="1" applyAlignment="1" applyProtection="1">
      <alignment horizontal="center" vertical="center" readingOrder="1"/>
      <protection hidden="1"/>
    </xf>
    <xf numFmtId="0" fontId="12" fillId="68" borderId="53" xfId="2" applyNumberFormat="1" applyFont="1" applyFill="1" applyBorder="1" applyAlignment="1" applyProtection="1">
      <alignment horizontal="center" vertical="center" wrapText="1" readingOrder="1"/>
      <protection hidden="1"/>
    </xf>
    <xf numFmtId="0" fontId="12" fillId="67" borderId="54" xfId="2" applyNumberFormat="1" applyFont="1" applyFill="1" applyBorder="1" applyAlignment="1" applyProtection="1">
      <alignment horizontal="center" vertical="center" readingOrder="1"/>
      <protection hidden="1"/>
    </xf>
    <xf numFmtId="164" fontId="93" fillId="66" borderId="53" xfId="2" applyNumberFormat="1" applyFont="1" applyFill="1" applyBorder="1" applyAlignment="1" applyProtection="1">
      <alignment horizontal="center" vertical="center" readingOrder="1"/>
      <protection hidden="1"/>
    </xf>
    <xf numFmtId="0" fontId="12" fillId="0" borderId="1" xfId="130" quotePrefix="1" applyFont="1" applyBorder="1" applyAlignment="1">
      <alignment horizontal="center" vertical="center" wrapText="1"/>
    </xf>
    <xf numFmtId="0" fontId="97" fillId="0" borderId="0" xfId="130" applyFont="1" applyAlignment="1" applyProtection="1">
      <alignment horizontal="left" vertical="center"/>
      <protection hidden="1"/>
    </xf>
    <xf numFmtId="1" fontId="21" fillId="4" borderId="1" xfId="130" applyNumberFormat="1" applyFont="1" applyFill="1" applyBorder="1" applyAlignment="1" applyProtection="1">
      <alignment horizontal="center" vertical="center"/>
      <protection hidden="1"/>
    </xf>
    <xf numFmtId="0" fontId="98" fillId="0" borderId="68" xfId="0" applyFont="1" applyBorder="1" applyAlignment="1">
      <alignment horizontal="right" vertical="center" wrapText="1"/>
    </xf>
    <xf numFmtId="0" fontId="98" fillId="0" borderId="69" xfId="0" applyFont="1" applyBorder="1" applyAlignment="1">
      <alignment horizontal="left" vertical="center" wrapText="1" indent="1"/>
    </xf>
    <xf numFmtId="0" fontId="98" fillId="0" borderId="69" xfId="0" applyFont="1" applyBorder="1" applyAlignment="1">
      <alignment horizontal="right" vertical="center" wrapText="1"/>
    </xf>
    <xf numFmtId="0" fontId="98" fillId="0" borderId="0" xfId="0" applyFont="1"/>
    <xf numFmtId="0" fontId="99" fillId="69" borderId="66" xfId="0" applyFont="1" applyFill="1" applyBorder="1" applyAlignment="1">
      <alignment horizontal="right" vertical="center" wrapText="1"/>
    </xf>
    <xf numFmtId="0" fontId="99" fillId="69" borderId="67" xfId="0" applyFont="1" applyFill="1" applyBorder="1" applyAlignment="1">
      <alignment horizontal="left" vertical="center" wrapText="1"/>
    </xf>
    <xf numFmtId="0" fontId="99" fillId="69" borderId="67" xfId="0" applyFont="1" applyFill="1" applyBorder="1" applyAlignment="1">
      <alignment horizontal="right" vertical="center" wrapText="1"/>
    </xf>
    <xf numFmtId="0" fontId="46" fillId="14" borderId="36" xfId="130" applyFont="1" applyFill="1" applyBorder="1" applyAlignment="1">
      <alignment horizontal="center" vertical="center" wrapText="1"/>
    </xf>
    <xf numFmtId="0" fontId="42" fillId="0" borderId="70" xfId="130" applyFont="1" applyBorder="1" applyAlignment="1">
      <alignment horizontal="center"/>
    </xf>
    <xf numFmtId="0" fontId="42" fillId="0" borderId="71" xfId="130" applyFont="1" applyBorder="1" applyAlignment="1">
      <alignment horizontal="center"/>
    </xf>
    <xf numFmtId="0" fontId="98" fillId="0" borderId="72" xfId="0" applyFont="1" applyBorder="1" applyAlignment="1">
      <alignment horizontal="right" vertical="center" wrapText="1"/>
    </xf>
    <xf numFmtId="0" fontId="98" fillId="0" borderId="73" xfId="0" applyFont="1" applyBorder="1" applyAlignment="1">
      <alignment horizontal="right" vertical="center" wrapText="1"/>
    </xf>
    <xf numFmtId="4" fontId="98" fillId="0" borderId="72" xfId="0" applyNumberFormat="1" applyFont="1" applyBorder="1" applyAlignment="1">
      <alignment horizontal="right" vertical="center" wrapText="1"/>
    </xf>
    <xf numFmtId="0" fontId="0" fillId="0" borderId="74" xfId="0" applyBorder="1"/>
    <xf numFmtId="0" fontId="0" fillId="0" borderId="75" xfId="0" applyBorder="1"/>
    <xf numFmtId="0" fontId="99" fillId="69" borderId="76" xfId="0" applyFont="1" applyFill="1" applyBorder="1" applyAlignment="1">
      <alignment horizontal="right" vertical="center" wrapText="1"/>
    </xf>
    <xf numFmtId="0" fontId="99" fillId="69" borderId="77" xfId="0" applyFont="1" applyFill="1" applyBorder="1" applyAlignment="1">
      <alignment horizontal="right" vertical="center" wrapText="1"/>
    </xf>
    <xf numFmtId="0" fontId="98" fillId="0" borderId="78" xfId="0" applyFont="1" applyBorder="1" applyAlignment="1">
      <alignment horizontal="right" vertical="center" wrapText="1"/>
    </xf>
    <xf numFmtId="0" fontId="98" fillId="0" borderId="79" xfId="0" applyFont="1" applyBorder="1" applyAlignment="1">
      <alignment horizontal="right" vertical="center" wrapText="1"/>
    </xf>
    <xf numFmtId="0" fontId="43" fillId="0" borderId="55" xfId="130" applyFont="1" applyBorder="1" applyAlignment="1">
      <alignment vertical="center"/>
    </xf>
    <xf numFmtId="0" fontId="43" fillId="0" borderId="56" xfId="130" applyFont="1" applyBorder="1" applyAlignment="1">
      <alignment vertical="center"/>
    </xf>
    <xf numFmtId="43" fontId="7" fillId="0" borderId="0" xfId="130" applyNumberFormat="1" applyFont="1" applyAlignment="1" applyProtection="1">
      <alignment vertical="center"/>
      <protection hidden="1"/>
    </xf>
    <xf numFmtId="0" fontId="21" fillId="0" borderId="1" xfId="1" applyNumberFormat="1" applyFont="1" applyBorder="1" applyAlignment="1" applyProtection="1">
      <alignment horizontal="center" vertical="center"/>
      <protection hidden="1"/>
    </xf>
    <xf numFmtId="185" fontId="21" fillId="0" borderId="1" xfId="1" applyNumberFormat="1" applyFont="1" applyBorder="1" applyAlignment="1" applyProtection="1">
      <alignment horizontal="center" vertical="center"/>
      <protection hidden="1"/>
    </xf>
    <xf numFmtId="2" fontId="7" fillId="0" borderId="1" xfId="130" applyNumberFormat="1" applyFont="1" applyBorder="1" applyAlignment="1" applyProtection="1">
      <alignment vertical="center"/>
      <protection hidden="1"/>
    </xf>
    <xf numFmtId="0" fontId="7" fillId="0" borderId="0" xfId="0" applyFont="1" applyAlignment="1">
      <alignment horizontal="center" vertical="center" wrapText="1"/>
    </xf>
    <xf numFmtId="2" fontId="100" fillId="0" borderId="0" xfId="0" applyNumberFormat="1" applyFont="1" applyAlignment="1">
      <alignment horizontal="center"/>
    </xf>
    <xf numFmtId="0" fontId="100" fillId="0" borderId="0" xfId="0" applyFont="1"/>
    <xf numFmtId="0" fontId="100" fillId="0" borderId="0" xfId="0" applyFont="1" applyAlignment="1">
      <alignment horizontal="center"/>
    </xf>
    <xf numFmtId="187" fontId="100" fillId="0" borderId="0" xfId="0" applyNumberFormat="1" applyFont="1" applyAlignment="1">
      <alignment horizontal="right"/>
    </xf>
    <xf numFmtId="0" fontId="101" fillId="70" borderId="41" xfId="132" applyFont="1" applyFill="1" applyBorder="1" applyAlignment="1">
      <alignment horizontal="left" vertical="top" wrapText="1"/>
    </xf>
    <xf numFmtId="0" fontId="101" fillId="70" borderId="41" xfId="132" applyFont="1" applyFill="1" applyBorder="1" applyAlignment="1">
      <alignment horizontal="center" vertical="top" wrapText="1"/>
    </xf>
    <xf numFmtId="0" fontId="101" fillId="70" borderId="41" xfId="132" applyFont="1" applyFill="1" applyBorder="1" applyAlignment="1">
      <alignment horizontal="right" vertical="top" wrapText="1"/>
    </xf>
    <xf numFmtId="0" fontId="98" fillId="0" borderId="68" xfId="0" applyFont="1" applyBorder="1" applyAlignment="1">
      <alignment horizontal="left" vertical="center" wrapText="1"/>
    </xf>
    <xf numFmtId="0" fontId="98" fillId="0" borderId="69" xfId="0" applyFont="1" applyBorder="1" applyAlignment="1">
      <alignment horizontal="center" vertical="center" wrapText="1"/>
    </xf>
    <xf numFmtId="0" fontId="17" fillId="4" borderId="1" xfId="130" quotePrefix="1" applyFont="1" applyFill="1" applyBorder="1" applyAlignment="1" applyProtection="1">
      <alignment horizontal="center" vertical="center" readingOrder="1"/>
      <protection hidden="1"/>
    </xf>
    <xf numFmtId="0" fontId="92" fillId="66" borderId="37" xfId="0" applyFont="1" applyFill="1" applyBorder="1" applyAlignment="1">
      <alignment horizontal="left" vertical="center" wrapText="1"/>
    </xf>
    <xf numFmtId="0" fontId="92" fillId="71" borderId="0" xfId="0" applyFont="1" applyFill="1"/>
    <xf numFmtId="0" fontId="0" fillId="71" borderId="0" xfId="0" applyFill="1"/>
    <xf numFmtId="188" fontId="21" fillId="0" borderId="1" xfId="1" applyNumberFormat="1" applyFont="1" applyBorder="1" applyAlignment="1" applyProtection="1">
      <alignment horizontal="center" vertical="center"/>
      <protection hidden="1"/>
    </xf>
    <xf numFmtId="164" fontId="12" fillId="4" borderId="1" xfId="2" applyNumberFormat="1" applyFont="1" applyFill="1" applyBorder="1" applyAlignment="1" applyProtection="1">
      <alignment horizontal="right" vertical="center" wrapText="1" readingOrder="1"/>
      <protection hidden="1"/>
    </xf>
    <xf numFmtId="10" fontId="31" fillId="0" borderId="0" xfId="127" applyNumberFormat="1" applyFont="1" applyAlignment="1" applyProtection="1">
      <alignment horizontal="center"/>
      <protection hidden="1"/>
    </xf>
    <xf numFmtId="10" fontId="92" fillId="0" borderId="0" xfId="3" applyNumberFormat="1" applyAlignment="1">
      <alignment horizontal="center"/>
    </xf>
    <xf numFmtId="10" fontId="92" fillId="72" borderId="36" xfId="3" applyNumberFormat="1" applyFill="1" applyBorder="1" applyAlignment="1">
      <alignment horizontal="center"/>
    </xf>
    <xf numFmtId="0" fontId="92" fillId="66" borderId="64" xfId="0" applyFont="1" applyFill="1" applyBorder="1" applyAlignment="1">
      <alignment vertical="center"/>
    </xf>
    <xf numFmtId="189" fontId="10" fillId="6" borderId="1" xfId="2" applyNumberFormat="1" applyFont="1" applyFill="1" applyBorder="1" applyAlignment="1" applyProtection="1">
      <alignment horizontal="center" vertical="center"/>
      <protection hidden="1"/>
    </xf>
    <xf numFmtId="0" fontId="93" fillId="63" borderId="13" xfId="130" applyFont="1" applyFill="1" applyBorder="1" applyAlignment="1" applyProtection="1">
      <alignment horizontal="center" vertical="center" readingOrder="1"/>
      <protection hidden="1"/>
    </xf>
    <xf numFmtId="0" fontId="12" fillId="66" borderId="0" xfId="130" applyFont="1" applyFill="1" applyAlignment="1" applyProtection="1">
      <alignment horizontal="center" vertical="center"/>
      <protection hidden="1"/>
    </xf>
    <xf numFmtId="0" fontId="0" fillId="66" borderId="61" xfId="0" applyFill="1" applyBorder="1" applyAlignment="1">
      <alignment horizontal="center" vertical="center"/>
    </xf>
    <xf numFmtId="0" fontId="0" fillId="66" borderId="60" xfId="0" applyFill="1" applyBorder="1" applyAlignment="1">
      <alignment horizontal="center" vertical="center"/>
    </xf>
    <xf numFmtId="10" fontId="27" fillId="3" borderId="37" xfId="3" applyNumberFormat="1" applyFont="1" applyFill="1" applyBorder="1" applyAlignment="1" applyProtection="1">
      <alignment horizontal="center" vertical="center" readingOrder="1"/>
      <protection hidden="1"/>
    </xf>
    <xf numFmtId="165" fontId="27" fillId="3" borderId="36" xfId="2" applyFont="1" applyFill="1" applyBorder="1" applyAlignment="1" applyProtection="1">
      <alignment vertical="center" readingOrder="1"/>
      <protection hidden="1"/>
    </xf>
    <xf numFmtId="10" fontId="12" fillId="0" borderId="30" xfId="3" applyNumberFormat="1" applyFont="1" applyBorder="1" applyAlignment="1" applyProtection="1">
      <alignment horizontal="center" vertical="center" readingOrder="1"/>
      <protection hidden="1"/>
    </xf>
    <xf numFmtId="0" fontId="12" fillId="72" borderId="1" xfId="130" applyFont="1" applyFill="1" applyBorder="1" applyAlignment="1" applyProtection="1">
      <alignment horizontal="center" vertical="center" readingOrder="1"/>
      <protection hidden="1"/>
    </xf>
    <xf numFmtId="0" fontId="12" fillId="72" borderId="1" xfId="130" applyFont="1" applyFill="1" applyBorder="1" applyAlignment="1">
      <alignment horizontal="center" vertical="center" wrapText="1"/>
    </xf>
    <xf numFmtId="0" fontId="12" fillId="72" borderId="1" xfId="130" quotePrefix="1" applyFont="1" applyFill="1" applyBorder="1" applyAlignment="1">
      <alignment horizontal="center" vertical="center" wrapText="1"/>
    </xf>
    <xf numFmtId="10" fontId="12" fillId="0" borderId="0" xfId="3" applyNumberFormat="1" applyFont="1" applyAlignment="1" applyProtection="1">
      <alignment horizontal="center" vertical="center" readingOrder="1"/>
      <protection hidden="1"/>
    </xf>
    <xf numFmtId="164" fontId="23" fillId="2" borderId="0" xfId="130" applyNumberFormat="1" applyFont="1" applyFill="1" applyAlignment="1" applyProtection="1">
      <alignment vertical="center" readingOrder="1"/>
      <protection hidden="1"/>
    </xf>
    <xf numFmtId="0" fontId="3" fillId="0" borderId="36" xfId="130" applyFont="1" applyBorder="1" applyAlignment="1">
      <alignment vertical="top" wrapText="1"/>
    </xf>
    <xf numFmtId="0" fontId="27" fillId="0" borderId="36" xfId="130" applyFont="1" applyBorder="1" applyAlignment="1">
      <alignment horizontal="center" vertical="center" wrapText="1"/>
    </xf>
    <xf numFmtId="0" fontId="92" fillId="0" borderId="36" xfId="130" applyBorder="1" applyAlignment="1">
      <alignment horizontal="left" vertical="top" wrapText="1"/>
    </xf>
    <xf numFmtId="0" fontId="3" fillId="0" borderId="36" xfId="130" applyFont="1" applyBorder="1" applyAlignment="1">
      <alignment wrapText="1"/>
    </xf>
    <xf numFmtId="184" fontId="3" fillId="0" borderId="36" xfId="130" applyNumberFormat="1" applyFont="1" applyBorder="1" applyAlignment="1">
      <alignment horizontal="left" indent="15"/>
    </xf>
    <xf numFmtId="0" fontId="3" fillId="0" borderId="36" xfId="130" applyFont="1" applyBorder="1" applyAlignment="1">
      <alignment horizontal="left" indent="15"/>
    </xf>
    <xf numFmtId="49" fontId="53" fillId="10" borderId="0" xfId="130" applyNumberFormat="1" applyFont="1" applyFill="1" applyAlignment="1">
      <alignment horizontal="center" vertical="center"/>
    </xf>
    <xf numFmtId="0" fontId="53" fillId="10" borderId="0" xfId="130" applyFont="1" applyFill="1" applyAlignment="1">
      <alignment horizontal="center" vertical="center"/>
    </xf>
    <xf numFmtId="0" fontId="43" fillId="10" borderId="0" xfId="130" applyFont="1" applyFill="1" applyAlignment="1">
      <alignment horizontal="center" vertical="center"/>
    </xf>
    <xf numFmtId="0" fontId="92" fillId="0" borderId="37" xfId="130" applyBorder="1" applyAlignment="1">
      <alignment wrapText="1"/>
    </xf>
    <xf numFmtId="0" fontId="52" fillId="0" borderId="37" xfId="130" applyFont="1" applyBorder="1" applyAlignment="1">
      <alignment vertical="top" wrapText="1"/>
    </xf>
    <xf numFmtId="0" fontId="52" fillId="0" borderId="36" xfId="130" applyFont="1" applyBorder="1" applyAlignment="1">
      <alignment vertical="top" wrapText="1"/>
    </xf>
    <xf numFmtId="0" fontId="92" fillId="0" borderId="36" xfId="130" applyBorder="1" applyAlignment="1">
      <alignment wrapText="1"/>
    </xf>
    <xf numFmtId="0" fontId="41" fillId="10" borderId="0" xfId="130" applyFont="1" applyFill="1" applyAlignment="1">
      <alignment horizontal="center" vertical="center"/>
    </xf>
    <xf numFmtId="0" fontId="96" fillId="0" borderId="41" xfId="131" applyFont="1" applyBorder="1" applyAlignment="1">
      <alignment horizontal="left" vertical="center" wrapText="1"/>
    </xf>
    <xf numFmtId="49" fontId="41" fillId="10" borderId="0" xfId="130" applyNumberFormat="1" applyFont="1" applyFill="1" applyAlignment="1">
      <alignment horizontal="center" vertical="center"/>
    </xf>
    <xf numFmtId="0" fontId="18" fillId="12" borderId="36" xfId="127" applyFont="1" applyFill="1" applyBorder="1" applyAlignment="1">
      <alignment horizontal="center" vertical="center" wrapText="1"/>
    </xf>
    <xf numFmtId="178" fontId="18" fillId="12" borderId="36" xfId="1" applyNumberFormat="1" applyFont="1" applyFill="1" applyBorder="1" applyAlignment="1">
      <alignment horizontal="center" vertical="center" wrapText="1"/>
    </xf>
    <xf numFmtId="10" fontId="37" fillId="0" borderId="36" xfId="130" applyNumberFormat="1" applyFont="1" applyBorder="1" applyAlignment="1">
      <alignment horizontal="center" vertical="center" wrapText="1"/>
    </xf>
    <xf numFmtId="0" fontId="33" fillId="0" borderId="0" xfId="127" applyFont="1" applyAlignment="1" applyProtection="1">
      <alignment horizontal="right" vertical="center" wrapText="1"/>
      <protection hidden="1"/>
    </xf>
    <xf numFmtId="10" fontId="39" fillId="11" borderId="36" xfId="3" applyNumberFormat="1" applyFont="1" applyFill="1" applyBorder="1" applyAlignment="1" applyProtection="1">
      <alignment horizontal="center" vertical="center" wrapText="1"/>
      <protection hidden="1"/>
    </xf>
    <xf numFmtId="0" fontId="39" fillId="11" borderId="36" xfId="3" applyNumberFormat="1" applyFont="1" applyFill="1" applyBorder="1" applyAlignment="1" applyProtection="1">
      <alignment horizontal="center" vertical="center" wrapText="1"/>
      <protection hidden="1"/>
    </xf>
    <xf numFmtId="0" fontId="12" fillId="0" borderId="7" xfId="130" applyFont="1" applyBorder="1" applyAlignment="1" applyProtection="1">
      <alignment horizontal="center" vertical="center"/>
      <protection hidden="1"/>
    </xf>
    <xf numFmtId="0" fontId="12" fillId="0" borderId="0" xfId="130" applyFont="1" applyAlignment="1" applyProtection="1">
      <alignment horizontal="center" vertical="center"/>
      <protection hidden="1"/>
    </xf>
    <xf numFmtId="0" fontId="18" fillId="0" borderId="0" xfId="127" applyFont="1" applyProtection="1">
      <protection hidden="1"/>
    </xf>
    <xf numFmtId="0" fontId="34" fillId="0" borderId="0" xfId="130" applyFont="1" applyAlignment="1" applyProtection="1">
      <alignment horizontal="center"/>
      <protection hidden="1"/>
    </xf>
    <xf numFmtId="10" fontId="18" fillId="4" borderId="0" xfId="130" applyNumberFormat="1" applyFont="1" applyFill="1" applyAlignment="1" applyProtection="1">
      <alignment vertical="center" wrapText="1"/>
      <protection hidden="1"/>
    </xf>
    <xf numFmtId="0" fontId="18" fillId="4" borderId="0" xfId="130" applyFont="1" applyFill="1" applyAlignment="1" applyProtection="1">
      <alignment horizontal="left" vertical="center" wrapText="1"/>
      <protection hidden="1"/>
    </xf>
    <xf numFmtId="10" fontId="37" fillId="0" borderId="40" xfId="130" applyNumberFormat="1" applyFont="1" applyBorder="1" applyAlignment="1" applyProtection="1">
      <alignment horizontal="center" vertical="center" wrapText="1"/>
      <protection hidden="1"/>
    </xf>
    <xf numFmtId="0" fontId="10" fillId="0" borderId="0" xfId="127" applyFont="1" applyAlignment="1" applyProtection="1">
      <alignment horizontal="left" vertical="top" wrapText="1"/>
      <protection hidden="1"/>
    </xf>
    <xf numFmtId="0" fontId="12" fillId="0" borderId="0" xfId="130" applyFont="1" applyAlignment="1" applyProtection="1">
      <alignment horizontal="right" vertical="center"/>
      <protection hidden="1"/>
    </xf>
    <xf numFmtId="0" fontId="27" fillId="3" borderId="12" xfId="130" applyFont="1" applyFill="1" applyBorder="1" applyAlignment="1" applyProtection="1">
      <alignment horizontal="center" vertical="center" readingOrder="1"/>
      <protection hidden="1"/>
    </xf>
    <xf numFmtId="0" fontId="27" fillId="3" borderId="13" xfId="130" applyFont="1" applyFill="1" applyBorder="1" applyAlignment="1" applyProtection="1">
      <alignment horizontal="center" vertical="center" readingOrder="1"/>
      <protection hidden="1"/>
    </xf>
    <xf numFmtId="0" fontId="27" fillId="3" borderId="6" xfId="130" applyFont="1" applyFill="1" applyBorder="1" applyAlignment="1" applyProtection="1">
      <alignment horizontal="center" vertical="center" readingOrder="1"/>
      <protection hidden="1"/>
    </xf>
    <xf numFmtId="0" fontId="27" fillId="3" borderId="1" xfId="130" applyFont="1" applyFill="1" applyBorder="1" applyAlignment="1" applyProtection="1">
      <alignment horizontal="center" vertical="center" readingOrder="1"/>
      <protection hidden="1"/>
    </xf>
    <xf numFmtId="0" fontId="27" fillId="3" borderId="6" xfId="130" applyFont="1" applyFill="1" applyBorder="1" applyAlignment="1" applyProtection="1">
      <alignment horizontal="center" vertical="center" wrapText="1" readingOrder="1"/>
      <protection hidden="1"/>
    </xf>
    <xf numFmtId="0" fontId="27" fillId="3" borderId="1" xfId="130" applyFont="1" applyFill="1" applyBorder="1" applyAlignment="1" applyProtection="1">
      <alignment horizontal="center" vertical="center" wrapText="1" readingOrder="1"/>
      <protection hidden="1"/>
    </xf>
    <xf numFmtId="164" fontId="28" fillId="3" borderId="6" xfId="2" applyNumberFormat="1" applyFont="1" applyFill="1" applyBorder="1" applyAlignment="1" applyProtection="1">
      <alignment horizontal="center" vertical="center" wrapText="1" readingOrder="1"/>
      <protection hidden="1"/>
    </xf>
    <xf numFmtId="164" fontId="27" fillId="3" borderId="6" xfId="2" applyNumberFormat="1" applyFont="1" applyFill="1" applyBorder="1" applyAlignment="1" applyProtection="1">
      <alignment horizontal="center" vertical="center" wrapText="1" readingOrder="1"/>
      <protection hidden="1"/>
    </xf>
    <xf numFmtId="164" fontId="27" fillId="3" borderId="20" xfId="2" applyNumberFormat="1" applyFont="1" applyFill="1" applyBorder="1" applyAlignment="1" applyProtection="1">
      <alignment horizontal="center" vertical="center" wrapText="1" readingOrder="1"/>
      <protection hidden="1"/>
    </xf>
    <xf numFmtId="0" fontId="24" fillId="65" borderId="32" xfId="130" applyFont="1" applyFill="1" applyBorder="1" applyAlignment="1" applyProtection="1">
      <alignment horizontal="right" vertical="center" wrapText="1" readingOrder="1"/>
      <protection hidden="1"/>
    </xf>
    <xf numFmtId="0" fontId="24" fillId="65" borderId="33" xfId="130" applyFont="1" applyFill="1" applyBorder="1" applyAlignment="1" applyProtection="1">
      <alignment horizontal="right" vertical="center" wrapText="1" readingOrder="1"/>
      <protection hidden="1"/>
    </xf>
    <xf numFmtId="0" fontId="24" fillId="65" borderId="34" xfId="130" applyFont="1" applyFill="1" applyBorder="1" applyAlignment="1" applyProtection="1">
      <alignment horizontal="right" vertical="center" wrapText="1" readingOrder="1"/>
      <protection hidden="1"/>
    </xf>
    <xf numFmtId="0" fontId="12" fillId="0" borderId="7" xfId="130" applyFont="1" applyBorder="1" applyAlignment="1" applyProtection="1">
      <alignment horizontal="right" vertical="center"/>
      <protection hidden="1"/>
    </xf>
    <xf numFmtId="0" fontId="27" fillId="65" borderId="50" xfId="130" applyFont="1" applyFill="1" applyBorder="1" applyAlignment="1" applyProtection="1">
      <alignment horizontal="center" vertical="center"/>
      <protection hidden="1"/>
    </xf>
    <xf numFmtId="0" fontId="27" fillId="65" borderId="51" xfId="130" applyFont="1" applyFill="1" applyBorder="1" applyAlignment="1" applyProtection="1">
      <alignment horizontal="center" vertical="center"/>
      <protection hidden="1"/>
    </xf>
    <xf numFmtId="164" fontId="23" fillId="2" borderId="0" xfId="130" applyNumberFormat="1" applyFont="1" applyFill="1" applyAlignment="1" applyProtection="1">
      <alignment horizontal="right" vertical="center" readingOrder="1"/>
      <protection hidden="1"/>
    </xf>
    <xf numFmtId="0" fontId="24" fillId="2" borderId="10" xfId="130" applyFont="1" applyFill="1" applyBorder="1" applyAlignment="1" applyProtection="1">
      <alignment horizontal="center" vertical="center" readingOrder="1"/>
      <protection hidden="1"/>
    </xf>
    <xf numFmtId="0" fontId="24" fillId="2" borderId="11" xfId="130" applyFont="1" applyFill="1" applyBorder="1" applyAlignment="1" applyProtection="1">
      <alignment horizontal="center" vertical="center" readingOrder="1"/>
      <protection hidden="1"/>
    </xf>
    <xf numFmtId="0" fontId="24" fillId="2" borderId="11" xfId="130" applyFont="1" applyFill="1" applyBorder="1" applyAlignment="1" applyProtection="1">
      <alignment horizontal="left" vertical="center" readingOrder="1"/>
      <protection hidden="1"/>
    </xf>
    <xf numFmtId="0" fontId="25" fillId="2" borderId="11" xfId="130" applyFont="1" applyFill="1" applyBorder="1" applyAlignment="1" applyProtection="1">
      <alignment horizontal="right" vertical="center" readingOrder="1"/>
      <protection hidden="1"/>
    </xf>
    <xf numFmtId="0" fontId="24" fillId="2" borderId="19" xfId="130" applyFont="1" applyFill="1" applyBorder="1" applyAlignment="1" applyProtection="1">
      <alignment horizontal="center" vertical="center" readingOrder="1"/>
      <protection hidden="1"/>
    </xf>
    <xf numFmtId="10" fontId="26" fillId="0" borderId="6" xfId="130" applyNumberFormat="1" applyFont="1" applyBorder="1" applyAlignment="1" applyProtection="1">
      <alignment horizontal="center" vertical="center" wrapText="1"/>
      <protection hidden="1"/>
    </xf>
    <xf numFmtId="10" fontId="26" fillId="0" borderId="6" xfId="130" applyNumberFormat="1" applyFont="1" applyBorder="1" applyAlignment="1" applyProtection="1">
      <alignment horizontal="left" vertical="center" wrapText="1"/>
      <protection hidden="1"/>
    </xf>
    <xf numFmtId="0" fontId="26" fillId="0" borderId="1" xfId="130" applyFont="1" applyBorder="1" applyAlignment="1" applyProtection="1">
      <alignment horizontal="center" vertical="center"/>
      <protection hidden="1"/>
    </xf>
    <xf numFmtId="0" fontId="26" fillId="0" borderId="1" xfId="130" applyFont="1" applyBorder="1" applyAlignment="1" applyProtection="1">
      <alignment horizontal="left" vertical="center"/>
      <protection hidden="1"/>
    </xf>
    <xf numFmtId="0" fontId="27" fillId="0" borderId="15" xfId="130" applyFont="1" applyBorder="1" applyAlignment="1" applyProtection="1">
      <alignment horizontal="left" vertical="center" wrapText="1" readingOrder="1"/>
      <protection hidden="1"/>
    </xf>
    <xf numFmtId="0" fontId="27" fillId="0" borderId="16" xfId="130" applyFont="1" applyBorder="1" applyAlignment="1" applyProtection="1">
      <alignment horizontal="left" vertical="center" wrapText="1" readingOrder="1"/>
      <protection hidden="1"/>
    </xf>
    <xf numFmtId="165" fontId="27" fillId="3" borderId="25" xfId="2" applyFont="1" applyFill="1" applyBorder="1" applyAlignment="1" applyProtection="1">
      <alignment horizontal="center" vertical="center" readingOrder="1"/>
      <protection hidden="1"/>
    </xf>
    <xf numFmtId="165" fontId="27" fillId="3" borderId="28" xfId="2" applyFont="1" applyFill="1" applyBorder="1" applyAlignment="1" applyProtection="1">
      <alignment horizontal="center" vertical="center" readingOrder="1"/>
      <protection hidden="1"/>
    </xf>
    <xf numFmtId="165" fontId="27" fillId="3" borderId="29" xfId="2" applyFont="1" applyFill="1" applyBorder="1" applyAlignment="1" applyProtection="1">
      <alignment horizontal="center" vertical="center" readingOrder="1"/>
      <protection hidden="1"/>
    </xf>
    <xf numFmtId="0" fontId="26" fillId="3" borderId="1" xfId="130" applyFont="1" applyFill="1" applyBorder="1" applyAlignment="1" applyProtection="1">
      <alignment horizontal="center" vertical="center"/>
      <protection hidden="1"/>
    </xf>
    <xf numFmtId="0" fontId="26" fillId="3" borderId="1" xfId="130" applyFont="1" applyFill="1" applyBorder="1" applyAlignment="1" applyProtection="1">
      <alignment horizontal="center" vertical="center" readingOrder="1"/>
      <protection hidden="1"/>
    </xf>
    <xf numFmtId="0" fontId="26" fillId="8" borderId="1" xfId="130" applyFont="1" applyFill="1" applyBorder="1" applyAlignment="1" applyProtection="1">
      <alignment horizontal="center" vertical="center" textRotation="90"/>
      <protection hidden="1"/>
    </xf>
    <xf numFmtId="0" fontId="27" fillId="8" borderId="1" xfId="130" applyFont="1" applyFill="1" applyBorder="1" applyAlignment="1" applyProtection="1">
      <alignment horizontal="center" vertical="center" textRotation="90"/>
      <protection hidden="1"/>
    </xf>
    <xf numFmtId="186" fontId="26" fillId="0" borderId="0" xfId="130" applyNumberFormat="1" applyFont="1" applyAlignment="1" applyProtection="1">
      <alignment horizontal="center" vertical="center"/>
      <protection hidden="1"/>
    </xf>
    <xf numFmtId="0" fontId="21" fillId="4" borderId="1" xfId="130" applyFont="1" applyFill="1" applyBorder="1" applyAlignment="1" applyProtection="1">
      <alignment horizontal="left" vertical="center" wrapText="1"/>
      <protection hidden="1"/>
    </xf>
    <xf numFmtId="0" fontId="20" fillId="8" borderId="1" xfId="130" applyFont="1" applyFill="1" applyBorder="1" applyAlignment="1" applyProtection="1">
      <alignment horizontal="left" vertical="center"/>
      <protection hidden="1"/>
    </xf>
    <xf numFmtId="0" fontId="20" fillId="5" borderId="8" xfId="130" applyFont="1" applyFill="1" applyBorder="1" applyAlignment="1" applyProtection="1">
      <alignment horizontal="center" vertical="center" wrapText="1"/>
      <protection hidden="1"/>
    </xf>
    <xf numFmtId="0" fontId="20" fillId="5" borderId="9" xfId="130" applyFont="1" applyFill="1" applyBorder="1" applyAlignment="1" applyProtection="1">
      <alignment horizontal="center" vertical="center"/>
      <protection hidden="1"/>
    </xf>
    <xf numFmtId="0" fontId="20" fillId="5" borderId="2" xfId="130" applyFont="1" applyFill="1" applyBorder="1" applyAlignment="1" applyProtection="1">
      <alignment horizontal="center" vertical="center"/>
      <protection hidden="1"/>
    </xf>
    <xf numFmtId="0" fontId="21" fillId="0" borderId="8" xfId="130" applyFont="1" applyBorder="1" applyAlignment="1" applyProtection="1">
      <alignment horizontal="center" vertical="center"/>
      <protection hidden="1"/>
    </xf>
    <xf numFmtId="0" fontId="21" fillId="0" borderId="9" xfId="130" applyFont="1" applyBorder="1" applyAlignment="1" applyProtection="1">
      <alignment horizontal="center" vertical="center"/>
      <protection hidden="1"/>
    </xf>
    <xf numFmtId="0" fontId="21" fillId="0" borderId="2" xfId="130" applyFont="1" applyBorder="1" applyAlignment="1" applyProtection="1">
      <alignment horizontal="center" vertical="center"/>
      <protection hidden="1"/>
    </xf>
    <xf numFmtId="164" fontId="21" fillId="0" borderId="4" xfId="1" applyFont="1" applyBorder="1" applyAlignment="1" applyProtection="1">
      <alignment horizontal="center" vertical="center"/>
      <protection hidden="1"/>
    </xf>
    <xf numFmtId="164" fontId="21" fillId="0" borderId="80" xfId="1" applyFont="1" applyBorder="1" applyAlignment="1" applyProtection="1">
      <alignment horizontal="center" vertical="center"/>
      <protection hidden="1"/>
    </xf>
    <xf numFmtId="164" fontId="21" fillId="0" borderId="81" xfId="1" applyFont="1" applyBorder="1" applyAlignment="1" applyProtection="1">
      <alignment horizontal="center" vertical="center"/>
      <protection hidden="1"/>
    </xf>
    <xf numFmtId="164" fontId="21" fillId="0" borderId="82" xfId="1" applyFont="1" applyBorder="1" applyAlignment="1" applyProtection="1">
      <alignment horizontal="center" vertical="center"/>
      <protection hidden="1"/>
    </xf>
    <xf numFmtId="164" fontId="21" fillId="0" borderId="0" xfId="1" applyFont="1" applyAlignment="1" applyProtection="1">
      <alignment horizontal="center" vertical="center"/>
      <protection hidden="1"/>
    </xf>
    <xf numFmtId="164" fontId="21" fillId="0" borderId="83" xfId="1" applyFont="1" applyBorder="1" applyAlignment="1" applyProtection="1">
      <alignment horizontal="center" vertical="center"/>
      <protection hidden="1"/>
    </xf>
    <xf numFmtId="164" fontId="21" fillId="0" borderId="84" xfId="1" applyFont="1" applyBorder="1" applyAlignment="1" applyProtection="1">
      <alignment horizontal="center" vertical="center"/>
      <protection hidden="1"/>
    </xf>
    <xf numFmtId="164" fontId="21" fillId="0" borderId="3" xfId="1" applyFont="1" applyBorder="1" applyAlignment="1" applyProtection="1">
      <alignment horizontal="center" vertical="center"/>
      <protection hidden="1"/>
    </xf>
    <xf numFmtId="164" fontId="21" fillId="0" borderId="18" xfId="1" applyFont="1" applyBorder="1" applyAlignment="1" applyProtection="1">
      <alignment horizontal="center" vertical="center"/>
      <protection hidden="1"/>
    </xf>
    <xf numFmtId="0" fontId="21" fillId="0" borderId="8" xfId="130" applyFont="1" applyBorder="1" applyAlignment="1" applyProtection="1">
      <alignment horizontal="center" vertical="center" wrapText="1"/>
      <protection hidden="1"/>
    </xf>
    <xf numFmtId="0" fontId="20" fillId="5" borderId="8" xfId="130" applyFont="1" applyFill="1" applyBorder="1" applyAlignment="1" applyProtection="1">
      <alignment horizontal="center" vertical="center"/>
      <protection hidden="1"/>
    </xf>
    <xf numFmtId="0" fontId="4" fillId="2" borderId="6" xfId="130" applyFont="1" applyFill="1" applyBorder="1" applyAlignment="1" applyProtection="1">
      <alignment horizontal="center" vertical="center" readingOrder="1"/>
      <protection hidden="1"/>
    </xf>
    <xf numFmtId="10" fontId="6" fillId="0" borderId="1" xfId="130" applyNumberFormat="1" applyFont="1" applyBorder="1" applyAlignment="1" applyProtection="1">
      <alignment horizontal="left" vertical="center" readingOrder="1"/>
      <protection hidden="1"/>
    </xf>
    <xf numFmtId="0" fontId="15" fillId="5" borderId="1" xfId="130" applyFont="1" applyFill="1" applyBorder="1" applyAlignment="1" applyProtection="1">
      <alignment horizontal="center" vertical="center"/>
      <protection hidden="1"/>
    </xf>
    <xf numFmtId="0" fontId="15" fillId="5" borderId="80" xfId="130" applyFont="1" applyFill="1" applyBorder="1" applyAlignment="1" applyProtection="1">
      <alignment horizontal="center" vertical="center"/>
      <protection hidden="1"/>
    </xf>
    <xf numFmtId="0" fontId="4" fillId="2" borderId="1" xfId="130" applyFont="1" applyFill="1" applyBorder="1" applyAlignment="1" applyProtection="1">
      <alignment horizontal="center" vertical="center" readingOrder="1"/>
      <protection hidden="1"/>
    </xf>
    <xf numFmtId="0" fontId="8" fillId="2" borderId="1" xfId="130" applyFont="1" applyFill="1" applyBorder="1" applyAlignment="1" applyProtection="1">
      <alignment horizontal="left" vertical="center" readingOrder="1"/>
      <protection hidden="1"/>
    </xf>
    <xf numFmtId="0" fontId="14" fillId="7" borderId="1" xfId="130" applyFont="1" applyFill="1" applyBorder="1" applyAlignment="1" applyProtection="1">
      <alignment horizontal="center" vertical="center"/>
      <protection hidden="1"/>
    </xf>
    <xf numFmtId="0" fontId="18" fillId="4" borderId="1" xfId="130" applyFont="1" applyFill="1" applyBorder="1" applyAlignment="1" applyProtection="1">
      <alignment horizontal="left" vertical="center" wrapText="1"/>
      <protection hidden="1"/>
    </xf>
    <xf numFmtId="0" fontId="15" fillId="8" borderId="1" xfId="130" applyFont="1" applyFill="1" applyBorder="1" applyAlignment="1" applyProtection="1">
      <alignment horizontal="center" vertical="center"/>
      <protection hidden="1"/>
    </xf>
    <xf numFmtId="0" fontId="5" fillId="5" borderId="1" xfId="130" applyFont="1" applyFill="1" applyBorder="1" applyAlignment="1" applyProtection="1">
      <alignment horizontal="center" vertical="center" wrapText="1"/>
      <protection hidden="1"/>
    </xf>
    <xf numFmtId="0" fontId="13" fillId="2" borderId="0" xfId="130" applyFont="1" applyFill="1" applyAlignment="1" applyProtection="1">
      <alignment horizontal="center" vertical="center" readingOrder="1"/>
      <protection hidden="1"/>
    </xf>
    <xf numFmtId="10" fontId="7" fillId="2" borderId="1" xfId="130" applyNumberFormat="1" applyFont="1" applyFill="1" applyBorder="1" applyAlignment="1" applyProtection="1">
      <alignment horizontal="left" vertical="center" readingOrder="1"/>
      <protection hidden="1"/>
    </xf>
    <xf numFmtId="0" fontId="7" fillId="2" borderId="1" xfId="130" applyFont="1" applyFill="1" applyBorder="1" applyAlignment="1" applyProtection="1">
      <alignment horizontal="left" vertical="center" readingOrder="1"/>
      <protection hidden="1"/>
    </xf>
    <xf numFmtId="0" fontId="10" fillId="4" borderId="1" xfId="130" applyFont="1" applyFill="1" applyBorder="1" applyAlignment="1" applyProtection="1">
      <alignment horizontal="left" vertical="center" wrapText="1"/>
      <protection hidden="1"/>
    </xf>
    <xf numFmtId="0" fontId="9" fillId="5" borderId="1" xfId="130" applyFont="1" applyFill="1" applyBorder="1" applyAlignment="1" applyProtection="1">
      <alignment horizontal="left" vertical="center" wrapText="1"/>
      <protection hidden="1"/>
    </xf>
    <xf numFmtId="0" fontId="5" fillId="0" borderId="1" xfId="130" applyFont="1" applyBorder="1" applyAlignment="1" applyProtection="1">
      <alignment horizontal="center" vertical="center"/>
      <protection hidden="1"/>
    </xf>
    <xf numFmtId="0" fontId="92" fillId="0" borderId="0" xfId="130" applyAlignment="1" applyProtection="1">
      <alignment horizontal="center"/>
      <protection hidden="1"/>
    </xf>
    <xf numFmtId="0" fontId="4" fillId="2" borderId="3" xfId="130" applyFont="1" applyFill="1" applyBorder="1" applyAlignment="1" applyProtection="1">
      <alignment horizontal="center" vertical="center" readingOrder="1"/>
      <protection hidden="1"/>
    </xf>
    <xf numFmtId="10" fontId="6" fillId="0" borderId="5" xfId="130" applyNumberFormat="1" applyFont="1" applyBorder="1" applyAlignment="1" applyProtection="1">
      <alignment horizontal="left" vertical="center" readingOrder="1"/>
      <protection hidden="1"/>
    </xf>
    <xf numFmtId="0" fontId="5" fillId="5" borderId="1" xfId="130" applyFont="1" applyFill="1" applyBorder="1" applyAlignment="1" applyProtection="1">
      <alignment horizontal="center" vertical="center"/>
      <protection hidden="1"/>
    </xf>
    <xf numFmtId="0" fontId="4" fillId="2" borderId="0" xfId="130" applyFont="1" applyFill="1" applyAlignment="1" applyProtection="1">
      <alignment horizontal="center" vertical="center" readingOrder="1"/>
      <protection hidden="1"/>
    </xf>
    <xf numFmtId="0" fontId="6" fillId="0" borderId="1" xfId="130" applyFont="1" applyBorder="1" applyAlignment="1" applyProtection="1">
      <alignment horizontal="left" vertical="center" readingOrder="1"/>
      <protection hidden="1"/>
    </xf>
  </cellXfs>
  <cellStyles count="137">
    <cellStyle name="20% - Ênfase1 2" xfId="4" xr:uid="{00000000-0005-0000-0000-000031000000}"/>
    <cellStyle name="20% - Ênfase1 2 2 2 3" xfId="5" xr:uid="{00000000-0005-0000-0000-000032000000}"/>
    <cellStyle name="20% - Ênfase1 3" xfId="6" xr:uid="{00000000-0005-0000-0000-000033000000}"/>
    <cellStyle name="20% - Ênfase1 3 2" xfId="7" xr:uid="{00000000-0005-0000-0000-000034000000}"/>
    <cellStyle name="20% - Ênfase1 3 2 3" xfId="8" xr:uid="{00000000-0005-0000-0000-000035000000}"/>
    <cellStyle name="20% - Ênfase2 2" xfId="9" xr:uid="{00000000-0005-0000-0000-000036000000}"/>
    <cellStyle name="20% - Ênfase2 3" xfId="10" xr:uid="{00000000-0005-0000-0000-000037000000}"/>
    <cellStyle name="20% - Ênfase2 3 2 2" xfId="11" xr:uid="{00000000-0005-0000-0000-000038000000}"/>
    <cellStyle name="20% - Ênfase3 2" xfId="12" xr:uid="{00000000-0005-0000-0000-000039000000}"/>
    <cellStyle name="20% - Ênfase3 2 2 2 2 2" xfId="13" xr:uid="{00000000-0005-0000-0000-00003A000000}"/>
    <cellStyle name="20% - Ênfase3 3 3 3" xfId="14" xr:uid="{00000000-0005-0000-0000-00003B000000}"/>
    <cellStyle name="20% - Ênfase4 2" xfId="15" xr:uid="{00000000-0005-0000-0000-00003C000000}"/>
    <cellStyle name="20% - Ênfase4 3" xfId="16" xr:uid="{00000000-0005-0000-0000-00003D000000}"/>
    <cellStyle name="20% - Ênfase5 2" xfId="17" xr:uid="{00000000-0005-0000-0000-00003E000000}"/>
    <cellStyle name="20% - Ênfase6 2" xfId="18" xr:uid="{00000000-0005-0000-0000-00003F000000}"/>
    <cellStyle name="20% - Ênfase6 2 2 2 2 2" xfId="19" xr:uid="{00000000-0005-0000-0000-000040000000}"/>
    <cellStyle name="20% - Ênfase6 3" xfId="20" xr:uid="{00000000-0005-0000-0000-000041000000}"/>
    <cellStyle name="20% - Ênfase6 3 2 2" xfId="21" xr:uid="{00000000-0005-0000-0000-000042000000}"/>
    <cellStyle name="40% - Ênfase1 2" xfId="22" xr:uid="{00000000-0005-0000-0000-000043000000}"/>
    <cellStyle name="40% - Ênfase1 2 2 2 2 3" xfId="23" xr:uid="{00000000-0005-0000-0000-000044000000}"/>
    <cellStyle name="40% - Ênfase1 3" xfId="24" xr:uid="{00000000-0005-0000-0000-000045000000}"/>
    <cellStyle name="40% - Ênfase1 3 2" xfId="25" xr:uid="{00000000-0005-0000-0000-000046000000}"/>
    <cellStyle name="40% - Ênfase2 2" xfId="26" xr:uid="{00000000-0005-0000-0000-000047000000}"/>
    <cellStyle name="40% - Ênfase2 2 2 2 2 2" xfId="27" xr:uid="{00000000-0005-0000-0000-000048000000}"/>
    <cellStyle name="40% - Ênfase2 3" xfId="28" xr:uid="{00000000-0005-0000-0000-000049000000}"/>
    <cellStyle name="40% - Ênfase2 3 2 3" xfId="29" xr:uid="{00000000-0005-0000-0000-00004A000000}"/>
    <cellStyle name="40% - Ênfase3 2" xfId="30" xr:uid="{00000000-0005-0000-0000-00004B000000}"/>
    <cellStyle name="40% - Ênfase3 3" xfId="31" xr:uid="{00000000-0005-0000-0000-00004C000000}"/>
    <cellStyle name="40% - Ênfase3 3 2" xfId="32" xr:uid="{00000000-0005-0000-0000-00004D000000}"/>
    <cellStyle name="40% - Ênfase3 3 2 2" xfId="33" xr:uid="{00000000-0005-0000-0000-00004E000000}"/>
    <cellStyle name="40% - Ênfase3 3 2 3" xfId="34" xr:uid="{00000000-0005-0000-0000-00004F000000}"/>
    <cellStyle name="40% - Ênfase4 3" xfId="35" xr:uid="{00000000-0005-0000-0000-000050000000}"/>
    <cellStyle name="40% - Ênfase4 3 3 4" xfId="36" xr:uid="{00000000-0005-0000-0000-000051000000}"/>
    <cellStyle name="40% - Ênfase5 3" xfId="37" xr:uid="{00000000-0005-0000-0000-000052000000}"/>
    <cellStyle name="40% - Ênfase6 2" xfId="38" xr:uid="{00000000-0005-0000-0000-000053000000}"/>
    <cellStyle name="40% - Ênfase6 3" xfId="39" xr:uid="{00000000-0005-0000-0000-000054000000}"/>
    <cellStyle name="40% - Ênfase6 3 2 2" xfId="40" xr:uid="{00000000-0005-0000-0000-000055000000}"/>
    <cellStyle name="40% - Ênfase6 3 2 3" xfId="41" xr:uid="{00000000-0005-0000-0000-000056000000}"/>
    <cellStyle name="40% - Ênfase6 3 3 3" xfId="42" xr:uid="{00000000-0005-0000-0000-000057000000}"/>
    <cellStyle name="60% - Ênfase1 2" xfId="43" xr:uid="{00000000-0005-0000-0000-000058000000}"/>
    <cellStyle name="60% - Ênfase1 2 2 2 2 2" xfId="44" xr:uid="{00000000-0005-0000-0000-000059000000}"/>
    <cellStyle name="60% - Ênfase1 3" xfId="45" xr:uid="{00000000-0005-0000-0000-00005A000000}"/>
    <cellStyle name="60% - Ênfase1 3 2" xfId="46" xr:uid="{00000000-0005-0000-0000-00005B000000}"/>
    <cellStyle name="60% - Ênfase2 2" xfId="47" xr:uid="{00000000-0005-0000-0000-00005C000000}"/>
    <cellStyle name="60% - Ênfase2 2 2 2 2 2" xfId="48" xr:uid="{00000000-0005-0000-0000-00005D000000}"/>
    <cellStyle name="60% - Ênfase2 3" xfId="49" xr:uid="{00000000-0005-0000-0000-00005E000000}"/>
    <cellStyle name="60% - Ênfase3 2" xfId="50" xr:uid="{00000000-0005-0000-0000-00005F000000}"/>
    <cellStyle name="60% - Ênfase3 3" xfId="51" xr:uid="{00000000-0005-0000-0000-000060000000}"/>
    <cellStyle name="60% - Ênfase3 3 2" xfId="52" xr:uid="{00000000-0005-0000-0000-000061000000}"/>
    <cellStyle name="60% - Ênfase3 3 2 3" xfId="53" xr:uid="{00000000-0005-0000-0000-000062000000}"/>
    <cellStyle name="60% - Ênfase4 2" xfId="54" xr:uid="{00000000-0005-0000-0000-000063000000}"/>
    <cellStyle name="60% - Ênfase4 3" xfId="55" xr:uid="{00000000-0005-0000-0000-000064000000}"/>
    <cellStyle name="60% - Ênfase4 3 2" xfId="56" xr:uid="{00000000-0005-0000-0000-000065000000}"/>
    <cellStyle name="60% - Ênfase4 3 3" xfId="57" xr:uid="{00000000-0005-0000-0000-000066000000}"/>
    <cellStyle name="60% - Ênfase5 2" xfId="58" xr:uid="{00000000-0005-0000-0000-000067000000}"/>
    <cellStyle name="60% - Ênfase5 2 2 2 2 3" xfId="59" xr:uid="{00000000-0005-0000-0000-000068000000}"/>
    <cellStyle name="60% - Ênfase5 3" xfId="60" xr:uid="{00000000-0005-0000-0000-000069000000}"/>
    <cellStyle name="60% - Ênfase5 3 2 3" xfId="61" xr:uid="{00000000-0005-0000-0000-00006A000000}"/>
    <cellStyle name="60% - Ênfase6 2" xfId="62" xr:uid="{00000000-0005-0000-0000-00006B000000}"/>
    <cellStyle name="60% - Ênfase6 3 2" xfId="63" xr:uid="{00000000-0005-0000-0000-00006C000000}"/>
    <cellStyle name="60% - Ênfase6 3 2 2" xfId="64" xr:uid="{00000000-0005-0000-0000-00006D000000}"/>
    <cellStyle name="60% - Ênfase6 3 2 3" xfId="65" xr:uid="{00000000-0005-0000-0000-00006E000000}"/>
    <cellStyle name="Accent 1 2" xfId="66" xr:uid="{00000000-0005-0000-0000-00006F000000}"/>
    <cellStyle name="Accent 1 5" xfId="67" xr:uid="{00000000-0005-0000-0000-000070000000}"/>
    <cellStyle name="Accent 2 2" xfId="68" xr:uid="{00000000-0005-0000-0000-000071000000}"/>
    <cellStyle name="Accent 2 6" xfId="69" xr:uid="{00000000-0005-0000-0000-000072000000}"/>
    <cellStyle name="Accent 3 10" xfId="70" xr:uid="{00000000-0005-0000-0000-000073000000}"/>
    <cellStyle name="Accent 3 2" xfId="71" xr:uid="{00000000-0005-0000-0000-000074000000}"/>
    <cellStyle name="Accent 3 2 2" xfId="72" xr:uid="{00000000-0005-0000-0000-000075000000}"/>
    <cellStyle name="Accent 3 7" xfId="73" xr:uid="{00000000-0005-0000-0000-000076000000}"/>
    <cellStyle name="Accent 3 7 2" xfId="74" xr:uid="{00000000-0005-0000-0000-000077000000}"/>
    <cellStyle name="Accent 3 7 4" xfId="75" xr:uid="{00000000-0005-0000-0000-000078000000}"/>
    <cellStyle name="Accent 4" xfId="76" xr:uid="{00000000-0005-0000-0000-000079000000}"/>
    <cellStyle name="Accent 4 3" xfId="77" xr:uid="{00000000-0005-0000-0000-00007A000000}"/>
    <cellStyle name="Bad 10" xfId="78" xr:uid="{00000000-0005-0000-0000-00007B000000}"/>
    <cellStyle name="Bad 2" xfId="79" xr:uid="{00000000-0005-0000-0000-00007C000000}"/>
    <cellStyle name="Bom 2" xfId="80" xr:uid="{00000000-0005-0000-0000-00007D000000}"/>
    <cellStyle name="Bom 2 2 2 2 2" xfId="81" xr:uid="{00000000-0005-0000-0000-00007E000000}"/>
    <cellStyle name="Cálculo 2" xfId="82" xr:uid="{00000000-0005-0000-0000-00007F000000}"/>
    <cellStyle name="Cálculo 2 2 2 2" xfId="83" xr:uid="{00000000-0005-0000-0000-000080000000}"/>
    <cellStyle name="Cálculo 2 2 2 4" xfId="84" xr:uid="{00000000-0005-0000-0000-000081000000}"/>
    <cellStyle name="Célula de Verificação 2" xfId="85" xr:uid="{00000000-0005-0000-0000-000082000000}"/>
    <cellStyle name="Célula de Verificação 2 2 2 3" xfId="86" xr:uid="{00000000-0005-0000-0000-000083000000}"/>
    <cellStyle name="Célula Vinculada 2" xfId="87" xr:uid="{00000000-0005-0000-0000-000084000000}"/>
    <cellStyle name="Célula Vinculada 2 3" xfId="88" xr:uid="{00000000-0005-0000-0000-000085000000}"/>
    <cellStyle name="Ênfase6 2 6" xfId="130" xr:uid="{00000000-0005-0000-0000-0000AF000000}"/>
    <cellStyle name="Entrada 2" xfId="89" xr:uid="{00000000-0005-0000-0000-000086000000}"/>
    <cellStyle name="Entrada 2 2 2 2" xfId="90" xr:uid="{00000000-0005-0000-0000-000087000000}"/>
    <cellStyle name="Entrada 2 2 2 2 2" xfId="91" xr:uid="{00000000-0005-0000-0000-000088000000}"/>
    <cellStyle name="Entrada 2 2 2 4" xfId="92" xr:uid="{00000000-0005-0000-0000-000089000000}"/>
    <cellStyle name="Error 10" xfId="93" xr:uid="{00000000-0005-0000-0000-00008A000000}"/>
    <cellStyle name="Error 2" xfId="94" xr:uid="{00000000-0005-0000-0000-00008B000000}"/>
    <cellStyle name="Footnote 10" xfId="95" xr:uid="{00000000-0005-0000-0000-00008C000000}"/>
    <cellStyle name="Footnote 2" xfId="96" xr:uid="{00000000-0005-0000-0000-00008D000000}"/>
    <cellStyle name="Good 11" xfId="97" xr:uid="{00000000-0005-0000-0000-00008E000000}"/>
    <cellStyle name="Good 11 2" xfId="98" xr:uid="{00000000-0005-0000-0000-00008F000000}"/>
    <cellStyle name="Good 2" xfId="99" xr:uid="{00000000-0005-0000-0000-000090000000}"/>
    <cellStyle name="Good 2 2" xfId="100" xr:uid="{00000000-0005-0000-0000-000091000000}"/>
    <cellStyle name="Heading 1 12" xfId="101" xr:uid="{00000000-0005-0000-0000-000092000000}"/>
    <cellStyle name="Heading 1 2" xfId="102" xr:uid="{00000000-0005-0000-0000-000093000000}"/>
    <cellStyle name="Heading 10" xfId="103" xr:uid="{00000000-0005-0000-0000-000094000000}"/>
    <cellStyle name="Heading 18" xfId="104" xr:uid="{00000000-0005-0000-0000-000095000000}"/>
    <cellStyle name="Heading 2 13" xfId="105" xr:uid="{00000000-0005-0000-0000-000096000000}"/>
    <cellStyle name="Heading 2 2" xfId="106" xr:uid="{00000000-0005-0000-0000-000097000000}"/>
    <cellStyle name="Hyperlink 14" xfId="107" xr:uid="{00000000-0005-0000-0000-000098000000}"/>
    <cellStyle name="Hyperlink 2" xfId="108" xr:uid="{00000000-0005-0000-0000-000099000000}"/>
    <cellStyle name="Incorreto 2" xfId="109" xr:uid="{00000000-0005-0000-0000-00009A000000}"/>
    <cellStyle name="Moeda" xfId="2" builtinId="4"/>
    <cellStyle name="Moeda 17 4" xfId="110" xr:uid="{00000000-0005-0000-0000-00009B000000}"/>
    <cellStyle name="Moeda 2 3" xfId="111" xr:uid="{00000000-0005-0000-0000-00009C000000}"/>
    <cellStyle name="Moeda 2 3 2 2" xfId="112" xr:uid="{00000000-0005-0000-0000-00009D000000}"/>
    <cellStyle name="Moeda 22" xfId="113" xr:uid="{00000000-0005-0000-0000-00009E000000}"/>
    <cellStyle name="Moeda 3 2" xfId="114" xr:uid="{00000000-0005-0000-0000-00009F000000}"/>
    <cellStyle name="Moeda 3 2 2 2" xfId="115" xr:uid="{00000000-0005-0000-0000-0000A0000000}"/>
    <cellStyle name="Moeda 6" xfId="116" xr:uid="{00000000-0005-0000-0000-0000A1000000}"/>
    <cellStyle name="Moeda 6 2" xfId="117" xr:uid="{00000000-0005-0000-0000-0000A2000000}"/>
    <cellStyle name="Moeda 8" xfId="118" xr:uid="{00000000-0005-0000-0000-0000A3000000}"/>
    <cellStyle name="Neutra 2" xfId="119" xr:uid="{00000000-0005-0000-0000-0000A4000000}"/>
    <cellStyle name="Neutra 2 2 2 3" xfId="120" xr:uid="{00000000-0005-0000-0000-0000A5000000}"/>
    <cellStyle name="Neutral 15" xfId="121" xr:uid="{00000000-0005-0000-0000-0000A6000000}"/>
    <cellStyle name="Neutral 2" xfId="122" xr:uid="{00000000-0005-0000-0000-0000A7000000}"/>
    <cellStyle name="Neutro 2" xfId="123" xr:uid="{00000000-0005-0000-0000-0000A8000000}"/>
    <cellStyle name="Normal" xfId="0" builtinId="0"/>
    <cellStyle name="Normal 10" xfId="124" xr:uid="{00000000-0005-0000-0000-0000A9000000}"/>
    <cellStyle name="Normal 15 4" xfId="125" xr:uid="{00000000-0005-0000-0000-0000AA000000}"/>
    <cellStyle name="Normal 15 4 2" xfId="134" xr:uid="{F4F8BAA3-7130-4250-865E-3D1347F6EEB4}"/>
    <cellStyle name="Normal 16" xfId="126" xr:uid="{00000000-0005-0000-0000-0000AB000000}"/>
    <cellStyle name="Normal 2" xfId="127" xr:uid="{00000000-0005-0000-0000-0000AC000000}"/>
    <cellStyle name="Normal 2 3" xfId="128" xr:uid="{00000000-0005-0000-0000-0000AD000000}"/>
    <cellStyle name="Normal 2 3 2" xfId="135" xr:uid="{D8F2FB79-220C-40A5-BECB-CDF9B4159A8D}"/>
    <cellStyle name="Normal 25 2" xfId="129" xr:uid="{00000000-0005-0000-0000-0000AE000000}"/>
    <cellStyle name="Normal 3" xfId="131" xr:uid="{33107DB6-046D-4D8C-9686-4AD44BFB9147}"/>
    <cellStyle name="Normal 3 2" xfId="136" xr:uid="{10B8A467-28EE-4929-A2D7-39B6AAF4781C}"/>
    <cellStyle name="Normal 4" xfId="132" xr:uid="{12F0BDE8-A11F-4150-9B1C-41306697839B}"/>
    <cellStyle name="Normal 5" xfId="133" xr:uid="{87BFFD21-30F8-4063-83D0-102E7AF2F609}"/>
    <cellStyle name="Porcentagem" xfId="3" builtinId="5"/>
    <cellStyle name="Vírgula" xfId="1" builtinId="3"/>
  </cellStyles>
  <dxfs count="81">
    <dxf>
      <font>
        <sz val="11"/>
        <color rgb="FF9C5700"/>
        <name val="Arial"/>
        <family val="2"/>
        <scheme val="none"/>
      </font>
      <fill>
        <patternFill patternType="solid">
          <bgColor rgb="FFFFEB9C"/>
        </patternFill>
      </fill>
    </dxf>
    <dxf>
      <font>
        <sz val="11"/>
        <color rgb="FF9C0006"/>
        <name val="Arial"/>
        <family val="2"/>
        <scheme val="none"/>
      </font>
      <fill>
        <patternFill patternType="solid">
          <bgColor rgb="FFFFC7CE"/>
        </patternFill>
      </fill>
    </dxf>
    <dxf>
      <font>
        <sz val="11"/>
        <color rgb="FF006100"/>
        <name val="Arial"/>
        <family val="2"/>
        <scheme val="none"/>
      </font>
      <fill>
        <patternFill patternType="solid">
          <bgColor rgb="FFC6EFCE"/>
        </patternFill>
      </fill>
    </dxf>
    <dxf>
      <font>
        <sz val="11"/>
        <color rgb="FFFFFFFF"/>
        <name val="Arial"/>
        <family val="2"/>
        <scheme val="none"/>
      </font>
      <fill>
        <patternFill patternType="solid">
          <bgColor rgb="FFFF0000"/>
        </patternFill>
      </fill>
    </dxf>
    <dxf>
      <font>
        <sz val="11"/>
        <color rgb="FF000000"/>
        <name val="Arial"/>
        <family val="2"/>
        <scheme val="none"/>
      </font>
      <fill>
        <patternFill patternType="solid">
          <bgColor rgb="FFFFFFCC"/>
        </patternFill>
      </fill>
    </dxf>
    <dxf>
      <font>
        <b/>
        <i val="0"/>
        <sz val="11"/>
        <color rgb="FF000000"/>
        <name val="Arial"/>
        <family val="2"/>
        <scheme val="none"/>
      </font>
      <fill>
        <patternFill patternType="solid">
          <bgColor rgb="FFD9D9D9"/>
        </patternFill>
      </fill>
    </dxf>
    <dxf>
      <font>
        <sz val="11"/>
        <color rgb="FFFFFFFF"/>
        <name val="Arial"/>
        <family val="2"/>
        <scheme val="none"/>
      </font>
      <fill>
        <patternFill patternType="solid">
          <bgColor rgb="FFED7D31"/>
        </patternFill>
      </fill>
    </dxf>
    <dxf>
      <font>
        <b/>
        <i val="0"/>
        <sz val="11"/>
        <color rgb="FFFF0000"/>
        <name val="Arial"/>
        <family val="2"/>
        <scheme val="none"/>
      </font>
      <fill>
        <patternFill patternType="solid">
          <bgColor rgb="FFFFCCCC"/>
        </patternFill>
      </fill>
    </dxf>
    <dxf>
      <font>
        <b/>
        <i val="0"/>
        <sz val="11"/>
        <color rgb="FF000000"/>
        <name val="Arial"/>
        <family val="2"/>
        <scheme val="none"/>
      </font>
      <fill>
        <patternFill patternType="solid">
          <bgColor rgb="FFD9D9D9"/>
        </patternFill>
      </fill>
    </dxf>
    <dxf>
      <font>
        <sz val="11"/>
        <color rgb="FFFFFFFF"/>
        <name val="Arial"/>
        <family val="2"/>
        <scheme val="none"/>
      </font>
      <fill>
        <patternFill patternType="solid">
          <bgColor rgb="FFED7D31"/>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2E75B6"/>
        <name val="Arial"/>
        <family val="2"/>
        <scheme val="none"/>
      </font>
    </dxf>
    <dxf>
      <font>
        <b/>
        <i val="0"/>
        <sz val="11"/>
        <color rgb="FFFF0000"/>
        <name val="Arial"/>
        <family val="2"/>
        <scheme val="none"/>
      </font>
      <fill>
        <patternFill patternType="solid">
          <bgColor rgb="FFFF9999"/>
        </patternFill>
      </fill>
    </dxf>
    <dxf>
      <font>
        <b/>
        <i val="0"/>
        <sz val="11"/>
        <color rgb="FFFF0000"/>
        <name val="Arial"/>
        <family val="2"/>
        <scheme val="none"/>
      </font>
      <fill>
        <patternFill patternType="solid">
          <bgColor rgb="FFFF9999"/>
        </patternFill>
      </fill>
    </dxf>
    <dxf>
      <font>
        <sz val="11"/>
        <color rgb="FF006100"/>
        <name val="Arial"/>
        <family val="2"/>
        <scheme val="none"/>
      </font>
      <fill>
        <patternFill patternType="solid">
          <bgColor rgb="FFC6EFCE"/>
        </patternFill>
      </fill>
    </dxf>
    <dxf>
      <font>
        <sz val="11"/>
        <color rgb="FF9C0006"/>
        <name val="Arial"/>
        <family val="2"/>
        <scheme val="none"/>
      </font>
      <fill>
        <patternFill patternType="solid">
          <bgColor rgb="FFFFC7CE"/>
        </patternFill>
      </fill>
    </dxf>
    <dxf>
      <font>
        <sz val="11"/>
        <color rgb="FF006100"/>
        <name val="Arial"/>
        <family val="2"/>
        <scheme val="none"/>
      </font>
      <fill>
        <patternFill patternType="solid">
          <bgColor rgb="FFC6EFCE"/>
        </patternFill>
      </fill>
    </dxf>
    <dxf>
      <font>
        <sz val="11"/>
        <color rgb="FF9C0006"/>
        <name val="Arial"/>
        <family val="2"/>
        <scheme val="none"/>
      </font>
      <fill>
        <patternFill patternType="solid">
          <bgColor rgb="FFFFC7CE"/>
        </patternFill>
      </fill>
    </dxf>
    <dxf>
      <font>
        <sz val="11"/>
        <color rgb="FF9C5700"/>
        <name val="Arial"/>
        <family val="2"/>
        <scheme val="none"/>
      </font>
      <fill>
        <patternFill patternType="solid">
          <bgColor rgb="FFFFEB9C"/>
        </patternFill>
      </fill>
    </dxf>
    <dxf>
      <font>
        <sz val="11"/>
        <color rgb="FFFFFFFF"/>
        <name val="Arial"/>
        <family val="2"/>
        <scheme val="none"/>
      </font>
      <fill>
        <patternFill patternType="solid">
          <bgColor rgb="FFFF0000"/>
        </patternFill>
      </fill>
    </dxf>
    <dxf>
      <font>
        <sz val="11"/>
        <color rgb="FFFFFFFF"/>
        <name val="Arial"/>
        <family val="2"/>
        <scheme val="none"/>
      </font>
      <fill>
        <patternFill patternType="solid">
          <bgColor rgb="FFFF0000"/>
        </patternFill>
      </fill>
    </dxf>
    <dxf>
      <font>
        <sz val="11"/>
        <color rgb="FFFFFFFF"/>
        <name val="Arial"/>
        <family val="2"/>
        <scheme val="none"/>
      </font>
      <fill>
        <patternFill patternType="solid">
          <bgColor rgb="FFFF0000"/>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FF"/>
        </patternFill>
      </fill>
    </dxf>
    <dxf>
      <font>
        <sz val="11"/>
        <color rgb="FF000000"/>
        <name val="Arial"/>
        <family val="2"/>
        <scheme val="none"/>
      </font>
      <fill>
        <patternFill patternType="solid">
          <bgColor rgb="FFFFFFCC"/>
        </patternFill>
      </fill>
    </dxf>
    <dxf>
      <font>
        <sz val="11"/>
        <color rgb="FFFFFFFF"/>
        <name val="Arial"/>
        <family val="2"/>
        <scheme val="none"/>
      </font>
      <fill>
        <patternFill patternType="solid">
          <bgColor rgb="FFED7D31"/>
        </patternFill>
      </fill>
    </dxf>
    <dxf>
      <font>
        <b/>
        <i val="0"/>
        <sz val="11"/>
        <color rgb="FF000000"/>
        <name val="Arial"/>
        <family val="2"/>
        <scheme val="none"/>
      </font>
      <fill>
        <patternFill patternType="solid">
          <bgColor rgb="FFD9D9D9"/>
        </patternFill>
      </fill>
    </dxf>
    <dxf>
      <font>
        <b/>
        <i val="0"/>
        <sz val="11"/>
        <color rgb="FFFF0000"/>
        <name val="Arial"/>
        <family val="2"/>
        <scheme val="none"/>
      </font>
      <fill>
        <patternFill patternType="solid">
          <bgColor rgb="FFFFCCCC"/>
        </patternFill>
      </fill>
    </dxf>
    <dxf>
      <font>
        <sz val="11"/>
        <color rgb="FFFFFFFF"/>
        <name val="Arial"/>
        <family val="2"/>
        <scheme val="none"/>
      </font>
      <fill>
        <patternFill patternType="solid">
          <bgColor rgb="FFED7D31"/>
        </patternFill>
      </fill>
    </dxf>
    <dxf>
      <font>
        <b/>
        <i val="0"/>
        <sz val="11"/>
        <color rgb="FF000000"/>
        <name val="Arial"/>
        <family val="2"/>
        <scheme val="none"/>
      </font>
      <fill>
        <patternFill patternType="solid">
          <bgColor rgb="FFD9D9D9"/>
        </patternFill>
      </fill>
    </dxf>
    <dxf>
      <font>
        <sz val="11"/>
        <color rgb="FFFFFFFF"/>
        <name val="Arial"/>
        <family val="2"/>
        <scheme val="none"/>
      </font>
      <fill>
        <patternFill patternType="solid">
          <bgColor rgb="FFED7D31"/>
        </patternFill>
      </fill>
    </dxf>
    <dxf>
      <font>
        <b/>
        <i val="0"/>
        <sz val="11"/>
        <color rgb="FF000000"/>
        <name val="Arial"/>
        <family val="2"/>
        <scheme val="none"/>
      </font>
      <fill>
        <patternFill patternType="solid">
          <bgColor rgb="FFD9D9D9"/>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FF0000"/>
        <name val="Arial"/>
        <family val="2"/>
        <scheme val="none"/>
      </font>
      <fill>
        <patternFill patternType="solid">
          <bgColor rgb="FFFFCCCC"/>
        </patternFill>
      </fill>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b/>
        <i val="0"/>
        <sz val="11"/>
        <color rgb="FF2E75B6"/>
        <name val="Arial"/>
        <family val="2"/>
        <scheme val="none"/>
      </font>
    </dxf>
    <dxf>
      <font>
        <sz val="11"/>
        <color rgb="FF000000"/>
        <name val="Arial"/>
        <family val="2"/>
        <scheme val="none"/>
      </font>
      <fill>
        <patternFill patternType="solid">
          <bgColor rgb="FFFFFFCC"/>
        </patternFill>
      </fill>
    </dxf>
    <dxf>
      <font>
        <sz val="11"/>
        <color rgb="FF0000FF"/>
        <name val="Arial"/>
        <family val="2"/>
        <scheme val="none"/>
      </font>
    </dxf>
    <dxf>
      <font>
        <sz val="11"/>
        <color rgb="FF0000FF"/>
        <name val="Arial"/>
        <family val="2"/>
        <scheme val="none"/>
      </font>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80"/>
      <tableStyleElement type="headerRow" dxfId="79"/>
      <tableStyleElement type="totalRow" dxfId="78"/>
      <tableStyleElement type="firstColumn" dxfId="77"/>
      <tableStyleElement type="lastColumn" dxfId="76"/>
      <tableStyleElement type="firstRowStripe" dxfId="75"/>
      <tableStyleElement type="firstColumnStripe" dxfId="74"/>
    </tableStyle>
    <tableStyle name="PivotStylePreset2_Accent1" table="0" count="10" xr9:uid="{267968C8-6FFD-4C36-ACC1-9EA1FD1885CA}">
      <tableStyleElement type="headerRow" dxfId="73"/>
      <tableStyleElement type="totalRow" dxfId="72"/>
      <tableStyleElement type="firstRowStripe" dxfId="71"/>
      <tableStyleElement type="firstColumnStripe" dxfId="70"/>
      <tableStyleElement type="firstSubtotalRow" dxfId="69"/>
      <tableStyleElement type="secondSubtotalRow" dxfId="68"/>
      <tableStyleElement type="firstRowSubheading" dxfId="67"/>
      <tableStyleElement type="secondRowSubheading" dxfId="66"/>
      <tableStyleElement type="pageFieldLabels" dxfId="65"/>
      <tableStyleElement type="pageFieldValues" dxfId="64"/>
    </tableStyle>
  </tableStyles>
  <colors>
    <indexedColors>
      <rgbColor rgb="00000000"/>
      <rgbColor rgb="00FFFFFF"/>
      <rgbColor rgb="00FF0000"/>
      <rgbColor rgb="0000FF00"/>
      <rgbColor rgb="000000FF"/>
      <rgbColor rgb="00FFFF00"/>
      <rgbColor rgb="00FF00FF"/>
      <rgbColor rgb="0000FFFF"/>
      <rgbColor rgb="00C40000"/>
      <rgbColor rgb="00DADCDA"/>
      <rgbColor rgb="00EDECF5"/>
      <rgbColor rgb="005D8238"/>
      <rgbColor rgb="00800080"/>
      <rgbColor rgb="001E7AB1"/>
      <rgbColor rgb="00C0C0C0"/>
      <rgbColor rgb="0081827D"/>
      <rgbColor rgb="00A8ADB8"/>
      <rgbColor rgb="00FF9A99"/>
      <rgbColor rgb="00FFFFCC"/>
      <rgbColor rgb="00CCFFFF"/>
      <rgbColor rgb="00FBE5D6"/>
      <rgbColor rgb="00FF9070"/>
      <rgbColor rgb="00D9DAD9"/>
      <rgbColor rgb="00CCCCFF"/>
      <rgbColor rgb="00FFF2CE"/>
      <rgbColor rgb="00FFCE9E"/>
      <rgbColor rgb="00FFEA95"/>
      <rgbColor rgb="00C9EABF"/>
      <rgbColor rgb="00FFE499"/>
      <rgbColor rgb="00E2F0D8"/>
      <rgbColor rgb="00227AB1"/>
      <rgbColor rgb="00E3EBF5"/>
      <rgbColor rgb="000BC9CE"/>
      <rgbColor rgb="00CCFECC"/>
      <rgbColor rgb="00CCFFCC"/>
      <rgbColor rgb="00FFFF99"/>
      <rgbColor rgb="0099CBFF"/>
      <rgbColor rgb="00FF99CC"/>
      <rgbColor rgb="00CC99FF"/>
      <rgbColor rgb="00FFCC9E"/>
      <rgbColor rgb="002E73B4"/>
      <rgbColor rgb="0098CBFE"/>
      <rgbColor rgb="00BFC0C0"/>
      <rgbColor rgb="00FFA600"/>
      <rgbColor rgb="00FF9900"/>
      <rgbColor rgb="00FF8C58"/>
      <rgbColor rgb="00B4C7E7"/>
      <rgbColor rgb="00969696"/>
      <rgbColor rgb="00E0EAF6"/>
      <rgbColor rgb="00BCD6EE"/>
      <rgbColor rgb="00023A0D"/>
      <rgbColor rgb="00DCE8D9"/>
      <rgbColor rgb="008F4F00"/>
      <rgbColor rgb="00FCCBAC"/>
      <rgbColor rgb="00DAE3F3"/>
      <rgbColor rgb="00CEEECD"/>
      <rgbColor rgb="00003366"/>
      <rgbColor rgb="00339966"/>
      <rgbColor rgb="00003300"/>
      <rgbColor rgb="00333300"/>
      <rgbColor rgb="00993300"/>
      <rgbColor rgb="00993366"/>
      <rgbColor rgb="00333399"/>
      <rgbColor rgb="00333333"/>
    </indexedColors>
    <mruColors>
      <color rgb="FFFFFFCC"/>
      <color rgb="FFE3EBF5"/>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134620</xdr:rowOff>
    </xdr:from>
    <xdr:to>
      <xdr:col>1</xdr:col>
      <xdr:colOff>1443355</xdr:colOff>
      <xdr:row>4</xdr:row>
      <xdr:rowOff>50165</xdr:rowOff>
    </xdr:to>
    <xdr:pic>
      <xdr:nvPicPr>
        <xdr:cNvPr id="3" name="Imagem 2" descr="cor-horizontal">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04775" y="134620"/>
          <a:ext cx="2110740" cy="639445"/>
        </a:xfrm>
        <a:prstGeom prst="rect">
          <a:avLst/>
        </a:prstGeom>
      </xdr:spPr>
    </xdr:pic>
    <xdr:clientData/>
  </xdr:twoCellAnchor>
  <xdr:twoCellAnchor editAs="oneCell">
    <xdr:from>
      <xdr:col>5</xdr:col>
      <xdr:colOff>239395</xdr:colOff>
      <xdr:row>23</xdr:row>
      <xdr:rowOff>123825</xdr:rowOff>
    </xdr:from>
    <xdr:to>
      <xdr:col>11</xdr:col>
      <xdr:colOff>384176</xdr:colOff>
      <xdr:row>48</xdr:row>
      <xdr:rowOff>46765</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6461760" y="3503930"/>
          <a:ext cx="4512310" cy="5811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360</xdr:colOff>
      <xdr:row>0</xdr:row>
      <xdr:rowOff>360</xdr:rowOff>
    </xdr:to>
    <xdr:sp macro="" textlink="">
      <xdr:nvSpPr>
        <xdr:cNvPr id="2" name="Button 4" hidden="1">
          <a:extLst>
            <a:ext uri="{FF2B5EF4-FFF2-40B4-BE49-F238E27FC236}">
              <a16:creationId xmlns:a16="http://schemas.microsoft.com/office/drawing/2014/main" id="{00000000-0008-0000-0A00-000002000000}"/>
            </a:ext>
          </a:extLst>
        </xdr:cNvPr>
        <xdr:cNvSpPr/>
      </xdr:nvSpPr>
      <xdr:spPr>
        <a:xfrm>
          <a:off x="0" y="0"/>
          <a:ext cx="0" cy="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chor="ctr">
          <a:noAutofit/>
        </a:bodyPr>
        <a:lstStyle/>
        <a:p>
          <a:pPr>
            <a:lnSpc>
              <a:spcPct val="100000"/>
            </a:lnSpc>
          </a:pPr>
          <a:r>
            <a:rPr lang="pt-BR" sz="1200" b="0" strike="noStrike" spc="-1">
              <a:solidFill>
                <a:srgbClr val="000000"/>
              </a:solidFill>
              <a:latin typeface="Times New Roman" panose="02020603050405020304" pitchFamily="12"/>
            </a:rPr>
            <a:t>CONCLUIR</a:t>
          </a:r>
          <a:endParaRPr lang="pt-BR" sz="1200" b="0" strike="noStrike" spc="-1">
            <a:latin typeface="Times New Roman" panose="02020603050405020304" pitchFamily="12"/>
          </a:endParaRPr>
        </a:p>
      </xdr:txBody>
    </xdr:sp>
    <xdr:clientData/>
  </xdr:twoCellAnchor>
  <xdr:twoCellAnchor editAs="absolute">
    <xdr:from>
      <xdr:col>0</xdr:col>
      <xdr:colOff>0</xdr:colOff>
      <xdr:row>0</xdr:row>
      <xdr:rowOff>0</xdr:rowOff>
    </xdr:from>
    <xdr:to>
      <xdr:col>0</xdr:col>
      <xdr:colOff>360</xdr:colOff>
      <xdr:row>0</xdr:row>
      <xdr:rowOff>360</xdr:rowOff>
    </xdr:to>
    <xdr:sp macro="" textlink="">
      <xdr:nvSpPr>
        <xdr:cNvPr id="3" name="Button 6" hidden="1">
          <a:extLst>
            <a:ext uri="{FF2B5EF4-FFF2-40B4-BE49-F238E27FC236}">
              <a16:creationId xmlns:a16="http://schemas.microsoft.com/office/drawing/2014/main" id="{00000000-0008-0000-0A00-000003000000}"/>
            </a:ext>
          </a:extLst>
        </xdr:cNvPr>
        <xdr:cNvSpPr/>
      </xdr:nvSpPr>
      <xdr:spPr>
        <a:xfrm>
          <a:off x="0" y="0"/>
          <a:ext cx="0" cy="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chor="ctr">
          <a:noAutofit/>
        </a:bodyPr>
        <a:lstStyle/>
        <a:p>
          <a:pPr>
            <a:lnSpc>
              <a:spcPct val="100000"/>
            </a:lnSpc>
          </a:pPr>
          <a:r>
            <a:rPr lang="pt-BR" sz="1200" b="0" strike="noStrike" spc="-1">
              <a:solidFill>
                <a:srgbClr val="000000"/>
              </a:solidFill>
              <a:latin typeface="Times New Roman" panose="02020603050405020304" pitchFamily="12"/>
            </a:rPr>
            <a:t>OCULTAR</a:t>
          </a:r>
          <a:endParaRPr lang="pt-BR" sz="1200" b="0" strike="noStrike" spc="-1">
            <a:latin typeface="Times New Roman" panose="02020603050405020304" pitchFamily="12"/>
          </a:endParaRPr>
        </a:p>
      </xdr:txBody>
    </xdr:sp>
    <xdr:clientData/>
  </xdr:twoCellAnchor>
  <xdr:twoCellAnchor editAs="absolute">
    <xdr:from>
      <xdr:col>0</xdr:col>
      <xdr:colOff>0</xdr:colOff>
      <xdr:row>0</xdr:row>
      <xdr:rowOff>0</xdr:rowOff>
    </xdr:from>
    <xdr:to>
      <xdr:col>0</xdr:col>
      <xdr:colOff>360</xdr:colOff>
      <xdr:row>0</xdr:row>
      <xdr:rowOff>360</xdr:rowOff>
    </xdr:to>
    <xdr:sp macro="" textlink="">
      <xdr:nvSpPr>
        <xdr:cNvPr id="4" name="Button 7" hidden="1">
          <a:extLst>
            <a:ext uri="{FF2B5EF4-FFF2-40B4-BE49-F238E27FC236}">
              <a16:creationId xmlns:a16="http://schemas.microsoft.com/office/drawing/2014/main" id="{00000000-0008-0000-0A00-000004000000}"/>
            </a:ext>
          </a:extLst>
        </xdr:cNvPr>
        <xdr:cNvSpPr/>
      </xdr:nvSpPr>
      <xdr:spPr>
        <a:xfrm>
          <a:off x="0" y="0"/>
          <a:ext cx="0" cy="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chor="ctr">
          <a:noAutofit/>
        </a:bodyPr>
        <a:lstStyle/>
        <a:p>
          <a:pPr>
            <a:lnSpc>
              <a:spcPct val="100000"/>
            </a:lnSpc>
          </a:pPr>
          <a:r>
            <a:rPr lang="pt-BR" sz="1200" b="0" strike="noStrike" spc="-1">
              <a:solidFill>
                <a:srgbClr val="000000"/>
              </a:solidFill>
              <a:latin typeface="Times New Roman" panose="02020603050405020304" pitchFamily="12"/>
            </a:rPr>
            <a:t>EXIBIR</a:t>
          </a:r>
          <a:endParaRPr lang="pt-BR" sz="1200" b="0" strike="noStrike" spc="-1">
            <a:latin typeface="Times New Roman" panose="02020603050405020304" pitchFamily="12"/>
          </a:endParaRPr>
        </a:p>
      </xdr:txBody>
    </xdr:sp>
    <xdr:clientData/>
  </xdr:twoCellAnchor>
  <xdr:twoCellAnchor editAs="oneCell">
    <xdr:from>
      <xdr:col>1</xdr:col>
      <xdr:colOff>526869</xdr:colOff>
      <xdr:row>0</xdr:row>
      <xdr:rowOff>32748</xdr:rowOff>
    </xdr:from>
    <xdr:to>
      <xdr:col>3</xdr:col>
      <xdr:colOff>978989</xdr:colOff>
      <xdr:row>4</xdr:row>
      <xdr:rowOff>114663</xdr:rowOff>
    </xdr:to>
    <xdr:pic>
      <xdr:nvPicPr>
        <xdr:cNvPr id="5" name="Imagem 4" descr="cor-horizontal">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704012" y="32748"/>
          <a:ext cx="2874191" cy="8575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231321</xdr:colOff>
      <xdr:row>0</xdr:row>
      <xdr:rowOff>54429</xdr:rowOff>
    </xdr:from>
    <xdr:to>
      <xdr:col>2</xdr:col>
      <xdr:colOff>656226</xdr:colOff>
      <xdr:row>5</xdr:row>
      <xdr:rowOff>272</xdr:rowOff>
    </xdr:to>
    <xdr:pic>
      <xdr:nvPicPr>
        <xdr:cNvPr id="2" name="Imagem 1" descr="cor-horizontal">
          <a:extLst>
            <a:ext uri="{FF2B5EF4-FFF2-40B4-BE49-F238E27FC236}">
              <a16:creationId xmlns:a16="http://schemas.microsoft.com/office/drawing/2014/main" id="{6E33178B-7899-42CC-ADCD-70B3663B5B14}"/>
            </a:ext>
          </a:extLst>
        </xdr:cNvPr>
        <xdr:cNvPicPr>
          <a:picLocks noChangeAspect="1"/>
        </xdr:cNvPicPr>
      </xdr:nvPicPr>
      <xdr:blipFill>
        <a:blip xmlns:r="http://schemas.openxmlformats.org/officeDocument/2006/relationships" r:embed="rId1"/>
        <a:stretch>
          <a:fillRect/>
        </a:stretch>
      </xdr:blipFill>
      <xdr:spPr>
        <a:xfrm>
          <a:off x="231321" y="54429"/>
          <a:ext cx="2874191" cy="8575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0</xdr:row>
      <xdr:rowOff>95250</xdr:rowOff>
    </xdr:from>
    <xdr:to>
      <xdr:col>2</xdr:col>
      <xdr:colOff>950141</xdr:colOff>
      <xdr:row>5</xdr:row>
      <xdr:rowOff>28847</xdr:rowOff>
    </xdr:to>
    <xdr:pic>
      <xdr:nvPicPr>
        <xdr:cNvPr id="2" name="Imagem 1" descr="cor-horizontal">
          <a:extLst>
            <a:ext uri="{FF2B5EF4-FFF2-40B4-BE49-F238E27FC236}">
              <a16:creationId xmlns:a16="http://schemas.microsoft.com/office/drawing/2014/main" id="{C48020F4-8F21-4CCC-BAD2-CB3DC16C74F2}"/>
            </a:ext>
          </a:extLst>
        </xdr:cNvPr>
        <xdr:cNvPicPr>
          <a:picLocks noChangeAspect="1"/>
        </xdr:cNvPicPr>
      </xdr:nvPicPr>
      <xdr:blipFill>
        <a:blip xmlns:r="http://schemas.openxmlformats.org/officeDocument/2006/relationships" r:embed="rId1"/>
        <a:stretch>
          <a:fillRect/>
        </a:stretch>
      </xdr:blipFill>
      <xdr:spPr>
        <a:xfrm>
          <a:off x="161925" y="95250"/>
          <a:ext cx="2874191" cy="8575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0</xdr:colOff>
      <xdr:row>0</xdr:row>
      <xdr:rowOff>360</xdr:rowOff>
    </xdr:to>
    <xdr:sp macro="" textlink="">
      <xdr:nvSpPr>
        <xdr:cNvPr id="2" name="Button 4" hidden="1">
          <a:extLst>
            <a:ext uri="{FF2B5EF4-FFF2-40B4-BE49-F238E27FC236}">
              <a16:creationId xmlns:a16="http://schemas.microsoft.com/office/drawing/2014/main" id="{A787142D-9636-480B-9C5E-9573A59F196D}"/>
            </a:ext>
          </a:extLst>
        </xdr:cNvPr>
        <xdr:cNvSpPr/>
      </xdr:nvSpPr>
      <xdr:spPr>
        <a:xfrm>
          <a:off x="0" y="0"/>
          <a:ext cx="360" cy="36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chor="ctr">
          <a:noAutofit/>
        </a:bodyPr>
        <a:lstStyle/>
        <a:p>
          <a:pPr>
            <a:lnSpc>
              <a:spcPct val="100000"/>
            </a:lnSpc>
          </a:pPr>
          <a:r>
            <a:rPr lang="pt-BR" sz="1200" b="0" strike="noStrike" spc="-1">
              <a:solidFill>
                <a:srgbClr val="000000"/>
              </a:solidFill>
              <a:latin typeface="Times New Roman" panose="02020603050405020304" pitchFamily="12"/>
            </a:rPr>
            <a:t>CONCLUIR</a:t>
          </a:r>
          <a:endParaRPr lang="pt-BR" sz="1200" b="0" strike="noStrike" spc="-1">
            <a:latin typeface="Times New Roman" panose="02020603050405020304" pitchFamily="12"/>
          </a:endParaRPr>
        </a:p>
      </xdr:txBody>
    </xdr:sp>
    <xdr:clientData/>
  </xdr:twoCellAnchor>
  <xdr:twoCellAnchor editAs="absolute">
    <xdr:from>
      <xdr:col>0</xdr:col>
      <xdr:colOff>0</xdr:colOff>
      <xdr:row>0</xdr:row>
      <xdr:rowOff>0</xdr:rowOff>
    </xdr:from>
    <xdr:to>
      <xdr:col>0</xdr:col>
      <xdr:colOff>0</xdr:colOff>
      <xdr:row>0</xdr:row>
      <xdr:rowOff>360</xdr:rowOff>
    </xdr:to>
    <xdr:sp macro="" textlink="">
      <xdr:nvSpPr>
        <xdr:cNvPr id="3" name="Button 6" hidden="1">
          <a:extLst>
            <a:ext uri="{FF2B5EF4-FFF2-40B4-BE49-F238E27FC236}">
              <a16:creationId xmlns:a16="http://schemas.microsoft.com/office/drawing/2014/main" id="{1F13290F-E9AB-418E-9F3B-1BF1D51E7742}"/>
            </a:ext>
          </a:extLst>
        </xdr:cNvPr>
        <xdr:cNvSpPr/>
      </xdr:nvSpPr>
      <xdr:spPr>
        <a:xfrm>
          <a:off x="0" y="0"/>
          <a:ext cx="360" cy="36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chor="ctr">
          <a:noAutofit/>
        </a:bodyPr>
        <a:lstStyle/>
        <a:p>
          <a:pPr>
            <a:lnSpc>
              <a:spcPct val="100000"/>
            </a:lnSpc>
          </a:pPr>
          <a:r>
            <a:rPr lang="pt-BR" sz="1200" b="0" strike="noStrike" spc="-1">
              <a:solidFill>
                <a:srgbClr val="000000"/>
              </a:solidFill>
              <a:latin typeface="Times New Roman" panose="02020603050405020304" pitchFamily="12"/>
            </a:rPr>
            <a:t>OCULTAR</a:t>
          </a:r>
          <a:endParaRPr lang="pt-BR" sz="1200" b="0" strike="noStrike" spc="-1">
            <a:latin typeface="Times New Roman" panose="02020603050405020304" pitchFamily="12"/>
          </a:endParaRPr>
        </a:p>
      </xdr:txBody>
    </xdr:sp>
    <xdr:clientData/>
  </xdr:twoCellAnchor>
  <xdr:twoCellAnchor editAs="absolute">
    <xdr:from>
      <xdr:col>0</xdr:col>
      <xdr:colOff>0</xdr:colOff>
      <xdr:row>0</xdr:row>
      <xdr:rowOff>0</xdr:rowOff>
    </xdr:from>
    <xdr:to>
      <xdr:col>0</xdr:col>
      <xdr:colOff>0</xdr:colOff>
      <xdr:row>0</xdr:row>
      <xdr:rowOff>360</xdr:rowOff>
    </xdr:to>
    <xdr:sp macro="" textlink="">
      <xdr:nvSpPr>
        <xdr:cNvPr id="4" name="Button 7" hidden="1">
          <a:extLst>
            <a:ext uri="{FF2B5EF4-FFF2-40B4-BE49-F238E27FC236}">
              <a16:creationId xmlns:a16="http://schemas.microsoft.com/office/drawing/2014/main" id="{BF33FDE1-F7DA-484E-B424-F33A9E98FF6C}"/>
            </a:ext>
          </a:extLst>
        </xdr:cNvPr>
        <xdr:cNvSpPr/>
      </xdr:nvSpPr>
      <xdr:spPr>
        <a:xfrm>
          <a:off x="0" y="0"/>
          <a:ext cx="360" cy="36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chor="ctr">
          <a:noAutofit/>
        </a:bodyPr>
        <a:lstStyle/>
        <a:p>
          <a:pPr>
            <a:lnSpc>
              <a:spcPct val="100000"/>
            </a:lnSpc>
          </a:pPr>
          <a:r>
            <a:rPr lang="pt-BR" sz="1200" b="0" strike="noStrike" spc="-1">
              <a:solidFill>
                <a:srgbClr val="000000"/>
              </a:solidFill>
              <a:latin typeface="Times New Roman" panose="02020603050405020304" pitchFamily="12"/>
            </a:rPr>
            <a:t>EXIBIR</a:t>
          </a:r>
          <a:endParaRPr lang="pt-BR" sz="1200" b="0" strike="noStrike" spc="-1">
            <a:latin typeface="Times New Roman" panose="02020603050405020304" pitchFamily="12"/>
          </a:endParaRPr>
        </a:p>
      </xdr:txBody>
    </xdr:sp>
    <xdr:clientData/>
  </xdr:twoCellAnchor>
  <xdr:twoCellAnchor editAs="oneCell">
    <xdr:from>
      <xdr:col>1</xdr:col>
      <xdr:colOff>377190</xdr:colOff>
      <xdr:row>0</xdr:row>
      <xdr:rowOff>46355</xdr:rowOff>
    </xdr:from>
    <xdr:to>
      <xdr:col>3</xdr:col>
      <xdr:colOff>829310</xdr:colOff>
      <xdr:row>4</xdr:row>
      <xdr:rowOff>128270</xdr:rowOff>
    </xdr:to>
    <xdr:pic>
      <xdr:nvPicPr>
        <xdr:cNvPr id="5" name="Imagem 4" descr="cor-horizontal">
          <a:extLst>
            <a:ext uri="{FF2B5EF4-FFF2-40B4-BE49-F238E27FC236}">
              <a16:creationId xmlns:a16="http://schemas.microsoft.com/office/drawing/2014/main" id="{28C95C93-E1BF-465A-9A4E-E85D151E4BFA}"/>
            </a:ext>
          </a:extLst>
        </xdr:cNvPr>
        <xdr:cNvPicPr>
          <a:picLocks noChangeAspect="1"/>
        </xdr:cNvPicPr>
      </xdr:nvPicPr>
      <xdr:blipFill>
        <a:blip xmlns:r="http://schemas.openxmlformats.org/officeDocument/2006/relationships" r:embed="rId1"/>
        <a:stretch>
          <a:fillRect/>
        </a:stretch>
      </xdr:blipFill>
      <xdr:spPr>
        <a:xfrm>
          <a:off x="2548890" y="46355"/>
          <a:ext cx="2880995" cy="862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s01\grupos\SEMOB\OBRAS\CARLOS_H._ROSSIN\DEMANDAS\28.%20PRA&#199;A%20BELA%20VISTA\BELA%20VISTA\PLANILHA_BELA%20VISTA%20R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orc_1.al@outlook.com.br" id="{3ED435E9-A768-43D7-86B7-E5CA0E21C47E}" userId="8e641cb709dba98d" providerId="Windows Live"/>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J40" dT="2025-10-02T20:45:19.59" personId="{3ED435E9-A768-43D7-86B7-E5CA0E21C47E}" id="{FCD1E2F6-7541-46B5-BAC6-536C286A44FD}">
    <text>Analisar a necessidade do item</text>
  </threadedComment>
  <threadedComment ref="AJ41" dT="2025-10-02T20:45:19.59" personId="{3ED435E9-A768-43D7-86B7-E5CA0E21C47E}" id="{681E14FC-D4E4-4341-B251-34BC45DE2AC3}">
    <text>Analisar a necessidade do item</text>
  </threadedComment>
  <threadedComment ref="AJ65" dT="2025-10-02T20:45:19.59" personId="{3ED435E9-A768-43D7-86B7-E5CA0E21C47E}" id="{F7215729-7EA8-46E9-835C-F173D3EF83CA}">
    <text>Avaliar composição do Item</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AMJ15"/>
  <sheetViews>
    <sheetView zoomScale="110" zoomScaleNormal="110" workbookViewId="0">
      <selection activeCell="G12" sqref="G12"/>
    </sheetView>
  </sheetViews>
  <sheetFormatPr defaultColWidth="15.625" defaultRowHeight="14.25"/>
  <cols>
    <col min="1" max="1" width="18.375" style="361" customWidth="1"/>
    <col min="2" max="1024" width="15.625" style="343"/>
  </cols>
  <sheetData>
    <row r="1" spans="1:5">
      <c r="A1" s="362" t="s">
        <v>0</v>
      </c>
      <c r="B1" s="471" t="s">
        <v>1</v>
      </c>
      <c r="C1" s="471"/>
      <c r="D1" s="471"/>
      <c r="E1" s="471"/>
    </row>
    <row r="2" spans="1:5">
      <c r="A2" s="362" t="s">
        <v>2</v>
      </c>
      <c r="B2" s="472" t="s">
        <v>3</v>
      </c>
      <c r="C2" s="472"/>
      <c r="D2" s="472"/>
      <c r="E2" s="472"/>
    </row>
    <row r="3" spans="1:5">
      <c r="A3" s="363"/>
      <c r="B3" s="364"/>
      <c r="C3" s="364"/>
      <c r="D3" s="364"/>
      <c r="E3" s="364"/>
    </row>
    <row r="4" spans="1:5" ht="102">
      <c r="A4" s="365" t="s">
        <v>4</v>
      </c>
      <c r="B4" s="472" t="s">
        <v>5</v>
      </c>
      <c r="C4" s="472"/>
      <c r="D4" s="472"/>
      <c r="E4" s="472"/>
    </row>
    <row r="6" spans="1:5" ht="18" customHeight="1">
      <c r="A6" s="468" t="s">
        <v>6</v>
      </c>
      <c r="B6" s="468"/>
      <c r="C6" s="468"/>
      <c r="D6" s="468"/>
      <c r="E6" s="468"/>
    </row>
    <row r="7" spans="1:5" ht="30" customHeight="1">
      <c r="A7" s="467" t="s">
        <v>7</v>
      </c>
      <c r="B7" s="467"/>
      <c r="C7" s="467"/>
      <c r="D7" s="467"/>
      <c r="E7" s="467"/>
    </row>
    <row r="8" spans="1:5" ht="52.5" customHeight="1">
      <c r="A8" s="470" t="s">
        <v>8</v>
      </c>
      <c r="B8" s="470"/>
      <c r="C8" s="470"/>
      <c r="D8" s="470"/>
      <c r="E8" s="470"/>
    </row>
    <row r="9" spans="1:5" ht="136.5" customHeight="1">
      <c r="A9" s="470" t="s">
        <v>9</v>
      </c>
      <c r="B9" s="470"/>
      <c r="C9" s="470"/>
      <c r="D9" s="470"/>
      <c r="E9" s="470"/>
    </row>
    <row r="10" spans="1:5" ht="52.5" customHeight="1">
      <c r="A10" s="470" t="s">
        <v>10</v>
      </c>
      <c r="B10" s="470"/>
      <c r="C10" s="470"/>
      <c r="D10" s="470"/>
      <c r="E10" s="470"/>
    </row>
    <row r="11" spans="1:5" ht="99" customHeight="1">
      <c r="A11" s="470" t="s">
        <v>11</v>
      </c>
      <c r="B11" s="470"/>
      <c r="C11" s="470"/>
      <c r="D11" s="470"/>
      <c r="E11" s="470"/>
    </row>
    <row r="12" spans="1:5" ht="69.75" customHeight="1">
      <c r="A12" s="467" t="s">
        <v>12</v>
      </c>
      <c r="B12" s="467"/>
      <c r="C12" s="467"/>
      <c r="D12" s="467"/>
      <c r="E12" s="467"/>
    </row>
    <row r="13" spans="1:5" ht="49.5" customHeight="1">
      <c r="A13" s="467" t="s">
        <v>13</v>
      </c>
      <c r="B13" s="467"/>
      <c r="C13" s="467"/>
      <c r="D13" s="467"/>
      <c r="E13" s="467"/>
    </row>
    <row r="14" spans="1:5" ht="18" customHeight="1">
      <c r="A14" s="468" t="s">
        <v>14</v>
      </c>
      <c r="B14" s="468"/>
      <c r="C14" s="468"/>
      <c r="D14" s="468"/>
      <c r="E14" s="468"/>
    </row>
    <row r="15" spans="1:5" ht="150.75" customHeight="1">
      <c r="A15" s="469" t="s">
        <v>15</v>
      </c>
      <c r="B15" s="469"/>
      <c r="C15" s="469"/>
      <c r="D15" s="469"/>
      <c r="E15" s="469"/>
    </row>
  </sheetData>
  <mergeCells count="13">
    <mergeCell ref="B1:E1"/>
    <mergeCell ref="B2:E2"/>
    <mergeCell ref="B4:E4"/>
    <mergeCell ref="A6:E6"/>
    <mergeCell ref="A7:E7"/>
    <mergeCell ref="A13:E13"/>
    <mergeCell ref="A14:E14"/>
    <mergeCell ref="A15:E15"/>
    <mergeCell ref="A8:E8"/>
    <mergeCell ref="A9:E9"/>
    <mergeCell ref="A10:E10"/>
    <mergeCell ref="A11:E11"/>
    <mergeCell ref="A12:E12"/>
  </mergeCells>
  <pageMargins left="0.51180555555555496" right="0.51180555555555496" top="0.78749999999999998" bottom="0.78749999999999998" header="0.51180555555555496" footer="0.51180555555555496"/>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06000"/>
  </sheetPr>
  <dimension ref="A1:AMJ63"/>
  <sheetViews>
    <sheetView view="pageBreakPreview" topLeftCell="A9" zoomScale="85" zoomScaleNormal="85" zoomScaleSheetLayoutView="85" workbookViewId="0">
      <selection activeCell="C24" sqref="C24"/>
    </sheetView>
  </sheetViews>
  <sheetFormatPr defaultColWidth="8.5" defaultRowHeight="14.25"/>
  <cols>
    <col min="1" max="1" width="10.125" style="247" customWidth="1"/>
    <col min="2" max="2" width="39.125" style="247" customWidth="1"/>
    <col min="3" max="3" width="14" style="248" customWidth="1"/>
    <col min="4" max="4" width="2.875" style="247" customWidth="1"/>
    <col min="5" max="5" width="10.125" style="247" customWidth="1"/>
    <col min="6" max="6" width="31.875" style="247" customWidth="1"/>
    <col min="7" max="64" width="8.5" style="247"/>
    <col min="65" max="257" width="8.5" style="244"/>
    <col min="258" max="1024" width="8.5" style="37"/>
  </cols>
  <sheetData>
    <row r="1" spans="1:64">
      <c r="C1" s="486" t="s">
        <v>18058</v>
      </c>
      <c r="D1" s="486"/>
      <c r="E1" s="486"/>
    </row>
    <row r="2" spans="1:64">
      <c r="C2" s="486"/>
      <c r="D2" s="486"/>
      <c r="E2" s="486"/>
    </row>
    <row r="3" spans="1:64">
      <c r="C3" s="486"/>
      <c r="D3" s="486"/>
      <c r="E3" s="486"/>
    </row>
    <row r="4" spans="1:64">
      <c r="C4" s="486"/>
      <c r="D4" s="486"/>
      <c r="E4" s="486"/>
    </row>
    <row r="5" spans="1:64">
      <c r="C5" s="486"/>
      <c r="D5" s="486"/>
      <c r="E5" s="486"/>
    </row>
    <row r="6" spans="1:64" s="243" customFormat="1" ht="18.75">
      <c r="A6" s="492" t="s">
        <v>18059</v>
      </c>
      <c r="B6" s="492"/>
      <c r="C6" s="492"/>
      <c r="D6" s="492"/>
      <c r="E6" s="492"/>
      <c r="F6" s="249"/>
      <c r="H6" s="250"/>
    </row>
    <row r="7" spans="1:64" s="244" customFormat="1" ht="12">
      <c r="A7" s="251"/>
      <c r="B7" s="251"/>
      <c r="C7" s="251"/>
      <c r="D7" s="251"/>
      <c r="E7" s="251"/>
      <c r="F7" s="251"/>
      <c r="H7" s="252"/>
    </row>
    <row r="8" spans="1:64" s="245" customFormat="1" ht="12.75" customHeight="1">
      <c r="A8" s="253" t="s">
        <v>18060</v>
      </c>
      <c r="B8" s="493" t="s">
        <v>18061</v>
      </c>
      <c r="C8" s="493"/>
      <c r="D8" s="493"/>
      <c r="E8" s="251"/>
    </row>
    <row r="9" spans="1:64" s="245" customFormat="1" ht="29.1" customHeight="1">
      <c r="A9" s="253" t="s">
        <v>18062</v>
      </c>
      <c r="B9" s="493" t="s">
        <v>18063</v>
      </c>
      <c r="C9" s="493"/>
      <c r="D9" s="493"/>
      <c r="E9" s="251"/>
    </row>
    <row r="10" spans="1:64" s="245" customFormat="1" ht="24.75" customHeight="1">
      <c r="A10" s="253" t="s">
        <v>18064</v>
      </c>
      <c r="B10" s="494" t="s">
        <v>18065</v>
      </c>
      <c r="C10" s="494"/>
      <c r="D10" s="494"/>
      <c r="E10" s="251"/>
    </row>
    <row r="11" spans="1:64" s="245" customFormat="1" ht="12">
      <c r="A11" s="254"/>
      <c r="B11" s="255"/>
      <c r="C11" s="256"/>
      <c r="D11" s="257"/>
      <c r="E11" s="251"/>
    </row>
    <row r="12" spans="1:64">
      <c r="A12" s="491" t="s">
        <v>18066</v>
      </c>
      <c r="B12" s="491"/>
      <c r="C12" s="491"/>
      <c r="D12" s="491"/>
    </row>
    <row r="13" spans="1:64" s="246" customFormat="1" ht="8.1" customHeight="1">
      <c r="A13" s="259"/>
      <c r="B13" s="260"/>
      <c r="C13" s="261"/>
      <c r="D13" s="258"/>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row>
    <row r="14" spans="1:64">
      <c r="B14" s="262" t="s">
        <v>18057</v>
      </c>
      <c r="C14" s="261"/>
      <c r="D14" s="258"/>
    </row>
    <row r="15" spans="1:64" ht="8.1" customHeight="1">
      <c r="C15" s="261"/>
      <c r="D15" s="258"/>
    </row>
    <row r="16" spans="1:64">
      <c r="A16" s="491" t="s">
        <v>18067</v>
      </c>
      <c r="B16" s="491"/>
      <c r="C16" s="491"/>
      <c r="D16" s="491"/>
    </row>
    <row r="17" spans="1:64" s="246" customFormat="1" ht="6">
      <c r="A17" s="259"/>
      <c r="B17" s="259"/>
      <c r="C17" s="263"/>
      <c r="D17" s="260"/>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59"/>
      <c r="BG17" s="259"/>
      <c r="BH17" s="259"/>
      <c r="BI17" s="259"/>
      <c r="BJ17" s="259"/>
      <c r="BK17" s="259"/>
      <c r="BL17" s="259"/>
    </row>
    <row r="18" spans="1:64">
      <c r="B18" s="262" t="s">
        <v>32549</v>
      </c>
      <c r="C18" s="263"/>
      <c r="D18" s="260"/>
    </row>
    <row r="19" spans="1:64" ht="8.1" customHeight="1">
      <c r="B19" s="248"/>
      <c r="D19" s="248"/>
      <c r="E19" s="248"/>
      <c r="F19" s="248"/>
    </row>
    <row r="20" spans="1:64">
      <c r="A20" s="491" t="s">
        <v>18068</v>
      </c>
      <c r="B20" s="491"/>
      <c r="C20" s="491"/>
      <c r="D20" s="491"/>
      <c r="F20" s="264" t="s">
        <v>18069</v>
      </c>
      <c r="G20" s="265"/>
      <c r="H20" s="265"/>
      <c r="I20" s="265"/>
      <c r="J20" s="265"/>
      <c r="K20" s="265"/>
      <c r="L20" s="265"/>
      <c r="M20" s="265"/>
    </row>
    <row r="21" spans="1:64" s="246" customFormat="1" ht="6">
      <c r="A21" s="259"/>
      <c r="B21" s="259"/>
      <c r="C21" s="263"/>
      <c r="D21" s="263"/>
      <c r="E21" s="259"/>
      <c r="F21" s="266"/>
      <c r="G21" s="266"/>
      <c r="H21" s="266"/>
      <c r="I21" s="266"/>
      <c r="J21" s="266"/>
      <c r="K21" s="266"/>
      <c r="L21" s="266"/>
      <c r="M21" s="266"/>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row>
    <row r="22" spans="1:64">
      <c r="A22" s="267" t="s">
        <v>18070</v>
      </c>
      <c r="B22" s="268" t="s">
        <v>18071</v>
      </c>
      <c r="C22" s="452">
        <v>4.0099999999999997E-2</v>
      </c>
      <c r="D22" s="269" t="s">
        <v>15722</v>
      </c>
      <c r="F22" s="264" t="s">
        <v>18072</v>
      </c>
      <c r="G22" s="265"/>
      <c r="H22" s="265"/>
      <c r="I22" s="265"/>
      <c r="J22" s="265"/>
      <c r="K22" s="265"/>
      <c r="L22" s="265"/>
      <c r="M22" s="265"/>
    </row>
    <row r="23" spans="1:64">
      <c r="A23" s="267" t="s">
        <v>18073</v>
      </c>
      <c r="B23" s="268" t="s">
        <v>18074</v>
      </c>
      <c r="C23" s="452">
        <v>5.9499999999999997E-2</v>
      </c>
      <c r="D23" s="269" t="s">
        <v>15722</v>
      </c>
      <c r="F23" s="264" t="s">
        <v>18075</v>
      </c>
      <c r="G23" s="265"/>
      <c r="H23" s="265"/>
      <c r="I23" s="265"/>
      <c r="J23" s="265"/>
      <c r="K23" s="265"/>
      <c r="L23" s="265"/>
      <c r="M23" s="265"/>
    </row>
    <row r="24" spans="1:64">
      <c r="A24" s="267" t="s">
        <v>18076</v>
      </c>
      <c r="B24" s="268" t="s">
        <v>18077</v>
      </c>
      <c r="C24" s="452">
        <v>1.11E-2</v>
      </c>
      <c r="D24" s="269" t="s">
        <v>15722</v>
      </c>
      <c r="F24" s="270"/>
    </row>
    <row r="25" spans="1:64">
      <c r="A25" s="267" t="s">
        <v>18078</v>
      </c>
      <c r="B25" s="268" t="s">
        <v>18079</v>
      </c>
      <c r="C25" s="452">
        <v>9.5999999999999992E-3</v>
      </c>
      <c r="D25" s="269" t="s">
        <v>15722</v>
      </c>
      <c r="F25" s="270"/>
    </row>
    <row r="26" spans="1:64" ht="8.1" customHeight="1">
      <c r="A26" s="258"/>
      <c r="B26" s="271"/>
      <c r="C26" s="451"/>
      <c r="D26" s="272"/>
      <c r="F26" s="270"/>
    </row>
    <row r="27" spans="1:64">
      <c r="A27" s="267" t="s">
        <v>18080</v>
      </c>
      <c r="B27" s="268" t="s">
        <v>18081</v>
      </c>
      <c r="C27" s="452">
        <v>7.2999999999999995E-2</v>
      </c>
      <c r="D27" s="269" t="s">
        <v>15722</v>
      </c>
      <c r="F27" s="270"/>
    </row>
    <row r="28" spans="1:64" ht="8.1" customHeight="1">
      <c r="C28" s="450"/>
      <c r="D28" s="248"/>
    </row>
    <row r="29" spans="1:64" ht="12.75" customHeight="1">
      <c r="A29" s="491" t="s">
        <v>18082</v>
      </c>
      <c r="B29" s="491"/>
      <c r="C29" s="491"/>
      <c r="D29" s="491"/>
    </row>
    <row r="30" spans="1:64" ht="8.1" customHeight="1">
      <c r="A30" s="258"/>
      <c r="B30" s="258"/>
      <c r="C30" s="258"/>
      <c r="D30" s="258"/>
    </row>
    <row r="31" spans="1:64" ht="12.75" customHeight="1">
      <c r="A31" s="267" t="s">
        <v>18083</v>
      </c>
      <c r="B31" s="273" t="s">
        <v>18084</v>
      </c>
      <c r="C31" s="452">
        <f>SUM(C34:C36)</f>
        <v>7.6499999999999999E-2</v>
      </c>
      <c r="D31" s="274" t="s">
        <v>15722</v>
      </c>
    </row>
    <row r="32" spans="1:64" ht="12.75" customHeight="1">
      <c r="A32" s="258"/>
      <c r="B32" s="258"/>
      <c r="C32" s="258"/>
      <c r="D32" s="258"/>
    </row>
    <row r="33" spans="1:64" s="246" customFormat="1" ht="8.1" customHeight="1">
      <c r="A33" s="259"/>
      <c r="B33" s="259"/>
      <c r="C33" s="275"/>
      <c r="D33" s="263"/>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row>
    <row r="34" spans="1:64">
      <c r="B34" s="276" t="s">
        <v>18085</v>
      </c>
      <c r="C34" s="452">
        <v>0.03</v>
      </c>
      <c r="D34" s="277" t="s">
        <v>15722</v>
      </c>
      <c r="F34" s="270"/>
    </row>
    <row r="35" spans="1:64" ht="12.75" customHeight="1">
      <c r="B35" s="276" t="s">
        <v>18086</v>
      </c>
      <c r="C35" s="452">
        <v>6.4999999999999997E-3</v>
      </c>
      <c r="D35" s="277" t="s">
        <v>15722</v>
      </c>
    </row>
    <row r="36" spans="1:64" ht="12.75" customHeight="1">
      <c r="B36" s="276" t="s">
        <v>32548</v>
      </c>
      <c r="C36" s="452">
        <v>0.04</v>
      </c>
      <c r="D36" s="269" t="s">
        <v>15722</v>
      </c>
    </row>
    <row r="37" spans="1:64" ht="8.1" customHeight="1">
      <c r="D37" s="248"/>
    </row>
    <row r="38" spans="1:64">
      <c r="A38" s="491" t="s">
        <v>18087</v>
      </c>
      <c r="B38" s="491"/>
      <c r="C38" s="491"/>
      <c r="D38" s="491"/>
    </row>
    <row r="39" spans="1:64" s="246" customFormat="1" ht="6">
      <c r="A39" s="259"/>
      <c r="B39" s="259"/>
      <c r="C39" s="263"/>
      <c r="D39" s="260"/>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row>
    <row r="40" spans="1:64" ht="12.75" customHeight="1">
      <c r="B40" s="248" t="s">
        <v>18088</v>
      </c>
      <c r="C40" s="487">
        <f>((1+C22+C23+C25)*(1+C24)*(1+C27)/(1-C31))-1</f>
        <v>0.30306714105035204</v>
      </c>
      <c r="D40" s="488" t="e">
        <f>(((1+D25+D27+D36)*(1+D34)*(1+D38))/(1-D29))-1</f>
        <v>#VALUE!</v>
      </c>
      <c r="E40" s="495"/>
      <c r="F40" s="278"/>
    </row>
    <row r="41" spans="1:64" ht="12.75" customHeight="1">
      <c r="B41" s="248" t="s">
        <v>18089</v>
      </c>
      <c r="C41" s="487">
        <f>(((1+C26+C28+C37)*(1+C35)*(1+C39))/(1-C30))-1</f>
        <v>6.4999999999999503E-3</v>
      </c>
      <c r="D41" s="488" t="e">
        <f>(((1+D26+D28+D37)*(1+D35)*(1+D39))/(1-D30))-1</f>
        <v>#VALUE!</v>
      </c>
      <c r="E41" s="495"/>
      <c r="F41" s="279"/>
    </row>
    <row r="42" spans="1:64">
      <c r="C42" s="280"/>
    </row>
    <row r="43" spans="1:64" ht="41.25" customHeight="1">
      <c r="A43" s="496" t="str">
        <f>CONCATENATE("Declaro para os devidos fins que, conforme legislação tributária municipal, a base de cálculo do ISS para ",B18," é de 100 %, com a respectiva alíquota de ",C36,"%")</f>
        <v>Declaro para os devidos fins que, conforme legislação tributária municipal, a base de cálculo do ISS para Construção de Rodovias e Ferrovias é de 100 %, com a respectiva alíquota de 0,04%</v>
      </c>
      <c r="B43" s="496"/>
      <c r="C43" s="496"/>
      <c r="D43" s="496"/>
    </row>
    <row r="44" spans="1:64" ht="41.25" customHeight="1">
      <c r="A44" s="496" t="str">
        <f>CONCATENATE("Declaro para os devidos fins que o regime de Contribuição Previdenciária adotado para elaboração do orçamento foi ",B14,", e que esta é a alternativa mais adequada para a Administração Pública.")</f>
        <v>Declaro para os devidos fins que o regime de Contribuição Previdenciária adotado para elaboração do orçamento foi Sem Desoneração, e que esta é a alternativa mais adequada para a Administração Pública.</v>
      </c>
      <c r="B44" s="496"/>
      <c r="C44" s="496"/>
      <c r="D44" s="496"/>
    </row>
    <row r="45" spans="1:64">
      <c r="A45" s="258" t="s">
        <v>18090</v>
      </c>
      <c r="B45" s="258"/>
    </row>
    <row r="46" spans="1:64">
      <c r="C46" s="261"/>
    </row>
    <row r="47" spans="1:64">
      <c r="A47" s="258"/>
      <c r="B47" s="258"/>
      <c r="C47" s="261"/>
    </row>
    <row r="48" spans="1:64">
      <c r="A48" s="258"/>
      <c r="B48" s="258"/>
      <c r="C48" s="261"/>
    </row>
    <row r="49" spans="1:4" ht="15">
      <c r="B49" s="55"/>
      <c r="C49" s="55"/>
      <c r="D49" s="55"/>
    </row>
    <row r="50" spans="1:4" ht="15">
      <c r="A50" s="281"/>
      <c r="B50" s="489" t="s">
        <v>18091</v>
      </c>
      <c r="C50" s="489"/>
      <c r="D50" s="489"/>
    </row>
    <row r="51" spans="1:4" ht="15">
      <c r="A51" s="281"/>
      <c r="B51" s="490" t="s">
        <v>18092</v>
      </c>
      <c r="C51" s="490"/>
      <c r="D51" s="490"/>
    </row>
    <row r="52" spans="1:4" ht="15">
      <c r="B52" s="490" t="s">
        <v>18093</v>
      </c>
      <c r="C52" s="490"/>
      <c r="D52" s="490"/>
    </row>
    <row r="53" spans="1:4" ht="15">
      <c r="B53" s="490" t="s">
        <v>18094</v>
      </c>
      <c r="C53" s="490"/>
      <c r="D53" s="490"/>
    </row>
    <row r="54" spans="1:4">
      <c r="C54" s="247"/>
    </row>
    <row r="56" spans="1:4">
      <c r="B56" s="282"/>
      <c r="C56" s="282"/>
      <c r="D56" s="282"/>
    </row>
    <row r="57" spans="1:4">
      <c r="B57" s="282"/>
      <c r="C57" s="282"/>
      <c r="D57" s="282"/>
    </row>
    <row r="58" spans="1:4">
      <c r="B58" s="282"/>
      <c r="C58" s="282"/>
      <c r="D58" s="282"/>
    </row>
    <row r="59" spans="1:4" ht="15">
      <c r="A59" s="281"/>
      <c r="B59" s="489" t="s">
        <v>18095</v>
      </c>
      <c r="C59" s="489"/>
      <c r="D59" s="489"/>
    </row>
    <row r="60" spans="1:4" ht="15">
      <c r="A60" s="281"/>
      <c r="B60" s="490" t="s">
        <v>18096</v>
      </c>
      <c r="C60" s="490"/>
      <c r="D60" s="490"/>
    </row>
    <row r="61" spans="1:4" ht="15">
      <c r="B61" s="490" t="s">
        <v>18093</v>
      </c>
      <c r="C61" s="490"/>
      <c r="D61" s="490"/>
    </row>
    <row r="62" spans="1:4" ht="15">
      <c r="B62" s="490" t="s">
        <v>18094</v>
      </c>
      <c r="C62" s="490"/>
      <c r="D62" s="490"/>
    </row>
    <row r="63" spans="1:4">
      <c r="B63" s="282"/>
      <c r="C63" s="282"/>
      <c r="D63" s="282"/>
    </row>
  </sheetData>
  <mergeCells count="22">
    <mergeCell ref="B62:D62"/>
    <mergeCell ref="E40:E41"/>
    <mergeCell ref="A44:D44"/>
    <mergeCell ref="B50:D50"/>
    <mergeCell ref="B51:D51"/>
    <mergeCell ref="B52:D52"/>
    <mergeCell ref="B53:D53"/>
    <mergeCell ref="A43:D43"/>
    <mergeCell ref="C1:E5"/>
    <mergeCell ref="C40:D41"/>
    <mergeCell ref="B59:D59"/>
    <mergeCell ref="B60:D60"/>
    <mergeCell ref="B61:D61"/>
    <mergeCell ref="A16:D16"/>
    <mergeCell ref="A20:D20"/>
    <mergeCell ref="A29:D29"/>
    <mergeCell ref="A38:D38"/>
    <mergeCell ref="A6:E6"/>
    <mergeCell ref="B8:D8"/>
    <mergeCell ref="B9:D9"/>
    <mergeCell ref="B10:D10"/>
    <mergeCell ref="A12:D12"/>
  </mergeCells>
  <conditionalFormatting sqref="E40:F40">
    <cfRule type="cellIs" dxfId="62" priority="2" operator="equal">
      <formula>"Atende"</formula>
    </cfRule>
  </conditionalFormatting>
  <dataValidations count="1">
    <dataValidation type="list" allowBlank="1" showErrorMessage="1" sqref="B14" xr:uid="{00000000-0002-0000-0900-000000000000}">
      <formula1>"Com Desoneração,Sem Desoneração"</formula1>
    </dataValidation>
  </dataValidations>
  <printOptions horizontalCentered="1"/>
  <pageMargins left="0.39305555555555599" right="0.39305555555555599" top="1.18055555555556" bottom="0.78680555555555598" header="0.39305555555555599" footer="0.51180555555555596"/>
  <pageSetup paperSize="9" scale="80" pageOrder="overThenDown" orientation="portrait" useFirstPageNumber="1"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F5597"/>
    <pageSetUpPr fitToPage="1"/>
  </sheetPr>
  <dimension ref="A1:AML100"/>
  <sheetViews>
    <sheetView topLeftCell="E1" zoomScale="70" zoomScaleNormal="70" zoomScaleSheetLayoutView="55" workbookViewId="0">
      <selection activeCell="J3" sqref="J3"/>
    </sheetView>
  </sheetViews>
  <sheetFormatPr defaultColWidth="9" defaultRowHeight="15"/>
  <cols>
    <col min="1" max="1" width="28.5" style="55" customWidth="1"/>
    <col min="2" max="2" width="22" style="151" customWidth="1"/>
    <col min="3" max="3" width="9.875" style="152" customWidth="1"/>
    <col min="4" max="4" width="18.875" style="152" customWidth="1"/>
    <col min="5" max="5" width="73.875" style="153" customWidth="1"/>
    <col min="6" max="6" width="9.625" style="152" customWidth="1"/>
    <col min="7" max="7" width="15.125" style="154" customWidth="1"/>
    <col min="8" max="8" width="17.75" style="155" customWidth="1"/>
    <col min="9" max="9" width="19.75" style="156" customWidth="1"/>
    <col min="10" max="10" width="33.75" style="157" bestFit="1" customWidth="1"/>
    <col min="11" max="11" width="2.375" style="158" hidden="1" customWidth="1"/>
    <col min="12" max="12" width="10" style="159" bestFit="1" customWidth="1"/>
    <col min="13" max="13" width="15.625" style="160" bestFit="1" customWidth="1"/>
    <col min="14" max="14" width="9.25" style="161" bestFit="1" customWidth="1"/>
    <col min="15" max="15" width="8.125" style="160" bestFit="1" customWidth="1"/>
    <col min="16" max="16" width="2.375" style="158" hidden="1" customWidth="1"/>
    <col min="17" max="17" width="17.125" style="55" bestFit="1" customWidth="1"/>
    <col min="18" max="18" width="17.375" style="55" bestFit="1" customWidth="1"/>
    <col min="19" max="19" width="20.625" style="55" bestFit="1" customWidth="1"/>
    <col min="20" max="20" width="3.5" style="55" hidden="1" customWidth="1"/>
    <col min="21" max="21" width="14.25" style="55" bestFit="1" customWidth="1"/>
    <col min="22" max="22" width="18.25" style="55" bestFit="1" customWidth="1"/>
    <col min="23" max="23" width="19.25" style="55" bestFit="1" customWidth="1"/>
    <col min="24" max="24" width="3.5" style="55" hidden="1" customWidth="1"/>
    <col min="25" max="25" width="6.25" style="55" bestFit="1" customWidth="1"/>
    <col min="26" max="26" width="12.625" style="55" bestFit="1" customWidth="1"/>
    <col min="27" max="27" width="17.125" style="55" bestFit="1" customWidth="1"/>
    <col min="28" max="28" width="19.25" style="55" bestFit="1" customWidth="1"/>
    <col min="29" max="29" width="8.75" style="55" bestFit="1" customWidth="1"/>
    <col min="30" max="30" width="14.5" style="55" bestFit="1" customWidth="1"/>
    <col min="31" max="31" width="10.125" style="55" bestFit="1" customWidth="1"/>
    <col min="32" max="32" width="17" style="55" bestFit="1" customWidth="1"/>
    <col min="33" max="33" width="0" style="55" hidden="1" customWidth="1"/>
    <col min="34" max="35" width="9" style="55"/>
    <col min="36" max="36" width="46.75" style="55" bestFit="1" customWidth="1"/>
    <col min="37" max="37" width="9" style="55"/>
    <col min="38" max="38" width="49.625" style="55" bestFit="1" customWidth="1"/>
    <col min="39" max="1026" width="9" style="55"/>
    <col min="1027" max="16384" width="9" style="162"/>
  </cols>
  <sheetData>
    <row r="1" spans="1:38">
      <c r="B1" s="456"/>
      <c r="C1" s="163"/>
      <c r="D1" s="163"/>
      <c r="E1" s="164"/>
      <c r="F1" s="163"/>
      <c r="G1" s="165"/>
      <c r="H1" s="166"/>
      <c r="I1" s="186"/>
    </row>
    <row r="2" spans="1:38" ht="17.100000000000001" customHeight="1">
      <c r="B2" s="456"/>
      <c r="C2" s="163"/>
      <c r="D2" s="163"/>
      <c r="E2" s="164"/>
      <c r="F2" s="163"/>
      <c r="G2" s="165"/>
      <c r="H2" s="513" t="s">
        <v>18058</v>
      </c>
      <c r="I2" s="513"/>
      <c r="J2" s="513"/>
    </row>
    <row r="3" spans="1:38">
      <c r="B3" s="456"/>
      <c r="C3" s="163"/>
      <c r="D3" s="163"/>
      <c r="E3" s="164"/>
      <c r="F3" s="163"/>
      <c r="G3" s="165"/>
      <c r="H3" s="167"/>
      <c r="I3" s="167"/>
      <c r="J3" s="187" t="s">
        <v>18097</v>
      </c>
    </row>
    <row r="4" spans="1:38">
      <c r="B4" s="456"/>
      <c r="C4" s="163"/>
      <c r="D4" s="163"/>
      <c r="E4" s="164"/>
      <c r="F4" s="163"/>
      <c r="G4" s="165"/>
      <c r="H4" s="167"/>
      <c r="I4" s="167"/>
      <c r="J4" s="187"/>
    </row>
    <row r="5" spans="1:38">
      <c r="B5" s="456"/>
      <c r="C5" s="163"/>
      <c r="D5" s="163"/>
      <c r="E5" s="164"/>
      <c r="F5" s="163"/>
      <c r="G5" s="165"/>
      <c r="H5" s="166"/>
      <c r="I5" s="186"/>
    </row>
    <row r="6" spans="1:38" ht="25.5" customHeight="1">
      <c r="B6" s="514" t="s">
        <v>18098</v>
      </c>
      <c r="C6" s="515"/>
      <c r="D6" s="515"/>
      <c r="E6" s="516"/>
      <c r="F6" s="515"/>
      <c r="G6" s="515"/>
      <c r="H6" s="517"/>
      <c r="I6" s="515"/>
      <c r="J6" s="518"/>
      <c r="L6" s="532"/>
      <c r="M6" s="532"/>
      <c r="N6" s="532"/>
      <c r="O6" s="532"/>
      <c r="Q6" s="528" t="s">
        <v>18099</v>
      </c>
      <c r="R6" s="529" t="s">
        <v>18100</v>
      </c>
      <c r="S6" s="211" t="s">
        <v>18101</v>
      </c>
      <c r="U6" s="210" t="s">
        <v>18102</v>
      </c>
      <c r="V6" s="211" t="s">
        <v>18103</v>
      </c>
      <c r="W6" s="211" t="s">
        <v>18104</v>
      </c>
      <c r="Y6" s="530" t="s">
        <v>18105</v>
      </c>
      <c r="Z6" s="210" t="s">
        <v>18106</v>
      </c>
      <c r="AA6" s="210" t="s">
        <v>18107</v>
      </c>
      <c r="AB6" s="210" t="s">
        <v>18108</v>
      </c>
      <c r="AC6" s="210" t="s">
        <v>18109</v>
      </c>
      <c r="AD6" s="210" t="s">
        <v>18110</v>
      </c>
      <c r="AE6" s="210" t="s">
        <v>18101</v>
      </c>
    </row>
    <row r="7" spans="1:38" s="55" customFormat="1" ht="45" customHeight="1">
      <c r="B7" s="168" t="str">
        <f>'BDI '!A9</f>
        <v>OBRA:</v>
      </c>
      <c r="C7" s="519" t="str">
        <f>'BDI '!B9</f>
        <v>RECUPERAÇÃO ESTRUTURAL DE PONTE SOBRE O RIO PANCAS, NO BAIRRO SANTA HELENA, COLATINA/ES</v>
      </c>
      <c r="D7" s="519"/>
      <c r="E7" s="520"/>
      <c r="F7" s="519"/>
      <c r="G7" s="169" t="s">
        <v>18111</v>
      </c>
      <c r="H7" s="170">
        <v>1.5727</v>
      </c>
      <c r="I7" s="188" t="s">
        <v>18112</v>
      </c>
      <c r="J7" s="189">
        <f>'BDI '!C40</f>
        <v>0.30306714105035204</v>
      </c>
      <c r="K7" s="158"/>
      <c r="L7" s="532"/>
      <c r="M7" s="532"/>
      <c r="N7" s="532"/>
      <c r="O7" s="532"/>
      <c r="P7" s="158"/>
      <c r="Q7" s="528"/>
      <c r="R7" s="529"/>
      <c r="S7" s="212">
        <f>SUM(J12:J79)/2</f>
        <v>1121438.8200000003</v>
      </c>
      <c r="U7" s="213"/>
      <c r="V7" s="214" t="e">
        <f>#REF!</f>
        <v>#REF!</v>
      </c>
      <c r="W7" s="213" t="e">
        <f>U7-V7</f>
        <v>#REF!</v>
      </c>
      <c r="Y7" s="530"/>
      <c r="Z7" s="151">
        <f>LARGE(M:M,AC7)</f>
        <v>69.3</v>
      </c>
      <c r="AA7" s="151" t="s">
        <v>6539</v>
      </c>
      <c r="AB7" s="227">
        <v>0.5</v>
      </c>
      <c r="AC7" s="151">
        <f>ROUND(COUNTIF(M8:M80,"&gt;0")*SUM($AB7:$AB$10),0)</f>
        <v>59</v>
      </c>
      <c r="AD7" s="228">
        <f>SUMIF(O:O,AA7,M:M)</f>
        <v>68961.56</v>
      </c>
      <c r="AE7" s="228"/>
      <c r="AF7" s="150">
        <f>AD7/$S$7</f>
        <v>6.1493822730338495E-2</v>
      </c>
    </row>
    <row r="8" spans="1:38" s="55" customFormat="1" ht="60">
      <c r="B8" s="171" t="str">
        <f>'BDI '!A10</f>
        <v>ENDEREÇO:</v>
      </c>
      <c r="C8" s="521" t="s">
        <v>18113</v>
      </c>
      <c r="D8" s="521"/>
      <c r="E8" s="522"/>
      <c r="F8" s="521"/>
      <c r="G8" s="172" t="s">
        <v>18114</v>
      </c>
      <c r="H8" s="173">
        <v>1.1706000000000001</v>
      </c>
      <c r="I8" s="190" t="s">
        <v>18115</v>
      </c>
      <c r="J8" s="191" t="s">
        <v>18116</v>
      </c>
      <c r="K8" s="192"/>
      <c r="L8" s="532"/>
      <c r="M8" s="532"/>
      <c r="N8" s="532"/>
      <c r="O8" s="532"/>
      <c r="P8" s="192"/>
      <c r="Q8" s="213" t="s">
        <v>18117</v>
      </c>
      <c r="R8" s="215">
        <v>6.9900000000000004E-2</v>
      </c>
      <c r="S8" s="213">
        <f>S7*R8</f>
        <v>78388.573518000019</v>
      </c>
      <c r="U8" s="216"/>
      <c r="V8" s="217" t="e">
        <f>IF(V7&lt;U7,V7*0.01,U8+ABS(W7))</f>
        <v>#REF!</v>
      </c>
      <c r="W8" s="218" t="s">
        <v>18118</v>
      </c>
      <c r="Y8" s="530"/>
      <c r="Z8" s="151">
        <f>LARGE(M:M,AC8)</f>
        <v>6474.6</v>
      </c>
      <c r="AA8" s="151" t="s">
        <v>18119</v>
      </c>
      <c r="AB8" s="227">
        <v>0.3</v>
      </c>
      <c r="AC8" s="151">
        <f>ROUND(COUNTIF(M1:M71,"&gt;0")*SUM($AB8:$AB$10),0)</f>
        <v>26</v>
      </c>
      <c r="AD8" s="228">
        <f>SUMIF(O:O,AA8,M:M)</f>
        <v>156501.14000000001</v>
      </c>
      <c r="AE8" s="228"/>
      <c r="AF8" s="150">
        <f>AD8/$S$7</f>
        <v>0.13955388132542082</v>
      </c>
    </row>
    <row r="9" spans="1:38" s="150" customFormat="1" ht="58.5" customHeight="1" thickBot="1">
      <c r="B9" s="174" t="s">
        <v>18120</v>
      </c>
      <c r="C9" s="523" t="s">
        <v>18121</v>
      </c>
      <c r="D9" s="524"/>
      <c r="E9" s="524"/>
      <c r="F9" s="524"/>
      <c r="G9" s="175" t="s">
        <v>18122</v>
      </c>
      <c r="H9" s="176" t="s">
        <v>18123</v>
      </c>
      <c r="I9" s="193" t="s">
        <v>18124</v>
      </c>
      <c r="J9" s="194" t="s">
        <v>18125</v>
      </c>
      <c r="K9" s="195"/>
      <c r="L9" s="532"/>
      <c r="M9" s="532"/>
      <c r="N9" s="532"/>
      <c r="O9" s="532"/>
      <c r="P9" s="195"/>
      <c r="Q9" s="219"/>
      <c r="R9" s="220"/>
      <c r="S9" s="221"/>
      <c r="Y9" s="531"/>
      <c r="Z9" s="219"/>
      <c r="AA9" s="219"/>
      <c r="AB9" s="229"/>
      <c r="AC9" s="219"/>
      <c r="AD9" s="230"/>
      <c r="AE9" s="230"/>
    </row>
    <row r="10" spans="1:38" s="150" customFormat="1" ht="15" customHeight="1">
      <c r="A10" s="150" t="s">
        <v>18126</v>
      </c>
      <c r="B10" s="498" t="s">
        <v>18127</v>
      </c>
      <c r="C10" s="500" t="s">
        <v>18128</v>
      </c>
      <c r="D10" s="500" t="s">
        <v>14392</v>
      </c>
      <c r="E10" s="502" t="s">
        <v>19</v>
      </c>
      <c r="F10" s="500" t="s">
        <v>20</v>
      </c>
      <c r="G10" s="177"/>
      <c r="H10" s="504" t="s">
        <v>18129</v>
      </c>
      <c r="I10" s="505"/>
      <c r="J10" s="506"/>
      <c r="K10" s="195"/>
      <c r="L10" s="196" t="s">
        <v>18109</v>
      </c>
      <c r="M10" s="197" t="s">
        <v>18130</v>
      </c>
      <c r="N10" s="198" t="s">
        <v>18131</v>
      </c>
      <c r="O10" s="525" t="s">
        <v>18132</v>
      </c>
      <c r="P10" s="195"/>
      <c r="Q10" s="219" t="s">
        <v>18133</v>
      </c>
      <c r="R10" s="220" t="e">
        <f>S10/S7</f>
        <v>#REF!</v>
      </c>
      <c r="S10" s="221" t="e">
        <f>#REF!</f>
        <v>#REF!</v>
      </c>
      <c r="Y10" s="531"/>
      <c r="Z10" s="219">
        <f>LARGE(M:M,AC10)</f>
        <v>20043.84</v>
      </c>
      <c r="AA10" s="219" t="s">
        <v>18134</v>
      </c>
      <c r="AB10" s="229">
        <v>0.2</v>
      </c>
      <c r="AC10" s="219">
        <f>ROUND(COUNTIF(M12:M80,"&gt;0")*SUM($AB$10:$AB10),0)</f>
        <v>12</v>
      </c>
      <c r="AD10" s="230">
        <f>SUMIF(O:O,AA10,M:M)</f>
        <v>895976.12</v>
      </c>
      <c r="AE10" s="230"/>
      <c r="AF10" s="150">
        <f>AD10/$S$7</f>
        <v>0.79895229594424044</v>
      </c>
      <c r="AJ10" s="511" t="s">
        <v>32961</v>
      </c>
      <c r="AL10" s="511" t="s">
        <v>32555</v>
      </c>
    </row>
    <row r="11" spans="1:38" s="150" customFormat="1" ht="15" customHeight="1" thickBot="1">
      <c r="B11" s="499"/>
      <c r="C11" s="501"/>
      <c r="D11" s="501"/>
      <c r="E11" s="503"/>
      <c r="F11" s="501"/>
      <c r="G11" s="178" t="s">
        <v>18101</v>
      </c>
      <c r="H11" s="366" t="s">
        <v>21</v>
      </c>
      <c r="I11" s="199" t="s">
        <v>18135</v>
      </c>
      <c r="J11" s="200" t="s">
        <v>18101</v>
      </c>
      <c r="K11" s="195"/>
      <c r="L11" s="201"/>
      <c r="M11" s="202"/>
      <c r="N11" s="203"/>
      <c r="O11" s="526"/>
      <c r="P11" s="195"/>
      <c r="R11" s="222"/>
      <c r="S11" s="223"/>
      <c r="Y11" s="55"/>
      <c r="AB11" s="231"/>
      <c r="AD11" s="232"/>
      <c r="AE11" s="232"/>
      <c r="AJ11" s="512"/>
      <c r="AL11" s="512"/>
    </row>
    <row r="12" spans="1:38" ht="17.25" customHeight="1">
      <c r="A12" s="55" t="str">
        <f>CONCATENATE(C12,D12)</f>
        <v/>
      </c>
      <c r="B12" s="455">
        <v>1</v>
      </c>
      <c r="C12" s="367"/>
      <c r="D12" s="367"/>
      <c r="E12" s="368" t="s">
        <v>11449</v>
      </c>
      <c r="F12" s="369"/>
      <c r="G12" s="370"/>
      <c r="H12" s="371"/>
      <c r="I12" s="372"/>
      <c r="J12" s="373">
        <f>SUM(J13:J14)</f>
        <v>3602.48</v>
      </c>
      <c r="K12" s="55"/>
      <c r="L12" s="206"/>
      <c r="M12" s="207"/>
      <c r="N12" s="208"/>
      <c r="O12" s="527"/>
      <c r="P12" s="55"/>
      <c r="AJ12" s="377"/>
      <c r="AL12" s="377"/>
    </row>
    <row r="13" spans="1:38" ht="39.950000000000003" customHeight="1">
      <c r="A13" s="55" t="str">
        <f t="shared" ref="A13:A19" si="0">CONCATENATE(C13,D13)</f>
        <v>DER-RO41500</v>
      </c>
      <c r="B13" s="179" t="str">
        <f>CONCATENATE(B12,".",1)</f>
        <v>1.1</v>
      </c>
      <c r="C13" s="180" t="s">
        <v>18136</v>
      </c>
      <c r="D13" s="185">
        <v>41500</v>
      </c>
      <c r="E13" s="181" t="str">
        <f>IFERROR(PROPER(IF($C13="DER-ED",INDEX('DER-ED'!$B:$B,MATCH($D13,'DER-ED'!$A:$A,0)),IF($C13="SICRO",INDEX(SICRO!$B:$B,MATCH($D13,SICRO!$A:$A,0)),IF($C13="DER-RO",INDEX('DER-RO'!$B:$B,MATCH($D13,'DER-RO'!$A:$A,0)),IF($C13="SCORIO",INDEX(SCORIO!$D:$D,MATCH($D13,SCORIO!$C:$C,0)),IF($C13="MERC",INDEX(MERCADO!$B:$B,MATCH($D13,MERCADO!$A:$A,0)),IF($C13="COMP",INDEX(COMPOSICAO!$B:$B,MATCH($D13,COMPOSICAO!$A:$A,0)),""))))))),"*Verificar código*")</f>
        <v>Placa De Obra Nas Dimensões De 3,0 X 6,0 M, Padrão Der-Es</v>
      </c>
      <c r="F13" s="182" t="str">
        <f>IFERROR(LOWER(IF($C13="DER-ED",INDEX('DER-ED'!$C:$C,MATCH($D13,'DER-ED'!$A:$A,0)),IF($C13="SICRO",INDEX(SICRO!$C:$C,MATCH($D13,SICRO!$A:$A,0)),IF($C13="DER-RO",INDEX('DER-RO'!$C:$C,MATCH($D13,'DER-RO'!$A:$A,0)),IF($C13="SCORIO",INDEX(SCORIO!$E:$E,MATCH($D13,SCORIO!$C:$C,0)),IF($C13="MERC",INDEX(MERCADO!$D:$D,MATCH($D13,MERCADO!$A:$A,0)),IF($C13="COMP",INDEX(COMPOSICAO!$H:$H,MATCH($D13,COMPOSICAO!$A:$A,0)),""))))))),"")</f>
        <v>m2</v>
      </c>
      <c r="G13" s="183">
        <f>VLOOKUP(B13,'MEMÓRIA DE CÁLCULO'!$1:$1048576,10,FALSE())</f>
        <v>8</v>
      </c>
      <c r="H13" s="204">
        <f>IFERROR(IF($C13="DER-ED",INDEX('DER-ED'!$D:$D,MATCH($D13,'DER-ED'!$A:$A,0)),IF($C13="SICRO",INDEX(SICRO!$D:$D,MATCH($D13,SICRO!$A:$A,0)),IF($C13="DER-RO",INDEX('DER-RO'!$D:$D,MATCH($D13,'DER-RO'!$A:$A,0)),IF($C13="SCORIO",INDEX(SCORIO!$F:$F,MATCH($D13,SCORIO!$C:$C,0)),IF($C13="MERC",INDEX(MERCADO!$E:$E,MATCH($D13,MERCADO!$A:$A,0)),IF($C13="COMP",INDEX(COMPOSICAO!$I:$I,MATCH($D13,COMPOSICAO!$A:$A,0)),0)))))),0)</f>
        <v>251.56719999999999</v>
      </c>
      <c r="I13" s="204">
        <f>IFERROR(ROUND(H13*(1+$J$7),2),"")</f>
        <v>327.81</v>
      </c>
      <c r="J13" s="205">
        <f>IFERROR(ROUND($I13*$G13,2),"")</f>
        <v>2622.48</v>
      </c>
      <c r="K13" s="55"/>
      <c r="L13" s="206">
        <f>G13</f>
        <v>8</v>
      </c>
      <c r="M13" s="207">
        <f>ROUND(L13*I13,2)</f>
        <v>2622.48</v>
      </c>
      <c r="N13" s="208">
        <f>M13/$S$7</f>
        <v>2.3384958262814546E-3</v>
      </c>
      <c r="O13" s="209" t="str">
        <f>VLOOKUP(M13,$Z$7:$AA$10,2,1)</f>
        <v>C</v>
      </c>
      <c r="P13" s="55"/>
      <c r="AJ13" s="402" t="s">
        <v>32551</v>
      </c>
      <c r="AL13" s="402" t="s">
        <v>32551</v>
      </c>
    </row>
    <row r="14" spans="1:38" ht="39.950000000000003" customHeight="1">
      <c r="A14" s="55" t="str">
        <f t="shared" si="0"/>
        <v>SICRO4915744</v>
      </c>
      <c r="B14" s="184" t="str">
        <f>CONCATENATE($B$12,".",RIGHT(B13,LEN(B13)-2)+1)</f>
        <v>1.2</v>
      </c>
      <c r="C14" s="180" t="s">
        <v>18041</v>
      </c>
      <c r="D14" s="185">
        <v>4915744</v>
      </c>
      <c r="E14" s="181" t="str">
        <f>IFERROR(PROPER(IF($C14="DER-ED",INDEX('DER-ED'!$B:$B,MATCH($D14,'DER-ED'!$A:$A,0)),IF($C14="SICRO",INDEX(SICRO!$B:$B,MATCH($D14,SICRO!$A:$A,0)),IF($C14="DER-RO",INDEX('DER-RO'!$B:$B,MATCH($D14,'DER-RO'!$A:$A,0)),IF($C14="SCORIO",INDEX(SCORIO!$D:$D,MATCH($D14,SCORIO!$C:$C,0)),IF($C14="MERC",INDEX(MERCADO!$B:$B,MATCH($D14,MERCADO!$A:$A,0)),IF($C14="COMP",INDEX(COMPOSICAO!$B:$B,MATCH($D14,COMPOSICAO!$A:$A,0)),""))))))),"*Verificar código*")</f>
        <v>Capina Manual</v>
      </c>
      <c r="F14" s="182" t="str">
        <f>IFERROR(LOWER(IF($C14="DER-ED",INDEX('DER-ED'!$C:$C,MATCH($D14,'DER-ED'!$A:$A,0)),IF($C14="SICRO",INDEX(SICRO!$C:$C,MATCH($D14,SICRO!$A:$A,0)),IF($C14="DER-RO",INDEX('DER-RO'!$C:$C,MATCH($D14,'DER-RO'!$A:$A,0)),IF($C14="SCORIO",INDEX(SCORIO!$E:$E,MATCH($D14,SCORIO!$C:$C,0)),IF($C14="MERC",INDEX(MERCADO!$D:$D,MATCH($D14,MERCADO!$A:$A,0)),IF($C14="COMP",INDEX(COMPOSICAO!$H:$H,MATCH($D14,COMPOSICAO!$A:$A,0)),""))))))),"")</f>
        <v>m²</v>
      </c>
      <c r="G14" s="183">
        <f>VLOOKUP(B14,'MEMÓRIA DE CÁLCULO'!$1:$1048576,10,FALSE())</f>
        <v>1000</v>
      </c>
      <c r="H14" s="204">
        <f>IFERROR(IF($C14="DER-ED",INDEX('DER-ED'!$D:$D,MATCH($D14,'DER-ED'!$A:$A,0)),IF($C14="SICRO",INDEX(SICRO!$D:$D,MATCH($D14,SICRO!$A:$A,0)),IF($C14="DER-RO",INDEX('DER-RO'!$D:$D,MATCH($D14,'DER-RO'!$A:$A,0)),IF($C14="SCORIO",INDEX(SCORIO!$F:$F,MATCH($D14,SCORIO!$C:$C,0)),IF($C14="MERC",INDEX(MERCADO!$E:$E,MATCH($D14,MERCADO!$A:$A,0)),IF($C14="COMP",INDEX(COMPOSICAO!$I:$I,MATCH($D14,COMPOSICAO!$A:$A,0)),0)))))),0)</f>
        <v>0.75</v>
      </c>
      <c r="I14" s="204">
        <f>IFERROR(ROUND(H14*(1+$J$7),2),"")</f>
        <v>0.98</v>
      </c>
      <c r="J14" s="205">
        <f>IFERROR(ROUND($I14*$G14,2),"")</f>
        <v>980</v>
      </c>
      <c r="K14" s="55"/>
      <c r="L14" s="206">
        <f>G14</f>
        <v>1000</v>
      </c>
      <c r="M14" s="207">
        <f>ROUND(L14*I14,2)</f>
        <v>980</v>
      </c>
      <c r="N14" s="208">
        <f>M14/$S$7</f>
        <v>8.7387736408126103E-4</v>
      </c>
      <c r="O14" s="209" t="str">
        <f>VLOOKUP(M14,$Z$7:$AA$10,2,1)</f>
        <v>C</v>
      </c>
      <c r="Q14" s="224"/>
      <c r="R14" s="225"/>
      <c r="S14" s="226"/>
      <c r="AJ14" s="402" t="s">
        <v>32551</v>
      </c>
      <c r="AL14" s="402" t="s">
        <v>32551</v>
      </c>
    </row>
    <row r="15" spans="1:38" ht="20.100000000000001" customHeight="1">
      <c r="A15" s="55" t="str">
        <f t="shared" si="0"/>
        <v/>
      </c>
      <c r="B15" s="455">
        <f>B12+1</f>
        <v>2</v>
      </c>
      <c r="C15" s="367"/>
      <c r="D15" s="367"/>
      <c r="E15" s="368" t="s">
        <v>18137</v>
      </c>
      <c r="F15" s="369"/>
      <c r="G15" s="370"/>
      <c r="H15" s="371"/>
      <c r="I15" s="372"/>
      <c r="J15" s="373">
        <f>SUM(J16:J26)</f>
        <v>120292.13</v>
      </c>
      <c r="K15" s="55"/>
      <c r="L15" s="206"/>
      <c r="M15" s="207"/>
      <c r="N15" s="208"/>
      <c r="O15" s="209"/>
      <c r="P15" s="55"/>
      <c r="R15" s="226"/>
      <c r="S15" s="226"/>
      <c r="AJ15" s="378"/>
      <c r="AL15" s="405"/>
    </row>
    <row r="16" spans="1:38" ht="50.1" customHeight="1">
      <c r="A16" s="55" t="str">
        <f t="shared" si="0"/>
        <v>DER-RO41578</v>
      </c>
      <c r="B16" s="179" t="str">
        <f>CONCATENATE(B15,".",1)</f>
        <v>2.1</v>
      </c>
      <c r="C16" s="180" t="s">
        <v>18136</v>
      </c>
      <c r="D16" s="185">
        <v>41578</v>
      </c>
      <c r="E16" s="181" t="str">
        <f>IFERROR(PROPER(IF($C16="DER-ED",INDEX('DER-ED'!$B:$B,MATCH($D16,'DER-ED'!$A:$A,0)),IF($C16="SICRO",INDEX(SICRO!$B:$B,MATCH($D16,SICRO!$A:$A,0)),IF($C16="DER-RO",INDEX('DER-RO'!$B:$B,MATCH($D16,'DER-RO'!$A:$A,0)),IF($C16="SCORIO",INDEX(SCORIO!$D:$D,MATCH($D16,SCORIO!$C:$C,0)),IF($C16="MERC",INDEX(MERCADO!$B:$B,MATCH($D16,MERCADO!$A:$A,0)),IF($C16="COMP",INDEX(COMPOSICAO!$B:$B,MATCH($D16,COMPOSICAO!$A:$A,0)),""))))))),"*Verificar código*")</f>
        <v>Aluguel De Container P/ Escritório C/ Ar Condicionado E Banheiro, Isolam.Térmico E Acústico, 2
Luminárias, Janela De Vidro, Tomada P/ Comput. E Telef.</v>
      </c>
      <c r="F16" s="182" t="str">
        <f>IFERROR(LOWER(IF($C16="DER-ED",INDEX('DER-ED'!$C:$C,MATCH($D16,'DER-ED'!$A:$A,0)),IF($C16="SICRO",INDEX(SICRO!$C:$C,MATCH($D16,SICRO!$A:$A,0)),IF($C16="DER-RO",INDEX('DER-RO'!$C:$C,MATCH($D16,'DER-RO'!$A:$A,0)),IF($C16="SCORIO",INDEX(SCORIO!$E:$E,MATCH($D16,SCORIO!$C:$C,0)),IF($C16="MERC",INDEX(MERCADO!$D:$D,MATCH($D16,MERCADO!$A:$A,0)),IF($C16="COMP",INDEX(COMPOSICAO!$H:$H,MATCH($D16,COMPOSICAO!$A:$A,0)),""))))))),"")</f>
        <v>mes</v>
      </c>
      <c r="G16" s="183">
        <f>VLOOKUP(B16,'MEMÓRIA DE CÁLCULO'!$1:$1048576,10,FALSE())</f>
        <v>12</v>
      </c>
      <c r="H16" s="204">
        <f>IFERROR(IF($C16="DER-ED",INDEX('DER-ED'!$D:$D,MATCH($D16,'DER-ED'!$A:$A,0)),IF($C16="SICRO",INDEX(SICRO!$D:$D,MATCH($D16,SICRO!$A:$A,0)),IF($C16="DER-RO",INDEX('DER-RO'!$D:$D,MATCH($D16,'DER-RO'!$A:$A,0)),IF($C16="SCORIO",INDEX(SCORIO!$F:$F,MATCH($D16,SCORIO!$C:$C,0)),IF($C16="MERC",INDEX(MERCADO!$E:$E,MATCH($D16,MERCADO!$A:$A,0)),IF($C16="COMP",INDEX(COMPOSICAO!$I:$I,MATCH($D16,COMPOSICAO!$A:$A,0)),0)))))),0)</f>
        <v>1281.835</v>
      </c>
      <c r="I16" s="204">
        <f t="shared" ref="I16:I26" si="1">IFERROR(ROUND(H16*(1+$J$7),2),"")</f>
        <v>1670.32</v>
      </c>
      <c r="J16" s="205">
        <f t="shared" ref="J16:J26" si="2">IFERROR(ROUND($I16*$G16,2),"")</f>
        <v>20043.84</v>
      </c>
      <c r="K16" s="55"/>
      <c r="L16" s="206">
        <f t="shared" ref="L16:L26" si="3">G16</f>
        <v>12</v>
      </c>
      <c r="M16" s="207">
        <f t="shared" ref="M16:M26" si="4">ROUND(L16*I16,2)</f>
        <v>20043.84</v>
      </c>
      <c r="N16" s="208">
        <f t="shared" ref="N16:N26" si="5">M16/$S$7</f>
        <v>1.787332455639443E-2</v>
      </c>
      <c r="O16" s="209" t="str">
        <f t="shared" ref="O16:O26" si="6">VLOOKUP(M16,$Z$7:$AA$10,2,1)</f>
        <v>A</v>
      </c>
      <c r="P16" s="55"/>
      <c r="R16" s="226"/>
      <c r="S16" s="226"/>
      <c r="AJ16" s="402" t="s">
        <v>32551</v>
      </c>
      <c r="AL16" s="402" t="s">
        <v>32551</v>
      </c>
    </row>
    <row r="17" spans="1:38" ht="50.1" customHeight="1">
      <c r="A17" s="55" t="str">
        <f t="shared" si="0"/>
        <v>DER-RO41678</v>
      </c>
      <c r="B17" s="184" t="str">
        <f t="shared" ref="B17:B26" si="7">CONCATENATE($B$15,".",RIGHT(B16,LEN(B16)-2)+1)</f>
        <v>2.2</v>
      </c>
      <c r="C17" s="180" t="s">
        <v>18136</v>
      </c>
      <c r="D17" s="185">
        <v>41678</v>
      </c>
      <c r="E17" s="181" t="str">
        <f>IFERROR(PROPER(IF($C17="DER-ED",INDEX('DER-ED'!$B:$B,MATCH($D17,'DER-ED'!$A:$A,0)),IF($C17="SICRO",INDEX(SICRO!$B:$B,MATCH($D17,SICRO!$A:$A,0)),IF($C17="DER-RO",INDEX('DER-RO'!$B:$B,MATCH($D17,'DER-RO'!$A:$A,0)),IF($C17="SCORIO",INDEX(SCORIO!$D:$D,MATCH($D17,SCORIO!$C:$C,0)),IF($C17="MERC",INDEX(MERCADO!$B:$B,MATCH($D17,MERCADO!$A:$A,0)),IF($C17="COMP",INDEX(COMPOSICAO!$B:$B,MATCH($D17,COMPOSICAO!$A:$A,0)),""))))))),"*Verificar código*")</f>
        <v>Aluguel De Container Tipo Refeitório Simples, C/ 1 Aparelho De Ar Condicionado, 2 Luminárias E 2
Janelas De Vidro</v>
      </c>
      <c r="F17" s="182" t="str">
        <f>IFERROR(LOWER(IF($C17="DER-ED",INDEX('DER-ED'!$C:$C,MATCH($D17,'DER-ED'!$A:$A,0)),IF($C17="SICRO",INDEX(SICRO!$C:$C,MATCH($D17,SICRO!$A:$A,0)),IF($C17="DER-RO",INDEX('DER-RO'!$C:$C,MATCH($D17,'DER-RO'!$A:$A,0)),IF($C17="SCORIO",INDEX(SCORIO!$E:$E,MATCH($D17,SCORIO!$C:$C,0)),IF($C17="MERC",INDEX(MERCADO!$D:$D,MATCH($D17,MERCADO!$A:$A,0)),IF($C17="COMP",INDEX(COMPOSICAO!$H:$H,MATCH($D17,COMPOSICAO!$A:$A,0)),""))))))),"")</f>
        <v>mes</v>
      </c>
      <c r="G17" s="183">
        <f>VLOOKUP(B17,'MEMÓRIA DE CÁLCULO'!$1:$1048576,10,FALSE())</f>
        <v>6</v>
      </c>
      <c r="H17" s="204">
        <f>IFERROR(IF($C17="DER-ED",INDEX('DER-ED'!$D:$D,MATCH($D17,'DER-ED'!$A:$A,0)),IF($C17="SICRO",INDEX(SICRO!$D:$D,MATCH($D17,SICRO!$A:$A,0)),IF($C17="DER-RO",INDEX('DER-RO'!$D:$D,MATCH($D17,'DER-RO'!$A:$A,0)),IF($C17="SCORIO",INDEX(SCORIO!$F:$F,MATCH($D17,SCORIO!$C:$C,0)),IF($C17="MERC",INDEX(MERCADO!$E:$E,MATCH($D17,MERCADO!$A:$A,0)),IF($C17="COMP",INDEX(COMPOSICAO!$I:$I,MATCH($D17,COMPOSICAO!$A:$A,0)),0)))))),0)</f>
        <v>1242.3551000000002</v>
      </c>
      <c r="I17" s="204">
        <f t="shared" si="1"/>
        <v>1618.87</v>
      </c>
      <c r="J17" s="205">
        <f t="shared" si="2"/>
        <v>9713.2199999999993</v>
      </c>
      <c r="K17" s="55"/>
      <c r="L17" s="206">
        <f t="shared" si="3"/>
        <v>6</v>
      </c>
      <c r="M17" s="207">
        <f t="shared" si="4"/>
        <v>9713.2199999999993</v>
      </c>
      <c r="N17" s="208">
        <f t="shared" si="5"/>
        <v>8.6613909085116181E-3</v>
      </c>
      <c r="O17" s="209" t="str">
        <f t="shared" si="6"/>
        <v>B</v>
      </c>
      <c r="R17" s="226"/>
      <c r="S17" s="226"/>
      <c r="AJ17" s="402" t="s">
        <v>32551</v>
      </c>
      <c r="AL17" s="402" t="s">
        <v>32551</v>
      </c>
    </row>
    <row r="18" spans="1:38" ht="50.1" customHeight="1">
      <c r="A18" s="55" t="str">
        <f t="shared" si="0"/>
        <v>DER-RO41454</v>
      </c>
      <c r="B18" s="184" t="str">
        <f t="shared" si="7"/>
        <v>2.3</v>
      </c>
      <c r="C18" s="180" t="s">
        <v>18136</v>
      </c>
      <c r="D18" s="185">
        <v>41454</v>
      </c>
      <c r="E18" s="181" t="str">
        <f>IFERROR(PROPER(IF($C18="DER-ED",INDEX('DER-ED'!$B:$B,MATCH($D18,'DER-ED'!$A:$A,0)),IF($C18="SICRO",INDEX(SICRO!$B:$B,MATCH($D18,SICRO!$A:$A,0)),IF($C18="DER-RO",INDEX('DER-RO'!$B:$B,MATCH($D18,'DER-RO'!$A:$A,0)),IF($C18="SCORIO",INDEX(SCORIO!$D:$D,MATCH($D18,SCORIO!$C:$C,0)),IF($C18="MERC",INDEX(MERCADO!$B:$B,MATCH($D18,MERCADO!$A:$A,0)),IF($C18="COMP",INDEX(COMPOSICAO!$B:$B,MATCH($D18,COMPOSICAO!$A:$A,0)),""))))))),"*Verificar código*")</f>
        <v>Aluguel De Container Tipo Vestiário, 2 Luminárias, Piso Especial E Janela</v>
      </c>
      <c r="F18" s="182" t="str">
        <f>IFERROR(LOWER(IF($C18="DER-ED",INDEX('DER-ED'!$C:$C,MATCH($D18,'DER-ED'!$A:$A,0)),IF($C18="SICRO",INDEX(SICRO!$C:$C,MATCH($D18,SICRO!$A:$A,0)),IF($C18="DER-RO",INDEX('DER-RO'!$C:$C,MATCH($D18,'DER-RO'!$A:$A,0)),IF($C18="SCORIO",INDEX(SCORIO!$E:$E,MATCH($D18,SCORIO!$C:$C,0)),IF($C18="MERC",INDEX(MERCADO!$D:$D,MATCH($D18,MERCADO!$A:$A,0)),IF($C18="COMP",INDEX(COMPOSICAO!$H:$H,MATCH($D18,COMPOSICAO!$A:$A,0)),""))))))),"")</f>
        <v>mes</v>
      </c>
      <c r="G18" s="183">
        <f>VLOOKUP(B18,'MEMÓRIA DE CÁLCULO'!$1:$1048576,10,FALSE())</f>
        <v>6</v>
      </c>
      <c r="H18" s="204">
        <f>IFERROR(IF($C18="DER-ED",INDEX('DER-ED'!$D:$D,MATCH($D18,'DER-ED'!$A:$A,0)),IF($C18="SICRO",INDEX(SICRO!$D:$D,MATCH($D18,SICRO!$A:$A,0)),IF($C18="DER-RO",INDEX('DER-RO'!$D:$D,MATCH($D18,'DER-RO'!$A:$A,0)),IF($C18="SCORIO",INDEX(SCORIO!$F:$F,MATCH($D18,SCORIO!$C:$C,0)),IF($C18="MERC",INDEX(MERCADO!$E:$E,MATCH($D18,MERCADO!$A:$A,0)),IF($C18="COMP",INDEX(COMPOSICAO!$I:$I,MATCH($D18,COMPOSICAO!$A:$A,0)),0)))))),0)</f>
        <v>774.30250000000001</v>
      </c>
      <c r="I18" s="204">
        <f t="shared" si="1"/>
        <v>1008.97</v>
      </c>
      <c r="J18" s="205">
        <f t="shared" si="2"/>
        <v>6053.82</v>
      </c>
      <c r="K18" s="55"/>
      <c r="L18" s="206">
        <f t="shared" si="3"/>
        <v>6</v>
      </c>
      <c r="M18" s="207">
        <f t="shared" si="4"/>
        <v>6053.82</v>
      </c>
      <c r="N18" s="208">
        <f t="shared" si="5"/>
        <v>5.3982614941045096E-3</v>
      </c>
      <c r="O18" s="209" t="str">
        <f t="shared" si="6"/>
        <v>C</v>
      </c>
      <c r="R18" s="226"/>
      <c r="S18" s="226"/>
      <c r="AJ18" s="402" t="s">
        <v>32551</v>
      </c>
      <c r="AL18" s="402" t="s">
        <v>32551</v>
      </c>
    </row>
    <row r="19" spans="1:38" ht="50.1" customHeight="1">
      <c r="A19" s="55" t="str">
        <f t="shared" si="0"/>
        <v>DER-RO41580</v>
      </c>
      <c r="B19" s="184" t="str">
        <f t="shared" si="7"/>
        <v>2.4</v>
      </c>
      <c r="C19" s="180" t="s">
        <v>18136</v>
      </c>
      <c r="D19" s="185">
        <v>41580</v>
      </c>
      <c r="E19" s="181" t="str">
        <f>IFERROR(PROPER(IF($C19="DER-ED",INDEX('DER-ED'!$B:$B,MATCH($D19,'DER-ED'!$A:$A,0)),IF($C19="SICRO",INDEX(SICRO!$B:$B,MATCH($D19,SICRO!$A:$A,0)),IF($C19="DER-RO",INDEX('DER-RO'!$B:$B,MATCH($D19,'DER-RO'!$A:$A,0)),IF($C19="SCORIO",INDEX(SCORIO!$D:$D,MATCH($D19,SCORIO!$C:$C,0)),IF($C19="MERC",INDEX(MERCADO!$B:$B,MATCH($D19,MERCADO!$A:$A,0)),IF($C19="COMP",INDEX(COMPOSICAO!$B:$B,MATCH($D19,COMPOSICAO!$A:$A,0)),""))))))),"*Verificar código*")</f>
        <v>Aluguel De Container Tipo Sanitário Com 3 Vasos Sanitários, Lavatório, Mictório, 5 Chuveiros, 2
Venezianas E Piso Especial</v>
      </c>
      <c r="F19" s="182" t="str">
        <f>IFERROR(LOWER(IF($C19="DER-ED",INDEX('DER-ED'!$C:$C,MATCH($D19,'DER-ED'!$A:$A,0)),IF($C19="SICRO",INDEX(SICRO!$C:$C,MATCH($D19,SICRO!$A:$A,0)),IF($C19="DER-RO",INDEX('DER-RO'!$C:$C,MATCH($D19,'DER-RO'!$A:$A,0)),IF($C19="SCORIO",INDEX(SCORIO!$E:$E,MATCH($D19,SCORIO!$C:$C,0)),IF($C19="MERC",INDEX(MERCADO!$D:$D,MATCH($D19,MERCADO!$A:$A,0)),IF($C19="COMP",INDEX(COMPOSICAO!$H:$H,MATCH($D19,COMPOSICAO!$A:$A,0)),""))))))),"")</f>
        <v>mes</v>
      </c>
      <c r="G19" s="183">
        <f>VLOOKUP(B19,'MEMÓRIA DE CÁLCULO'!$1:$1048576,10,FALSE())</f>
        <v>6</v>
      </c>
      <c r="H19" s="204">
        <f>IFERROR(IF($C19="DER-ED",INDEX('DER-ED'!$D:$D,MATCH($D19,'DER-ED'!$A:$A,0)),IF($C19="SICRO",INDEX(SICRO!$D:$D,MATCH($D19,SICRO!$A:$A,0)),IF($C19="DER-RO",INDEX('DER-RO'!$D:$D,MATCH($D19,'DER-RO'!$A:$A,0)),IF($C19="SCORIO",INDEX(SCORIO!$F:$F,MATCH($D19,SCORIO!$C:$C,0)),IF($C19="MERC",INDEX(MERCADO!$E:$E,MATCH($D19,MERCADO!$A:$A,0)),IF($C19="COMP",INDEX(COMPOSICAO!$I:$I,MATCH($D19,COMPOSICAO!$A:$A,0)),0)))))),0)</f>
        <v>1284.8220000000001</v>
      </c>
      <c r="I19" s="204">
        <f t="shared" si="1"/>
        <v>1674.21</v>
      </c>
      <c r="J19" s="205">
        <f t="shared" si="2"/>
        <v>10045.26</v>
      </c>
      <c r="K19" s="55"/>
      <c r="L19" s="206">
        <f t="shared" si="3"/>
        <v>6</v>
      </c>
      <c r="M19" s="207">
        <f t="shared" si="4"/>
        <v>10045.26</v>
      </c>
      <c r="N19" s="208">
        <f t="shared" si="5"/>
        <v>8.9574748268478853E-3</v>
      </c>
      <c r="O19" s="209" t="str">
        <f t="shared" si="6"/>
        <v>B</v>
      </c>
      <c r="R19" s="226"/>
      <c r="S19" s="226"/>
      <c r="AJ19" s="402" t="s">
        <v>32551</v>
      </c>
      <c r="AL19" s="402" t="s">
        <v>32551</v>
      </c>
    </row>
    <row r="20" spans="1:38" ht="50.1" customHeight="1">
      <c r="A20" s="55" t="str">
        <f t="shared" ref="A20:A48" si="8">CONCATENATE(C20,D20)</f>
        <v>DER-RO41579</v>
      </c>
      <c r="B20" s="184" t="str">
        <f t="shared" si="7"/>
        <v>2.5</v>
      </c>
      <c r="C20" s="180" t="s">
        <v>18136</v>
      </c>
      <c r="D20" s="185">
        <v>41579</v>
      </c>
      <c r="E20" s="181" t="str">
        <f>IFERROR(PROPER(IF($C20="DER-ED",INDEX('DER-ED'!$B:$B,MATCH($D20,'DER-ED'!$A:$A,0)),IF($C20="SICRO",INDEX(SICRO!$B:$B,MATCH($D20,SICRO!$A:$A,0)),IF($C20="DER-RO",INDEX('DER-RO'!$B:$B,MATCH($D20,'DER-RO'!$A:$A,0)),IF($C20="SCORIO",INDEX(SCORIO!$D:$D,MATCH($D20,SCORIO!$C:$C,0)),IF($C20="MERC",INDEX(MERCADO!$B:$B,MATCH($D20,MERCADO!$A:$A,0)),IF($C20="COMP",INDEX(COMPOSICAO!$B:$B,MATCH($D20,COMPOSICAO!$A:$A,0)),""))))))),"*Verificar código*")</f>
        <v>Aluguel De Container Para Almoxarifado</v>
      </c>
      <c r="F20" s="182" t="str">
        <f>IFERROR(LOWER(IF($C20="DER-ED",INDEX('DER-ED'!$C:$C,MATCH($D20,'DER-ED'!$A:$A,0)),IF($C20="SICRO",INDEX(SICRO!$C:$C,MATCH($D20,SICRO!$A:$A,0)),IF($C20="DER-RO",INDEX('DER-RO'!$C:$C,MATCH($D20,'DER-RO'!$A:$A,0)),IF($C20="SCORIO",INDEX(SCORIO!$E:$E,MATCH($D20,SCORIO!$C:$C,0)),IF($C20="MERC",INDEX(MERCADO!$D:$D,MATCH($D20,MERCADO!$A:$A,0)),IF($C20="COMP",INDEX(COMPOSICAO!$H:$H,MATCH($D20,COMPOSICAO!$A:$A,0)),""))))))),"")</f>
        <v>mes</v>
      </c>
      <c r="G20" s="183">
        <f>VLOOKUP(B20,'MEMÓRIA DE CÁLCULO'!$1:$1048576,10,FALSE())</f>
        <v>6</v>
      </c>
      <c r="H20" s="204">
        <f>IFERROR(IF($C20="DER-ED",INDEX('DER-ED'!$D:$D,MATCH($D20,'DER-ED'!$A:$A,0)),IF($C20="SICRO",INDEX(SICRO!$D:$D,MATCH($D20,SICRO!$A:$A,0)),IF($C20="DER-RO",INDEX('DER-RO'!$D:$D,MATCH($D20,'DER-RO'!$A:$A,0)),IF($C20="SCORIO",INDEX(SCORIO!$F:$F,MATCH($D20,SCORIO!$C:$C,0)),IF($C20="MERC",INDEX(MERCADO!$E:$E,MATCH($D20,MERCADO!$A:$A,0)),IF($C20="COMP",INDEX(COMPOSICAO!$I:$I,MATCH($D20,COMPOSICAO!$A:$A,0)),0)))))),0)</f>
        <v>828.12</v>
      </c>
      <c r="I20" s="204">
        <f t="shared" si="1"/>
        <v>1079.0999999999999</v>
      </c>
      <c r="J20" s="205">
        <f t="shared" si="2"/>
        <v>6474.6</v>
      </c>
      <c r="K20" s="55"/>
      <c r="L20" s="206">
        <f t="shared" si="3"/>
        <v>6</v>
      </c>
      <c r="M20" s="207">
        <f t="shared" si="4"/>
        <v>6474.6</v>
      </c>
      <c r="N20" s="208">
        <f t="shared" si="5"/>
        <v>5.7734758994699318E-3</v>
      </c>
      <c r="O20" s="209" t="str">
        <f t="shared" si="6"/>
        <v>B</v>
      </c>
      <c r="R20" s="226"/>
      <c r="S20" s="226"/>
      <c r="AJ20" s="402" t="s">
        <v>32551</v>
      </c>
      <c r="AL20" s="402" t="s">
        <v>32551</v>
      </c>
    </row>
    <row r="21" spans="1:38" ht="50.1" customHeight="1">
      <c r="A21" s="55" t="str">
        <f t="shared" si="8"/>
        <v>DER-RO41495</v>
      </c>
      <c r="B21" s="184" t="str">
        <f t="shared" si="7"/>
        <v>2.6</v>
      </c>
      <c r="C21" s="180" t="s">
        <v>18136</v>
      </c>
      <c r="D21" s="185">
        <v>41495</v>
      </c>
      <c r="E21" s="181" t="str">
        <f>IFERROR(PROPER(IF($C21="DER-ED",INDEX('DER-ED'!$B:$B,MATCH($D21,'DER-ED'!$A:$A,0)),IF($C21="SICRO",INDEX(SICRO!$B:$B,MATCH($D21,SICRO!$A:$A,0)),IF($C21="DER-RO",INDEX('DER-RO'!$B:$B,MATCH($D21,'DER-RO'!$A:$A,0)),IF($C21="SCORIO",INDEX(SCORIO!$D:$D,MATCH($D21,SCORIO!$C:$C,0)),IF($C21="MERC",INDEX(MERCADO!$B:$B,MATCH($D21,MERCADO!$A:$A,0)),IF($C21="COMP",INDEX(COMPOSICAO!$B:$B,MATCH($D21,COMPOSICAO!$A:$A,0)),""))))))),"*Verificar código*")</f>
        <v>Mobilização E Desmobilização De Container Até 50 Km</v>
      </c>
      <c r="F21" s="182" t="str">
        <f>IFERROR(LOWER(IF($C21="DER-ED",INDEX('DER-ED'!$C:$C,MATCH($D21,'DER-ED'!$A:$A,0)),IF($C21="SICRO",INDEX(SICRO!$C:$C,MATCH($D21,SICRO!$A:$A,0)),IF($C21="DER-RO",INDEX('DER-RO'!$C:$C,MATCH($D21,'DER-RO'!$A:$A,0)),IF($C21="SCORIO",INDEX(SCORIO!$E:$E,MATCH($D21,SCORIO!$C:$C,0)),IF($C21="MERC",INDEX(MERCADO!$D:$D,MATCH($D21,MERCADO!$A:$A,0)),IF($C21="COMP",INDEX(COMPOSICAO!$H:$H,MATCH($D21,COMPOSICAO!$A:$A,0)),""))))))),"")</f>
        <v>ud</v>
      </c>
      <c r="G21" s="183">
        <f>VLOOKUP(B21,'MEMÓRIA DE CÁLCULO'!$1:$1048576,10,FALSE())</f>
        <v>6</v>
      </c>
      <c r="H21" s="204">
        <f>IFERROR(IF($C21="DER-ED",INDEX('DER-ED'!$D:$D,MATCH($D21,'DER-ED'!$A:$A,0)),IF($C21="SICRO",INDEX(SICRO!$D:$D,MATCH($D21,SICRO!$A:$A,0)),IF($C21="DER-RO",INDEX('DER-RO'!$D:$D,MATCH($D21,'DER-RO'!$A:$A,0)),IF($C21="SCORIO",INDEX(SCORIO!$F:$F,MATCH($D21,SCORIO!$C:$C,0)),IF($C21="MERC",INDEX(MERCADO!$E:$E,MATCH($D21,MERCADO!$A:$A,0)),IF($C21="COMP",INDEX(COMPOSICAO!$I:$I,MATCH($D21,COMPOSICAO!$A:$A,0)),0)))))),0)</f>
        <v>1020.9566000000001</v>
      </c>
      <c r="I21" s="204">
        <f t="shared" si="1"/>
        <v>1330.37</v>
      </c>
      <c r="J21" s="205">
        <f t="shared" si="2"/>
        <v>7982.22</v>
      </c>
      <c r="K21" s="55"/>
      <c r="L21" s="206">
        <f t="shared" si="3"/>
        <v>6</v>
      </c>
      <c r="M21" s="207">
        <f t="shared" si="4"/>
        <v>7982.22</v>
      </c>
      <c r="N21" s="208">
        <f t="shared" si="5"/>
        <v>7.117838135833391E-3</v>
      </c>
      <c r="O21" s="209" t="str">
        <f t="shared" si="6"/>
        <v>B</v>
      </c>
      <c r="R21" s="226"/>
      <c r="S21" s="226"/>
      <c r="AJ21" s="402" t="s">
        <v>32551</v>
      </c>
      <c r="AL21" s="402" t="s">
        <v>32551</v>
      </c>
    </row>
    <row r="22" spans="1:38" ht="50.1" customHeight="1">
      <c r="A22" s="55" t="str">
        <f t="shared" si="8"/>
        <v>DER-RO41503</v>
      </c>
      <c r="B22" s="184" t="str">
        <f t="shared" si="7"/>
        <v>2.7</v>
      </c>
      <c r="C22" s="180" t="s">
        <v>18136</v>
      </c>
      <c r="D22" s="185">
        <v>41503</v>
      </c>
      <c r="E22" s="181" t="str">
        <f>IFERROR(PROPER(IF($C22="DER-ED",INDEX('DER-ED'!$B:$B,MATCH($D22,'DER-ED'!$A:$A,0)),IF($C22="SICRO",INDEX(SICRO!$B:$B,MATCH($D22,SICRO!$A:$A,0)),IF($C22="DER-RO",INDEX('DER-RO'!$B:$B,MATCH($D22,'DER-RO'!$A:$A,0)),IF($C22="SCORIO",INDEX(SCORIO!$D:$D,MATCH($D22,SCORIO!$C:$C,0)),IF($C22="MERC",INDEX(MERCADO!$B:$B,MATCH($D22,MERCADO!$A:$A,0)),IF($C22="COMP",INDEX(COMPOSICAO!$B:$B,MATCH($D22,COMPOSICAO!$A:$A,0)),""))))))),"*Verificar código*")</f>
        <v>Rede De Luz, Incl. Padrão Entr. Energia Trifás. Cabo Ligação Até Barracões, Quadro Distrib., Disj. E
Chave De Força, Cons. 20M Entre Padrão Entr.E Qdg</v>
      </c>
      <c r="F22" s="182" t="str">
        <f>IFERROR(LOWER(IF($C22="DER-ED",INDEX('DER-ED'!$C:$C,MATCH($D22,'DER-ED'!$A:$A,0)),IF($C22="SICRO",INDEX(SICRO!$C:$C,MATCH($D22,SICRO!$A:$A,0)),IF($C22="DER-RO",INDEX('DER-RO'!$C:$C,MATCH($D22,'DER-RO'!$A:$A,0)),IF($C22="SCORIO",INDEX(SCORIO!$E:$E,MATCH($D22,SCORIO!$C:$C,0)),IF($C22="MERC",INDEX(MERCADO!$D:$D,MATCH($D22,MERCADO!$A:$A,0)),IF($C22="COMP",INDEX(COMPOSICAO!$H:$H,MATCH($D22,COMPOSICAO!$A:$A,0)),""))))))),"")</f>
        <v>m</v>
      </c>
      <c r="G22" s="183">
        <f>VLOOKUP(B22,'MEMÓRIA DE CÁLCULO'!$1:$1048576,10,FALSE())</f>
        <v>10</v>
      </c>
      <c r="H22" s="204">
        <f>IFERROR(IF($C22="DER-ED",INDEX('DER-ED'!$D:$D,MATCH($D22,'DER-ED'!$A:$A,0)),IF($C22="SICRO",INDEX(SICRO!$D:$D,MATCH($D22,SICRO!$A:$A,0)),IF($C22="DER-RO",INDEX('DER-RO'!$D:$D,MATCH($D22,'DER-RO'!$A:$A,0)),IF($C22="SCORIO",INDEX(SCORIO!$F:$F,MATCH($D22,SCORIO!$C:$C,0)),IF($C22="MERC",INDEX(MERCADO!$E:$E,MATCH($D22,MERCADO!$A:$A,0)),IF($C22="COMP",INDEX(COMPOSICAO!$I:$I,MATCH($D22,COMPOSICAO!$A:$A,0)),0)))))),0)</f>
        <v>466.54879999999997</v>
      </c>
      <c r="I22" s="204">
        <f t="shared" si="1"/>
        <v>607.94000000000005</v>
      </c>
      <c r="J22" s="205">
        <f t="shared" si="2"/>
        <v>6079.4</v>
      </c>
      <c r="K22" s="55"/>
      <c r="L22" s="206">
        <f t="shared" si="3"/>
        <v>10</v>
      </c>
      <c r="M22" s="207">
        <f t="shared" si="4"/>
        <v>6079.4</v>
      </c>
      <c r="N22" s="208">
        <f t="shared" si="5"/>
        <v>5.4210714767302225E-3</v>
      </c>
      <c r="O22" s="209" t="str">
        <f t="shared" si="6"/>
        <v>C</v>
      </c>
      <c r="R22" s="226"/>
      <c r="S22" s="226"/>
      <c r="AJ22" s="402" t="s">
        <v>32551</v>
      </c>
      <c r="AL22" s="402" t="s">
        <v>32551</v>
      </c>
    </row>
    <row r="23" spans="1:38" ht="50.1" customHeight="1">
      <c r="A23" s="55" t="str">
        <f t="shared" si="8"/>
        <v>DER-RO41501</v>
      </c>
      <c r="B23" s="184" t="str">
        <f t="shared" si="7"/>
        <v>2.8</v>
      </c>
      <c r="C23" s="180" t="s">
        <v>18136</v>
      </c>
      <c r="D23" s="185">
        <v>41501</v>
      </c>
      <c r="E23" s="181" t="str">
        <f>IFERROR(PROPER(IF($C23="DER-ED",INDEX('DER-ED'!$B:$B,MATCH($D23,'DER-ED'!$A:$A,0)),IF($C23="SICRO",INDEX(SICRO!$B:$B,MATCH($D23,SICRO!$A:$A,0)),IF($C23="DER-RO",INDEX('DER-RO'!$B:$B,MATCH($D23,'DER-RO'!$A:$A,0)),IF($C23="SCORIO",INDEX(SCORIO!$D:$D,MATCH($D23,SCORIO!$C:$C,0)),IF($C23="MERC",INDEX(MERCADO!$B:$B,MATCH($D23,MERCADO!$A:$A,0)),IF($C23="COMP",INDEX(COMPOSICAO!$B:$B,MATCH($D23,COMPOSICAO!$A:$A,0)),""))))))),"*Verificar código*")</f>
        <v>Rede De Água C/ Padrão De Entrada D'Água Diâm. 3/4" Conf. Cesan, Incl. Tubos E Conexões P/
Aliment., Distrib., Extravas. E Limp., Cons. O Padrão A 25M</v>
      </c>
      <c r="F23" s="182" t="str">
        <f>IFERROR(LOWER(IF($C23="DER-ED",INDEX('DER-ED'!$C:$C,MATCH($D23,'DER-ED'!$A:$A,0)),IF($C23="SICRO",INDEX(SICRO!$C:$C,MATCH($D23,SICRO!$A:$A,0)),IF($C23="DER-RO",INDEX('DER-RO'!$C:$C,MATCH($D23,'DER-RO'!$A:$A,0)),IF($C23="SCORIO",INDEX(SCORIO!$E:$E,MATCH($D23,SCORIO!$C:$C,0)),IF($C23="MERC",INDEX(MERCADO!$D:$D,MATCH($D23,MERCADO!$A:$A,0)),IF($C23="COMP",INDEX(COMPOSICAO!$H:$H,MATCH($D23,COMPOSICAO!$A:$A,0)),""))))))),"")</f>
        <v>m</v>
      </c>
      <c r="G23" s="183">
        <f>VLOOKUP(B23,'MEMÓRIA DE CÁLCULO'!$1:$1048576,10,FALSE())</f>
        <v>10</v>
      </c>
      <c r="H23" s="204">
        <f>IFERROR(IF($C23="DER-ED",INDEX('DER-ED'!$D:$D,MATCH($D23,'DER-ED'!$A:$A,0)),IF($C23="SICRO",INDEX(SICRO!$D:$D,MATCH($D23,SICRO!$A:$A,0)),IF($C23="DER-RO",INDEX('DER-RO'!$D:$D,MATCH($D23,'DER-RO'!$A:$A,0)),IF($C23="SCORIO",INDEX(SCORIO!$F:$F,MATCH($D23,SCORIO!$C:$C,0)),IF($C23="MERC",INDEX(MERCADO!$E:$E,MATCH($D23,MERCADO!$A:$A,0)),IF($C23="COMP",INDEX(COMPOSICAO!$I:$I,MATCH($D23,COMPOSICAO!$A:$A,0)),0)))))),0)</f>
        <v>57.422499999999999</v>
      </c>
      <c r="I23" s="204">
        <f t="shared" si="1"/>
        <v>74.83</v>
      </c>
      <c r="J23" s="205">
        <f t="shared" si="2"/>
        <v>748.3</v>
      </c>
      <c r="K23" s="55"/>
      <c r="L23" s="206">
        <f t="shared" si="3"/>
        <v>10</v>
      </c>
      <c r="M23" s="207">
        <f t="shared" si="4"/>
        <v>748.3</v>
      </c>
      <c r="N23" s="208">
        <f t="shared" si="5"/>
        <v>6.6726778728776279E-4</v>
      </c>
      <c r="O23" s="209" t="str">
        <f t="shared" si="6"/>
        <v>C</v>
      </c>
      <c r="R23" s="226"/>
      <c r="S23" s="226"/>
      <c r="AJ23" s="402" t="s">
        <v>32551</v>
      </c>
      <c r="AL23" s="402" t="s">
        <v>32551</v>
      </c>
    </row>
    <row r="24" spans="1:38" ht="50.1" customHeight="1">
      <c r="A24" s="55" t="str">
        <f t="shared" si="8"/>
        <v>DER-RO41499</v>
      </c>
      <c r="B24" s="184" t="str">
        <f t="shared" si="7"/>
        <v>2.9</v>
      </c>
      <c r="C24" s="180" t="s">
        <v>18136</v>
      </c>
      <c r="D24" s="185">
        <v>41499</v>
      </c>
      <c r="E24" s="181" t="str">
        <f>IFERROR(PROPER(IF($C24="DER-ED",INDEX('DER-ED'!$B:$B,MATCH($D24,'DER-ED'!$A:$A,0)),IF($C24="SICRO",INDEX(SICRO!$B:$B,MATCH($D24,SICRO!$A:$A,0)),IF($C24="DER-RO",INDEX('DER-RO'!$B:$B,MATCH($D24,'DER-RO'!$A:$A,0)),IF($C24="SCORIO",INDEX(SCORIO!$D:$D,MATCH($D24,SCORIO!$C:$C,0)),IF($C24="MERC",INDEX(MERCADO!$B:$B,MATCH($D24,MERCADO!$A:$A,0)),IF($C24="COMP",INDEX(COMPOSICAO!$B:$B,MATCH($D24,COMPOSICAO!$A:$A,0)),""))))))),"*Verificar código*")</f>
        <v>Rede De Esgoto, Contendo Fossa E Filtro, Incl. Tubos E Conexões De Ligação Entre Caixas,
Considerando Distância De 25M</v>
      </c>
      <c r="F24" s="182" t="str">
        <f>IFERROR(LOWER(IF($C24="DER-ED",INDEX('DER-ED'!$C:$C,MATCH($D24,'DER-ED'!$A:$A,0)),IF($C24="SICRO",INDEX(SICRO!$C:$C,MATCH($D24,SICRO!$A:$A,0)),IF($C24="DER-RO",INDEX('DER-RO'!$C:$C,MATCH($D24,'DER-RO'!$A:$A,0)),IF($C24="SCORIO",INDEX(SCORIO!$E:$E,MATCH($D24,SCORIO!$C:$C,0)),IF($C24="MERC",INDEX(MERCADO!$D:$D,MATCH($D24,MERCADO!$A:$A,0)),IF($C24="COMP",INDEX(COMPOSICAO!$H:$H,MATCH($D24,COMPOSICAO!$A:$A,0)),""))))))),"")</f>
        <v>m</v>
      </c>
      <c r="G24" s="183">
        <f>VLOOKUP(B24,'MEMÓRIA DE CÁLCULO'!$1:$1048576,10,FALSE())</f>
        <v>10</v>
      </c>
      <c r="H24" s="204">
        <f>IFERROR(IF($C24="DER-ED",INDEX('DER-ED'!$D:$D,MATCH($D24,'DER-ED'!$A:$A,0)),IF($C24="SICRO",INDEX(SICRO!$D:$D,MATCH($D24,SICRO!$A:$A,0)),IF($C24="DER-RO",INDEX('DER-RO'!$D:$D,MATCH($D24,'DER-RO'!$A:$A,0)),IF($C24="SCORIO",INDEX(SCORIO!$F:$F,MATCH($D24,SCORIO!$C:$C,0)),IF($C24="MERC",INDEX(MERCADO!$E:$E,MATCH($D24,MERCADO!$A:$A,0)),IF($C24="COMP",INDEX(COMPOSICAO!$I:$I,MATCH($D24,COMPOSICAO!$A:$A,0)),0)))))),0)</f>
        <v>448.52379999999999</v>
      </c>
      <c r="I24" s="204">
        <f t="shared" si="1"/>
        <v>584.46</v>
      </c>
      <c r="J24" s="205">
        <f t="shared" si="2"/>
        <v>5844.6</v>
      </c>
      <c r="K24" s="55"/>
      <c r="L24" s="206">
        <f t="shared" si="3"/>
        <v>10</v>
      </c>
      <c r="M24" s="207">
        <f t="shared" si="4"/>
        <v>5844.6</v>
      </c>
      <c r="N24" s="208">
        <f t="shared" si="5"/>
        <v>5.2116975939891213E-3</v>
      </c>
      <c r="O24" s="209" t="str">
        <f t="shared" si="6"/>
        <v>C</v>
      </c>
      <c r="R24" s="226"/>
      <c r="S24" s="226"/>
      <c r="AJ24" s="402" t="s">
        <v>32551</v>
      </c>
      <c r="AL24" s="402" t="s">
        <v>32551</v>
      </c>
    </row>
    <row r="25" spans="1:38" ht="50.1" customHeight="1">
      <c r="A25" s="55" t="str">
        <f t="shared" si="8"/>
        <v>DER-RO41527</v>
      </c>
      <c r="B25" s="184" t="str">
        <f t="shared" si="7"/>
        <v>2.10</v>
      </c>
      <c r="C25" s="180" t="s">
        <v>18136</v>
      </c>
      <c r="D25" s="185">
        <v>41527</v>
      </c>
      <c r="E25" s="181" t="str">
        <f>IFERROR(PROPER(IF($C25="DER-ED",INDEX('DER-ED'!$B:$B,MATCH($D25,'DER-ED'!$A:$A,0)),IF($C25="SICRO",INDEX(SICRO!$B:$B,MATCH($D25,SICRO!$A:$A,0)),IF($C25="DER-RO",INDEX('DER-RO'!$B:$B,MATCH($D25,'DER-RO'!$A:$A,0)),IF($C25="SCORIO",INDEX(SCORIO!$D:$D,MATCH($D25,SCORIO!$C:$C,0)),IF($C25="MERC",INDEX(MERCADO!$B:$B,MATCH($D25,MERCADO!$A:$A,0)),IF($C25="COMP",INDEX(COMPOSICAO!$B:$B,MATCH($D25,COMPOSICAO!$A:$A,0)),""))))))),"*Verificar código*")</f>
        <v>Reservatório De Fibra De Vidro De 1000 L, Incl. Suporte Em Madeira De 7X12Cm, Elevado De 4M</v>
      </c>
      <c r="F25" s="182" t="str">
        <f>IFERROR(LOWER(IF($C25="DER-ED",INDEX('DER-ED'!$C:$C,MATCH($D25,'DER-ED'!$A:$A,0)),IF($C25="SICRO",INDEX(SICRO!$C:$C,MATCH($D25,SICRO!$A:$A,0)),IF($C25="DER-RO",INDEX('DER-RO'!$C:$C,MATCH($D25,'DER-RO'!$A:$A,0)),IF($C25="SCORIO",INDEX(SCORIO!$E:$E,MATCH($D25,SCORIO!$C:$C,0)),IF($C25="MERC",INDEX(MERCADO!$D:$D,MATCH($D25,MERCADO!$A:$A,0)),IF($C25="COMP",INDEX(COMPOSICAO!$H:$H,MATCH($D25,COMPOSICAO!$A:$A,0)),""))))))),"")</f>
        <v>ud</v>
      </c>
      <c r="G25" s="183">
        <f>VLOOKUP(B25,'MEMÓRIA DE CÁLCULO'!$1:$1048576,10,FALSE())</f>
        <v>3</v>
      </c>
      <c r="H25" s="204">
        <f>IFERROR(IF($C25="DER-ED",INDEX('DER-ED'!$D:$D,MATCH($D25,'DER-ED'!$A:$A,0)),IF($C25="SICRO",INDEX(SICRO!$D:$D,MATCH($D25,SICRO!$A:$A,0)),IF($C25="DER-RO",INDEX('DER-RO'!$D:$D,MATCH($D25,'DER-RO'!$A:$A,0)),IF($C25="SCORIO",INDEX(SCORIO!$F:$F,MATCH($D25,SCORIO!$C:$C,0)),IF($C25="MERC",INDEX(MERCADO!$E:$E,MATCH($D25,MERCADO!$A:$A,0)),IF($C25="COMP",INDEX(COMPOSICAO!$I:$I,MATCH($D25,COMPOSICAO!$A:$A,0)),0)))))),0)</f>
        <v>2207.3209000000002</v>
      </c>
      <c r="I25" s="204">
        <f t="shared" si="1"/>
        <v>2876.29</v>
      </c>
      <c r="J25" s="205">
        <f t="shared" si="2"/>
        <v>8628.8700000000008</v>
      </c>
      <c r="K25" s="55"/>
      <c r="L25" s="206">
        <f t="shared" si="3"/>
        <v>3</v>
      </c>
      <c r="M25" s="207">
        <f t="shared" si="4"/>
        <v>8628.8700000000008</v>
      </c>
      <c r="N25" s="208">
        <f t="shared" si="5"/>
        <v>7.6944634393876239E-3</v>
      </c>
      <c r="O25" s="209" t="str">
        <f t="shared" si="6"/>
        <v>B</v>
      </c>
      <c r="R25" s="226"/>
      <c r="S25" s="226"/>
      <c r="AJ25" s="402" t="s">
        <v>32551</v>
      </c>
      <c r="AL25" s="402" t="s">
        <v>32551</v>
      </c>
    </row>
    <row r="26" spans="1:38" ht="62.1" customHeight="1">
      <c r="A26" s="55" t="str">
        <f>CONCATENATE(C26,D26)</f>
        <v>DER-RO100882</v>
      </c>
      <c r="B26" s="184" t="str">
        <f t="shared" si="7"/>
        <v>2.11</v>
      </c>
      <c r="C26" s="180" t="s">
        <v>18136</v>
      </c>
      <c r="D26" s="185">
        <v>100882</v>
      </c>
      <c r="E26" s="181" t="str">
        <f>IFERROR(PROPER(IF($C26="DER-ED",INDEX('DER-ED'!$B:$B,MATCH($D26,'DER-ED'!$A:$A,0)),IF($C26="SICRO",INDEX(SICRO!$B:$B,MATCH($D26,SICRO!$A:$A,0)),IF($C26="DER-RO",INDEX('DER-RO'!$B:$B,MATCH($D26,'DER-RO'!$A:$A,0)),IF($C26="SCORIO",INDEX(SCORIO!$D:$D,MATCH($D26,SCORIO!$C:$C,0)),IF($C26="MERC",INDEX(MERCADO!$B:$B,MATCH($D26,MERCADO!$A:$A,0)),IF($C26="COMP",INDEX(COMPOSICAO!$B:$B,MATCH($D26,COMPOSICAO!$A:$A,0)),""))))))),"*Verificar código*")</f>
        <v>Tapume Telha Metálica Ondulada 0,50Mm Branca H=2,20M, Incl. Montagem Estr. Mad. 8"X8",
Incl. Faixas Pint. Esmalte Sintético C/ H=40Cm (Reaproveitamento 2X)</v>
      </c>
      <c r="F26" s="182" t="str">
        <f>IFERROR(LOWER(IF($C26="DER-ED",INDEX('DER-ED'!$C:$C,MATCH($D26,'DER-ED'!$A:$A,0)),IF($C26="SICRO",INDEX(SICRO!$C:$C,MATCH($D26,SICRO!$A:$A,0)),IF($C26="DER-RO",INDEX('DER-RO'!$C:$C,MATCH($D26,'DER-RO'!$A:$A,0)),IF($C26="SCORIO",INDEX(SCORIO!$E:$E,MATCH($D26,SCORIO!$C:$C,0)),IF($C26="MERC",INDEX(MERCADO!$D:$D,MATCH($D26,MERCADO!$A:$A,0)),IF($C26="COMP",INDEX(COMPOSICAO!$H:$H,MATCH($D26,COMPOSICAO!$A:$A,0)),""))))))),"")</f>
        <v>m</v>
      </c>
      <c r="G26" s="183">
        <f>VLOOKUP(B26,'MEMÓRIA DE CÁLCULO'!$1:$1048576,10,FALSE())</f>
        <v>200</v>
      </c>
      <c r="H26" s="204">
        <f>IFERROR(IF($C26="DER-ED",INDEX('DER-ED'!$D:$D,MATCH($D26,'DER-ED'!$A:$A,0)),IF($C26="SICRO",INDEX(SICRO!$D:$D,MATCH($D26,SICRO!$A:$A,0)),IF($C26="DER-RO",INDEX('DER-RO'!$D:$D,MATCH($D26,'DER-RO'!$A:$A,0)),IF($C26="SCORIO",INDEX(SCORIO!$F:$F,MATCH($D26,SCORIO!$C:$C,0)),IF($C26="MERC",INDEX(MERCADO!$E:$E,MATCH($D26,MERCADO!$A:$A,0)),IF($C26="COMP",INDEX(COMPOSICAO!$I:$I,MATCH($D26,COMPOSICAO!$A:$A,0)),0)))))),0)</f>
        <v>148.4127</v>
      </c>
      <c r="I26" s="204">
        <f t="shared" si="1"/>
        <v>193.39</v>
      </c>
      <c r="J26" s="205">
        <f t="shared" si="2"/>
        <v>38678</v>
      </c>
      <c r="K26" s="55"/>
      <c r="L26" s="206">
        <f t="shared" si="3"/>
        <v>200</v>
      </c>
      <c r="M26" s="207">
        <f t="shared" si="4"/>
        <v>38678</v>
      </c>
      <c r="N26" s="208">
        <f t="shared" si="5"/>
        <v>3.4489621110137772E-2</v>
      </c>
      <c r="O26" s="209" t="str">
        <f t="shared" si="6"/>
        <v>A</v>
      </c>
      <c r="Q26" s="224"/>
      <c r="R26" s="226"/>
      <c r="S26" s="226"/>
      <c r="AJ26" s="402" t="s">
        <v>32551</v>
      </c>
      <c r="AL26" s="403" t="s">
        <v>32552</v>
      </c>
    </row>
    <row r="27" spans="1:38" ht="20.100000000000001" customHeight="1">
      <c r="A27" s="55" t="str">
        <f t="shared" si="8"/>
        <v/>
      </c>
      <c r="B27" s="455">
        <f>B15+1</f>
        <v>3</v>
      </c>
      <c r="C27" s="367"/>
      <c r="D27" s="367"/>
      <c r="E27" s="368" t="s">
        <v>18139</v>
      </c>
      <c r="F27" s="369"/>
      <c r="G27" s="370"/>
      <c r="H27" s="371"/>
      <c r="I27" s="372"/>
      <c r="J27" s="373">
        <f>SUM(J28:J28)</f>
        <v>28990.43</v>
      </c>
      <c r="K27" s="55"/>
      <c r="L27" s="206"/>
      <c r="M27" s="207"/>
      <c r="N27" s="208"/>
      <c r="O27" s="209"/>
      <c r="P27" s="55"/>
      <c r="R27" s="226"/>
      <c r="S27" s="226"/>
      <c r="AJ27" s="378"/>
      <c r="AL27" s="405"/>
    </row>
    <row r="28" spans="1:38" ht="71.099999999999994" customHeight="1">
      <c r="A28" s="55" t="str">
        <f t="shared" si="8"/>
        <v>DER-ED30304</v>
      </c>
      <c r="B28" s="179" t="str">
        <f>CONCATENATE(B27,".",1)</f>
        <v>3.1</v>
      </c>
      <c r="C28" s="180" t="s">
        <v>18138</v>
      </c>
      <c r="D28" s="185">
        <v>30304</v>
      </c>
      <c r="E28" s="181" t="str">
        <f>IFERROR(PROPER(IF($C28="DER-ED",INDEX('DER-ED'!$B:$B,MATCH($D28,'DER-ED'!$A:$A,0)),IF($C28="SICRO",INDEX(SICRO!$B:$B,MATCH($D28,SICRO!$A:$A,0)),IF($C28="DER-RO",INDEX('DER-RO'!$B:$B,MATCH($D28,'DER-RO'!$A:$A,0)),IF($C28="SCORIO",INDEX(SCORIO!$D:$D,MATCH($D28,SCORIO!$C:$C,0)),IF($C28="MERC",INDEX(MERCADO!$B:$B,MATCH($D28,MERCADO!$A:$A,0)),IF($C28="COMP",INDEX(COMPOSICAO!$B:$B,MATCH($D28,COMPOSICAO!$A:$A,0)),""))))))),"*Verificar código*")</f>
        <v>Índice De Preço Para Remoção De Entulho Decorrente Da Execução De Obras (Classe A Conama - Nbr 10.004 - Classe Ii-B), Incluindo Aluguel Da Caçamba, Carga, Transporte E Descarga Em Área Licenciada</v>
      </c>
      <c r="F28" s="182" t="str">
        <f>IFERROR(LOWER(IF($C28="DER-ED",INDEX('DER-ED'!$C:$C,MATCH($D28,'DER-ED'!$A:$A,0)),IF($C28="SICRO",INDEX(SICRO!$C:$C,MATCH($D28,SICRO!$A:$A,0)),IF($C28="DER-RO",INDEX('DER-RO'!$C:$C,MATCH($D28,'DER-RO'!$A:$A,0)),IF($C28="SCORIO",INDEX(SCORIO!$E:$E,MATCH($D28,SCORIO!$C:$C,0)),IF($C28="MERC",INDEX(MERCADO!$D:$D,MATCH($D28,MERCADO!$A:$A,0)),IF($C28="COMP",INDEX(COMPOSICAO!$H:$H,MATCH($D28,COMPOSICAO!$A:$A,0)),""))))))),"")</f>
        <v>m3</v>
      </c>
      <c r="G28" s="183">
        <f>VLOOKUP(B28,'MEMÓRIA DE CÁLCULO'!$1:$1048576,10,FALSE())</f>
        <v>260.94</v>
      </c>
      <c r="H28" s="204">
        <f>IFERROR(IF($C28="DER-ED",INDEX('DER-ED'!$D:$D,MATCH($D28,'DER-ED'!$A:$A,0)),IF($C28="SICRO",INDEX(SICRO!$D:$D,MATCH($D28,SICRO!$A:$A,0)),IF($C28="DER-RO",INDEX('DER-RO'!$D:$D,MATCH($D28,'DER-RO'!$A:$A,0)),IF($C28="SCORIO",INDEX(SCORIO!$F:$F,MATCH($D28,SCORIO!$C:$C,0)),IF($C28="MERC",INDEX(MERCADO!$E:$E,MATCH($D28,MERCADO!$A:$A,0)),IF($C28="COMP",INDEX(COMPOSICAO!$I:$I,MATCH($D28,COMPOSICAO!$A:$A,0)),0)))))),0)</f>
        <v>85.26</v>
      </c>
      <c r="I28" s="204">
        <f>IFERROR(ROUND(H28*(1+$J$7),2),"")</f>
        <v>111.1</v>
      </c>
      <c r="J28" s="205">
        <f>IFERROR(ROUND($I28*$G28,2),"")</f>
        <v>28990.43</v>
      </c>
      <c r="K28" s="55"/>
      <c r="L28" s="206">
        <f>G28</f>
        <v>260.94</v>
      </c>
      <c r="M28" s="207">
        <f>ROUND(L28*I28,2)</f>
        <v>28990.43</v>
      </c>
      <c r="N28" s="208">
        <f>M28/$S$7</f>
        <v>2.5851102604063585E-2</v>
      </c>
      <c r="O28" s="209" t="str">
        <f>VLOOKUP(M28,$Z$7:$AA$10,2,1)</f>
        <v>A</v>
      </c>
      <c r="R28" s="226"/>
      <c r="S28" s="226"/>
      <c r="AJ28" s="402" t="s">
        <v>32551</v>
      </c>
      <c r="AL28" s="403" t="s">
        <v>32963</v>
      </c>
    </row>
    <row r="29" spans="1:38" ht="20.100000000000001" customHeight="1">
      <c r="A29" s="55" t="str">
        <f t="shared" si="8"/>
        <v/>
      </c>
      <c r="B29" s="455">
        <f>B27+1</f>
        <v>4</v>
      </c>
      <c r="C29" s="367"/>
      <c r="D29" s="367"/>
      <c r="E29" s="368" t="s">
        <v>18140</v>
      </c>
      <c r="F29" s="369"/>
      <c r="G29" s="370"/>
      <c r="H29" s="371"/>
      <c r="I29" s="372"/>
      <c r="J29" s="373">
        <f>SUM(J30:J31)</f>
        <v>20578</v>
      </c>
      <c r="K29" s="55"/>
      <c r="L29" s="206"/>
      <c r="M29" s="207"/>
      <c r="N29" s="208"/>
      <c r="O29" s="209"/>
      <c r="R29" s="226"/>
      <c r="S29" s="226"/>
      <c r="AJ29" s="378"/>
      <c r="AL29" s="405"/>
    </row>
    <row r="30" spans="1:38" ht="59.25" customHeight="1">
      <c r="A30" s="55" t="str">
        <f t="shared" si="8"/>
        <v>SICRO3806418</v>
      </c>
      <c r="B30" s="179" t="str">
        <f>CONCATENATE(B29,".",1)</f>
        <v>4.1</v>
      </c>
      <c r="C30" s="180" t="s">
        <v>18041</v>
      </c>
      <c r="D30" s="185">
        <v>3806418</v>
      </c>
      <c r="E30" s="181" t="str">
        <f>IFERROR(PROPER(IF($C30="DER-ED",INDEX('DER-ED'!$B:$B,MATCH($D30,'DER-ED'!$A:$A,0)),IF($C30="SICRO",INDEX(SICRO!$B:$B,MATCH($D30,SICRO!$A:$A,0)),IF($C30="DER-RO",INDEX('DER-RO'!$B:$B,MATCH($D30,'DER-RO'!$A:$A,0)),IF($C30="SCORIO",INDEX(SCORIO!$D:$D,MATCH($D30,SCORIO!$C:$C,0)),IF($C30="MERC",INDEX(MERCADO!$B:$B,MATCH($D30,MERCADO!$A:$A,0)),IF($C30="COMP",INDEX(COMPOSICAO!$B:$B,MATCH($D30,COMPOSICAO!$A:$A,0)),""))))))),"*Verificar código*")</f>
        <v>Elevação De Estruturas De 929 A 1.390 Kn Para Substituição De Aparelho De Apoio Com A Utilização De Macaco Hidráulico</v>
      </c>
      <c r="F30" s="182" t="str">
        <f>IFERROR(LOWER(IF($C30="DER-ED",INDEX('DER-ED'!$C:$C,MATCH($D30,'DER-ED'!$A:$A,0)),IF($C30="SICRO",INDEX(SICRO!$C:$C,MATCH($D30,SICRO!$A:$A,0)),IF($C30="DER-RO",INDEX('DER-RO'!$C:$C,MATCH($D30,'DER-RO'!$A:$A,0)),IF($C30="SCORIO",INDEX(SCORIO!$E:$E,MATCH($D30,SCORIO!$C:$C,0)),IF($C30="MERC",INDEX(MERCADO!$D:$D,MATCH($D30,MERCADO!$A:$A,0)),IF($C30="COMP",INDEX(COMPOSICAO!$H:$H,MATCH($D30,COMPOSICAO!$A:$A,0)),""))))))),"")</f>
        <v>un</v>
      </c>
      <c r="G30" s="183">
        <f>VLOOKUP(B30,'MEMÓRIA DE CÁLCULO'!$1:$1048576,10,FALSE())</f>
        <v>14</v>
      </c>
      <c r="H30" s="204">
        <f>IFERROR(IF($C30="DER-ED",INDEX('DER-ED'!$D:$D,MATCH($D30,'DER-ED'!$A:$A,0)),IF($C30="SICRO",INDEX(SICRO!$D:$D,MATCH($D30,SICRO!$A:$A,0)),IF($C30="DER-RO",INDEX('DER-RO'!$D:$D,MATCH($D30,'DER-RO'!$A:$A,0)),IF($C30="SCORIO",INDEX(SCORIO!$F:$F,MATCH($D30,SCORIO!$C:$C,0)),IF($C30="MERC",INDEX(MERCADO!$E:$E,MATCH($D30,MERCADO!$A:$A,0)),IF($C30="COMP",INDEX(COMPOSICAO!$I:$I,MATCH($D30,COMPOSICAO!$A:$A,0)),0)))))),0)</f>
        <v>110.64</v>
      </c>
      <c r="I30" s="204">
        <f>IFERROR(ROUND(H30*(1+$J$7),2),"")</f>
        <v>144.16999999999999</v>
      </c>
      <c r="J30" s="205">
        <f>IFERROR(ROUND($I30*$G30,2),"")</f>
        <v>2018.38</v>
      </c>
      <c r="K30" s="55"/>
      <c r="L30" s="206">
        <f t="shared" ref="L30:L31" si="9">G30</f>
        <v>14</v>
      </c>
      <c r="M30" s="207">
        <f>ROUND(L30*I30,2)</f>
        <v>2018.38</v>
      </c>
      <c r="N30" s="208">
        <f>M30/$S$7</f>
        <v>1.7998128511370773E-3</v>
      </c>
      <c r="O30" s="209" t="str">
        <f>VLOOKUP(M30,$Z$7:$AA$10,2,1)</f>
        <v>C</v>
      </c>
      <c r="R30" s="226"/>
      <c r="S30" s="226"/>
      <c r="AJ30" s="402" t="s">
        <v>32551</v>
      </c>
      <c r="AL30" s="402" t="s">
        <v>32551</v>
      </c>
    </row>
    <row r="31" spans="1:38" s="55" customFormat="1" ht="51.75" customHeight="1">
      <c r="A31" s="55" t="str">
        <f t="shared" si="8"/>
        <v>DER-ED20339</v>
      </c>
      <c r="B31" s="184" t="str">
        <f>CONCATENATE($B$29,".",RIGHT(B30,LEN(B30)-2)+1)</f>
        <v>4.2</v>
      </c>
      <c r="C31" s="180" t="s">
        <v>18138</v>
      </c>
      <c r="D31" s="185">
        <v>20339</v>
      </c>
      <c r="E31" s="181" t="str">
        <f>IFERROR(PROPER(IF($C31="DER-ED",INDEX('DER-ED'!$B:$B,MATCH($D31,'DER-ED'!$A:$A,0)),IF($C31="SICRO",INDEX(SICRO!$B:$B,MATCH($D31,SICRO!$A:$A,0)),IF($C31="DER-RO",INDEX('DER-RO'!$B:$B,MATCH($D31,'DER-RO'!$A:$A,0)),IF($C31="SCORIO",INDEX(SCORIO!$D:$D,MATCH($D31,SCORIO!$C:$C,0)),IF($C31="MERC",INDEX(MERCADO!$B:$B,MATCH($D31,MERCADO!$A:$A,0)),IF($C31="COMP",INDEX(COMPOSICAO!$B:$B,MATCH($D31,COMPOSICAO!$A:$A,0)),""))))))),"*Verificar código*")</f>
        <v>Locação De Andaime Metálico Para Trabalho Em Fachada De Edifíco (Aluguel De 1 M² Por 1 Mês) Inclusive Frete, Montagem E Desmontagem</v>
      </c>
      <c r="F31" s="182" t="str">
        <f>IFERROR(LOWER(IF($C31="DER-ED",INDEX('DER-ED'!$C:$C,MATCH($D31,'DER-ED'!$A:$A,0)),IF($C31="SICRO",INDEX(SICRO!$C:$C,MATCH($D31,SICRO!$A:$A,0)),IF($C31="DER-RO",INDEX('DER-RO'!$C:$C,MATCH($D31,'DER-RO'!$A:$A,0)),IF($C31="SCORIO",INDEX(SCORIO!$E:$E,MATCH($D31,SCORIO!$C:$C,0)),IF($C31="MERC",INDEX(MERCADO!$D:$D,MATCH($D31,MERCADO!$A:$A,0)),IF($C31="COMP",INDEX(COMPOSICAO!$H:$H,MATCH($D31,COMPOSICAO!$A:$A,0)),""))))))),"")</f>
        <v>m2</v>
      </c>
      <c r="G31" s="183">
        <f>VLOOKUP(B31,'MEMÓRIA DE CÁLCULO'!$1:$1048576,10,FALSE())</f>
        <v>674.16</v>
      </c>
      <c r="H31" s="204">
        <f>IFERROR(IF($C31="DER-ED",INDEX('DER-ED'!$D:$D,MATCH($D31,'DER-ED'!$A:$A,0)),IF($C31="SICRO",INDEX(SICRO!$D:$D,MATCH($D31,SICRO!$A:$A,0)),IF($C31="DER-RO",INDEX('DER-RO'!$D:$D,MATCH($D31,'DER-RO'!$A:$A,0)),IF($C31="SCORIO",INDEX(SCORIO!$F:$F,MATCH($D31,SCORIO!$C:$C,0)),IF($C31="MERC",INDEX(MERCADO!$E:$E,MATCH($D31,MERCADO!$A:$A,0)),IF($C31="COMP",INDEX(COMPOSICAO!$I:$I,MATCH($D31,COMPOSICAO!$A:$A,0)),0)))))),0)</f>
        <v>21.13</v>
      </c>
      <c r="I31" s="204">
        <f>IFERROR(ROUND(H31*(1+$J$7),2),"")</f>
        <v>27.53</v>
      </c>
      <c r="J31" s="205">
        <f>IFERROR(ROUND($I31*$G31,2),"")</f>
        <v>18559.62</v>
      </c>
      <c r="L31" s="206">
        <f t="shared" si="9"/>
        <v>674.16</v>
      </c>
      <c r="M31" s="207">
        <f>ROUND(L31*I31,2)</f>
        <v>18559.62</v>
      </c>
      <c r="N31" s="208">
        <f>M31/$S$7</f>
        <v>1.65498283713774E-2</v>
      </c>
      <c r="O31" s="209" t="str">
        <f>VLOOKUP(M31,$Z$7:$AA$10,2,1)</f>
        <v>B</v>
      </c>
      <c r="R31" s="226"/>
      <c r="S31" s="226"/>
      <c r="AJ31" s="402" t="s">
        <v>32551</v>
      </c>
      <c r="AL31" s="402" t="s">
        <v>32551</v>
      </c>
    </row>
    <row r="32" spans="1:38" ht="20.100000000000001" customHeight="1">
      <c r="A32" s="55" t="str">
        <f t="shared" si="8"/>
        <v/>
      </c>
      <c r="B32" s="455">
        <f>B29+1</f>
        <v>5</v>
      </c>
      <c r="C32" s="367"/>
      <c r="D32" s="367"/>
      <c r="E32" s="368" t="s">
        <v>18141</v>
      </c>
      <c r="F32" s="369"/>
      <c r="G32" s="370"/>
      <c r="H32" s="371"/>
      <c r="I32" s="372"/>
      <c r="J32" s="373">
        <f>SUM(J33:J41)</f>
        <v>388578.2</v>
      </c>
      <c r="K32" s="55"/>
      <c r="L32" s="206"/>
      <c r="M32" s="207"/>
      <c r="N32" s="208"/>
      <c r="O32" s="209"/>
      <c r="R32" s="226"/>
      <c r="S32" s="226"/>
      <c r="AJ32" s="378"/>
      <c r="AL32" s="405"/>
    </row>
    <row r="33" spans="1:38" ht="50.1" customHeight="1">
      <c r="A33" s="55" t="str">
        <f t="shared" si="8"/>
        <v>SICRO2306066</v>
      </c>
      <c r="B33" s="179" t="str">
        <f>CONCATENATE(B32,".",1)</f>
        <v>5.1</v>
      </c>
      <c r="C33" s="180" t="s">
        <v>18041</v>
      </c>
      <c r="D33" s="185">
        <v>2306066</v>
      </c>
      <c r="E33" s="181" t="str">
        <f>IFERROR(PROPER(IF($C33="DER-ED",INDEX('DER-ED'!$B:$B,MATCH($D33,'DER-ED'!$A:$A,0)),IF($C33="SICRO",INDEX(SICRO!$B:$B,MATCH($D33,SICRO!$A:$A,0)),IF($C33="DER-RO",INDEX('DER-RO'!$B:$B,MATCH($D33,'DER-RO'!$A:$A,0)),IF($C33="SCORIO",INDEX(SCORIO!$D:$D,MATCH($D33,SCORIO!$C:$C,0)),IF($C33="MERC",INDEX(MERCADO!$B:$B,MATCH($D33,MERCADO!$A:$A,0)),IF($C33="COMP",INDEX(COMPOSICAO!$B:$B,MATCH($D33,COMPOSICAO!$A:$A,0)),""))))))),"*Verificar código*")</f>
        <v>Estaca Raiz Perfurada No Solo Com D = 40 Cm - Confecção</v>
      </c>
      <c r="F33" s="182" t="str">
        <f>IFERROR(LOWER(IF($C33="DER-ED",INDEX('DER-ED'!$C:$C,MATCH($D33,'DER-ED'!$A:$A,0)),IF($C33="SICRO",INDEX(SICRO!$C:$C,MATCH($D33,SICRO!$A:$A,0)),IF($C33="DER-RO",INDEX('DER-RO'!$C:$C,MATCH($D33,'DER-RO'!$A:$A,0)),IF($C33="SCORIO",INDEX(SCORIO!$E:$E,MATCH($D33,SCORIO!$C:$C,0)),IF($C33="MERC",INDEX(MERCADO!$D:$D,MATCH($D33,MERCADO!$A:$A,0)),IF($C33="COMP",INDEX(COMPOSICAO!$H:$H,MATCH($D33,COMPOSICAO!$A:$A,0)),""))))))),"")</f>
        <v>m</v>
      </c>
      <c r="G33" s="183">
        <f>VLOOKUP(B33,'MEMÓRIA DE CÁLCULO'!$1:$1048576,10,FALSE())</f>
        <v>60</v>
      </c>
      <c r="H33" s="204">
        <f>IFERROR(IF($C33="DER-ED",INDEX('DER-ED'!$D:$D,MATCH($D33,'DER-ED'!$A:$A,0)),IF($C33="SICRO",INDEX(SICRO!$D:$D,MATCH($D33,SICRO!$A:$A,0)),IF($C33="DER-RO",INDEX('DER-RO'!$D:$D,MATCH($D33,'DER-RO'!$A:$A,0)),IF($C33="SCORIO",INDEX(SCORIO!$F:$F,MATCH($D33,SCORIO!$C:$C,0)),IF($C33="MERC",INDEX(MERCADO!$E:$E,MATCH($D33,MERCADO!$A:$A,0)),IF($C33="COMP",INDEX(COMPOSICAO!$I:$I,MATCH($D33,COMPOSICAO!$A:$A,0)),0)))))),0)</f>
        <v>240.42</v>
      </c>
      <c r="I33" s="204">
        <f t="shared" ref="I33:I41" si="10">IFERROR(ROUND(H33*(1+$J$7),2),"")</f>
        <v>313.27999999999997</v>
      </c>
      <c r="J33" s="205">
        <f t="shared" ref="J33:J41" si="11">IFERROR(ROUND($I33*$G33,2),"")</f>
        <v>18796.8</v>
      </c>
      <c r="K33" s="55"/>
      <c r="L33" s="206">
        <f t="shared" ref="L33:L41" si="12">G33</f>
        <v>60</v>
      </c>
      <c r="M33" s="207">
        <f t="shared" ref="M33:M41" si="13">ROUND(L33*I33,2)</f>
        <v>18796.8</v>
      </c>
      <c r="N33" s="208">
        <f t="shared" ref="N33:N41" si="14">M33/$S$7</f>
        <v>1.6761324527716986E-2</v>
      </c>
      <c r="O33" s="209" t="str">
        <f t="shared" ref="O33:O41" si="15">VLOOKUP(M33,$Z$7:$AA$10,2,1)</f>
        <v>B</v>
      </c>
      <c r="R33" s="226"/>
      <c r="S33" s="226"/>
      <c r="AJ33" s="402" t="s">
        <v>32551</v>
      </c>
      <c r="AL33" s="403" t="s">
        <v>32964</v>
      </c>
    </row>
    <row r="34" spans="1:38" ht="50.1" customHeight="1">
      <c r="A34" s="55" t="str">
        <f t="shared" si="8"/>
        <v>SICRO1106057</v>
      </c>
      <c r="B34" s="184" t="str">
        <f t="shared" ref="B34:B41" si="16">CONCATENATE($B$32,".",RIGHT(B33,LEN(B33)-2)+1)</f>
        <v>5.2</v>
      </c>
      <c r="C34" s="180" t="s">
        <v>18041</v>
      </c>
      <c r="D34" s="185">
        <v>1106057</v>
      </c>
      <c r="E34" s="181" t="str">
        <f>IFERROR(PROPER(IF($C34="DER-ED",INDEX('DER-ED'!$B:$B,MATCH($D34,'DER-ED'!$A:$A,0)),IF($C34="SICRO",INDEX(SICRO!$B:$B,MATCH($D34,SICRO!$A:$A,0)),IF($C34="DER-RO",INDEX('DER-RO'!$B:$B,MATCH($D34,'DER-RO'!$A:$A,0)),IF($C34="SCORIO",INDEX(SCORIO!$D:$D,MATCH($D34,SCORIO!$C:$C,0)),IF($C34="MERC",INDEX(MERCADO!$B:$B,MATCH($D34,MERCADO!$A:$A,0)),IF($C34="COMP",INDEX(COMPOSICAO!$B:$B,MATCH($D34,COMPOSICAO!$A:$A,0)),""))))))),"*Verificar código*")</f>
        <v>Concreto Magro - Confecção Em Betoneira E Lançamento Manual - Areia E Brita Comerciais</v>
      </c>
      <c r="F34" s="182" t="str">
        <f>IFERROR(LOWER(IF($C34="DER-ED",INDEX('DER-ED'!$C:$C,MATCH($D34,'DER-ED'!$A:$A,0)),IF($C34="SICRO",INDEX(SICRO!$C:$C,MATCH($D34,SICRO!$A:$A,0)),IF($C34="DER-RO",INDEX('DER-RO'!$C:$C,MATCH($D34,'DER-RO'!$A:$A,0)),IF($C34="SCORIO",INDEX(SCORIO!$E:$E,MATCH($D34,SCORIO!$C:$C,0)),IF($C34="MERC",INDEX(MERCADO!$D:$D,MATCH($D34,MERCADO!$A:$A,0)),IF($C34="COMP",INDEX(COMPOSICAO!$H:$H,MATCH($D34,COMPOSICAO!$A:$A,0)),""))))))),"")</f>
        <v>m³</v>
      </c>
      <c r="G34" s="183">
        <f>VLOOKUP(B34,'MEMÓRIA DE CÁLCULO'!$1:$1048576,10,FALSE())</f>
        <v>0.25</v>
      </c>
      <c r="H34" s="204">
        <f>IFERROR(IF($C34="DER-ED",INDEX('DER-ED'!$D:$D,MATCH($D34,'DER-ED'!$A:$A,0)),IF($C34="SICRO",INDEX(SICRO!$D:$D,MATCH($D34,SICRO!$A:$A,0)),IF($C34="DER-RO",INDEX('DER-RO'!$D:$D,MATCH($D34,'DER-RO'!$A:$A,0)),IF($C34="SCORIO",INDEX(SCORIO!$F:$F,MATCH($D34,SCORIO!$C:$C,0)),IF($C34="MERC",INDEX(MERCADO!$E:$E,MATCH($D34,MERCADO!$A:$A,0)),IF($C34="COMP",INDEX(COMPOSICAO!$I:$I,MATCH($D34,COMPOSICAO!$A:$A,0)),0)))))),0)</f>
        <v>435.22</v>
      </c>
      <c r="I34" s="204">
        <f t="shared" si="10"/>
        <v>567.12</v>
      </c>
      <c r="J34" s="205">
        <f t="shared" si="11"/>
        <v>141.78</v>
      </c>
      <c r="K34" s="55"/>
      <c r="L34" s="206">
        <f t="shared" si="12"/>
        <v>0.25</v>
      </c>
      <c r="M34" s="207">
        <f t="shared" si="13"/>
        <v>141.78</v>
      </c>
      <c r="N34" s="208">
        <f t="shared" si="14"/>
        <v>1.2642687008106244E-4</v>
      </c>
      <c r="O34" s="209" t="str">
        <f t="shared" si="15"/>
        <v>C</v>
      </c>
      <c r="R34" s="226"/>
      <c r="S34" s="226"/>
      <c r="AJ34" s="402" t="s">
        <v>32551</v>
      </c>
      <c r="AL34" s="402" t="s">
        <v>32551</v>
      </c>
    </row>
    <row r="35" spans="1:38" ht="50.1" customHeight="1">
      <c r="A35" s="55" t="str">
        <f t="shared" si="8"/>
        <v>SICRO3108013</v>
      </c>
      <c r="B35" s="184" t="str">
        <f t="shared" si="16"/>
        <v>5.3</v>
      </c>
      <c r="C35" s="180" t="s">
        <v>18041</v>
      </c>
      <c r="D35" s="185">
        <v>3108013</v>
      </c>
      <c r="E35" s="181" t="str">
        <f>IFERROR(PROPER(IF($C35="DER-ED",INDEX('DER-ED'!$B:$B,MATCH($D35,'DER-ED'!$A:$A,0)),IF($C35="SICRO",INDEX(SICRO!$B:$B,MATCH($D35,SICRO!$A:$A,0)),IF($C35="DER-RO",INDEX('DER-RO'!$B:$B,MATCH($D35,'DER-RO'!$A:$A,0)),IF($C35="SCORIO",INDEX(SCORIO!$D:$D,MATCH($D35,SCORIO!$C:$C,0)),IF($C35="MERC",INDEX(MERCADO!$B:$B,MATCH($D35,MERCADO!$A:$A,0)),IF($C35="COMP",INDEX(COMPOSICAO!$B:$B,MATCH($D35,COMPOSICAO!$A:$A,0)),""))))))),"*Verificar código*")</f>
        <v>Fôrmas De Compensado Plastificado 12 Mm - Uso Geral - Utilização De 3 Vezes - Confecção, Instalação E Retirada</v>
      </c>
      <c r="F35" s="182" t="str">
        <f>IFERROR(LOWER(IF($C35="DER-ED",INDEX('DER-ED'!$C:$C,MATCH($D35,'DER-ED'!$A:$A,0)),IF($C35="SICRO",INDEX(SICRO!$C:$C,MATCH($D35,SICRO!$A:$A,0)),IF($C35="DER-RO",INDEX('DER-RO'!$C:$C,MATCH($D35,'DER-RO'!$A:$A,0)),IF($C35="SCORIO",INDEX(SCORIO!$E:$E,MATCH($D35,SCORIO!$C:$C,0)),IF($C35="MERC",INDEX(MERCADO!$D:$D,MATCH($D35,MERCADO!$A:$A,0)),IF($C35="COMP",INDEX(COMPOSICAO!$H:$H,MATCH($D35,COMPOSICAO!$A:$A,0)),""))))))),"")</f>
        <v>m²</v>
      </c>
      <c r="G35" s="183">
        <f>VLOOKUP(B35,'MEMÓRIA DE CÁLCULO'!$1:$1048576,10,FALSE())</f>
        <v>42.63</v>
      </c>
      <c r="H35" s="204">
        <f>IFERROR(IF($C35="DER-ED",INDEX('DER-ED'!$D:$D,MATCH($D35,'DER-ED'!$A:$A,0)),IF($C35="SICRO",INDEX(SICRO!$D:$D,MATCH($D35,SICRO!$A:$A,0)),IF($C35="DER-RO",INDEX('DER-RO'!$D:$D,MATCH($D35,'DER-RO'!$A:$A,0)),IF($C35="SCORIO",INDEX(SCORIO!$F:$F,MATCH($D35,SCORIO!$C:$C,0)),IF($C35="MERC",INDEX(MERCADO!$E:$E,MATCH($D35,MERCADO!$A:$A,0)),IF($C35="COMP",INDEX(COMPOSICAO!$I:$I,MATCH($D35,COMPOSICAO!$A:$A,0)),0)))))),0)</f>
        <v>85.54</v>
      </c>
      <c r="I35" s="204">
        <f t="shared" si="10"/>
        <v>111.46</v>
      </c>
      <c r="J35" s="205">
        <f t="shared" si="11"/>
        <v>4751.54</v>
      </c>
      <c r="K35" s="55"/>
      <c r="L35" s="206">
        <f t="shared" si="12"/>
        <v>42.63</v>
      </c>
      <c r="M35" s="207">
        <f t="shared" si="13"/>
        <v>4751.54</v>
      </c>
      <c r="N35" s="208">
        <f t="shared" si="14"/>
        <v>4.2370033168639539E-3</v>
      </c>
      <c r="O35" s="209" t="str">
        <f t="shared" si="15"/>
        <v>C</v>
      </c>
      <c r="R35" s="226"/>
      <c r="S35" s="226"/>
      <c r="AJ35" s="402" t="s">
        <v>32551</v>
      </c>
      <c r="AL35" s="403" t="s">
        <v>32966</v>
      </c>
    </row>
    <row r="36" spans="1:38" ht="90.75" customHeight="1">
      <c r="A36" s="55" t="str">
        <f t="shared" si="8"/>
        <v>DER-RO108480</v>
      </c>
      <c r="B36" s="184" t="str">
        <f t="shared" si="16"/>
        <v>5.4</v>
      </c>
      <c r="C36" s="180" t="s">
        <v>18136</v>
      </c>
      <c r="D36" s="185">
        <v>108480</v>
      </c>
      <c r="E36" s="181" t="str">
        <f>IFERROR(PROPER(IF($C36="DER-ED",INDEX('DER-ED'!$B:$B,MATCH($D36,'DER-ED'!$A:$A,0)),IF($C36="SICRO",INDEX(SICRO!$B:$B,MATCH($D36,SICRO!$A:$A,0)),IF($C36="DER-RO",INDEX('DER-RO'!$B:$B,MATCH($D36,'DER-RO'!$A:$A,0)),IF($C36="SCORIO",INDEX(SCORIO!$D:$D,MATCH($D36,SCORIO!$C:$C,0)),IF($C36="MERC",INDEX(MERCADO!$B:$B,MATCH($D36,MERCADO!$A:$A,0)),IF($C36="COMP",INDEX(COMPOSICAO!$B:$B,MATCH($D36,COMPOSICAO!$A:$A,0)),""))))))),"*Verificar código*")</f>
        <v>Concreto Estrutural Usinado Fck=30 Mpa, Tudo Incluído, Inclusive Bombeamento.</v>
      </c>
      <c r="F36" s="182" t="str">
        <f>IFERROR(LOWER(IF($C36="DER-ED",INDEX('DER-ED'!$C:$C,MATCH($D36,'DER-ED'!$A:$A,0)),IF($C36="SICRO",INDEX(SICRO!$C:$C,MATCH($D36,SICRO!$A:$A,0)),IF($C36="DER-RO",INDEX('DER-RO'!$C:$C,MATCH($D36,'DER-RO'!$A:$A,0)),IF($C36="SCORIO",INDEX(SCORIO!$E:$E,MATCH($D36,SCORIO!$C:$C,0)),IF($C36="MERC",INDEX(MERCADO!$D:$D,MATCH($D36,MERCADO!$A:$A,0)),IF($C36="COMP",INDEX(COMPOSICAO!$H:$H,MATCH($D36,COMPOSICAO!$A:$A,0)),""))))))),"")</f>
        <v>m³</v>
      </c>
      <c r="G36" s="183">
        <f>VLOOKUP(B36,'MEMÓRIA DE CÁLCULO'!$1:$1048576,10,FALSE())</f>
        <v>4.7699999999999996</v>
      </c>
      <c r="H36" s="204">
        <f>IFERROR(IF($C36="DER-ED",INDEX('DER-ED'!$D:$D,MATCH($D36,'DER-ED'!$A:$A,0)),IF($C36="SICRO",INDEX(SICRO!$D:$D,MATCH($D36,SICRO!$A:$A,0)),IF($C36="DER-RO",INDEX('DER-RO'!$D:$D,MATCH($D36,'DER-RO'!$A:$A,0)),IF($C36="SCORIO",INDEX(SCORIO!$F:$F,MATCH($D36,SCORIO!$C:$C,0)),IF($C36="MERC",INDEX(MERCADO!$E:$E,MATCH($D36,MERCADO!$A:$A,0)),IF($C36="COMP",INDEX(COMPOSICAO!$I:$I,MATCH($D36,COMPOSICAO!$A:$A,0)),0)))))),0)</f>
        <v>659.22059999999999</v>
      </c>
      <c r="I36" s="204">
        <f t="shared" si="10"/>
        <v>859.01</v>
      </c>
      <c r="J36" s="205">
        <f t="shared" si="11"/>
        <v>4097.4799999999996</v>
      </c>
      <c r="K36" s="55"/>
      <c r="L36" s="206">
        <f t="shared" si="12"/>
        <v>4.7699999999999996</v>
      </c>
      <c r="M36" s="207">
        <f t="shared" si="13"/>
        <v>4097.4799999999996</v>
      </c>
      <c r="N36" s="208">
        <f t="shared" si="14"/>
        <v>3.653770430383352E-3</v>
      </c>
      <c r="O36" s="209" t="str">
        <f t="shared" si="15"/>
        <v>C</v>
      </c>
      <c r="R36" s="226"/>
      <c r="S36" s="226"/>
      <c r="AJ36" s="403" t="s">
        <v>32553</v>
      </c>
      <c r="AL36" s="403" t="s">
        <v>32966</v>
      </c>
    </row>
    <row r="37" spans="1:38" ht="50.1" customHeight="1">
      <c r="A37" s="55" t="str">
        <f t="shared" si="8"/>
        <v>SICRO407819</v>
      </c>
      <c r="B37" s="184" t="str">
        <f t="shared" si="16"/>
        <v>5.5</v>
      </c>
      <c r="C37" s="180" t="s">
        <v>18041</v>
      </c>
      <c r="D37" s="185">
        <v>407819</v>
      </c>
      <c r="E37" s="181" t="str">
        <f>IFERROR(PROPER(IF($C37="DER-ED",INDEX('DER-ED'!$B:$B,MATCH($D37,'DER-ED'!$A:$A,0)),IF($C37="SICRO",INDEX(SICRO!$B:$B,MATCH($D37,SICRO!$A:$A,0)),IF($C37="DER-RO",INDEX('DER-RO'!$B:$B,MATCH($D37,'DER-RO'!$A:$A,0)),IF($C37="SCORIO",INDEX(SCORIO!$D:$D,MATCH($D37,SCORIO!$C:$C,0)),IF($C37="MERC",INDEX(MERCADO!$B:$B,MATCH($D37,MERCADO!$A:$A,0)),IF($C37="COMP",INDEX(COMPOSICAO!$B:$B,MATCH($D37,COMPOSICAO!$A:$A,0)),""))))))),"*Verificar código*")</f>
        <v>Armação Em Aço Ca-50 - Fornecimento, Preparo E Colocação</v>
      </c>
      <c r="F37" s="182" t="str">
        <f>IFERROR(LOWER(IF($C37="DER-ED",INDEX('DER-ED'!$C:$C,MATCH($D37,'DER-ED'!$A:$A,0)),IF($C37="SICRO",INDEX(SICRO!$C:$C,MATCH($D37,SICRO!$A:$A,0)),IF($C37="DER-RO",INDEX('DER-RO'!$C:$C,MATCH($D37,'DER-RO'!$A:$A,0)),IF($C37="SCORIO",INDEX(SCORIO!$E:$E,MATCH($D37,SCORIO!$C:$C,0)),IF($C37="MERC",INDEX(MERCADO!$D:$D,MATCH($D37,MERCADO!$A:$A,0)),IF($C37="COMP",INDEX(COMPOSICAO!$H:$H,MATCH($D37,COMPOSICAO!$A:$A,0)),""))))))),"")</f>
        <v>kg</v>
      </c>
      <c r="G37" s="183">
        <f>VLOOKUP(B37,'MEMÓRIA DE CÁLCULO'!$1:$1048576,10,FALSE())</f>
        <v>489.37</v>
      </c>
      <c r="H37" s="204">
        <f>IFERROR(IF($C37="DER-ED",INDEX('DER-ED'!$D:$D,MATCH($D37,'DER-ED'!$A:$A,0)),IF($C37="SICRO",INDEX(SICRO!$D:$D,MATCH($D37,SICRO!$A:$A,0)),IF($C37="DER-RO",INDEX('DER-RO'!$D:$D,MATCH($D37,'DER-RO'!$A:$A,0)),IF($C37="SCORIO",INDEX(SCORIO!$F:$F,MATCH($D37,SCORIO!$C:$C,0)),IF($C37="MERC",INDEX(MERCADO!$E:$E,MATCH($D37,MERCADO!$A:$A,0)),IF($C37="COMP",INDEX(COMPOSICAO!$I:$I,MATCH($D37,COMPOSICAO!$A:$A,0)),0)))))),0)</f>
        <v>12.85</v>
      </c>
      <c r="I37" s="204">
        <f t="shared" si="10"/>
        <v>16.739999999999998</v>
      </c>
      <c r="J37" s="205">
        <f t="shared" si="11"/>
        <v>8192.0499999999993</v>
      </c>
      <c r="K37" s="55"/>
      <c r="L37" s="206">
        <f t="shared" si="12"/>
        <v>489.37</v>
      </c>
      <c r="M37" s="207">
        <f t="shared" si="13"/>
        <v>8192.0499999999993</v>
      </c>
      <c r="N37" s="208">
        <f t="shared" si="14"/>
        <v>7.3049459800223404E-3</v>
      </c>
      <c r="O37" s="209" t="str">
        <f t="shared" si="15"/>
        <v>B</v>
      </c>
      <c r="R37" s="226"/>
      <c r="S37" s="226"/>
      <c r="AJ37" s="403" t="s">
        <v>32671</v>
      </c>
      <c r="AL37" s="403" t="s">
        <v>32966</v>
      </c>
    </row>
    <row r="38" spans="1:38" ht="50.1" customHeight="1">
      <c r="A38" s="55" t="str">
        <f t="shared" si="8"/>
        <v>DER-RO41195</v>
      </c>
      <c r="B38" s="184" t="str">
        <f t="shared" si="16"/>
        <v>5.6</v>
      </c>
      <c r="C38" s="180" t="s">
        <v>18136</v>
      </c>
      <c r="D38" s="185">
        <v>41195</v>
      </c>
      <c r="E38" s="181" t="str">
        <f>IFERROR(PROPER(IF($C38="DER-ED",INDEX('DER-ED'!$B:$B,MATCH($D38,'DER-ED'!$A:$A,0)),IF($C38="SICRO",INDEX(SICRO!$B:$B,MATCH($D38,SICRO!$A:$A,0)),IF($C38="DER-RO",INDEX('DER-RO'!$B:$B,MATCH($D38,'DER-RO'!$A:$A,0)),IF($C38="SCORIO",INDEX(SCORIO!$D:$D,MATCH($D38,SCORIO!$C:$C,0)),IF($C38="MERC",INDEX(MERCADO!$B:$B,MATCH($D38,MERCADO!$A:$A,0)),IF($C38="COMP",INDEX(COMPOSICAO!$B:$B,MATCH($D38,COMPOSICAO!$A:$A,0)),""))))))),"*Verificar código*")</f>
        <v>Estrutura Metálica Provisória Para Macaqueamento De Laje De Ponte</v>
      </c>
      <c r="F38" s="182" t="str">
        <f>IFERROR(LOWER(IF($C38="DER-ED",INDEX('DER-ED'!$C:$C,MATCH($D38,'DER-ED'!$A:$A,0)),IF($C38="SICRO",INDEX(SICRO!$C:$C,MATCH($D38,SICRO!$A:$A,0)),IF($C38="DER-RO",INDEX('DER-RO'!$C:$C,MATCH($D38,'DER-RO'!$A:$A,0)),IF($C38="SCORIO",INDEX(SCORIO!$E:$E,MATCH($D38,SCORIO!$C:$C,0)),IF($C38="MERC",INDEX(MERCADO!$D:$D,MATCH($D38,MERCADO!$A:$A,0)),IF($C38="COMP",INDEX(COMPOSICAO!$H:$H,MATCH($D38,COMPOSICAO!$A:$A,0)),""))))))),"")</f>
        <v>kg</v>
      </c>
      <c r="G38" s="183">
        <f>VLOOKUP(B38,'MEMÓRIA DE CÁLCULO'!$1:$1048576,10,FALSE())</f>
        <v>10080</v>
      </c>
      <c r="H38" s="204">
        <f>IFERROR(IF($C38="DER-ED",INDEX('DER-ED'!$D:$D,MATCH($D38,'DER-ED'!$A:$A,0)),IF($C38="SICRO",INDEX(SICRO!$D:$D,MATCH($D38,SICRO!$A:$A,0)),IF($C38="DER-RO",INDEX('DER-RO'!$D:$D,MATCH($D38,'DER-RO'!$A:$A,0)),IF($C38="SCORIO",INDEX(SCORIO!$F:$F,MATCH($D38,SCORIO!$C:$C,0)),IF($C38="MERC",INDEX(MERCADO!$E:$E,MATCH($D38,MERCADO!$A:$A,0)),IF($C38="COMP",INDEX(COMPOSICAO!$I:$I,MATCH($D38,COMPOSICAO!$A:$A,0)),0)))))),0)</f>
        <v>16.572700000000001</v>
      </c>
      <c r="I38" s="204">
        <f t="shared" si="10"/>
        <v>21.6</v>
      </c>
      <c r="J38" s="205">
        <f t="shared" si="11"/>
        <v>217728</v>
      </c>
      <c r="K38" s="55"/>
      <c r="L38" s="206">
        <f t="shared" si="12"/>
        <v>10080</v>
      </c>
      <c r="M38" s="207">
        <f t="shared" si="13"/>
        <v>217728</v>
      </c>
      <c r="N38" s="208">
        <f t="shared" si="14"/>
        <v>0.19415058237416816</v>
      </c>
      <c r="O38" s="209" t="str">
        <f t="shared" si="15"/>
        <v>A</v>
      </c>
      <c r="R38" s="226"/>
      <c r="S38" s="226"/>
      <c r="AJ38" s="402" t="s">
        <v>32551</v>
      </c>
      <c r="AL38" s="403" t="s">
        <v>32967</v>
      </c>
    </row>
    <row r="39" spans="1:38" ht="50.1" customHeight="1">
      <c r="A39" s="55" t="str">
        <f t="shared" si="8"/>
        <v>SICRO2408058</v>
      </c>
      <c r="B39" s="184" t="str">
        <f t="shared" si="16"/>
        <v>5.7</v>
      </c>
      <c r="C39" s="180" t="s">
        <v>18041</v>
      </c>
      <c r="D39" s="185">
        <v>2408058</v>
      </c>
      <c r="E39" s="181" t="str">
        <f>IFERROR(PROPER(IF($C39="DER-ED",INDEX('DER-ED'!$B:$B,MATCH($D39,'DER-ED'!$A:$A,0)),IF($C39="SICRO",INDEX(SICRO!$B:$B,MATCH($D39,SICRO!$A:$A,0)),IF($C39="DER-RO",INDEX('DER-RO'!$B:$B,MATCH($D39,'DER-RO'!$A:$A,0)),IF($C39="SCORIO",INDEX(SCORIO!$D:$D,MATCH($D39,SCORIO!$C:$C,0)),IF($C39="MERC",INDEX(MERCADO!$B:$B,MATCH($D39,MERCADO!$A:$A,0)),IF($C39="COMP",INDEX(COMPOSICAO!$B:$B,MATCH($D39,COMPOSICAO!$A:$A,0)),""))))))),"*Verificar código*")</f>
        <v>Solda Elétrica De Perfis Metálicos E Chapas De Aço Com Eletrodo E70Xx</v>
      </c>
      <c r="F39" s="182" t="str">
        <f>IFERROR(LOWER(IF($C39="DER-ED",INDEX('DER-ED'!$C:$C,MATCH($D39,'DER-ED'!$A:$A,0)),IF($C39="SICRO",INDEX(SICRO!$C:$C,MATCH($D39,SICRO!$A:$A,0)),IF($C39="DER-RO",INDEX('DER-RO'!$C:$C,MATCH($D39,'DER-RO'!$A:$A,0)),IF($C39="SCORIO",INDEX(SCORIO!$E:$E,MATCH($D39,SCORIO!$C:$C,0)),IF($C39="MERC",INDEX(MERCADO!$D:$D,MATCH($D39,MERCADO!$A:$A,0)),IF($C39="COMP",INDEX(COMPOSICAO!$H:$H,MATCH($D39,COMPOSICAO!$A:$A,0)),""))))))),"")</f>
        <v>kg</v>
      </c>
      <c r="G39" s="183">
        <f>VLOOKUP(B39,'MEMÓRIA DE CÁLCULO'!$1:$1048576,10,FALSE())</f>
        <v>151.19999999999999</v>
      </c>
      <c r="H39" s="204">
        <f>IFERROR(IF($C39="DER-ED",INDEX('DER-ED'!$D:$D,MATCH($D39,'DER-ED'!$A:$A,0)),IF($C39="SICRO",INDEX(SICRO!$D:$D,MATCH($D39,SICRO!$A:$A,0)),IF($C39="DER-RO",INDEX('DER-RO'!$D:$D,MATCH($D39,'DER-RO'!$A:$A,0)),IF($C39="SCORIO",INDEX(SCORIO!$F:$F,MATCH($D39,SCORIO!$C:$C,0)),IF($C39="MERC",INDEX(MERCADO!$E:$E,MATCH($D39,MERCADO!$A:$A,0)),IF($C39="COMP",INDEX(COMPOSICAO!$I:$I,MATCH($D39,COMPOSICAO!$A:$A,0)),0)))))),0)</f>
        <v>66.540000000000006</v>
      </c>
      <c r="I39" s="204">
        <f t="shared" si="10"/>
        <v>86.71</v>
      </c>
      <c r="J39" s="205">
        <f t="shared" si="11"/>
        <v>13110.55</v>
      </c>
      <c r="K39" s="55"/>
      <c r="L39" s="206">
        <f t="shared" si="12"/>
        <v>151.19999999999999</v>
      </c>
      <c r="M39" s="207">
        <f t="shared" si="13"/>
        <v>13110.55</v>
      </c>
      <c r="N39" s="208">
        <f t="shared" si="14"/>
        <v>1.169082946495467E-2</v>
      </c>
      <c r="O39" s="209" t="str">
        <f t="shared" si="15"/>
        <v>B</v>
      </c>
      <c r="R39" s="226"/>
      <c r="S39" s="226"/>
      <c r="AJ39" s="403" t="s">
        <v>32957</v>
      </c>
      <c r="AL39" s="403" t="s">
        <v>32957</v>
      </c>
    </row>
    <row r="40" spans="1:38" ht="71.25" customHeight="1">
      <c r="A40" s="55" t="str">
        <f t="shared" si="8"/>
        <v>DER-RO30028</v>
      </c>
      <c r="B40" s="184" t="str">
        <f t="shared" si="16"/>
        <v>5.8</v>
      </c>
      <c r="C40" s="180" t="s">
        <v>18136</v>
      </c>
      <c r="D40" s="185">
        <v>30028</v>
      </c>
      <c r="E40" s="181" t="str">
        <f>IFERROR(PROPER(IF($C40="DER-ED",INDEX('DER-ED'!$B:$B,MATCH($D40,'DER-ED'!$A:$A,0)),IF($C40="SICRO",INDEX(SICRO!$B:$B,MATCH($D40,SICRO!$A:$A,0)),IF($C40="DER-RO",INDEX('DER-RO'!$B:$B,MATCH($D40,'DER-RO'!$A:$A,0)),IF($C40="SCORIO",INDEX(SCORIO!$D:$D,MATCH($D40,SCORIO!$C:$C,0)),IF($C40="MERC",INDEX(MERCADO!$B:$B,MATCH($D40,MERCADO!$A:$A,0)),IF($C40="COMP",INDEX(COMPOSICAO!$B:$B,MATCH($D40,COMPOSICAO!$A:$A,0)),""))))))),"*Verificar código*")</f>
        <v>Guindaste De Esteira Para 40.0T (Koehring Bantam) Ou Equivalente</v>
      </c>
      <c r="F40" s="182" t="str">
        <f>IFERROR(LOWER(IF($C40="DER-ED",INDEX('DER-ED'!$C:$C,MATCH($D40,'DER-ED'!$A:$A,0)),IF($C40="SICRO",INDEX(SICRO!$C:$C,MATCH($D40,SICRO!$A:$A,0)),IF($C40="DER-RO","h",IF($C40="SCORIO",INDEX(SCORIO!$E:$E,MATCH($D40,SCORIO!$C:$C,0)),IF($C40="MERC",INDEX(MERCADO!$D:$D,MATCH($D40,MERCADO!$A:$A,0)),IF($C40="COMP",INDEX(COMPOSICAO!$H:$H,MATCH($D40,COMPOSICAO!$A:$A,0)),""))))))),"")</f>
        <v>h</v>
      </c>
      <c r="G40" s="183">
        <f>VLOOKUP(B40,'MEMÓRIA DE CÁLCULO'!$1:$1048576,10,FALSE())</f>
        <v>80</v>
      </c>
      <c r="H40" s="204">
        <f>IFERROR(IF($C40="DER-ED",INDEX('DER-ED'!$D:$D,MATCH($D40,'DER-ED'!$A:$A,0)),IF($C40="SICRO",INDEX(SICRO!$D:$D,MATCH($D40,SICRO!$A:$A,0)),IF($C40="DER-RO",INDEX('DER-RO'!$C:$C,MATCH($D40,'DER-RO'!$A:$A,0)),IF($C40="SCORIO",INDEX(SCORIO!$F:$F,MATCH($D40,SCORIO!$C:$C,0)),IF($C40="MERC",INDEX(MERCADO!$E:$E,MATCH($D40,MERCADO!$A:$A,0)),IF($C40="COMP",INDEX(COMPOSICAO!$I:$I,MATCH($D40,COMPOSICAO!$A:$A,0)),0)))))),0)</f>
        <v>780.50310000000002</v>
      </c>
      <c r="I40" s="204">
        <f t="shared" si="10"/>
        <v>1017.05</v>
      </c>
      <c r="J40" s="205">
        <f t="shared" si="11"/>
        <v>81364</v>
      </c>
      <c r="K40" s="55"/>
      <c r="L40" s="206">
        <f t="shared" si="12"/>
        <v>80</v>
      </c>
      <c r="M40" s="207">
        <f t="shared" si="13"/>
        <v>81364</v>
      </c>
      <c r="N40" s="208">
        <f t="shared" si="14"/>
        <v>7.2553222297048692E-2</v>
      </c>
      <c r="O40" s="209" t="str">
        <f t="shared" si="15"/>
        <v>A</v>
      </c>
      <c r="R40" s="226"/>
      <c r="S40" s="226"/>
      <c r="AJ40" s="403" t="s">
        <v>32670</v>
      </c>
      <c r="AL40" s="402" t="s">
        <v>32551</v>
      </c>
    </row>
    <row r="41" spans="1:38" ht="71.25" customHeight="1">
      <c r="A41" s="55" t="str">
        <f t="shared" si="8"/>
        <v>DER-RO30028</v>
      </c>
      <c r="B41" s="184" t="str">
        <f t="shared" si="16"/>
        <v>5.9</v>
      </c>
      <c r="C41" s="180" t="s">
        <v>18136</v>
      </c>
      <c r="D41" s="185">
        <v>30028</v>
      </c>
      <c r="E41" s="181" t="str">
        <f>IFERROR(PROPER(IF($C41="DER-ED",INDEX('DER-ED'!$B:$B,MATCH($D41,'DER-ED'!$A:$A,0)),IF($C41="SICRO",INDEX(SICRO!$B:$B,MATCH($D41,SICRO!$A:$A,0)),IF($C41="DER-RO",INDEX('DER-RO'!$B:$B,MATCH($D41,'DER-RO'!$A:$A,0)),IF($C41="SCORIO",INDEX(SCORIO!$D:$D,MATCH($D41,SCORIO!$C:$C,0)),IF($C41="MERC",INDEX(MERCADO!$B:$B,MATCH($D41,MERCADO!$A:$A,0)),IF($C41="COMP",INDEX(COMPOSICAO!$B:$B,MATCH($D41,COMPOSICAO!$A:$A,0)),""))))))),"*Verificar código*")</f>
        <v>Guindaste De Esteira Para 40.0T (Koehring Bantam) Ou Equivalente</v>
      </c>
      <c r="F41" s="182" t="str">
        <f>IFERROR(LOWER(IF($C41="DER-ED",INDEX('DER-ED'!$C:$C,MATCH($D41,'DER-ED'!$A:$A,0)),IF($C41="SICRO",INDEX(SICRO!$C:$C,MATCH($D41,SICRO!$A:$A,0)),IF($C41="DER-RO","h",IF($C41="SCORIO",INDEX(SCORIO!$E:$E,MATCH($D41,SCORIO!$C:$C,0)),IF($C41="MERC",INDEX(MERCADO!$D:$D,MATCH($D41,MERCADO!$A:$A,0)),IF($C41="COMP",INDEX(COMPOSICAO!$H:$H,MATCH($D41,COMPOSICAO!$A:$A,0)),""))))))),"")</f>
        <v>h</v>
      </c>
      <c r="G41" s="183">
        <f>VLOOKUP(B41,'MEMÓRIA DE CÁLCULO'!$1:$1048576,10,FALSE())</f>
        <v>80</v>
      </c>
      <c r="H41" s="204">
        <f>IFERROR(IF($C41="DER-ED",INDEX('DER-ED'!$D:$D,MATCH($D41,'DER-ED'!$A:$A,0)),IF($C41="SICRO",INDEX(SICRO!$D:$D,MATCH($D41,SICRO!$A:$A,0)),IF($C41="DER-RO",INDEX('DER-RO'!$D:$D,MATCH($D41,'DER-RO'!$A:$A,0)),IF($C41="SCORIO",INDEX(SCORIO!$F:$F,MATCH($D41,SCORIO!$C:$C,0)),IF($C41="MERC",INDEX(MERCADO!$E:$E,MATCH($D41,MERCADO!$A:$A,0)),IF($C41="COMP",INDEX(COMPOSICAO!$I:$I,MATCH($D41,COMPOSICAO!$A:$A,0)),0)))))),0)</f>
        <v>387.50660000000005</v>
      </c>
      <c r="I41" s="204">
        <f t="shared" si="10"/>
        <v>504.95</v>
      </c>
      <c r="J41" s="205">
        <f t="shared" si="11"/>
        <v>40396</v>
      </c>
      <c r="K41" s="55"/>
      <c r="L41" s="206">
        <f t="shared" si="12"/>
        <v>80</v>
      </c>
      <c r="M41" s="207">
        <f t="shared" si="13"/>
        <v>40396</v>
      </c>
      <c r="N41" s="208">
        <f t="shared" si="14"/>
        <v>3.6021581632067978E-2</v>
      </c>
      <c r="O41" s="209" t="str">
        <f t="shared" si="15"/>
        <v>A</v>
      </c>
      <c r="R41" s="226"/>
      <c r="S41" s="226"/>
      <c r="AJ41" s="403" t="s">
        <v>32670</v>
      </c>
      <c r="AL41" s="402" t="s">
        <v>32551</v>
      </c>
    </row>
    <row r="42" spans="1:38" ht="20.100000000000001" customHeight="1">
      <c r="A42" s="55" t="str">
        <f t="shared" si="8"/>
        <v/>
      </c>
      <c r="B42" s="455">
        <f>B32+1</f>
        <v>6</v>
      </c>
      <c r="C42" s="367"/>
      <c r="D42" s="367"/>
      <c r="E42" s="368" t="s">
        <v>18142</v>
      </c>
      <c r="F42" s="369"/>
      <c r="G42" s="370"/>
      <c r="H42" s="371"/>
      <c r="I42" s="372"/>
      <c r="J42" s="373">
        <f>SUM(J43:J45)</f>
        <v>186321.03</v>
      </c>
      <c r="K42" s="55"/>
      <c r="L42" s="206"/>
      <c r="M42" s="207"/>
      <c r="N42" s="208"/>
      <c r="O42" s="209"/>
      <c r="R42" s="226"/>
      <c r="S42" s="226"/>
      <c r="AJ42" s="378"/>
      <c r="AL42" s="405"/>
    </row>
    <row r="43" spans="1:38" ht="39.950000000000003" customHeight="1">
      <c r="A43" s="55" t="str">
        <f t="shared" si="8"/>
        <v>SICRO1513941</v>
      </c>
      <c r="B43" s="179" t="str">
        <f>CONCATENATE(B42,".",1)</f>
        <v>6.1</v>
      </c>
      <c r="C43" s="180" t="s">
        <v>18041</v>
      </c>
      <c r="D43" s="185">
        <v>1513941</v>
      </c>
      <c r="E43" s="181" t="str">
        <f>IFERROR(PROPER(IF($C43="DER-ED",INDEX('DER-ED'!$B:$B,MATCH($D43,'DER-ED'!$A:$A,0)),IF($C43="SICRO",INDEX(SICRO!$B:$B,MATCH($D43,SICRO!$A:$A,0)),IF($C43="DER-RO",INDEX('DER-RO'!$B:$B,MATCH($D43,'DER-RO'!$A:$A,0)),IF($C43="SCORIO",INDEX(SCORIO!$D:$D,MATCH($D43,SCORIO!$C:$C,0)),IF($C43="MERC",INDEX(MERCADO!$B:$B,MATCH($D43,MERCADO!$A:$A,0)),IF($C43="COMP",INDEX(COMPOSICAO!$B:$B,MATCH($D43,COMPOSICAO!$A:$A,0)),""))))))),"*Verificar código*")</f>
        <v>Contenção Em Areia-Cimento Ensacada Com Mistura De Areia Com 8% De Cimento - Confecção E Assentamento</v>
      </c>
      <c r="F43" s="182" t="str">
        <f>IFERROR(LOWER(IF($C43="DER-ED",INDEX('DER-ED'!$C:$C,MATCH($D43,'DER-ED'!$A:$A,0)),IF($C43="SICRO",INDEX(SICRO!$C:$C,MATCH($D43,SICRO!$A:$A,0)),IF($C43="DER-RO",INDEX('DER-RO'!$C:$C,MATCH($D43,'DER-RO'!$A:$A,0)),IF($C43="SCORIO",INDEX(SCORIO!$E:$E,MATCH($D43,SCORIO!$C:$C,0)),IF($C43="MERC",INDEX(MERCADO!$D:$D,MATCH($D43,MERCADO!$A:$A,0)),IF($C43="COMP",INDEX(COMPOSICAO!$H:$H,MATCH($D43,COMPOSICAO!$A:$A,0)),""))))))),"")</f>
        <v>m³</v>
      </c>
      <c r="G43" s="183">
        <f>VLOOKUP(B43,'MEMÓRIA DE CÁLCULO'!$1:$1048576,10,FALSE())</f>
        <v>251.33</v>
      </c>
      <c r="H43" s="204">
        <f>IFERROR(IF($C43="DER-ED",INDEX('DER-ED'!$D:$D,MATCH($D43,'DER-ED'!$A:$A,0)),IF($C43="SICRO",INDEX(SICRO!$D:$D,MATCH($D43,SICRO!$A:$A,0)),IF($C43="DER-RO",INDEX('DER-RO'!$D:$D,MATCH($D43,'DER-RO'!$A:$A,0)),IF($C43="SCORIO",INDEX(SCORIO!$F:$F,MATCH($D43,SCORIO!$C:$C,0)),IF($C43="MERC",INDEX(MERCADO!$E:$E,MATCH($D43,MERCADO!$A:$A,0)),IF($C43="COMP",INDEX(COMPOSICAO!$I:$I,MATCH($D43,COMPOSICAO!$A:$A,0)),0)))))),0)</f>
        <v>506.28</v>
      </c>
      <c r="I43" s="204">
        <f>IFERROR(ROUND(H43*(1+$J$7),2),"")</f>
        <v>659.72</v>
      </c>
      <c r="J43" s="205">
        <f>IFERROR(ROUND($I43*$G43,2),"")</f>
        <v>165807.43</v>
      </c>
      <c r="K43" s="55"/>
      <c r="L43" s="206">
        <f t="shared" ref="L43:L45" si="17">G43</f>
        <v>251.33</v>
      </c>
      <c r="M43" s="207">
        <f>ROUND(L43*I43,2)</f>
        <v>165807.43</v>
      </c>
      <c r="N43" s="208">
        <f>M43/$S$7</f>
        <v>0.14785240803417163</v>
      </c>
      <c r="O43" s="209" t="str">
        <f>VLOOKUP(M43,$Z$7:$AA$10,2,1)</f>
        <v>A</v>
      </c>
      <c r="R43" s="226"/>
      <c r="S43" s="226"/>
      <c r="AJ43" s="402" t="s">
        <v>32551</v>
      </c>
      <c r="AL43" s="402" t="s">
        <v>32551</v>
      </c>
    </row>
    <row r="44" spans="1:38" ht="39.950000000000003" customHeight="1">
      <c r="A44" s="55" t="str">
        <f t="shared" si="8"/>
        <v>SICRO4805749</v>
      </c>
      <c r="B44" s="184" t="str">
        <f>CONCATENATE($B$42,".",RIGHT(B43,LEN(B43)-2)+1)</f>
        <v>6.2</v>
      </c>
      <c r="C44" s="180" t="s">
        <v>18041</v>
      </c>
      <c r="D44" s="406">
        <v>4805749</v>
      </c>
      <c r="E44" s="181" t="str">
        <f>IFERROR(PROPER(IF($C44="DER-ED",INDEX('DER-ED'!$B:$B,MATCH($D44,'DER-ED'!$A:$A,0)),IF($C44="SICRO",INDEX(SICRO!$B:$B,MATCH($D44,SICRO!$A:$A,0)),IF($C44="DER-RO",INDEX('DER-RO'!$B:$B,MATCH($D44,'DER-RO'!$A:$A,0)),IF($C44="SCORIO",INDEX(SCORIO!$D:$D,MATCH($D44,SCORIO!$C:$C,0)),IF($C44="MERC",INDEX(MERCADO!$B:$B,MATCH($D44,MERCADO!$A:$A,0)),IF($C44="COMP",INDEX(COMPOSICAO!$B:$B,MATCH($D44,COMPOSICAO!$A:$A,0)),""))))))),"*Verificar código*")</f>
        <v>Escavação Manual De Vala Em Material De 1ª Categoria</v>
      </c>
      <c r="F44" s="182" t="str">
        <f>IFERROR(LOWER(IF($C44="DER-ED",INDEX('DER-ED'!$C:$C,MATCH($D44,'DER-ED'!$A:$A,0)),IF($C44="SICRO",INDEX(SICRO!$C:$C,MATCH($D44,SICRO!$A:$A,0)),IF($C44="DER-RO",INDEX('DER-RO'!$C:$C,MATCH($D44,'DER-RO'!$A:$A,0)),IF($C44="SCORIO",INDEX(SCORIO!$E:$E,MATCH($D44,SCORIO!$C:$C,0)),IF($C44="MERC",INDEX(MERCADO!$D:$D,MATCH($D44,MERCADO!$A:$A,0)),IF($C44="COMP",INDEX(COMPOSICAO!$H:$H,MATCH($D44,COMPOSICAO!$A:$A,0)),""))))))),"")</f>
        <v>m³</v>
      </c>
      <c r="G44" s="183">
        <f>VLOOKUP(B44,'MEMÓRIA DE CÁLCULO'!$1:$1048576,10,FALSE())</f>
        <v>106.75</v>
      </c>
      <c r="H44" s="204">
        <f>IFERROR(IF($C44="DER-ED",INDEX('DER-ED'!$D:$D,MATCH($D44,'DER-ED'!$A:$A,0)),IF($C44="SICRO",INDEX(SICRO!$D:$D,MATCH($D44,SICRO!$A:$A,0)),IF($C44="DER-RO",INDEX('DER-RO'!$D:$D,MATCH($D44,'DER-RO'!$A:$A,0)),IF($C44="SCORIO",INDEX(SCORIO!$F:$F,MATCH($D44,SCORIO!$C:$C,0)),IF($C44="MERC",INDEX(MERCADO!$E:$E,MATCH($D44,MERCADO!$A:$A,0)),IF($C44="COMP",INDEX(COMPOSICAO!$I:$I,MATCH($D44,COMPOSICAO!$A:$A,0)),0)))))),0)</f>
        <v>74.88</v>
      </c>
      <c r="I44" s="204">
        <f>IFERROR(ROUND(H44*(1+$J$7),2),"")</f>
        <v>97.57</v>
      </c>
      <c r="J44" s="205">
        <f>IFERROR(ROUND($I44*$G44,2),"")</f>
        <v>10415.6</v>
      </c>
      <c r="K44" s="55"/>
      <c r="L44" s="206">
        <f t="shared" si="17"/>
        <v>106.75</v>
      </c>
      <c r="M44" s="207">
        <f>ROUND(L44*I44,2)</f>
        <v>10415.6</v>
      </c>
      <c r="N44" s="208">
        <f>M44/$S$7</f>
        <v>9.2877112993110019E-3</v>
      </c>
      <c r="O44" s="209" t="str">
        <f>VLOOKUP(M44,$Z$7:$AA$10,2,1)</f>
        <v>B</v>
      </c>
      <c r="R44" s="226"/>
      <c r="S44" s="226"/>
      <c r="AJ44" s="402" t="s">
        <v>32551</v>
      </c>
      <c r="AL44" s="402" t="s">
        <v>32551</v>
      </c>
    </row>
    <row r="45" spans="1:38" ht="39.950000000000003" customHeight="1">
      <c r="A45" s="55" t="str">
        <f t="shared" si="8"/>
        <v>SICRO2003864</v>
      </c>
      <c r="B45" s="184" t="str">
        <f>CONCATENATE($B$42,".",RIGHT(B44,LEN(B44)-2)+1)</f>
        <v>6.3</v>
      </c>
      <c r="C45" s="180" t="s">
        <v>18041</v>
      </c>
      <c r="D45" s="185">
        <v>2003864</v>
      </c>
      <c r="E45" s="181" t="str">
        <f>IFERROR(PROPER(IF($C45="DER-ED",INDEX('DER-ED'!$B:$B,MATCH($D45,'DER-ED'!$A:$A,0)),IF($C45="SICRO",INDEX(SICRO!$B:$B,MATCH($D45,SICRO!$A:$A,0)),IF($C45="DER-RO",INDEX('DER-RO'!$B:$B,MATCH($D45,'DER-RO'!$A:$A,0)),IF($C45="SCORIO",INDEX(SCORIO!$D:$D,MATCH($D45,SCORIO!$C:$C,0)),IF($C45="MERC",INDEX(MERCADO!$B:$B,MATCH($D45,MERCADO!$A:$A,0)),IF($C45="COMP",INDEX(COMPOSICAO!$B:$B,MATCH($D45,COMPOSICAO!$A:$A,0)),""))))))),"*Verificar código*")</f>
        <v>Esgotamento De Água Com Bomba Submersa</v>
      </c>
      <c r="F45" s="182" t="str">
        <f>IFERROR(LOWER(IF($C45="DER-ED",INDEX('DER-ED'!$C:$C,MATCH($D45,'DER-ED'!$A:$A,0)),IF($C45="SICRO",INDEX(SICRO!$C:$C,MATCH($D45,SICRO!$A:$A,0)),IF($C45="DER-RO",INDEX('DER-RO'!$C:$C,MATCH($D45,'DER-RO'!$A:$A,0)),IF($C45="SCORIO",INDEX(SCORIO!$E:$E,MATCH($D45,SCORIO!$C:$C,0)),IF($C45="MERC",INDEX(MERCADO!$D:$D,MATCH($D45,MERCADO!$A:$A,0)),IF($C45="COMP",INDEX(COMPOSICAO!$H:$H,MATCH($D45,COMPOSICAO!$A:$A,0)),""))))))),"")</f>
        <v>h</v>
      </c>
      <c r="G45" s="183">
        <f>VLOOKUP(B45,'MEMÓRIA DE CÁLCULO'!$1:$1048576,10,FALSE())</f>
        <v>540</v>
      </c>
      <c r="H45" s="204">
        <f>IFERROR(IF($C45="DER-ED",INDEX('DER-ED'!$D:$D,MATCH($D45,'DER-ED'!$A:$A,0)),IF($C45="SICRO",INDEX(SICRO!$D:$D,MATCH($D45,SICRO!$A:$A,0)),IF($C45="DER-RO",INDEX('DER-RO'!$D:$D,MATCH($D45,'DER-RO'!$A:$A,0)),IF($C45="SCORIO",INDEX(SCORIO!$F:$F,MATCH($D45,SCORIO!$C:$C,0)),IF($C45="MERC",INDEX(MERCADO!$E:$E,MATCH($D45,MERCADO!$A:$A,0)),IF($C45="COMP",INDEX(COMPOSICAO!$I:$I,MATCH($D45,COMPOSICAO!$A:$A,0)),0)))))),0)</f>
        <v>14.35</v>
      </c>
      <c r="I45" s="204">
        <f>IFERROR(ROUND(H45*(1+$J$7),2),"")</f>
        <v>18.7</v>
      </c>
      <c r="J45" s="205">
        <f>IFERROR(ROUND($I45*$G45,2),"")</f>
        <v>10098</v>
      </c>
      <c r="K45" s="55"/>
      <c r="L45" s="206">
        <f t="shared" si="17"/>
        <v>540</v>
      </c>
      <c r="M45" s="207">
        <f>ROUND(L45*I45,2)</f>
        <v>10098</v>
      </c>
      <c r="N45" s="208">
        <f>M45/$S$7</f>
        <v>9.0045036964209943E-3</v>
      </c>
      <c r="O45" s="209" t="str">
        <f>VLOOKUP(M45,$Z$7:$AA$10,2,1)</f>
        <v>B</v>
      </c>
      <c r="R45" s="226"/>
      <c r="S45" s="226"/>
      <c r="AJ45" s="402" t="s">
        <v>32551</v>
      </c>
      <c r="AL45" s="402" t="s">
        <v>32551</v>
      </c>
    </row>
    <row r="46" spans="1:38" ht="20.100000000000001" customHeight="1">
      <c r="A46" s="55" t="str">
        <f t="shared" si="8"/>
        <v/>
      </c>
      <c r="B46" s="455">
        <f>B42+1</f>
        <v>7</v>
      </c>
      <c r="C46" s="367"/>
      <c r="D46" s="367"/>
      <c r="E46" s="368" t="s">
        <v>18143</v>
      </c>
      <c r="F46" s="369"/>
      <c r="G46" s="370"/>
      <c r="H46" s="371"/>
      <c r="I46" s="372"/>
      <c r="J46" s="373">
        <f>SUM(J47:J59)</f>
        <v>333176.99000000005</v>
      </c>
      <c r="K46" s="55"/>
      <c r="L46" s="206"/>
      <c r="M46" s="207"/>
      <c r="N46" s="208"/>
      <c r="O46" s="209"/>
      <c r="R46" s="226"/>
      <c r="S46" s="226"/>
      <c r="AJ46" s="378"/>
      <c r="AL46" s="405"/>
    </row>
    <row r="47" spans="1:38" ht="39.950000000000003" customHeight="1">
      <c r="A47" s="55" t="str">
        <f t="shared" si="8"/>
        <v>SICRO2306066</v>
      </c>
      <c r="B47" s="179" t="str">
        <f>CONCATENATE(B46,".",1)</f>
        <v>7.1</v>
      </c>
      <c r="C47" s="180" t="s">
        <v>18041</v>
      </c>
      <c r="D47" s="185">
        <v>2306066</v>
      </c>
      <c r="E47" s="181" t="str">
        <f>IFERROR(PROPER(IF($C47="DER-ED",INDEX('DER-ED'!$B:$B,MATCH($D47,'DER-ED'!$A:$A,0)),IF($C47="SICRO",INDEX(SICRO!$B:$B,MATCH($D47,SICRO!$A:$A,0)),IF($C47="DER-RO",INDEX('DER-RO'!$B:$B,MATCH($D47,'DER-RO'!$A:$A,0)),IF($C47="SCORIO",INDEX(SCORIO!$D:$D,MATCH($D47,SCORIO!$C:$C,0)),IF($C47="MERC",INDEX(MERCADO!$B:$B,MATCH($D47,MERCADO!$A:$A,0)),IF($C47="COMP",INDEX(COMPOSICAO!$B:$B,MATCH($D47,COMPOSICAO!$A:$A,0)),""))))))),"*Verificar código*")</f>
        <v>Estaca Raiz Perfurada No Solo Com D = 40 Cm - Confecção</v>
      </c>
      <c r="F47" s="182" t="str">
        <f>IFERROR(LOWER(IF($C47="DER-ED",INDEX('DER-ED'!$C:$C,MATCH($D47,'DER-ED'!$A:$A,0)),IF($C47="SICRO",INDEX(SICRO!$C:$C,MATCH($D47,SICRO!$A:$A,0)),IF($C47="DER-RO",INDEX('DER-RO'!$C:$C,MATCH($D47,'DER-RO'!$A:$A,0)),IF($C47="SCORIO",INDEX(SCORIO!$E:$E,MATCH($D47,SCORIO!$C:$C,0)),IF($C47="MERC",INDEX(MERCADO!$D:$D,MATCH($D47,MERCADO!$A:$A,0)),IF($C47="COMP",INDEX(COMPOSICAO!$H:$H,MATCH($D47,COMPOSICAO!$A:$A,0)),""))))))),"")</f>
        <v>m</v>
      </c>
      <c r="G47" s="183">
        <f>VLOOKUP(B47,'MEMÓRIA DE CÁLCULO'!$1:$1048576,10,FALSE())</f>
        <v>160</v>
      </c>
      <c r="H47" s="204">
        <f>IFERROR(IF($C47="DER-ED",INDEX('DER-ED'!$D:$D,MATCH($D47,'DER-ED'!$A:$A,0)),IF($C47="SICRO",INDEX(SICRO!$D:$D,MATCH($D47,SICRO!$A:$A,0)),IF($C47="DER-RO",INDEX('DER-RO'!$D:$D,MATCH($D47,'DER-RO'!$A:$A,0)),IF($C47="SCORIO",INDEX(SCORIO!$F:$F,MATCH($D47,SCORIO!$C:$C,0)),IF($C47="MERC",INDEX(MERCADO!$E:$E,MATCH($D47,MERCADO!$A:$A,0)),IF($C47="COMP",INDEX(COMPOSICAO!$I:$I,MATCH($D47,COMPOSICAO!$A:$A,0)),0)))))),0)</f>
        <v>240.42</v>
      </c>
      <c r="I47" s="204">
        <f t="shared" ref="I47:I59" si="18">IFERROR(ROUND(H47*(1+$J$7),2),"")</f>
        <v>313.27999999999997</v>
      </c>
      <c r="J47" s="205">
        <f t="shared" ref="J47:J59" si="19">IFERROR(ROUND($I47*$G47,2),"")</f>
        <v>50124.800000000003</v>
      </c>
      <c r="K47" s="55"/>
      <c r="L47" s="206">
        <f t="shared" ref="L47:L59" si="20">G47</f>
        <v>160</v>
      </c>
      <c r="M47" s="207">
        <f t="shared" ref="M47:M59" si="21">ROUND(L47*I47,2)</f>
        <v>50124.800000000003</v>
      </c>
      <c r="N47" s="208">
        <f t="shared" ref="N47:N59" si="22">M47/$S$7</f>
        <v>4.4696865407245302E-2</v>
      </c>
      <c r="O47" s="209" t="str">
        <f t="shared" ref="O47:O59" si="23">VLOOKUP(M47,$Z$7:$AA$10,2,1)</f>
        <v>A</v>
      </c>
      <c r="R47" s="226"/>
      <c r="S47" s="226"/>
      <c r="AJ47" s="402" t="s">
        <v>32551</v>
      </c>
      <c r="AL47" s="403" t="s">
        <v>32964</v>
      </c>
    </row>
    <row r="48" spans="1:38" ht="39.950000000000003" customHeight="1">
      <c r="A48" s="55" t="str">
        <f t="shared" si="8"/>
        <v>SICRO3806415</v>
      </c>
      <c r="B48" s="184" t="str">
        <f t="shared" ref="B48:B59" si="24">CONCATENATE($B$46,".",RIGHT(B47,LEN(B47)-2)+1)</f>
        <v>7.2</v>
      </c>
      <c r="C48" s="180" t="s">
        <v>18041</v>
      </c>
      <c r="D48" s="185">
        <v>3806415</v>
      </c>
      <c r="E48" s="181" t="str">
        <f>IFERROR(PROPER(IF($C48="DER-ED",INDEX('DER-ED'!$B:$B,MATCH($D48,'DER-ED'!$A:$A,0)),IF($C48="SICRO",INDEX(SICRO!$B:$B,MATCH($D48,SICRO!$A:$A,0)),IF($C48="DER-RO",INDEX('DER-RO'!$B:$B,MATCH($D48,'DER-RO'!$A:$A,0)),IF($C48="SCORIO",INDEX(SCORIO!$D:$D,MATCH($D48,SCORIO!$C:$C,0)),IF($C48="MERC",INDEX(MERCADO!$B:$B,MATCH($D48,MERCADO!$A:$A,0)),IF($C48="COMP",INDEX(COMPOSICAO!$B:$B,MATCH($D48,COMPOSICAO!$A:$A,0)),""))))))),"*Verificar código*")</f>
        <v>Demolição Controlada De Concreto Com Martelete</v>
      </c>
      <c r="F48" s="182" t="str">
        <f>IFERROR(LOWER(IF($C48="DER-ED",INDEX('DER-ED'!$C:$C,MATCH($D48,'DER-ED'!$A:$A,0)),IF($C48="SICRO",INDEX(SICRO!$C:$C,MATCH($D48,SICRO!$A:$A,0)),IF($C48="DER-RO",INDEX('DER-RO'!$C:$C,MATCH($D48,'DER-RO'!$A:$A,0)),IF($C48="SCORIO",INDEX(SCORIO!$E:$E,MATCH($D48,SCORIO!$C:$C,0)),IF($C48="MERC",INDEX(MERCADO!$D:$D,MATCH($D48,MERCADO!$A:$A,0)),IF($C48="COMP",INDEX(COMPOSICAO!$H:$H,MATCH($D48,COMPOSICAO!$A:$A,0)),""))))))),"")</f>
        <v>m³</v>
      </c>
      <c r="G48" s="183">
        <f>VLOOKUP(B48,'MEMÓRIA DE CÁLCULO'!$1:$1048576,10,FALSE())</f>
        <v>5.42</v>
      </c>
      <c r="H48" s="204">
        <f>IFERROR(IF($C48="DER-ED",INDEX('DER-ED'!$D:$D,MATCH($D48,'DER-ED'!$A:$A,0)),IF($C48="SICRO",INDEX(SICRO!$D:$D,MATCH($D48,SICRO!$A:$A,0)),IF($C48="DER-RO",INDEX('DER-RO'!$D:$D,MATCH($D48,'DER-RO'!$A:$A,0)),IF($C48="SCORIO",INDEX(SCORIO!$F:$F,MATCH($D48,SCORIO!$C:$C,0)),IF($C48="MERC",INDEX(MERCADO!$E:$E,MATCH($D48,MERCADO!$A:$A,0)),IF($C48="COMP",INDEX(COMPOSICAO!$I:$I,MATCH($D48,COMPOSICAO!$A:$A,0)),0)))))),0)</f>
        <v>669.64</v>
      </c>
      <c r="I48" s="204">
        <f t="shared" si="18"/>
        <v>872.59</v>
      </c>
      <c r="J48" s="205">
        <f t="shared" si="19"/>
        <v>4729.4399999999996</v>
      </c>
      <c r="K48" s="55"/>
      <c r="L48" s="206">
        <f t="shared" si="20"/>
        <v>5.42</v>
      </c>
      <c r="M48" s="207">
        <f t="shared" si="21"/>
        <v>4729.4399999999996</v>
      </c>
      <c r="N48" s="208">
        <f t="shared" si="22"/>
        <v>4.2172964905923252E-3</v>
      </c>
      <c r="O48" s="209" t="str">
        <f t="shared" si="23"/>
        <v>C</v>
      </c>
      <c r="R48" s="226"/>
      <c r="S48" s="226"/>
      <c r="AJ48" s="402" t="s">
        <v>32551</v>
      </c>
      <c r="AL48" s="402" t="s">
        <v>32551</v>
      </c>
    </row>
    <row r="49" spans="1:38" ht="39.950000000000003" customHeight="1">
      <c r="A49" s="55" t="str">
        <f t="shared" ref="A49:A80" si="25">CONCATENATE(C49,D49)</f>
        <v>DER-ED40808</v>
      </c>
      <c r="B49" s="184" t="str">
        <f t="shared" si="24"/>
        <v>7.3</v>
      </c>
      <c r="C49" s="180" t="s">
        <v>18138</v>
      </c>
      <c r="D49" s="185">
        <v>40808</v>
      </c>
      <c r="E49" s="181" t="str">
        <f>IFERROR(PROPER(IF($C49="DER-ED",INDEX('DER-ED'!$B:$B,MATCH($D49,'DER-ED'!$A:$A,0)),IF($C49="SICRO",INDEX(SICRO!$B:$B,MATCH($D49,SICRO!$A:$A,0)),IF($C49="DER-RO",INDEX('DER-RO'!$B:$B,MATCH($D49,'DER-RO'!$A:$A,0)),IF($C49="SCORIO",INDEX(SCORIO!$D:$D,MATCH($D49,SCORIO!$C:$C,0)),IF($C49="MERC",INDEX(MERCADO!$B:$B,MATCH($D49,MERCADO!$A:$A,0)),IF($C49="COMP",INDEX(COMPOSICAO!$B:$B,MATCH($D49,COMPOSICAO!$A:$A,0)),""))))))),"*Verificar código*")</f>
        <v>Retirada (Corte) De Armadura Deteriorada, Superior A 20% Do Diâmetro Original</v>
      </c>
      <c r="F49" s="182" t="str">
        <f>IFERROR(LOWER(IF($C49="DER-ED",INDEX('DER-ED'!$C:$C,MATCH($D49,'DER-ED'!$A:$A,0)),IF($C49="SICRO",INDEX(SICRO!$C:$C,MATCH($D49,SICRO!$A:$A,0)),IF($C49="DER-RO",INDEX('DER-RO'!$C:$C,MATCH($D49,'DER-RO'!$A:$A,0)),IF($C49="SCORIO",INDEX(SCORIO!$E:$E,MATCH($D49,SCORIO!$C:$C,0)),IF($C49="MERC",INDEX(MERCADO!$D:$D,MATCH($D49,MERCADO!$A:$A,0)),IF($C49="COMP",INDEX(COMPOSICAO!$H:$H,MATCH($D49,COMPOSICAO!$A:$A,0)),""))))))),"")</f>
        <v>kg</v>
      </c>
      <c r="G49" s="183">
        <f>VLOOKUP(B49,'MEMÓRIA DE CÁLCULO'!$1:$1048576,10,FALSE())</f>
        <v>55</v>
      </c>
      <c r="H49" s="204">
        <f>IFERROR(IF($C49="DER-ED",INDEX('DER-ED'!$D:$D,MATCH($D49,'DER-ED'!$A:$A,0)),IF($C49="SICRO",INDEX(SICRO!$D:$D,MATCH($D49,SICRO!$A:$A,0)),IF($C49="DER-RO",INDEX('DER-RO'!$D:$D,MATCH($D49,'DER-RO'!$A:$A,0)),IF($C49="SCORIO",INDEX(SCORIO!$F:$F,MATCH($D49,SCORIO!$C:$C,0)),IF($C49="MERC",INDEX(MERCADO!$E:$E,MATCH($D49,MERCADO!$A:$A,0)),IF($C49="COMP",INDEX(COMPOSICAO!$I:$I,MATCH($D49,COMPOSICAO!$A:$A,0)),0)))))),0)</f>
        <v>5.32</v>
      </c>
      <c r="I49" s="204">
        <f t="shared" si="18"/>
        <v>6.93</v>
      </c>
      <c r="J49" s="205">
        <f t="shared" si="19"/>
        <v>381.15</v>
      </c>
      <c r="K49" s="55"/>
      <c r="L49" s="206">
        <f t="shared" si="20"/>
        <v>55</v>
      </c>
      <c r="M49" s="207">
        <f t="shared" si="21"/>
        <v>381.15</v>
      </c>
      <c r="N49" s="208">
        <f t="shared" si="22"/>
        <v>3.3987587481589042E-4</v>
      </c>
      <c r="O49" s="209" t="str">
        <f t="shared" si="23"/>
        <v>C</v>
      </c>
      <c r="R49" s="226"/>
      <c r="S49" s="226"/>
      <c r="AJ49" s="402" t="s">
        <v>32551</v>
      </c>
      <c r="AL49" s="402" t="s">
        <v>32551</v>
      </c>
    </row>
    <row r="50" spans="1:38" ht="78" customHeight="1">
      <c r="A50" s="55" t="str">
        <f t="shared" si="25"/>
        <v>DER-ED40806</v>
      </c>
      <c r="B50" s="184" t="str">
        <f t="shared" si="24"/>
        <v>7.4</v>
      </c>
      <c r="C50" s="180" t="s">
        <v>18138</v>
      </c>
      <c r="D50" s="185">
        <v>40806</v>
      </c>
      <c r="E50" s="181" t="str">
        <f>IFERROR(PROPER(IF($C50="DER-ED",INDEX('DER-ED'!$B:$B,MATCH($D50,'DER-ED'!$A:$A,0)),IF($C50="SICRO",INDEX(SICRO!$B:$B,MATCH($D50,SICRO!$A:$A,0)),IF($C50="DER-RO",INDEX('DER-RO'!$B:$B,MATCH($D50,'DER-RO'!$A:$A,0)),IF($C50="SCORIO",INDEX(SCORIO!$D:$D,MATCH($D50,SCORIO!$C:$C,0)),IF($C50="MERC",INDEX(MERCADO!$B:$B,MATCH($D50,MERCADO!$A:$A,0)),IF($C50="COMP",INDEX(COMPOSICAO!$B:$B,MATCH($D50,COMPOSICAO!$A:$A,0)),""))))))),"*Verificar código*")</f>
        <v>Tratamento De Armaduras Corroídas Com Lixamento Manual Com Escova De Aço, Até A Completa Remoção De Partículas Soltas, Materiais Indesejáveis E Corrosão, Exclusive Aplicação De Argamassa Cimentícia, Polimérica Com Inibidor De Corrosão</v>
      </c>
      <c r="F50" s="182" t="str">
        <f>IFERROR(LOWER(IF($C50="DER-ED",INDEX('DER-ED'!$C:$C,MATCH($D50,'DER-ED'!$A:$A,0)),IF($C50="SICRO",INDEX(SICRO!$C:$C,MATCH($D50,SICRO!$A:$A,0)),IF($C50="DER-RO",INDEX('DER-RO'!$C:$C,MATCH($D50,'DER-RO'!$A:$A,0)),IF($C50="SCORIO",INDEX(SCORIO!$E:$E,MATCH($D50,SCORIO!$C:$C,0)),IF($C50="MERC",INDEX(MERCADO!$D:$D,MATCH($D50,MERCADO!$A:$A,0)),IF($C50="COMP",INDEX(COMPOSICAO!$H:$H,MATCH($D50,COMPOSICAO!$A:$A,0)),""))))))),"")</f>
        <v>m2</v>
      </c>
      <c r="G50" s="183">
        <f>VLOOKUP(B50,'MEMÓRIA DE CÁLCULO'!$1:$1048576,10,FALSE())</f>
        <v>35.630000000000003</v>
      </c>
      <c r="H50" s="204">
        <f>IFERROR(IF($C50="DER-ED",INDEX('DER-ED'!$D:$D,MATCH($D50,'DER-ED'!$A:$A,0)),IF($C50="SICRO",INDEX(SICRO!$D:$D,MATCH($D50,SICRO!$A:$A,0)),IF($C50="DER-RO",INDEX('DER-RO'!$D:$D,MATCH($D50,'DER-RO'!$A:$A,0)),IF($C50="SCORIO",INDEX(SCORIO!$F:$F,MATCH($D50,SCORIO!$C:$C,0)),IF($C50="MERC",INDEX(MERCADO!$E:$E,MATCH($D50,MERCADO!$A:$A,0)),IF($C50="COMP",INDEX(COMPOSICAO!$I:$I,MATCH($D50,COMPOSICAO!$A:$A,0)),0)))))),0)</f>
        <v>26.82</v>
      </c>
      <c r="I50" s="204">
        <f t="shared" si="18"/>
        <v>34.950000000000003</v>
      </c>
      <c r="J50" s="205">
        <f t="shared" si="19"/>
        <v>1245.27</v>
      </c>
      <c r="K50" s="55"/>
      <c r="L50" s="206">
        <f t="shared" si="20"/>
        <v>35.630000000000003</v>
      </c>
      <c r="M50" s="207">
        <f t="shared" si="21"/>
        <v>1245.27</v>
      </c>
      <c r="N50" s="208">
        <f t="shared" si="22"/>
        <v>1.1104216991525224E-3</v>
      </c>
      <c r="O50" s="209" t="str">
        <f t="shared" si="23"/>
        <v>C</v>
      </c>
      <c r="R50" s="226"/>
      <c r="S50" s="226"/>
      <c r="AJ50" s="402" t="s">
        <v>32551</v>
      </c>
      <c r="AL50" s="402" t="s">
        <v>32551</v>
      </c>
    </row>
    <row r="51" spans="1:38" ht="60" customHeight="1">
      <c r="A51" s="55" t="str">
        <f t="shared" si="25"/>
        <v>DER-ED40807</v>
      </c>
      <c r="B51" s="184" t="str">
        <f t="shared" si="24"/>
        <v>7.5</v>
      </c>
      <c r="C51" s="180" t="s">
        <v>18138</v>
      </c>
      <c r="D51" s="185">
        <v>40807</v>
      </c>
      <c r="E51" s="181" t="str">
        <f>IFERROR(PROPER(IF($C51="DER-ED",INDEX('DER-ED'!$B:$B,MATCH($D51,'DER-ED'!$A:$A,0)),IF($C51="SICRO",INDEX(SICRO!$B:$B,MATCH($D51,SICRO!$A:$A,0)),IF($C51="DER-RO",INDEX('DER-RO'!$B:$B,MATCH($D51,'DER-RO'!$A:$A,0)),IF($C51="SCORIO",INDEX(SCORIO!$D:$D,MATCH($D51,SCORIO!$C:$C,0)),IF($C51="MERC",INDEX(MERCADO!$B:$B,MATCH($D51,MERCADO!$A:$A,0)),IF($C51="COMP",INDEX(COMPOSICAO!$B:$B,MATCH($D51,COMPOSICAO!$A:$A,0)),""))))))),"*Verificar código*")</f>
        <v>Tratamento De Armadura Com Duas Demãos (Esp. 1Mm) De Sika Top 108 Ou Equivalente, Exclusive Aplicação De Graute Cimentício</v>
      </c>
      <c r="F51" s="182" t="str">
        <f>IFERROR(LOWER(IF($C51="DER-ED",INDEX('DER-ED'!$C:$C,MATCH($D51,'DER-ED'!$A:$A,0)),IF($C51="SICRO",INDEX(SICRO!$C:$C,MATCH($D51,SICRO!$A:$A,0)),IF($C51="DER-RO",INDEX('DER-RO'!$C:$C,MATCH($D51,'DER-RO'!$A:$A,0)),IF($C51="SCORIO",INDEX(SCORIO!$E:$E,MATCH($D51,SCORIO!$C:$C,0)),IF($C51="MERC",INDEX(MERCADO!$D:$D,MATCH($D51,MERCADO!$A:$A,0)),IF($C51="COMP",INDEX(COMPOSICAO!$H:$H,MATCH($D51,COMPOSICAO!$A:$A,0)),""))))))),"")</f>
        <v>m2</v>
      </c>
      <c r="G51" s="183">
        <f>VLOOKUP(B51,'MEMÓRIA DE CÁLCULO'!$1:$1048576,10,FALSE())</f>
        <v>35.630000000000003</v>
      </c>
      <c r="H51" s="204">
        <f>IFERROR(IF($C51="DER-ED",INDEX('DER-ED'!$D:$D,MATCH($D51,'DER-ED'!$A:$A,0)),IF($C51="SICRO",INDEX(SICRO!$D:$D,MATCH($D51,SICRO!$A:$A,0)),IF($C51="DER-RO",INDEX('DER-RO'!$D:$D,MATCH($D51,'DER-RO'!$A:$A,0)),IF($C51="SCORIO",INDEX(SCORIO!$F:$F,MATCH($D51,SCORIO!$C:$C,0)),IF($C51="MERC",INDEX(MERCADO!$E:$E,MATCH($D51,MERCADO!$A:$A,0)),IF($C51="COMP",INDEX(COMPOSICAO!$I:$I,MATCH($D51,COMPOSICAO!$A:$A,0)),0)))))),0)</f>
        <v>77.34</v>
      </c>
      <c r="I51" s="204">
        <f t="shared" si="18"/>
        <v>100.78</v>
      </c>
      <c r="J51" s="205">
        <f t="shared" si="19"/>
        <v>3590.79</v>
      </c>
      <c r="K51" s="55"/>
      <c r="L51" s="206">
        <f t="shared" si="20"/>
        <v>35.630000000000003</v>
      </c>
      <c r="M51" s="207">
        <f t="shared" si="21"/>
        <v>3590.79</v>
      </c>
      <c r="N51" s="208">
        <f t="shared" si="22"/>
        <v>3.2019490818054604E-3</v>
      </c>
      <c r="O51" s="209" t="str">
        <f t="shared" si="23"/>
        <v>C</v>
      </c>
      <c r="R51" s="226"/>
      <c r="S51" s="226"/>
      <c r="AJ51" s="402" t="s">
        <v>32551</v>
      </c>
      <c r="AL51" s="402" t="s">
        <v>32551</v>
      </c>
    </row>
    <row r="52" spans="1:38" ht="39.950000000000003" customHeight="1">
      <c r="A52" s="55" t="str">
        <f t="shared" si="25"/>
        <v>SICRO2407972</v>
      </c>
      <c r="B52" s="184" t="str">
        <f t="shared" si="24"/>
        <v>7.6</v>
      </c>
      <c r="C52" s="180" t="s">
        <v>18041</v>
      </c>
      <c r="D52" s="185">
        <v>2407972</v>
      </c>
      <c r="E52" s="181" t="str">
        <f>IFERROR(PROPER(IF($C52="DER-ED",INDEX('DER-ED'!$B:$B,MATCH($D52,'DER-ED'!$A:$A,0)),IF($C52="SICRO",INDEX(SICRO!$B:$B,MATCH($D52,SICRO!$A:$A,0)),IF($C52="DER-RO",INDEX('DER-RO'!$B:$B,MATCH($D52,'DER-RO'!$A:$A,0)),IF($C52="SCORIO",INDEX(SCORIO!$D:$D,MATCH($D52,SCORIO!$C:$C,0)),IF($C52="MERC",INDEX(MERCADO!$B:$B,MATCH($D52,MERCADO!$A:$A,0)),IF($C52="COMP",INDEX(COMPOSICAO!$B:$B,MATCH($D52,COMPOSICAO!$A:$A,0)),""))))))),"*Verificar código*")</f>
        <v>Fornecimento E Aplicação De Adesivo Estrutural À Base De Resina Epóxi</v>
      </c>
      <c r="F52" s="182" t="str">
        <f>IFERROR(LOWER(IF($C52="DER-ED",INDEX('DER-ED'!$C:$C,MATCH($D52,'DER-ED'!$A:$A,0)),IF($C52="SICRO",INDEX(SICRO!$C:$C,MATCH($D52,SICRO!$A:$A,0)),IF($C52="DER-RO",INDEX('DER-RO'!$C:$C,MATCH($D52,'DER-RO'!$A:$A,0)),IF($C52="SCORIO",INDEX(SCORIO!$E:$E,MATCH($D52,SCORIO!$C:$C,0)),IF($C52="MERC",INDEX(MERCADO!$D:$D,MATCH($D52,MERCADO!$A:$A,0)),IF($C52="COMP",INDEX(COMPOSICAO!$H:$H,MATCH($D52,COMPOSICAO!$A:$A,0)),""))))))),"")</f>
        <v>kg</v>
      </c>
      <c r="G52" s="183">
        <f>VLOOKUP(B52,'MEMÓRIA DE CÁLCULO'!$1:$1048576,10,FALSE())</f>
        <v>62.66</v>
      </c>
      <c r="H52" s="204">
        <f>IFERROR(IF($C52="DER-ED",INDEX('DER-ED'!$D:$D,MATCH($D52,'DER-ED'!$A:$A,0)),IF($C52="SICRO",INDEX(SICRO!$D:$D,MATCH($D52,SICRO!$A:$A,0)),IF($C52="DER-RO",INDEX('DER-RO'!$D:$D,MATCH($D52,'DER-RO'!$A:$A,0)),IF($C52="SCORIO",INDEX(SCORIO!$F:$F,MATCH($D52,SCORIO!$C:$C,0)),IF($C52="MERC",INDEX(MERCADO!$E:$E,MATCH($D52,MERCADO!$A:$A,0)),IF($C52="COMP",INDEX(COMPOSICAO!$I:$I,MATCH($D52,COMPOSICAO!$A:$A,0)),0)))))),0)</f>
        <v>72.47</v>
      </c>
      <c r="I52" s="204">
        <f t="shared" si="18"/>
        <v>94.43</v>
      </c>
      <c r="J52" s="205">
        <f t="shared" si="19"/>
        <v>5916.98</v>
      </c>
      <c r="K52" s="55"/>
      <c r="L52" s="206">
        <f t="shared" si="20"/>
        <v>62.66</v>
      </c>
      <c r="M52" s="207">
        <f t="shared" si="21"/>
        <v>5916.98</v>
      </c>
      <c r="N52" s="208">
        <f t="shared" si="22"/>
        <v>5.2762396793076937E-3</v>
      </c>
      <c r="O52" s="209" t="str">
        <f t="shared" si="23"/>
        <v>C</v>
      </c>
      <c r="R52" s="226"/>
      <c r="S52" s="226"/>
      <c r="AJ52" s="402" t="s">
        <v>32551</v>
      </c>
      <c r="AL52" s="402" t="s">
        <v>32551</v>
      </c>
    </row>
    <row r="53" spans="1:38" ht="39.950000000000003" customHeight="1">
      <c r="A53" s="55" t="str">
        <f t="shared" si="25"/>
        <v>SICRO1106057</v>
      </c>
      <c r="B53" s="184" t="str">
        <f t="shared" si="24"/>
        <v>7.7</v>
      </c>
      <c r="C53" s="180" t="s">
        <v>18041</v>
      </c>
      <c r="D53" s="185">
        <v>1106057</v>
      </c>
      <c r="E53" s="181" t="str">
        <f>IFERROR(PROPER(IF($C53="DER-ED",INDEX('DER-ED'!$B:$B,MATCH($D53,'DER-ED'!$A:$A,0)),IF($C53="SICRO",INDEX(SICRO!$B:$B,MATCH($D53,SICRO!$A:$A,0)),IF($C53="DER-RO",INDEX('DER-RO'!$B:$B,MATCH($D53,'DER-RO'!$A:$A,0)),IF($C53="SCORIO",INDEX(SCORIO!$D:$D,MATCH($D53,SCORIO!$C:$C,0)),IF($C53="MERC",INDEX(MERCADO!$B:$B,MATCH($D53,MERCADO!$A:$A,0)),IF($C53="COMP",INDEX(COMPOSICAO!$B:$B,MATCH($D53,COMPOSICAO!$A:$A,0)),""))))))),"*Verificar código*")</f>
        <v>Concreto Magro - Confecção Em Betoneira E Lançamento Manual - Areia E Brita Comerciais</v>
      </c>
      <c r="F53" s="182" t="str">
        <f>IFERROR(LOWER(IF($C53="DER-ED",INDEX('DER-ED'!$C:$C,MATCH($D53,'DER-ED'!$A:$A,0)),IF($C53="SICRO",INDEX(SICRO!$C:$C,MATCH($D53,SICRO!$A:$A,0)),IF($C53="DER-RO",INDEX('DER-RO'!$C:$C,MATCH($D53,'DER-RO'!$A:$A,0)),IF($C53="SCORIO",INDEX(SCORIO!$E:$E,MATCH($D53,SCORIO!$C:$C,0)),IF($C53="MERC",INDEX(MERCADO!$D:$D,MATCH($D53,MERCADO!$A:$A,0)),IF($C53="COMP",INDEX(COMPOSICAO!$H:$H,MATCH($D53,COMPOSICAO!$A:$A,0)),""))))))),"")</f>
        <v>m³</v>
      </c>
      <c r="G53" s="183">
        <f>VLOOKUP(B53,'MEMÓRIA DE CÁLCULO'!$1:$1048576,10,FALSE())</f>
        <v>2.59</v>
      </c>
      <c r="H53" s="204">
        <f>IFERROR(IF($C53="DER-ED",INDEX('DER-ED'!$D:$D,MATCH($D53,'DER-ED'!$A:$A,0)),IF($C53="SICRO",INDEX(SICRO!$D:$D,MATCH($D53,SICRO!$A:$A,0)),IF($C53="DER-RO",INDEX('DER-RO'!$D:$D,MATCH($D53,'DER-RO'!$A:$A,0)),IF($C53="SCORIO",INDEX(SCORIO!$F:$F,MATCH($D53,SCORIO!$C:$C,0)),IF($C53="MERC",INDEX(MERCADO!$E:$E,MATCH($D53,MERCADO!$A:$A,0)),IF($C53="COMP",INDEX(COMPOSICAO!$I:$I,MATCH($D53,COMPOSICAO!$A:$A,0)),0)))))),0)</f>
        <v>435.22</v>
      </c>
      <c r="I53" s="204">
        <f t="shared" si="18"/>
        <v>567.12</v>
      </c>
      <c r="J53" s="205">
        <f t="shared" si="19"/>
        <v>1468.84</v>
      </c>
      <c r="K53" s="55"/>
      <c r="L53" s="206">
        <f t="shared" si="20"/>
        <v>2.59</v>
      </c>
      <c r="M53" s="207">
        <f t="shared" si="21"/>
        <v>1468.84</v>
      </c>
      <c r="N53" s="208">
        <f t="shared" si="22"/>
        <v>1.3097816606705299E-3</v>
      </c>
      <c r="O53" s="209" t="str">
        <f t="shared" si="23"/>
        <v>C</v>
      </c>
      <c r="R53" s="226"/>
      <c r="S53" s="226"/>
      <c r="AJ53" s="402" t="s">
        <v>32551</v>
      </c>
      <c r="AL53" s="402" t="s">
        <v>32551</v>
      </c>
    </row>
    <row r="54" spans="1:38" ht="39.950000000000003" customHeight="1">
      <c r="A54" s="55" t="str">
        <f t="shared" si="25"/>
        <v>SICRO3108013</v>
      </c>
      <c r="B54" s="184" t="str">
        <f t="shared" si="24"/>
        <v>7.8</v>
      </c>
      <c r="C54" s="180" t="s">
        <v>18041</v>
      </c>
      <c r="D54" s="185">
        <v>3108013</v>
      </c>
      <c r="E54" s="181" t="str">
        <f>IFERROR(PROPER(IF($C54="DER-ED",INDEX('DER-ED'!$B:$B,MATCH($D54,'DER-ED'!$A:$A,0)),IF($C54="SICRO",INDEX(SICRO!$B:$B,MATCH($D54,SICRO!$A:$A,0)),IF($C54="DER-RO",INDEX('DER-RO'!$B:$B,MATCH($D54,'DER-RO'!$A:$A,0)),IF($C54="SCORIO",INDEX(SCORIO!$D:$D,MATCH($D54,SCORIO!$C:$C,0)),IF($C54="MERC",INDEX(MERCADO!$B:$B,MATCH($D54,MERCADO!$A:$A,0)),IF($C54="COMP",INDEX(COMPOSICAO!$B:$B,MATCH($D54,COMPOSICAO!$A:$A,0)),""))))))),"*Verificar código*")</f>
        <v>Fôrmas De Compensado Plastificado 12 Mm - Uso Geral - Utilização De 3 Vezes - Confecção, Instalação E Retirada</v>
      </c>
      <c r="F54" s="182" t="str">
        <f>IFERROR(LOWER(IF($C54="DER-ED",INDEX('DER-ED'!$C:$C,MATCH($D54,'DER-ED'!$A:$A,0)),IF($C54="SICRO",INDEX(SICRO!$C:$C,MATCH($D54,SICRO!$A:$A,0)),IF($C54="DER-RO",INDEX('DER-RO'!$C:$C,MATCH($D54,'DER-RO'!$A:$A,0)),IF($C54="SCORIO",INDEX(SCORIO!$E:$E,MATCH($D54,SCORIO!$C:$C,0)),IF($C54="MERC",INDEX(MERCADO!$D:$D,MATCH($D54,MERCADO!$A:$A,0)),IF($C54="COMP",INDEX(COMPOSICAO!$H:$H,MATCH($D54,COMPOSICAO!$A:$A,0)),""))))))),"")</f>
        <v>m²</v>
      </c>
      <c r="G54" s="183">
        <f>VLOOKUP(B54,'MEMÓRIA DE CÁLCULO'!$1:$1048576,10,FALSE())</f>
        <v>198.3</v>
      </c>
      <c r="H54" s="204">
        <f>IFERROR(IF($C54="DER-ED",INDEX('DER-ED'!$D:$D,MATCH($D54,'DER-ED'!$A:$A,0)),IF($C54="SICRO",INDEX(SICRO!$D:$D,MATCH($D54,SICRO!$A:$A,0)),IF($C54="DER-RO",INDEX('DER-RO'!$D:$D,MATCH($D54,'DER-RO'!$A:$A,0)),IF($C54="SCORIO",INDEX(SCORIO!$F:$F,MATCH($D54,SCORIO!$C:$C,0)),IF($C54="MERC",INDEX(MERCADO!$E:$E,MATCH($D54,MERCADO!$A:$A,0)),IF($C54="COMP",INDEX(COMPOSICAO!$I:$I,MATCH($D54,COMPOSICAO!$A:$A,0)),0)))))),0)</f>
        <v>85.54</v>
      </c>
      <c r="I54" s="204">
        <f t="shared" si="18"/>
        <v>111.46</v>
      </c>
      <c r="J54" s="205">
        <f t="shared" si="19"/>
        <v>22102.52</v>
      </c>
      <c r="K54" s="55"/>
      <c r="L54" s="206">
        <f t="shared" si="20"/>
        <v>198.3</v>
      </c>
      <c r="M54" s="207">
        <f t="shared" si="21"/>
        <v>22102.52</v>
      </c>
      <c r="N54" s="208">
        <f t="shared" si="22"/>
        <v>1.970907338485036E-2</v>
      </c>
      <c r="O54" s="209" t="str">
        <f t="shared" si="23"/>
        <v>A</v>
      </c>
      <c r="R54" s="226"/>
      <c r="S54" s="226"/>
      <c r="AJ54" s="402" t="s">
        <v>32551</v>
      </c>
      <c r="AL54" s="403" t="s">
        <v>32967</v>
      </c>
    </row>
    <row r="55" spans="1:38" ht="39.950000000000003" customHeight="1">
      <c r="A55" s="55" t="str">
        <f t="shared" si="25"/>
        <v>SICRO407819</v>
      </c>
      <c r="B55" s="184" t="str">
        <f t="shared" si="24"/>
        <v>7.9</v>
      </c>
      <c r="C55" s="180" t="s">
        <v>18041</v>
      </c>
      <c r="D55" s="185">
        <v>407819</v>
      </c>
      <c r="E55" s="181" t="str">
        <f>IFERROR(PROPER(IF($C55="DER-ED",INDEX('DER-ED'!$B:$B,MATCH($D55,'DER-ED'!$A:$A,0)),IF($C55="SICRO",INDEX(SICRO!$B:$B,MATCH($D55,SICRO!$A:$A,0)),IF($C55="DER-RO",INDEX('DER-RO'!$B:$B,MATCH($D55,'DER-RO'!$A:$A,0)),IF($C55="SCORIO",INDEX(SCORIO!$D:$D,MATCH($D55,SCORIO!$C:$C,0)),IF($C55="MERC",INDEX(MERCADO!$B:$B,MATCH($D55,MERCADO!$A:$A,0)),IF($C55="COMP",INDEX(COMPOSICAO!$B:$B,MATCH($D55,COMPOSICAO!$A:$A,0)),""))))))),"*Verificar código*")</f>
        <v>Armação Em Aço Ca-50 - Fornecimento, Preparo E Colocação</v>
      </c>
      <c r="F55" s="182" t="str">
        <f>IFERROR(LOWER(IF($C55="DER-ED",INDEX('DER-ED'!$C:$C,MATCH($D55,'DER-ED'!$A:$A,0)),IF($C55="SICRO",INDEX(SICRO!$C:$C,MATCH($D55,SICRO!$A:$A,0)),IF($C55="DER-RO",INDEX('DER-RO'!$C:$C,MATCH($D55,'DER-RO'!$A:$A,0)),IF($C55="SCORIO",INDEX(SCORIO!$E:$E,MATCH($D55,SCORIO!$C:$C,0)),IF($C55="MERC",INDEX(MERCADO!$D:$D,MATCH($D55,MERCADO!$A:$A,0)),IF($C55="COMP",INDEX(COMPOSICAO!$H:$H,MATCH($D55,COMPOSICAO!$A:$A,0)),""))))))),"")</f>
        <v>kg</v>
      </c>
      <c r="G55" s="183">
        <f>VLOOKUP(B55,'MEMÓRIA DE CÁLCULO'!$1:$1048576,10,FALSE())</f>
        <v>6206.54</v>
      </c>
      <c r="H55" s="204">
        <f>IFERROR(IF($C55="DER-ED",INDEX('DER-ED'!$D:$D,MATCH($D55,'DER-ED'!$A:$A,0)),IF($C55="SICRO",INDEX(SICRO!$D:$D,MATCH($D55,SICRO!$A:$A,0)),IF($C55="DER-RO",INDEX('DER-RO'!$D:$D,MATCH($D55,'DER-RO'!$A:$A,0)),IF($C55="SCORIO",INDEX(SCORIO!$F:$F,MATCH($D55,SCORIO!$C:$C,0)),IF($C55="MERC",INDEX(MERCADO!$E:$E,MATCH($D55,MERCADO!$A:$A,0)),IF($C55="COMP",INDEX(COMPOSICAO!$I:$I,MATCH($D55,COMPOSICAO!$A:$A,0)),0)))))),0)</f>
        <v>12.85</v>
      </c>
      <c r="I55" s="204">
        <f t="shared" si="18"/>
        <v>16.739999999999998</v>
      </c>
      <c r="J55" s="205">
        <f t="shared" si="19"/>
        <v>103897.48</v>
      </c>
      <c r="K55" s="55"/>
      <c r="L55" s="206">
        <f t="shared" si="20"/>
        <v>6206.54</v>
      </c>
      <c r="M55" s="207">
        <f t="shared" si="21"/>
        <v>103897.48</v>
      </c>
      <c r="N55" s="208">
        <f t="shared" si="22"/>
        <v>9.2646587711311762E-2</v>
      </c>
      <c r="O55" s="209" t="str">
        <f t="shared" si="23"/>
        <v>A</v>
      </c>
      <c r="R55" s="226"/>
      <c r="S55" s="226"/>
      <c r="AJ55" s="403" t="s">
        <v>32671</v>
      </c>
      <c r="AL55" s="403" t="s">
        <v>32967</v>
      </c>
    </row>
    <row r="56" spans="1:38" ht="75">
      <c r="A56" s="55" t="str">
        <f t="shared" si="25"/>
        <v>DER-RO108480</v>
      </c>
      <c r="B56" s="184" t="str">
        <f t="shared" si="24"/>
        <v>7.10</v>
      </c>
      <c r="C56" s="180" t="s">
        <v>18136</v>
      </c>
      <c r="D56" s="185">
        <v>108480</v>
      </c>
      <c r="E56" s="181" t="str">
        <f>IFERROR(PROPER(IF($C56="DER-ED",INDEX('DER-ED'!$B:$B,MATCH($D56,'DER-ED'!$A:$A,0)),IF($C56="SICRO",INDEX(SICRO!$B:$B,MATCH($D56,SICRO!$A:$A,0)),IF($C56="DER-RO",INDEX('DER-RO'!$B:$B,MATCH($D56,'DER-RO'!$A:$A,0)),IF($C56="SCORIO",INDEX(SCORIO!$D:$D,MATCH($D56,SCORIO!$C:$C,0)),IF($C56="MERC",INDEX(MERCADO!$B:$B,MATCH($D56,MERCADO!$A:$A,0)),IF($C56="COMP",INDEX(COMPOSICAO!$B:$B,MATCH($D56,COMPOSICAO!$A:$A,0)),""))))))),"*Verificar código*")</f>
        <v>Concreto Estrutural Usinado Fck=30 Mpa, Tudo Incluído, Inclusive Bombeamento.</v>
      </c>
      <c r="F56" s="182" t="str">
        <f>IFERROR(LOWER(IF($C56="DER-ED",INDEX('DER-ED'!$C:$C,MATCH($D56,'DER-ED'!$A:$A,0)),IF($C56="SICRO",INDEX(SICRO!$C:$C,MATCH($D56,SICRO!$A:$A,0)),IF($C56="DER-RO",INDEX('DER-RO'!$C:$C,MATCH($D56,'DER-RO'!$A:$A,0)),IF($C56="SCORIO",INDEX(SCORIO!$E:$E,MATCH($D56,SCORIO!$C:$C,0)),IF($C56="MERC",INDEX(MERCADO!$D:$D,MATCH($D56,MERCADO!$A:$A,0)),IF($C56="COMP",INDEX(COMPOSICAO!$H:$H,MATCH($D56,COMPOSICAO!$A:$A,0)),""))))))),"")</f>
        <v>m³</v>
      </c>
      <c r="G56" s="183">
        <f>VLOOKUP(B56,'MEMÓRIA DE CÁLCULO'!$1:$1048576,10,FALSE())</f>
        <v>96.5</v>
      </c>
      <c r="H56" s="204">
        <f>IFERROR(IF($C56="DER-ED",INDEX('DER-ED'!$D:$D,MATCH($D56,'DER-ED'!$A:$A,0)),IF($C56="SICRO",INDEX(SICRO!$D:$D,MATCH($D56,SICRO!$A:$A,0)),IF($C56="DER-RO",INDEX('DER-RO'!$D:$D,MATCH($D56,'DER-RO'!$A:$A,0)),IF($C56="SCORIO",INDEX(SCORIO!$F:$F,MATCH($D56,SCORIO!$C:$C,0)),IF($C56="MERC",INDEX(MERCADO!$E:$E,MATCH($D56,MERCADO!$A:$A,0)),IF($C56="COMP",INDEX(COMPOSICAO!$I:$I,MATCH($D56,COMPOSICAO!$A:$A,0)),0)))))),0)</f>
        <v>659.22059999999999</v>
      </c>
      <c r="I56" s="204">
        <f t="shared" si="18"/>
        <v>859.01</v>
      </c>
      <c r="J56" s="205">
        <f t="shared" si="19"/>
        <v>82894.47</v>
      </c>
      <c r="K56" s="55"/>
      <c r="L56" s="206">
        <f t="shared" si="20"/>
        <v>96.5</v>
      </c>
      <c r="M56" s="207">
        <f t="shared" si="21"/>
        <v>82894.47</v>
      </c>
      <c r="N56" s="208">
        <f t="shared" si="22"/>
        <v>7.3917960143380784E-2</v>
      </c>
      <c r="O56" s="209" t="str">
        <f t="shared" si="23"/>
        <v>A</v>
      </c>
      <c r="R56" s="226"/>
      <c r="S56" s="226"/>
      <c r="AJ56" s="403" t="s">
        <v>32553</v>
      </c>
      <c r="AL56" s="402" t="s">
        <v>32551</v>
      </c>
    </row>
    <row r="57" spans="1:38" ht="95.1" customHeight="1">
      <c r="A57" s="55" t="str">
        <f t="shared" si="25"/>
        <v>SCORIOAD 35.15.0050 (A)</v>
      </c>
      <c r="B57" s="184" t="str">
        <f t="shared" si="24"/>
        <v>7.11</v>
      </c>
      <c r="C57" s="180" t="s">
        <v>18040</v>
      </c>
      <c r="D57" s="185" t="s">
        <v>18565</v>
      </c>
      <c r="E57" s="181" t="str">
        <f>IFERROR(PROPER(IF($C57="DER-ED",INDEX('DER-ED'!$B:$B,MATCH($D57,'DER-ED'!$A:$A,0)),IF($C57="SICRO",INDEX(SICRO!$B:$B,MATCH($D57,SICRO!$A:$A,0)),IF($C57="DER-RO",INDEX('DER-RO'!$B:$B,MATCH($D57,'DER-RO'!$A:$A,0)),IF($C57="SCORIO",INDEX(SCORIO!$D:$D,MATCH($D57,SCORIO!$C:$C,0)),IF($C57="MERC",INDEX(MERCADO!$B:$B,MATCH($D57,MERCADO!$A:$A,0)),IF($C57="COMP",INDEX(COMPOSICAO!$B:$B,MATCH($D57,COMPOSICAO!$A:$A,0)),""))))))),"*Verificar código*")</f>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v>
      </c>
      <c r="F57" s="182" t="str">
        <f>IFERROR(LOWER(IF($C57="DER-ED",INDEX('DER-ED'!$C:$C,MATCH($D57,'DER-ED'!$A:$A,0)),IF($C57="SICRO",INDEX(SICRO!$C:$C,MATCH($D57,SICRO!$A:$A,0)),IF($C57="DER-RO",INDEX('DER-RO'!$C:$C,MATCH($D57,'DER-RO'!$A:$A,0)),IF($C57="SCORIO",INDEX(SCORIO!$E:$E,MATCH($D57,SCORIO!$C:$C,0)),IF($C57="MERC",INDEX(MERCADO!$D:$D,MATCH($D57,MERCADO!$A:$A,0)),IF($C57="COMP",INDEX(COMPOSICAO!$H:$H,MATCH($D57,COMPOSICAO!$A:$A,0)),""))))))),"")</f>
        <v>m3</v>
      </c>
      <c r="G57" s="183">
        <f>VLOOKUP(B57,'MEMÓRIA DE CÁLCULO'!$1:$1048576,10,FALSE())</f>
        <v>96.5</v>
      </c>
      <c r="H57" s="449" t="str">
        <f>IFERROR(IF($C57="DER-ED",INDEX('DER-ED'!$D:$D,MATCH($D57,'DER-ED'!$A:$A,0)),IF($C57="SICRO",INDEX(SICRO!$D:$D,MATCH($D57,SICRO!$A:$A,0)),IF($C57="DER-RO",INDEX('DER-RO'!$D:$D,MATCH($D57,'DER-RO'!$A:$A,0)),IF($C57="SCORIO",INDEX(SCORIO!$F:$F,MATCH($D57,SCORIO!$C:$C,0)),IF($C57="MERC",INDEX(MERCADO!$E:$E,MATCH($D57,MERCADO!$A:$A,0)),IF($C57="COMP",INDEX(COMPOSICAO!$I:$I,MATCH($D57,COMPOSICAO!$A:$A,0)),0)))))),0)</f>
        <v xml:space="preserve">    50,37</v>
      </c>
      <c r="I57" s="204">
        <f t="shared" si="18"/>
        <v>65.64</v>
      </c>
      <c r="J57" s="205">
        <f t="shared" si="19"/>
        <v>6334.26</v>
      </c>
      <c r="K57" s="55"/>
      <c r="L57" s="206">
        <f t="shared" si="20"/>
        <v>96.5</v>
      </c>
      <c r="M57" s="207">
        <f t="shared" si="21"/>
        <v>6334.26</v>
      </c>
      <c r="N57" s="208">
        <f t="shared" si="22"/>
        <v>5.6483330940871107E-3</v>
      </c>
      <c r="O57" s="209" t="str">
        <f t="shared" si="23"/>
        <v>C</v>
      </c>
      <c r="R57" s="226"/>
      <c r="S57" s="226"/>
      <c r="AJ57" s="402" t="s">
        <v>32551</v>
      </c>
      <c r="AL57" s="402" t="s">
        <v>32551</v>
      </c>
    </row>
    <row r="58" spans="1:38" ht="39.950000000000003" customHeight="1">
      <c r="A58" s="55" t="str">
        <f t="shared" si="25"/>
        <v>SICRO307731</v>
      </c>
      <c r="B58" s="184" t="str">
        <f t="shared" si="24"/>
        <v>7.12</v>
      </c>
      <c r="C58" s="180" t="s">
        <v>18041</v>
      </c>
      <c r="D58" s="185">
        <v>307731</v>
      </c>
      <c r="E58" s="181" t="str">
        <f>IFERROR(PROPER(IF($C58="DER-ED",INDEX('DER-ED'!$B:$B,MATCH($D58,'DER-ED'!$A:$A,0)),IF($C58="SICRO",INDEX(SICRO!$B:$B,MATCH($D58,SICRO!$A:$A,0)),IF($C58="DER-RO",INDEX('DER-RO'!$B:$B,MATCH($D58,'DER-RO'!$A:$A,0)),IF($C58="SCORIO",INDEX(SCORIO!$D:$D,MATCH($D58,SCORIO!$C:$C,0)),IF($C58="MERC",INDEX(MERCADO!$B:$B,MATCH($D58,MERCADO!$A:$A,0)),IF($C58="COMP",INDEX(COMPOSICAO!$B:$B,MATCH($D58,COMPOSICAO!$A:$A,0)),""))))))),"*Verificar código*")</f>
        <v>Aparelho De Apoio De Neoprene Fretado Para Estruturas Moldadas No Local - Fornecimento E Instalação</v>
      </c>
      <c r="F58" s="182" t="str">
        <f>IFERROR(LOWER(IF($C58="DER-ED",INDEX('DER-ED'!$C:$C,MATCH($D58,'DER-ED'!$A:$A,0)),IF($C58="SICRO",INDEX(SICRO!$C:$C,MATCH($D58,SICRO!$A:$A,0)),IF($C58="DER-RO",INDEX('DER-RO'!$C:$C,MATCH($D58,'DER-RO'!$A:$A,0)),IF($C58="SCORIO",INDEX(SCORIO!$E:$E,MATCH($D58,SCORIO!$C:$C,0)),IF($C58="MERC",INDEX(MERCADO!$D:$D,MATCH($D58,MERCADO!$A:$A,0)),IF($C58="COMP",INDEX(COMPOSICAO!$H:$H,MATCH($D58,COMPOSICAO!$A:$A,0)),""))))))),"")</f>
        <v>dm³</v>
      </c>
      <c r="G58" s="183">
        <f>VLOOKUP(B58,'MEMÓRIA DE CÁLCULO'!$1:$1048576,10,FALSE())</f>
        <v>231.36</v>
      </c>
      <c r="H58" s="204">
        <f>IFERROR(IF($C58="DER-ED",INDEX('DER-ED'!$D:$D,MATCH($D58,'DER-ED'!$A:$A,0)),IF($C58="SICRO",INDEX(SICRO!$D:$D,MATCH($D58,SICRO!$A:$A,0)),IF($C58="DER-RO",INDEX('DER-RO'!$D:$D,MATCH($D58,'DER-RO'!$A:$A,0)),IF($C58="SCORIO",INDEX(SCORIO!$F:$F,MATCH($D58,SCORIO!$C:$C,0)),IF($C58="MERC",INDEX(MERCADO!$E:$E,MATCH($D58,MERCADO!$A:$A,0)),IF($C58="COMP",INDEX(COMPOSICAO!$I:$I,MATCH($D58,COMPOSICAO!$A:$A,0)),0)))))),0)</f>
        <v>145.78</v>
      </c>
      <c r="I58" s="204">
        <f t="shared" si="18"/>
        <v>189.96</v>
      </c>
      <c r="J58" s="205">
        <f t="shared" si="19"/>
        <v>43949.15</v>
      </c>
      <c r="K58" s="55"/>
      <c r="L58" s="206">
        <f t="shared" si="20"/>
        <v>231.36</v>
      </c>
      <c r="M58" s="207">
        <f t="shared" si="21"/>
        <v>43949.15</v>
      </c>
      <c r="N58" s="208">
        <f t="shared" si="22"/>
        <v>3.9189966689399953E-2</v>
      </c>
      <c r="O58" s="209" t="str">
        <f t="shared" si="23"/>
        <v>A</v>
      </c>
      <c r="R58" s="226"/>
      <c r="S58" s="226"/>
      <c r="AJ58" s="402" t="s">
        <v>32551</v>
      </c>
      <c r="AL58" s="403" t="s">
        <v>32967</v>
      </c>
    </row>
    <row r="59" spans="1:38" ht="39.950000000000003" customHeight="1">
      <c r="A59" s="55" t="str">
        <f t="shared" si="25"/>
        <v>SICRO1108059</v>
      </c>
      <c r="B59" s="184" t="str">
        <f t="shared" si="24"/>
        <v>7.13</v>
      </c>
      <c r="C59" s="180" t="s">
        <v>18041</v>
      </c>
      <c r="D59" s="185">
        <v>1108059</v>
      </c>
      <c r="E59" s="181" t="str">
        <f>IFERROR(PROPER(IF($C59="DER-ED",INDEX('DER-ED'!$B:$B,MATCH($D59,'DER-ED'!$A:$A,0)),IF($C59="SICRO",INDEX(SICRO!$B:$B,MATCH($D59,SICRO!$A:$A,0)),IF($C59="DER-RO",INDEX('DER-RO'!$B:$B,MATCH($D59,'DER-RO'!$A:$A,0)),IF($C59="SCORIO",INDEX(SCORIO!$D:$D,MATCH($D59,SCORIO!$C:$C,0)),IF($C59="MERC",INDEX(MERCADO!$B:$B,MATCH($D59,MERCADO!$A:$A,0)),IF($C59="COMP",INDEX(COMPOSICAO!$B:$B,MATCH($D59,COMPOSICAO!$A:$A,0)),""))))))),"*Verificar código*")</f>
        <v>Microconcreto Para Reparos E Grauteamento - Confecção Em Misturador E Lançamento Manual</v>
      </c>
      <c r="F59" s="182" t="str">
        <f>IFERROR(LOWER(IF($C59="DER-ED",INDEX('DER-ED'!$C:$C,MATCH($D59,'DER-ED'!$A:$A,0)),IF($C59="SICRO",INDEX(SICRO!$C:$C,MATCH($D59,SICRO!$A:$A,0)),IF($C59="DER-RO",INDEX('DER-RO'!$C:$C,MATCH($D59,'DER-RO'!$A:$A,0)),IF($C59="SCORIO",INDEX(SCORIO!$E:$E,MATCH($D59,SCORIO!$C:$C,0)),IF($C59="MERC",INDEX(MERCADO!$D:$D,MATCH($D59,MERCADO!$A:$A,0)),IF($C59="COMP",INDEX(COMPOSICAO!$H:$H,MATCH($D59,COMPOSICAO!$A:$A,0)),""))))))),"")</f>
        <v>m³</v>
      </c>
      <c r="G59" s="183">
        <f>VLOOKUP(B59,'MEMÓRIA DE CÁLCULO'!$1:$1048576,10,FALSE())</f>
        <v>1.56</v>
      </c>
      <c r="H59" s="204">
        <f>IFERROR(IF($C59="DER-ED",INDEX('DER-ED'!$D:$D,MATCH($D59,'DER-ED'!$A:$A,0)),IF($C59="SICRO",INDEX(SICRO!$D:$D,MATCH($D59,SICRO!$A:$A,0)),IF($C59="DER-RO",INDEX('DER-RO'!$D:$D,MATCH($D59,'DER-RO'!$A:$A,0)),IF($C59="SCORIO",INDEX(SCORIO!$F:$F,MATCH($D59,SCORIO!$C:$C,0)),IF($C59="MERC",INDEX(MERCADO!$E:$E,MATCH($D59,MERCADO!$A:$A,0)),IF($C59="COMP",INDEX(COMPOSICAO!$I:$I,MATCH($D59,COMPOSICAO!$A:$A,0)),0)))))),0)</f>
        <v>3218.17</v>
      </c>
      <c r="I59" s="204">
        <f t="shared" si="18"/>
        <v>4193.49</v>
      </c>
      <c r="J59" s="205">
        <f t="shared" si="19"/>
        <v>6541.84</v>
      </c>
      <c r="K59" s="55"/>
      <c r="L59" s="206">
        <f t="shared" si="20"/>
        <v>1.56</v>
      </c>
      <c r="M59" s="207">
        <f t="shared" si="21"/>
        <v>6541.84</v>
      </c>
      <c r="N59" s="208">
        <f t="shared" si="22"/>
        <v>5.8334345871850577E-3</v>
      </c>
      <c r="O59" s="209" t="str">
        <f t="shared" si="23"/>
        <v>B</v>
      </c>
      <c r="R59" s="226"/>
      <c r="S59" s="226"/>
      <c r="AJ59" s="402" t="s">
        <v>32551</v>
      </c>
      <c r="AL59" s="402" t="s">
        <v>32551</v>
      </c>
    </row>
    <row r="60" spans="1:38" ht="20.100000000000001" customHeight="1">
      <c r="A60" s="55" t="str">
        <f t="shared" si="25"/>
        <v/>
      </c>
      <c r="B60" s="455">
        <f>B46+1</f>
        <v>8</v>
      </c>
      <c r="C60" s="367"/>
      <c r="D60" s="367"/>
      <c r="E60" s="368" t="s">
        <v>12710</v>
      </c>
      <c r="F60" s="369"/>
      <c r="G60" s="370"/>
      <c r="H60" s="371"/>
      <c r="I60" s="372"/>
      <c r="J60" s="373">
        <f>SUM(J61:J68)</f>
        <v>34611.979999999996</v>
      </c>
      <c r="K60" s="55"/>
      <c r="L60" s="206"/>
      <c r="M60" s="207"/>
      <c r="N60" s="208"/>
      <c r="O60" s="209"/>
      <c r="R60" s="226"/>
      <c r="S60" s="226"/>
      <c r="AJ60" s="378"/>
      <c r="AL60" s="405"/>
    </row>
    <row r="61" spans="1:38" ht="39.950000000000003" customHeight="1">
      <c r="A61" s="55" t="str">
        <f t="shared" si="25"/>
        <v>SICRO4011352</v>
      </c>
      <c r="B61" s="179" t="str">
        <f>CONCATENATE(B60,".",1)</f>
        <v>8.1</v>
      </c>
      <c r="C61" s="180" t="s">
        <v>18041</v>
      </c>
      <c r="D61" s="185">
        <v>4011352</v>
      </c>
      <c r="E61" s="181" t="str">
        <f>IFERROR(PROPER(IF($C61="DER-ED",INDEX('DER-ED'!$B:$B,MATCH($D61,'DER-ED'!$A:$A,0)),IF($C61="SICRO",INDEX(SICRO!$B:$B,MATCH($D61,SICRO!$A:$A,0)),IF($C61="DER-RO",INDEX('DER-RO'!$B:$B,MATCH($D61,'DER-RO'!$A:$A,0)),IF($C61="SCORIO",INDEX(SCORIO!$D:$D,MATCH($D61,SCORIO!$C:$C,0)),IF($C61="MERC",INDEX(MERCADO!$B:$B,MATCH($D61,MERCADO!$A:$A,0)),IF($C61="COMP",INDEX(COMPOSICAO!$B:$B,MATCH($D61,COMPOSICAO!$A:$A,0)),""))))))),"*Verificar código*")</f>
        <v>Imprimação Com Emulsão Asfáltica</v>
      </c>
      <c r="F61" s="182" t="str">
        <f>IFERROR(LOWER(IF($C61="DER-ED",INDEX('DER-ED'!$C:$C,MATCH($D61,'DER-ED'!$A:$A,0)),IF($C61="SICRO",INDEX(SICRO!$C:$C,MATCH($D61,SICRO!$A:$A,0)),IF($C61="DER-RO",INDEX('DER-RO'!$C:$C,MATCH($D61,'DER-RO'!$A:$A,0)),IF($C61="SCORIO",INDEX(SCORIO!$E:$E,MATCH($D61,SCORIO!$C:$C,0)),IF($C61="MERC",INDEX(MERCADO!$D:$D,MATCH($D61,MERCADO!$A:$A,0)),IF($C61="COMP",INDEX(COMPOSICAO!$H:$H,MATCH($D61,COMPOSICAO!$A:$A,0)),""))))))),"")</f>
        <v>m²</v>
      </c>
      <c r="G61" s="183">
        <f>VLOOKUP(B61,'MEMÓRIA DE CÁLCULO'!$1:$1048576,10,FALSE())</f>
        <v>291</v>
      </c>
      <c r="H61" s="204">
        <f>IFERROR(IF($C61="DER-ED",INDEX('DER-ED'!$D:$D,MATCH($D61,'DER-ED'!$A:$A,0)),IF($C61="SICRO",INDEX(SICRO!$D:$D,MATCH($D61,SICRO!$A:$A,0)),IF($C61="DER-RO",INDEX('DER-RO'!$D:$D,MATCH($D61,'DER-RO'!$A:$A,0)),IF($C61="SCORIO",INDEX(SCORIO!$F:$F,MATCH($D61,SCORIO!$C:$C,0)),IF($C61="MERC",INDEX(MERCADO!$E:$E,MATCH($D61,MERCADO!$A:$A,0)),IF($C61="COMP",INDEX(COMPOSICAO!$I:$I,MATCH($D61,COMPOSICAO!$A:$A,0)),0)))))),0)</f>
        <v>0.41</v>
      </c>
      <c r="I61" s="204">
        <f>IFERROR(ROUND(H61*(1+$J$7),2),"")</f>
        <v>0.53</v>
      </c>
      <c r="J61" s="205">
        <f t="shared" ref="J61:J68" si="26">IFERROR(ROUND($I61*$G61,2),"")</f>
        <v>154.22999999999999</v>
      </c>
      <c r="K61" s="55"/>
      <c r="L61" s="206">
        <f t="shared" ref="L61:L68" si="27">G61</f>
        <v>291</v>
      </c>
      <c r="M61" s="207">
        <f t="shared" ref="M61:M68" si="28">ROUND(L61*I61,2)</f>
        <v>154.22999999999999</v>
      </c>
      <c r="N61" s="208">
        <f t="shared" ref="N61:N68" si="29">M61/$S$7</f>
        <v>1.3752867945127846E-4</v>
      </c>
      <c r="O61" s="209" t="str">
        <f t="shared" ref="O61:O68" si="30">VLOOKUP(M61,$Z$7:$AA$10,2,1)</f>
        <v>C</v>
      </c>
      <c r="R61" s="226"/>
      <c r="S61" s="226"/>
      <c r="AJ61" s="402" t="s">
        <v>32551</v>
      </c>
      <c r="AL61" s="402" t="s">
        <v>32551</v>
      </c>
    </row>
    <row r="62" spans="1:38" ht="39.950000000000003" customHeight="1">
      <c r="A62" s="55" t="str">
        <f t="shared" ref="A62" si="31">CONCATENATE(C62,D62)</f>
        <v>SICRO4011353</v>
      </c>
      <c r="B62" s="179" t="str">
        <f t="shared" ref="B62:B68" si="32">CONCATENATE($B$60,".",RIGHT(B61,LEN(B61)-2)+1)</f>
        <v>8.2</v>
      </c>
      <c r="C62" s="180" t="s">
        <v>18041</v>
      </c>
      <c r="D62" s="185">
        <v>4011353</v>
      </c>
      <c r="E62" s="181" t="str">
        <f>IFERROR(PROPER(IF($C62="DER-ED",INDEX('DER-ED'!$B:$B,MATCH($D62,'DER-ED'!$A:$A,0)),IF($C62="SICRO",INDEX(SICRO!$B:$B,MATCH($D62,SICRO!$A:$A,0)),IF($C62="DER-RO",INDEX('DER-RO'!$B:$B,MATCH($D62,'DER-RO'!$A:$A,0)),IF($C62="SCORIO",INDEX(SCORIO!$D:$D,MATCH($D62,SCORIO!$C:$C,0)),IF($C62="MERC",INDEX(MERCADO!$B:$B,MATCH($D62,MERCADO!$A:$A,0)),IF($C62="COMP",INDEX(COMPOSICAO!$B:$B,MATCH($D62,COMPOSICAO!$A:$A,0)),""))))))),"*Verificar código*")</f>
        <v>Pintura De Ligação</v>
      </c>
      <c r="F62" s="182" t="str">
        <f>IFERROR(LOWER(IF($C62="DER-ED",INDEX('DER-ED'!$C:$C,MATCH($D62,'DER-ED'!$A:$A,0)),IF($C62="SICRO",INDEX(SICRO!$C:$C,MATCH($D62,SICRO!$A:$A,0)),IF($C62="DER-RO",INDEX('DER-RO'!$C:$C,MATCH($D62,'DER-RO'!$A:$A,0)),IF($C62="SCORIO",INDEX(SCORIO!$E:$E,MATCH($D62,SCORIO!$C:$C,0)),IF($C62="MERC",INDEX(MERCADO!$D:$D,MATCH($D62,MERCADO!$A:$A,0)),IF($C62="COMP",INDEX(COMPOSICAO!$H:$H,MATCH($D62,COMPOSICAO!$A:$A,0)),""))))))),"")</f>
        <v>m²</v>
      </c>
      <c r="G62" s="183">
        <f>VLOOKUP(B62,'MEMÓRIA DE CÁLCULO'!$1:$1048576,10,FALSE())</f>
        <v>291</v>
      </c>
      <c r="H62" s="204">
        <f>IFERROR(IF($C62="DER-ED",INDEX('DER-ED'!$D:$D,MATCH($D62,'DER-ED'!$A:$A,0)),IF($C62="SICRO",INDEX(SICRO!$D:$D,MATCH($D62,SICRO!$A:$A,0)),IF($C62="DER-RO",INDEX('DER-RO'!$D:$D,MATCH($D62,'DER-RO'!$A:$A,0)),IF($C62="SCORIO",INDEX(SCORIO!$F:$F,MATCH($D62,SCORIO!$C:$C,0)),IF($C62="MERC",INDEX(MERCADO!$E:$E,MATCH($D62,MERCADO!$A:$A,0)),IF($C62="COMP",INDEX(COMPOSICAO!$I:$I,MATCH($D62,COMPOSICAO!$A:$A,0)),0)))))),0)</f>
        <v>0.28999999999999998</v>
      </c>
      <c r="I62" s="204">
        <f>IFERROR(ROUND(H62*(1+$J$7),2),"")</f>
        <v>0.38</v>
      </c>
      <c r="J62" s="205">
        <f t="shared" si="26"/>
        <v>110.58</v>
      </c>
      <c r="K62" s="55"/>
      <c r="L62" s="206">
        <f t="shared" si="27"/>
        <v>291</v>
      </c>
      <c r="M62" s="207">
        <f t="shared" si="28"/>
        <v>110.58</v>
      </c>
      <c r="N62" s="208">
        <f t="shared" si="29"/>
        <v>9.8605468285822292E-5</v>
      </c>
      <c r="O62" s="209" t="str">
        <f t="shared" si="30"/>
        <v>C</v>
      </c>
      <c r="R62" s="226"/>
      <c r="S62" s="226"/>
      <c r="AJ62" s="403" t="s">
        <v>32957</v>
      </c>
      <c r="AL62" s="403" t="s">
        <v>32957</v>
      </c>
    </row>
    <row r="63" spans="1:38" ht="39.950000000000003" customHeight="1">
      <c r="A63" s="55" t="str">
        <f t="shared" si="25"/>
        <v>DER-RO101196</v>
      </c>
      <c r="B63" s="179" t="str">
        <f t="shared" si="32"/>
        <v>8.3</v>
      </c>
      <c r="C63" s="180" t="s">
        <v>18136</v>
      </c>
      <c r="D63" s="185">
        <v>101196</v>
      </c>
      <c r="E63" s="181" t="str">
        <f>IFERROR(PROPER(IF($C63="DER-ED",INDEX('DER-ED'!$B:$B,MATCH($D63,'DER-ED'!$A:$A,0)),IF($C63="SICRO",INDEX(SICRO!$B:$B,MATCH($D63,SICRO!$A:$A,0)),IF($C63="DER-RO",INDEX('DER-RO'!$B:$B,MATCH($D63,'DER-RO'!$A:$A,0)),IF($C63="SCORIO",INDEX(SCORIO!$D:$D,MATCH($D63,SCORIO!$C:$C,0)),IF($C63="MERC",INDEX(MERCADO!$B:$B,MATCH($D63,MERCADO!$A:$A,0)),IF($C63="COMP",INDEX(COMPOSICAO!$B:$B,MATCH($D63,COMPOSICAO!$A:$A,0)),""))))))),"*Verificar código*")</f>
        <v>Emulsão Asfáltica Para Imprimação (Eai), Fornecimento</v>
      </c>
      <c r="F63" s="182" t="str">
        <f>IFERROR(LOWER(IF($C63="DER-ED",INDEX('DER-ED'!$C:$C,MATCH($D63,'DER-ED'!$A:$A,0)),IF($C63="SICRO",INDEX(SICRO!$C:$C,MATCH($D63,SICRO!$A:$A,0)),IF($C63="DER-RO",INDEX('DER-RO'!$C:$C,MATCH($D63,'DER-RO'!$A:$A,0)),IF($C63="SCORIO",INDEX(SCORIO!$E:$E,MATCH($D63,SCORIO!$C:$C,0)),IF($C63="MERC",INDEX(MERCADO!$D:$D,MATCH($D63,MERCADO!$A:$A,0)),IF($C63="COMP",INDEX(COMPOSICAO!$H:$H,MATCH($D63,COMPOSICAO!$A:$A,0)),""))))))),"")</f>
        <v>t</v>
      </c>
      <c r="G63" s="183">
        <f>VLOOKUP(B63,'MEMÓRIA DE CÁLCULO'!$1:$1048576,10,FALSE())</f>
        <v>0.38</v>
      </c>
      <c r="H63" s="204">
        <f>IFERROR(IF($C63="DER-ED",INDEX('DER-ED'!$D:$D,MATCH($D63,'DER-ED'!$A:$A,0)),IF($C63="SICRO",INDEX(SICRO!$D:$D,MATCH($D63,SICRO!$A:$A,0)),IF($C63="DER-RO",INDEX('DER-RO'!$D:$D,MATCH($D63,'DER-RO'!$A:$A,0)),IF($C63="SCORIO",INDEX(SCORIO!$F:$F,MATCH($D63,SCORIO!$C:$C,0)),IF($C63="MERC",INDEX(MERCADO!$E:$E,MATCH($D63,MERCADO!$A:$A,0)),IF($C63="COMP",INDEX(COMPOSICAO!$I:$I,MATCH($D63,COMPOSICAO!$A:$A,0)),0)))))),0)</f>
        <v>2492.4455000000003</v>
      </c>
      <c r="I63" s="204">
        <f>IFERROR(ROUND(H63*(1+0.1528),2),"")</f>
        <v>2873.29</v>
      </c>
      <c r="J63" s="205">
        <f t="shared" si="26"/>
        <v>1091.8499999999999</v>
      </c>
      <c r="K63" s="55"/>
      <c r="L63" s="206">
        <f t="shared" si="27"/>
        <v>0.38</v>
      </c>
      <c r="M63" s="207">
        <f t="shared" si="28"/>
        <v>1091.8499999999999</v>
      </c>
      <c r="N63" s="208">
        <f t="shared" si="29"/>
        <v>9.736153060940049E-4</v>
      </c>
      <c r="O63" s="209" t="str">
        <f t="shared" si="30"/>
        <v>C</v>
      </c>
      <c r="R63" s="226"/>
      <c r="S63" s="226"/>
      <c r="AJ63" s="403" t="s">
        <v>32957</v>
      </c>
      <c r="AL63" s="403" t="s">
        <v>32957</v>
      </c>
    </row>
    <row r="64" spans="1:38" ht="39.950000000000003" customHeight="1">
      <c r="A64" s="55" t="str">
        <f t="shared" ref="A64" si="33">CONCATENATE(C64,D64)</f>
        <v>DER-RO40975</v>
      </c>
      <c r="B64" s="179" t="str">
        <f t="shared" si="32"/>
        <v>8.4</v>
      </c>
      <c r="C64" s="180" t="s">
        <v>18136</v>
      </c>
      <c r="D64" s="185">
        <v>40975</v>
      </c>
      <c r="E64" s="181" t="str">
        <f>IFERROR(PROPER(IF($C64="DER-ED",INDEX('DER-ED'!$B:$B,MATCH($D64,'DER-ED'!$A:$A,0)),IF($C64="SICRO",INDEX(SICRO!$B:$B,MATCH($D64,SICRO!$A:$A,0)),IF($C64="DER-RO",INDEX('DER-RO'!$B:$B,MATCH($D64,'DER-RO'!$A:$A,0)),IF($C64="SCORIO",INDEX(SCORIO!$D:$D,MATCH($D64,SCORIO!$C:$C,0)),IF($C64="MERC",INDEX(MERCADO!$B:$B,MATCH($D64,MERCADO!$A:$A,0)),IF($C64="COMP",INDEX(COMPOSICAO!$B:$B,MATCH($D64,COMPOSICAO!$A:$A,0)),""))))))),"*Verificar código*")</f>
        <v>Emulsão Rr-1C, Fornecimento</v>
      </c>
      <c r="F64" s="182" t="str">
        <f>IFERROR(LOWER(IF($C64="DER-ED",INDEX('DER-ED'!$C:$C,MATCH($D64,'DER-ED'!$A:$A,0)),IF($C64="SICRO",INDEX(SICRO!$C:$C,MATCH($D64,SICRO!$A:$A,0)),IF($C64="DER-RO",INDEX('DER-RO'!$C:$C,MATCH($D64,'DER-RO'!$A:$A,0)),IF($C64="SCORIO",INDEX(SCORIO!$E:$E,MATCH($D64,SCORIO!$C:$C,0)),IF($C64="MERC",INDEX(MERCADO!$D:$D,MATCH($D64,MERCADO!$A:$A,0)),IF($C64="COMP",INDEX(COMPOSICAO!$H:$H,MATCH($D64,COMPOSICAO!$A:$A,0)),""))))))),"")</f>
        <v>t</v>
      </c>
      <c r="G64" s="183">
        <f>VLOOKUP(B64,'MEMÓRIA DE CÁLCULO'!$1:$1048576,10,FALSE())</f>
        <v>0.17</v>
      </c>
      <c r="H64" s="204">
        <f>IFERROR(IF($C64="DER-ED",INDEX('DER-ED'!$D:$D,MATCH($D64,'DER-ED'!$A:$A,0)),IF($C64="SICRO",INDEX(SICRO!$D:$D,MATCH($D64,SICRO!$A:$A,0)),IF($C64="DER-RO",INDEX('DER-RO'!$D:$D,MATCH($D64,'DER-RO'!$A:$A,0)),IF($C64="SCORIO",INDEX(SCORIO!$F:$F,MATCH($D64,SCORIO!$C:$C,0)),IF($C64="MERC",INDEX(MERCADO!$E:$E,MATCH($D64,MERCADO!$A:$A,0)),IF($C64="COMP",INDEX(COMPOSICAO!$I:$I,MATCH($D64,COMPOSICAO!$A:$A,0)),0)))))),0)</f>
        <v>2743.0342000000005</v>
      </c>
      <c r="I64" s="204">
        <f>IFERROR(ROUND(H64*(1+0.1528),2),"")</f>
        <v>3162.17</v>
      </c>
      <c r="J64" s="205">
        <f t="shared" si="26"/>
        <v>537.57000000000005</v>
      </c>
      <c r="K64" s="55"/>
      <c r="L64" s="206">
        <f t="shared" si="27"/>
        <v>0.17</v>
      </c>
      <c r="M64" s="207">
        <f t="shared" si="28"/>
        <v>537.57000000000005</v>
      </c>
      <c r="N64" s="208">
        <f t="shared" si="29"/>
        <v>4.7935740266241174E-4</v>
      </c>
      <c r="O64" s="209" t="str">
        <f t="shared" si="30"/>
        <v>C</v>
      </c>
      <c r="R64" s="226"/>
      <c r="S64" s="226"/>
      <c r="AJ64" s="403" t="s">
        <v>32957</v>
      </c>
      <c r="AL64" s="403" t="s">
        <v>32957</v>
      </c>
    </row>
    <row r="65" spans="1:38" ht="39.950000000000003" customHeight="1">
      <c r="A65" s="55" t="str">
        <f t="shared" si="25"/>
        <v>DER-RO40844</v>
      </c>
      <c r="B65" s="179" t="str">
        <f t="shared" si="32"/>
        <v>8.5</v>
      </c>
      <c r="C65" s="180" t="s">
        <v>18136</v>
      </c>
      <c r="D65" s="185">
        <v>40844</v>
      </c>
      <c r="E65" s="181" t="str">
        <f>IFERROR(PROPER(IF($C65="DER-ED",INDEX('DER-ED'!$B:$B,MATCH($D65,'DER-ED'!$A:$A,0)),IF($C65="SICRO",INDEX(SICRO!$B:$B,MATCH($D65,SICRO!$A:$A,0)),IF($C65="DER-RO",INDEX('DER-RO'!$B:$B,MATCH($D65,'DER-RO'!$A:$A,0)),IF($C65="SCORIO",INDEX(SCORIO!$D:$D,MATCH($D65,SCORIO!$C:$C,0)),IF($C65="MERC",INDEX(MERCADO!$B:$B,MATCH($D65,MERCADO!$A:$A,0)),IF($C65="COMP",INDEX(COMPOSICAO!$B:$B,MATCH($D65,COMPOSICAO!$A:$A,0)),""))))))),"*Verificar código*")</f>
        <v>Cbuq (Camada Pronta - Capa) Inclusive Fornecimento, Exclusive Transporte Comercial Do Cap E Da Massa</v>
      </c>
      <c r="F65" s="182" t="str">
        <f>IFERROR(LOWER(IF($C65="DER-ED",INDEX('DER-ED'!$C:$C,MATCH($D65,'DER-ED'!$A:$A,0)),IF($C65="SICRO",INDEX(SICRO!$C:$C,MATCH($D65,SICRO!$A:$A,0)),IF($C65="DER-RO",INDEX('DER-RO'!$C:$C,MATCH($D65,'DER-RO'!$A:$A,0)),IF($C65="SCORIO",INDEX(SCORIO!$E:$E,MATCH($D65,SCORIO!$C:$C,0)),IF($C65="MERC",INDEX(MERCADO!$D:$D,MATCH($D65,MERCADO!$A:$A,0)),IF($C65="COMP",INDEX(COMPOSICAO!$H:$H,MATCH($D65,COMPOSICAO!$A:$A,0)),""))))))),"")</f>
        <v>t</v>
      </c>
      <c r="G65" s="183">
        <f>VLOOKUP(B65,'MEMÓRIA DE CÁLCULO'!$1:$1048576,10,FALSE())</f>
        <v>30.73</v>
      </c>
      <c r="H65" s="204">
        <f>IFERROR(IF($C65="DER-ED",INDEX('DER-ED'!$D:$D,MATCH($D65,'DER-ED'!$A:$A,0)),IF($C65="SICRO",INDEX(SICRO!$D:$D,MATCH($D65,SICRO!$A:$A,0)),IF($C65="DER-RO",INDEX('DER-RO'!$D:$D,MATCH($D65,'DER-RO'!$A:$A,0)),IF($C65="SCORIO",INDEX(SCORIO!$F:$F,MATCH($D65,SCORIO!$C:$C,0)),IF($C65="MERC",INDEX(MERCADO!$E:$E,MATCH($D65,MERCADO!$A:$A,0)),IF($C65="COMP",INDEX(COMPOSICAO!$I:$I,MATCH($D65,COMPOSICAO!$A:$A,0)),0)))))),0)</f>
        <v>479.21780000000001</v>
      </c>
      <c r="I65" s="204">
        <f>IFERROR(ROUND(H65*(1+$J$7),2),"")</f>
        <v>624.45000000000005</v>
      </c>
      <c r="J65" s="205">
        <f t="shared" si="26"/>
        <v>19189.349999999999</v>
      </c>
      <c r="K65" s="55"/>
      <c r="L65" s="206">
        <f t="shared" si="27"/>
        <v>30.73</v>
      </c>
      <c r="M65" s="207">
        <f t="shared" si="28"/>
        <v>19189.349999999999</v>
      </c>
      <c r="N65" s="208">
        <f t="shared" si="29"/>
        <v>1.711136591472729E-2</v>
      </c>
      <c r="O65" s="209" t="str">
        <f t="shared" si="30"/>
        <v>B</v>
      </c>
      <c r="R65" s="226"/>
      <c r="S65" s="226"/>
      <c r="AJ65" s="403" t="s">
        <v>32958</v>
      </c>
      <c r="AL65" s="402" t="s">
        <v>32551</v>
      </c>
    </row>
    <row r="66" spans="1:38" ht="39.950000000000003" customHeight="1">
      <c r="A66" s="55" t="str">
        <f t="shared" si="25"/>
        <v>DER-RO102263</v>
      </c>
      <c r="B66" s="179" t="str">
        <f t="shared" si="32"/>
        <v>8.6</v>
      </c>
      <c r="C66" s="180" t="s">
        <v>18136</v>
      </c>
      <c r="D66" s="185">
        <v>102263</v>
      </c>
      <c r="E66" s="181" t="str">
        <f>IFERROR(PROPER(IF($C66="DER-ED",INDEX('DER-ED'!$B:$B,MATCH($D66,'DER-ED'!$A:$A,0)),IF($C66="SICRO",INDEX(SICRO!$B:$B,MATCH($D66,SICRO!$A:$A,0)),IF($C66="DER-RO",INDEX('DER-RO'!$B:$B,MATCH($D66,'DER-RO'!$A:$A,0)),IF($C66="SCORIO",INDEX(SCORIO!$D:$D,MATCH($D66,SCORIO!$C:$C,0)),IF($C66="MERC",INDEX(MERCADO!$B:$B,MATCH($D66,MERCADO!$A:$A,0)),IF($C66="COMP",INDEX(COMPOSICAO!$B:$B,MATCH($D66,COMPOSICAO!$A:$A,0)),""))))))),"*Verificar código*")</f>
        <v>Transporte De Material Asfáltico (Dnit) - Xp = 22,00 Km Xr = 0,00 Km</v>
      </c>
      <c r="F66" s="182" t="str">
        <f>IFERROR(LOWER(IF($C66="DER-ED",INDEX('DER-ED'!$C:$C,MATCH($D66,'DER-ED'!$A:$A,0)),IF($C66="SICRO",INDEX(SICRO!$C:$C,MATCH($D66,SICRO!$A:$A,0)),IF($C66="DER-RO",INDEX('DER-RO'!$C:$C,MATCH($D66,'DER-RO'!$A:$A,0)),IF($C66="SCORIO",INDEX(SCORIO!$E:$E,MATCH($D66,SCORIO!$C:$C,0)),IF($C66="MERC",INDEX(MERCADO!$D:$D,MATCH($D66,MERCADO!$A:$A,0)),IF($C66="COMP",INDEX(COMPOSICAO!$H:$H,MATCH($D66,COMPOSICAO!$A:$A,0)),""))))))),"")</f>
        <v>t</v>
      </c>
      <c r="G66" s="183">
        <f>VLOOKUP(B66,'MEMÓRIA DE CÁLCULO'!$1:$1048576,10,FALSE())</f>
        <v>31.28</v>
      </c>
      <c r="H66" s="204">
        <f>IFERROR(IF($C66="DER-ED",INDEX('DER-ED'!$D:$D,MATCH($D66,'DER-ED'!$A:$A,0)),IF($C66="SICRO",INDEX(SICRO!$D:$D,MATCH($D66,SICRO!$A:$A,0)),IF($C66="DER-RO",INDEX('DER-RO'!$D:$D,MATCH($D66,'DER-RO'!$A:$A,0)),IF($C66="SCORIO",INDEX(SCORIO!$F:$F,MATCH($D66,SCORIO!$C:$C,0)),IF($C66="MERC",INDEX(MERCADO!$E:$E,MATCH($D66,MERCADO!$A:$A,0)),IF($C66="COMP",INDEX(COMPOSICAO!$I:$I,MATCH($D66,COMPOSICAO!$A:$A,0)),0)))))),0)</f>
        <v>86.515879999999996</v>
      </c>
      <c r="I66" s="204">
        <f>IFERROR(ROUND(H66*(1+$J$7),2),"")</f>
        <v>112.74</v>
      </c>
      <c r="J66" s="205">
        <f t="shared" si="26"/>
        <v>3526.51</v>
      </c>
      <c r="K66" s="55"/>
      <c r="L66" s="206">
        <f t="shared" si="27"/>
        <v>31.28</v>
      </c>
      <c r="M66" s="207">
        <f t="shared" si="28"/>
        <v>3526.51</v>
      </c>
      <c r="N66" s="208">
        <f t="shared" si="29"/>
        <v>3.1446298604144978E-3</v>
      </c>
      <c r="O66" s="209" t="str">
        <f t="shared" si="30"/>
        <v>C</v>
      </c>
      <c r="R66" s="226"/>
      <c r="S66" s="226"/>
      <c r="AJ66" s="403" t="s">
        <v>32957</v>
      </c>
      <c r="AL66" s="403" t="s">
        <v>32957</v>
      </c>
    </row>
    <row r="67" spans="1:38" ht="39.950000000000003" customHeight="1">
      <c r="A67" s="55" t="str">
        <f t="shared" ref="A67" si="34">CONCATENATE(C67,D67)</f>
        <v>DER-RO100849</v>
      </c>
      <c r="B67" s="179" t="str">
        <f t="shared" si="32"/>
        <v>8.7</v>
      </c>
      <c r="C67" s="180" t="s">
        <v>18136</v>
      </c>
      <c r="D67" s="185">
        <v>100849</v>
      </c>
      <c r="E67" s="181" t="str">
        <f>IFERROR(PROPER(IF($C67="DER-ED",INDEX('DER-ED'!$B:$B,MATCH($D67,'DER-ED'!$A:$A,0)),IF($C67="SICRO",INDEX(SICRO!$B:$B,MATCH($D67,SICRO!$A:$A,0)),IF($C67="DER-RO",INDEX('DER-RO'!$B:$B,MATCH($D67,'DER-RO'!$A:$A,0)),IF($C67="SCORIO",INDEX(SCORIO!$D:$D,MATCH($D67,SCORIO!$C:$C,0)),IF($C67="MERC",INDEX(MERCADO!$B:$B,MATCH($D67,MERCADO!$A:$A,0)),IF($C67="COMP",INDEX(COMPOSICAO!$B:$B,MATCH($D67,COMPOSICAO!$A:$A,0)),""))))))),"*Verificar código*")</f>
        <v>Transporte De Material Asfáltico (Dnit), Inclusive Bdi Diferenciado - Xp = 565,00 Km Xr = 0,00 Km</v>
      </c>
      <c r="F67" s="182" t="str">
        <f>IFERROR(LOWER(IF($C67="DER-ED",INDEX('DER-ED'!$C:$C,MATCH($D67,'DER-ED'!$A:$A,0)),IF($C67="SICRO",INDEX(SICRO!$C:$C,MATCH($D67,SICRO!$A:$A,0)),IF($C67="DER-RO",INDEX('DER-RO'!$C:$C,MATCH($D67,'DER-RO'!$A:$A,0)),IF($C67="SCORIO",INDEX(SCORIO!$E:$E,MATCH($D67,SCORIO!$C:$C,0)),IF($C67="MERC",INDEX(MERCADO!$D:$D,MATCH($D67,MERCADO!$A:$A,0)),IF($C67="COMP",INDEX(COMPOSICAO!$H:$H,MATCH($D67,COMPOSICAO!$A:$A,0)),""))))))),"")</f>
        <v>t</v>
      </c>
      <c r="G67" s="183">
        <f>VLOOKUP(B67,'MEMÓRIA DE CÁLCULO'!$1:$1048576,10,FALSE())</f>
        <v>2.4</v>
      </c>
      <c r="H67" s="204">
        <f>IFERROR(IF($C67="DER-ED",INDEX('DER-ED'!$D:$D,MATCH($D67,'DER-ED'!$A:$A,0)),IF($C67="SICRO",INDEX(SICRO!$D:$D,MATCH($D67,SICRO!$A:$A,0)),IF($C67="DER-RO",INDEX('DER-RO'!$D:$D,MATCH($D67,'DER-RO'!$A:$A,0)),IF($C67="SCORIO",INDEX(SCORIO!$F:$F,MATCH($D67,SCORIO!$C:$C,0)),IF($C67="MERC",INDEX(MERCADO!$E:$E,MATCH($D67,MERCADO!$A:$A,0)),IF($C67="COMP",INDEX(COMPOSICAO!$I:$I,MATCH($D67,COMPOSICAO!$A:$A,0)),0)))))),0)</f>
        <v>520.30449999999996</v>
      </c>
      <c r="I67" s="204">
        <f>H67</f>
        <v>520.30449999999996</v>
      </c>
      <c r="J67" s="205">
        <f t="shared" si="26"/>
        <v>1248.73</v>
      </c>
      <c r="K67" s="55"/>
      <c r="L67" s="206">
        <f t="shared" si="27"/>
        <v>2.4</v>
      </c>
      <c r="M67" s="207">
        <f t="shared" si="28"/>
        <v>1248.73</v>
      </c>
      <c r="N67" s="208">
        <f t="shared" si="29"/>
        <v>1.1135070212746868E-3</v>
      </c>
      <c r="O67" s="209" t="str">
        <f t="shared" si="30"/>
        <v>C</v>
      </c>
      <c r="R67" s="226"/>
      <c r="S67" s="226"/>
      <c r="AJ67" s="403" t="s">
        <v>32957</v>
      </c>
      <c r="AL67" s="403" t="s">
        <v>32957</v>
      </c>
    </row>
    <row r="68" spans="1:38" ht="39.950000000000003" customHeight="1">
      <c r="A68" s="55" t="str">
        <f t="shared" si="25"/>
        <v>SICRO307733</v>
      </c>
      <c r="B68" s="179" t="str">
        <f t="shared" si="32"/>
        <v>8.8</v>
      </c>
      <c r="C68" s="180" t="s">
        <v>18041</v>
      </c>
      <c r="D68" s="185">
        <v>307733</v>
      </c>
      <c r="E68" s="181" t="str">
        <f>IFERROR(PROPER(IF($C68="DER-ED",INDEX('DER-ED'!$B:$B,MATCH($D68,'DER-ED'!$A:$A,0)),IF($C68="SICRO",INDEX(SICRO!$B:$B,MATCH($D68,SICRO!$A:$A,0)),IF($C68="DER-RO",INDEX('DER-RO'!$B:$B,MATCH($D68,'DER-RO'!$A:$A,0)),IF($C68="SCORIO",INDEX(SCORIO!$D:$D,MATCH($D68,SCORIO!$C:$C,0)),IF($C68="MERC",INDEX(MERCADO!$B:$B,MATCH($D68,MERCADO!$A:$A,0)),IF($C68="COMP",INDEX(COMPOSICAO!$B:$B,MATCH($D68,COMPOSICAO!$A:$A,0)),""))))))),"*Verificar código*")</f>
        <v>Junta De Dilatação Em Elastômero E Perfil Vv - L = 20 Mm E H = 40 Mm - Fornecimento E Instalação</v>
      </c>
      <c r="F68" s="182" t="str">
        <f>IFERROR(LOWER(IF($C68="DER-ED",INDEX('DER-ED'!$C:$C,MATCH($D68,'DER-ED'!$A:$A,0)),IF($C68="SICRO",INDEX(SICRO!$C:$C,MATCH($D68,SICRO!$A:$A,0)),IF($C68="DER-RO",INDEX('DER-RO'!$C:$C,MATCH($D68,'DER-RO'!$A:$A,0)),IF($C68="SCORIO",INDEX(SCORIO!$E:$E,MATCH($D68,SCORIO!$C:$C,0)),IF($C68="MERC",INDEX(MERCADO!$D:$D,MATCH($D68,MERCADO!$A:$A,0)),IF($C68="COMP",INDEX(COMPOSICAO!$H:$H,MATCH($D68,COMPOSICAO!$A:$A,0)),""))))))),"")</f>
        <v>m</v>
      </c>
      <c r="G68" s="183">
        <f>VLOOKUP(B68,'MEMÓRIA DE CÁLCULO'!$1:$1048576,10,FALSE())</f>
        <v>24.8</v>
      </c>
      <c r="H68" s="204">
        <f>IFERROR(IF($C68="DER-ED",INDEX('DER-ED'!$D:$D,MATCH($D68,'DER-ED'!$A:$A,0)),IF($C68="SICRO",INDEX(SICRO!$D:$D,MATCH($D68,SICRO!$A:$A,0)),IF($C68="DER-RO",INDEX('DER-RO'!$D:$D,MATCH($D68,'DER-RO'!$A:$A,0)),IF($C68="SCORIO",INDEX(SCORIO!$F:$F,MATCH($D68,SCORIO!$C:$C,0)),IF($C68="MERC",INDEX(MERCADO!$E:$E,MATCH($D68,MERCADO!$A:$A,0)),IF($C68="COMP",INDEX(COMPOSICAO!$I:$I,MATCH($D68,COMPOSICAO!$A:$A,0)),0)))))),0)</f>
        <v>270.86</v>
      </c>
      <c r="I68" s="204">
        <f>IFERROR(ROUND(H68*(1+$J$7),2),"")</f>
        <v>352.95</v>
      </c>
      <c r="J68" s="205">
        <f t="shared" si="26"/>
        <v>8753.16</v>
      </c>
      <c r="K68" s="55"/>
      <c r="L68" s="206">
        <f t="shared" si="27"/>
        <v>24.8</v>
      </c>
      <c r="M68" s="207">
        <f t="shared" si="28"/>
        <v>8753.16</v>
      </c>
      <c r="N68" s="208">
        <f t="shared" si="29"/>
        <v>7.8052942736546232E-3</v>
      </c>
      <c r="O68" s="209" t="str">
        <f t="shared" si="30"/>
        <v>B</v>
      </c>
      <c r="R68" s="226"/>
      <c r="S68" s="226"/>
      <c r="AJ68" s="402" t="s">
        <v>32551</v>
      </c>
      <c r="AL68" s="402" t="s">
        <v>32551</v>
      </c>
    </row>
    <row r="69" spans="1:38" ht="20.100000000000001" customHeight="1">
      <c r="A69" s="55" t="str">
        <f t="shared" si="25"/>
        <v/>
      </c>
      <c r="B69" s="455">
        <f>B60+1</f>
        <v>9</v>
      </c>
      <c r="C69" s="367"/>
      <c r="D69" s="367"/>
      <c r="E69" s="368" t="s">
        <v>18144</v>
      </c>
      <c r="F69" s="369"/>
      <c r="G69" s="370"/>
      <c r="H69" s="371"/>
      <c r="I69" s="372"/>
      <c r="J69" s="373">
        <f>SUM(J70:J79)</f>
        <v>5287.58</v>
      </c>
      <c r="K69" s="55"/>
      <c r="L69" s="206"/>
      <c r="M69" s="207"/>
      <c r="N69" s="208"/>
      <c r="O69" s="209"/>
      <c r="R69" s="226"/>
      <c r="S69" s="226"/>
      <c r="AJ69" s="378"/>
      <c r="AL69" s="405"/>
    </row>
    <row r="70" spans="1:38" ht="39.950000000000003" customHeight="1">
      <c r="A70" s="55" t="str">
        <f t="shared" si="25"/>
        <v>DER-RO40372</v>
      </c>
      <c r="B70" s="179" t="str">
        <f>CONCATENATE(B69,".",1)</f>
        <v>9.1</v>
      </c>
      <c r="C70" s="180" t="s">
        <v>18136</v>
      </c>
      <c r="D70" s="185">
        <v>40372</v>
      </c>
      <c r="E70" s="181" t="str">
        <f>IFERROR(PROPER(IF($C70="DER-ED",INDEX('DER-ED'!$B:$B,MATCH($D70,'DER-ED'!$A:$A,0)),IF($C70="SICRO",INDEX(SICRO!$B:$B,MATCH($D70,SICRO!$A:$A,0)),IF($C70="DER-RO",INDEX('DER-RO'!$B:$B,MATCH($D70,'DER-RO'!$A:$A,0)),IF($C70="SCORIO",INDEX(SCORIO!$D:$D,MATCH($D70,SCORIO!$C:$C,0)),IF($C70="MERC",INDEX(MERCADO!$B:$B,MATCH($D70,MERCADO!$A:$A,0)),IF($C70="COMP",INDEX(COMPOSICAO!$B:$B,MATCH($D70,COMPOSICAO!$A:$A,0)),""))))))),"*Verificar código*")</f>
        <v>Demolição Manual Alvenaria Tijolo Furado Assentado Com Argamassa</v>
      </c>
      <c r="F70" s="182" t="str">
        <f>IFERROR(LOWER(IF($C70="DER-ED",INDEX('DER-ED'!$C:$C,MATCH($D70,'DER-ED'!$A:$A,0)),IF($C70="SICRO",INDEX(SICRO!$C:$C,MATCH($D70,SICRO!$A:$A,0)),IF($C70="DER-RO",INDEX('DER-RO'!$C:$C,MATCH($D70,'DER-RO'!$A:$A,0)),IF($C70="SCORIO",INDEX(SCORIO!$E:$E,MATCH($D70,SCORIO!$C:$C,0)),IF($C70="MERC",INDEX(MERCADO!$D:$D,MATCH($D70,MERCADO!$A:$A,0)),IF($C70="COMP",INDEX(COMPOSICAO!$H:$H,MATCH($D70,COMPOSICAO!$A:$A,0)),""))))))),"")</f>
        <v>m3</v>
      </c>
      <c r="G70" s="183">
        <f>VLOOKUP(B70,'MEMÓRIA DE CÁLCULO'!$1:$1048576,10,FALSE())</f>
        <v>1.25</v>
      </c>
      <c r="H70" s="204">
        <f>IFERROR(IF($C70="DER-ED",INDEX('DER-ED'!$D:$D,MATCH($D70,'DER-ED'!$A:$A,0)),IF($C70="SICRO",INDEX(SICRO!$D:$D,MATCH($D70,SICRO!$A:$A,0)),IF($C70="DER-RO",INDEX('DER-RO'!$D:$D,MATCH($D70,'DER-RO'!$A:$A,0)),IF($C70="SCORIO",INDEX(SCORIO!$F:$F,MATCH($D70,SCORIO!$C:$C,0)),IF($C70="MERC",INDEX(MERCADO!$E:$E,MATCH($D70,MERCADO!$A:$A,0)),IF($C70="COMP",INDEX(COMPOSICAO!$I:$I,MATCH($D70,COMPOSICAO!$A:$A,0)),0)))))),0)</f>
        <v>250.58869999999999</v>
      </c>
      <c r="I70" s="204">
        <f t="shared" ref="I70:I79" si="35">IFERROR(ROUND(H70*(1+$J$7),2),"")</f>
        <v>326.52999999999997</v>
      </c>
      <c r="J70" s="205">
        <f t="shared" ref="J70:J79" si="36">IFERROR(ROUND($I70*$G70,2),"")</f>
        <v>408.16</v>
      </c>
      <c r="K70" s="55"/>
      <c r="L70" s="206">
        <f t="shared" ref="L70:L79" si="37">G70</f>
        <v>1.25</v>
      </c>
      <c r="M70" s="207">
        <f t="shared" ref="M70:M79" si="38">ROUND(L70*I70,2)</f>
        <v>408.16</v>
      </c>
      <c r="N70" s="208">
        <f t="shared" ref="N70:N79" si="39">M70/$S$7</f>
        <v>3.6396100502388522E-4</v>
      </c>
      <c r="O70" s="209" t="str">
        <f t="shared" ref="O70:O79" si="40">VLOOKUP(M70,$Z$7:$AA$10,2,1)</f>
        <v>C</v>
      </c>
      <c r="R70" s="226"/>
      <c r="S70" s="226"/>
      <c r="AJ70" s="402" t="s">
        <v>32551</v>
      </c>
      <c r="AL70" s="402" t="s">
        <v>32551</v>
      </c>
    </row>
    <row r="71" spans="1:38" ht="48.95" customHeight="1">
      <c r="A71" s="55" t="str">
        <f t="shared" si="25"/>
        <v>DER-RO40345</v>
      </c>
      <c r="B71" s="184" t="str">
        <f t="shared" ref="B71:B79" si="41">CONCATENATE($B$69,".",RIGHT(B70,LEN(B70)-2)+1)</f>
        <v>9.2</v>
      </c>
      <c r="C71" s="180" t="s">
        <v>18136</v>
      </c>
      <c r="D71" s="185">
        <v>40345</v>
      </c>
      <c r="E71" s="181" t="str">
        <f>IFERROR(PROPER(IF($C71="DER-ED",INDEX('DER-ED'!$B:$B,MATCH($D71,'DER-ED'!$A:$A,0)),IF($C71="SICRO",INDEX(SICRO!$B:$B,MATCH($D71,SICRO!$A:$A,0)),IF($C71="DER-RO",INDEX('DER-RO'!$B:$B,MATCH($D71,'DER-RO'!$A:$A,0)),IF($C71="SCORIO",INDEX(SCORIO!$D:$D,MATCH($D71,SCORIO!$C:$C,0)),IF($C71="MERC",INDEX(MERCADO!$B:$B,MATCH($D71,MERCADO!$A:$A,0)),IF($C71="COMP",INDEX(COMPOSICAO!$B:$B,MATCH($D71,COMPOSICAO!$A:$A,0)),""))))))),"*Verificar código*")</f>
        <v>Alvenaria De Lajota (20 X 20 X 10) Cm Espessura 10 Cm, Inclusive Transporte De Areia, Lajota E
Cimento</v>
      </c>
      <c r="F71" s="182" t="str">
        <f>IFERROR(LOWER(IF($C71="DER-ED",INDEX('DER-ED'!$C:$C,MATCH($D71,'DER-ED'!$A:$A,0)),IF($C71="SICRO",INDEX(SICRO!$C:$C,MATCH($D71,SICRO!$A:$A,0)),IF($C71="DER-RO",INDEX('DER-RO'!$C:$C,MATCH($D71,'DER-RO'!$A:$A,0)),IF($C71="SCORIO",INDEX(SCORIO!$E:$E,MATCH($D71,SCORIO!$C:$C,0)),IF($C71="MERC",INDEX(MERCADO!$D:$D,MATCH($D71,MERCADO!$A:$A,0)),IF($C71="COMP",INDEX(COMPOSICAO!$H:$H,MATCH($D71,COMPOSICAO!$A:$A,0)),""))))))),"")</f>
        <v>m2</v>
      </c>
      <c r="G71" s="183">
        <f>VLOOKUP(B71,'MEMÓRIA DE CÁLCULO'!$1:$1048576,10,FALSE())</f>
        <v>10</v>
      </c>
      <c r="H71" s="204">
        <f>IFERROR(IF($C71="DER-ED",INDEX('DER-ED'!$D:$D,MATCH($D71,'DER-ED'!$A:$A,0)),IF($C71="SICRO",INDEX(SICRO!$D:$D,MATCH($D71,SICRO!$A:$A,0)),IF($C71="DER-RO",INDEX('DER-RO'!$D:$D,MATCH($D71,'DER-RO'!$A:$A,0)),IF($C71="SCORIO",INDEX(SCORIO!$F:$F,MATCH($D71,SCORIO!$C:$C,0)),IF($C71="MERC",INDEX(MERCADO!$E:$E,MATCH($D71,MERCADO!$A:$A,0)),IF($C71="COMP",INDEX(COMPOSICAO!$I:$I,MATCH($D71,COMPOSICAO!$A:$A,0)),0)))))),0)</f>
        <v>71.770400000000009</v>
      </c>
      <c r="I71" s="204">
        <f t="shared" si="35"/>
        <v>93.52</v>
      </c>
      <c r="J71" s="205">
        <f t="shared" si="36"/>
        <v>935.2</v>
      </c>
      <c r="K71" s="55"/>
      <c r="L71" s="206">
        <f t="shared" si="37"/>
        <v>10</v>
      </c>
      <c r="M71" s="207">
        <f t="shared" si="38"/>
        <v>935.2</v>
      </c>
      <c r="N71" s="208">
        <f t="shared" si="39"/>
        <v>8.3392868458040338E-4</v>
      </c>
      <c r="O71" s="209" t="str">
        <f t="shared" si="40"/>
        <v>C</v>
      </c>
      <c r="R71" s="226"/>
      <c r="S71" s="226"/>
      <c r="AJ71" s="402" t="s">
        <v>32551</v>
      </c>
      <c r="AL71" s="402" t="s">
        <v>32551</v>
      </c>
    </row>
    <row r="72" spans="1:38" ht="39.950000000000003" customHeight="1">
      <c r="A72" s="55" t="str">
        <f t="shared" si="25"/>
        <v>DER-RO40374</v>
      </c>
      <c r="B72" s="184" t="str">
        <f t="shared" si="41"/>
        <v>9.3</v>
      </c>
      <c r="C72" s="180" t="s">
        <v>18136</v>
      </c>
      <c r="D72" s="185">
        <v>40374</v>
      </c>
      <c r="E72" s="181" t="str">
        <f>IFERROR(PROPER(IF($C72="DER-ED",INDEX('DER-ED'!$B:$B,MATCH($D72,'DER-ED'!$A:$A,0)),IF($C72="SICRO",INDEX(SICRO!$B:$B,MATCH($D72,SICRO!$A:$A,0)),IF($C72="DER-RO",INDEX('DER-RO'!$B:$B,MATCH($D72,'DER-RO'!$A:$A,0)),IF($C72="SCORIO",INDEX(SCORIO!$D:$D,MATCH($D72,SCORIO!$C:$C,0)),IF($C72="MERC",INDEX(MERCADO!$B:$B,MATCH($D72,MERCADO!$A:$A,0)),IF($C72="COMP",INDEX(COMPOSICAO!$B:$B,MATCH($D72,COMPOSICAO!$A:$A,0)),""))))))),"*Verificar código*")</f>
        <v>Demolição Manual De Concreto Armado</v>
      </c>
      <c r="F72" s="182" t="str">
        <f>IFERROR(LOWER(IF($C72="DER-ED",INDEX('DER-ED'!$C:$C,MATCH($D72,'DER-ED'!$A:$A,0)),IF($C72="SICRO",INDEX(SICRO!$C:$C,MATCH($D72,SICRO!$A:$A,0)),IF($C72="DER-RO",INDEX('DER-RO'!$C:$C,MATCH($D72,'DER-RO'!$A:$A,0)),IF($C72="SCORIO",INDEX(SCORIO!$E:$E,MATCH($D72,SCORIO!$C:$C,0)),IF($C72="MERC",INDEX(MERCADO!$D:$D,MATCH($D72,MERCADO!$A:$A,0)),IF($C72="COMP",INDEX(COMPOSICAO!$H:$H,MATCH($D72,COMPOSICAO!$A:$A,0)),""))))))),"")</f>
        <v>m3</v>
      </c>
      <c r="G72" s="183">
        <f>VLOOKUP(B72,'MEMÓRIA DE CÁLCULO'!$1:$1048576,10,FALSE())</f>
        <v>0.5</v>
      </c>
      <c r="H72" s="204">
        <f>IFERROR(IF($C72="DER-ED",INDEX('DER-ED'!$D:$D,MATCH($D72,'DER-ED'!$A:$A,0)),IF($C72="SICRO",INDEX(SICRO!$D:$D,MATCH($D72,SICRO!$A:$A,0)),IF($C72="DER-RO",INDEX('DER-RO'!$D:$D,MATCH($D72,'DER-RO'!$A:$A,0)),IF($C72="SCORIO",INDEX(SCORIO!$F:$F,MATCH($D72,SCORIO!$C:$C,0)),IF($C72="MERC",INDEX(MERCADO!$E:$E,MATCH($D72,MERCADO!$A:$A,0)),IF($C72="COMP",INDEX(COMPOSICAO!$I:$I,MATCH($D72,COMPOSICAO!$A:$A,0)),0)))))),0)</f>
        <v>369.81119999999999</v>
      </c>
      <c r="I72" s="204">
        <f t="shared" si="35"/>
        <v>481.89</v>
      </c>
      <c r="J72" s="205">
        <f t="shared" si="36"/>
        <v>240.95</v>
      </c>
      <c r="K72" s="55"/>
      <c r="L72" s="206">
        <f t="shared" si="37"/>
        <v>0.5</v>
      </c>
      <c r="M72" s="207">
        <f t="shared" si="38"/>
        <v>240.95</v>
      </c>
      <c r="N72" s="208">
        <f t="shared" si="39"/>
        <v>2.1485790905651002E-4</v>
      </c>
      <c r="O72" s="209" t="str">
        <f t="shared" si="40"/>
        <v>C</v>
      </c>
      <c r="R72" s="226"/>
      <c r="S72" s="226"/>
      <c r="AJ72" s="402" t="s">
        <v>32551</v>
      </c>
      <c r="AL72" s="402" t="s">
        <v>32551</v>
      </c>
    </row>
    <row r="73" spans="1:38" ht="39.950000000000003" customHeight="1">
      <c r="A73" s="55" t="str">
        <f t="shared" si="25"/>
        <v>SICRO1106057</v>
      </c>
      <c r="B73" s="184" t="str">
        <f t="shared" si="41"/>
        <v>9.4</v>
      </c>
      <c r="C73" s="180" t="s">
        <v>18041</v>
      </c>
      <c r="D73" s="185">
        <v>1106057</v>
      </c>
      <c r="E73" s="181" t="str">
        <f>IFERROR(PROPER(IF($C73="DER-ED",INDEX('DER-ED'!$B:$B,MATCH($D73,'DER-ED'!$A:$A,0)),IF($C73="SICRO",INDEX(SICRO!$B:$B,MATCH($D73,SICRO!$A:$A,0)),IF($C73="DER-RO",INDEX('DER-RO'!$B:$B,MATCH($D73,'DER-RO'!$A:$A,0)),IF($C73="SCORIO",INDEX(SCORIO!$D:$D,MATCH($D73,SCORIO!$C:$C,0)),IF($C73="MERC",INDEX(MERCADO!$B:$B,MATCH($D73,MERCADO!$A:$A,0)),IF($C73="COMP",INDEX(COMPOSICAO!$B:$B,MATCH($D73,COMPOSICAO!$A:$A,0)),""))))))),"*Verificar código*")</f>
        <v>Concreto Magro - Confecção Em Betoneira E Lançamento Manual - Areia E Brita Comerciais</v>
      </c>
      <c r="F73" s="182" t="str">
        <f>IFERROR(LOWER(IF($C73="DER-ED",INDEX('DER-ED'!$C:$C,MATCH($D73,'DER-ED'!$A:$A,0)),IF($C73="SICRO",INDEX(SICRO!$C:$C,MATCH($D73,SICRO!$A:$A,0)),IF($C73="DER-RO",INDEX('DER-RO'!$C:$C,MATCH($D73,'DER-RO'!$A:$A,0)),IF($C73="SCORIO",INDEX(SCORIO!$E:$E,MATCH($D73,SCORIO!$C:$C,0)),IF($C73="MERC",INDEX(MERCADO!$D:$D,MATCH($D73,MERCADO!$A:$A,0)),IF($C73="COMP",INDEX(COMPOSICAO!$H:$H,MATCH($D73,COMPOSICAO!$A:$A,0)),""))))))),"")</f>
        <v>m³</v>
      </c>
      <c r="G73" s="183">
        <f>VLOOKUP(B73,'MEMÓRIA DE CÁLCULO'!$1:$1048576,10,FALSE())</f>
        <v>0.5</v>
      </c>
      <c r="H73" s="204">
        <f>IFERROR(IF($C73="DER-ED",INDEX('DER-ED'!$D:$D,MATCH($D73,'DER-ED'!$A:$A,0)),IF($C73="SICRO",INDEX(SICRO!$D:$D,MATCH($D73,SICRO!$A:$A,0)),IF($C73="DER-RO",INDEX('DER-RO'!$D:$D,MATCH($D73,'DER-RO'!$A:$A,0)),IF($C73="SCORIO",INDEX(SCORIO!$F:$F,MATCH($D73,SCORIO!$C:$C,0)),IF($C73="MERC",INDEX(MERCADO!$E:$E,MATCH($D73,MERCADO!$A:$A,0)),IF($C73="COMP",INDEX(COMPOSICAO!$I:$I,MATCH($D73,COMPOSICAO!$A:$A,0)),0)))))),0)</f>
        <v>435.22</v>
      </c>
      <c r="I73" s="204">
        <f t="shared" si="35"/>
        <v>567.12</v>
      </c>
      <c r="J73" s="205">
        <f t="shared" si="36"/>
        <v>283.56</v>
      </c>
      <c r="K73" s="55"/>
      <c r="L73" s="206">
        <f t="shared" si="37"/>
        <v>0.5</v>
      </c>
      <c r="M73" s="207">
        <f t="shared" si="38"/>
        <v>283.56</v>
      </c>
      <c r="N73" s="208">
        <f t="shared" si="39"/>
        <v>2.5285374016212488E-4</v>
      </c>
      <c r="O73" s="209" t="str">
        <f t="shared" si="40"/>
        <v>C</v>
      </c>
      <c r="R73" s="226"/>
      <c r="S73" s="226"/>
      <c r="AJ73" s="402" t="s">
        <v>32551</v>
      </c>
      <c r="AL73" s="402" t="s">
        <v>32551</v>
      </c>
    </row>
    <row r="74" spans="1:38" ht="39.950000000000003" customHeight="1">
      <c r="A74" s="55" t="str">
        <f t="shared" si="25"/>
        <v>DER-RO42608</v>
      </c>
      <c r="B74" s="184" t="str">
        <f t="shared" si="41"/>
        <v>9.5</v>
      </c>
      <c r="C74" s="180" t="s">
        <v>18136</v>
      </c>
      <c r="D74" s="185">
        <v>42608</v>
      </c>
      <c r="E74" s="181" t="str">
        <f>IFERROR(PROPER(IF($C74="DER-ED",INDEX('DER-ED'!$B:$B,MATCH($D74,'DER-ED'!$A:$A,0)),IF($C74="SICRO",INDEX(SICRO!$B:$B,MATCH($D74,SICRO!$A:$A,0)),IF($C74="DER-RO",INDEX('DER-RO'!$B:$B,MATCH($D74,'DER-RO'!$A:$A,0)),IF($C74="SCORIO",INDEX(SCORIO!$D:$D,MATCH($D74,SCORIO!$C:$C,0)),IF($C74="MERC",INDEX(MERCADO!$B:$B,MATCH($D74,MERCADO!$A:$A,0)),IF($C74="COMP",INDEX(COMPOSICAO!$B:$B,MATCH($D74,COMPOSICAO!$A:$A,0)),""))))))),"*Verificar código*")</f>
        <v>Apicoamento Manual De Superfície De Concreto Em Vias Urbanas</v>
      </c>
      <c r="F74" s="182" t="str">
        <f>IFERROR(LOWER(IF($C74="DER-ED",INDEX('DER-ED'!$C:$C,MATCH($D74,'DER-ED'!$A:$A,0)),IF($C74="SICRO",INDEX(SICRO!$C:$C,MATCH($D74,SICRO!$A:$A,0)),IF($C74="DER-RO",INDEX('DER-RO'!$C:$C,MATCH($D74,'DER-RO'!$A:$A,0)),IF($C74="SCORIO",INDEX(SCORIO!$E:$E,MATCH($D74,SCORIO!$C:$C,0)),IF($C74="MERC",INDEX(MERCADO!$D:$D,MATCH($D74,MERCADO!$A:$A,0)),IF($C74="COMP",INDEX(COMPOSICAO!$H:$H,MATCH($D74,COMPOSICAO!$A:$A,0)),""))))))),"")</f>
        <v>m2</v>
      </c>
      <c r="G74" s="183">
        <f>VLOOKUP(B74,'MEMÓRIA DE CÁLCULO'!$1:$1048576,10,FALSE())</f>
        <v>2</v>
      </c>
      <c r="H74" s="204">
        <f>IFERROR(IF($C74="DER-ED",INDEX('DER-ED'!$D:$D,MATCH($D74,'DER-ED'!$A:$A,0)),IF($C74="SICRO",INDEX(SICRO!$D:$D,MATCH($D74,SICRO!$A:$A,0)),IF($C74="DER-RO",INDEX('DER-RO'!$D:$D,MATCH($D74,'DER-RO'!$A:$A,0)),IF($C74="SCORIO",INDEX(SCORIO!$F:$F,MATCH($D74,SCORIO!$C:$C,0)),IF($C74="MERC",INDEX(MERCADO!$E:$E,MATCH($D74,MERCADO!$A:$A,0)),IF($C74="COMP",INDEX(COMPOSICAO!$I:$I,MATCH($D74,COMPOSICAO!$A:$A,0)),0)))))),0)</f>
        <v>33.073300000000003</v>
      </c>
      <c r="I74" s="204">
        <f t="shared" si="35"/>
        <v>43.1</v>
      </c>
      <c r="J74" s="205">
        <f t="shared" si="36"/>
        <v>86.2</v>
      </c>
      <c r="K74" s="55"/>
      <c r="L74" s="206">
        <f t="shared" si="37"/>
        <v>2</v>
      </c>
      <c r="M74" s="207">
        <f t="shared" si="38"/>
        <v>86.2</v>
      </c>
      <c r="N74" s="208">
        <f t="shared" si="39"/>
        <v>7.6865539575310922E-5</v>
      </c>
      <c r="O74" s="209" t="str">
        <f t="shared" si="40"/>
        <v>C</v>
      </c>
      <c r="R74" s="226"/>
      <c r="S74" s="226"/>
      <c r="AJ74" s="402" t="s">
        <v>32551</v>
      </c>
      <c r="AL74" s="402" t="s">
        <v>32551</v>
      </c>
    </row>
    <row r="75" spans="1:38" ht="39.950000000000003" customHeight="1">
      <c r="A75" s="55" t="str">
        <f t="shared" si="25"/>
        <v>DER-ED40808</v>
      </c>
      <c r="B75" s="184" t="str">
        <f t="shared" si="41"/>
        <v>9.6</v>
      </c>
      <c r="C75" s="180" t="s">
        <v>18138</v>
      </c>
      <c r="D75" s="185">
        <v>40808</v>
      </c>
      <c r="E75" s="181" t="str">
        <f>IFERROR(PROPER(IF($C75="DER-ED",INDEX('DER-ED'!$B:$B,MATCH($D75,'DER-ED'!$A:$A,0)),IF($C75="SICRO",INDEX(SICRO!$B:$B,MATCH($D75,SICRO!$A:$A,0)),IF($C75="DER-RO",INDEX('DER-RO'!$B:$B,MATCH($D75,'DER-RO'!$A:$A,0)),IF($C75="SCORIO",INDEX(SCORIO!$D:$D,MATCH($D75,SCORIO!$C:$C,0)),IF($C75="MERC",INDEX(MERCADO!$B:$B,MATCH($D75,MERCADO!$A:$A,0)),IF($C75="COMP",INDEX(COMPOSICAO!$B:$B,MATCH($D75,COMPOSICAO!$A:$A,0)),""))))))),"*Verificar código*")</f>
        <v>Retirada (Corte) De Armadura Deteriorada, Superior A 20% Do Diâmetro Original</v>
      </c>
      <c r="F75" s="182" t="str">
        <f>IFERROR(LOWER(IF($C75="DER-ED",INDEX('DER-ED'!$C:$C,MATCH($D75,'DER-ED'!$A:$A,0)),IF($C75="SICRO",INDEX(SICRO!$C:$C,MATCH($D75,SICRO!$A:$A,0)),IF($C75="DER-RO",INDEX('DER-RO'!$C:$C,MATCH($D75,'DER-RO'!$A:$A,0)),IF($C75="SCORIO",INDEX(SCORIO!$E:$E,MATCH($D75,SCORIO!$C:$C,0)),IF($C75="MERC",INDEX(MERCADO!$D:$D,MATCH($D75,MERCADO!$A:$A,0)),IF($C75="COMP",INDEX(COMPOSICAO!$H:$H,MATCH($D75,COMPOSICAO!$A:$A,0)),""))))))),"")</f>
        <v>kg</v>
      </c>
      <c r="G75" s="183">
        <f>VLOOKUP(B75,'MEMÓRIA DE CÁLCULO'!$1:$1048576,10,FALSE())</f>
        <v>10</v>
      </c>
      <c r="H75" s="204">
        <f>IFERROR(IF($C75="DER-ED",INDEX('DER-ED'!$D:$D,MATCH($D75,'DER-ED'!$A:$A,0)),IF($C75="SICRO",INDEX(SICRO!$D:$D,MATCH($D75,SICRO!$A:$A,0)),IF($C75="DER-RO",INDEX('DER-RO'!$D:$D,MATCH($D75,'DER-RO'!$A:$A,0)),IF($C75="SCORIO",INDEX(SCORIO!$F:$F,MATCH($D75,SCORIO!$C:$C,0)),IF($C75="MERC",INDEX(MERCADO!$E:$E,MATCH($D75,MERCADO!$A:$A,0)),IF($C75="COMP",INDEX(COMPOSICAO!$I:$I,MATCH($D75,COMPOSICAO!$A:$A,0)),0)))))),0)</f>
        <v>5.32</v>
      </c>
      <c r="I75" s="204">
        <f t="shared" si="35"/>
        <v>6.93</v>
      </c>
      <c r="J75" s="205">
        <f t="shared" si="36"/>
        <v>69.3</v>
      </c>
      <c r="K75" s="55"/>
      <c r="L75" s="206">
        <f t="shared" si="37"/>
        <v>10</v>
      </c>
      <c r="M75" s="207">
        <f t="shared" si="38"/>
        <v>69.3</v>
      </c>
      <c r="N75" s="208">
        <f t="shared" si="39"/>
        <v>6.1795613602889175E-5</v>
      </c>
      <c r="O75" s="209" t="str">
        <f t="shared" si="40"/>
        <v>C</v>
      </c>
      <c r="R75" s="226"/>
      <c r="S75" s="226"/>
      <c r="AJ75" s="402" t="s">
        <v>32551</v>
      </c>
      <c r="AL75" s="402" t="s">
        <v>32551</v>
      </c>
    </row>
    <row r="76" spans="1:38" ht="75" customHeight="1">
      <c r="A76" s="55" t="str">
        <f t="shared" si="25"/>
        <v>DER-ED40806</v>
      </c>
      <c r="B76" s="184" t="str">
        <f t="shared" si="41"/>
        <v>9.7</v>
      </c>
      <c r="C76" s="180" t="s">
        <v>18138</v>
      </c>
      <c r="D76" s="185">
        <v>40806</v>
      </c>
      <c r="E76" s="181" t="str">
        <f>IFERROR(PROPER(IF($C76="DER-ED",INDEX('DER-ED'!$B:$B,MATCH($D76,'DER-ED'!$A:$A,0)),IF($C76="SICRO",INDEX(SICRO!$B:$B,MATCH($D76,SICRO!$A:$A,0)),IF($C76="DER-RO",INDEX('DER-RO'!$B:$B,MATCH($D76,'DER-RO'!$A:$A,0)),IF($C76="SCORIO",INDEX(SCORIO!$D:$D,MATCH($D76,SCORIO!$C:$C,0)),IF($C76="MERC",INDEX(MERCADO!$B:$B,MATCH($D76,MERCADO!$A:$A,0)),IF($C76="COMP",INDEX(COMPOSICAO!$B:$B,MATCH($D76,COMPOSICAO!$A:$A,0)),""))))))),"*Verificar código*")</f>
        <v>Tratamento De Armaduras Corroídas Com Lixamento Manual Com Escova De Aço, Até A Completa Remoção De Partículas Soltas, Materiais Indesejáveis E Corrosão, Exclusive Aplicação De Argamassa Cimentícia, Polimérica Com Inibidor De Corrosão</v>
      </c>
      <c r="F76" s="182" t="str">
        <f>IFERROR(LOWER(IF($C76="DER-ED",INDEX('DER-ED'!$C:$C,MATCH($D76,'DER-ED'!$A:$A,0)),IF($C76="SICRO",INDEX(SICRO!$C:$C,MATCH($D76,SICRO!$A:$A,0)),IF($C76="DER-RO",INDEX('DER-RO'!$C:$C,MATCH($D76,'DER-RO'!$A:$A,0)),IF($C76="SCORIO",INDEX(SCORIO!$E:$E,MATCH($D76,SCORIO!$C:$C,0)),IF($C76="MERC",INDEX(MERCADO!$D:$D,MATCH($D76,MERCADO!$A:$A,0)),IF($C76="COMP",INDEX(COMPOSICAO!$H:$H,MATCH($D76,COMPOSICAO!$A:$A,0)),""))))))),"")</f>
        <v>m2</v>
      </c>
      <c r="G76" s="183">
        <f>VLOOKUP(B76,'MEMÓRIA DE CÁLCULO'!$1:$1048576,10,FALSE())</f>
        <v>2</v>
      </c>
      <c r="H76" s="204">
        <f>IFERROR(IF($C76="DER-ED",INDEX('DER-ED'!$D:$D,MATCH($D76,'DER-ED'!$A:$A,0)),IF($C76="SICRO",INDEX(SICRO!$D:$D,MATCH($D76,SICRO!$A:$A,0)),IF($C76="DER-RO",INDEX('DER-RO'!$D:$D,MATCH($D76,'DER-RO'!$A:$A,0)),IF($C76="SCORIO",INDEX(SCORIO!$F:$F,MATCH($D76,SCORIO!$C:$C,0)),IF($C76="MERC",INDEX(MERCADO!$E:$E,MATCH($D76,MERCADO!$A:$A,0)),IF($C76="COMP",INDEX(COMPOSICAO!$I:$I,MATCH($D76,COMPOSICAO!$A:$A,0)),0)))))),0)</f>
        <v>26.82</v>
      </c>
      <c r="I76" s="204">
        <f t="shared" si="35"/>
        <v>34.950000000000003</v>
      </c>
      <c r="J76" s="205">
        <f t="shared" si="36"/>
        <v>69.900000000000006</v>
      </c>
      <c r="K76" s="55"/>
      <c r="L76" s="206">
        <f t="shared" si="37"/>
        <v>2</v>
      </c>
      <c r="M76" s="207">
        <f t="shared" si="38"/>
        <v>69.900000000000006</v>
      </c>
      <c r="N76" s="208">
        <f t="shared" si="39"/>
        <v>6.2330640560489953E-5</v>
      </c>
      <c r="O76" s="209" t="str">
        <f t="shared" si="40"/>
        <v>C</v>
      </c>
      <c r="R76" s="226"/>
      <c r="S76" s="226"/>
      <c r="AJ76" s="402" t="s">
        <v>32551</v>
      </c>
      <c r="AL76" s="402" t="s">
        <v>32551</v>
      </c>
    </row>
    <row r="77" spans="1:38" ht="60" customHeight="1">
      <c r="A77" s="55" t="str">
        <f t="shared" si="25"/>
        <v>DER-ED40807</v>
      </c>
      <c r="B77" s="184" t="str">
        <f t="shared" si="41"/>
        <v>9.8</v>
      </c>
      <c r="C77" s="180" t="s">
        <v>18138</v>
      </c>
      <c r="D77" s="185">
        <v>40807</v>
      </c>
      <c r="E77" s="181" t="str">
        <f>IFERROR(PROPER(IF($C77="DER-ED",INDEX('DER-ED'!$B:$B,MATCH($D77,'DER-ED'!$A:$A,0)),IF($C77="SICRO",INDEX(SICRO!$B:$B,MATCH($D77,SICRO!$A:$A,0)),IF($C77="DER-RO",INDEX('DER-RO'!$B:$B,MATCH($D77,'DER-RO'!$A:$A,0)),IF($C77="SCORIO",INDEX(SCORIO!$D:$D,MATCH($D77,SCORIO!$C:$C,0)),IF($C77="MERC",INDEX(MERCADO!$B:$B,MATCH($D77,MERCADO!$A:$A,0)),IF($C77="COMP",INDEX(COMPOSICAO!$B:$B,MATCH($D77,COMPOSICAO!$A:$A,0)),""))))))),"*Verificar código*")</f>
        <v>Tratamento De Armadura Com Duas Demãos (Esp. 1Mm) De Sika Top 108 Ou Equivalente, Exclusive Aplicação De Graute Cimentício</v>
      </c>
      <c r="F77" s="182" t="str">
        <f>IFERROR(LOWER(IF($C77="DER-ED",INDEX('DER-ED'!$C:$C,MATCH($D77,'DER-ED'!$A:$A,0)),IF($C77="SICRO",INDEX(SICRO!$C:$C,MATCH($D77,SICRO!$A:$A,0)),IF($C77="DER-RO",INDEX('DER-RO'!$C:$C,MATCH($D77,'DER-RO'!$A:$A,0)),IF($C77="SCORIO",INDEX(SCORIO!$E:$E,MATCH($D77,SCORIO!$C:$C,0)),IF($C77="MERC",INDEX(MERCADO!$D:$D,MATCH($D77,MERCADO!$A:$A,0)),IF($C77="COMP",INDEX(COMPOSICAO!$H:$H,MATCH($D77,COMPOSICAO!$A:$A,0)),""))))))),"")</f>
        <v>m2</v>
      </c>
      <c r="G77" s="183">
        <f>VLOOKUP(B77,'MEMÓRIA DE CÁLCULO'!$1:$1048576,10,FALSE())</f>
        <v>2</v>
      </c>
      <c r="H77" s="204">
        <f>IFERROR(IF($C77="DER-ED",INDEX('DER-ED'!$D:$D,MATCH($D77,'DER-ED'!$A:$A,0)),IF($C77="SICRO",INDEX(SICRO!$D:$D,MATCH($D77,SICRO!$A:$A,0)),IF($C77="DER-RO",INDEX('DER-RO'!$D:$D,MATCH($D77,'DER-RO'!$A:$A,0)),IF($C77="SCORIO",INDEX(SCORIO!$F:$F,MATCH($D77,SCORIO!$C:$C,0)),IF($C77="MERC",INDEX(MERCADO!$E:$E,MATCH($D77,MERCADO!$A:$A,0)),IF($C77="COMP",INDEX(COMPOSICAO!$I:$I,MATCH($D77,COMPOSICAO!$A:$A,0)),0)))))),0)</f>
        <v>77.34</v>
      </c>
      <c r="I77" s="204">
        <f t="shared" si="35"/>
        <v>100.78</v>
      </c>
      <c r="J77" s="205">
        <f t="shared" si="36"/>
        <v>201.56</v>
      </c>
      <c r="K77" s="55"/>
      <c r="L77" s="206">
        <f t="shared" si="37"/>
        <v>2</v>
      </c>
      <c r="M77" s="207">
        <f t="shared" si="38"/>
        <v>201.56</v>
      </c>
      <c r="N77" s="208">
        <f t="shared" si="39"/>
        <v>1.7973338929001936E-4</v>
      </c>
      <c r="O77" s="209" t="str">
        <f t="shared" si="40"/>
        <v>C</v>
      </c>
      <c r="R77" s="226"/>
      <c r="S77" s="226"/>
      <c r="AJ77" s="402" t="s">
        <v>32551</v>
      </c>
      <c r="AL77" s="402" t="s">
        <v>32551</v>
      </c>
    </row>
    <row r="78" spans="1:38" ht="39.950000000000003" customHeight="1">
      <c r="A78" s="55" t="str">
        <f t="shared" si="25"/>
        <v>SICRO1108059</v>
      </c>
      <c r="B78" s="184" t="str">
        <f t="shared" si="41"/>
        <v>9.9</v>
      </c>
      <c r="C78" s="180" t="s">
        <v>18041</v>
      </c>
      <c r="D78" s="185">
        <v>1108059</v>
      </c>
      <c r="E78" s="181" t="str">
        <f>IFERROR(PROPER(IF($C78="DER-ED",INDEX('DER-ED'!$B:$B,MATCH($D78,'DER-ED'!$A:$A,0)),IF($C78="SICRO",INDEX(SICRO!$B:$B,MATCH($D78,SICRO!$A:$A,0)),IF($C78="DER-RO",INDEX('DER-RO'!$B:$B,MATCH($D78,'DER-RO'!$A:$A,0)),IF($C78="SCORIO",INDEX(SCORIO!$D:$D,MATCH($D78,SCORIO!$C:$C,0)),IF($C78="MERC",INDEX(MERCADO!$B:$B,MATCH($D78,MERCADO!$A:$A,0)),IF($C78="COMP",INDEX(COMPOSICAO!$B:$B,MATCH($D78,COMPOSICAO!$A:$A,0)),""))))))),"*Verificar código*")</f>
        <v>Microconcreto Para Reparos E Grauteamento - Confecção Em Misturador E Lançamento Manual</v>
      </c>
      <c r="F78" s="182" t="str">
        <f>IFERROR(LOWER(IF($C78="DER-ED",INDEX('DER-ED'!$C:$C,MATCH($D78,'DER-ED'!$A:$A,0)),IF($C78="SICRO",INDEX(SICRO!$C:$C,MATCH($D78,SICRO!$A:$A,0)),IF($C78="DER-RO",INDEX('DER-RO'!$C:$C,MATCH($D78,'DER-RO'!$A:$A,0)),IF($C78="SCORIO",INDEX(SCORIO!$E:$E,MATCH($D78,SCORIO!$C:$C,0)),IF($C78="MERC",INDEX(MERCADO!$D:$D,MATCH($D78,MERCADO!$A:$A,0)),IF($C78="COMP",INDEX(COMPOSICAO!$H:$H,MATCH($D78,COMPOSICAO!$A:$A,0)),""))))))),"")</f>
        <v>m³</v>
      </c>
      <c r="G78" s="183">
        <f>VLOOKUP(B78,'MEMÓRIA DE CÁLCULO'!$1:$1048576,10,FALSE())</f>
        <v>0.5</v>
      </c>
      <c r="H78" s="204">
        <f>IFERROR(IF($C78="DER-ED",INDEX('DER-ED'!$D:$D,MATCH($D78,'DER-ED'!$A:$A,0)),IF($C78="SICRO",INDEX(SICRO!$D:$D,MATCH($D78,SICRO!$A:$A,0)),IF($C78="DER-RO",INDEX('DER-RO'!$D:$D,MATCH($D78,'DER-RO'!$A:$A,0)),IF($C78="SCORIO",INDEX(SCORIO!$F:$F,MATCH($D78,SCORIO!$C:$C,0)),IF($C78="MERC",INDEX(MERCADO!$E:$E,MATCH($D78,MERCADO!$A:$A,0)),IF($C78="COMP",INDEX(COMPOSICAO!$I:$I,MATCH($D78,COMPOSICAO!$A:$A,0)),0)))))),0)</f>
        <v>3218.17</v>
      </c>
      <c r="I78" s="204">
        <f t="shared" si="35"/>
        <v>4193.49</v>
      </c>
      <c r="J78" s="205">
        <f t="shared" si="36"/>
        <v>2096.75</v>
      </c>
      <c r="K78" s="55"/>
      <c r="L78" s="206">
        <f t="shared" si="37"/>
        <v>0.5</v>
      </c>
      <c r="M78" s="207">
        <f t="shared" si="38"/>
        <v>2096.75</v>
      </c>
      <c r="N78" s="208">
        <f t="shared" si="39"/>
        <v>1.8696962889156979E-3</v>
      </c>
      <c r="O78" s="209" t="str">
        <f t="shared" si="40"/>
        <v>C</v>
      </c>
      <c r="R78" s="226"/>
      <c r="S78" s="226"/>
      <c r="AJ78" s="402" t="s">
        <v>32551</v>
      </c>
      <c r="AL78" s="402" t="s">
        <v>32551</v>
      </c>
    </row>
    <row r="79" spans="1:38" ht="50.1" customHeight="1" thickBot="1">
      <c r="A79" s="55" t="str">
        <f t="shared" si="25"/>
        <v>DER-ED110302</v>
      </c>
      <c r="B79" s="184" t="str">
        <f t="shared" si="41"/>
        <v>9.10</v>
      </c>
      <c r="C79" s="180" t="s">
        <v>18138</v>
      </c>
      <c r="D79" s="185">
        <v>110302</v>
      </c>
      <c r="E79" s="181" t="str">
        <f>IFERROR(PROPER(IF($C79="DER-ED",INDEX('DER-ED'!$B:$B,MATCH($D79,'DER-ED'!$A:$A,0)),IF($C79="SICRO",INDEX(SICRO!$B:$B,MATCH($D79,SICRO!$A:$A,0)),IF($C79="DER-RO",INDEX('DER-RO'!$B:$B,MATCH($D79,'DER-RO'!$A:$A,0)),IF($C79="SCORIO",INDEX(SCORIO!$D:$D,MATCH($D79,SCORIO!$C:$C,0)),IF($C79="MERC",INDEX(MERCADO!$B:$B,MATCH($D79,MERCADO!$A:$A,0)),IF($C79="COMP",INDEX(COMPOSICAO!$B:$B,MATCH($D79,COMPOSICAO!$A:$A,0)),""))))))),"*Verificar código*")</f>
        <v>Reboco Tipo Paulista De Argamassa De Cimento, Cal Hidratada Ch1 E Areia Lavada Traço 1:0.5:6, Espessura 25 Mm</v>
      </c>
      <c r="F79" s="182" t="str">
        <f>IFERROR(LOWER(IF($C79="DER-ED",INDEX('DER-ED'!$C:$C,MATCH($D79,'DER-ED'!$A:$A,0)),IF($C79="SICRO",INDEX(SICRO!$C:$C,MATCH($D79,SICRO!$A:$A,0)),IF($C79="DER-RO",INDEX('DER-RO'!$C:$C,MATCH($D79,'DER-RO'!$A:$A,0)),IF($C79="SCORIO",INDEX(SCORIO!$E:$E,MATCH($D79,SCORIO!$C:$C,0)),IF($C79="MERC",INDEX(MERCADO!$D:$D,MATCH($D79,MERCADO!$A:$A,0)),IF($C79="COMP",INDEX(COMPOSICAO!$H:$H,MATCH($D79,COMPOSICAO!$A:$A,0)),""))))))),"")</f>
        <v>m2</v>
      </c>
      <c r="G79" s="183">
        <f>VLOOKUP(B79,'MEMÓRIA DE CÁLCULO'!$1:$1048576,10,FALSE())</f>
        <v>10</v>
      </c>
      <c r="H79" s="204">
        <f>IFERROR(IF($C79="DER-ED",INDEX('DER-ED'!$D:$D,MATCH($D79,'DER-ED'!$A:$A,0)),IF($C79="SICRO",INDEX(SICRO!$D:$D,MATCH($D79,SICRO!$A:$A,0)),IF($C79="DER-RO",INDEX('DER-RO'!$D:$D,MATCH($D79,'DER-RO'!$A:$A,0)),IF($C79="SCORIO",INDEX(SCORIO!$F:$F,MATCH($D79,SCORIO!$C:$C,0)),IF($C79="MERC",INDEX(MERCADO!$E:$E,MATCH($D79,MERCADO!$A:$A,0)),IF($C79="COMP",INDEX(COMPOSICAO!$I:$I,MATCH($D79,COMPOSICAO!$A:$A,0)),0)))))),0)</f>
        <v>68.760000000000005</v>
      </c>
      <c r="I79" s="204">
        <f t="shared" si="35"/>
        <v>89.6</v>
      </c>
      <c r="J79" s="205">
        <f t="shared" si="36"/>
        <v>896</v>
      </c>
      <c r="K79" s="55"/>
      <c r="L79" s="206">
        <f t="shared" si="37"/>
        <v>10</v>
      </c>
      <c r="M79" s="207">
        <f t="shared" si="38"/>
        <v>896</v>
      </c>
      <c r="N79" s="208">
        <f t="shared" si="39"/>
        <v>7.9897359001715289E-4</v>
      </c>
      <c r="O79" s="209" t="str">
        <f t="shared" si="40"/>
        <v>C</v>
      </c>
      <c r="R79" s="226"/>
      <c r="S79" s="226"/>
      <c r="AJ79" s="404" t="s">
        <v>32551</v>
      </c>
      <c r="AL79" s="404" t="s">
        <v>32551</v>
      </c>
    </row>
    <row r="80" spans="1:38" ht="20.100000000000001" customHeight="1">
      <c r="A80" s="55" t="str">
        <f t="shared" si="25"/>
        <v/>
      </c>
      <c r="B80" s="374"/>
      <c r="C80" s="375"/>
      <c r="D80" s="375"/>
      <c r="E80" s="507" t="s">
        <v>18145</v>
      </c>
      <c r="F80" s="508"/>
      <c r="G80" s="508"/>
      <c r="H80" s="508"/>
      <c r="I80" s="509"/>
      <c r="J80" s="376">
        <f>SUM(J12:J79)/2</f>
        <v>1121438.8200000003</v>
      </c>
      <c r="K80" s="55"/>
      <c r="L80" s="206"/>
      <c r="M80" s="207"/>
      <c r="N80" s="208"/>
      <c r="O80" s="240"/>
    </row>
    <row r="81" spans="2:10" s="55" customFormat="1" ht="43.5" customHeight="1">
      <c r="B81" s="407" t="str">
        <f>"Obs: Devido a falta de valores nos referenciais de preço do Espírito Santo, utilizou-se a tabela de preços SCO RIO como referência do seriço do item "&amp;TEXT(B57,1)&amp;"."</f>
        <v>Obs: Devido a falta de valores nos referenciais de preço do Espírito Santo, utilizou-se a tabela de preços SCO RIO como referência do seriço do item 7.11.</v>
      </c>
      <c r="E81" s="233"/>
      <c r="H81" s="234"/>
      <c r="J81" s="226"/>
    </row>
    <row r="82" spans="2:10" s="55" customFormat="1">
      <c r="E82" s="233"/>
      <c r="H82" s="234"/>
    </row>
    <row r="83" spans="2:10" s="55" customFormat="1">
      <c r="E83" s="233"/>
      <c r="H83" s="234"/>
      <c r="J83" s="241"/>
    </row>
    <row r="84" spans="2:10" s="55" customFormat="1">
      <c r="E84" s="233"/>
      <c r="H84" s="234"/>
      <c r="J84" s="241"/>
    </row>
    <row r="85" spans="2:10" s="55" customFormat="1">
      <c r="E85" s="233"/>
      <c r="H85" s="234"/>
      <c r="J85" s="241"/>
    </row>
    <row r="86" spans="2:10" s="55" customFormat="1">
      <c r="E86" s="233"/>
      <c r="H86" s="234"/>
      <c r="J86" s="241"/>
    </row>
    <row r="87" spans="2:10" s="55" customFormat="1">
      <c r="E87" s="233"/>
      <c r="H87" s="234"/>
      <c r="J87" s="241"/>
    </row>
    <row r="88" spans="2:10" s="55" customFormat="1">
      <c r="E88" s="233"/>
      <c r="H88" s="234"/>
      <c r="J88" s="241"/>
    </row>
    <row r="89" spans="2:10" s="55" customFormat="1">
      <c r="E89" s="233"/>
      <c r="H89" s="234"/>
      <c r="J89" s="241"/>
    </row>
    <row r="90" spans="2:10" s="55" customFormat="1">
      <c r="E90" s="233"/>
      <c r="H90" s="234"/>
      <c r="J90" s="241"/>
    </row>
    <row r="91" spans="2:10" s="55" customFormat="1">
      <c r="E91" s="233"/>
      <c r="H91" s="234"/>
      <c r="J91" s="241"/>
    </row>
    <row r="92" spans="2:10" s="55" customFormat="1">
      <c r="E92" s="233"/>
      <c r="H92" s="234"/>
      <c r="J92" s="241"/>
    </row>
    <row r="93" spans="2:10" s="55" customFormat="1">
      <c r="E93" s="233"/>
      <c r="H93" s="234"/>
      <c r="J93" s="241"/>
    </row>
    <row r="94" spans="2:10" s="55" customFormat="1">
      <c r="E94" s="233"/>
      <c r="H94" s="234"/>
    </row>
    <row r="95" spans="2:10" s="55" customFormat="1">
      <c r="E95" s="233"/>
      <c r="H95" s="234"/>
    </row>
    <row r="96" spans="2:10">
      <c r="B96" s="489" t="s">
        <v>18091</v>
      </c>
      <c r="C96" s="489"/>
      <c r="D96" s="489"/>
      <c r="E96" s="164"/>
      <c r="F96" s="163"/>
      <c r="G96" s="165"/>
      <c r="H96" s="510" t="s">
        <v>18095</v>
      </c>
      <c r="I96" s="489"/>
      <c r="J96" s="489"/>
    </row>
    <row r="97" spans="2:10">
      <c r="B97" s="490" t="s">
        <v>18092</v>
      </c>
      <c r="C97" s="490"/>
      <c r="D97" s="490"/>
      <c r="E97" s="164"/>
      <c r="F97" s="163"/>
      <c r="G97" s="165"/>
      <c r="H97" s="497" t="s">
        <v>18096</v>
      </c>
      <c r="I97" s="490"/>
      <c r="J97" s="490"/>
    </row>
    <row r="98" spans="2:10">
      <c r="B98" s="490" t="s">
        <v>18093</v>
      </c>
      <c r="C98" s="490"/>
      <c r="D98" s="490"/>
      <c r="E98" s="164"/>
      <c r="F98" s="163"/>
      <c r="G98" s="165"/>
      <c r="H98" s="497" t="s">
        <v>18093</v>
      </c>
      <c r="I98" s="490"/>
      <c r="J98" s="490"/>
    </row>
    <row r="99" spans="2:10">
      <c r="B99" s="490" t="s">
        <v>18094</v>
      </c>
      <c r="C99" s="490"/>
      <c r="D99" s="490"/>
      <c r="E99" s="164"/>
      <c r="F99" s="163"/>
      <c r="G99" s="165"/>
      <c r="H99" s="497" t="s">
        <v>18094</v>
      </c>
      <c r="I99" s="490"/>
      <c r="J99" s="490"/>
    </row>
    <row r="100" spans="2:10">
      <c r="B100" s="235"/>
      <c r="C100" s="236"/>
      <c r="D100" s="236"/>
      <c r="E100" s="237"/>
      <c r="F100" s="236"/>
      <c r="G100" s="238"/>
      <c r="H100" s="239"/>
      <c r="I100" s="242"/>
    </row>
  </sheetData>
  <autoFilter ref="O1:O100" xr:uid="{00000000-0001-0000-0A00-000000000000}"/>
  <mergeCells count="27">
    <mergeCell ref="AJ10:AJ11"/>
    <mergeCell ref="AL10:AL11"/>
    <mergeCell ref="H2:J2"/>
    <mergeCell ref="B6:J6"/>
    <mergeCell ref="C7:F7"/>
    <mergeCell ref="C8:F8"/>
    <mergeCell ref="C9:F9"/>
    <mergeCell ref="O10:O12"/>
    <mergeCell ref="Q6:Q7"/>
    <mergeCell ref="R6:R7"/>
    <mergeCell ref="Y6:Y10"/>
    <mergeCell ref="L6:O9"/>
    <mergeCell ref="B98:D98"/>
    <mergeCell ref="H98:J98"/>
    <mergeCell ref="B99:D99"/>
    <mergeCell ref="H99:J99"/>
    <mergeCell ref="B10:B11"/>
    <mergeCell ref="C10:C11"/>
    <mergeCell ref="D10:D11"/>
    <mergeCell ref="E10:E11"/>
    <mergeCell ref="F10:F11"/>
    <mergeCell ref="H10:J10"/>
    <mergeCell ref="E80:I80"/>
    <mergeCell ref="B96:D96"/>
    <mergeCell ref="H96:J96"/>
    <mergeCell ref="B97:D97"/>
    <mergeCell ref="H97:J97"/>
  </mergeCells>
  <phoneticPr fontId="21" type="noConversion"/>
  <conditionalFormatting sqref="C13:D14 G13:G14 C16:D26 G16:G26 C28:D28 C30:D31 C33:D41 G33:G41 C43:D45 C47:D59 G47:G59 C61:D68 C70:D79">
    <cfRule type="expression" dxfId="61" priority="45">
      <formula>IF(OR($C13&lt;&gt;"",$D13&lt;&gt;""),1,0)</formula>
    </cfRule>
  </conditionalFormatting>
  <conditionalFormatting sqref="D12">
    <cfRule type="expression" dxfId="60" priority="338">
      <formula>IF((COUNTIF($A$12:$A26,A12))&gt;1,1,0)</formula>
    </cfRule>
  </conditionalFormatting>
  <conditionalFormatting sqref="D13:D14">
    <cfRule type="expression" dxfId="59" priority="354">
      <formula>IF((COUNTIF($A$12:$A68,A13))&gt;1,1,0)</formula>
    </cfRule>
  </conditionalFormatting>
  <conditionalFormatting sqref="D15 D27 D29 D32 D42 D46 D69">
    <cfRule type="expression" dxfId="58" priority="151">
      <formula>IF((COUNTIF($A$12:$A18,A15))&gt;1,1,0)</formula>
    </cfRule>
  </conditionalFormatting>
  <conditionalFormatting sqref="D16:D25">
    <cfRule type="expression" dxfId="57" priority="47">
      <formula>IF((COUNTIF($A$12:$A72,A16))&gt;1,1,0)</formula>
    </cfRule>
  </conditionalFormatting>
  <conditionalFormatting sqref="D26">
    <cfRule type="expression" dxfId="56" priority="363">
      <formula>IF((COUNTIF($A$12:$A70,A26))&gt;1,1,0)</formula>
    </cfRule>
  </conditionalFormatting>
  <conditionalFormatting sqref="D28 D30:D31 D33:D36 D40:D41 D43:D45 D47:D55 D62:D64">
    <cfRule type="expression" dxfId="55" priority="205">
      <formula>IF((COUNTIF($A$12:$A97,A28))&gt;1,1,0)</formula>
    </cfRule>
  </conditionalFormatting>
  <conditionalFormatting sqref="D37:D39 D56">
    <cfRule type="expression" dxfId="54" priority="177">
      <formula>IF((COUNTIF($A$12:$A107,A37))&gt;1,1,0)</formula>
    </cfRule>
  </conditionalFormatting>
  <conditionalFormatting sqref="D57:D59 D61">
    <cfRule type="expression" dxfId="53" priority="340">
      <formula>IF((COUNTIF($A$12:$A128,A57))&gt;1,1,0)</formula>
    </cfRule>
  </conditionalFormatting>
  <conditionalFormatting sqref="D60">
    <cfRule type="expression" dxfId="52" priority="339">
      <formula>IF((COUNTIF($A$12:$A68,A60))&gt;1,1,0)</formula>
    </cfRule>
  </conditionalFormatting>
  <conditionalFormatting sqref="D65:D67">
    <cfRule type="expression" dxfId="51" priority="462">
      <formula>IF((COUNTIF($A$12:$A133,A65))&gt;1,1,0)</formula>
    </cfRule>
  </conditionalFormatting>
  <conditionalFormatting sqref="D68 D70:D79">
    <cfRule type="expression" dxfId="50" priority="373">
      <formula>IF((COUNTIF($A$12:$A134,A68))&gt;1,1,0)</formula>
    </cfRule>
  </conditionalFormatting>
  <conditionalFormatting sqref="D80">
    <cfRule type="expression" dxfId="49" priority="165">
      <formula>IF((COUNTIF($A$12:$A81,A80))&gt;1,1,0)</formula>
    </cfRule>
  </conditionalFormatting>
  <conditionalFormatting sqref="E16:E25 E33:E41 E56">
    <cfRule type="expression" dxfId="48" priority="145">
      <formula>IF($E16="*VERIFICAR CÓDIGO*",1,0)</formula>
    </cfRule>
  </conditionalFormatting>
  <conditionalFormatting sqref="E28">
    <cfRule type="expression" dxfId="47" priority="136">
      <formula>IF($E28="*VERIFICAR CÓDIGO*",1,0)</formula>
    </cfRule>
  </conditionalFormatting>
  <conditionalFormatting sqref="E30:E31">
    <cfRule type="expression" dxfId="46" priority="133">
      <formula>IF($E30="*VERIFICAR CÓDIGO*",1,0)</formula>
    </cfRule>
  </conditionalFormatting>
  <conditionalFormatting sqref="E43:E45">
    <cfRule type="expression" dxfId="45" priority="127">
      <formula>IF($E43="*VERIFICAR CÓDIGO*",1,0)</formula>
    </cfRule>
  </conditionalFormatting>
  <conditionalFormatting sqref="E73">
    <cfRule type="expression" dxfId="44" priority="46">
      <formula>IF($E73="*VERIFICAR CÓDIGO*",1,0)</formula>
    </cfRule>
  </conditionalFormatting>
  <conditionalFormatting sqref="E61:F68">
    <cfRule type="expression" dxfId="43" priority="29">
      <formula>IF($E61="*VERIFICAR CÓDIGO*",1,0)</formula>
    </cfRule>
  </conditionalFormatting>
  <conditionalFormatting sqref="F47:F59">
    <cfRule type="expression" dxfId="42" priority="32">
      <formula>IF($E47="*VERIFICAR CÓDIGO*",1,0)</formula>
    </cfRule>
    <cfRule type="expression" dxfId="41" priority="31">
      <formula>IF(AND($C47="",$D47=""),1,0)</formula>
    </cfRule>
    <cfRule type="expression" dxfId="40" priority="30">
      <formula>IFERROR($E47,1)</formula>
    </cfRule>
  </conditionalFormatting>
  <conditionalFormatting sqref="F61:F68">
    <cfRule type="expression" dxfId="39" priority="28">
      <formula>IF(AND($C61="",$D61=""),1,0)</formula>
    </cfRule>
    <cfRule type="expression" dxfId="38" priority="27">
      <formula>IFERROR($E61,1)</formula>
    </cfRule>
  </conditionalFormatting>
  <conditionalFormatting sqref="F70:F79">
    <cfRule type="expression" dxfId="37" priority="26">
      <formula>IF($E70="*VERIFICAR CÓDIGO*",1,0)</formula>
    </cfRule>
    <cfRule type="expression" dxfId="36" priority="25">
      <formula>IF(AND($C70="",$D70=""),1,0)</formula>
    </cfRule>
    <cfRule type="expression" dxfId="35" priority="24">
      <formula>IFERROR($E70,1)</formula>
    </cfRule>
  </conditionalFormatting>
  <conditionalFormatting sqref="G28 G30:G31 G43:G45 G61:G68 G70:G79">
    <cfRule type="expression" dxfId="34" priority="89">
      <formula>IF(OR($C28&lt;&gt;"",$D28&lt;&gt;""),1,0)</formula>
    </cfRule>
  </conditionalFormatting>
  <conditionalFormatting sqref="I12">
    <cfRule type="expression" dxfId="33" priority="168">
      <formula>IF(OR($C12&lt;&gt;"",$D12&lt;&gt;""),1,0)</formula>
    </cfRule>
  </conditionalFormatting>
  <conditionalFormatting sqref="I15">
    <cfRule type="expression" dxfId="32" priority="20">
      <formula>IF(OR($C15&lt;&gt;"",$D15&lt;&gt;""),1,0)</formula>
    </cfRule>
  </conditionalFormatting>
  <conditionalFormatting sqref="I27">
    <cfRule type="expression" dxfId="31" priority="14">
      <formula>IF(OR($C27&lt;&gt;"",$D27&lt;&gt;""),1,0)</formula>
    </cfRule>
  </conditionalFormatting>
  <conditionalFormatting sqref="I29">
    <cfRule type="expression" dxfId="30" priority="12">
      <formula>IF(OR($C29&lt;&gt;"",$D29&lt;&gt;""),1,0)</formula>
    </cfRule>
  </conditionalFormatting>
  <conditionalFormatting sqref="I32">
    <cfRule type="expression" dxfId="29" priority="2">
      <formula>IF(OR($C32&lt;&gt;"",$D32&lt;&gt;""),1,0)</formula>
    </cfRule>
  </conditionalFormatting>
  <conditionalFormatting sqref="I42">
    <cfRule type="expression" dxfId="28" priority="10">
      <formula>IF(OR($C42&lt;&gt;"",$D42&lt;&gt;""),1,0)</formula>
    </cfRule>
  </conditionalFormatting>
  <conditionalFormatting sqref="I46">
    <cfRule type="expression" dxfId="27" priority="8">
      <formula>IF(OR($C46&lt;&gt;"",$D46&lt;&gt;""),1,0)</formula>
    </cfRule>
  </conditionalFormatting>
  <conditionalFormatting sqref="I60">
    <cfRule type="expression" dxfId="26" priority="6">
      <formula>IF(OR($C60&lt;&gt;"",$D60&lt;&gt;""),1,0)</formula>
    </cfRule>
  </conditionalFormatting>
  <conditionalFormatting sqref="I69">
    <cfRule type="expression" dxfId="25" priority="4">
      <formula>IF(OR($C69&lt;&gt;"",$D69&lt;&gt;""),1,0)</formula>
    </cfRule>
  </conditionalFormatting>
  <conditionalFormatting sqref="N56">
    <cfRule type="expression" dxfId="24" priority="95">
      <formula>IFERROR($E56,1)</formula>
    </cfRule>
  </conditionalFormatting>
  <conditionalFormatting sqref="N60:N68">
    <cfRule type="expression" dxfId="23" priority="81">
      <formula>IFERROR($E60,1)</formula>
    </cfRule>
  </conditionalFormatting>
  <conditionalFormatting sqref="N73">
    <cfRule type="expression" dxfId="22" priority="54">
      <formula>IFERROR($E73,1)</formula>
    </cfRule>
  </conditionalFormatting>
  <conditionalFormatting sqref="O13:O79">
    <cfRule type="cellIs" dxfId="21" priority="57" operator="equal">
      <formula>"B"</formula>
    </cfRule>
    <cfRule type="cellIs" dxfId="20" priority="56" operator="equal">
      <formula>"A"</formula>
    </cfRule>
    <cfRule type="cellIs" dxfId="19" priority="55" operator="equal">
      <formula>"C"</formula>
    </cfRule>
  </conditionalFormatting>
  <conditionalFormatting sqref="R10:S11">
    <cfRule type="cellIs" dxfId="18" priority="174" operator="greaterThan">
      <formula>R$8</formula>
    </cfRule>
    <cfRule type="cellIs" dxfId="17" priority="173" operator="lessThan">
      <formula>R$8</formula>
    </cfRule>
  </conditionalFormatting>
  <dataValidations disablePrompts="1" count="5">
    <dataValidation type="list" errorStyle="warning" allowBlank="1" showInputMessage="1" showErrorMessage="1" error="Selecionar Referencial compatível" sqref="U6:W7 I8 Q6:S7 AG7:AML7 Z6:AML6" xr:uid="{00000000-0002-0000-0A00-000000000000}">
      <formula1>DADOS</formula1>
    </dataValidation>
    <dataValidation allowBlank="1" showInputMessage="1" showErrorMessage="1" sqref="J8" xr:uid="{00000000-0002-0000-0A00-000001000000}"/>
    <dataValidation type="list" allowBlank="1" showInputMessage="1" showErrorMessage="1" error="Selecionar Referencial compatível" sqref="C12 C15 C27 C29 C32 C42 C46 C60 C69 C80" xr:uid="{00000000-0002-0000-0A00-000002000000}">
      <formula1>DADOS</formula1>
    </dataValidation>
    <dataValidation type="list" allowBlank="1" showInputMessage="1" showErrorMessage="1" sqref="C36 C56 C16:C26 C13:C14 C63:C67" xr:uid="{00000000-0002-0000-0A00-000004000000}">
      <formula1>"SICRO,DER-RO,DER-ED,SCORIO,COMP"</formula1>
    </dataValidation>
    <dataValidation type="list" allowBlank="1" showInputMessage="1" showErrorMessage="1" sqref="C28 C30:C31 C70:C79 C37:C41 C33:C35 C43:C45 C47:C55 C57:C59 C61:C62 C68" xr:uid="{00000000-0002-0000-0A00-000005000000}">
      <formula1>"SICRO,DER-RO,DER-ED,SCORIO"</formula1>
    </dataValidation>
  </dataValidations>
  <printOptions horizontalCentered="1"/>
  <pageMargins left="0.23611111111111099" right="0.23611111111111099" top="1.02708333333333" bottom="0.74791666666666701" header="0.51180555555555596" footer="0.31458333333333299"/>
  <pageSetup paperSize="9" scale="60" fitToHeight="0" pageOrder="overThenDown" orientation="landscape" useFirstPageNumber="1" horizontalDpi="300" verticalDpi="300" r:id="rId1"/>
  <headerFooter>
    <oddFooter>&amp;R&amp;9&amp;P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110" zoomScaleNormal="110" workbookViewId="0"/>
  </sheetViews>
  <sheetFormatPr defaultColWidth="8.625" defaultRowHeight="14.25"/>
  <sheetData/>
  <pageMargins left="0.51180555555555496" right="0.51180555555555496" top="0.78749999999999998" bottom="0.78749999999999998" header="0.51180555555555496" footer="0.511805555555554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pageSetUpPr fitToPage="1"/>
  </sheetPr>
  <dimension ref="A1:AMJ249"/>
  <sheetViews>
    <sheetView view="pageBreakPreview" zoomScale="70" zoomScaleNormal="85" zoomScaleSheetLayoutView="70" zoomScalePageLayoutView="115" workbookViewId="0">
      <selection activeCell="L7" sqref="L7"/>
    </sheetView>
  </sheetViews>
  <sheetFormatPr defaultColWidth="9" defaultRowHeight="14.25"/>
  <cols>
    <col min="1" max="1" width="24" style="123" customWidth="1"/>
    <col min="2" max="2" width="8.125" style="124" customWidth="1"/>
    <col min="3" max="3" width="12" style="125" customWidth="1"/>
    <col min="4" max="4" width="9.375" style="125" customWidth="1"/>
    <col min="5" max="5" width="12.125" style="125" customWidth="1"/>
    <col min="6" max="6" width="10.125" style="125" customWidth="1"/>
    <col min="7" max="7" width="8.125" style="125" customWidth="1"/>
    <col min="8" max="8" width="11.125" style="125" customWidth="1"/>
    <col min="9" max="9" width="8.125" style="123" customWidth="1"/>
    <col min="10" max="10" width="8.125" style="126" customWidth="1"/>
    <col min="11" max="1024" width="9" style="56"/>
  </cols>
  <sheetData>
    <row r="1" spans="1:1024">
      <c r="A1" s="38"/>
      <c r="B1" s="144"/>
      <c r="C1" s="56"/>
      <c r="D1" s="56"/>
      <c r="E1" s="56"/>
      <c r="F1" s="56"/>
      <c r="G1" s="56"/>
      <c r="H1" s="56"/>
      <c r="I1" s="38"/>
      <c r="J1" s="148"/>
    </row>
    <row r="2" spans="1:1024">
      <c r="A2" s="38"/>
      <c r="B2" s="144"/>
      <c r="C2" s="56"/>
      <c r="D2" s="56"/>
      <c r="E2" s="56"/>
      <c r="F2" s="56"/>
      <c r="G2" s="56"/>
      <c r="H2" s="56"/>
      <c r="I2" s="38"/>
      <c r="J2" s="148"/>
    </row>
    <row r="3" spans="1:1024" ht="15">
      <c r="A3" s="38"/>
      <c r="B3" s="144"/>
      <c r="C3" s="56"/>
      <c r="D3" s="56"/>
      <c r="E3" s="56"/>
      <c r="F3" s="56"/>
      <c r="G3" s="56"/>
      <c r="H3" s="56"/>
      <c r="I3" s="187" t="s">
        <v>18058</v>
      </c>
      <c r="J3" s="148"/>
    </row>
    <row r="4" spans="1:1024" ht="15">
      <c r="A4" s="38"/>
      <c r="B4" s="144"/>
      <c r="C4" s="56"/>
      <c r="D4" s="56"/>
      <c r="E4" s="56"/>
      <c r="F4" s="56"/>
      <c r="G4" s="56"/>
      <c r="H4" s="56"/>
      <c r="I4" s="187" t="s">
        <v>18097</v>
      </c>
      <c r="J4" s="148"/>
    </row>
    <row r="5" spans="1:1024">
      <c r="A5" s="38"/>
      <c r="B5" s="144"/>
      <c r="C5" s="56"/>
      <c r="D5" s="56"/>
      <c r="E5" s="56"/>
      <c r="F5" s="56"/>
      <c r="G5" s="56"/>
      <c r="H5" s="56"/>
      <c r="I5" s="38"/>
      <c r="J5" s="148"/>
    </row>
    <row r="6" spans="1:1024" s="33" customFormat="1" ht="24.95" customHeight="1">
      <c r="A6" s="552" t="s">
        <v>18146</v>
      </c>
      <c r="B6" s="552"/>
      <c r="C6" s="552"/>
      <c r="D6" s="552"/>
      <c r="E6" s="552"/>
      <c r="F6" s="552"/>
      <c r="G6" s="552"/>
      <c r="H6" s="552"/>
      <c r="I6" s="552"/>
      <c r="J6" s="552"/>
      <c r="K6" s="139"/>
      <c r="O6" s="86"/>
      <c r="P6" s="88"/>
      <c r="Q6" s="89"/>
      <c r="ALG6" s="56"/>
      <c r="ALH6" s="64"/>
      <c r="ALI6" s="64"/>
      <c r="ALJ6" s="64"/>
      <c r="ALK6" s="64"/>
      <c r="ALL6" s="64"/>
      <c r="ALM6" s="64"/>
      <c r="ALN6" s="64"/>
      <c r="ALO6" s="64"/>
      <c r="ALP6" s="64"/>
      <c r="ALQ6" s="64"/>
      <c r="ALR6" s="64"/>
      <c r="ALS6" s="64"/>
      <c r="ALT6" s="64"/>
      <c r="ALU6" s="64"/>
      <c r="ALV6" s="64"/>
      <c r="ALW6" s="64"/>
      <c r="ALX6" s="64"/>
      <c r="ALY6" s="64"/>
      <c r="ALZ6" s="64"/>
      <c r="AMA6" s="64"/>
      <c r="AMB6" s="64"/>
      <c r="AMC6" s="64"/>
      <c r="AMD6" s="64"/>
      <c r="AME6" s="64"/>
      <c r="AMF6" s="64"/>
      <c r="AMG6" s="64"/>
      <c r="AMH6" s="64"/>
      <c r="AMI6" s="64"/>
      <c r="AMJ6" s="64"/>
    </row>
    <row r="7" spans="1:1024" s="33" customFormat="1" ht="20.100000000000001" customHeight="1">
      <c r="A7" s="127" t="s">
        <v>18147</v>
      </c>
      <c r="B7" s="553" t="str">
        <f>ORCAMENTO!C7</f>
        <v>RECUPERAÇÃO ESTRUTURAL DE PONTE SOBRE O RIO PANCAS, NO BAIRRO SANTA HELENA, COLATINA/ES</v>
      </c>
      <c r="C7" s="553"/>
      <c r="D7" s="553"/>
      <c r="E7" s="553"/>
      <c r="F7" s="553"/>
      <c r="G7" s="553"/>
      <c r="H7" s="553"/>
      <c r="I7" s="553"/>
      <c r="J7" s="553"/>
      <c r="K7" s="139"/>
      <c r="O7" s="86"/>
      <c r="P7" s="88"/>
      <c r="Q7" s="89"/>
      <c r="ALG7" s="56"/>
      <c r="ALH7" s="64"/>
      <c r="ALI7" s="64"/>
      <c r="ALJ7" s="64"/>
      <c r="ALK7" s="64"/>
      <c r="ALL7" s="64"/>
      <c r="ALM7" s="64"/>
      <c r="ALN7" s="64"/>
      <c r="ALO7" s="64"/>
      <c r="ALP7" s="64"/>
      <c r="ALQ7" s="64"/>
      <c r="ALR7" s="64"/>
      <c r="ALS7" s="64"/>
      <c r="ALT7" s="64"/>
      <c r="ALU7" s="64"/>
      <c r="ALV7" s="64"/>
      <c r="ALW7" s="64"/>
      <c r="ALX7" s="64"/>
      <c r="ALY7" s="64"/>
      <c r="ALZ7" s="64"/>
      <c r="AMA7" s="64"/>
      <c r="AMB7" s="64"/>
      <c r="AMC7" s="64"/>
      <c r="AMD7" s="64"/>
      <c r="AME7" s="64"/>
      <c r="AMF7" s="64"/>
      <c r="AMG7" s="64"/>
      <c r="AMH7" s="64"/>
      <c r="AMI7" s="64"/>
      <c r="AMJ7" s="64"/>
    </row>
    <row r="8" spans="1:1024" s="33" customFormat="1" ht="20.100000000000001" customHeight="1">
      <c r="A8" s="128" t="s">
        <v>18148</v>
      </c>
      <c r="B8" s="553" t="str">
        <f>ORCAMENTO!C8</f>
        <v>SANTA HELENA, COLATINA/ES</v>
      </c>
      <c r="C8" s="553"/>
      <c r="D8" s="553"/>
      <c r="E8" s="553"/>
      <c r="F8" s="553"/>
      <c r="G8" s="553"/>
      <c r="H8" s="553"/>
      <c r="I8" s="553"/>
      <c r="J8" s="553"/>
      <c r="K8" s="139"/>
      <c r="O8" s="86"/>
      <c r="P8" s="88"/>
      <c r="Q8" s="89"/>
      <c r="ALG8" s="56"/>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row>
    <row r="9" spans="1:1024" ht="20.100000000000001" customHeight="1">
      <c r="A9" s="129">
        <f>ORCAMENTO!B12</f>
        <v>1</v>
      </c>
      <c r="B9" s="534" t="str">
        <f>INDEX(ORCAMENTO!$E:$E,MATCH(A9,ORCAMENTO!$B:$B,0))</f>
        <v>SERVIÇOS PRELIMINARES</v>
      </c>
      <c r="C9" s="534"/>
      <c r="D9" s="534"/>
      <c r="E9" s="534"/>
      <c r="F9" s="534"/>
      <c r="G9" s="534"/>
      <c r="H9" s="534"/>
      <c r="I9" s="534"/>
      <c r="J9" s="534"/>
    </row>
    <row r="10" spans="1:1024" ht="24.95" customHeight="1">
      <c r="A10" s="130" t="str">
        <f>ORCAMENTO!B13</f>
        <v>1.1</v>
      </c>
      <c r="B10" s="533" t="str">
        <f>INDEX(ORCAMENTO!$E:$E,MATCH(A10,ORCAMENTO!$B:$B,0))</f>
        <v>Placa De Obra Nas Dimensões De 3,0 X 6,0 M, Padrão Der-Es</v>
      </c>
      <c r="C10" s="533"/>
      <c r="D10" s="533"/>
      <c r="E10" s="533"/>
      <c r="F10" s="533"/>
      <c r="G10" s="533"/>
      <c r="H10" s="533"/>
      <c r="I10" s="130" t="str">
        <f>INDEX(ORCAMENTO!$F:$F,MATCH(A10,ORCAMENTO!$B:$B,0))</f>
        <v>m2</v>
      </c>
      <c r="J10" s="140">
        <f>ROUND(SUM(J12),2)</f>
        <v>8</v>
      </c>
    </row>
    <row r="11" spans="1:1024" ht="20.100000000000001" customHeight="1">
      <c r="A11" s="131" t="s">
        <v>19</v>
      </c>
      <c r="B11" s="132" t="s">
        <v>18149</v>
      </c>
      <c r="C11" s="132" t="s">
        <v>18150</v>
      </c>
      <c r="D11" s="131"/>
      <c r="E11" s="131"/>
      <c r="F11" s="131"/>
      <c r="G11" s="131"/>
      <c r="H11" s="131"/>
      <c r="I11" s="131"/>
      <c r="J11" s="141"/>
    </row>
    <row r="12" spans="1:1024" ht="12" customHeight="1">
      <c r="A12" s="133" t="s">
        <v>18151</v>
      </c>
      <c r="B12" s="134">
        <v>4</v>
      </c>
      <c r="C12" s="134">
        <v>2</v>
      </c>
      <c r="D12" s="134"/>
      <c r="E12" s="134"/>
      <c r="F12" s="134"/>
      <c r="G12" s="134"/>
      <c r="H12" s="134"/>
      <c r="I12" s="134"/>
      <c r="J12" s="134">
        <f>ROUND((B12*C12),2)</f>
        <v>8</v>
      </c>
    </row>
    <row r="13" spans="1:1024">
      <c r="A13" s="408" t="str">
        <f>ORCAMENTO!B14</f>
        <v>1.2</v>
      </c>
      <c r="B13" s="533" t="str">
        <f>INDEX(ORCAMENTO!$E:$E,MATCH(A13,ORCAMENTO!$B:$B,0))</f>
        <v>Capina Manual</v>
      </c>
      <c r="C13" s="533"/>
      <c r="D13" s="533"/>
      <c r="E13" s="533"/>
      <c r="F13" s="533"/>
      <c r="G13" s="533"/>
      <c r="H13" s="533"/>
      <c r="I13" s="130" t="str">
        <f>INDEX(ORCAMENTO!$F:$F,MATCH(A13,ORCAMENTO!$B:$B,0))</f>
        <v>m²</v>
      </c>
      <c r="J13" s="140">
        <f>ROUND(SUM(J15),2)</f>
        <v>1000</v>
      </c>
    </row>
    <row r="14" spans="1:1024" ht="20.100000000000001" customHeight="1">
      <c r="A14" s="131" t="s">
        <v>19</v>
      </c>
      <c r="B14" s="132" t="s">
        <v>18152</v>
      </c>
      <c r="C14" s="132"/>
      <c r="D14" s="131"/>
      <c r="E14" s="131"/>
      <c r="F14" s="131"/>
      <c r="G14" s="131"/>
      <c r="H14" s="131"/>
      <c r="I14" s="131"/>
      <c r="J14" s="141"/>
    </row>
    <row r="15" spans="1:1024" ht="22.5">
      <c r="A15" s="135" t="s">
        <v>18153</v>
      </c>
      <c r="B15" s="134">
        <v>1000</v>
      </c>
      <c r="C15" s="134"/>
      <c r="D15" s="134"/>
      <c r="E15" s="134"/>
      <c r="F15" s="134"/>
      <c r="G15" s="134"/>
      <c r="H15" s="134"/>
      <c r="I15" s="134"/>
      <c r="J15" s="134">
        <f>ROUND((B15),2)</f>
        <v>1000</v>
      </c>
      <c r="N15" s="142"/>
      <c r="O15" s="142"/>
    </row>
    <row r="16" spans="1:1024" ht="20.100000000000001" customHeight="1">
      <c r="A16" s="129">
        <f>ORCAMENTO!B15</f>
        <v>2</v>
      </c>
      <c r="B16" s="534" t="str">
        <f>INDEX(ORCAMENTO!$E:$E,MATCH(A16,ORCAMENTO!$B:$B,0))</f>
        <v>CANTEIRO DE OBRA</v>
      </c>
      <c r="C16" s="534"/>
      <c r="D16" s="534"/>
      <c r="E16" s="534"/>
      <c r="F16" s="534"/>
      <c r="G16" s="534"/>
      <c r="H16" s="534"/>
      <c r="I16" s="534"/>
      <c r="J16" s="534"/>
    </row>
    <row r="17" spans="1:10" ht="38.1" customHeight="1">
      <c r="A17" s="130" t="str">
        <f>ORCAMENTO!B16</f>
        <v>2.1</v>
      </c>
      <c r="B17" s="533" t="str">
        <f>INDEX(ORCAMENTO!$E:$E,MATCH(A17,ORCAMENTO!$B:$B,0))</f>
        <v>Aluguel De Container P/ Escritório C/ Ar Condicionado E Banheiro, Isolam.Térmico E Acústico, 2
Luminárias, Janela De Vidro, Tomada P/ Comput. E Telef.</v>
      </c>
      <c r="C17" s="533"/>
      <c r="D17" s="533"/>
      <c r="E17" s="533"/>
      <c r="F17" s="533"/>
      <c r="G17" s="533"/>
      <c r="H17" s="533"/>
      <c r="I17" s="130" t="str">
        <f>INDEX(ORCAMENTO!$F:$F,MATCH(A17,ORCAMENTO!$B:$B,0))</f>
        <v>mes</v>
      </c>
      <c r="J17" s="140">
        <f>ROUND(SUM(J19:J19),2)</f>
        <v>12</v>
      </c>
    </row>
    <row r="18" spans="1:10" ht="20.100000000000001" customHeight="1">
      <c r="A18" s="131" t="s">
        <v>19</v>
      </c>
      <c r="B18" s="132" t="s">
        <v>18109</v>
      </c>
      <c r="C18" s="132" t="s">
        <v>18156</v>
      </c>
      <c r="D18" s="132"/>
      <c r="E18" s="131"/>
      <c r="F18" s="131"/>
      <c r="G18" s="131"/>
      <c r="H18" s="131"/>
      <c r="I18" s="131"/>
      <c r="J18" s="141"/>
    </row>
    <row r="19" spans="1:10" ht="20.100000000000001" customHeight="1">
      <c r="A19" s="133" t="s">
        <v>18157</v>
      </c>
      <c r="B19" s="134">
        <v>2</v>
      </c>
      <c r="C19" s="134">
        <v>6</v>
      </c>
      <c r="D19" s="134"/>
      <c r="E19" s="134"/>
      <c r="F19" s="136"/>
      <c r="G19" s="134"/>
      <c r="H19" s="134"/>
      <c r="I19" s="134"/>
      <c r="J19" s="134">
        <f>B19*C19</f>
        <v>12</v>
      </c>
    </row>
    <row r="20" spans="1:10" ht="38.1" customHeight="1">
      <c r="A20" s="130" t="str">
        <f>ORCAMENTO!B17</f>
        <v>2.2</v>
      </c>
      <c r="B20" s="533" t="str">
        <f>INDEX(ORCAMENTO!$E:$E,MATCH(A20,ORCAMENTO!$B:$B,0))</f>
        <v>Aluguel De Container Tipo Refeitório Simples, C/ 1 Aparelho De Ar Condicionado, 2 Luminárias E 2
Janelas De Vidro</v>
      </c>
      <c r="C20" s="533"/>
      <c r="D20" s="533"/>
      <c r="E20" s="533"/>
      <c r="F20" s="533"/>
      <c r="G20" s="533"/>
      <c r="H20" s="533"/>
      <c r="I20" s="130" t="str">
        <f>INDEX(ORCAMENTO!$F:$F,MATCH(A20,ORCAMENTO!$B:$B,0))</f>
        <v>mes</v>
      </c>
      <c r="J20" s="140">
        <f>ROUND(SUM(J22:J22),2)</f>
        <v>6</v>
      </c>
    </row>
    <row r="21" spans="1:10" ht="20.100000000000001" customHeight="1">
      <c r="A21" s="131" t="s">
        <v>19</v>
      </c>
      <c r="B21" s="132" t="s">
        <v>18109</v>
      </c>
      <c r="C21" s="132" t="s">
        <v>18156</v>
      </c>
      <c r="D21" s="132"/>
      <c r="E21" s="131"/>
      <c r="F21" s="131"/>
      <c r="G21" s="131"/>
      <c r="H21" s="131"/>
      <c r="I21" s="131"/>
      <c r="J21" s="141"/>
    </row>
    <row r="22" spans="1:10" ht="22.5">
      <c r="A22" s="135" t="s">
        <v>18158</v>
      </c>
      <c r="B22" s="134">
        <v>1</v>
      </c>
      <c r="C22" s="134">
        <v>6</v>
      </c>
      <c r="D22" s="134"/>
      <c r="E22" s="134"/>
      <c r="F22" s="136"/>
      <c r="G22" s="134"/>
      <c r="H22" s="134"/>
      <c r="I22" s="134"/>
      <c r="J22" s="134">
        <f>B22*C22</f>
        <v>6</v>
      </c>
    </row>
    <row r="23" spans="1:10" ht="23.1" customHeight="1">
      <c r="A23" s="130" t="str">
        <f>ORCAMENTO!B18</f>
        <v>2.3</v>
      </c>
      <c r="B23" s="533" t="str">
        <f>INDEX(ORCAMENTO!$E:$E,MATCH(A23,ORCAMENTO!$B:$B,0))</f>
        <v>Aluguel De Container Tipo Vestiário, 2 Luminárias, Piso Especial E Janela</v>
      </c>
      <c r="C23" s="533"/>
      <c r="D23" s="533"/>
      <c r="E23" s="533"/>
      <c r="F23" s="533"/>
      <c r="G23" s="533"/>
      <c r="H23" s="533"/>
      <c r="I23" s="130" t="str">
        <f>INDEX(ORCAMENTO!$F:$F,MATCH(A23,ORCAMENTO!$B:$B,0))</f>
        <v>mes</v>
      </c>
      <c r="J23" s="140">
        <f>ROUND(SUM(J25:J25),2)</f>
        <v>6</v>
      </c>
    </row>
    <row r="24" spans="1:10" ht="25.5" customHeight="1">
      <c r="A24" s="131" t="s">
        <v>19</v>
      </c>
      <c r="B24" s="132" t="s">
        <v>18109</v>
      </c>
      <c r="C24" s="132" t="s">
        <v>18156</v>
      </c>
      <c r="D24" s="132"/>
      <c r="E24" s="131"/>
      <c r="F24" s="131"/>
      <c r="G24" s="131"/>
      <c r="H24" s="131"/>
      <c r="I24" s="131"/>
      <c r="J24" s="141"/>
    </row>
    <row r="25" spans="1:10" ht="22.5">
      <c r="A25" s="135" t="s">
        <v>18158</v>
      </c>
      <c r="B25" s="134">
        <v>1</v>
      </c>
      <c r="C25" s="134">
        <v>6</v>
      </c>
      <c r="D25" s="134"/>
      <c r="E25" s="134"/>
      <c r="F25" s="136"/>
      <c r="G25" s="134"/>
      <c r="H25" s="134"/>
      <c r="I25" s="134"/>
      <c r="J25" s="134">
        <f>B25*C25</f>
        <v>6</v>
      </c>
    </row>
    <row r="26" spans="1:10" ht="39" customHeight="1">
      <c r="A26" s="130" t="str">
        <f>ORCAMENTO!B19</f>
        <v>2.4</v>
      </c>
      <c r="B26" s="533" t="str">
        <f>INDEX(ORCAMENTO!$E:$E,MATCH(A26,ORCAMENTO!$B:$B,0))</f>
        <v>Aluguel De Container Tipo Sanitário Com 3 Vasos Sanitários, Lavatório, Mictório, 5 Chuveiros, 2
Venezianas E Piso Especial</v>
      </c>
      <c r="C26" s="533"/>
      <c r="D26" s="533"/>
      <c r="E26" s="533"/>
      <c r="F26" s="533"/>
      <c r="G26" s="533"/>
      <c r="H26" s="533"/>
      <c r="I26" s="130" t="str">
        <f>INDEX(ORCAMENTO!$F:$F,MATCH(A26,ORCAMENTO!$B:$B,0))</f>
        <v>mes</v>
      </c>
      <c r="J26" s="140">
        <f>ROUND(SUM(J28:J28),2)</f>
        <v>6</v>
      </c>
    </row>
    <row r="27" spans="1:10" ht="20.100000000000001" customHeight="1">
      <c r="A27" s="131" t="s">
        <v>19</v>
      </c>
      <c r="B27" s="132" t="s">
        <v>18109</v>
      </c>
      <c r="C27" s="132" t="s">
        <v>18156</v>
      </c>
      <c r="D27" s="132"/>
      <c r="E27" s="131"/>
      <c r="F27" s="131"/>
      <c r="G27" s="131"/>
      <c r="H27" s="131"/>
      <c r="I27" s="131"/>
      <c r="J27" s="141"/>
    </row>
    <row r="28" spans="1:10" ht="22.5">
      <c r="A28" s="135" t="s">
        <v>18158</v>
      </c>
      <c r="B28" s="134">
        <v>1</v>
      </c>
      <c r="C28" s="134">
        <v>6</v>
      </c>
      <c r="D28" s="134"/>
      <c r="E28" s="134"/>
      <c r="F28" s="136"/>
      <c r="G28" s="134"/>
      <c r="H28" s="134"/>
      <c r="I28" s="134"/>
      <c r="J28" s="134">
        <f>B28*C28</f>
        <v>6</v>
      </c>
    </row>
    <row r="29" spans="1:10" ht="20.100000000000001" customHeight="1">
      <c r="A29" s="130" t="str">
        <f>ORCAMENTO!B20</f>
        <v>2.5</v>
      </c>
      <c r="B29" s="533" t="str">
        <f>INDEX(ORCAMENTO!$E:$E,MATCH(A29,ORCAMENTO!$B:$B,0))</f>
        <v>Aluguel De Container Para Almoxarifado</v>
      </c>
      <c r="C29" s="533"/>
      <c r="D29" s="533"/>
      <c r="E29" s="533"/>
      <c r="F29" s="533"/>
      <c r="G29" s="533"/>
      <c r="H29" s="533"/>
      <c r="I29" s="130" t="str">
        <f>INDEX(ORCAMENTO!$F:$F,MATCH(A29,ORCAMENTO!$B:$B,0))</f>
        <v>mes</v>
      </c>
      <c r="J29" s="140">
        <f>ROUND(SUM(J31:J31),2)</f>
        <v>6</v>
      </c>
    </row>
    <row r="30" spans="1:10" ht="20.100000000000001" customHeight="1">
      <c r="A30" s="131" t="s">
        <v>19</v>
      </c>
      <c r="B30" s="132" t="s">
        <v>18109</v>
      </c>
      <c r="C30" s="132" t="s">
        <v>18156</v>
      </c>
      <c r="D30" s="132"/>
      <c r="E30" s="131"/>
      <c r="F30" s="131"/>
      <c r="G30" s="131"/>
      <c r="H30" s="131"/>
      <c r="I30" s="131"/>
      <c r="J30" s="141"/>
    </row>
    <row r="31" spans="1:10" ht="20.100000000000001" customHeight="1">
      <c r="A31" s="133"/>
      <c r="B31" s="134">
        <v>1</v>
      </c>
      <c r="C31" s="134">
        <v>6</v>
      </c>
      <c r="D31" s="134"/>
      <c r="E31" s="134"/>
      <c r="F31" s="134"/>
      <c r="G31" s="134"/>
      <c r="H31" s="134"/>
      <c r="I31" s="134"/>
      <c r="J31" s="134">
        <f>B31*C31</f>
        <v>6</v>
      </c>
    </row>
    <row r="32" spans="1:10">
      <c r="A32" s="130" t="str">
        <f>ORCAMENTO!B21</f>
        <v>2.6</v>
      </c>
      <c r="B32" s="533" t="str">
        <f>INDEX(ORCAMENTO!$E:$E,MATCH(A32,ORCAMENTO!$B:$B,0))</f>
        <v>Mobilização E Desmobilização De Container Até 50 Km</v>
      </c>
      <c r="C32" s="533"/>
      <c r="D32" s="533"/>
      <c r="E32" s="533"/>
      <c r="F32" s="533"/>
      <c r="G32" s="533"/>
      <c r="H32" s="533"/>
      <c r="I32" s="130" t="str">
        <f>INDEX(ORCAMENTO!$F:$F,MATCH(A32,ORCAMENTO!$B:$B,0))</f>
        <v>ud</v>
      </c>
      <c r="J32" s="140">
        <f>ROUND(SUM(J34:J34),2)</f>
        <v>6</v>
      </c>
    </row>
    <row r="33" spans="1:10" ht="20.100000000000001" customHeight="1">
      <c r="A33" s="131" t="s">
        <v>19</v>
      </c>
      <c r="B33" s="132" t="s">
        <v>18109</v>
      </c>
      <c r="C33" s="132"/>
      <c r="D33" s="132"/>
      <c r="E33" s="131"/>
      <c r="F33" s="131"/>
      <c r="G33" s="131"/>
      <c r="H33" s="131"/>
      <c r="I33" s="131"/>
      <c r="J33" s="141"/>
    </row>
    <row r="34" spans="1:10">
      <c r="A34" s="135" t="s">
        <v>18159</v>
      </c>
      <c r="B34" s="134">
        <v>6</v>
      </c>
      <c r="C34" s="134"/>
      <c r="D34" s="134"/>
      <c r="E34" s="134"/>
      <c r="F34" s="134"/>
      <c r="G34" s="134"/>
      <c r="H34" s="134"/>
      <c r="I34" s="134"/>
      <c r="J34" s="134">
        <f>B34</f>
        <v>6</v>
      </c>
    </row>
    <row r="35" spans="1:10" ht="29.25" customHeight="1">
      <c r="A35" s="130" t="str">
        <f>ORCAMENTO!B22</f>
        <v>2.7</v>
      </c>
      <c r="B35" s="533" t="str">
        <f>INDEX(ORCAMENTO!$E:$E,MATCH(A35,ORCAMENTO!$B:$B,0))</f>
        <v>Rede De Luz, Incl. Padrão Entr. Energia Trifás. Cabo Ligação Até Barracões, Quadro Distrib., Disj. E
Chave De Força, Cons. 20M Entre Padrão Entr.E Qdg</v>
      </c>
      <c r="C35" s="533"/>
      <c r="D35" s="533"/>
      <c r="E35" s="533"/>
      <c r="F35" s="533"/>
      <c r="G35" s="533"/>
      <c r="H35" s="533"/>
      <c r="I35" s="130" t="str">
        <f>INDEX(ORCAMENTO!$F:$F,MATCH(A35,ORCAMENTO!$B:$B,0))</f>
        <v>m</v>
      </c>
      <c r="J35" s="140">
        <f>ROUND(SUM(J37:J37),2)</f>
        <v>10</v>
      </c>
    </row>
    <row r="36" spans="1:10" ht="20.100000000000001" customHeight="1">
      <c r="A36" s="131" t="s">
        <v>19</v>
      </c>
      <c r="B36" s="132" t="s">
        <v>18109</v>
      </c>
      <c r="C36" s="132"/>
      <c r="D36" s="132"/>
      <c r="E36" s="131"/>
      <c r="F36" s="131"/>
      <c r="G36" s="131"/>
      <c r="H36" s="131"/>
      <c r="I36" s="131"/>
      <c r="J36" s="141"/>
    </row>
    <row r="37" spans="1:10" ht="20.100000000000001" customHeight="1">
      <c r="A37" s="133" t="s">
        <v>18160</v>
      </c>
      <c r="B37" s="134">
        <v>10</v>
      </c>
      <c r="C37" s="134"/>
      <c r="D37" s="134"/>
      <c r="E37" s="134"/>
      <c r="F37" s="134"/>
      <c r="G37" s="134"/>
      <c r="H37" s="134"/>
      <c r="I37" s="134"/>
      <c r="J37" s="134">
        <f>B37</f>
        <v>10</v>
      </c>
    </row>
    <row r="38" spans="1:10" ht="24.95" customHeight="1">
      <c r="A38" s="130" t="str">
        <f>ORCAMENTO!B23</f>
        <v>2.8</v>
      </c>
      <c r="B38" s="533" t="str">
        <f>INDEX(ORCAMENTO!$E:$E,MATCH(A38,ORCAMENTO!$B:$B,0))</f>
        <v>Rede De Água C/ Padrão De Entrada D'Água Diâm. 3/4" Conf. Cesan, Incl. Tubos E Conexões P/
Aliment., Distrib., Extravas. E Limp., Cons. O Padrão A 25M</v>
      </c>
      <c r="C38" s="533"/>
      <c r="D38" s="533"/>
      <c r="E38" s="533"/>
      <c r="F38" s="533"/>
      <c r="G38" s="533"/>
      <c r="H38" s="533"/>
      <c r="I38" s="130" t="str">
        <f>INDEX(ORCAMENTO!$F:$F,MATCH(A38,ORCAMENTO!$B:$B,0))</f>
        <v>m</v>
      </c>
      <c r="J38" s="140">
        <f>ROUND(SUM(J40:J40),2)</f>
        <v>10</v>
      </c>
    </row>
    <row r="39" spans="1:10" ht="20.100000000000001" customHeight="1">
      <c r="A39" s="131" t="s">
        <v>19</v>
      </c>
      <c r="B39" s="132" t="s">
        <v>18109</v>
      </c>
      <c r="C39" s="132"/>
      <c r="D39" s="132"/>
      <c r="E39" s="131"/>
      <c r="F39" s="131"/>
      <c r="G39" s="131"/>
      <c r="H39" s="131"/>
      <c r="I39" s="131"/>
      <c r="J39" s="141"/>
    </row>
    <row r="40" spans="1:10" ht="20.100000000000001" customHeight="1">
      <c r="A40" s="133" t="s">
        <v>18160</v>
      </c>
      <c r="B40" s="134">
        <v>10</v>
      </c>
      <c r="C40" s="134"/>
      <c r="D40" s="134"/>
      <c r="E40" s="134"/>
      <c r="F40" s="134"/>
      <c r="G40" s="134"/>
      <c r="H40" s="134"/>
      <c r="I40" s="134"/>
      <c r="J40" s="134">
        <f>B40</f>
        <v>10</v>
      </c>
    </row>
    <row r="41" spans="1:10" ht="35.25" customHeight="1">
      <c r="A41" s="130" t="str">
        <f>ORCAMENTO!B24</f>
        <v>2.9</v>
      </c>
      <c r="B41" s="533" t="str">
        <f>INDEX(ORCAMENTO!$E:$E,MATCH(A41,ORCAMENTO!$B:$B,0))</f>
        <v>Rede De Esgoto, Contendo Fossa E Filtro, Incl. Tubos E Conexões De Ligação Entre Caixas,
Considerando Distância De 25M</v>
      </c>
      <c r="C41" s="533"/>
      <c r="D41" s="533"/>
      <c r="E41" s="533"/>
      <c r="F41" s="533"/>
      <c r="G41" s="533"/>
      <c r="H41" s="533"/>
      <c r="I41" s="130" t="str">
        <f>INDEX(ORCAMENTO!$F:$F,MATCH(A41,ORCAMENTO!$B:$B,0))</f>
        <v>m</v>
      </c>
      <c r="J41" s="140">
        <f>ROUND(SUM(J43:J43),2)</f>
        <v>10</v>
      </c>
    </row>
    <row r="42" spans="1:10" ht="20.100000000000001" customHeight="1">
      <c r="A42" s="131" t="s">
        <v>19</v>
      </c>
      <c r="B42" s="132" t="s">
        <v>18109</v>
      </c>
      <c r="C42" s="132"/>
      <c r="D42" s="132"/>
      <c r="E42" s="131"/>
      <c r="F42" s="131"/>
      <c r="G42" s="131"/>
      <c r="H42" s="131"/>
      <c r="I42" s="131"/>
      <c r="J42" s="141"/>
    </row>
    <row r="43" spans="1:10" ht="20.100000000000001" customHeight="1">
      <c r="A43" s="133" t="s">
        <v>18160</v>
      </c>
      <c r="B43" s="134">
        <v>10</v>
      </c>
      <c r="C43" s="134"/>
      <c r="D43" s="134"/>
      <c r="E43" s="134"/>
      <c r="F43" s="134"/>
      <c r="G43" s="134"/>
      <c r="H43" s="134"/>
      <c r="I43" s="134"/>
      <c r="J43" s="134">
        <f>B43</f>
        <v>10</v>
      </c>
    </row>
    <row r="44" spans="1:10" ht="20.100000000000001" customHeight="1">
      <c r="A44" s="130" t="str">
        <f>ORCAMENTO!B25</f>
        <v>2.10</v>
      </c>
      <c r="B44" s="533" t="str">
        <f>INDEX(ORCAMENTO!$E:$E,MATCH(A44,ORCAMENTO!$B:$B,0))</f>
        <v>Reservatório De Fibra De Vidro De 1000 L, Incl. Suporte Em Madeira De 7X12Cm, Elevado De 4M</v>
      </c>
      <c r="C44" s="533"/>
      <c r="D44" s="533"/>
      <c r="E44" s="533"/>
      <c r="F44" s="533"/>
      <c r="G44" s="533"/>
      <c r="H44" s="533"/>
      <c r="I44" s="130" t="str">
        <f>INDEX(ORCAMENTO!$F:$F,MATCH(A44,ORCAMENTO!$B:$B,0))</f>
        <v>ud</v>
      </c>
      <c r="J44" s="140">
        <f>ROUND(SUM(J46:J46),2)</f>
        <v>3</v>
      </c>
    </row>
    <row r="45" spans="1:10" ht="20.100000000000001" customHeight="1">
      <c r="A45" s="131" t="s">
        <v>19</v>
      </c>
      <c r="B45" s="132" t="s">
        <v>18109</v>
      </c>
      <c r="C45" s="132"/>
      <c r="D45" s="132"/>
      <c r="E45" s="131"/>
      <c r="F45" s="131"/>
      <c r="G45" s="131"/>
      <c r="H45" s="131"/>
      <c r="I45" s="131"/>
      <c r="J45" s="141"/>
    </row>
    <row r="46" spans="1:10" ht="20.100000000000001" customHeight="1">
      <c r="A46" s="133" t="s">
        <v>18161</v>
      </c>
      <c r="B46" s="134">
        <v>3</v>
      </c>
      <c r="C46" s="134"/>
      <c r="D46" s="134"/>
      <c r="E46" s="134"/>
      <c r="F46" s="134"/>
      <c r="G46" s="134"/>
      <c r="H46" s="134"/>
      <c r="I46" s="134"/>
      <c r="J46" s="134">
        <f>B46</f>
        <v>3</v>
      </c>
    </row>
    <row r="47" spans="1:10" ht="42" customHeight="1">
      <c r="A47" s="408" t="str">
        <f>ORCAMENTO!B26</f>
        <v>2.11</v>
      </c>
      <c r="B47" s="533" t="str">
        <f>INDEX(ORCAMENTO!$E:$E,MATCH(A47,ORCAMENTO!$B:$B,0))</f>
        <v>Tapume Telha Metálica Ondulada 0,50Mm Branca H=2,20M, Incl. Montagem Estr. Mad. 8"X8",
Incl. Faixas Pint. Esmalte Sintético C/ H=40Cm (Reaproveitamento 2X)</v>
      </c>
      <c r="C47" s="533"/>
      <c r="D47" s="533"/>
      <c r="E47" s="533"/>
      <c r="F47" s="533"/>
      <c r="G47" s="533"/>
      <c r="H47" s="533"/>
      <c r="I47" s="130" t="str">
        <f>INDEX(ORCAMENTO!$F:$F,MATCH(A47,ORCAMENTO!$B:$B,0))</f>
        <v>m</v>
      </c>
      <c r="J47" s="140">
        <f>ROUND(SUM(J49),2)</f>
        <v>200</v>
      </c>
    </row>
    <row r="48" spans="1:10" ht="20.100000000000001" customHeight="1">
      <c r="A48" s="131" t="s">
        <v>19</v>
      </c>
      <c r="B48" s="132" t="s">
        <v>18036</v>
      </c>
      <c r="C48" s="132"/>
      <c r="D48" s="131"/>
      <c r="E48" s="131"/>
      <c r="F48" s="131"/>
      <c r="G48" s="131"/>
      <c r="H48" s="131"/>
      <c r="I48" s="131"/>
      <c r="J48" s="141"/>
    </row>
    <row r="49" spans="1:10">
      <c r="A49" s="135" t="s">
        <v>18155</v>
      </c>
      <c r="B49" s="134">
        <v>200</v>
      </c>
      <c r="C49" s="134"/>
      <c r="D49" s="134"/>
      <c r="E49" s="134"/>
      <c r="F49" s="134"/>
      <c r="G49" s="134"/>
      <c r="H49" s="134"/>
      <c r="I49" s="134"/>
      <c r="J49" s="134">
        <f>B49</f>
        <v>200</v>
      </c>
    </row>
    <row r="50" spans="1:10" ht="20.100000000000001" customHeight="1">
      <c r="A50" s="129">
        <f>ORCAMENTO!B27</f>
        <v>3</v>
      </c>
      <c r="B50" s="534" t="str">
        <f>INDEX(ORCAMENTO!$E:$E,MATCH(A50,ORCAMENTO!$B:$B,0))</f>
        <v>REMOÇÃO DE ENTULHO</v>
      </c>
      <c r="C50" s="534"/>
      <c r="D50" s="534"/>
      <c r="E50" s="534"/>
      <c r="F50" s="534"/>
      <c r="G50" s="534"/>
      <c r="H50" s="534"/>
      <c r="I50" s="534"/>
      <c r="J50" s="534"/>
    </row>
    <row r="51" spans="1:10" ht="35.1" customHeight="1">
      <c r="A51" s="130" t="str">
        <f>ORCAMENTO!B28</f>
        <v>3.1</v>
      </c>
      <c r="B51" s="533" t="str">
        <f>INDEX(ORCAMENTO!$E:$E,MATCH(A51,ORCAMENTO!$B:$B,0))</f>
        <v>Índice De Preço Para Remoção De Entulho Decorrente Da Execução De Obras (Classe A Conama - Nbr 10.004 - Classe Ii-B), Incluindo Aluguel Da Caçamba, Carga, Transporte E Descarga Em Área Licenciada</v>
      </c>
      <c r="C51" s="533"/>
      <c r="D51" s="533"/>
      <c r="E51" s="533"/>
      <c r="F51" s="533"/>
      <c r="G51" s="533"/>
      <c r="H51" s="533"/>
      <c r="I51" s="130" t="str">
        <f>INDEX(ORCAMENTO!$F:$F,MATCH(A51,ORCAMENTO!$B:$B,0))</f>
        <v>m3</v>
      </c>
      <c r="J51" s="140">
        <f>ROUND(SUM(J53:J56),2)</f>
        <v>260.94</v>
      </c>
    </row>
    <row r="52" spans="1:10" ht="20.100000000000001" customHeight="1">
      <c r="A52" s="131" t="s">
        <v>19</v>
      </c>
      <c r="B52" s="132" t="s">
        <v>18162</v>
      </c>
      <c r="C52" s="132"/>
      <c r="D52" s="132"/>
      <c r="E52" s="131"/>
      <c r="F52" s="131"/>
      <c r="G52" s="131"/>
      <c r="H52" s="131"/>
      <c r="I52" s="131"/>
      <c r="J52" s="141"/>
    </row>
    <row r="53" spans="1:10" ht="22.5">
      <c r="A53" s="135" t="s">
        <v>18163</v>
      </c>
      <c r="B53" s="134">
        <v>1.32</v>
      </c>
      <c r="C53" s="134"/>
      <c r="D53" s="134"/>
      <c r="E53" s="134"/>
      <c r="F53" s="134"/>
      <c r="G53" s="134"/>
      <c r="H53" s="134"/>
      <c r="I53" s="134"/>
      <c r="J53" s="134">
        <f>B53</f>
        <v>1.32</v>
      </c>
    </row>
    <row r="54" spans="1:10" ht="22.5">
      <c r="A54" s="135" t="s">
        <v>18164</v>
      </c>
      <c r="B54" s="134">
        <v>251.33</v>
      </c>
      <c r="C54" s="134"/>
      <c r="D54" s="134"/>
      <c r="E54" s="134"/>
      <c r="F54" s="134"/>
      <c r="G54" s="134"/>
      <c r="H54" s="134"/>
      <c r="I54" s="134"/>
      <c r="J54" s="134">
        <f>B54</f>
        <v>251.33</v>
      </c>
    </row>
    <row r="55" spans="1:10" ht="22.5">
      <c r="A55" s="135" t="s">
        <v>18165</v>
      </c>
      <c r="B55" s="134">
        <v>5.4</v>
      </c>
      <c r="C55" s="134"/>
      <c r="D55" s="134"/>
      <c r="E55" s="134"/>
      <c r="F55" s="134"/>
      <c r="G55" s="134"/>
      <c r="H55" s="134"/>
      <c r="I55" s="134"/>
      <c r="J55" s="134">
        <f>B55</f>
        <v>5.4</v>
      </c>
    </row>
    <row r="56" spans="1:10" ht="22.5">
      <c r="A56" s="135" t="s">
        <v>32962</v>
      </c>
      <c r="B56" s="134">
        <f>240.93*0.012</f>
        <v>2.8911600000000002</v>
      </c>
      <c r="C56" s="134"/>
      <c r="D56" s="134"/>
      <c r="E56" s="134"/>
      <c r="F56" s="134"/>
      <c r="G56" s="134"/>
      <c r="H56" s="134"/>
      <c r="I56" s="134"/>
      <c r="J56" s="134">
        <f>B56</f>
        <v>2.8911600000000002</v>
      </c>
    </row>
    <row r="57" spans="1:10" ht="26.25" customHeight="1">
      <c r="A57" s="129">
        <f>ORCAMENTO!B29</f>
        <v>4</v>
      </c>
      <c r="B57" s="534" t="str">
        <f>INDEX(ORCAMENTO!$E:$E,MATCH(A57,ORCAMENTO!$B:$B,0))</f>
        <v>LEVANTAMENTO DA ESTRUTURA</v>
      </c>
      <c r="C57" s="534"/>
      <c r="D57" s="534"/>
      <c r="E57" s="534"/>
      <c r="F57" s="534"/>
      <c r="G57" s="534"/>
      <c r="H57" s="534"/>
      <c r="I57" s="534"/>
      <c r="J57" s="534"/>
    </row>
    <row r="58" spans="1:10" ht="26.1" customHeight="1">
      <c r="A58" s="130" t="str">
        <f>ORCAMENTO!B30</f>
        <v>4.1</v>
      </c>
      <c r="B58" s="533" t="str">
        <f>INDEX(ORCAMENTO!$E:$E,MATCH(A58,ORCAMENTO!$B:$B,0))</f>
        <v>Elevação De Estruturas De 929 A 1.390 Kn Para Substituição De Aparelho De Apoio Com A Utilização De Macaco Hidráulico</v>
      </c>
      <c r="C58" s="533"/>
      <c r="D58" s="533"/>
      <c r="E58" s="533"/>
      <c r="F58" s="533"/>
      <c r="G58" s="533"/>
      <c r="H58" s="533"/>
      <c r="I58" s="130" t="str">
        <f>INDEX(ORCAMENTO!$F:$F,MATCH(A58,ORCAMENTO!$B:$B,0))</f>
        <v>un</v>
      </c>
      <c r="J58" s="140">
        <f>ROUND(SUM(J61:J62),2)</f>
        <v>14</v>
      </c>
    </row>
    <row r="59" spans="1:10" ht="20.100000000000001" customHeight="1">
      <c r="A59" s="131" t="s">
        <v>19</v>
      </c>
      <c r="B59" s="132" t="s">
        <v>18109</v>
      </c>
      <c r="C59" s="132"/>
      <c r="D59" s="132"/>
      <c r="E59" s="131"/>
      <c r="F59" s="131"/>
      <c r="G59" s="131"/>
      <c r="H59" s="131"/>
      <c r="I59" s="131"/>
      <c r="J59" s="141"/>
    </row>
    <row r="60" spans="1:10" ht="20.100000000000001" customHeight="1">
      <c r="A60" s="538" t="s">
        <v>18166</v>
      </c>
      <c r="B60" s="539"/>
      <c r="C60" s="539"/>
      <c r="D60" s="539"/>
      <c r="E60" s="539"/>
      <c r="F60" s="539"/>
      <c r="G60" s="539"/>
      <c r="H60" s="539"/>
      <c r="I60" s="539"/>
      <c r="J60" s="540"/>
    </row>
    <row r="61" spans="1:10" ht="19.5" customHeight="1">
      <c r="A61" s="138" t="s">
        <v>18167</v>
      </c>
      <c r="B61" s="137">
        <v>10</v>
      </c>
      <c r="C61" s="137"/>
      <c r="D61" s="137"/>
      <c r="E61" s="137"/>
      <c r="F61" s="137"/>
      <c r="G61" s="137"/>
      <c r="H61" s="137"/>
      <c r="I61" s="137"/>
      <c r="J61" s="143">
        <f>B61</f>
        <v>10</v>
      </c>
    </row>
    <row r="62" spans="1:10" ht="22.5">
      <c r="A62" s="138" t="s">
        <v>18168</v>
      </c>
      <c r="B62" s="137">
        <v>4</v>
      </c>
      <c r="C62" s="137"/>
      <c r="D62" s="137"/>
      <c r="E62" s="137"/>
      <c r="F62" s="137"/>
      <c r="G62" s="137"/>
      <c r="H62" s="137"/>
      <c r="I62" s="137"/>
      <c r="J62" s="143">
        <f>B62</f>
        <v>4</v>
      </c>
    </row>
    <row r="63" spans="1:10" ht="30" customHeight="1">
      <c r="A63" s="130" t="str">
        <f>ORCAMENTO!B31</f>
        <v>4.2</v>
      </c>
      <c r="B63" s="533" t="str">
        <f>INDEX(ORCAMENTO!$E:$E,MATCH(A63,ORCAMENTO!$B:$B,0))</f>
        <v>Locação De Andaime Metálico Para Trabalho Em Fachada De Edifíco (Aluguel De 1 M² Por 1 Mês) Inclusive Frete, Montagem E Desmontagem</v>
      </c>
      <c r="C63" s="533"/>
      <c r="D63" s="533"/>
      <c r="E63" s="533"/>
      <c r="F63" s="533"/>
      <c r="G63" s="533"/>
      <c r="H63" s="533"/>
      <c r="I63" s="130" t="str">
        <f>INDEX(ORCAMENTO!$F:$F,MATCH(A63,ORCAMENTO!$B:$B,0))</f>
        <v>m2</v>
      </c>
      <c r="J63" s="140">
        <f>ROUND(SUM(J65),2)</f>
        <v>674.16</v>
      </c>
    </row>
    <row r="64" spans="1:10" ht="39" customHeight="1">
      <c r="A64" s="551" t="s">
        <v>19</v>
      </c>
      <c r="B64" s="536"/>
      <c r="C64" s="536"/>
      <c r="D64" s="536"/>
      <c r="E64" s="536"/>
      <c r="F64" s="536"/>
      <c r="G64" s="536"/>
      <c r="H64" s="536"/>
      <c r="I64" s="537"/>
      <c r="J64" s="141"/>
    </row>
    <row r="65" spans="1:11" ht="23.25" customHeight="1">
      <c r="A65" s="538" t="s">
        <v>32672</v>
      </c>
      <c r="B65" s="539"/>
      <c r="C65" s="539"/>
      <c r="D65" s="539"/>
      <c r="E65" s="539"/>
      <c r="F65" s="539"/>
      <c r="G65" s="539"/>
      <c r="H65" s="539"/>
      <c r="I65" s="540"/>
      <c r="J65" s="134">
        <f>337.08*2</f>
        <v>674.16</v>
      </c>
    </row>
    <row r="66" spans="1:11" ht="20.100000000000001" customHeight="1">
      <c r="A66" s="129">
        <f>ORCAMENTO!B32</f>
        <v>5</v>
      </c>
      <c r="B66" s="534" t="str">
        <f>INDEX(ORCAMENTO!$E:$E,MATCH(A66,ORCAMENTO!$B:$B,0))</f>
        <v>ESTRUTURA METÁLICA (PROVISÓRIA)</v>
      </c>
      <c r="C66" s="534"/>
      <c r="D66" s="534"/>
      <c r="E66" s="534"/>
      <c r="F66" s="534"/>
      <c r="G66" s="534"/>
      <c r="H66" s="534"/>
      <c r="I66" s="534"/>
      <c r="J66" s="534"/>
    </row>
    <row r="67" spans="1:11" ht="35.25" customHeight="1">
      <c r="A67" s="130" t="str">
        <f>ORCAMENTO!B33</f>
        <v>5.1</v>
      </c>
      <c r="B67" s="533" t="str">
        <f>INDEX(ORCAMENTO!$E:$E,MATCH(A67,ORCAMENTO!$B:$B,0))</f>
        <v>Estaca Raiz Perfurada No Solo Com D = 40 Cm - Confecção</v>
      </c>
      <c r="C67" s="533"/>
      <c r="D67" s="533"/>
      <c r="E67" s="533"/>
      <c r="F67" s="533"/>
      <c r="G67" s="533"/>
      <c r="H67" s="533"/>
      <c r="I67" s="130" t="str">
        <f>INDEX(ORCAMENTO!$F:$F,MATCH(A67,ORCAMENTO!$B:$B,0))</f>
        <v>m</v>
      </c>
      <c r="J67" s="140">
        <f>ROUND(SUM(J69:J69),2)</f>
        <v>60</v>
      </c>
      <c r="K67" s="430"/>
    </row>
    <row r="68" spans="1:11" ht="25.5" customHeight="1">
      <c r="A68" s="131" t="s">
        <v>19</v>
      </c>
      <c r="B68" s="132" t="s">
        <v>18109</v>
      </c>
      <c r="C68" s="132" t="s">
        <v>18169</v>
      </c>
      <c r="D68" s="132"/>
      <c r="E68" s="131"/>
      <c r="F68" s="131"/>
      <c r="G68" s="131"/>
      <c r="H68" s="131"/>
      <c r="I68" s="131"/>
      <c r="J68" s="141"/>
    </row>
    <row r="69" spans="1:11" ht="25.5" customHeight="1">
      <c r="A69" s="133" t="s">
        <v>18170</v>
      </c>
      <c r="B69" s="134">
        <v>6</v>
      </c>
      <c r="C69" s="134">
        <v>10</v>
      </c>
      <c r="E69" s="134"/>
      <c r="F69" s="134"/>
      <c r="G69" s="134"/>
      <c r="H69" s="134"/>
      <c r="I69" s="134"/>
      <c r="J69" s="134">
        <f>ROUND((B69*C69),2)</f>
        <v>60</v>
      </c>
    </row>
    <row r="70" spans="1:11" ht="25.5" customHeight="1">
      <c r="A70" s="130" t="str">
        <f>ORCAMENTO!B34</f>
        <v>5.2</v>
      </c>
      <c r="B70" s="533" t="str">
        <f>INDEX(ORCAMENTO!$E:$E,MATCH(A70,ORCAMENTO!$B:$B,0))</f>
        <v>Concreto Magro - Confecção Em Betoneira E Lançamento Manual - Areia E Brita Comerciais</v>
      </c>
      <c r="C70" s="533"/>
      <c r="D70" s="533"/>
      <c r="E70" s="533"/>
      <c r="F70" s="533"/>
      <c r="G70" s="533"/>
      <c r="H70" s="533"/>
      <c r="I70" s="130" t="str">
        <f>INDEX(ORCAMENTO!$F:$F,MATCH(A70,ORCAMENTO!$B:$B,0))</f>
        <v>m³</v>
      </c>
      <c r="J70" s="140">
        <f>ROUND(SUM(J72),2)</f>
        <v>0.25</v>
      </c>
    </row>
    <row r="71" spans="1:11" ht="24.95" customHeight="1">
      <c r="A71" s="131" t="s">
        <v>19</v>
      </c>
      <c r="B71" s="132" t="s">
        <v>18109</v>
      </c>
      <c r="C71" s="132" t="s">
        <v>18179</v>
      </c>
      <c r="D71" s="132" t="s">
        <v>18178</v>
      </c>
      <c r="E71" s="131" t="s">
        <v>32965</v>
      </c>
      <c r="F71" s="131"/>
      <c r="G71" s="131"/>
      <c r="H71" s="131"/>
      <c r="I71" s="131"/>
      <c r="J71" s="141"/>
    </row>
    <row r="72" spans="1:11">
      <c r="A72" s="135" t="s">
        <v>18171</v>
      </c>
      <c r="B72" s="134">
        <v>6</v>
      </c>
      <c r="C72" s="134">
        <v>0.9</v>
      </c>
      <c r="D72" s="433">
        <v>0.9</v>
      </c>
      <c r="E72" s="134">
        <v>0.05</v>
      </c>
      <c r="F72" s="134"/>
      <c r="G72" s="134"/>
      <c r="H72" s="134"/>
      <c r="I72" s="134"/>
      <c r="J72" s="134">
        <f>ROUNDUP(B72*C72*E72*D72,2)</f>
        <v>0.25</v>
      </c>
    </row>
    <row r="73" spans="1:11" ht="32.1" customHeight="1">
      <c r="A73" s="130" t="str">
        <f>ORCAMENTO!B35</f>
        <v>5.3</v>
      </c>
      <c r="B73" s="533" t="str">
        <f>INDEX(ORCAMENTO!$E:$E,MATCH(A73,ORCAMENTO!$B:$B,0))</f>
        <v>Fôrmas De Compensado Plastificado 12 Mm - Uso Geral - Utilização De 3 Vezes - Confecção, Instalação E Retirada</v>
      </c>
      <c r="C73" s="533"/>
      <c r="D73" s="533"/>
      <c r="E73" s="533"/>
      <c r="F73" s="533"/>
      <c r="G73" s="533"/>
      <c r="H73" s="533"/>
      <c r="I73" s="130" t="str">
        <f>INDEX(ORCAMENTO!$F:$F,MATCH(A73,ORCAMENTO!$B:$B,0))</f>
        <v>m²</v>
      </c>
      <c r="J73" s="140">
        <f>ROUND(SUM(J75:J76),2)</f>
        <v>42.63</v>
      </c>
    </row>
    <row r="74" spans="1:11">
      <c r="A74" s="131" t="s">
        <v>19</v>
      </c>
      <c r="B74" s="132" t="s">
        <v>18109</v>
      </c>
      <c r="C74" s="132" t="s">
        <v>18152</v>
      </c>
      <c r="D74" s="132"/>
      <c r="E74" s="131"/>
      <c r="F74" s="131"/>
      <c r="G74" s="131"/>
      <c r="H74" s="131"/>
      <c r="I74" s="131"/>
      <c r="J74" s="141"/>
    </row>
    <row r="75" spans="1:11">
      <c r="A75" s="133" t="s">
        <v>18172</v>
      </c>
      <c r="B75" s="134">
        <v>6</v>
      </c>
      <c r="C75" s="134">
        <f>0.9*4</f>
        <v>3.6</v>
      </c>
      <c r="E75" s="134"/>
      <c r="F75" s="134"/>
      <c r="G75" s="134"/>
      <c r="H75" s="134"/>
      <c r="I75" s="134"/>
      <c r="J75" s="134">
        <f>ROUND((B75*C75),2)</f>
        <v>21.6</v>
      </c>
    </row>
    <row r="76" spans="1:11">
      <c r="A76" s="133" t="s">
        <v>32676</v>
      </c>
      <c r="B76" s="134"/>
      <c r="C76" s="134"/>
      <c r="E76" s="134"/>
      <c r="F76" s="134"/>
      <c r="G76" s="134"/>
      <c r="H76" s="134"/>
      <c r="I76" s="134"/>
      <c r="J76" s="134">
        <v>21.03</v>
      </c>
    </row>
    <row r="77" spans="1:11" ht="32.1" customHeight="1">
      <c r="A77" s="130" t="str">
        <f>ORCAMENTO!B36</f>
        <v>5.4</v>
      </c>
      <c r="B77" s="533" t="str">
        <f>INDEX(ORCAMENTO!$E:$E,MATCH(A77,ORCAMENTO!$B:$B,0))</f>
        <v>Concreto Estrutural Usinado Fck=30 Mpa, Tudo Incluído, Inclusive Bombeamento.</v>
      </c>
      <c r="C77" s="533"/>
      <c r="D77" s="533"/>
      <c r="E77" s="533"/>
      <c r="F77" s="533"/>
      <c r="G77" s="533"/>
      <c r="H77" s="533"/>
      <c r="I77" s="130" t="str">
        <f>INDEX(ORCAMENTO!$F:$F,MATCH(A77,ORCAMENTO!$B:$B,0))</f>
        <v>m³</v>
      </c>
      <c r="J77" s="140">
        <f>ROUND(SUM(J79:J80),2)</f>
        <v>4.7699999999999996</v>
      </c>
    </row>
    <row r="78" spans="1:11">
      <c r="A78" s="131" t="s">
        <v>19</v>
      </c>
      <c r="B78" s="132" t="s">
        <v>18109</v>
      </c>
      <c r="C78" s="132" t="s">
        <v>18162</v>
      </c>
      <c r="D78" s="132"/>
      <c r="E78" s="131"/>
      <c r="F78" s="131"/>
      <c r="G78" s="131"/>
      <c r="H78" s="131"/>
      <c r="I78" s="131"/>
      <c r="J78" s="141"/>
    </row>
    <row r="79" spans="1:11">
      <c r="A79" s="133" t="s">
        <v>18172</v>
      </c>
      <c r="B79" s="134">
        <v>6</v>
      </c>
      <c r="C79" s="134">
        <f>0.9*0.9*0.55</f>
        <v>0.44550000000000006</v>
      </c>
      <c r="E79" s="134"/>
      <c r="F79" s="134"/>
      <c r="G79" s="134"/>
      <c r="H79" s="134"/>
      <c r="I79" s="134"/>
      <c r="J79" s="134">
        <f>ROUND((B79*C79),2)</f>
        <v>2.67</v>
      </c>
    </row>
    <row r="80" spans="1:11">
      <c r="A80" s="133" t="s">
        <v>32676</v>
      </c>
      <c r="B80" s="134"/>
      <c r="C80" s="134"/>
      <c r="E80" s="134"/>
      <c r="F80" s="134"/>
      <c r="G80" s="134"/>
      <c r="H80" s="134"/>
      <c r="I80" s="134"/>
      <c r="J80" s="134">
        <v>2.1</v>
      </c>
    </row>
    <row r="81" spans="1:10" ht="27" customHeight="1">
      <c r="A81" s="130" t="str">
        <f>ORCAMENTO!B37</f>
        <v>5.5</v>
      </c>
      <c r="B81" s="533" t="str">
        <f>INDEX(ORCAMENTO!$E:$E,MATCH(A81,ORCAMENTO!$B:$B,0))</f>
        <v>Armação Em Aço Ca-50 - Fornecimento, Preparo E Colocação</v>
      </c>
      <c r="C81" s="533"/>
      <c r="D81" s="533"/>
      <c r="E81" s="533"/>
      <c r="F81" s="533"/>
      <c r="G81" s="533"/>
      <c r="H81" s="533"/>
      <c r="I81" s="130" t="str">
        <f>INDEX(ORCAMENTO!$F:$F,MATCH(A81,ORCAMENTO!$B:$B,0))</f>
        <v>kg</v>
      </c>
      <c r="J81" s="140">
        <f>ROUND(SUM(J83:J87),2)</f>
        <v>489.37</v>
      </c>
    </row>
    <row r="82" spans="1:10">
      <c r="A82" s="131" t="s">
        <v>19</v>
      </c>
      <c r="B82" s="132" t="s">
        <v>32673</v>
      </c>
      <c r="C82" s="132" t="s">
        <v>32674</v>
      </c>
      <c r="D82" s="132" t="s">
        <v>18179</v>
      </c>
      <c r="E82" s="131" t="s">
        <v>32675</v>
      </c>
      <c r="F82" s="131"/>
      <c r="G82" s="131"/>
      <c r="H82" s="131"/>
      <c r="I82" s="131"/>
      <c r="J82" s="141"/>
    </row>
    <row r="83" spans="1:10">
      <c r="A83" s="133" t="s">
        <v>18172</v>
      </c>
      <c r="B83" s="134"/>
      <c r="C83" s="134"/>
      <c r="E83" s="134"/>
      <c r="F83" s="134"/>
      <c r="G83" s="134"/>
      <c r="H83" s="134"/>
      <c r="I83" s="134"/>
      <c r="J83" s="134">
        <v>76.56</v>
      </c>
    </row>
    <row r="84" spans="1:10">
      <c r="A84" s="133" t="s">
        <v>18170</v>
      </c>
      <c r="B84" s="431">
        <v>1</v>
      </c>
      <c r="C84" s="134">
        <f>4*6</f>
        <v>24</v>
      </c>
      <c r="D84" s="125">
        <v>6</v>
      </c>
      <c r="E84" s="432">
        <f>16^2/162.2</f>
        <v>1.5782983970406905</v>
      </c>
      <c r="F84" s="134"/>
      <c r="G84" s="134"/>
      <c r="H84" s="134"/>
      <c r="I84" s="134"/>
      <c r="J84" s="134">
        <f>C84*D84*E84</f>
        <v>227.27496917385943</v>
      </c>
    </row>
    <row r="85" spans="1:10">
      <c r="A85" s="133" t="s">
        <v>18170</v>
      </c>
      <c r="B85" s="431">
        <v>2</v>
      </c>
      <c r="C85" s="134">
        <v>6</v>
      </c>
      <c r="D85" s="125">
        <v>23</v>
      </c>
      <c r="E85" s="432">
        <f>8^2/162.2</f>
        <v>0.39457459926017263</v>
      </c>
      <c r="F85" s="134"/>
      <c r="G85" s="134"/>
      <c r="H85" s="134"/>
      <c r="I85" s="134"/>
      <c r="J85" s="134">
        <f>C85*D85*E85</f>
        <v>54.451294697903826</v>
      </c>
    </row>
    <row r="86" spans="1:10">
      <c r="A86" s="133" t="s">
        <v>18170</v>
      </c>
      <c r="B86" s="431">
        <v>3</v>
      </c>
      <c r="C86" s="134">
        <f>10*6</f>
        <v>60</v>
      </c>
      <c r="D86" s="125">
        <v>1.34</v>
      </c>
      <c r="E86" s="432">
        <f>12.5^2/162.2</f>
        <v>0.96331689272503085</v>
      </c>
      <c r="F86" s="134"/>
      <c r="G86" s="134"/>
      <c r="H86" s="134"/>
      <c r="I86" s="134"/>
      <c r="J86" s="134">
        <f>C86*D86*E86</f>
        <v>77.450678175092492</v>
      </c>
    </row>
    <row r="87" spans="1:10">
      <c r="A87" s="133" t="s">
        <v>32676</v>
      </c>
      <c r="B87" s="431"/>
      <c r="C87" s="134"/>
      <c r="E87" s="432"/>
      <c r="F87" s="134"/>
      <c r="G87" s="134"/>
      <c r="H87" s="134"/>
      <c r="I87" s="134"/>
      <c r="J87" s="134">
        <f>59/1.1</f>
        <v>53.636363636363633</v>
      </c>
    </row>
    <row r="88" spans="1:10" ht="16.5" customHeight="1">
      <c r="A88" s="130" t="str">
        <f>ORCAMENTO!B38</f>
        <v>5.6</v>
      </c>
      <c r="B88" s="533" t="str">
        <f>INDEX(ORCAMENTO!$E:$E,MATCH(A88,ORCAMENTO!$B:$B,0))</f>
        <v>Estrutura Metálica Provisória Para Macaqueamento De Laje De Ponte</v>
      </c>
      <c r="C88" s="533"/>
      <c r="D88" s="533"/>
      <c r="E88" s="533"/>
      <c r="F88" s="533"/>
      <c r="G88" s="533"/>
      <c r="H88" s="533"/>
      <c r="I88" s="130" t="str">
        <f>INDEX(ORCAMENTO!$F:$F,MATCH(A88,ORCAMENTO!$B:$B,0))</f>
        <v>kg</v>
      </c>
      <c r="J88" s="140">
        <f>ROUND(SUM(J90:J93),2)</f>
        <v>10080</v>
      </c>
    </row>
    <row r="89" spans="1:10">
      <c r="A89" s="131" t="s">
        <v>19</v>
      </c>
      <c r="B89" s="132" t="s">
        <v>18131</v>
      </c>
      <c r="C89" s="132"/>
      <c r="D89" s="132"/>
      <c r="E89" s="131"/>
      <c r="F89" s="131"/>
      <c r="G89" s="131"/>
      <c r="H89" s="131"/>
      <c r="I89" s="131"/>
      <c r="J89" s="141"/>
    </row>
    <row r="90" spans="1:10">
      <c r="A90" s="133" t="s">
        <v>32677</v>
      </c>
      <c r="B90" s="134">
        <v>3252.53</v>
      </c>
      <c r="C90" s="134"/>
      <c r="E90" s="134"/>
      <c r="F90" s="134"/>
      <c r="G90" s="134"/>
      <c r="H90" s="134"/>
      <c r="I90" s="134"/>
      <c r="J90" s="134">
        <f>B90</f>
        <v>3252.53</v>
      </c>
    </row>
    <row r="91" spans="1:10" ht="12" customHeight="1">
      <c r="A91" s="133" t="s">
        <v>32676</v>
      </c>
      <c r="B91" s="134">
        <v>4176.54</v>
      </c>
      <c r="C91" s="134"/>
      <c r="E91" s="134"/>
      <c r="F91" s="134"/>
      <c r="G91" s="134"/>
      <c r="H91" s="134"/>
      <c r="I91" s="134"/>
      <c r="J91" s="134">
        <f t="shared" ref="J91:J93" si="0">B91</f>
        <v>4176.54</v>
      </c>
    </row>
    <row r="92" spans="1:10">
      <c r="A92" s="133" t="s">
        <v>32678</v>
      </c>
      <c r="B92" s="134">
        <v>926.64</v>
      </c>
      <c r="C92" s="134"/>
      <c r="E92" s="134"/>
      <c r="F92" s="134"/>
      <c r="G92" s="134"/>
      <c r="H92" s="134"/>
      <c r="I92" s="134"/>
      <c r="J92" s="134">
        <f t="shared" si="0"/>
        <v>926.64</v>
      </c>
    </row>
    <row r="93" spans="1:10">
      <c r="A93" s="133" t="s">
        <v>32681</v>
      </c>
      <c r="B93" s="134">
        <v>1724.29</v>
      </c>
      <c r="C93" s="134"/>
      <c r="E93" s="134"/>
      <c r="F93" s="134"/>
      <c r="G93" s="134"/>
      <c r="H93" s="134"/>
      <c r="I93" s="134"/>
      <c r="J93" s="134">
        <f t="shared" si="0"/>
        <v>1724.29</v>
      </c>
    </row>
    <row r="94" spans="1:10" ht="16.5" customHeight="1">
      <c r="A94" s="130" t="str">
        <f>ORCAMENTO!B39</f>
        <v>5.7</v>
      </c>
      <c r="B94" s="533" t="str">
        <f>INDEX(ORCAMENTO!$E:$E,MATCH(A94,ORCAMENTO!$B:$B,0))</f>
        <v>Solda Elétrica De Perfis Metálicos E Chapas De Aço Com Eletrodo E70Xx</v>
      </c>
      <c r="C94" s="533"/>
      <c r="D94" s="533"/>
      <c r="E94" s="533"/>
      <c r="F94" s="533"/>
      <c r="G94" s="533"/>
      <c r="H94" s="533"/>
      <c r="I94" s="130" t="str">
        <f>INDEX(ORCAMENTO!$F:$F,MATCH(A94,ORCAMENTO!$B:$B,0))</f>
        <v>kg</v>
      </c>
      <c r="J94" s="140">
        <f>ROUND(SUM(J96),2)</f>
        <v>151.19999999999999</v>
      </c>
    </row>
    <row r="95" spans="1:10">
      <c r="A95" s="131" t="s">
        <v>19</v>
      </c>
      <c r="B95" s="132" t="s">
        <v>18131</v>
      </c>
      <c r="C95" s="132" t="s">
        <v>32680</v>
      </c>
      <c r="D95" s="132"/>
      <c r="E95" s="131"/>
      <c r="F95" s="131"/>
      <c r="G95" s="131"/>
      <c r="H95" s="131"/>
      <c r="I95" s="131"/>
      <c r="J95" s="141"/>
    </row>
    <row r="96" spans="1:10">
      <c r="A96" s="133" t="s">
        <v>32679</v>
      </c>
      <c r="B96" s="134">
        <f>J88</f>
        <v>10080</v>
      </c>
      <c r="C96" s="432">
        <v>1.4999999999999999E-2</v>
      </c>
      <c r="E96" s="134"/>
      <c r="F96" s="134"/>
      <c r="G96" s="134"/>
      <c r="H96" s="134"/>
      <c r="I96" s="134"/>
      <c r="J96" s="134">
        <f>B96*C96</f>
        <v>151.19999999999999</v>
      </c>
    </row>
    <row r="97" spans="1:10" ht="57" customHeight="1">
      <c r="A97" s="130" t="str">
        <f>ORCAMENTO!B40</f>
        <v>5.8</v>
      </c>
      <c r="B97" s="533" t="str">
        <f>INDEX(ORCAMENTO!$E:$E,MATCH(A97,ORCAMENTO!$B:$B,0))</f>
        <v>Guindaste De Esteira Para 40.0T (Koehring Bantam) Ou Equivalente</v>
      </c>
      <c r="C97" s="533"/>
      <c r="D97" s="533"/>
      <c r="E97" s="533"/>
      <c r="F97" s="533"/>
      <c r="G97" s="533"/>
      <c r="H97" s="533"/>
      <c r="I97" s="130" t="str">
        <f>INDEX(ORCAMENTO!$F:$F,MATCH(A97,ORCAMENTO!$B:$B,0))</f>
        <v>h</v>
      </c>
      <c r="J97" s="140">
        <f>ROUND(SUM(J99),2)</f>
        <v>80</v>
      </c>
    </row>
    <row r="98" spans="1:10">
      <c r="A98" s="131" t="s">
        <v>19</v>
      </c>
      <c r="B98" s="132"/>
      <c r="C98" s="132"/>
      <c r="D98" s="132"/>
      <c r="E98" s="131"/>
      <c r="F98" s="131"/>
      <c r="G98" s="131"/>
      <c r="H98" s="131"/>
      <c r="I98" s="131"/>
      <c r="J98" s="141"/>
    </row>
    <row r="99" spans="1:10" ht="33.75">
      <c r="A99" s="135" t="s">
        <v>18174</v>
      </c>
      <c r="B99" s="134">
        <v>4</v>
      </c>
      <c r="C99" s="134">
        <v>20</v>
      </c>
      <c r="E99" s="134"/>
      <c r="F99" s="134"/>
      <c r="G99" s="134"/>
      <c r="H99" s="134"/>
      <c r="I99" s="134"/>
      <c r="J99" s="134">
        <f>ROUND((B99*C99),2)</f>
        <v>80</v>
      </c>
    </row>
    <row r="100" spans="1:10" ht="51" customHeight="1">
      <c r="A100" s="130" t="str">
        <f>ORCAMENTO!B41</f>
        <v>5.9</v>
      </c>
      <c r="B100" s="533" t="str">
        <f>INDEX(ORCAMENTO!$E:$E,MATCH(A100,ORCAMENTO!$B:$B,0))</f>
        <v>Guindaste De Esteira Para 40.0T (Koehring Bantam) Ou Equivalente</v>
      </c>
      <c r="C100" s="533"/>
      <c r="D100" s="533"/>
      <c r="E100" s="533"/>
      <c r="F100" s="533"/>
      <c r="G100" s="533"/>
      <c r="H100" s="533"/>
      <c r="I100" s="130" t="str">
        <f>INDEX(ORCAMENTO!$F:$F,MATCH(A100,ORCAMENTO!$B:$B,0))</f>
        <v>h</v>
      </c>
      <c r="J100" s="140">
        <f>ROUND(SUM(J102),2)</f>
        <v>80</v>
      </c>
    </row>
    <row r="101" spans="1:10">
      <c r="A101" s="131" t="s">
        <v>19</v>
      </c>
      <c r="B101" s="132" t="s">
        <v>18131</v>
      </c>
      <c r="C101" s="132" t="s">
        <v>18173</v>
      </c>
      <c r="D101" s="132"/>
      <c r="E101" s="131"/>
      <c r="F101" s="131"/>
      <c r="G101" s="131"/>
      <c r="H101" s="131"/>
      <c r="I101" s="131"/>
      <c r="J101" s="141"/>
    </row>
    <row r="102" spans="1:10" ht="48.95" customHeight="1">
      <c r="A102" s="135" t="s">
        <v>18175</v>
      </c>
      <c r="B102" s="134">
        <v>4</v>
      </c>
      <c r="C102" s="134">
        <v>20</v>
      </c>
      <c r="E102" s="134"/>
      <c r="F102" s="134"/>
      <c r="G102" s="134"/>
      <c r="H102" s="134"/>
      <c r="I102" s="134"/>
      <c r="J102" s="134">
        <f>ROUND((B102*C102),2)</f>
        <v>80</v>
      </c>
    </row>
    <row r="103" spans="1:10">
      <c r="A103" s="129">
        <f>ORCAMENTO!B42</f>
        <v>6</v>
      </c>
      <c r="B103" s="534" t="str">
        <f>INDEX(ORCAMENTO!$E:$E,MATCH(A103,ORCAMENTO!$B:$B,0))</f>
        <v>CONTENÇÃO, ESCAVAÇÃO E DRENAGEM</v>
      </c>
      <c r="C103" s="534"/>
      <c r="D103" s="534"/>
      <c r="E103" s="534"/>
      <c r="F103" s="534"/>
      <c r="G103" s="534"/>
      <c r="H103" s="534"/>
      <c r="I103" s="534"/>
      <c r="J103" s="534"/>
    </row>
    <row r="104" spans="1:10" ht="32.1" customHeight="1">
      <c r="A104" s="130" t="str">
        <f>ORCAMENTO!B43</f>
        <v>6.1</v>
      </c>
      <c r="B104" s="533" t="str">
        <f>INDEX(ORCAMENTO!$E:$E,MATCH(A104,ORCAMENTO!$B:$B,0))</f>
        <v>Contenção Em Areia-Cimento Ensacada Com Mistura De Areia Com 8% De Cimento - Confecção E Assentamento</v>
      </c>
      <c r="C104" s="533"/>
      <c r="D104" s="533"/>
      <c r="E104" s="533"/>
      <c r="F104" s="533"/>
      <c r="G104" s="533"/>
      <c r="H104" s="533"/>
      <c r="I104" s="130" t="str">
        <f>INDEX(ORCAMENTO!$F:$F,MATCH(A104,ORCAMENTO!$B:$B,0))</f>
        <v>m³</v>
      </c>
      <c r="J104" s="140">
        <f>ROUND(SUM(J106:J106),2)</f>
        <v>251.33</v>
      </c>
    </row>
    <row r="105" spans="1:10">
      <c r="A105" s="131" t="s">
        <v>19</v>
      </c>
      <c r="B105" s="132" t="s">
        <v>18176</v>
      </c>
      <c r="C105" s="132" t="s">
        <v>18177</v>
      </c>
      <c r="D105" s="132" t="s">
        <v>18178</v>
      </c>
      <c r="E105" s="131"/>
      <c r="F105" s="131"/>
      <c r="G105" s="131"/>
      <c r="H105" s="131"/>
      <c r="I105" s="131"/>
      <c r="J105" s="141"/>
    </row>
    <row r="106" spans="1:10">
      <c r="A106" s="133"/>
      <c r="B106" s="134">
        <v>10</v>
      </c>
      <c r="C106" s="134">
        <v>2</v>
      </c>
      <c r="D106" s="125">
        <v>2</v>
      </c>
      <c r="E106" s="134"/>
      <c r="F106" s="134"/>
      <c r="G106" s="134"/>
      <c r="H106" s="134"/>
      <c r="I106" s="134"/>
      <c r="J106" s="134">
        <f>2*3.14159*B106*C106*D106</f>
        <v>251.3272</v>
      </c>
    </row>
    <row r="107" spans="1:10">
      <c r="A107" s="130" t="str">
        <f>ORCAMENTO!B44</f>
        <v>6.2</v>
      </c>
      <c r="B107" s="533" t="str">
        <f>INDEX(ORCAMENTO!$E:$E,MATCH(A107,ORCAMENTO!$B:$B,0))</f>
        <v>Escavação Manual De Vala Em Material De 1ª Categoria</v>
      </c>
      <c r="C107" s="533"/>
      <c r="D107" s="533"/>
      <c r="E107" s="533"/>
      <c r="F107" s="533"/>
      <c r="G107" s="533"/>
      <c r="H107" s="533"/>
      <c r="I107" s="130" t="str">
        <f>INDEX(ORCAMENTO!$F:$F,MATCH(A107,ORCAMENTO!$B:$B,0))</f>
        <v>m³</v>
      </c>
      <c r="J107" s="140">
        <f>ROUND(SUM(J109:J111),2)</f>
        <v>106.75</v>
      </c>
    </row>
    <row r="108" spans="1:10">
      <c r="A108" s="131" t="s">
        <v>19</v>
      </c>
      <c r="B108" s="132" t="s">
        <v>18149</v>
      </c>
      <c r="C108" s="132" t="s">
        <v>18179</v>
      </c>
      <c r="D108" s="132" t="s">
        <v>18177</v>
      </c>
      <c r="E108" s="131" t="s">
        <v>18180</v>
      </c>
      <c r="F108" s="131" t="s">
        <v>18154</v>
      </c>
      <c r="G108" s="131"/>
      <c r="H108" s="131"/>
      <c r="I108" s="131"/>
      <c r="J108" s="141"/>
    </row>
    <row r="109" spans="1:10">
      <c r="A109" s="133" t="s">
        <v>18181</v>
      </c>
      <c r="B109" s="134">
        <v>7</v>
      </c>
      <c r="C109" s="134">
        <v>4</v>
      </c>
      <c r="D109" s="125">
        <v>1</v>
      </c>
      <c r="E109" s="134">
        <v>1.4</v>
      </c>
      <c r="F109" s="134">
        <v>1</v>
      </c>
      <c r="G109" s="134"/>
      <c r="H109" s="134"/>
      <c r="I109" s="134"/>
      <c r="J109" s="134">
        <f t="shared" ref="J109:J110" si="1">ROUND((B109*C109*D109*E109),2)</f>
        <v>39.200000000000003</v>
      </c>
    </row>
    <row r="110" spans="1:10">
      <c r="A110" s="133" t="s">
        <v>18182</v>
      </c>
      <c r="B110" s="134">
        <v>7</v>
      </c>
      <c r="C110" s="134">
        <v>4</v>
      </c>
      <c r="D110" s="125">
        <v>1</v>
      </c>
      <c r="E110" s="134">
        <v>1.4</v>
      </c>
      <c r="F110" s="134">
        <v>1</v>
      </c>
      <c r="G110" s="134"/>
      <c r="H110" s="134"/>
      <c r="I110" s="134"/>
      <c r="J110" s="134">
        <f t="shared" si="1"/>
        <v>39.200000000000003</v>
      </c>
    </row>
    <row r="111" spans="1:10">
      <c r="A111" s="133" t="s">
        <v>18183</v>
      </c>
      <c r="B111" s="134">
        <v>1.5</v>
      </c>
      <c r="C111" s="134">
        <v>1.5</v>
      </c>
      <c r="D111" s="125">
        <v>1.5</v>
      </c>
      <c r="E111" s="134">
        <v>1.4</v>
      </c>
      <c r="F111" s="134">
        <v>6</v>
      </c>
      <c r="G111" s="134"/>
      <c r="H111" s="134"/>
      <c r="I111" s="134"/>
      <c r="J111" s="134">
        <f>ROUND((B111*C111*D111*E111*F111),2)</f>
        <v>28.35</v>
      </c>
    </row>
    <row r="112" spans="1:10">
      <c r="A112" s="130" t="str">
        <f>ORCAMENTO!B45</f>
        <v>6.3</v>
      </c>
      <c r="B112" s="533" t="str">
        <f>INDEX(ORCAMENTO!$E:$E,MATCH(A112,ORCAMENTO!$B:$B,0))</f>
        <v>Esgotamento De Água Com Bomba Submersa</v>
      </c>
      <c r="C112" s="533"/>
      <c r="D112" s="533"/>
      <c r="E112" s="533"/>
      <c r="F112" s="533"/>
      <c r="G112" s="533"/>
      <c r="H112" s="533"/>
      <c r="I112" s="130" t="str">
        <f>INDEX(ORCAMENTO!$F:$F,MATCH(A112,ORCAMENTO!$B:$B,0))</f>
        <v>h</v>
      </c>
      <c r="J112" s="140">
        <f>ROUND(SUM(J114:J114),2)</f>
        <v>540</v>
      </c>
    </row>
    <row r="113" spans="1:10">
      <c r="A113" s="131" t="s">
        <v>19</v>
      </c>
      <c r="B113" s="132" t="s">
        <v>18184</v>
      </c>
      <c r="C113" s="132" t="s">
        <v>18185</v>
      </c>
      <c r="D113" s="132" t="s">
        <v>18154</v>
      </c>
      <c r="E113" s="131"/>
      <c r="F113" s="131"/>
      <c r="G113" s="131"/>
      <c r="H113" s="131"/>
      <c r="I113" s="131"/>
      <c r="J113" s="141"/>
    </row>
    <row r="114" spans="1:10">
      <c r="A114" s="133" t="s">
        <v>18186</v>
      </c>
      <c r="B114" s="134">
        <v>90</v>
      </c>
      <c r="C114" s="134">
        <v>3</v>
      </c>
      <c r="D114" s="125">
        <v>2</v>
      </c>
      <c r="E114" s="134"/>
      <c r="F114" s="134"/>
      <c r="G114" s="134"/>
      <c r="H114" s="134"/>
      <c r="I114" s="134"/>
      <c r="J114" s="134">
        <f>ROUND((B114*C114*D114),2)</f>
        <v>540</v>
      </c>
    </row>
    <row r="115" spans="1:10">
      <c r="A115" s="129">
        <f>ORCAMENTO!B46</f>
        <v>7</v>
      </c>
      <c r="B115" s="534" t="str">
        <f>INDEX(ORCAMENTO!$E:$E,MATCH(A115,ORCAMENTO!$B:$B,0))</f>
        <v>ESTRUTURA DE CONCRETO (PONTE)</v>
      </c>
      <c r="C115" s="534"/>
      <c r="D115" s="534"/>
      <c r="E115" s="534"/>
      <c r="F115" s="534"/>
      <c r="G115" s="534"/>
      <c r="H115" s="534"/>
      <c r="I115" s="534"/>
      <c r="J115" s="534"/>
    </row>
    <row r="116" spans="1:10">
      <c r="A116" s="130" t="str">
        <f>ORCAMENTO!B47</f>
        <v>7.1</v>
      </c>
      <c r="B116" s="533" t="str">
        <f>INDEX(ORCAMENTO!$E:$E,MATCH(A116,ORCAMENTO!$B:$B,0))</f>
        <v>Estaca Raiz Perfurada No Solo Com D = 40 Cm - Confecção</v>
      </c>
      <c r="C116" s="533"/>
      <c r="D116" s="533"/>
      <c r="E116" s="533"/>
      <c r="F116" s="533"/>
      <c r="G116" s="533"/>
      <c r="H116" s="533"/>
      <c r="I116" s="130" t="str">
        <f>INDEX(ORCAMENTO!$F:$F,MATCH(A116,ORCAMENTO!$B:$B,0))</f>
        <v>m</v>
      </c>
      <c r="J116" s="140">
        <f>ROUND(SUM(J118:J118),2)</f>
        <v>160</v>
      </c>
    </row>
    <row r="117" spans="1:10">
      <c r="A117" s="131" t="s">
        <v>19</v>
      </c>
      <c r="B117" s="132" t="s">
        <v>18177</v>
      </c>
      <c r="C117" s="132" t="s">
        <v>18154</v>
      </c>
      <c r="D117" s="132"/>
      <c r="E117" s="131"/>
      <c r="F117" s="131"/>
      <c r="G117" s="131"/>
      <c r="H117" s="131"/>
      <c r="I117" s="131"/>
      <c r="J117" s="141"/>
    </row>
    <row r="118" spans="1:10">
      <c r="A118" s="135" t="s">
        <v>18187</v>
      </c>
      <c r="B118" s="134">
        <v>10</v>
      </c>
      <c r="C118" s="134">
        <v>16</v>
      </c>
      <c r="E118" s="134"/>
      <c r="F118" s="134"/>
      <c r="G118" s="134"/>
      <c r="H118" s="134"/>
      <c r="I118" s="134"/>
      <c r="J118" s="134">
        <f>ROUND((B118*C118),2)</f>
        <v>160</v>
      </c>
    </row>
    <row r="119" spans="1:10">
      <c r="A119" s="130" t="str">
        <f>ORCAMENTO!B48</f>
        <v>7.2</v>
      </c>
      <c r="B119" s="533" t="str">
        <f>INDEX(ORCAMENTO!$E:$E,MATCH(A119,ORCAMENTO!$B:$B,0))</f>
        <v>Demolição Controlada De Concreto Com Martelete</v>
      </c>
      <c r="C119" s="533"/>
      <c r="D119" s="533"/>
      <c r="E119" s="533"/>
      <c r="F119" s="533"/>
      <c r="G119" s="533"/>
      <c r="H119" s="533"/>
      <c r="I119" s="130" t="str">
        <f>INDEX(ORCAMENTO!$F:$F,MATCH(A119,ORCAMENTO!$B:$B,0))</f>
        <v>m³</v>
      </c>
      <c r="J119" s="140">
        <f>ROUND(SUM(J121:J124),2)</f>
        <v>5.42</v>
      </c>
    </row>
    <row r="120" spans="1:10">
      <c r="A120" s="131" t="s">
        <v>19</v>
      </c>
      <c r="B120" s="132" t="s">
        <v>18149</v>
      </c>
      <c r="C120" s="132" t="s">
        <v>18036</v>
      </c>
      <c r="D120" s="132" t="s">
        <v>18177</v>
      </c>
      <c r="E120" s="131" t="s">
        <v>18109</v>
      </c>
      <c r="F120" s="131" t="s">
        <v>18162</v>
      </c>
      <c r="G120" s="131"/>
      <c r="H120" s="131"/>
      <c r="I120" s="131"/>
      <c r="J120" s="141"/>
    </row>
    <row r="121" spans="1:10">
      <c r="A121" s="133" t="s">
        <v>18188</v>
      </c>
      <c r="B121" s="134">
        <v>6.05</v>
      </c>
      <c r="C121" s="134">
        <v>0.32</v>
      </c>
      <c r="D121" s="125">
        <v>0.68</v>
      </c>
      <c r="E121" s="134">
        <v>1</v>
      </c>
      <c r="F121" s="134"/>
      <c r="G121" s="134"/>
      <c r="H121" s="134"/>
      <c r="I121" s="134"/>
      <c r="J121" s="134">
        <f>ROUND((B121*C121*D121*E121),2)</f>
        <v>1.32</v>
      </c>
    </row>
    <row r="122" spans="1:10" ht="22.5">
      <c r="A122" s="135" t="s">
        <v>18189</v>
      </c>
      <c r="B122" s="134">
        <v>1.68</v>
      </c>
      <c r="C122" s="134">
        <v>7.53</v>
      </c>
      <c r="D122" s="125">
        <v>0.05</v>
      </c>
      <c r="E122" s="134">
        <v>2</v>
      </c>
      <c r="F122" s="134"/>
      <c r="G122" s="134"/>
      <c r="H122" s="134"/>
      <c r="I122" s="134"/>
      <c r="J122" s="134">
        <f>ROUND((B122*C122*D122*E122),2)</f>
        <v>1.27</v>
      </c>
    </row>
    <row r="123" spans="1:10" ht="22.5">
      <c r="A123" s="135" t="s">
        <v>18190</v>
      </c>
      <c r="B123" s="134">
        <v>1.68</v>
      </c>
      <c r="C123" s="134">
        <v>7.53</v>
      </c>
      <c r="D123" s="125">
        <v>0.05</v>
      </c>
      <c r="E123" s="134">
        <v>2</v>
      </c>
      <c r="F123" s="134"/>
      <c r="G123" s="134"/>
      <c r="H123" s="134"/>
      <c r="I123" s="134"/>
      <c r="J123" s="134">
        <f>ROUND((B123*C123*D123*E123),2)</f>
        <v>1.27</v>
      </c>
    </row>
    <row r="124" spans="1:10">
      <c r="A124" s="133" t="s">
        <v>18191</v>
      </c>
      <c r="B124" s="134"/>
      <c r="C124" s="134"/>
      <c r="E124" s="134"/>
      <c r="F124" s="134">
        <v>1.56</v>
      </c>
      <c r="G124" s="134"/>
      <c r="H124" s="134"/>
      <c r="I124" s="134"/>
      <c r="J124" s="134">
        <f>F124</f>
        <v>1.56</v>
      </c>
    </row>
    <row r="125" spans="1:10" ht="15.95" customHeight="1">
      <c r="A125" s="130" t="str">
        <f>ORCAMENTO!B49</f>
        <v>7.3</v>
      </c>
      <c r="B125" s="533" t="str">
        <f>INDEX(ORCAMENTO!$E:$E,MATCH(A125,ORCAMENTO!$B:$B,0))</f>
        <v>Retirada (Corte) De Armadura Deteriorada, Superior A 20% Do Diâmetro Original</v>
      </c>
      <c r="C125" s="533"/>
      <c r="D125" s="533"/>
      <c r="E125" s="533"/>
      <c r="F125" s="533"/>
      <c r="G125" s="533"/>
      <c r="H125" s="533"/>
      <c r="I125" s="130" t="str">
        <f>INDEX(ORCAMENTO!$F:$F,MATCH(A125,ORCAMENTO!$B:$B,0))</f>
        <v>kg</v>
      </c>
      <c r="J125" s="140">
        <f>ROUND(SUM(J127:J127),2)</f>
        <v>55</v>
      </c>
    </row>
    <row r="126" spans="1:10">
      <c r="A126" s="535"/>
      <c r="B126" s="536"/>
      <c r="C126" s="536"/>
      <c r="D126" s="536"/>
      <c r="E126" s="536"/>
      <c r="F126" s="536"/>
      <c r="G126" s="536"/>
      <c r="H126" s="536"/>
      <c r="I126" s="537"/>
      <c r="J126" s="141"/>
    </row>
    <row r="127" spans="1:10" ht="36" customHeight="1">
      <c r="A127" s="550" t="s">
        <v>18192</v>
      </c>
      <c r="B127" s="539"/>
      <c r="C127" s="539"/>
      <c r="D127" s="539"/>
      <c r="E127" s="539"/>
      <c r="F127" s="539"/>
      <c r="G127" s="539"/>
      <c r="H127" s="539"/>
      <c r="I127" s="540"/>
      <c r="J127" s="134">
        <v>55</v>
      </c>
    </row>
    <row r="128" spans="1:10" ht="41.1" customHeight="1">
      <c r="A128" s="130" t="str">
        <f>ORCAMENTO!B50</f>
        <v>7.4</v>
      </c>
      <c r="B128" s="533" t="str">
        <f>INDEX(ORCAMENTO!$E:$E,MATCH(A128,ORCAMENTO!$B:$B,0))</f>
        <v>Tratamento De Armaduras Corroídas Com Lixamento Manual Com Escova De Aço, Até A Completa Remoção De Partículas Soltas, Materiais Indesejáveis E Corrosão, Exclusive Aplicação De Argamassa Cimentícia, Polimérica Com Inibidor De Corrosão</v>
      </c>
      <c r="C128" s="533"/>
      <c r="D128" s="533"/>
      <c r="E128" s="533"/>
      <c r="F128" s="533"/>
      <c r="G128" s="533"/>
      <c r="H128" s="533"/>
      <c r="I128" s="130" t="str">
        <f>INDEX(ORCAMENTO!$F:$F,MATCH(A128,ORCAMENTO!$B:$B,0))</f>
        <v>m2</v>
      </c>
      <c r="J128" s="140">
        <f>ROUND(SUM(J130),2)</f>
        <v>35.630000000000003</v>
      </c>
    </row>
    <row r="129" spans="1:10">
      <c r="A129" s="131" t="s">
        <v>19</v>
      </c>
      <c r="B129" s="132" t="s">
        <v>18149</v>
      </c>
      <c r="C129" s="132" t="s">
        <v>18177</v>
      </c>
      <c r="D129" s="132" t="s">
        <v>18109</v>
      </c>
      <c r="E129" s="131"/>
      <c r="F129" s="131"/>
      <c r="G129" s="131"/>
      <c r="H129" s="131"/>
      <c r="I129" s="131"/>
      <c r="J129" s="141"/>
    </row>
    <row r="130" spans="1:10">
      <c r="A130" s="133" t="s">
        <v>18193</v>
      </c>
      <c r="B130" s="134">
        <v>5.89</v>
      </c>
      <c r="C130" s="134">
        <v>6.05</v>
      </c>
      <c r="E130" s="134"/>
      <c r="F130" s="134"/>
      <c r="G130" s="134"/>
      <c r="H130" s="134"/>
      <c r="I130" s="134"/>
      <c r="J130" s="134">
        <f>ROUND((B130*C130),2)</f>
        <v>35.630000000000003</v>
      </c>
    </row>
    <row r="131" spans="1:10" ht="27" customHeight="1">
      <c r="A131" s="130" t="str">
        <f>ORCAMENTO!B51</f>
        <v>7.5</v>
      </c>
      <c r="B131" s="533" t="str">
        <f>INDEX(ORCAMENTO!$E:$E,MATCH(A131,ORCAMENTO!$B:$B,0))</f>
        <v>Tratamento De Armadura Com Duas Demãos (Esp. 1Mm) De Sika Top 108 Ou Equivalente, Exclusive Aplicação De Graute Cimentício</v>
      </c>
      <c r="C131" s="533"/>
      <c r="D131" s="533"/>
      <c r="E131" s="533"/>
      <c r="F131" s="533"/>
      <c r="G131" s="533"/>
      <c r="H131" s="533"/>
      <c r="I131" s="130" t="str">
        <f>INDEX(ORCAMENTO!$F:$F,MATCH(A131,ORCAMENTO!$B:$B,0))</f>
        <v>m2</v>
      </c>
      <c r="J131" s="140">
        <f>ROUND(SUM(J133:J133),2)</f>
        <v>35.630000000000003</v>
      </c>
    </row>
    <row r="132" spans="1:10">
      <c r="A132" s="131" t="s">
        <v>19</v>
      </c>
      <c r="B132" s="132" t="s">
        <v>18149</v>
      </c>
      <c r="C132" s="132" t="s">
        <v>18177</v>
      </c>
      <c r="D132" s="132" t="s">
        <v>18109</v>
      </c>
      <c r="E132" s="131"/>
      <c r="F132" s="131"/>
      <c r="G132" s="131"/>
      <c r="H132" s="131"/>
      <c r="I132" s="131"/>
      <c r="J132" s="141"/>
    </row>
    <row r="133" spans="1:10">
      <c r="A133" s="133" t="s">
        <v>18193</v>
      </c>
      <c r="B133" s="134">
        <v>5.89</v>
      </c>
      <c r="C133" s="134">
        <v>6.05</v>
      </c>
      <c r="E133" s="134"/>
      <c r="F133" s="134"/>
      <c r="G133" s="134"/>
      <c r="H133" s="134"/>
      <c r="I133" s="134"/>
      <c r="J133" s="134">
        <f>ROUND((B133*C133),2)</f>
        <v>35.630000000000003</v>
      </c>
    </row>
    <row r="134" spans="1:10">
      <c r="A134" s="130" t="str">
        <f>ORCAMENTO!B52</f>
        <v>7.6</v>
      </c>
      <c r="B134" s="533" t="str">
        <f>INDEX(ORCAMENTO!$E:$E,MATCH(A134,ORCAMENTO!$B:$B,0))</f>
        <v>Fornecimento E Aplicação De Adesivo Estrutural À Base De Resina Epóxi</v>
      </c>
      <c r="C134" s="533"/>
      <c r="D134" s="533"/>
      <c r="E134" s="533"/>
      <c r="F134" s="533"/>
      <c r="G134" s="533"/>
      <c r="H134" s="533"/>
      <c r="I134" s="130" t="str">
        <f>INDEX(ORCAMENTO!$F:$F,MATCH(A134,ORCAMENTO!$B:$B,0))</f>
        <v>kg</v>
      </c>
      <c r="J134" s="140">
        <f>ROUND(SUM(J136:J138),2)</f>
        <v>62.66</v>
      </c>
    </row>
    <row r="135" spans="1:10">
      <c r="A135" s="131" t="s">
        <v>19</v>
      </c>
      <c r="B135" s="132" t="s">
        <v>18131</v>
      </c>
      <c r="C135" s="132"/>
      <c r="D135" s="132"/>
      <c r="E135" s="131"/>
      <c r="F135" s="131"/>
      <c r="G135" s="131"/>
      <c r="H135" s="131"/>
      <c r="I135" s="131"/>
      <c r="J135" s="141"/>
    </row>
    <row r="136" spans="1:10" ht="22.5">
      <c r="A136" s="135" t="s">
        <v>18194</v>
      </c>
      <c r="B136" s="134">
        <v>28.4</v>
      </c>
      <c r="C136" s="134"/>
      <c r="E136" s="134"/>
      <c r="F136" s="134"/>
      <c r="G136" s="134"/>
      <c r="H136" s="134"/>
      <c r="I136" s="134"/>
      <c r="J136" s="134">
        <f>ROUND((B136),2)</f>
        <v>28.4</v>
      </c>
    </row>
    <row r="137" spans="1:10" ht="22.5">
      <c r="A137" s="135" t="s">
        <v>18195</v>
      </c>
      <c r="B137" s="134">
        <v>28.4</v>
      </c>
      <c r="C137" s="134"/>
      <c r="E137" s="134"/>
      <c r="F137" s="134"/>
      <c r="G137" s="134"/>
      <c r="H137" s="134"/>
      <c r="I137" s="134"/>
      <c r="J137" s="134">
        <f>ROUND((B137),2)</f>
        <v>28.4</v>
      </c>
    </row>
    <row r="138" spans="1:10" ht="22.5">
      <c r="A138" s="135" t="s">
        <v>18196</v>
      </c>
      <c r="B138" s="134">
        <v>5.86</v>
      </c>
      <c r="C138" s="134"/>
      <c r="E138" s="134"/>
      <c r="F138" s="134"/>
      <c r="G138" s="134"/>
      <c r="H138" s="134"/>
      <c r="I138" s="134"/>
      <c r="J138" s="134">
        <f>ROUND((B138),2)</f>
        <v>5.86</v>
      </c>
    </row>
    <row r="139" spans="1:10" ht="29.1" customHeight="1">
      <c r="A139" s="130" t="str">
        <f>ORCAMENTO!B53</f>
        <v>7.7</v>
      </c>
      <c r="B139" s="533" t="str">
        <f>INDEX(ORCAMENTO!$E:$E,MATCH(A139,ORCAMENTO!$B:$B,0))</f>
        <v>Concreto Magro - Confecção Em Betoneira E Lançamento Manual - Areia E Brita Comerciais</v>
      </c>
      <c r="C139" s="533"/>
      <c r="D139" s="533"/>
      <c r="E139" s="533"/>
      <c r="F139" s="533"/>
      <c r="G139" s="533"/>
      <c r="H139" s="533"/>
      <c r="I139" s="130" t="str">
        <f>INDEX(ORCAMENTO!$F:$F,MATCH(A139,ORCAMENTO!$B:$B,0))</f>
        <v>m³</v>
      </c>
      <c r="J139" s="140">
        <f>SUM(J141:J142)</f>
        <v>2.59</v>
      </c>
    </row>
    <row r="140" spans="1:10">
      <c r="A140" s="131" t="s">
        <v>19</v>
      </c>
      <c r="B140" s="132" t="s">
        <v>18109</v>
      </c>
      <c r="C140" s="132" t="s">
        <v>18179</v>
      </c>
      <c r="D140" s="132" t="s">
        <v>18178</v>
      </c>
      <c r="E140" s="131" t="s">
        <v>32965</v>
      </c>
      <c r="F140" s="131"/>
      <c r="G140" s="131"/>
      <c r="H140" s="131"/>
      <c r="I140" s="131"/>
      <c r="J140" s="141"/>
    </row>
    <row r="141" spans="1:10">
      <c r="A141" s="135" t="s">
        <v>32968</v>
      </c>
      <c r="B141" s="134">
        <v>1</v>
      </c>
      <c r="C141" s="134">
        <v>8.93</v>
      </c>
      <c r="D141" s="125">
        <v>3.04</v>
      </c>
      <c r="E141" s="134">
        <v>0.05</v>
      </c>
      <c r="F141" s="134"/>
      <c r="G141" s="134"/>
      <c r="H141" s="134"/>
      <c r="I141" s="134"/>
      <c r="J141" s="134">
        <f>ROUNDUP(B141*C141*D141*E141,2)</f>
        <v>1.36</v>
      </c>
    </row>
    <row r="142" spans="1:10">
      <c r="A142" s="135" t="s">
        <v>32969</v>
      </c>
      <c r="B142" s="134">
        <v>1</v>
      </c>
      <c r="C142" s="134">
        <v>8.93</v>
      </c>
      <c r="D142" s="125">
        <v>2.74</v>
      </c>
      <c r="E142" s="134">
        <v>0.05</v>
      </c>
      <c r="F142" s="134"/>
      <c r="G142" s="134"/>
      <c r="H142" s="134"/>
      <c r="I142" s="134"/>
      <c r="J142" s="134">
        <f>ROUNDUP(B142*C142*D142*E142,2)</f>
        <v>1.23</v>
      </c>
    </row>
    <row r="143" spans="1:10" ht="33.950000000000003" customHeight="1">
      <c r="A143" s="130" t="str">
        <f>ORCAMENTO!B54</f>
        <v>7.8</v>
      </c>
      <c r="B143" s="533" t="str">
        <f>INDEX(ORCAMENTO!$E:$E,MATCH(A143,ORCAMENTO!$B:$B,0))</f>
        <v>Fôrmas De Compensado Plastificado 12 Mm - Uso Geral - Utilização De 3 Vezes - Confecção, Instalação E Retirada</v>
      </c>
      <c r="C143" s="533"/>
      <c r="D143" s="533"/>
      <c r="E143" s="533"/>
      <c r="F143" s="533"/>
      <c r="G143" s="533"/>
      <c r="H143" s="533"/>
      <c r="I143" s="130" t="str">
        <f>INDEX(ORCAMENTO!$F:$F,MATCH(A143,ORCAMENTO!$B:$B,0))</f>
        <v>m²</v>
      </c>
      <c r="J143" s="140">
        <f>ROUND(SUM(J145:J148),2)</f>
        <v>198.3</v>
      </c>
    </row>
    <row r="144" spans="1:10">
      <c r="A144" s="131" t="s">
        <v>19</v>
      </c>
      <c r="B144" s="132" t="s">
        <v>18152</v>
      </c>
      <c r="C144" s="132"/>
      <c r="D144" s="132"/>
      <c r="E144" s="131"/>
      <c r="F144" s="131"/>
      <c r="G144" s="131"/>
      <c r="H144" s="131"/>
      <c r="I144" s="131"/>
      <c r="J144" s="141"/>
    </row>
    <row r="145" spans="1:11">
      <c r="A145" s="133" t="s">
        <v>18197</v>
      </c>
      <c r="B145" s="134">
        <v>47.16</v>
      </c>
      <c r="C145" s="134"/>
      <c r="E145" s="134"/>
      <c r="F145" s="134"/>
      <c r="G145" s="134"/>
      <c r="H145" s="134"/>
      <c r="I145" s="134"/>
      <c r="J145" s="134">
        <f>ROUND((B145),2)</f>
        <v>47.16</v>
      </c>
    </row>
    <row r="146" spans="1:11">
      <c r="A146" s="133" t="s">
        <v>18198</v>
      </c>
      <c r="B146" s="134">
        <v>45.98</v>
      </c>
      <c r="C146" s="134"/>
      <c r="E146" s="134"/>
      <c r="F146" s="134"/>
      <c r="G146" s="134"/>
      <c r="H146" s="134"/>
      <c r="I146" s="134"/>
      <c r="J146" s="134">
        <f>ROUND((B146),2)</f>
        <v>45.98</v>
      </c>
    </row>
    <row r="147" spans="1:11">
      <c r="A147" s="135" t="s">
        <v>18199</v>
      </c>
      <c r="B147" s="134">
        <v>42.8</v>
      </c>
      <c r="C147" s="134"/>
      <c r="E147" s="134"/>
      <c r="F147" s="134"/>
      <c r="G147" s="134"/>
      <c r="H147" s="134"/>
      <c r="I147" s="134"/>
      <c r="J147" s="134">
        <f>ROUND((B147),2)</f>
        <v>42.8</v>
      </c>
    </row>
    <row r="148" spans="1:11">
      <c r="A148" s="135" t="s">
        <v>18200</v>
      </c>
      <c r="B148" s="134">
        <v>62.36</v>
      </c>
      <c r="C148" s="134"/>
      <c r="E148" s="134"/>
      <c r="F148" s="134"/>
      <c r="G148" s="134"/>
      <c r="H148" s="134"/>
      <c r="I148" s="134"/>
      <c r="J148" s="134">
        <f>ROUND((B148),2)</f>
        <v>62.36</v>
      </c>
    </row>
    <row r="149" spans="1:11" ht="29.1" customHeight="1">
      <c r="A149" s="130" t="str">
        <f>ORCAMENTO!B55</f>
        <v>7.9</v>
      </c>
      <c r="B149" s="533" t="str">
        <f>INDEX(ORCAMENTO!$E:$E,MATCH(A149,ORCAMENTO!$B:$B,0))</f>
        <v>Armação Em Aço Ca-50 - Fornecimento, Preparo E Colocação</v>
      </c>
      <c r="C149" s="533"/>
      <c r="D149" s="533"/>
      <c r="E149" s="533"/>
      <c r="F149" s="533"/>
      <c r="G149" s="533"/>
      <c r="H149" s="533"/>
      <c r="I149" s="130" t="str">
        <f>INDEX(ORCAMENTO!$F:$F,MATCH(A149,ORCAMENTO!$B:$B,0))</f>
        <v>kg</v>
      </c>
      <c r="J149" s="140">
        <f>ROUND(SUM(J151:J156),2)</f>
        <v>6206.54</v>
      </c>
    </row>
    <row r="150" spans="1:11">
      <c r="A150" s="131" t="s">
        <v>19</v>
      </c>
      <c r="B150" s="132" t="s">
        <v>32673</v>
      </c>
      <c r="C150" s="132" t="s">
        <v>32674</v>
      </c>
      <c r="D150" s="132" t="s">
        <v>18179</v>
      </c>
      <c r="E150" s="131" t="s">
        <v>32675</v>
      </c>
      <c r="F150" s="131"/>
      <c r="G150" s="131"/>
      <c r="H150" s="131"/>
      <c r="I150" s="131"/>
      <c r="J150" s="141"/>
    </row>
    <row r="151" spans="1:11">
      <c r="A151" s="133" t="s">
        <v>18201</v>
      </c>
      <c r="B151" s="134">
        <f>2117.1/1.1</f>
        <v>1924.6363636363633</v>
      </c>
      <c r="C151" s="134"/>
      <c r="E151" s="134"/>
      <c r="F151" s="134"/>
      <c r="G151" s="134"/>
      <c r="H151" s="134"/>
      <c r="I151" s="134"/>
      <c r="J151" s="134">
        <f t="shared" ref="J151:J153" si="2">ROUND((B151),2)</f>
        <v>1924.64</v>
      </c>
      <c r="K151" s="430"/>
    </row>
    <row r="152" spans="1:11">
      <c r="A152" s="133" t="s">
        <v>18202</v>
      </c>
      <c r="B152" s="134">
        <f>2035.7/1.1</f>
        <v>1850.6363636363635</v>
      </c>
      <c r="C152" s="134"/>
      <c r="E152" s="134"/>
      <c r="F152" s="134"/>
      <c r="G152" s="134"/>
      <c r="H152" s="134"/>
      <c r="I152" s="134"/>
      <c r="J152" s="134">
        <f t="shared" si="2"/>
        <v>1850.64</v>
      </c>
    </row>
    <row r="153" spans="1:11">
      <c r="A153" s="133" t="s">
        <v>18203</v>
      </c>
      <c r="B153" s="134">
        <f>1620.8/1.1</f>
        <v>1473.4545454545453</v>
      </c>
      <c r="C153" s="134"/>
      <c r="E153" s="134"/>
      <c r="F153" s="134"/>
      <c r="G153" s="134"/>
      <c r="H153" s="134"/>
      <c r="I153" s="134"/>
      <c r="J153" s="134">
        <f t="shared" si="2"/>
        <v>1473.45</v>
      </c>
    </row>
    <row r="154" spans="1:11">
      <c r="A154" s="133" t="s">
        <v>18170</v>
      </c>
      <c r="B154" s="431">
        <v>1</v>
      </c>
      <c r="C154" s="134">
        <f>4*16</f>
        <v>64</v>
      </c>
      <c r="D154" s="433">
        <v>6</v>
      </c>
      <c r="E154" s="432">
        <f>16^2/162.2</f>
        <v>1.5782983970406905</v>
      </c>
      <c r="F154" s="134"/>
      <c r="G154" s="134"/>
      <c r="H154" s="134"/>
      <c r="I154" s="134"/>
      <c r="J154" s="134">
        <f>C154*D154*E154</f>
        <v>606.06658446362519</v>
      </c>
    </row>
    <row r="155" spans="1:11">
      <c r="A155" s="133" t="s">
        <v>18170</v>
      </c>
      <c r="B155" s="431">
        <v>2</v>
      </c>
      <c r="C155" s="134">
        <v>16</v>
      </c>
      <c r="D155" s="433">
        <v>23</v>
      </c>
      <c r="E155" s="432">
        <f>8^2/162.2</f>
        <v>0.39457459926017263</v>
      </c>
      <c r="F155" s="134"/>
      <c r="G155" s="134"/>
      <c r="H155" s="134"/>
      <c r="I155" s="134"/>
      <c r="J155" s="134">
        <f>C155*D155*E155</f>
        <v>145.20345252774354</v>
      </c>
    </row>
    <row r="156" spans="1:11">
      <c r="A156" s="133" t="s">
        <v>18170</v>
      </c>
      <c r="B156" s="431">
        <v>3</v>
      </c>
      <c r="C156" s="134">
        <f>10*16</f>
        <v>160</v>
      </c>
      <c r="D156" s="433">
        <v>1.34</v>
      </c>
      <c r="E156" s="432">
        <f>12.5^2/162.2</f>
        <v>0.96331689272503085</v>
      </c>
      <c r="F156" s="134"/>
      <c r="G156" s="134"/>
      <c r="H156" s="134"/>
      <c r="I156" s="134"/>
      <c r="J156" s="134">
        <f>C156*D156*E156</f>
        <v>206.53514180024661</v>
      </c>
    </row>
    <row r="157" spans="1:11" ht="30.95" customHeight="1">
      <c r="A157" s="130" t="str">
        <f>ORCAMENTO!B56</f>
        <v>7.10</v>
      </c>
      <c r="B157" s="533" t="str">
        <f>INDEX(ORCAMENTO!$E:$E,MATCH(A157,ORCAMENTO!$B:$B,0))</f>
        <v>Concreto Estrutural Usinado Fck=30 Mpa, Tudo Incluído, Inclusive Bombeamento.</v>
      </c>
      <c r="C157" s="533"/>
      <c r="D157" s="533"/>
      <c r="E157" s="533"/>
      <c r="F157" s="533"/>
      <c r="G157" s="533"/>
      <c r="H157" s="533"/>
      <c r="I157" s="130" t="str">
        <f>INDEX(ORCAMENTO!$F:$F,MATCH(A157,ORCAMENTO!$B:$B,0))</f>
        <v>m³</v>
      </c>
      <c r="J157" s="140">
        <f>ROUND(SUM(J159:J161),2)</f>
        <v>96.5</v>
      </c>
    </row>
    <row r="158" spans="1:11">
      <c r="A158" s="131" t="s">
        <v>19</v>
      </c>
      <c r="B158" s="132" t="s">
        <v>18162</v>
      </c>
      <c r="C158" s="132"/>
      <c r="D158" s="132"/>
      <c r="E158" s="131"/>
      <c r="F158" s="131"/>
      <c r="G158" s="131"/>
      <c r="H158" s="131"/>
      <c r="I158" s="131"/>
      <c r="J158" s="141"/>
    </row>
    <row r="159" spans="1:11">
      <c r="A159" s="133" t="s">
        <v>32682</v>
      </c>
      <c r="B159" s="134">
        <v>40.9</v>
      </c>
      <c r="C159" s="134"/>
      <c r="E159" s="134"/>
      <c r="F159" s="134"/>
      <c r="G159" s="134"/>
      <c r="H159" s="134"/>
      <c r="I159" s="134"/>
      <c r="J159" s="134">
        <f t="shared" ref="J159:J161" si="3">ROUND((B159),2)</f>
        <v>40.9</v>
      </c>
    </row>
    <row r="160" spans="1:11">
      <c r="A160" s="133" t="s">
        <v>32683</v>
      </c>
      <c r="B160" s="134">
        <v>35.5</v>
      </c>
      <c r="C160" s="134"/>
      <c r="E160" s="134"/>
      <c r="F160" s="134"/>
      <c r="G160" s="134"/>
      <c r="H160" s="134"/>
      <c r="I160" s="134"/>
      <c r="J160" s="134">
        <f t="shared" si="3"/>
        <v>35.5</v>
      </c>
    </row>
    <row r="161" spans="1:10">
      <c r="A161" s="133" t="s">
        <v>18204</v>
      </c>
      <c r="B161" s="134">
        <v>20.100000000000001</v>
      </c>
      <c r="C161" s="134"/>
      <c r="E161" s="134"/>
      <c r="F161" s="134"/>
      <c r="G161" s="134"/>
      <c r="H161" s="134"/>
      <c r="I161" s="134"/>
      <c r="J161" s="134">
        <f t="shared" si="3"/>
        <v>20.100000000000001</v>
      </c>
    </row>
    <row r="162" spans="1:10" ht="53.1" customHeight="1">
      <c r="A162" s="130" t="str">
        <f>ORCAMENTO!B57</f>
        <v>7.11</v>
      </c>
      <c r="B162" s="533" t="str">
        <f>INDEX(ORCAMENTO!$E:$E,MATCH(A162,ORCAMENTO!$B:$B,0))</f>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v>
      </c>
      <c r="C162" s="533"/>
      <c r="D162" s="533"/>
      <c r="E162" s="533"/>
      <c r="F162" s="533"/>
      <c r="G162" s="533"/>
      <c r="H162" s="533"/>
      <c r="I162" s="130" t="str">
        <f>INDEX(ORCAMENTO!$F:$F,MATCH(A162,ORCAMENTO!$B:$B,0))</f>
        <v>m3</v>
      </c>
      <c r="J162" s="140">
        <f>ROUND(SUM(J164:J166),2)</f>
        <v>96.5</v>
      </c>
    </row>
    <row r="163" spans="1:10">
      <c r="A163" s="131" t="s">
        <v>19</v>
      </c>
      <c r="B163" s="132" t="s">
        <v>18162</v>
      </c>
      <c r="C163" s="132"/>
      <c r="D163" s="132"/>
      <c r="E163" s="131"/>
      <c r="F163" s="131"/>
      <c r="G163" s="131"/>
      <c r="H163" s="131"/>
      <c r="I163" s="131"/>
      <c r="J163" s="141"/>
    </row>
    <row r="164" spans="1:10">
      <c r="A164" s="133" t="s">
        <v>32682</v>
      </c>
      <c r="B164" s="134">
        <v>40.9</v>
      </c>
      <c r="C164" s="134"/>
      <c r="E164" s="134"/>
      <c r="F164" s="134"/>
      <c r="G164" s="134"/>
      <c r="H164" s="134"/>
      <c r="I164" s="134"/>
      <c r="J164" s="134">
        <f t="shared" ref="J164:J166" si="4">ROUND((B164),2)</f>
        <v>40.9</v>
      </c>
    </row>
    <row r="165" spans="1:10">
      <c r="A165" s="133" t="s">
        <v>32683</v>
      </c>
      <c r="B165" s="134">
        <v>35.5</v>
      </c>
      <c r="C165" s="134"/>
      <c r="E165" s="134"/>
      <c r="F165" s="134"/>
      <c r="G165" s="134"/>
      <c r="H165" s="134"/>
      <c r="I165" s="134"/>
      <c r="J165" s="134">
        <f t="shared" si="4"/>
        <v>35.5</v>
      </c>
    </row>
    <row r="166" spans="1:10">
      <c r="A166" s="133" t="s">
        <v>18204</v>
      </c>
      <c r="B166" s="134">
        <v>20.100000000000001</v>
      </c>
      <c r="C166" s="134"/>
      <c r="E166" s="134"/>
      <c r="F166" s="134"/>
      <c r="G166" s="134"/>
      <c r="H166" s="134"/>
      <c r="I166" s="134"/>
      <c r="J166" s="134">
        <f t="shared" si="4"/>
        <v>20.100000000000001</v>
      </c>
    </row>
    <row r="167" spans="1:10" ht="29.1" customHeight="1">
      <c r="A167" s="130" t="str">
        <f>ORCAMENTO!B58</f>
        <v>7.12</v>
      </c>
      <c r="B167" s="533" t="str">
        <f>INDEX(ORCAMENTO!$E:$E,MATCH(A167,ORCAMENTO!$B:$B,0))</f>
        <v>Aparelho De Apoio De Neoprene Fretado Para Estruturas Moldadas No Local - Fornecimento E Instalação</v>
      </c>
      <c r="C167" s="533"/>
      <c r="D167" s="533"/>
      <c r="E167" s="533"/>
      <c r="F167" s="533"/>
      <c r="G167" s="533"/>
      <c r="H167" s="533"/>
      <c r="I167" s="130" t="str">
        <f>INDEX(ORCAMENTO!$F:$F,MATCH(A167,ORCAMENTO!$B:$B,0))</f>
        <v>dm³</v>
      </c>
      <c r="J167" s="140">
        <f>ROUND(SUM(J169:J172),2)</f>
        <v>231.36</v>
      </c>
    </row>
    <row r="168" spans="1:10">
      <c r="A168" s="131" t="s">
        <v>19</v>
      </c>
      <c r="B168" s="132" t="s">
        <v>18109</v>
      </c>
      <c r="C168" s="132" t="s">
        <v>18179</v>
      </c>
      <c r="D168" s="132" t="s">
        <v>18178</v>
      </c>
      <c r="E168" s="131" t="s">
        <v>32965</v>
      </c>
      <c r="F168" s="131"/>
      <c r="G168" s="131"/>
      <c r="H168" s="131"/>
      <c r="I168" s="131"/>
      <c r="J168" s="141"/>
    </row>
    <row r="169" spans="1:10">
      <c r="A169" s="133" t="s">
        <v>32970</v>
      </c>
      <c r="B169" s="134">
        <v>1</v>
      </c>
      <c r="C169" s="134">
        <f>4.81*10</f>
        <v>48.099999999999994</v>
      </c>
      <c r="D169" s="125">
        <f>0.34*10</f>
        <v>3.4000000000000004</v>
      </c>
      <c r="E169" s="134">
        <f>0.0706*10</f>
        <v>0.70599999999999996</v>
      </c>
      <c r="F169" s="134"/>
      <c r="G169" s="134"/>
      <c r="H169" s="134"/>
      <c r="I169" s="134"/>
      <c r="J169" s="134">
        <f>C169*D169*E169</f>
        <v>115.45923999999999</v>
      </c>
    </row>
    <row r="170" spans="1:10">
      <c r="A170" s="133" t="s">
        <v>32971</v>
      </c>
      <c r="B170" s="134">
        <v>1</v>
      </c>
      <c r="C170" s="134">
        <f>4.81*10</f>
        <v>48.099999999999994</v>
      </c>
      <c r="D170" s="125">
        <f>0.34*10</f>
        <v>3.4000000000000004</v>
      </c>
      <c r="E170" s="134">
        <f>0.0706*10</f>
        <v>0.70599999999999996</v>
      </c>
      <c r="F170" s="134"/>
      <c r="G170" s="134"/>
      <c r="H170" s="134"/>
      <c r="I170" s="134"/>
      <c r="J170" s="134">
        <f>C170*D170*E170</f>
        <v>115.45923999999999</v>
      </c>
    </row>
    <row r="171" spans="1:10">
      <c r="A171" s="133" t="s">
        <v>32973</v>
      </c>
      <c r="B171" s="134">
        <v>2</v>
      </c>
      <c r="C171" s="134">
        <f>0.35*10</f>
        <v>3.5</v>
      </c>
      <c r="D171" s="125">
        <f>0.25*10</f>
        <v>2.5</v>
      </c>
      <c r="E171" s="134">
        <f>0.025</f>
        <v>2.5000000000000001E-2</v>
      </c>
      <c r="F171" s="134"/>
      <c r="G171" s="134"/>
      <c r="H171" s="134"/>
      <c r="I171" s="134"/>
      <c r="J171" s="134">
        <f t="shared" ref="J171:J172" si="5">C171*D171*E171</f>
        <v>0.21875</v>
      </c>
    </row>
    <row r="172" spans="1:10">
      <c r="A172" s="133" t="s">
        <v>32972</v>
      </c>
      <c r="B172" s="134">
        <v>2</v>
      </c>
      <c r="C172" s="134">
        <f>0.35*10</f>
        <v>3.5</v>
      </c>
      <c r="D172" s="125">
        <f>0.25*10</f>
        <v>2.5</v>
      </c>
      <c r="E172" s="134">
        <f>0.025</f>
        <v>2.5000000000000001E-2</v>
      </c>
      <c r="F172" s="134"/>
      <c r="G172" s="134"/>
      <c r="H172" s="134"/>
      <c r="I172" s="134"/>
      <c r="J172" s="134">
        <f t="shared" si="5"/>
        <v>0.21875</v>
      </c>
    </row>
    <row r="173" spans="1:10" ht="27" customHeight="1">
      <c r="A173" s="130" t="str">
        <f>ORCAMENTO!B59</f>
        <v>7.13</v>
      </c>
      <c r="B173" s="533" t="str">
        <f>INDEX(ORCAMENTO!$E:$E,MATCH(A173,ORCAMENTO!$B:$B,0))</f>
        <v>Microconcreto Para Reparos E Grauteamento - Confecção Em Misturador E Lançamento Manual</v>
      </c>
      <c r="C173" s="533"/>
      <c r="D173" s="533"/>
      <c r="E173" s="533"/>
      <c r="F173" s="533"/>
      <c r="G173" s="533"/>
      <c r="H173" s="533"/>
      <c r="I173" s="130" t="str">
        <f>INDEX(ORCAMENTO!$F:$F,MATCH(A173,ORCAMENTO!$B:$B,0))</f>
        <v>m³</v>
      </c>
      <c r="J173" s="140">
        <f>ROUND(SUM(J175),2)</f>
        <v>1.56</v>
      </c>
    </row>
    <row r="174" spans="1:10">
      <c r="A174" s="131" t="s">
        <v>19</v>
      </c>
      <c r="B174" s="132" t="s">
        <v>18162</v>
      </c>
      <c r="C174" s="131"/>
      <c r="D174" s="132"/>
      <c r="E174" s="131"/>
      <c r="F174" s="131"/>
      <c r="G174" s="131"/>
      <c r="H174" s="131"/>
      <c r="I174" s="131"/>
      <c r="J174" s="141"/>
    </row>
    <row r="175" spans="1:10">
      <c r="A175" s="133" t="s">
        <v>18205</v>
      </c>
      <c r="B175" s="134">
        <v>1.56</v>
      </c>
      <c r="C175" s="134"/>
      <c r="E175" s="134"/>
      <c r="F175" s="134"/>
      <c r="G175" s="134"/>
      <c r="H175" s="134"/>
      <c r="I175" s="134"/>
      <c r="J175" s="134">
        <f t="shared" ref="J175" si="6">ROUND((B175),2)</f>
        <v>1.56</v>
      </c>
    </row>
    <row r="176" spans="1:10">
      <c r="A176" s="129">
        <f>ORCAMENTO!B60</f>
        <v>8</v>
      </c>
      <c r="B176" s="534" t="str">
        <f>INDEX(ORCAMENTO!$E:$E,MATCH(A176,ORCAMENTO!$B:$B,0))</f>
        <v>PAVIMENTAÇÃO</v>
      </c>
      <c r="C176" s="534"/>
      <c r="D176" s="534"/>
      <c r="E176" s="534"/>
      <c r="F176" s="534"/>
      <c r="G176" s="534"/>
      <c r="H176" s="534"/>
      <c r="I176" s="534"/>
      <c r="J176" s="534"/>
    </row>
    <row r="177" spans="1:10">
      <c r="A177" s="130" t="str">
        <f>ORCAMENTO!B61</f>
        <v>8.1</v>
      </c>
      <c r="B177" s="533" t="str">
        <f>INDEX(ORCAMENTO!$E:$E,MATCH(A177,ORCAMENTO!$B:$B,0))</f>
        <v>Imprimação Com Emulsão Asfáltica</v>
      </c>
      <c r="C177" s="533"/>
      <c r="D177" s="533"/>
      <c r="E177" s="533"/>
      <c r="F177" s="533"/>
      <c r="G177" s="533"/>
      <c r="H177" s="533"/>
      <c r="I177" s="130" t="str">
        <f>INDEX(ORCAMENTO!$F:$F,MATCH(A177,ORCAMENTO!$B:$B,0))</f>
        <v>m²</v>
      </c>
      <c r="J177" s="140">
        <f>ROUND(SUM(J179:J179),2)</f>
        <v>291</v>
      </c>
    </row>
    <row r="178" spans="1:10">
      <c r="A178" s="131" t="s">
        <v>19</v>
      </c>
      <c r="B178" s="132" t="s">
        <v>18152</v>
      </c>
      <c r="C178" s="132"/>
      <c r="D178" s="132"/>
      <c r="E178" s="131"/>
      <c r="F178" s="131"/>
      <c r="G178" s="131"/>
      <c r="H178" s="131"/>
      <c r="I178" s="131"/>
      <c r="J178" s="141"/>
    </row>
    <row r="179" spans="1:10">
      <c r="A179" s="133" t="s">
        <v>18206</v>
      </c>
      <c r="B179" s="134">
        <v>291</v>
      </c>
      <c r="C179" s="134"/>
      <c r="E179" s="134"/>
      <c r="F179" s="134"/>
      <c r="G179" s="134"/>
      <c r="H179" s="134"/>
      <c r="I179" s="134"/>
      <c r="J179" s="134">
        <f>ROUND((B179),2)</f>
        <v>291</v>
      </c>
    </row>
    <row r="180" spans="1:10">
      <c r="A180" s="130" t="str">
        <f>ORCAMENTO!B62</f>
        <v>8.2</v>
      </c>
      <c r="B180" s="533" t="str">
        <f>INDEX(ORCAMENTO!$E:$E,MATCH(A180,ORCAMENTO!$B:$B,0))</f>
        <v>Pintura De Ligação</v>
      </c>
      <c r="C180" s="533"/>
      <c r="D180" s="533"/>
      <c r="E180" s="533"/>
      <c r="F180" s="533"/>
      <c r="G180" s="533"/>
      <c r="H180" s="533"/>
      <c r="I180" s="130" t="str">
        <f>INDEX(ORCAMENTO!$F:$F,MATCH(A180,ORCAMENTO!$B:$B,0))</f>
        <v>m²</v>
      </c>
      <c r="J180" s="140">
        <f>ROUND(SUM(J182:J182),2)</f>
        <v>291</v>
      </c>
    </row>
    <row r="181" spans="1:10">
      <c r="A181" s="131" t="s">
        <v>19</v>
      </c>
      <c r="B181" s="132" t="s">
        <v>18152</v>
      </c>
      <c r="C181" s="132"/>
      <c r="D181" s="132"/>
      <c r="E181" s="132"/>
      <c r="F181" s="131"/>
      <c r="G181" s="131"/>
      <c r="H181" s="131"/>
      <c r="I181" s="131"/>
      <c r="J181" s="141"/>
    </row>
    <row r="182" spans="1:10">
      <c r="A182" s="133" t="s">
        <v>18206</v>
      </c>
      <c r="B182" s="134">
        <v>291</v>
      </c>
      <c r="C182" s="134"/>
      <c r="E182" s="134"/>
      <c r="F182" s="134"/>
      <c r="G182" s="134"/>
      <c r="H182" s="134"/>
      <c r="I182" s="134"/>
      <c r="J182" s="134">
        <f>ROUND((B182),2)</f>
        <v>291</v>
      </c>
    </row>
    <row r="183" spans="1:10">
      <c r="A183" s="130" t="str">
        <f>ORCAMENTO!B63</f>
        <v>8.3</v>
      </c>
      <c r="B183" s="533" t="str">
        <f>INDEX(ORCAMENTO!$E:$E,MATCH(A183,ORCAMENTO!$B:$B,0))</f>
        <v>Emulsão Asfáltica Para Imprimação (Eai), Fornecimento</v>
      </c>
      <c r="C183" s="533"/>
      <c r="D183" s="533"/>
      <c r="E183" s="533"/>
      <c r="F183" s="533"/>
      <c r="G183" s="533"/>
      <c r="H183" s="533"/>
      <c r="I183" s="130" t="str">
        <f>INDEX(ORCAMENTO!$F:$F,MATCH(A183,ORCAMENTO!$B:$B,0))</f>
        <v>t</v>
      </c>
      <c r="J183" s="140">
        <f>ROUND(SUM(J185:J185),2)</f>
        <v>0.38</v>
      </c>
    </row>
    <row r="184" spans="1:10" ht="32.25" customHeight="1">
      <c r="A184" s="131" t="s">
        <v>19</v>
      </c>
      <c r="B184" s="132" t="s">
        <v>18152</v>
      </c>
      <c r="C184" s="132" t="s">
        <v>32946</v>
      </c>
      <c r="D184" s="132"/>
      <c r="E184" s="132"/>
      <c r="F184" s="131"/>
      <c r="G184" s="131"/>
      <c r="H184" s="131"/>
      <c r="I184" s="131"/>
      <c r="J184" s="141"/>
    </row>
    <row r="185" spans="1:10">
      <c r="A185" s="133" t="s">
        <v>32947</v>
      </c>
      <c r="B185" s="134">
        <v>291</v>
      </c>
      <c r="C185" s="448">
        <f>0.0013</f>
        <v>1.2999999999999999E-3</v>
      </c>
      <c r="E185" s="134"/>
      <c r="F185" s="134"/>
      <c r="G185" s="134"/>
      <c r="H185" s="134"/>
      <c r="I185" s="134"/>
      <c r="J185" s="134">
        <f>B185*C185</f>
        <v>0.37829999999999997</v>
      </c>
    </row>
    <row r="186" spans="1:10">
      <c r="A186" s="130" t="str">
        <f>ORCAMENTO!B64</f>
        <v>8.4</v>
      </c>
      <c r="B186" s="533" t="str">
        <f>INDEX(ORCAMENTO!$E:$E,MATCH(A186,ORCAMENTO!$B:$B,0))</f>
        <v>Emulsão Rr-1C, Fornecimento</v>
      </c>
      <c r="C186" s="533"/>
      <c r="D186" s="533"/>
      <c r="E186" s="533"/>
      <c r="F186" s="533"/>
      <c r="G186" s="533"/>
      <c r="H186" s="533"/>
      <c r="I186" s="130" t="str">
        <f>INDEX(ORCAMENTO!$F:$F,MATCH(A186,ORCAMENTO!$B:$B,0))</f>
        <v>t</v>
      </c>
      <c r="J186" s="140">
        <f>ROUND(SUM(J188:J188),2)</f>
        <v>0.17</v>
      </c>
    </row>
    <row r="187" spans="1:10" ht="33.75">
      <c r="A187" s="131" t="s">
        <v>19</v>
      </c>
      <c r="B187" s="132" t="s">
        <v>18152</v>
      </c>
      <c r="C187" s="132" t="s">
        <v>32946</v>
      </c>
      <c r="D187" s="132"/>
      <c r="E187" s="132"/>
      <c r="F187" s="131"/>
      <c r="G187" s="131"/>
      <c r="H187" s="131"/>
      <c r="I187" s="131"/>
      <c r="J187" s="141"/>
    </row>
    <row r="188" spans="1:10">
      <c r="A188" s="133" t="s">
        <v>32948</v>
      </c>
      <c r="B188" s="134">
        <v>291</v>
      </c>
      <c r="C188" s="448">
        <f>0.0006</f>
        <v>5.9999999999999995E-4</v>
      </c>
      <c r="E188" s="134"/>
      <c r="F188" s="134"/>
      <c r="G188" s="134"/>
      <c r="H188" s="134"/>
      <c r="I188" s="134"/>
      <c r="J188" s="134">
        <f>B188*C188</f>
        <v>0.17459999999999998</v>
      </c>
    </row>
    <row r="189" spans="1:10" ht="23.1" customHeight="1">
      <c r="A189" s="130" t="str">
        <f>ORCAMENTO!B65</f>
        <v>8.5</v>
      </c>
      <c r="B189" s="533" t="str">
        <f>INDEX(ORCAMENTO!$E:$E,MATCH(A189,ORCAMENTO!$B:$B,0))</f>
        <v>Cbuq (Camada Pronta - Capa) Inclusive Fornecimento, Exclusive Transporte Comercial Do Cap E Da Massa</v>
      </c>
      <c r="C189" s="533"/>
      <c r="D189" s="533"/>
      <c r="E189" s="533"/>
      <c r="F189" s="533"/>
      <c r="G189" s="533"/>
      <c r="H189" s="533"/>
      <c r="I189" s="130" t="str">
        <f>INDEX(ORCAMENTO!$F:$F,MATCH(A189,ORCAMENTO!$B:$B,0))</f>
        <v>t</v>
      </c>
      <c r="J189" s="140">
        <f>ROUND(SUM(J191),2)</f>
        <v>30.73</v>
      </c>
    </row>
    <row r="190" spans="1:10" ht="33.75">
      <c r="A190" s="131" t="s">
        <v>19</v>
      </c>
      <c r="B190" s="132" t="s">
        <v>18152</v>
      </c>
      <c r="C190" s="132" t="s">
        <v>18207</v>
      </c>
      <c r="D190" s="132" t="s">
        <v>18208</v>
      </c>
      <c r="E190" s="132" t="s">
        <v>18209</v>
      </c>
      <c r="F190" s="131"/>
      <c r="G190" s="131"/>
      <c r="H190" s="131"/>
      <c r="I190" s="131"/>
      <c r="J190" s="141"/>
    </row>
    <row r="191" spans="1:10">
      <c r="A191" s="133" t="s">
        <v>18206</v>
      </c>
      <c r="B191" s="134">
        <v>291</v>
      </c>
      <c r="C191" s="134">
        <v>2.4</v>
      </c>
      <c r="D191" s="134">
        <v>0.04</v>
      </c>
      <c r="E191" s="134">
        <v>1.1000000000000001</v>
      </c>
      <c r="F191" s="134"/>
      <c r="G191" s="134"/>
      <c r="H191" s="134"/>
      <c r="I191" s="134"/>
      <c r="J191" s="134">
        <f>ROUND((B191*C191*D191*E191),2)</f>
        <v>30.73</v>
      </c>
    </row>
    <row r="192" spans="1:10" ht="23.1" customHeight="1">
      <c r="A192" s="130" t="str">
        <f>ORCAMENTO!B66</f>
        <v>8.6</v>
      </c>
      <c r="B192" s="533" t="str">
        <f>INDEX(ORCAMENTO!$E:$E,MATCH(A192,ORCAMENTO!$B:$B,0))</f>
        <v>Transporte De Material Asfáltico (Dnit) - Xp = 22,00 Km Xr = 0,00 Km</v>
      </c>
      <c r="C192" s="533"/>
      <c r="D192" s="533"/>
      <c r="E192" s="533"/>
      <c r="F192" s="533"/>
      <c r="G192" s="533"/>
      <c r="H192" s="533"/>
      <c r="I192" s="130" t="str">
        <f>INDEX(ORCAMENTO!$F:$F,MATCH(A192,ORCAMENTO!$B:$B,0))</f>
        <v>t</v>
      </c>
      <c r="J192" s="140">
        <f>ROUND(SUM(J194:J196),2)</f>
        <v>31.28</v>
      </c>
    </row>
    <row r="193" spans="1:10">
      <c r="A193" s="131" t="s">
        <v>19</v>
      </c>
      <c r="B193" s="132" t="s">
        <v>18131</v>
      </c>
      <c r="C193" s="132"/>
      <c r="D193" s="132"/>
      <c r="E193" s="132"/>
      <c r="F193" s="131"/>
      <c r="G193" s="131"/>
      <c r="H193" s="131"/>
      <c r="I193" s="131"/>
      <c r="J193" s="141"/>
    </row>
    <row r="194" spans="1:10">
      <c r="A194" s="133" t="s">
        <v>32949</v>
      </c>
      <c r="B194" s="134">
        <f>J185</f>
        <v>0.37829999999999997</v>
      </c>
      <c r="C194" s="134"/>
      <c r="D194" s="541" t="s">
        <v>32952</v>
      </c>
      <c r="E194" s="542"/>
      <c r="F194" s="542"/>
      <c r="G194" s="542"/>
      <c r="H194" s="542"/>
      <c r="I194" s="543"/>
      <c r="J194" s="134">
        <f>B194</f>
        <v>0.37829999999999997</v>
      </c>
    </row>
    <row r="195" spans="1:10">
      <c r="A195" s="133" t="s">
        <v>32950</v>
      </c>
      <c r="B195" s="134">
        <f>J188</f>
        <v>0.17459999999999998</v>
      </c>
      <c r="C195" s="134"/>
      <c r="D195" s="544"/>
      <c r="E195" s="545"/>
      <c r="F195" s="545"/>
      <c r="G195" s="545"/>
      <c r="H195" s="545"/>
      <c r="I195" s="546"/>
      <c r="J195" s="134">
        <f t="shared" ref="J195:J196" si="7">B195</f>
        <v>0.17459999999999998</v>
      </c>
    </row>
    <row r="196" spans="1:10">
      <c r="A196" s="133" t="s">
        <v>32951</v>
      </c>
      <c r="B196" s="134">
        <f>J191</f>
        <v>30.73</v>
      </c>
      <c r="C196" s="134"/>
      <c r="D196" s="547"/>
      <c r="E196" s="548"/>
      <c r="F196" s="548"/>
      <c r="G196" s="548"/>
      <c r="H196" s="548"/>
      <c r="I196" s="549"/>
      <c r="J196" s="134">
        <f t="shared" si="7"/>
        <v>30.73</v>
      </c>
    </row>
    <row r="197" spans="1:10" ht="23.1" customHeight="1">
      <c r="A197" s="130" t="str">
        <f>ORCAMENTO!B67</f>
        <v>8.7</v>
      </c>
      <c r="B197" s="533" t="str">
        <f>INDEX(ORCAMENTO!$E:$E,MATCH(A197,ORCAMENTO!$B:$B,0))</f>
        <v>Transporte De Material Asfáltico (Dnit), Inclusive Bdi Diferenciado - Xp = 565,00 Km Xr = 0,00 Km</v>
      </c>
      <c r="C197" s="533"/>
      <c r="D197" s="533"/>
      <c r="E197" s="533"/>
      <c r="F197" s="533"/>
      <c r="G197" s="533"/>
      <c r="H197" s="533"/>
      <c r="I197" s="130" t="str">
        <f>INDEX(ORCAMENTO!$F:$F,MATCH(A197,ORCAMENTO!$B:$B,0))</f>
        <v>t</v>
      </c>
      <c r="J197" s="140">
        <f>ROUND(SUM(J199:J201),2)</f>
        <v>2.4</v>
      </c>
    </row>
    <row r="198" spans="1:10">
      <c r="A198" s="131" t="s">
        <v>19</v>
      </c>
      <c r="B198" s="132" t="s">
        <v>18131</v>
      </c>
      <c r="C198" s="132"/>
      <c r="D198" s="132"/>
      <c r="E198" s="132"/>
      <c r="F198" s="131"/>
      <c r="G198" s="131"/>
      <c r="H198" s="131"/>
      <c r="I198" s="131"/>
      <c r="J198" s="141"/>
    </row>
    <row r="199" spans="1:10">
      <c r="A199" s="133" t="s">
        <v>32949</v>
      </c>
      <c r="B199" s="134">
        <f t="shared" ref="B199:B200" si="8">B194</f>
        <v>0.37829999999999997</v>
      </c>
      <c r="C199" s="134"/>
      <c r="D199" s="541" t="s">
        <v>32956</v>
      </c>
      <c r="E199" s="542"/>
      <c r="F199" s="542"/>
      <c r="G199" s="542"/>
      <c r="H199" s="542"/>
      <c r="I199" s="543"/>
      <c r="J199" s="134">
        <f>B199</f>
        <v>0.37829999999999997</v>
      </c>
    </row>
    <row r="200" spans="1:10">
      <c r="A200" s="133" t="s">
        <v>32950</v>
      </c>
      <c r="B200" s="134">
        <f t="shared" si="8"/>
        <v>0.17459999999999998</v>
      </c>
      <c r="C200" s="134"/>
      <c r="D200" s="544"/>
      <c r="E200" s="545"/>
      <c r="F200" s="545"/>
      <c r="G200" s="545"/>
      <c r="H200" s="545"/>
      <c r="I200" s="546"/>
      <c r="J200" s="134">
        <f t="shared" ref="J200:J201" si="9">B200</f>
        <v>0.17459999999999998</v>
      </c>
    </row>
    <row r="201" spans="1:10">
      <c r="A201" s="133" t="s">
        <v>32954</v>
      </c>
      <c r="B201" s="134">
        <f>B196*0.06</f>
        <v>1.8437999999999999</v>
      </c>
      <c r="C201" s="134"/>
      <c r="D201" s="547"/>
      <c r="E201" s="548"/>
      <c r="F201" s="548"/>
      <c r="G201" s="548"/>
      <c r="H201" s="548"/>
      <c r="I201" s="549"/>
      <c r="J201" s="134">
        <f t="shared" si="9"/>
        <v>1.8437999999999999</v>
      </c>
    </row>
    <row r="202" spans="1:10" ht="27" customHeight="1">
      <c r="A202" s="130" t="str">
        <f>ORCAMENTO!B68</f>
        <v>8.8</v>
      </c>
      <c r="B202" s="533" t="str">
        <f>INDEX(ORCAMENTO!$E:$E,MATCH(A202,ORCAMENTO!$B:$B,0))</f>
        <v>Junta De Dilatação Em Elastômero E Perfil Vv - L = 20 Mm E H = 40 Mm - Fornecimento E Instalação</v>
      </c>
      <c r="C202" s="533"/>
      <c r="D202" s="533"/>
      <c r="E202" s="533"/>
      <c r="F202" s="533"/>
      <c r="G202" s="533"/>
      <c r="H202" s="533"/>
      <c r="I202" s="130" t="str">
        <f>INDEX(ORCAMENTO!$F:$F,MATCH(A202,ORCAMENTO!$B:$B,0))</f>
        <v>m</v>
      </c>
      <c r="J202" s="140">
        <f>ROUND(SUM(J204:J204),2)</f>
        <v>24.8</v>
      </c>
    </row>
    <row r="203" spans="1:10">
      <c r="A203" s="131" t="s">
        <v>19</v>
      </c>
      <c r="B203" s="132" t="s">
        <v>18036</v>
      </c>
      <c r="C203" s="132" t="s">
        <v>18154</v>
      </c>
      <c r="D203" s="132"/>
      <c r="E203" s="131"/>
      <c r="F203" s="131"/>
      <c r="G203" s="131"/>
      <c r="H203" s="131"/>
      <c r="I203" s="131"/>
      <c r="J203" s="141"/>
    </row>
    <row r="204" spans="1:10">
      <c r="A204" s="133" t="s">
        <v>18210</v>
      </c>
      <c r="B204" s="134">
        <v>6.2</v>
      </c>
      <c r="C204" s="134">
        <v>4</v>
      </c>
      <c r="E204" s="134"/>
      <c r="F204" s="134"/>
      <c r="G204" s="134"/>
      <c r="H204" s="134"/>
      <c r="I204" s="134"/>
      <c r="J204" s="134">
        <f>ROUND((B204*C204),2)</f>
        <v>24.8</v>
      </c>
    </row>
    <row r="205" spans="1:10">
      <c r="A205" s="129">
        <f>ORCAMENTO!B69</f>
        <v>9</v>
      </c>
      <c r="B205" s="534" t="str">
        <f>INDEX(ORCAMENTO!$E:$E,MATCH(A205,ORCAMENTO!$B:$B,0))</f>
        <v>REPAROS GERAIS</v>
      </c>
      <c r="C205" s="534"/>
      <c r="D205" s="534"/>
      <c r="E205" s="534"/>
      <c r="F205" s="534"/>
      <c r="G205" s="534"/>
      <c r="H205" s="534"/>
      <c r="I205" s="534"/>
      <c r="J205" s="534"/>
    </row>
    <row r="206" spans="1:10">
      <c r="A206" s="130" t="str">
        <f>ORCAMENTO!B70</f>
        <v>9.1</v>
      </c>
      <c r="B206" s="533" t="str">
        <f>INDEX(ORCAMENTO!$E:$E,MATCH(A206,ORCAMENTO!$B:$B,0))</f>
        <v>Demolição Manual Alvenaria Tijolo Furado Assentado Com Argamassa</v>
      </c>
      <c r="C206" s="533"/>
      <c r="D206" s="533"/>
      <c r="E206" s="533"/>
      <c r="F206" s="533"/>
      <c r="G206" s="533"/>
      <c r="H206" s="533"/>
      <c r="I206" s="130" t="str">
        <f>INDEX(ORCAMENTO!$F:$F,MATCH(A206,ORCAMENTO!$B:$B,0))</f>
        <v>m3</v>
      </c>
      <c r="J206" s="140">
        <f>ROUND(SUM(J208:J208),2)</f>
        <v>1.25</v>
      </c>
    </row>
    <row r="207" spans="1:10">
      <c r="A207" s="131" t="s">
        <v>19</v>
      </c>
      <c r="B207" s="132" t="s">
        <v>18152</v>
      </c>
      <c r="C207" s="132" t="s">
        <v>18208</v>
      </c>
      <c r="D207" s="132"/>
      <c r="E207" s="131"/>
      <c r="F207" s="131"/>
      <c r="G207" s="131"/>
      <c r="H207" s="131"/>
      <c r="I207" s="131"/>
      <c r="J207" s="141"/>
    </row>
    <row r="208" spans="1:10">
      <c r="A208" s="133" t="s">
        <v>18211</v>
      </c>
      <c r="B208" s="134">
        <v>5</v>
      </c>
      <c r="C208" s="134">
        <v>0.25</v>
      </c>
      <c r="E208" s="134"/>
      <c r="F208" s="134"/>
      <c r="G208" s="134"/>
      <c r="H208" s="134"/>
      <c r="I208" s="134"/>
      <c r="J208" s="134">
        <f>ROUND((B208*C208),2)</f>
        <v>1.25</v>
      </c>
    </row>
    <row r="209" spans="1:11" ht="42" customHeight="1">
      <c r="A209" s="130" t="str">
        <f>ORCAMENTO!B71</f>
        <v>9.2</v>
      </c>
      <c r="B209" s="533" t="str">
        <f>INDEX(ORCAMENTO!$E:$E,MATCH(A209,ORCAMENTO!$B:$B,0))</f>
        <v>Alvenaria De Lajota (20 X 20 X 10) Cm Espessura 10 Cm, Inclusive Transporte De Areia, Lajota E
Cimento</v>
      </c>
      <c r="C209" s="533"/>
      <c r="D209" s="533"/>
      <c r="E209" s="533"/>
      <c r="F209" s="533"/>
      <c r="G209" s="533"/>
      <c r="H209" s="533"/>
      <c r="I209" s="130" t="str">
        <f>INDEX(ORCAMENTO!$F:$F,MATCH(A209,ORCAMENTO!$B:$B,0))</f>
        <v>m2</v>
      </c>
      <c r="J209" s="140">
        <f>ROUND(SUM(J211),2)</f>
        <v>10</v>
      </c>
      <c r="K209" s="56">
        <v>10</v>
      </c>
    </row>
    <row r="210" spans="1:11">
      <c r="A210" s="131" t="s">
        <v>19</v>
      </c>
      <c r="B210" s="132" t="s">
        <v>18149</v>
      </c>
      <c r="C210" s="132" t="s">
        <v>18177</v>
      </c>
      <c r="D210" s="132"/>
      <c r="E210" s="131"/>
      <c r="F210" s="131"/>
      <c r="G210" s="131"/>
      <c r="H210" s="131"/>
      <c r="I210" s="131"/>
      <c r="J210" s="141"/>
    </row>
    <row r="211" spans="1:11" ht="22.5">
      <c r="A211" s="135" t="s">
        <v>18212</v>
      </c>
      <c r="B211" s="134">
        <v>1</v>
      </c>
      <c r="C211" s="134">
        <v>10</v>
      </c>
      <c r="E211" s="134"/>
      <c r="F211" s="134"/>
      <c r="G211" s="134"/>
      <c r="H211" s="134"/>
      <c r="I211" s="134"/>
      <c r="J211" s="134">
        <f>ROUND((B211*C211),2)</f>
        <v>10</v>
      </c>
    </row>
    <row r="212" spans="1:11">
      <c r="A212" s="130" t="str">
        <f>ORCAMENTO!B72</f>
        <v>9.3</v>
      </c>
      <c r="B212" s="533" t="str">
        <f>INDEX(ORCAMENTO!$E:$E,MATCH(A212,ORCAMENTO!$B:$B,0))</f>
        <v>Demolição Manual De Concreto Armado</v>
      </c>
      <c r="C212" s="533"/>
      <c r="D212" s="533"/>
      <c r="E212" s="533"/>
      <c r="F212" s="533"/>
      <c r="G212" s="533"/>
      <c r="H212" s="533"/>
      <c r="I212" s="130" t="str">
        <f>INDEX(ORCAMENTO!$F:$F,MATCH(A212,ORCAMENTO!$B:$B,0))</f>
        <v>m3</v>
      </c>
      <c r="J212" s="140">
        <f>ROUND(SUM(J214:J214),2)</f>
        <v>0.5</v>
      </c>
    </row>
    <row r="213" spans="1:11">
      <c r="A213" s="131" t="s">
        <v>19</v>
      </c>
      <c r="B213" s="132" t="s">
        <v>18162</v>
      </c>
      <c r="C213" s="132"/>
      <c r="D213" s="132"/>
      <c r="E213" s="131"/>
      <c r="F213" s="131"/>
      <c r="G213" s="131"/>
      <c r="H213" s="131"/>
      <c r="I213" s="131"/>
      <c r="J213" s="141"/>
    </row>
    <row r="214" spans="1:11" ht="22.5">
      <c r="A214" s="135" t="s">
        <v>18213</v>
      </c>
      <c r="B214" s="134">
        <v>0.5</v>
      </c>
      <c r="C214" s="134"/>
      <c r="E214" s="134"/>
      <c r="F214" s="134"/>
      <c r="G214" s="134"/>
      <c r="H214" s="134"/>
      <c r="I214" s="134"/>
      <c r="J214" s="134">
        <f>ROUND((B214),2)</f>
        <v>0.5</v>
      </c>
    </row>
    <row r="215" spans="1:11" ht="27" customHeight="1">
      <c r="A215" s="130" t="str">
        <f>ORCAMENTO!B73</f>
        <v>9.4</v>
      </c>
      <c r="B215" s="533" t="str">
        <f>INDEX(ORCAMENTO!$E:$E,MATCH(A215,ORCAMENTO!$B:$B,0))</f>
        <v>Concreto Magro - Confecção Em Betoneira E Lançamento Manual - Areia E Brita Comerciais</v>
      </c>
      <c r="C215" s="533"/>
      <c r="D215" s="533"/>
      <c r="E215" s="533"/>
      <c r="F215" s="533"/>
      <c r="G215" s="533"/>
      <c r="H215" s="533"/>
      <c r="I215" s="130" t="str">
        <f>INDEX(ORCAMENTO!$F:$F,MATCH(A215,ORCAMENTO!$B:$B,0))</f>
        <v>m³</v>
      </c>
      <c r="J215" s="140">
        <f>ROUND(SUM(J217),2)</f>
        <v>0.5</v>
      </c>
    </row>
    <row r="216" spans="1:11">
      <c r="A216" s="131" t="s">
        <v>19</v>
      </c>
      <c r="B216" s="132" t="s">
        <v>18162</v>
      </c>
      <c r="C216" s="132"/>
      <c r="D216" s="132"/>
      <c r="E216" s="131"/>
      <c r="F216" s="131"/>
      <c r="G216" s="131"/>
      <c r="H216" s="131"/>
      <c r="I216" s="131"/>
      <c r="J216" s="141"/>
    </row>
    <row r="217" spans="1:11">
      <c r="A217" s="133" t="s">
        <v>18214</v>
      </c>
      <c r="B217" s="134">
        <v>0.5</v>
      </c>
      <c r="C217" s="134"/>
      <c r="E217" s="134"/>
      <c r="F217" s="134"/>
      <c r="G217" s="134"/>
      <c r="H217" s="134"/>
      <c r="I217" s="134"/>
      <c r="J217" s="134">
        <f>ROUND((B217),2)</f>
        <v>0.5</v>
      </c>
    </row>
    <row r="218" spans="1:11">
      <c r="A218" s="538" t="s">
        <v>18215</v>
      </c>
      <c r="B218" s="539"/>
      <c r="C218" s="539"/>
      <c r="D218" s="539"/>
      <c r="E218" s="539"/>
      <c r="F218" s="539"/>
      <c r="G218" s="539"/>
      <c r="H218" s="539"/>
      <c r="I218" s="539"/>
      <c r="J218" s="540"/>
    </row>
    <row r="219" spans="1:11">
      <c r="A219" s="130" t="str">
        <f>ORCAMENTO!B74</f>
        <v>9.5</v>
      </c>
      <c r="B219" s="533" t="str">
        <f>INDEX(ORCAMENTO!$E:$E,MATCH(A219,ORCAMENTO!$B:$B,0))</f>
        <v>Apicoamento Manual De Superfície De Concreto Em Vias Urbanas</v>
      </c>
      <c r="C219" s="533"/>
      <c r="D219" s="533"/>
      <c r="E219" s="533"/>
      <c r="F219" s="533"/>
      <c r="G219" s="533"/>
      <c r="H219" s="533"/>
      <c r="I219" s="130" t="str">
        <f>INDEX(ORCAMENTO!$F:$F,MATCH(A219,ORCAMENTO!$B:$B,0))</f>
        <v>m2</v>
      </c>
      <c r="J219" s="140">
        <f>ROUND(SUM(J221),2)</f>
        <v>2</v>
      </c>
      <c r="K219" s="56">
        <v>2</v>
      </c>
    </row>
    <row r="220" spans="1:11">
      <c r="A220" s="131" t="s">
        <v>19</v>
      </c>
      <c r="B220" s="132" t="s">
        <v>18152</v>
      </c>
      <c r="C220" s="132"/>
      <c r="D220" s="132"/>
      <c r="E220" s="131"/>
      <c r="F220" s="131"/>
      <c r="G220" s="131"/>
      <c r="H220" s="131"/>
      <c r="I220" s="131"/>
      <c r="J220" s="141"/>
    </row>
    <row r="221" spans="1:11">
      <c r="A221" s="135" t="s">
        <v>18216</v>
      </c>
      <c r="B221" s="134">
        <v>2</v>
      </c>
      <c r="C221" s="134"/>
      <c r="E221" s="134"/>
      <c r="F221" s="134"/>
      <c r="G221" s="134"/>
      <c r="H221" s="134"/>
      <c r="I221" s="134"/>
      <c r="J221" s="134">
        <f>ROUND((B221),2)</f>
        <v>2</v>
      </c>
    </row>
    <row r="222" spans="1:11" ht="18.95" customHeight="1">
      <c r="A222" s="130" t="str">
        <f>ORCAMENTO!B75</f>
        <v>9.6</v>
      </c>
      <c r="B222" s="533" t="str">
        <f>INDEX(ORCAMENTO!$E:$E,MATCH(A222,ORCAMENTO!$B:$B,0))</f>
        <v>Retirada (Corte) De Armadura Deteriorada, Superior A 20% Do Diâmetro Original</v>
      </c>
      <c r="C222" s="533"/>
      <c r="D222" s="533"/>
      <c r="E222" s="533"/>
      <c r="F222" s="533"/>
      <c r="G222" s="533"/>
      <c r="H222" s="533"/>
      <c r="I222" s="130" t="str">
        <f>INDEX(ORCAMENTO!$F:$F,MATCH(A222,ORCAMENTO!$B:$B,0))</f>
        <v>kg</v>
      </c>
      <c r="J222" s="140">
        <f>ROUND(SUM(J223:J224),2)</f>
        <v>10</v>
      </c>
      <c r="K222" s="56">
        <v>10</v>
      </c>
    </row>
    <row r="223" spans="1:11">
      <c r="A223" s="131" t="s">
        <v>19</v>
      </c>
      <c r="B223" s="132" t="s">
        <v>18131</v>
      </c>
      <c r="C223" s="132"/>
      <c r="D223" s="132"/>
      <c r="E223" s="131"/>
      <c r="F223" s="131"/>
      <c r="G223" s="131"/>
      <c r="H223" s="131"/>
      <c r="I223" s="131"/>
      <c r="J223" s="141"/>
    </row>
    <row r="224" spans="1:11">
      <c r="A224" s="133" t="s">
        <v>18217</v>
      </c>
      <c r="B224" s="134">
        <v>10</v>
      </c>
      <c r="C224" s="134"/>
      <c r="E224" s="134"/>
      <c r="F224" s="134"/>
      <c r="G224" s="134"/>
      <c r="H224" s="134"/>
      <c r="I224" s="134"/>
      <c r="J224" s="134">
        <f>ROUND((B224),2)</f>
        <v>10</v>
      </c>
    </row>
    <row r="225" spans="1:11" ht="42.95" customHeight="1">
      <c r="A225" s="130" t="str">
        <f>ORCAMENTO!B76</f>
        <v>9.7</v>
      </c>
      <c r="B225" s="533" t="str">
        <f>INDEX(ORCAMENTO!$E:$E,MATCH(A225,ORCAMENTO!$B:$B,0))</f>
        <v>Tratamento De Armaduras Corroídas Com Lixamento Manual Com Escova De Aço, Até A Completa Remoção De Partículas Soltas, Materiais Indesejáveis E Corrosão, Exclusive Aplicação De Argamassa Cimentícia, Polimérica Com Inibidor De Corrosão</v>
      </c>
      <c r="C225" s="533"/>
      <c r="D225" s="533"/>
      <c r="E225" s="533"/>
      <c r="F225" s="533"/>
      <c r="G225" s="533"/>
      <c r="H225" s="533"/>
      <c r="I225" s="130" t="str">
        <f>INDEX(ORCAMENTO!$F:$F,MATCH(A225,ORCAMENTO!$B:$B,0))</f>
        <v>m2</v>
      </c>
      <c r="J225" s="140">
        <f>ROUND(SUM(J227:J227),2)</f>
        <v>2</v>
      </c>
    </row>
    <row r="226" spans="1:11">
      <c r="A226" s="131" t="s">
        <v>19</v>
      </c>
      <c r="B226" s="132" t="s">
        <v>18152</v>
      </c>
      <c r="C226" s="132"/>
      <c r="D226" s="132"/>
      <c r="E226" s="131"/>
      <c r="F226" s="131"/>
      <c r="G226" s="131"/>
      <c r="H226" s="131"/>
      <c r="I226" s="131"/>
      <c r="J226" s="141"/>
    </row>
    <row r="227" spans="1:11">
      <c r="A227" s="133" t="s">
        <v>18217</v>
      </c>
      <c r="B227" s="134">
        <v>2</v>
      </c>
      <c r="C227" s="134"/>
      <c r="E227" s="134"/>
      <c r="F227" s="134"/>
      <c r="G227" s="134"/>
      <c r="H227" s="134"/>
      <c r="I227" s="134"/>
      <c r="J227" s="134">
        <f>ROUND((B227),2)</f>
        <v>2</v>
      </c>
    </row>
    <row r="228" spans="1:11" ht="30" customHeight="1">
      <c r="A228" s="130" t="str">
        <f>ORCAMENTO!B77</f>
        <v>9.8</v>
      </c>
      <c r="B228" s="533" t="str">
        <f>INDEX(ORCAMENTO!$E:$E,MATCH(A228,ORCAMENTO!$B:$B,0))</f>
        <v>Tratamento De Armadura Com Duas Demãos (Esp. 1Mm) De Sika Top 108 Ou Equivalente, Exclusive Aplicação De Graute Cimentício</v>
      </c>
      <c r="C228" s="533"/>
      <c r="D228" s="533"/>
      <c r="E228" s="533"/>
      <c r="F228" s="533"/>
      <c r="G228" s="533"/>
      <c r="H228" s="533"/>
      <c r="I228" s="130" t="str">
        <f>INDEX(ORCAMENTO!$F:$F,MATCH(A228,ORCAMENTO!$B:$B,0))</f>
        <v>m2</v>
      </c>
      <c r="J228" s="140">
        <f>ROUND(SUM(J230),2)</f>
        <v>2</v>
      </c>
      <c r="K228" s="56">
        <v>2</v>
      </c>
    </row>
    <row r="229" spans="1:11">
      <c r="A229" s="131" t="s">
        <v>19</v>
      </c>
      <c r="B229" s="132" t="s">
        <v>18152</v>
      </c>
      <c r="C229" s="132"/>
      <c r="D229" s="132"/>
      <c r="E229" s="131"/>
      <c r="F229" s="131"/>
      <c r="G229" s="131"/>
      <c r="H229" s="131"/>
      <c r="I229" s="131"/>
      <c r="J229" s="141"/>
    </row>
    <row r="230" spans="1:11">
      <c r="A230" s="133" t="s">
        <v>18217</v>
      </c>
      <c r="B230" s="134">
        <v>2</v>
      </c>
      <c r="C230" s="134"/>
      <c r="E230" s="134"/>
      <c r="F230" s="134"/>
      <c r="G230" s="134"/>
      <c r="H230" s="134"/>
      <c r="I230" s="134"/>
      <c r="J230" s="134">
        <f>ROUND((B230),2)</f>
        <v>2</v>
      </c>
    </row>
    <row r="231" spans="1:11" ht="30" customHeight="1">
      <c r="A231" s="130" t="str">
        <f>ORCAMENTO!B78</f>
        <v>9.9</v>
      </c>
      <c r="B231" s="533" t="str">
        <f>INDEX(ORCAMENTO!$E:$E,MATCH(A231,ORCAMENTO!$B:$B,0))</f>
        <v>Microconcreto Para Reparos E Grauteamento - Confecção Em Misturador E Lançamento Manual</v>
      </c>
      <c r="C231" s="533"/>
      <c r="D231" s="533"/>
      <c r="E231" s="533"/>
      <c r="F231" s="533"/>
      <c r="G231" s="533"/>
      <c r="H231" s="533"/>
      <c r="I231" s="130" t="str">
        <f>INDEX(ORCAMENTO!$F:$F,MATCH(A231,ORCAMENTO!$B:$B,0))</f>
        <v>m³</v>
      </c>
      <c r="J231" s="140">
        <f>ROUND(SUM(J233:J233),2)</f>
        <v>0.5</v>
      </c>
    </row>
    <row r="232" spans="1:11">
      <c r="A232" s="131" t="s">
        <v>19</v>
      </c>
      <c r="B232" s="132" t="s">
        <v>18162</v>
      </c>
      <c r="C232" s="132"/>
      <c r="D232" s="132"/>
      <c r="E232" s="131"/>
      <c r="F232" s="131"/>
      <c r="G232" s="131"/>
      <c r="H232" s="131"/>
      <c r="I232" s="131"/>
      <c r="J232" s="141"/>
    </row>
    <row r="233" spans="1:11">
      <c r="A233" s="133" t="s">
        <v>18217</v>
      </c>
      <c r="B233" s="134">
        <v>0.5</v>
      </c>
      <c r="C233" s="134"/>
      <c r="E233" s="134"/>
      <c r="F233" s="134"/>
      <c r="G233" s="134"/>
      <c r="H233" s="134"/>
      <c r="I233" s="134"/>
      <c r="J233" s="134">
        <f>ROUND((B233),2)</f>
        <v>0.5</v>
      </c>
    </row>
    <row r="234" spans="1:11" ht="36" customHeight="1">
      <c r="A234" s="130" t="str">
        <f>ORCAMENTO!B79</f>
        <v>9.10</v>
      </c>
      <c r="B234" s="533" t="str">
        <f>INDEX(ORCAMENTO!$E:$E,MATCH(A234,ORCAMENTO!$B:$B,0))</f>
        <v>Reboco Tipo Paulista De Argamassa De Cimento, Cal Hidratada Ch1 E Areia Lavada Traço 1:0.5:6, Espessura 25 Mm</v>
      </c>
      <c r="C234" s="533"/>
      <c r="D234" s="533"/>
      <c r="E234" s="533"/>
      <c r="F234" s="533"/>
      <c r="G234" s="533"/>
      <c r="H234" s="533"/>
      <c r="I234" s="130" t="str">
        <f>INDEX(ORCAMENTO!$F:$F,MATCH(A234,ORCAMENTO!$B:$B,0))</f>
        <v>m2</v>
      </c>
      <c r="J234" s="140">
        <f>ROUND(SUM(J235:J236),2)</f>
        <v>10</v>
      </c>
    </row>
    <row r="235" spans="1:11">
      <c r="A235" s="131" t="s">
        <v>19</v>
      </c>
      <c r="B235" s="132" t="s">
        <v>18152</v>
      </c>
      <c r="C235" s="132"/>
      <c r="D235" s="132"/>
      <c r="E235" s="131"/>
      <c r="F235" s="131"/>
      <c r="G235" s="131"/>
      <c r="H235" s="131"/>
      <c r="I235" s="131"/>
      <c r="J235" s="141"/>
    </row>
    <row r="236" spans="1:11">
      <c r="A236" s="133" t="s">
        <v>18217</v>
      </c>
      <c r="B236" s="134">
        <v>10</v>
      </c>
      <c r="C236" s="134"/>
      <c r="E236" s="134"/>
      <c r="F236" s="134"/>
      <c r="G236" s="134"/>
      <c r="H236" s="134"/>
      <c r="I236" s="134"/>
      <c r="J236" s="134">
        <f>ROUND((B236),2)</f>
        <v>10</v>
      </c>
    </row>
    <row r="237" spans="1:11">
      <c r="A237" s="38"/>
      <c r="B237" s="144"/>
      <c r="C237" s="56"/>
      <c r="D237" s="56"/>
      <c r="E237" s="56"/>
      <c r="F237" s="56"/>
      <c r="G237" s="56"/>
      <c r="H237" s="56"/>
      <c r="I237" s="38"/>
      <c r="J237" s="148"/>
    </row>
    <row r="238" spans="1:11">
      <c r="A238" s="38"/>
      <c r="B238" s="144"/>
      <c r="C238" s="56"/>
      <c r="D238" s="56"/>
      <c r="E238" s="56"/>
      <c r="F238" s="56"/>
      <c r="G238" s="56"/>
      <c r="H238" s="56"/>
      <c r="I238" s="38"/>
      <c r="J238" s="148"/>
    </row>
    <row r="239" spans="1:11" ht="15">
      <c r="A239" s="38"/>
      <c r="B239" s="55"/>
      <c r="C239" s="55"/>
      <c r="D239" s="55"/>
      <c r="E239" s="56"/>
      <c r="F239" s="55"/>
      <c r="G239" s="55"/>
      <c r="H239" s="55"/>
      <c r="I239" s="38"/>
      <c r="J239" s="148"/>
    </row>
    <row r="240" spans="1:11" ht="15">
      <c r="A240" s="38"/>
      <c r="B240" s="55"/>
      <c r="C240" s="55"/>
      <c r="D240" s="55"/>
      <c r="E240" s="56"/>
      <c r="F240" s="55"/>
      <c r="G240" s="55"/>
      <c r="H240" s="55"/>
      <c r="I240" s="38"/>
      <c r="J240" s="148"/>
    </row>
    <row r="241" spans="1:10" ht="15">
      <c r="A241" s="38"/>
      <c r="B241" s="489" t="s">
        <v>18091</v>
      </c>
      <c r="C241" s="489"/>
      <c r="D241" s="489"/>
      <c r="E241" s="56"/>
      <c r="F241" s="489" t="s">
        <v>18095</v>
      </c>
      <c r="G241" s="489"/>
      <c r="H241" s="489"/>
      <c r="I241" s="38"/>
      <c r="J241" s="148"/>
    </row>
    <row r="242" spans="1:10" ht="15">
      <c r="A242" s="38"/>
      <c r="B242" s="490" t="s">
        <v>18092</v>
      </c>
      <c r="C242" s="490"/>
      <c r="D242" s="490"/>
      <c r="E242" s="56"/>
      <c r="F242" s="490" t="s">
        <v>18096</v>
      </c>
      <c r="G242" s="490"/>
      <c r="H242" s="490"/>
      <c r="I242" s="38"/>
      <c r="J242" s="148"/>
    </row>
    <row r="243" spans="1:10" ht="15">
      <c r="A243" s="38"/>
      <c r="B243" s="490" t="s">
        <v>18093</v>
      </c>
      <c r="C243" s="490"/>
      <c r="D243" s="490"/>
      <c r="E243" s="56"/>
      <c r="F243" s="490" t="s">
        <v>18093</v>
      </c>
      <c r="G243" s="490"/>
      <c r="H243" s="490"/>
      <c r="I243" s="38"/>
      <c r="J243" s="148"/>
    </row>
    <row r="244" spans="1:10" ht="15">
      <c r="A244" s="38"/>
      <c r="B244" s="490" t="s">
        <v>18094</v>
      </c>
      <c r="C244" s="490"/>
      <c r="D244" s="490"/>
      <c r="E244" s="56"/>
      <c r="F244" s="490" t="s">
        <v>18094</v>
      </c>
      <c r="G244" s="490"/>
      <c r="H244" s="490"/>
      <c r="I244" s="38"/>
      <c r="J244" s="148"/>
    </row>
    <row r="245" spans="1:10">
      <c r="A245" s="38"/>
      <c r="B245" s="144"/>
      <c r="C245" s="56"/>
      <c r="D245" s="56"/>
      <c r="E245" s="56"/>
      <c r="F245" s="56"/>
      <c r="G245" s="56"/>
      <c r="H245" s="56"/>
      <c r="I245" s="38"/>
      <c r="J245" s="148"/>
    </row>
    <row r="246" spans="1:10">
      <c r="A246" s="38"/>
      <c r="B246" s="144"/>
      <c r="C246" s="56"/>
      <c r="D246" s="56"/>
      <c r="E246" s="56"/>
      <c r="F246" s="56"/>
      <c r="G246" s="56"/>
      <c r="H246" s="56"/>
      <c r="I246" s="38"/>
      <c r="J246" s="148"/>
    </row>
    <row r="247" spans="1:10">
      <c r="A247" s="38"/>
      <c r="B247" s="144"/>
      <c r="C247" s="56"/>
      <c r="D247" s="56"/>
      <c r="E247" s="56"/>
      <c r="F247" s="56"/>
      <c r="G247" s="56"/>
      <c r="H247" s="56"/>
      <c r="I247" s="38"/>
      <c r="J247" s="148"/>
    </row>
    <row r="248" spans="1:10">
      <c r="A248" s="38"/>
      <c r="B248" s="144"/>
      <c r="C248" s="56"/>
      <c r="D248" s="56"/>
      <c r="E248" s="56"/>
      <c r="F248" s="56"/>
      <c r="G248" s="56"/>
      <c r="H248" s="56"/>
      <c r="I248" s="38"/>
      <c r="J248" s="148"/>
    </row>
    <row r="249" spans="1:10">
      <c r="A249" s="145"/>
      <c r="B249" s="146"/>
      <c r="C249" s="147"/>
      <c r="D249" s="147"/>
      <c r="E249" s="147"/>
      <c r="F249" s="147"/>
      <c r="G249" s="147"/>
      <c r="H249" s="147"/>
      <c r="I249" s="145"/>
      <c r="J249" s="149"/>
    </row>
  </sheetData>
  <mergeCells count="87">
    <mergeCell ref="A6:J6"/>
    <mergeCell ref="B7:J7"/>
    <mergeCell ref="B8:J8"/>
    <mergeCell ref="B9:J9"/>
    <mergeCell ref="B10:H10"/>
    <mergeCell ref="B13:H13"/>
    <mergeCell ref="B47:H47"/>
    <mergeCell ref="B16:J16"/>
    <mergeCell ref="B17:H17"/>
    <mergeCell ref="B20:H20"/>
    <mergeCell ref="B23:H23"/>
    <mergeCell ref="B26:H26"/>
    <mergeCell ref="B29:H29"/>
    <mergeCell ref="B32:H32"/>
    <mergeCell ref="B35:H35"/>
    <mergeCell ref="B50:J50"/>
    <mergeCell ref="B51:H51"/>
    <mergeCell ref="B57:J57"/>
    <mergeCell ref="B38:H38"/>
    <mergeCell ref="B41:H41"/>
    <mergeCell ref="B44:H44"/>
    <mergeCell ref="B58:H58"/>
    <mergeCell ref="A60:J60"/>
    <mergeCell ref="B63:H63"/>
    <mergeCell ref="A64:I64"/>
    <mergeCell ref="A65:I65"/>
    <mergeCell ref="B81:H81"/>
    <mergeCell ref="B88:H88"/>
    <mergeCell ref="B66:J66"/>
    <mergeCell ref="B67:H67"/>
    <mergeCell ref="B70:H70"/>
    <mergeCell ref="B73:H73"/>
    <mergeCell ref="B77:H77"/>
    <mergeCell ref="B97:H97"/>
    <mergeCell ref="B100:H100"/>
    <mergeCell ref="B103:J103"/>
    <mergeCell ref="B104:H104"/>
    <mergeCell ref="B107:H107"/>
    <mergeCell ref="A127:I127"/>
    <mergeCell ref="B128:H128"/>
    <mergeCell ref="B131:H131"/>
    <mergeCell ref="B134:H134"/>
    <mergeCell ref="B112:H112"/>
    <mergeCell ref="B115:J115"/>
    <mergeCell ref="B116:H116"/>
    <mergeCell ref="B119:H119"/>
    <mergeCell ref="B125:H125"/>
    <mergeCell ref="B202:H202"/>
    <mergeCell ref="B205:J205"/>
    <mergeCell ref="B206:H206"/>
    <mergeCell ref="D194:I196"/>
    <mergeCell ref="B197:H197"/>
    <mergeCell ref="D199:I201"/>
    <mergeCell ref="B209:H209"/>
    <mergeCell ref="B212:H212"/>
    <mergeCell ref="B215:H215"/>
    <mergeCell ref="A218:J218"/>
    <mergeCell ref="B219:H219"/>
    <mergeCell ref="B222:H222"/>
    <mergeCell ref="B225:H225"/>
    <mergeCell ref="B228:H228"/>
    <mergeCell ref="B231:H231"/>
    <mergeCell ref="B234:H234"/>
    <mergeCell ref="B244:D244"/>
    <mergeCell ref="F244:H244"/>
    <mergeCell ref="B241:D241"/>
    <mergeCell ref="F241:H241"/>
    <mergeCell ref="B242:D242"/>
    <mergeCell ref="F242:H242"/>
    <mergeCell ref="B243:D243"/>
    <mergeCell ref="F243:H243"/>
    <mergeCell ref="B94:H94"/>
    <mergeCell ref="B180:H180"/>
    <mergeCell ref="B183:H183"/>
    <mergeCell ref="B186:H186"/>
    <mergeCell ref="B192:H192"/>
    <mergeCell ref="B177:H177"/>
    <mergeCell ref="B189:H189"/>
    <mergeCell ref="B162:H162"/>
    <mergeCell ref="B167:H167"/>
    <mergeCell ref="B173:H173"/>
    <mergeCell ref="B176:J176"/>
    <mergeCell ref="B139:H139"/>
    <mergeCell ref="B143:H143"/>
    <mergeCell ref="B149:H149"/>
    <mergeCell ref="B157:H157"/>
    <mergeCell ref="A126:I126"/>
  </mergeCells>
  <printOptions horizontalCentered="1"/>
  <pageMargins left="0.51180555555555596" right="0.51180555555555596" top="1.02708333333333" bottom="0.78680555555555598" header="0.51180555555555596" footer="0.31458333333333299"/>
  <pageSetup paperSize="9" fitToHeight="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548235"/>
    <pageSetUpPr fitToPage="1"/>
  </sheetPr>
  <dimension ref="A1:AMJ21"/>
  <sheetViews>
    <sheetView view="pageBreakPreview" zoomScale="115" zoomScaleNormal="110" zoomScaleSheetLayoutView="115" workbookViewId="0">
      <selection activeCell="D17" sqref="D17"/>
    </sheetView>
  </sheetViews>
  <sheetFormatPr defaultColWidth="9" defaultRowHeight="14.25"/>
  <cols>
    <col min="1" max="1" width="10.375" style="90" customWidth="1"/>
    <col min="2" max="2" width="9.375" style="91" customWidth="1"/>
    <col min="3" max="3" width="8.625" style="91" customWidth="1"/>
    <col min="4" max="4" width="53.5" style="91" customWidth="1"/>
    <col min="5" max="5" width="8.625" style="90" customWidth="1"/>
    <col min="6" max="7" width="8.25" style="92" customWidth="1"/>
    <col min="8" max="8" width="13.25" style="93" customWidth="1"/>
    <col min="9" max="9" width="15.625" style="93" customWidth="1"/>
    <col min="10" max="10" width="10.5" style="37" hidden="1" customWidth="1"/>
    <col min="11" max="1023" width="9" style="37" hidden="1"/>
    <col min="1024" max="1024" width="19" style="37" hidden="1" customWidth="1"/>
  </cols>
  <sheetData>
    <row r="1" spans="1:1024" s="33" customFormat="1" ht="15">
      <c r="A1" s="556" t="s">
        <v>18218</v>
      </c>
      <c r="B1" s="556"/>
      <c r="C1" s="556"/>
      <c r="D1" s="556"/>
      <c r="E1" s="556"/>
      <c r="F1" s="556"/>
      <c r="G1" s="556"/>
      <c r="H1" s="556"/>
      <c r="I1" s="556"/>
      <c r="J1" s="556"/>
      <c r="K1" s="556"/>
      <c r="L1" s="85"/>
      <c r="P1" s="86"/>
      <c r="Q1" s="88"/>
      <c r="R1" s="89"/>
      <c r="ALH1" s="56"/>
      <c r="ALI1" s="64"/>
      <c r="ALJ1" s="64"/>
      <c r="ALK1" s="64"/>
      <c r="ALL1" s="64"/>
      <c r="ALM1" s="64"/>
      <c r="ALN1" s="64"/>
      <c r="ALO1" s="64"/>
      <c r="ALP1" s="64"/>
      <c r="ALQ1" s="64"/>
      <c r="ALR1" s="64"/>
      <c r="ALS1" s="64"/>
      <c r="ALT1" s="64"/>
      <c r="ALU1" s="64"/>
      <c r="ALV1" s="64"/>
      <c r="ALW1" s="64"/>
      <c r="ALX1" s="64"/>
      <c r="ALY1" s="64"/>
      <c r="ALZ1" s="64"/>
      <c r="AMA1" s="64"/>
      <c r="AMB1" s="64"/>
      <c r="AMC1" s="64"/>
      <c r="AMD1" s="64"/>
      <c r="AME1" s="64"/>
      <c r="AMF1" s="64"/>
      <c r="AMG1" s="64"/>
      <c r="AMH1" s="64"/>
      <c r="AMI1" s="64"/>
      <c r="AMJ1" s="64"/>
    </row>
    <row r="2" spans="1:1024" s="33" customFormat="1">
      <c r="A2" s="41" t="str">
        <f>'MEMÓRIA DE CÁLCULO'!A7</f>
        <v>OBRA</v>
      </c>
      <c r="B2" s="557" t="str">
        <f>'MEMÓRIA DE CÁLCULO'!B7</f>
        <v>RECUPERAÇÃO ESTRUTURAL DE PONTE SOBRE O RIO PANCAS, NO BAIRRO SANTA HELENA, COLATINA/ES</v>
      </c>
      <c r="C2" s="557"/>
      <c r="D2" s="557"/>
      <c r="E2" s="557"/>
      <c r="F2" s="557"/>
      <c r="G2" s="557"/>
      <c r="H2" s="557"/>
      <c r="I2" s="557"/>
      <c r="J2" s="114"/>
      <c r="K2" s="114"/>
      <c r="L2" s="85"/>
      <c r="P2" s="86"/>
      <c r="Q2" s="88"/>
      <c r="R2" s="89"/>
      <c r="ALH2" s="56"/>
      <c r="ALI2" s="64"/>
      <c r="ALJ2" s="64"/>
      <c r="ALK2" s="64"/>
      <c r="ALL2" s="64"/>
      <c r="ALM2" s="64"/>
      <c r="ALN2" s="64"/>
      <c r="ALO2" s="64"/>
      <c r="ALP2" s="64"/>
      <c r="ALQ2" s="64"/>
      <c r="ALR2" s="64"/>
      <c r="ALS2" s="64"/>
      <c r="ALT2" s="64"/>
      <c r="ALU2" s="64"/>
      <c r="ALV2" s="64"/>
      <c r="ALW2" s="64"/>
      <c r="ALX2" s="64"/>
      <c r="ALY2" s="64"/>
      <c r="ALZ2" s="64"/>
      <c r="AMA2" s="64"/>
      <c r="AMB2" s="64"/>
      <c r="AMC2" s="64"/>
      <c r="AMD2" s="64"/>
      <c r="AME2" s="64"/>
      <c r="AMF2" s="64"/>
      <c r="AMG2" s="64"/>
      <c r="AMH2" s="64"/>
      <c r="AMI2" s="64"/>
      <c r="AMJ2" s="64"/>
    </row>
    <row r="3" spans="1:1024" s="33" customFormat="1">
      <c r="A3" s="41" t="str">
        <f>'MEMÓRIA DE CÁLCULO'!A8</f>
        <v>ENDEREÇO</v>
      </c>
      <c r="B3" s="557" t="str">
        <f>'MEMÓRIA DE CÁLCULO'!B8</f>
        <v>SANTA HELENA, COLATINA/ES</v>
      </c>
      <c r="C3" s="557"/>
      <c r="D3" s="557"/>
      <c r="E3" s="557"/>
      <c r="F3" s="557"/>
      <c r="G3" s="557"/>
      <c r="H3" s="557"/>
      <c r="I3" s="557"/>
      <c r="J3" s="115"/>
      <c r="K3" s="115"/>
      <c r="L3" s="85"/>
      <c r="P3" s="86"/>
      <c r="Q3" s="88"/>
      <c r="R3" s="89"/>
      <c r="ALH3" s="56"/>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row>
    <row r="4" spans="1:1024">
      <c r="A4" s="67" t="s">
        <v>18036</v>
      </c>
      <c r="B4" s="558" t="s">
        <v>19</v>
      </c>
      <c r="C4" s="558"/>
      <c r="D4" s="558"/>
      <c r="E4" s="558"/>
      <c r="F4" s="558"/>
      <c r="G4" s="558"/>
      <c r="H4" s="68" t="s">
        <v>14393</v>
      </c>
      <c r="I4" s="116" t="s">
        <v>18129</v>
      </c>
      <c r="J4" s="117"/>
      <c r="K4" s="117"/>
    </row>
    <row r="5" spans="1:1024" ht="44.1" customHeight="1">
      <c r="A5" s="94">
        <v>1</v>
      </c>
      <c r="B5" s="559" t="s">
        <v>18074</v>
      </c>
      <c r="C5" s="559"/>
      <c r="D5" s="559"/>
      <c r="E5" s="559"/>
      <c r="F5" s="559"/>
      <c r="G5" s="559"/>
      <c r="H5" s="95" t="s">
        <v>6485</v>
      </c>
      <c r="I5" s="118">
        <f>I6+I10</f>
        <v>9987.0800000000017</v>
      </c>
      <c r="J5" s="117"/>
      <c r="K5" s="117"/>
    </row>
    <row r="6" spans="1:1024">
      <c r="A6" s="554" t="s">
        <v>18219</v>
      </c>
      <c r="B6" s="554"/>
      <c r="C6" s="554"/>
      <c r="D6" s="554"/>
      <c r="E6" s="554"/>
      <c r="F6" s="554"/>
      <c r="G6" s="554"/>
      <c r="H6" s="96" t="s">
        <v>18101</v>
      </c>
      <c r="I6" s="119">
        <f>SUBTOTAL(9,I8:AMJ9)</f>
        <v>9987.0800000000017</v>
      </c>
      <c r="J6" s="117"/>
      <c r="K6" s="117"/>
    </row>
    <row r="7" spans="1:1024">
      <c r="A7" s="97" t="s">
        <v>18032</v>
      </c>
      <c r="B7" s="97" t="s">
        <v>18128</v>
      </c>
      <c r="C7" s="97" t="s">
        <v>14392</v>
      </c>
      <c r="D7" s="97" t="s">
        <v>18220</v>
      </c>
      <c r="E7" s="97" t="s">
        <v>6533</v>
      </c>
      <c r="F7" s="98" t="s">
        <v>18221</v>
      </c>
      <c r="G7" s="98" t="s">
        <v>18222</v>
      </c>
      <c r="H7" s="99" t="s">
        <v>21</v>
      </c>
      <c r="I7" s="99" t="s">
        <v>18101</v>
      </c>
      <c r="J7" s="117"/>
      <c r="K7" s="117"/>
    </row>
    <row r="8" spans="1:1024">
      <c r="A8" s="100" t="s">
        <v>18033</v>
      </c>
      <c r="B8" s="100" t="s">
        <v>18041</v>
      </c>
      <c r="C8" s="444" t="s">
        <v>32707</v>
      </c>
      <c r="D8" s="101" t="str">
        <f>_xlfn.XLOOKUP(C8,SICRO!A:A,SICRO!B:B,"")</f>
        <v>Engenheiro</v>
      </c>
      <c r="E8" s="102" t="str">
        <f>_xlfn.XLOOKUP(C8,SICRO!A:A,SICRO!C:C,"")</f>
        <v>mês</v>
      </c>
      <c r="F8" s="103">
        <v>0.35</v>
      </c>
      <c r="G8" s="103"/>
      <c r="H8" s="104">
        <f>_xlfn.XLOOKUP(C8,SICRO!A:A,SICRO!D:D,"")</f>
        <v>26519.392599999999</v>
      </c>
      <c r="I8" s="120">
        <f>IFERROR(ROUND(H8*F8*(1+G8),2),"")</f>
        <v>9281.7900000000009</v>
      </c>
      <c r="J8" s="117"/>
      <c r="K8" s="117"/>
    </row>
    <row r="9" spans="1:1024">
      <c r="A9" s="100" t="s">
        <v>18033</v>
      </c>
      <c r="B9" s="100" t="s">
        <v>18041</v>
      </c>
      <c r="C9" s="100" t="s">
        <v>32867</v>
      </c>
      <c r="D9" s="101" t="str">
        <f>_xlfn.XLOOKUP(C9,SICRO!A:A,SICRO!B:B,"")</f>
        <v>Topógrafo</v>
      </c>
      <c r="E9" s="102" t="str">
        <f>_xlfn.XLOOKUP(C9,SICRO!A:A,SICRO!C:C,"")</f>
        <v>mês</v>
      </c>
      <c r="F9" s="103">
        <v>0.1</v>
      </c>
      <c r="G9" s="103"/>
      <c r="H9" s="104">
        <f>_xlfn.XLOOKUP(C9,SICRO!A:A,SICRO!D:D,"")</f>
        <v>7052.9193999999998</v>
      </c>
      <c r="I9" s="120">
        <f>IFERROR(ROUND(H9*F9*(1+G9),2),"")</f>
        <v>705.29</v>
      </c>
      <c r="J9" s="117"/>
      <c r="K9" s="117"/>
    </row>
    <row r="10" spans="1:1024">
      <c r="A10" s="555" t="s">
        <v>18223</v>
      </c>
      <c r="B10" s="555"/>
      <c r="C10" s="555"/>
      <c r="D10" s="555"/>
      <c r="E10" s="555"/>
      <c r="F10" s="555"/>
      <c r="G10" s="555"/>
      <c r="H10" s="105" t="s">
        <v>18101</v>
      </c>
      <c r="I10" s="121">
        <f>SUBTOTAL(9,I12:I12)</f>
        <v>0</v>
      </c>
    </row>
    <row r="11" spans="1:1024">
      <c r="A11" s="106" t="s">
        <v>18032</v>
      </c>
      <c r="B11" s="106" t="s">
        <v>18128</v>
      </c>
      <c r="C11" s="106" t="s">
        <v>14392</v>
      </c>
      <c r="D11" s="106" t="s">
        <v>18220</v>
      </c>
      <c r="E11" s="106" t="s">
        <v>6533</v>
      </c>
      <c r="F11" s="107" t="s">
        <v>18221</v>
      </c>
      <c r="G11" s="107" t="s">
        <v>18222</v>
      </c>
      <c r="H11" s="108" t="s">
        <v>21</v>
      </c>
      <c r="I11" s="108" t="s">
        <v>18101</v>
      </c>
    </row>
    <row r="12" spans="1:1024">
      <c r="A12" s="109"/>
      <c r="B12" s="109"/>
      <c r="C12" s="109"/>
      <c r="D12" s="110" t="str">
        <f>PROPER(IFERROR(IF(C12="","",IF(CONCATENATE($A12,$B12)="IIOPES",INDEX('IDER-ED'!$B:$B,MATCH($C12,'IDER-ED'!$A:$A,0)),IF(CONCATENATE($A12,$B12)="CIOPES",INDEX('DER-ED'!$B:$B,MATCH($C12,'DER-ED'!$A:$A,0)),IF(CONCATENATE($A12,$B12)="ISINAPI",INDEX(ISINAPI!$B:$B,MATCH($C12,ISINAPI!$A:$A,0)),IF(CONCATENATE($A12,$B12)="CSINAPI",INDEX(SICRO!$B:$B,MATCH($C12,SICRO!$A:$A,0)),IF(CONCATENATE($A12,$B12)="CCESAN",INDEX('DER-RO'!$B:$B,MATCH($C12,'DER-RO'!$A:$A,0)),IF(CONCATENATE($A12,$B12)="CSCORIO",INDEX(SCORIO!$D:$D,MATCH($C12,SCORIO!$C:$C,0)),IF(CONCATENATE($A12,$B12)="MERC",INDEX(MERCADO!$B:$B,MATCH($C12,MERCADO!$A:$A,0)),IF(CONCATENATE($A12,$B12)="CCOMP",INDEX(COMPOSICAO!$B:$B,MATCH($C12,COMPOSICAO!$A:$A,0)),""))))))))),"*Verificar código*"))</f>
        <v/>
      </c>
      <c r="E12" s="111" t="str">
        <f>LOWER(IFERROR(IF(CONCATENATE($A12,$B12)="IIOPES",INDEX('IDER-ED'!$C:$C,MATCH($C12,'IDER-ED'!$A:$A,0)),IF(CONCATENATE($A12,$B12)="CIOPES",INDEX('DER-ED'!$C:$C,MATCH($C12,'DER-ED'!$A:$A,0)),IF(CONCATENATE($A12,$B12)="ISINAPI",INDEX(ISINAPI!$C:$C,MATCH($C12,ISINAPI!$A:$A,0)),IF(CONCATENATE($A12,$B12)="CSINAPI",INDEX(SICRO!$C:$C,MATCH($C12,SICRO!$A:$A,0)),IF(CONCATENATE($A12,$B12)="CCESAN",INDEX('DER-RO'!$C:$C,MATCH($C12,'DER-RO'!$A:$A,0)),IF(CONCATENATE($A12,$B12)="CSCORIO",INDEX(SCORIO!$E:$E,MATCH($C12,SCORIO!$C:$C,0)),IF(CONCATENATE($A12,$B12)="MERC",INDEX(MERCADO!$D:$D,MATCH($C12,MERCADO!$A:$A,0)),IF(CONCATENATE($A12,$B12)="CCOMP",INDEX(COMPOSICAO!$H:$H,MATCH($C12,COMPOSICAO!$A:$A,0)),"")))))))),""))</f>
        <v/>
      </c>
      <c r="F12" s="112"/>
      <c r="G12" s="112"/>
      <c r="H12" s="113" t="str">
        <f>(IFERROR(IF(CONCATENATE($A12,$B12)="IIOPES",INDEX('IDER-ED'!$D:$D,MATCH($C12,'IDER-ED'!$A:$A,0)),IF(CONCATENATE($A12,$B12)="CIOPES",INDEX('DER-ED'!$D:$D,MATCH($C12,'DER-ED'!$A:$A,0)),IF(CONCATENATE($A12,$B12)="ISINAPI",INDEX(ISINAPI!$E:$E,MATCH($C12,ISINAPI!$A:$A,0)),IF(CONCATENATE($A12,$B12)="CSINAPI",INDEX(SICRO!$D:$D,MATCH($C12,SICRO!$A:$A,0)),IF(CONCATENATE($A12,$B12)="CCESAN",INDEX('DER-RO'!$D:$D,MATCH($C12,'DER-RO'!$A:$A,0)),IF(CONCATENATE($A12,$B12)="CSCORIO",INDEX(SCORIO!$F:$F,MATCH($C12,SCORIO!$C:$C,0)),IF(CONCATENATE($A12,$B12)="MERC",INDEX(MERCADO!$E:$E,MATCH($C12,MERCADO!$A:$A,0)),IF(CONCATENATE($A12,$B12)="CCOMP",INDEX(COMPOSICAO!$I:$I,MATCH($C12,COMPOSICAO!$A:$A,0)),"")))))))),""))</f>
        <v/>
      </c>
      <c r="I12" s="122" t="str">
        <f>IFERROR(ROUND(H12*F12*(1+G12),2),"")</f>
        <v/>
      </c>
    </row>
    <row r="17" spans="1:8" ht="15">
      <c r="A17" s="489" t="s">
        <v>18091</v>
      </c>
      <c r="B17" s="489"/>
      <c r="C17" s="489"/>
    </row>
    <row r="18" spans="1:8" ht="15">
      <c r="A18" s="490" t="s">
        <v>18092</v>
      </c>
      <c r="B18" s="490"/>
      <c r="C18" s="490"/>
      <c r="E18" s="56"/>
      <c r="F18" s="489" t="s">
        <v>18095</v>
      </c>
      <c r="G18" s="489"/>
      <c r="H18" s="489"/>
    </row>
    <row r="19" spans="1:8" ht="15">
      <c r="A19" s="490" t="s">
        <v>18093</v>
      </c>
      <c r="B19" s="490"/>
      <c r="C19" s="490"/>
      <c r="E19" s="56"/>
      <c r="F19" s="490" t="s">
        <v>18096</v>
      </c>
      <c r="G19" s="490"/>
      <c r="H19" s="490"/>
    </row>
    <row r="20" spans="1:8" ht="15">
      <c r="A20" s="490" t="s">
        <v>18094</v>
      </c>
      <c r="B20" s="490"/>
      <c r="C20" s="490"/>
      <c r="E20" s="56"/>
      <c r="F20" s="490" t="s">
        <v>18093</v>
      </c>
      <c r="G20" s="490"/>
      <c r="H20" s="490"/>
    </row>
    <row r="21" spans="1:8" ht="15">
      <c r="E21" s="56"/>
      <c r="F21" s="490" t="s">
        <v>18094</v>
      </c>
      <c r="G21" s="490"/>
      <c r="H21" s="490"/>
    </row>
  </sheetData>
  <mergeCells count="15">
    <mergeCell ref="A1:K1"/>
    <mergeCell ref="B2:I2"/>
    <mergeCell ref="B3:I3"/>
    <mergeCell ref="B4:G4"/>
    <mergeCell ref="B5:G5"/>
    <mergeCell ref="A6:G6"/>
    <mergeCell ref="A10:G10"/>
    <mergeCell ref="A17:C17"/>
    <mergeCell ref="A18:C18"/>
    <mergeCell ref="F18:H18"/>
    <mergeCell ref="A19:C19"/>
    <mergeCell ref="F19:H19"/>
    <mergeCell ref="A20:C20"/>
    <mergeCell ref="F20:H20"/>
    <mergeCell ref="F21:H21"/>
  </mergeCells>
  <conditionalFormatting sqref="D8:D9">
    <cfRule type="expression" dxfId="16" priority="7">
      <formula>IF(#REF!="*verificar código*",1,0)</formula>
    </cfRule>
  </conditionalFormatting>
  <conditionalFormatting sqref="D12">
    <cfRule type="expression" dxfId="15" priority="6">
      <formula>IF(#REF!="*verificar código*",1,0)</formula>
    </cfRule>
  </conditionalFormatting>
  <dataValidations count="2">
    <dataValidation type="list" allowBlank="1" showInputMessage="1" showErrorMessage="1" errorTitle="Entrar informação" error="Defina o Tipo:_x000a_I = Insumo_x000a_C = Composição" sqref="A12 A8:A9" xr:uid="{00000000-0002-0000-0D00-000000000000}">
      <formula1>ETAPA</formula1>
    </dataValidation>
    <dataValidation type="list" allowBlank="1" showInputMessage="1" showErrorMessage="1" errorTitle="Entrar informação" error="Informar referencial de preço válido." sqref="B12 B8:B9" xr:uid="{00000000-0002-0000-0D00-000001000000}">
      <formula1>DADOS</formula1>
    </dataValidation>
  </dataValidations>
  <printOptions horizontalCentered="1"/>
  <pageMargins left="0.39305555555555599" right="0.39305555555555599" top="1.02708333333333" bottom="0.78680555555555598" header="0.51180555555555596" footer="0.39305555555555599"/>
  <pageSetup paperSize="9" scale="64" fitToHeight="0" pageOrder="overThenDown" orientation="portrait" useFirstPageNumber="1"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85724"/>
  </sheetPr>
  <dimension ref="A1:AMJ50"/>
  <sheetViews>
    <sheetView zoomScale="110" zoomScaleNormal="110" zoomScalePageLayoutView="115" workbookViewId="0">
      <selection activeCell="AMQ14" sqref="AMQ14"/>
    </sheetView>
  </sheetViews>
  <sheetFormatPr defaultColWidth="9" defaultRowHeight="14.25" zeroHeight="1"/>
  <cols>
    <col min="1" max="1" width="14.875" style="65" customWidth="1"/>
    <col min="2" max="2" width="21.375" style="65" customWidth="1"/>
    <col min="3" max="3" width="11.375" style="65" customWidth="1"/>
    <col min="4" max="5" width="11.75" style="65" customWidth="1"/>
    <col min="6" max="6" width="10.5" style="37" hidden="1" customWidth="1"/>
    <col min="7" max="1024" width="9" style="37" hidden="1"/>
  </cols>
  <sheetData>
    <row r="1" spans="1:1024" ht="28.35" customHeight="1">
      <c r="A1" s="562" t="s">
        <v>18224</v>
      </c>
      <c r="B1" s="562"/>
      <c r="C1" s="562"/>
      <c r="D1" s="562"/>
      <c r="E1" s="562"/>
    </row>
    <row r="2" spans="1:1024" s="33" customFormat="1" ht="20.100000000000001" customHeight="1">
      <c r="A2" s="41" t="str">
        <f>ORCAMENTO!B7</f>
        <v>OBRA:</v>
      </c>
      <c r="B2" s="563" t="str">
        <f>ORCAMENTO!C7</f>
        <v>RECUPERAÇÃO ESTRUTURAL DE PONTE SOBRE O RIO PANCAS, NO BAIRRO SANTA HELENA, COLATINA/ES</v>
      </c>
      <c r="C2" s="563"/>
      <c r="D2" s="563"/>
      <c r="E2" s="563"/>
      <c r="F2" s="66"/>
      <c r="G2" s="66"/>
      <c r="H2" s="66"/>
      <c r="I2" s="66"/>
      <c r="J2" s="84"/>
      <c r="K2" s="84"/>
      <c r="L2" s="85"/>
      <c r="P2" s="86"/>
      <c r="Q2" s="88"/>
      <c r="R2" s="89"/>
      <c r="ALH2" s="56"/>
      <c r="ALI2" s="64"/>
      <c r="ALJ2" s="64"/>
      <c r="ALK2" s="64"/>
      <c r="ALL2" s="64"/>
      <c r="ALM2" s="64"/>
      <c r="ALN2" s="64"/>
      <c r="ALO2" s="64"/>
      <c r="ALP2" s="64"/>
      <c r="ALQ2" s="64"/>
      <c r="ALR2" s="64"/>
      <c r="ALS2" s="64"/>
      <c r="ALT2" s="64"/>
      <c r="ALU2" s="64"/>
      <c r="ALV2" s="64"/>
      <c r="ALW2" s="64"/>
      <c r="ALX2" s="64"/>
      <c r="ALY2" s="64"/>
      <c r="ALZ2" s="64"/>
      <c r="AMA2" s="64"/>
      <c r="AMB2" s="64"/>
      <c r="AMC2" s="64"/>
      <c r="AMD2" s="64"/>
      <c r="AME2" s="64"/>
      <c r="AMF2" s="64"/>
      <c r="AMG2" s="64"/>
      <c r="AMH2" s="64"/>
      <c r="AMI2" s="64"/>
      <c r="AMJ2" s="64"/>
    </row>
    <row r="3" spans="1:1024" s="33" customFormat="1" ht="20.100000000000001" customHeight="1">
      <c r="A3" s="41" t="str">
        <f>ORCAMENTO!B8</f>
        <v>ENDEREÇO:</v>
      </c>
      <c r="B3" s="564" t="str">
        <f>ORCAMENTO!C8</f>
        <v>SANTA HELENA, COLATINA/ES</v>
      </c>
      <c r="C3" s="564"/>
      <c r="D3" s="564"/>
      <c r="E3" s="564"/>
      <c r="F3" s="66"/>
      <c r="G3" s="66"/>
      <c r="H3" s="66"/>
      <c r="I3" s="66"/>
      <c r="J3" s="87"/>
      <c r="K3" s="87"/>
      <c r="L3" s="85"/>
      <c r="P3" s="86"/>
      <c r="Q3" s="88"/>
      <c r="R3" s="89"/>
      <c r="ALH3" s="56"/>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row>
    <row r="4" spans="1:1024">
      <c r="A4" s="67" t="s">
        <v>18039</v>
      </c>
      <c r="B4" s="558" t="s">
        <v>19</v>
      </c>
      <c r="C4" s="558"/>
      <c r="D4" s="68" t="s">
        <v>20</v>
      </c>
      <c r="E4" s="68" t="s">
        <v>18129</v>
      </c>
    </row>
    <row r="5" spans="1:1024" ht="72" customHeight="1">
      <c r="A5" s="69"/>
      <c r="B5" s="565"/>
      <c r="C5" s="565"/>
      <c r="D5" s="70"/>
      <c r="E5" s="71"/>
    </row>
    <row r="6" spans="1:1024" ht="5.65" customHeight="1">
      <c r="B6" s="72"/>
    </row>
    <row r="7" spans="1:1024">
      <c r="A7" s="560" t="s">
        <v>18225</v>
      </c>
      <c r="B7" s="560" t="s">
        <v>18226</v>
      </c>
      <c r="C7" s="560" t="s">
        <v>18227</v>
      </c>
      <c r="D7" s="560" t="s">
        <v>18129</v>
      </c>
      <c r="E7" s="560"/>
    </row>
    <row r="8" spans="1:1024">
      <c r="A8" s="560"/>
      <c r="B8" s="560"/>
      <c r="C8" s="560"/>
      <c r="D8" s="73" t="s">
        <v>18228</v>
      </c>
      <c r="E8" s="73" t="s">
        <v>16</v>
      </c>
    </row>
    <row r="9" spans="1:1024">
      <c r="A9" s="560"/>
      <c r="B9" s="560"/>
      <c r="C9" s="560"/>
      <c r="D9" s="74">
        <v>45658</v>
      </c>
      <c r="E9" s="74" t="str">
        <f>ORCAMENTO!J8</f>
        <v>(SICRO/DER-ED/SINAPI/SCORIO → ABR/25)                           (DER-ROD → OUT/24*ÍND. DNIT→ABR/25)</v>
      </c>
    </row>
    <row r="10" spans="1:1024">
      <c r="A10" s="75"/>
      <c r="B10" s="76"/>
      <c r="C10" s="77"/>
      <c r="D10" s="78"/>
      <c r="E10" s="79">
        <f>ROUND(D10*($C$14/$C$13),2)</f>
        <v>0</v>
      </c>
    </row>
    <row r="11" spans="1:1024" ht="28.5" customHeight="1">
      <c r="A11" s="75"/>
      <c r="B11" s="76"/>
      <c r="C11" s="77"/>
      <c r="D11" s="78"/>
      <c r="E11" s="79">
        <f>ROUND(D11*($C$14/$C$13),2)</f>
        <v>0</v>
      </c>
    </row>
    <row r="12" spans="1:1024" ht="28.5" customHeight="1">
      <c r="A12" s="75"/>
      <c r="B12" s="76"/>
      <c r="C12" s="77"/>
      <c r="D12" s="78"/>
      <c r="E12" s="79">
        <f>ROUND(D12*($C$14/$C$13),2)</f>
        <v>0</v>
      </c>
    </row>
    <row r="13" spans="1:1024" ht="14.25" customHeight="1">
      <c r="A13" s="561" t="s">
        <v>18229</v>
      </c>
      <c r="B13" s="80" t="s">
        <v>18230</v>
      </c>
      <c r="C13" s="81">
        <v>1</v>
      </c>
      <c r="D13" s="82" t="s">
        <v>18231</v>
      </c>
      <c r="E13" s="83">
        <f>ROUND(AVERAGE(E10:E12),2)</f>
        <v>0</v>
      </c>
    </row>
    <row r="14" spans="1:1024">
      <c r="A14" s="561"/>
      <c r="B14" s="80" t="s">
        <v>18232</v>
      </c>
      <c r="C14" s="81">
        <v>1</v>
      </c>
      <c r="D14" s="82" t="s">
        <v>18233</v>
      </c>
      <c r="E14" s="83">
        <f>ROUND(MEDIAN(E10:E12),2)</f>
        <v>0</v>
      </c>
    </row>
    <row r="16" spans="1:1024"/>
    <row r="17"/>
    <row r="18"/>
    <row r="19"/>
    <row r="20"/>
    <row r="21"/>
    <row r="22"/>
    <row r="23"/>
    <row r="24"/>
    <row r="25"/>
    <row r="26"/>
    <row r="27"/>
    <row r="28"/>
    <row r="29"/>
    <row r="30"/>
    <row r="31"/>
    <row r="32"/>
    <row r="33"/>
    <row r="34"/>
    <row r="35"/>
    <row r="36"/>
    <row r="40"/>
    <row r="41"/>
    <row r="42"/>
    <row r="43"/>
    <row r="44"/>
    <row r="45"/>
    <row r="46"/>
    <row r="47"/>
    <row r="48"/>
    <row r="49"/>
    <row r="50"/>
  </sheetData>
  <mergeCells count="10">
    <mergeCell ref="A1:E1"/>
    <mergeCell ref="B2:E2"/>
    <mergeCell ref="B3:E3"/>
    <mergeCell ref="B4:C4"/>
    <mergeCell ref="B5:C5"/>
    <mergeCell ref="D7:E7"/>
    <mergeCell ref="A7:A9"/>
    <mergeCell ref="A13:A14"/>
    <mergeCell ref="B7:B9"/>
    <mergeCell ref="C7:C9"/>
  </mergeCells>
  <printOptions horizontalCentered="1"/>
  <pageMargins left="0.39374999999999999" right="0.39374999999999999" top="1.02847222222222" bottom="0.78749999999999998" header="0.51180555555555496" footer="0.39374999999999999"/>
  <pageSetup paperSize="9" pageOrder="overThenDown" orientation="portrait" useFirstPageNumber="1" horizontalDpi="300" verticalDpi="300"/>
  <headerFooter>
    <oddFooter>&amp;CEng. Civil Guido Bonatto Neto
CREA ES-042150/D&amp;R&amp;10Página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43C0B"/>
    <pageSetUpPr fitToPage="1"/>
  </sheetPr>
  <dimension ref="A3:AMJ61"/>
  <sheetViews>
    <sheetView view="pageBreakPreview" zoomScaleNormal="110" zoomScalePageLayoutView="80" workbookViewId="0">
      <selection activeCell="K7" sqref="K7"/>
    </sheetView>
  </sheetViews>
  <sheetFormatPr defaultColWidth="9" defaultRowHeight="14.25"/>
  <cols>
    <col min="1" max="1" width="8" style="37" customWidth="1"/>
    <col min="2" max="2" width="19.375" style="37" customWidth="1"/>
    <col min="3" max="3" width="15" style="37" customWidth="1"/>
    <col min="4" max="4" width="12.625" style="37" customWidth="1"/>
    <col min="5" max="9" width="13.375" style="37" customWidth="1"/>
    <col min="10" max="10" width="13.375" style="38" customWidth="1"/>
    <col min="11" max="11" width="12" style="39" customWidth="1"/>
    <col min="12" max="12" width="15.375" style="39" customWidth="1"/>
    <col min="13" max="14" width="9" style="39"/>
    <col min="15" max="1024" width="9" style="37"/>
  </cols>
  <sheetData>
    <row r="3" spans="1:1024" ht="15">
      <c r="H3" s="167"/>
      <c r="I3" s="167" t="s">
        <v>33134</v>
      </c>
      <c r="J3" s="466"/>
    </row>
    <row r="4" spans="1:1024" ht="15">
      <c r="I4" s="187" t="s">
        <v>33135</v>
      </c>
    </row>
    <row r="7" spans="1:1024" s="33" customFormat="1" ht="24.95" customHeight="1">
      <c r="A7" s="569" t="s">
        <v>18234</v>
      </c>
      <c r="B7" s="569"/>
      <c r="C7" s="569"/>
      <c r="D7" s="569"/>
      <c r="E7" s="569"/>
      <c r="F7" s="569"/>
      <c r="G7" s="569"/>
      <c r="H7" s="569"/>
      <c r="I7" s="569"/>
      <c r="J7" s="38"/>
      <c r="K7" s="38"/>
      <c r="L7" s="38"/>
      <c r="M7" s="38"/>
      <c r="N7" s="38"/>
      <c r="O7" s="56"/>
      <c r="P7" s="56"/>
      <c r="Q7" s="56"/>
      <c r="AKZ7" s="56"/>
      <c r="ALA7" s="64"/>
      <c r="ALB7" s="64"/>
      <c r="ALC7" s="64"/>
      <c r="ALD7" s="64"/>
      <c r="ALE7" s="64"/>
      <c r="ALF7" s="64"/>
      <c r="ALG7" s="64"/>
      <c r="ALH7" s="64"/>
      <c r="ALI7" s="64"/>
      <c r="ALJ7" s="64"/>
      <c r="ALK7" s="64"/>
      <c r="ALL7" s="64"/>
      <c r="ALM7" s="64"/>
      <c r="ALN7" s="64"/>
      <c r="ALO7" s="64"/>
      <c r="ALP7" s="64"/>
      <c r="ALQ7" s="64"/>
      <c r="ALR7" s="64"/>
      <c r="ALS7" s="64"/>
      <c r="ALT7" s="64"/>
      <c r="ALU7" s="64"/>
      <c r="ALV7" s="64"/>
      <c r="ALW7" s="64"/>
      <c r="ALX7" s="64"/>
      <c r="ALY7" s="64"/>
      <c r="ALZ7" s="64"/>
      <c r="AMA7" s="64"/>
      <c r="AMB7" s="64"/>
      <c r="AMC7" s="64"/>
      <c r="AMD7" s="64"/>
      <c r="AME7" s="64"/>
      <c r="AMF7" s="64"/>
      <c r="AMG7" s="64"/>
      <c r="AMH7" s="64"/>
      <c r="AMI7" s="64"/>
      <c r="AMJ7" s="64"/>
    </row>
    <row r="8" spans="1:1024" s="33" customFormat="1" ht="19.5" customHeight="1">
      <c r="A8" s="40" t="str">
        <f>COMPOSICAO!A2</f>
        <v>OBRA</v>
      </c>
      <c r="B8" s="570" t="str">
        <f>MERCADO!B2</f>
        <v>RECUPERAÇÃO ESTRUTURAL DE PONTE SOBRE O RIO PANCAS, NO BAIRRO SANTA HELENA, COLATINA/ES</v>
      </c>
      <c r="C8" s="570"/>
      <c r="D8" s="570"/>
      <c r="E8" s="570"/>
      <c r="F8" s="570"/>
      <c r="G8" s="570"/>
      <c r="H8" s="570"/>
      <c r="I8" s="570"/>
      <c r="J8" s="38"/>
      <c r="K8" s="38"/>
      <c r="L8" s="38"/>
      <c r="M8" s="38"/>
      <c r="N8" s="38"/>
      <c r="O8" s="56"/>
      <c r="P8" s="56"/>
      <c r="Q8" s="56"/>
      <c r="AKZ8" s="56"/>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row>
    <row r="9" spans="1:1024" s="33" customFormat="1" ht="20.100000000000001" customHeight="1">
      <c r="A9" s="41" t="str">
        <f>MERCADO!A3</f>
        <v>ENDEREÇO:</v>
      </c>
      <c r="B9" s="553" t="str">
        <f>MERCADO!B3</f>
        <v>SANTA HELENA, COLATINA/ES</v>
      </c>
      <c r="C9" s="553"/>
      <c r="D9" s="553"/>
      <c r="E9" s="553"/>
      <c r="F9" s="553"/>
      <c r="G9" s="553"/>
      <c r="H9" s="553"/>
      <c r="I9" s="553"/>
      <c r="J9" s="38"/>
      <c r="K9" s="38"/>
      <c r="L9" s="38"/>
      <c r="M9" s="38"/>
      <c r="N9" s="38"/>
      <c r="O9" s="56"/>
      <c r="P9" s="56"/>
      <c r="Q9" s="56"/>
      <c r="AKZ9" s="56"/>
      <c r="ALA9" s="64"/>
      <c r="ALB9" s="64"/>
      <c r="ALC9" s="64"/>
      <c r="ALD9" s="64"/>
      <c r="ALE9" s="64"/>
      <c r="ALF9" s="64"/>
      <c r="ALG9" s="64"/>
      <c r="ALH9" s="64"/>
      <c r="ALI9" s="64"/>
      <c r="ALJ9" s="64"/>
      <c r="ALK9" s="64"/>
      <c r="ALL9" s="64"/>
      <c r="ALM9" s="64"/>
      <c r="ALN9" s="64"/>
      <c r="ALO9" s="64"/>
      <c r="ALP9" s="64"/>
      <c r="ALQ9" s="64"/>
      <c r="ALR9" s="64"/>
      <c r="ALS9" s="64"/>
      <c r="ALT9" s="64"/>
      <c r="ALU9" s="64"/>
      <c r="ALV9" s="64"/>
      <c r="ALW9" s="64"/>
      <c r="ALX9" s="64"/>
      <c r="ALY9" s="64"/>
      <c r="ALZ9" s="64"/>
      <c r="AMA9" s="64"/>
      <c r="AMB9" s="64"/>
      <c r="AMC9" s="64"/>
      <c r="AMD9" s="64"/>
      <c r="AME9" s="64"/>
      <c r="AMF9" s="64"/>
      <c r="AMG9" s="64"/>
      <c r="AMH9" s="64"/>
      <c r="AMI9" s="64"/>
      <c r="AMJ9" s="64"/>
    </row>
    <row r="10" spans="1:1024" s="34" customFormat="1" ht="20.100000000000001" customHeight="1">
      <c r="A10" s="42" t="s">
        <v>18127</v>
      </c>
      <c r="B10" s="42" t="s">
        <v>19</v>
      </c>
      <c r="C10" s="42" t="s">
        <v>18235</v>
      </c>
      <c r="D10" s="43">
        <v>1</v>
      </c>
      <c r="E10" s="43">
        <f>D10+1</f>
        <v>2</v>
      </c>
      <c r="F10" s="43">
        <f>E10+1</f>
        <v>3</v>
      </c>
      <c r="G10" s="43">
        <f>F10+1</f>
        <v>4</v>
      </c>
      <c r="H10" s="43">
        <f>G10+1</f>
        <v>5</v>
      </c>
      <c r="I10" s="43">
        <f>H10+1</f>
        <v>6</v>
      </c>
      <c r="J10" s="38"/>
      <c r="K10" s="57"/>
      <c r="L10" s="57"/>
      <c r="M10" s="57"/>
      <c r="N10" s="57"/>
      <c r="O10" s="34" t="s">
        <v>18236</v>
      </c>
      <c r="Q10" s="34" t="s">
        <v>18237</v>
      </c>
      <c r="S10" s="34" t="s">
        <v>18238</v>
      </c>
    </row>
    <row r="11" spans="1:1024" s="35" customFormat="1" ht="20.100000000000001" customHeight="1">
      <c r="A11" s="571">
        <v>1</v>
      </c>
      <c r="B11" s="566" t="str">
        <f>INDEX(ORCAMENTO!$E:$E,MATCH($A11,ORCAMENTO!$B:$B,0))</f>
        <v>SERVIÇOS PRELIMINARES</v>
      </c>
      <c r="C11" s="454">
        <f>INDEX(ORCAMENTO!$J:$J,MATCH($A11,ORCAMENTO!$B:$B,0))</f>
        <v>3602.48</v>
      </c>
      <c r="D11" s="454">
        <f t="shared" ref="D11:I11" si="0">D12*$C11</f>
        <v>3602.48</v>
      </c>
      <c r="E11" s="454">
        <f t="shared" si="0"/>
        <v>0</v>
      </c>
      <c r="F11" s="454">
        <f t="shared" si="0"/>
        <v>0</v>
      </c>
      <c r="G11" s="454">
        <f t="shared" si="0"/>
        <v>0</v>
      </c>
      <c r="H11" s="454">
        <f t="shared" si="0"/>
        <v>0</v>
      </c>
      <c r="I11" s="454">
        <f t="shared" si="0"/>
        <v>0</v>
      </c>
      <c r="J11" s="38" t="s">
        <v>18239</v>
      </c>
      <c r="K11" s="58">
        <f t="shared" ref="K11:K28" si="1">SUM(D11:I11)</f>
        <v>3602.48</v>
      </c>
      <c r="L11" s="48">
        <f>K11-C11</f>
        <v>0</v>
      </c>
      <c r="M11" s="57"/>
      <c r="N11" s="57"/>
      <c r="O11" s="59">
        <f>SUM(ORCAMENTO!S13:S26)</f>
        <v>0</v>
      </c>
      <c r="P11" s="35">
        <v>2</v>
      </c>
      <c r="Q11" s="59">
        <f t="shared" ref="Q11:Q28" si="2">O11/2</f>
        <v>0</v>
      </c>
      <c r="S11" s="59">
        <f t="shared" ref="S11:S28" si="3">Q11/2</f>
        <v>0</v>
      </c>
    </row>
    <row r="12" spans="1:1024" s="35" customFormat="1" ht="20.100000000000001" customHeight="1">
      <c r="A12" s="571"/>
      <c r="B12" s="566"/>
      <c r="C12" s="45">
        <f>C11/$C$29</f>
        <v>3.2123731903627162E-3</v>
      </c>
      <c r="D12" s="46">
        <v>1</v>
      </c>
      <c r="E12" s="46"/>
      <c r="F12" s="46"/>
      <c r="G12" s="46"/>
      <c r="H12" s="46"/>
      <c r="I12" s="46"/>
      <c r="J12" s="38" t="s">
        <v>15722</v>
      </c>
      <c r="K12" s="60">
        <f t="shared" si="1"/>
        <v>1</v>
      </c>
      <c r="L12" s="48"/>
      <c r="M12" s="57"/>
      <c r="N12" s="57"/>
      <c r="Q12" s="59">
        <f t="shared" si="2"/>
        <v>0</v>
      </c>
      <c r="S12" s="59">
        <f t="shared" si="3"/>
        <v>0</v>
      </c>
    </row>
    <row r="13" spans="1:1024" s="35" customFormat="1" ht="20.100000000000001" customHeight="1">
      <c r="A13" s="571">
        <v>2</v>
      </c>
      <c r="B13" s="566" t="str">
        <f>INDEX(ORCAMENTO!$E:$E,MATCH(A13,ORCAMENTO!$B:$B,0))</f>
        <v>CANTEIRO DE OBRA</v>
      </c>
      <c r="C13" s="454">
        <f>INDEX(ORCAMENTO!$J:$J,MATCH($A13,ORCAMENTO!$B:$B,0))</f>
        <v>120292.13</v>
      </c>
      <c r="D13" s="454">
        <f t="shared" ref="D13:I13" si="4">D14*$C13</f>
        <v>24058.426000000003</v>
      </c>
      <c r="E13" s="454">
        <f t="shared" si="4"/>
        <v>19246.7408</v>
      </c>
      <c r="F13" s="454">
        <f t="shared" si="4"/>
        <v>19246.7408</v>
      </c>
      <c r="G13" s="454">
        <f t="shared" si="4"/>
        <v>19246.7408</v>
      </c>
      <c r="H13" s="454">
        <f t="shared" si="4"/>
        <v>19246.7408</v>
      </c>
      <c r="I13" s="454">
        <f t="shared" si="4"/>
        <v>19246.7408</v>
      </c>
      <c r="J13" s="38" t="s">
        <v>18239</v>
      </c>
      <c r="K13" s="58">
        <f t="shared" si="1"/>
        <v>120292.13</v>
      </c>
      <c r="L13" s="48">
        <f>K13-C13</f>
        <v>0</v>
      </c>
      <c r="M13" s="61"/>
      <c r="N13" s="57"/>
      <c r="O13" s="59">
        <f>SUM(ORCAMENTO!S16:S19)</f>
        <v>0</v>
      </c>
      <c r="Q13" s="59">
        <f t="shared" si="2"/>
        <v>0</v>
      </c>
      <c r="S13" s="59">
        <f t="shared" si="3"/>
        <v>0</v>
      </c>
    </row>
    <row r="14" spans="1:1024" s="35" customFormat="1" ht="20.100000000000001" customHeight="1">
      <c r="A14" s="571"/>
      <c r="B14" s="566"/>
      <c r="C14" s="45">
        <f>C13/$C$29</f>
        <v>0.10726588722869429</v>
      </c>
      <c r="D14" s="47">
        <v>0.2</v>
      </c>
      <c r="E14" s="47">
        <v>0.16</v>
      </c>
      <c r="F14" s="47">
        <v>0.16</v>
      </c>
      <c r="G14" s="47">
        <v>0.16</v>
      </c>
      <c r="H14" s="47">
        <v>0.16</v>
      </c>
      <c r="I14" s="47">
        <v>0.16</v>
      </c>
      <c r="J14" s="38" t="s">
        <v>15722</v>
      </c>
      <c r="K14" s="60">
        <f t="shared" si="1"/>
        <v>1</v>
      </c>
      <c r="L14" s="48"/>
      <c r="M14" s="57"/>
      <c r="N14" s="57"/>
      <c r="Q14" s="59">
        <f t="shared" si="2"/>
        <v>0</v>
      </c>
      <c r="S14" s="59">
        <f t="shared" si="3"/>
        <v>0</v>
      </c>
    </row>
    <row r="15" spans="1:1024" s="35" customFormat="1" ht="20.100000000000001" customHeight="1">
      <c r="A15" s="571">
        <v>3</v>
      </c>
      <c r="B15" s="566" t="str">
        <f>INDEX(ORCAMENTO!$E:$E,MATCH(A15,ORCAMENTO!$B:$B,0))</f>
        <v>REMOÇÃO DE ENTULHO</v>
      </c>
      <c r="C15" s="454">
        <f>INDEX(ORCAMENTO!$J:$J,MATCH($A15,ORCAMENTO!$B:$B,0))</f>
        <v>28990.43</v>
      </c>
      <c r="D15" s="454">
        <f>C15/6</f>
        <v>4831.7383333333337</v>
      </c>
      <c r="E15" s="454">
        <f>C15/6</f>
        <v>4831.7383333333337</v>
      </c>
      <c r="F15" s="454">
        <f>C15/6</f>
        <v>4831.7383333333337</v>
      </c>
      <c r="G15" s="454">
        <f>C15/6</f>
        <v>4831.7383333333337</v>
      </c>
      <c r="H15" s="454">
        <f>C15/6</f>
        <v>4831.7383333333337</v>
      </c>
      <c r="I15" s="454">
        <f>C15/6</f>
        <v>4831.7383333333337</v>
      </c>
      <c r="J15" s="38" t="s">
        <v>18239</v>
      </c>
      <c r="K15" s="58">
        <f t="shared" si="1"/>
        <v>28990.430000000004</v>
      </c>
      <c r="L15" s="48">
        <f>K15-C15</f>
        <v>0</v>
      </c>
      <c r="M15" s="57"/>
      <c r="N15" s="57"/>
      <c r="O15" s="59" t="e">
        <f>SUM(ORCAMENTO!#REF!)</f>
        <v>#REF!</v>
      </c>
      <c r="Q15" s="59" t="e">
        <f t="shared" si="2"/>
        <v>#REF!</v>
      </c>
      <c r="S15" s="59" t="e">
        <f t="shared" si="3"/>
        <v>#REF!</v>
      </c>
    </row>
    <row r="16" spans="1:1024" s="35" customFormat="1" ht="20.100000000000001" customHeight="1">
      <c r="A16" s="571"/>
      <c r="B16" s="566"/>
      <c r="C16" s="45">
        <f>C15/$C$29</f>
        <v>2.5851102604063588E-2</v>
      </c>
      <c r="D16" s="47">
        <v>0.1</v>
      </c>
      <c r="E16" s="47">
        <v>0.1</v>
      </c>
      <c r="F16" s="47">
        <v>0.1</v>
      </c>
      <c r="G16" s="47">
        <v>0.25</v>
      </c>
      <c r="H16" s="47">
        <v>0.25</v>
      </c>
      <c r="I16" s="47">
        <v>0.2</v>
      </c>
      <c r="J16" s="38" t="s">
        <v>15722</v>
      </c>
      <c r="K16" s="60">
        <f t="shared" si="1"/>
        <v>1</v>
      </c>
      <c r="L16" s="48"/>
      <c r="M16" s="57"/>
      <c r="N16" s="57"/>
      <c r="Q16" s="59">
        <f t="shared" si="2"/>
        <v>0</v>
      </c>
      <c r="S16" s="59">
        <f t="shared" si="3"/>
        <v>0</v>
      </c>
    </row>
    <row r="17" spans="1:20" s="35" customFormat="1" ht="20.100000000000001" customHeight="1">
      <c r="A17" s="571">
        <v>4</v>
      </c>
      <c r="B17" s="566" t="str">
        <f>INDEX(ORCAMENTO!$E:$E,MATCH(A17,ORCAMENTO!$B:$B,0))</f>
        <v>LEVANTAMENTO DA ESTRUTURA</v>
      </c>
      <c r="C17" s="454">
        <f>INDEX(ORCAMENTO!$J:$J,MATCH($A17,ORCAMENTO!$B:$B,0))</f>
        <v>20578</v>
      </c>
      <c r="D17" s="454">
        <f t="shared" ref="D17:I17" si="5">D18*$C17</f>
        <v>0</v>
      </c>
      <c r="E17" s="454">
        <f t="shared" si="5"/>
        <v>5144.5</v>
      </c>
      <c r="F17" s="454">
        <f t="shared" si="5"/>
        <v>5144.5</v>
      </c>
      <c r="G17" s="454">
        <f t="shared" si="5"/>
        <v>5144.5</v>
      </c>
      <c r="H17" s="454">
        <f t="shared" si="5"/>
        <v>5144.5</v>
      </c>
      <c r="I17" s="454">
        <f t="shared" si="5"/>
        <v>0</v>
      </c>
      <c r="J17" s="38" t="s">
        <v>18239</v>
      </c>
      <c r="K17" s="58">
        <f t="shared" si="1"/>
        <v>20578</v>
      </c>
      <c r="L17" s="48">
        <f>K17-C17</f>
        <v>0</v>
      </c>
      <c r="M17" s="57"/>
      <c r="N17" s="57"/>
      <c r="O17" s="59" t="e">
        <f>SUM(ORCAMENTO!#REF!)</f>
        <v>#REF!</v>
      </c>
      <c r="Q17" s="59" t="e">
        <f t="shared" si="2"/>
        <v>#REF!</v>
      </c>
      <c r="S17" s="59" t="e">
        <f t="shared" si="3"/>
        <v>#REF!</v>
      </c>
    </row>
    <row r="18" spans="1:20" s="35" customFormat="1" ht="20.100000000000001" customHeight="1">
      <c r="A18" s="571"/>
      <c r="B18" s="566"/>
      <c r="C18" s="45">
        <f>C17/$C$29</f>
        <v>1.8349641222514482E-2</v>
      </c>
      <c r="D18" s="47"/>
      <c r="E18" s="47">
        <v>0.25</v>
      </c>
      <c r="F18" s="47">
        <v>0.25</v>
      </c>
      <c r="G18" s="47">
        <v>0.25</v>
      </c>
      <c r="H18" s="47">
        <v>0.25</v>
      </c>
      <c r="I18" s="47"/>
      <c r="J18" s="38" t="s">
        <v>15722</v>
      </c>
      <c r="K18" s="60">
        <f t="shared" si="1"/>
        <v>1</v>
      </c>
      <c r="L18" s="48"/>
      <c r="M18" s="57"/>
      <c r="N18" s="57"/>
      <c r="Q18" s="59">
        <f t="shared" si="2"/>
        <v>0</v>
      </c>
      <c r="S18" s="59">
        <f t="shared" si="3"/>
        <v>0</v>
      </c>
    </row>
    <row r="19" spans="1:20" s="35" customFormat="1" ht="20.100000000000001" customHeight="1">
      <c r="A19" s="571">
        <v>5</v>
      </c>
      <c r="B19" s="566" t="str">
        <f>INDEX(ORCAMENTO!$E:$E,MATCH(A19,ORCAMENTO!$B:$B,0))</f>
        <v>ESTRUTURA METÁLICA (PROVISÓRIA)</v>
      </c>
      <c r="C19" s="454">
        <f>INDEX(ORCAMENTO!$J:$J,MATCH($A19,ORCAMENTO!$B:$B,0))</f>
        <v>388578.2</v>
      </c>
      <c r="D19" s="454">
        <f t="shared" ref="D19:I19" si="6">D20*$C19</f>
        <v>0</v>
      </c>
      <c r="E19" s="454">
        <f t="shared" si="6"/>
        <v>194289.1</v>
      </c>
      <c r="F19" s="454">
        <f t="shared" si="6"/>
        <v>194289.1</v>
      </c>
      <c r="G19" s="454">
        <f t="shared" si="6"/>
        <v>0</v>
      </c>
      <c r="H19" s="454">
        <f t="shared" si="6"/>
        <v>0</v>
      </c>
      <c r="I19" s="454">
        <f t="shared" si="6"/>
        <v>0</v>
      </c>
      <c r="J19" s="38" t="s">
        <v>18239</v>
      </c>
      <c r="K19" s="58">
        <f t="shared" si="1"/>
        <v>388578.2</v>
      </c>
      <c r="L19" s="48">
        <f>K19-C19</f>
        <v>0</v>
      </c>
      <c r="M19" s="57"/>
      <c r="N19" s="57"/>
      <c r="O19" s="59">
        <f>SUM(ORCAMENTO!S28:S28)</f>
        <v>0</v>
      </c>
      <c r="Q19" s="59">
        <f t="shared" si="2"/>
        <v>0</v>
      </c>
      <c r="S19" s="59">
        <f t="shared" si="3"/>
        <v>0</v>
      </c>
    </row>
    <row r="20" spans="1:20" s="35" customFormat="1" ht="20.100000000000001" customHeight="1">
      <c r="A20" s="571"/>
      <c r="B20" s="566"/>
      <c r="C20" s="45">
        <f>C19/$C$29</f>
        <v>0.34649968689330729</v>
      </c>
      <c r="D20" s="47"/>
      <c r="E20" s="47">
        <v>0.5</v>
      </c>
      <c r="F20" s="47">
        <v>0.5</v>
      </c>
      <c r="G20" s="47"/>
      <c r="H20" s="47"/>
      <c r="I20" s="47"/>
      <c r="J20" s="38" t="s">
        <v>15722</v>
      </c>
      <c r="K20" s="60">
        <f t="shared" si="1"/>
        <v>1</v>
      </c>
      <c r="L20" s="48"/>
      <c r="M20" s="57"/>
      <c r="N20" s="57"/>
      <c r="Q20" s="59">
        <f t="shared" si="2"/>
        <v>0</v>
      </c>
      <c r="S20" s="59">
        <f t="shared" si="3"/>
        <v>0</v>
      </c>
    </row>
    <row r="21" spans="1:20" s="35" customFormat="1" ht="20.100000000000001" customHeight="1">
      <c r="A21" s="571">
        <v>6</v>
      </c>
      <c r="B21" s="566" t="str">
        <f>INDEX(ORCAMENTO!$E:$E,MATCH(A21,ORCAMENTO!$B:$B,0))</f>
        <v>CONTENÇÃO, ESCAVAÇÃO E DRENAGEM</v>
      </c>
      <c r="C21" s="454">
        <f>INDEX(ORCAMENTO!$J:$J,MATCH($A21,ORCAMENTO!$B:$B,0))</f>
        <v>186321.03</v>
      </c>
      <c r="D21" s="454">
        <f t="shared" ref="D21:I21" si="7">D22*$C21</f>
        <v>167688.927</v>
      </c>
      <c r="E21" s="454">
        <f t="shared" si="7"/>
        <v>3726.4205999999999</v>
      </c>
      <c r="F21" s="454">
        <f t="shared" si="7"/>
        <v>3726.4205999999999</v>
      </c>
      <c r="G21" s="454">
        <f t="shared" si="7"/>
        <v>3726.4205999999999</v>
      </c>
      <c r="H21" s="454">
        <f t="shared" si="7"/>
        <v>3726.4205999999999</v>
      </c>
      <c r="I21" s="454">
        <f t="shared" si="7"/>
        <v>3726.4205999999999</v>
      </c>
      <c r="J21" s="38" t="s">
        <v>18239</v>
      </c>
      <c r="K21" s="58">
        <f t="shared" si="1"/>
        <v>186321.03000000006</v>
      </c>
      <c r="L21" s="48">
        <f>K21-C21</f>
        <v>0</v>
      </c>
      <c r="M21" s="57"/>
      <c r="N21" s="57"/>
      <c r="O21" s="59" t="e">
        <f>#REF!</f>
        <v>#REF!</v>
      </c>
      <c r="Q21" s="59" t="e">
        <f t="shared" si="2"/>
        <v>#REF!</v>
      </c>
      <c r="S21" s="59" t="e">
        <f t="shared" si="3"/>
        <v>#REF!</v>
      </c>
    </row>
    <row r="22" spans="1:20" s="35" customFormat="1" ht="20.100000000000001" customHeight="1">
      <c r="A22" s="571"/>
      <c r="B22" s="566"/>
      <c r="C22" s="45">
        <f>C21/$C$29</f>
        <v>0.16614462302990365</v>
      </c>
      <c r="D22" s="47">
        <v>0.9</v>
      </c>
      <c r="E22" s="47">
        <v>0.02</v>
      </c>
      <c r="F22" s="47">
        <v>0.02</v>
      </c>
      <c r="G22" s="47">
        <v>0.02</v>
      </c>
      <c r="H22" s="47">
        <v>0.02</v>
      </c>
      <c r="I22" s="47">
        <v>0.02</v>
      </c>
      <c r="J22" s="38" t="s">
        <v>15722</v>
      </c>
      <c r="K22" s="60">
        <f t="shared" si="1"/>
        <v>1</v>
      </c>
      <c r="L22" s="48"/>
      <c r="M22" s="57"/>
      <c r="N22" s="57"/>
      <c r="Q22" s="59">
        <f t="shared" si="2"/>
        <v>0</v>
      </c>
      <c r="S22" s="59">
        <f t="shared" si="3"/>
        <v>0</v>
      </c>
    </row>
    <row r="23" spans="1:20" s="35" customFormat="1" ht="20.100000000000001" customHeight="1">
      <c r="A23" s="571">
        <v>7</v>
      </c>
      <c r="B23" s="566" t="str">
        <f>INDEX(ORCAMENTO!$E:$E,MATCH(A23,ORCAMENTO!$B:$B,0))</f>
        <v>ESTRUTURA DE CONCRETO (PONTE)</v>
      </c>
      <c r="C23" s="454">
        <f>INDEX(ORCAMENTO!$J:$J,MATCH($A23,ORCAMENTO!$B:$B,0))</f>
        <v>333176.99000000005</v>
      </c>
      <c r="D23" s="454">
        <f t="shared" ref="D23:I23" si="8">D24*$C23</f>
        <v>0</v>
      </c>
      <c r="E23" s="454">
        <f t="shared" si="8"/>
        <v>0</v>
      </c>
      <c r="F23" s="454">
        <f t="shared" si="8"/>
        <v>0</v>
      </c>
      <c r="G23" s="454">
        <f t="shared" si="8"/>
        <v>166588.49500000002</v>
      </c>
      <c r="H23" s="454">
        <f t="shared" si="8"/>
        <v>166588.49500000002</v>
      </c>
      <c r="I23" s="454">
        <f t="shared" si="8"/>
        <v>0</v>
      </c>
      <c r="J23" s="38" t="s">
        <v>18239</v>
      </c>
      <c r="K23" s="58">
        <f t="shared" si="1"/>
        <v>333176.99000000005</v>
      </c>
      <c r="L23" s="48">
        <f>K23-C23</f>
        <v>0</v>
      </c>
      <c r="M23" s="57"/>
      <c r="N23" s="57"/>
      <c r="O23" s="59" t="e">
        <f>SUM(#REF!)</f>
        <v>#REF!</v>
      </c>
      <c r="Q23" s="59" t="e">
        <f t="shared" si="2"/>
        <v>#REF!</v>
      </c>
      <c r="S23" s="59" t="e">
        <f t="shared" si="3"/>
        <v>#REF!</v>
      </c>
    </row>
    <row r="24" spans="1:20" s="35" customFormat="1" ht="20.100000000000001" customHeight="1">
      <c r="A24" s="571"/>
      <c r="B24" s="566"/>
      <c r="C24" s="45">
        <f>C23/$C$29</f>
        <v>0.29709778550380483</v>
      </c>
      <c r="D24" s="47"/>
      <c r="E24" s="47"/>
      <c r="F24" s="47"/>
      <c r="G24" s="47">
        <v>0.5</v>
      </c>
      <c r="H24" s="47">
        <v>0.5</v>
      </c>
      <c r="I24" s="47"/>
      <c r="J24" s="38" t="s">
        <v>15722</v>
      </c>
      <c r="K24" s="60">
        <f t="shared" si="1"/>
        <v>1</v>
      </c>
      <c r="L24" s="48"/>
      <c r="M24" s="57"/>
      <c r="N24" s="57"/>
      <c r="Q24" s="59">
        <f t="shared" si="2"/>
        <v>0</v>
      </c>
      <c r="S24" s="59">
        <f t="shared" si="3"/>
        <v>0</v>
      </c>
    </row>
    <row r="25" spans="1:20" s="35" customFormat="1" ht="20.100000000000001" customHeight="1">
      <c r="A25" s="571">
        <v>8</v>
      </c>
      <c r="B25" s="566" t="str">
        <f>INDEX(ORCAMENTO!$E:$E,MATCH(A25,ORCAMENTO!$B:$B,0))</f>
        <v>PAVIMENTAÇÃO</v>
      </c>
      <c r="C25" s="454">
        <f>INDEX(ORCAMENTO!$J:$J,MATCH($A25,ORCAMENTO!$B:$B,0))</f>
        <v>34611.979999999996</v>
      </c>
      <c r="D25" s="454">
        <f t="shared" ref="D25:I25" si="9">D26*$C25</f>
        <v>0</v>
      </c>
      <c r="E25" s="454">
        <f t="shared" si="9"/>
        <v>0</v>
      </c>
      <c r="F25" s="454">
        <f t="shared" si="9"/>
        <v>0</v>
      </c>
      <c r="G25" s="454">
        <f t="shared" si="9"/>
        <v>0</v>
      </c>
      <c r="H25" s="454">
        <f t="shared" si="9"/>
        <v>0</v>
      </c>
      <c r="I25" s="454">
        <f t="shared" si="9"/>
        <v>34611.979999999996</v>
      </c>
      <c r="J25" s="38" t="s">
        <v>18239</v>
      </c>
      <c r="K25" s="58">
        <f t="shared" si="1"/>
        <v>34611.979999999996</v>
      </c>
      <c r="L25" s="48">
        <f>K25-C25</f>
        <v>0</v>
      </c>
      <c r="M25" s="57"/>
      <c r="N25" s="57"/>
      <c r="O25" s="59">
        <f>SUM(ORCAMENTO!S30:S31)</f>
        <v>0</v>
      </c>
      <c r="Q25" s="59">
        <f t="shared" si="2"/>
        <v>0</v>
      </c>
      <c r="R25" s="59"/>
      <c r="S25" s="59">
        <f t="shared" si="3"/>
        <v>0</v>
      </c>
      <c r="T25" s="59">
        <f>S25/4</f>
        <v>0</v>
      </c>
    </row>
    <row r="26" spans="1:20" s="35" customFormat="1" ht="20.100000000000001" customHeight="1">
      <c r="A26" s="571"/>
      <c r="B26" s="566"/>
      <c r="C26" s="45">
        <f>C25/$C$29</f>
        <v>3.0863903926564618E-2</v>
      </c>
      <c r="D26" s="47"/>
      <c r="E26" s="47"/>
      <c r="F26" s="47"/>
      <c r="G26" s="47"/>
      <c r="H26" s="47"/>
      <c r="I26" s="47">
        <v>1</v>
      </c>
      <c r="J26" s="38" t="s">
        <v>15722</v>
      </c>
      <c r="K26" s="60">
        <f t="shared" si="1"/>
        <v>1</v>
      </c>
      <c r="L26" s="48"/>
      <c r="M26" s="57"/>
      <c r="N26" s="57"/>
      <c r="Q26" s="59">
        <f t="shared" si="2"/>
        <v>0</v>
      </c>
      <c r="S26" s="59">
        <f t="shared" si="3"/>
        <v>0</v>
      </c>
    </row>
    <row r="27" spans="1:20" s="35" customFormat="1" ht="20.100000000000001" customHeight="1">
      <c r="A27" s="571">
        <v>9</v>
      </c>
      <c r="B27" s="566" t="str">
        <f>INDEX(ORCAMENTO!$E:$E,MATCH(A27,ORCAMENTO!$B:$B,0))</f>
        <v>REPAROS GERAIS</v>
      </c>
      <c r="C27" s="454">
        <f>INDEX(ORCAMENTO!$J:$J,MATCH($A27,ORCAMENTO!$B:$B,0))</f>
        <v>5287.58</v>
      </c>
      <c r="D27" s="454">
        <f t="shared" ref="D27:I27" si="10">D28*$C27</f>
        <v>0</v>
      </c>
      <c r="E27" s="454">
        <f t="shared" si="10"/>
        <v>0</v>
      </c>
      <c r="F27" s="454">
        <f t="shared" si="10"/>
        <v>0</v>
      </c>
      <c r="G27" s="454">
        <f t="shared" si="10"/>
        <v>0</v>
      </c>
      <c r="H27" s="454">
        <f t="shared" si="10"/>
        <v>0</v>
      </c>
      <c r="I27" s="454">
        <f t="shared" si="10"/>
        <v>5287.58</v>
      </c>
      <c r="J27" s="38" t="s">
        <v>18239</v>
      </c>
      <c r="K27" s="58">
        <f t="shared" si="1"/>
        <v>5287.58</v>
      </c>
      <c r="L27" s="48">
        <f>K27-C27</f>
        <v>0</v>
      </c>
      <c r="M27" s="57"/>
      <c r="N27" s="57"/>
      <c r="O27" s="59" t="e">
        <f>SUM(#REF!)</f>
        <v>#REF!</v>
      </c>
      <c r="Q27" s="59" t="e">
        <f t="shared" si="2"/>
        <v>#REF!</v>
      </c>
      <c r="S27" s="59" t="e">
        <f t="shared" si="3"/>
        <v>#REF!</v>
      </c>
    </row>
    <row r="28" spans="1:20" s="35" customFormat="1" ht="20.100000000000001" customHeight="1">
      <c r="A28" s="571"/>
      <c r="B28" s="566"/>
      <c r="C28" s="45">
        <f>C27/$C$29</f>
        <v>4.7149964007844845E-3</v>
      </c>
      <c r="D28" s="47"/>
      <c r="E28" s="47"/>
      <c r="F28" s="47"/>
      <c r="G28" s="47"/>
      <c r="H28" s="47"/>
      <c r="I28" s="47">
        <v>1</v>
      </c>
      <c r="J28" s="38" t="s">
        <v>15722</v>
      </c>
      <c r="K28" s="60">
        <f t="shared" si="1"/>
        <v>1</v>
      </c>
      <c r="L28" s="48"/>
      <c r="M28" s="57"/>
      <c r="N28" s="57"/>
      <c r="Q28" s="59">
        <f t="shared" si="2"/>
        <v>0</v>
      </c>
      <c r="S28" s="59">
        <f t="shared" si="3"/>
        <v>0</v>
      </c>
    </row>
    <row r="29" spans="1:20" s="35" customFormat="1" ht="20.100000000000001" customHeight="1">
      <c r="A29" s="567" t="s">
        <v>18240</v>
      </c>
      <c r="B29" s="567"/>
      <c r="C29" s="48">
        <f t="shared" ref="C29:I29" si="11">SUMIF($J$11:$J$28,$J29,C$11:C$28)</f>
        <v>1121438.82</v>
      </c>
      <c r="D29" s="44">
        <f t="shared" si="11"/>
        <v>200181.57133333333</v>
      </c>
      <c r="E29" s="44">
        <f t="shared" si="11"/>
        <v>227238.49973333336</v>
      </c>
      <c r="F29" s="44">
        <f t="shared" si="11"/>
        <v>227238.49973333336</v>
      </c>
      <c r="G29" s="44">
        <f t="shared" si="11"/>
        <v>199537.89473333335</v>
      </c>
      <c r="H29" s="44">
        <f t="shared" si="11"/>
        <v>199537.89473333335</v>
      </c>
      <c r="I29" s="44">
        <f t="shared" si="11"/>
        <v>67704.459733333337</v>
      </c>
      <c r="J29" s="38" t="s">
        <v>18239</v>
      </c>
      <c r="K29" s="60"/>
      <c r="L29" s="57"/>
      <c r="M29" s="57"/>
      <c r="N29" s="57"/>
      <c r="S29" s="59" t="e">
        <f>SUM(S11:S28)</f>
        <v>#REF!</v>
      </c>
      <c r="T29" s="59" t="e">
        <f>S29/4</f>
        <v>#REF!</v>
      </c>
    </row>
    <row r="30" spans="1:20" s="35" customFormat="1" ht="20.100000000000001" customHeight="1">
      <c r="A30" s="567" t="s">
        <v>18241</v>
      </c>
      <c r="B30" s="567"/>
      <c r="C30" s="49">
        <f ca="1">SUMIF($J$11:$J$29,$J30,C$11:C$28)</f>
        <v>0.99999999999999989</v>
      </c>
      <c r="D30" s="50">
        <f t="shared" ref="D30:I30" si="12">D29/$C$29</f>
        <v>0.17850422846369213</v>
      </c>
      <c r="E30" s="50">
        <f t="shared" si="12"/>
        <v>0.20263120527014872</v>
      </c>
      <c r="F30" s="50">
        <f t="shared" si="12"/>
        <v>0.20263120527014872</v>
      </c>
      <c r="G30" s="50">
        <f t="shared" si="12"/>
        <v>0.17793025457539746</v>
      </c>
      <c r="H30" s="50">
        <f t="shared" si="12"/>
        <v>0.17793025457539746</v>
      </c>
      <c r="I30" s="50">
        <f t="shared" si="12"/>
        <v>6.0372851845215535E-2</v>
      </c>
      <c r="J30" s="38" t="s">
        <v>15722</v>
      </c>
      <c r="L30" s="57"/>
      <c r="M30" s="57"/>
      <c r="N30" s="57"/>
    </row>
    <row r="31" spans="1:20" s="35" customFormat="1" ht="20.100000000000001" customHeight="1">
      <c r="A31" s="567" t="s">
        <v>18242</v>
      </c>
      <c r="B31" s="567"/>
      <c r="C31" s="51"/>
      <c r="D31" s="52">
        <f>D29</f>
        <v>200181.57133333333</v>
      </c>
      <c r="E31" s="52">
        <f t="shared" ref="E31:I32" si="13">E29+D31</f>
        <v>427420.07106666669</v>
      </c>
      <c r="F31" s="52">
        <f t="shared" si="13"/>
        <v>654658.5708000001</v>
      </c>
      <c r="G31" s="52">
        <f t="shared" si="13"/>
        <v>854196.46553333348</v>
      </c>
      <c r="H31" s="52">
        <f t="shared" si="13"/>
        <v>1053734.3602666669</v>
      </c>
      <c r="I31" s="52">
        <f t="shared" si="13"/>
        <v>1121438.8200000003</v>
      </c>
      <c r="J31" s="38"/>
      <c r="K31" s="57"/>
      <c r="L31" s="57"/>
      <c r="M31" s="57"/>
      <c r="N31" s="57"/>
    </row>
    <row r="32" spans="1:20" s="35" customFormat="1" ht="20.100000000000001" customHeight="1">
      <c r="A32" s="567" t="s">
        <v>18243</v>
      </c>
      <c r="B32" s="567"/>
      <c r="C32" s="51"/>
      <c r="D32" s="53">
        <f>D30</f>
        <v>0.17850422846369213</v>
      </c>
      <c r="E32" s="53">
        <f t="shared" si="13"/>
        <v>0.38113543373384084</v>
      </c>
      <c r="F32" s="53">
        <f t="shared" si="13"/>
        <v>0.58376663900398951</v>
      </c>
      <c r="G32" s="53">
        <f t="shared" si="13"/>
        <v>0.76169689357938697</v>
      </c>
      <c r="H32" s="53">
        <f t="shared" si="13"/>
        <v>0.93962714815478443</v>
      </c>
      <c r="I32" s="53">
        <f t="shared" si="13"/>
        <v>1</v>
      </c>
      <c r="J32" s="38"/>
      <c r="K32" s="62">
        <f>D29+E29+F29+G29+H29+I29</f>
        <v>1121438.8200000003</v>
      </c>
      <c r="L32" s="57"/>
      <c r="M32" s="57"/>
      <c r="N32" s="57"/>
    </row>
    <row r="33" spans="10:14" s="36" customFormat="1" ht="12" hidden="1">
      <c r="J33" s="38"/>
      <c r="K33" s="63"/>
      <c r="L33" s="63"/>
      <c r="M33" s="63"/>
      <c r="N33" s="63"/>
    </row>
    <row r="34" spans="10:14" s="36" customFormat="1" ht="12" hidden="1">
      <c r="J34" s="38"/>
      <c r="K34" s="63"/>
      <c r="L34" s="63"/>
      <c r="M34" s="63"/>
      <c r="N34" s="63"/>
    </row>
    <row r="35" spans="10:14" s="36" customFormat="1" ht="12" hidden="1">
      <c r="J35" s="38"/>
      <c r="K35" s="63"/>
      <c r="L35" s="63"/>
      <c r="M35" s="63"/>
      <c r="N35" s="63"/>
    </row>
    <row r="36" spans="10:14" s="36" customFormat="1" ht="12" hidden="1">
      <c r="J36" s="38"/>
      <c r="K36" s="63"/>
      <c r="L36" s="63"/>
      <c r="M36" s="63"/>
      <c r="N36" s="63"/>
    </row>
    <row r="37" spans="10:14" s="36" customFormat="1" ht="12" hidden="1">
      <c r="J37" s="38"/>
      <c r="K37" s="63"/>
      <c r="L37" s="63"/>
      <c r="M37" s="63"/>
      <c r="N37" s="63"/>
    </row>
    <row r="38" spans="10:14" s="36" customFormat="1" ht="12" hidden="1">
      <c r="J38" s="38"/>
      <c r="K38" s="63"/>
      <c r="L38" s="63"/>
      <c r="M38" s="63"/>
      <c r="N38" s="63"/>
    </row>
    <row r="39" spans="10:14" s="36" customFormat="1" ht="12" hidden="1">
      <c r="J39" s="38"/>
      <c r="K39" s="63"/>
      <c r="L39" s="63"/>
      <c r="M39" s="63"/>
      <c r="N39" s="63"/>
    </row>
    <row r="40" spans="10:14" s="36" customFormat="1" ht="12" hidden="1">
      <c r="J40" s="38"/>
      <c r="K40" s="63"/>
      <c r="L40" s="63"/>
      <c r="M40" s="63"/>
      <c r="N40" s="63"/>
    </row>
    <row r="41" spans="10:14" s="36" customFormat="1" ht="12" hidden="1">
      <c r="J41" s="38"/>
      <c r="K41" s="63"/>
      <c r="L41" s="63"/>
      <c r="M41" s="63"/>
      <c r="N41" s="63"/>
    </row>
    <row r="42" spans="10:14" s="36" customFormat="1" ht="12" hidden="1">
      <c r="J42" s="38"/>
      <c r="K42" s="63"/>
      <c r="L42" s="63"/>
      <c r="M42" s="63"/>
      <c r="N42" s="63"/>
    </row>
    <row r="43" spans="10:14" s="36" customFormat="1" ht="12" hidden="1">
      <c r="J43" s="38"/>
      <c r="K43" s="63"/>
      <c r="L43" s="63"/>
      <c r="M43" s="63"/>
      <c r="N43" s="63"/>
    </row>
    <row r="44" spans="10:14" s="36" customFormat="1" ht="12" hidden="1">
      <c r="J44" s="38"/>
      <c r="K44" s="63"/>
      <c r="L44" s="63"/>
      <c r="M44" s="63"/>
      <c r="N44" s="63"/>
    </row>
    <row r="45" spans="10:14" s="36" customFormat="1" ht="12" hidden="1">
      <c r="J45" s="38"/>
      <c r="K45" s="63"/>
      <c r="L45" s="63"/>
      <c r="M45" s="63"/>
      <c r="N45" s="63"/>
    </row>
    <row r="46" spans="10:14" s="36" customFormat="1" ht="12" hidden="1">
      <c r="J46" s="38"/>
      <c r="K46" s="63"/>
      <c r="L46" s="63"/>
      <c r="M46" s="63"/>
      <c r="N46" s="63"/>
    </row>
    <row r="47" spans="10:14" s="36" customFormat="1" ht="12" hidden="1">
      <c r="J47" s="38"/>
      <c r="K47" s="63"/>
      <c r="L47" s="63"/>
      <c r="M47" s="63"/>
      <c r="N47" s="63"/>
    </row>
    <row r="48" spans="10:14" s="36" customFormat="1" ht="12" hidden="1">
      <c r="J48" s="38"/>
      <c r="K48" s="63"/>
      <c r="L48" s="63"/>
      <c r="M48" s="63"/>
      <c r="N48" s="63"/>
    </row>
    <row r="49" spans="2:14" s="36" customFormat="1" ht="12" hidden="1">
      <c r="J49" s="38"/>
      <c r="K49" s="63"/>
      <c r="L49" s="63"/>
      <c r="M49" s="63"/>
      <c r="N49" s="63"/>
    </row>
    <row r="51" spans="2:14">
      <c r="D51" s="568"/>
      <c r="E51" s="568"/>
      <c r="F51" s="568"/>
    </row>
    <row r="52" spans="2:14" ht="15">
      <c r="F52" s="54"/>
      <c r="G52" s="55"/>
      <c r="H52" s="55"/>
    </row>
    <row r="53" spans="2:14" ht="15">
      <c r="F53" s="54"/>
      <c r="G53" s="55"/>
      <c r="H53" s="55"/>
    </row>
    <row r="54" spans="2:14" ht="15">
      <c r="F54" s="54"/>
      <c r="G54" s="55"/>
      <c r="H54" s="55"/>
    </row>
    <row r="55" spans="2:14" ht="15">
      <c r="F55" s="54"/>
      <c r="G55" s="55"/>
      <c r="H55" s="55"/>
    </row>
    <row r="56" spans="2:14" ht="15">
      <c r="F56" s="54"/>
      <c r="G56" s="55"/>
      <c r="H56" s="55"/>
    </row>
    <row r="57" spans="2:14" ht="15">
      <c r="F57" s="54"/>
      <c r="G57" s="55"/>
      <c r="H57" s="55"/>
    </row>
    <row r="58" spans="2:14" ht="15">
      <c r="B58" s="489" t="s">
        <v>18091</v>
      </c>
      <c r="C58" s="489"/>
      <c r="D58" s="489"/>
      <c r="F58" s="489" t="s">
        <v>18095</v>
      </c>
      <c r="G58" s="489"/>
      <c r="H58" s="489"/>
    </row>
    <row r="59" spans="2:14" ht="15">
      <c r="B59" s="490" t="s">
        <v>18092</v>
      </c>
      <c r="C59" s="490"/>
      <c r="D59" s="490"/>
      <c r="F59" s="490" t="s">
        <v>18096</v>
      </c>
      <c r="G59" s="490"/>
      <c r="H59" s="490"/>
    </row>
    <row r="60" spans="2:14" ht="15">
      <c r="B60" s="490" t="s">
        <v>18093</v>
      </c>
      <c r="C60" s="490"/>
      <c r="D60" s="490"/>
      <c r="F60" s="490" t="s">
        <v>18093</v>
      </c>
      <c r="G60" s="490"/>
      <c r="H60" s="490"/>
    </row>
    <row r="61" spans="2:14" ht="15">
      <c r="B61" s="490" t="s">
        <v>18094</v>
      </c>
      <c r="C61" s="490"/>
      <c r="D61" s="490"/>
      <c r="F61" s="490" t="s">
        <v>18094</v>
      </c>
      <c r="G61" s="490"/>
      <c r="H61" s="490"/>
    </row>
  </sheetData>
  <mergeCells count="34">
    <mergeCell ref="A7:I7"/>
    <mergeCell ref="B8:I8"/>
    <mergeCell ref="B9:I9"/>
    <mergeCell ref="A29:B29"/>
    <mergeCell ref="A30:B30"/>
    <mergeCell ref="A11:A12"/>
    <mergeCell ref="A13:A14"/>
    <mergeCell ref="A15:A16"/>
    <mergeCell ref="A17:A18"/>
    <mergeCell ref="A19:A20"/>
    <mergeCell ref="A21:A22"/>
    <mergeCell ref="A23:A24"/>
    <mergeCell ref="A25:A26"/>
    <mergeCell ref="A27:A28"/>
    <mergeCell ref="B11:B12"/>
    <mergeCell ref="B13:B14"/>
    <mergeCell ref="A31:B31"/>
    <mergeCell ref="A32:B32"/>
    <mergeCell ref="D51:F51"/>
    <mergeCell ref="B58:D58"/>
    <mergeCell ref="F58:H58"/>
    <mergeCell ref="B59:D59"/>
    <mergeCell ref="F59:H59"/>
    <mergeCell ref="B60:D60"/>
    <mergeCell ref="F60:H60"/>
    <mergeCell ref="B61:D61"/>
    <mergeCell ref="F61:H61"/>
    <mergeCell ref="B25:B26"/>
    <mergeCell ref="B27:B28"/>
    <mergeCell ref="B15:B16"/>
    <mergeCell ref="B17:B18"/>
    <mergeCell ref="B19:B20"/>
    <mergeCell ref="B21:B22"/>
    <mergeCell ref="B23:B24"/>
  </mergeCells>
  <printOptions horizontalCentered="1" verticalCentered="1"/>
  <pageMargins left="0.7" right="0.7" top="0.75" bottom="0.75" header="0.3" footer="0.3"/>
  <pageSetup paperSize="9" scale="66" fitToHeight="0"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07B3-D85E-4F4B-B95C-D8FC99F7C204}">
  <sheetPr>
    <tabColor rgb="FFFF0000"/>
  </sheetPr>
  <dimension ref="A1:C40"/>
  <sheetViews>
    <sheetView showGridLines="0" zoomScaleNormal="100" workbookViewId="0">
      <selection activeCell="B49" sqref="B49"/>
    </sheetView>
  </sheetViews>
  <sheetFormatPr defaultRowHeight="14.25"/>
  <cols>
    <col min="1" max="1" width="9" style="379"/>
    <col min="2" max="2" width="61.875" style="379" customWidth="1"/>
    <col min="3" max="3" width="45.625" style="379" customWidth="1"/>
    <col min="4" max="16384" width="9" style="379"/>
  </cols>
  <sheetData>
    <row r="1" spans="1:3" ht="15.75" thickBot="1">
      <c r="A1" s="382" t="s">
        <v>18248</v>
      </c>
      <c r="B1" s="380"/>
      <c r="C1" s="381"/>
    </row>
    <row r="2" spans="1:3" ht="15.75" thickBot="1">
      <c r="A2" s="389"/>
      <c r="B2" s="390"/>
      <c r="C2" s="391" t="s">
        <v>32544</v>
      </c>
    </row>
    <row r="3" spans="1:3" ht="63.75" customHeight="1">
      <c r="A3" s="458">
        <v>1</v>
      </c>
      <c r="B3" s="393" t="s">
        <v>18249</v>
      </c>
      <c r="C3" s="392" t="s">
        <v>32545</v>
      </c>
    </row>
    <row r="4" spans="1:3" ht="57.75" customHeight="1">
      <c r="A4" s="457">
        <v>2</v>
      </c>
      <c r="B4" s="394" t="s">
        <v>32547</v>
      </c>
      <c r="C4" s="395" t="s">
        <v>32546</v>
      </c>
    </row>
    <row r="5" spans="1:3" ht="46.5" customHeight="1">
      <c r="A5" s="457">
        <v>3</v>
      </c>
      <c r="B5" s="445" t="s">
        <v>32942</v>
      </c>
      <c r="C5" s="395" t="s">
        <v>32974</v>
      </c>
    </row>
    <row r="6" spans="1:3" ht="42.75">
      <c r="A6" s="457">
        <v>4</v>
      </c>
      <c r="B6" s="445" t="s">
        <v>32959</v>
      </c>
      <c r="C6" s="395" t="s">
        <v>32960</v>
      </c>
    </row>
    <row r="7" spans="1:3" ht="21.75" customHeight="1">
      <c r="A7" s="400">
        <v>5</v>
      </c>
      <c r="B7" s="445" t="s">
        <v>32975</v>
      </c>
      <c r="C7" s="453" t="s">
        <v>32976</v>
      </c>
    </row>
    <row r="8" spans="1:3" hidden="1">
      <c r="A8" s="400"/>
      <c r="B8" s="396"/>
      <c r="C8" s="397"/>
    </row>
    <row r="9" spans="1:3" hidden="1">
      <c r="A9" s="400"/>
      <c r="B9" s="396"/>
      <c r="C9" s="397"/>
    </row>
    <row r="10" spans="1:3" hidden="1">
      <c r="A10" s="400"/>
      <c r="B10" s="396"/>
      <c r="C10" s="397"/>
    </row>
    <row r="11" spans="1:3" hidden="1">
      <c r="A11" s="400"/>
      <c r="B11" s="396"/>
      <c r="C11" s="397"/>
    </row>
    <row r="12" spans="1:3" hidden="1">
      <c r="A12" s="400"/>
      <c r="B12" s="396"/>
      <c r="C12" s="397"/>
    </row>
    <row r="13" spans="1:3" hidden="1">
      <c r="A13" s="400"/>
      <c r="B13" s="396"/>
      <c r="C13" s="397"/>
    </row>
    <row r="14" spans="1:3" hidden="1">
      <c r="A14" s="400"/>
      <c r="B14" s="396"/>
      <c r="C14" s="397"/>
    </row>
    <row r="15" spans="1:3" hidden="1">
      <c r="A15" s="400"/>
      <c r="B15" s="396"/>
      <c r="C15" s="397"/>
    </row>
    <row r="16" spans="1:3" hidden="1">
      <c r="A16" s="400"/>
      <c r="B16" s="396"/>
      <c r="C16" s="397"/>
    </row>
    <row r="17" spans="1:3" hidden="1">
      <c r="A17" s="400"/>
      <c r="B17" s="396"/>
      <c r="C17" s="397"/>
    </row>
    <row r="18" spans="1:3" hidden="1">
      <c r="A18" s="400"/>
      <c r="B18" s="396"/>
      <c r="C18" s="397"/>
    </row>
    <row r="19" spans="1:3" hidden="1">
      <c r="A19" s="400"/>
      <c r="B19" s="396"/>
      <c r="C19" s="397"/>
    </row>
    <row r="20" spans="1:3" hidden="1">
      <c r="A20" s="400"/>
      <c r="B20" s="396"/>
      <c r="C20" s="397"/>
    </row>
    <row r="21" spans="1:3" hidden="1">
      <c r="A21" s="400"/>
      <c r="B21" s="396"/>
      <c r="C21" s="397"/>
    </row>
    <row r="22" spans="1:3" hidden="1">
      <c r="A22" s="400"/>
      <c r="B22" s="396"/>
      <c r="C22" s="397"/>
    </row>
    <row r="23" spans="1:3" hidden="1">
      <c r="A23" s="400"/>
      <c r="B23" s="396"/>
      <c r="C23" s="397"/>
    </row>
    <row r="24" spans="1:3" hidden="1">
      <c r="A24" s="400"/>
      <c r="B24" s="396"/>
      <c r="C24" s="397"/>
    </row>
    <row r="25" spans="1:3" hidden="1">
      <c r="A25" s="400"/>
      <c r="B25" s="396"/>
      <c r="C25" s="397"/>
    </row>
    <row r="26" spans="1:3" hidden="1">
      <c r="A26" s="400"/>
      <c r="B26" s="396"/>
      <c r="C26" s="397"/>
    </row>
    <row r="27" spans="1:3" hidden="1">
      <c r="A27" s="400"/>
      <c r="B27" s="396"/>
      <c r="C27" s="397"/>
    </row>
    <row r="28" spans="1:3" hidden="1">
      <c r="A28" s="400"/>
      <c r="B28" s="396"/>
      <c r="C28" s="397"/>
    </row>
    <row r="29" spans="1:3" hidden="1">
      <c r="A29" s="400"/>
      <c r="B29" s="396"/>
      <c r="C29" s="397"/>
    </row>
    <row r="30" spans="1:3" hidden="1">
      <c r="A30" s="400"/>
      <c r="B30" s="396"/>
      <c r="C30" s="397"/>
    </row>
    <row r="31" spans="1:3" hidden="1">
      <c r="A31" s="400"/>
      <c r="B31" s="396"/>
      <c r="C31" s="397"/>
    </row>
    <row r="32" spans="1:3" hidden="1">
      <c r="A32" s="400"/>
      <c r="B32" s="396"/>
      <c r="C32" s="397"/>
    </row>
    <row r="33" spans="1:3" hidden="1">
      <c r="A33" s="400"/>
      <c r="B33" s="396"/>
      <c r="C33" s="397"/>
    </row>
    <row r="34" spans="1:3" ht="15" hidden="1" thickBot="1">
      <c r="A34" s="401"/>
      <c r="B34" s="398"/>
      <c r="C34" s="399"/>
    </row>
    <row r="35" spans="1:3" hidden="1"/>
    <row r="36" spans="1:3" hidden="1">
      <c r="A36" s="446" t="s">
        <v>32550</v>
      </c>
      <c r="B36" s="447"/>
    </row>
    <row r="37" spans="1:3" hidden="1">
      <c r="A37" s="446" t="s">
        <v>32943</v>
      </c>
      <c r="B37" s="446"/>
    </row>
    <row r="38" spans="1:3" hidden="1">
      <c r="A38" s="446" t="s">
        <v>32554</v>
      </c>
      <c r="B38" s="447"/>
    </row>
    <row r="39" spans="1:3" hidden="1">
      <c r="A39" s="446" t="s">
        <v>32556</v>
      </c>
      <c r="B39" s="447"/>
    </row>
    <row r="40" spans="1:3" hidden="1">
      <c r="A40" s="446" t="s">
        <v>32944</v>
      </c>
      <c r="B40" s="447"/>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DF2C3-2039-4179-B13B-71E11474A0F4}">
  <sheetPr>
    <tabColor rgb="FF2F5597"/>
    <pageSetUpPr fitToPage="1"/>
  </sheetPr>
  <dimension ref="A1:ALQ99"/>
  <sheetViews>
    <sheetView tabSelected="1" view="pageBreakPreview" topLeftCell="C1" zoomScale="55" zoomScaleNormal="40" zoomScaleSheetLayoutView="55" workbookViewId="0">
      <selection activeCell="J8" sqref="J8"/>
    </sheetView>
  </sheetViews>
  <sheetFormatPr defaultColWidth="9" defaultRowHeight="15"/>
  <cols>
    <col min="1" max="1" width="28.5" style="55" hidden="1" customWidth="1"/>
    <col min="2" max="2" width="22" style="151" customWidth="1"/>
    <col min="3" max="3" width="9.875" style="152" customWidth="1"/>
    <col min="4" max="4" width="18.875" style="152" customWidth="1"/>
    <col min="5" max="5" width="73.875" style="153" customWidth="1"/>
    <col min="6" max="6" width="9.625" style="152" customWidth="1"/>
    <col min="7" max="7" width="15.125" style="154" customWidth="1"/>
    <col min="8" max="8" width="17.75" style="155" customWidth="1"/>
    <col min="9" max="9" width="19.75" style="156" customWidth="1"/>
    <col min="10" max="10" width="33.75" style="157" bestFit="1" customWidth="1"/>
    <col min="11" max="11" width="3.5" style="158" customWidth="1"/>
    <col min="12" max="12" width="9.25" style="161" bestFit="1" customWidth="1"/>
    <col min="13" max="13" width="19" style="161" bestFit="1" customWidth="1"/>
    <col min="14" max="14" width="8.125" style="160" bestFit="1" customWidth="1"/>
    <col min="15" max="15" width="2.375" style="158" hidden="1" customWidth="1"/>
    <col min="16" max="16" width="0" style="55" hidden="1" customWidth="1"/>
    <col min="17" max="1005" width="9" style="55"/>
    <col min="1006" max="16384" width="9" style="162"/>
  </cols>
  <sheetData>
    <row r="1" spans="1:15">
      <c r="B1" s="456"/>
      <c r="C1" s="163"/>
      <c r="D1" s="163"/>
      <c r="E1" s="164"/>
      <c r="F1" s="163"/>
      <c r="G1" s="165"/>
      <c r="H1" s="166"/>
      <c r="I1" s="186"/>
    </row>
    <row r="2" spans="1:15" ht="17.100000000000001" customHeight="1">
      <c r="B2" s="456"/>
      <c r="C2" s="163"/>
      <c r="D2" s="163"/>
      <c r="E2" s="164"/>
      <c r="F2" s="163"/>
      <c r="G2" s="165"/>
      <c r="H2" s="513" t="s">
        <v>18058</v>
      </c>
      <c r="I2" s="513"/>
      <c r="J2" s="513"/>
    </row>
    <row r="3" spans="1:15">
      <c r="B3" s="456"/>
      <c r="C3" s="163"/>
      <c r="D3" s="163"/>
      <c r="E3" s="164"/>
      <c r="F3" s="163"/>
      <c r="G3" s="165"/>
      <c r="H3" s="167"/>
      <c r="I3" s="167"/>
      <c r="J3" s="187" t="s">
        <v>18097</v>
      </c>
    </row>
    <row r="4" spans="1:15">
      <c r="B4" s="456"/>
      <c r="C4" s="163"/>
      <c r="D4" s="163"/>
      <c r="E4" s="164"/>
      <c r="F4" s="163"/>
      <c r="G4" s="165"/>
      <c r="H4" s="167"/>
      <c r="I4" s="167"/>
      <c r="J4" s="187"/>
    </row>
    <row r="5" spans="1:15">
      <c r="B5" s="456"/>
      <c r="C5" s="163"/>
      <c r="D5" s="163"/>
      <c r="E5" s="164"/>
      <c r="F5" s="163"/>
      <c r="G5" s="165"/>
      <c r="H5" s="166"/>
      <c r="I5" s="186"/>
    </row>
    <row r="6" spans="1:15" ht="25.5" customHeight="1">
      <c r="B6" s="514" t="s">
        <v>18098</v>
      </c>
      <c r="C6" s="515"/>
      <c r="D6" s="515"/>
      <c r="E6" s="516"/>
      <c r="F6" s="515"/>
      <c r="G6" s="515"/>
      <c r="H6" s="517"/>
      <c r="I6" s="515"/>
      <c r="J6" s="518"/>
      <c r="L6" s="532"/>
      <c r="M6" s="532"/>
      <c r="N6" s="532"/>
    </row>
    <row r="7" spans="1:15" s="55" customFormat="1" ht="45" customHeight="1">
      <c r="B7" s="168" t="s">
        <v>18062</v>
      </c>
      <c r="C7" s="519" t="s">
        <v>18063</v>
      </c>
      <c r="D7" s="519"/>
      <c r="E7" s="520"/>
      <c r="F7" s="519"/>
      <c r="G7" s="169" t="s">
        <v>18111</v>
      </c>
      <c r="H7" s="170">
        <v>1.5727</v>
      </c>
      <c r="I7" s="188" t="s">
        <v>18112</v>
      </c>
      <c r="J7" s="189">
        <f>ORCAMENTO!J7</f>
        <v>0.30306714105035204</v>
      </c>
      <c r="K7" s="158"/>
      <c r="L7" s="532"/>
      <c r="M7" s="532"/>
      <c r="N7" s="532"/>
      <c r="O7" s="158"/>
    </row>
    <row r="8" spans="1:15" s="55" customFormat="1" ht="60">
      <c r="B8" s="171" t="s">
        <v>18064</v>
      </c>
      <c r="C8" s="521" t="s">
        <v>18113</v>
      </c>
      <c r="D8" s="521"/>
      <c r="E8" s="522"/>
      <c r="F8" s="521"/>
      <c r="G8" s="172" t="s">
        <v>18114</v>
      </c>
      <c r="H8" s="173">
        <v>1.1706000000000001</v>
      </c>
      <c r="I8" s="190" t="s">
        <v>18115</v>
      </c>
      <c r="J8" s="191" t="s">
        <v>18116</v>
      </c>
      <c r="K8" s="192"/>
      <c r="L8" s="532"/>
      <c r="M8" s="532"/>
      <c r="N8" s="532"/>
      <c r="O8" s="192"/>
    </row>
    <row r="9" spans="1:15" s="150" customFormat="1" ht="58.5" customHeight="1">
      <c r="B9" s="174" t="s">
        <v>18120</v>
      </c>
      <c r="C9" s="523" t="s">
        <v>18121</v>
      </c>
      <c r="D9" s="524"/>
      <c r="E9" s="524"/>
      <c r="F9" s="524"/>
      <c r="G9" s="175" t="s">
        <v>18122</v>
      </c>
      <c r="H9" s="176" t="s">
        <v>18123</v>
      </c>
      <c r="I9" s="193" t="s">
        <v>18124</v>
      </c>
      <c r="J9" s="194" t="s">
        <v>18125</v>
      </c>
      <c r="K9" s="195"/>
      <c r="L9" s="532"/>
      <c r="M9" s="532"/>
      <c r="N9" s="532"/>
      <c r="O9" s="195"/>
    </row>
    <row r="10" spans="1:15" s="150" customFormat="1" ht="15" customHeight="1">
      <c r="A10" s="150" t="s">
        <v>18126</v>
      </c>
      <c r="B10" s="498" t="s">
        <v>18127</v>
      </c>
      <c r="C10" s="500" t="s">
        <v>18128</v>
      </c>
      <c r="D10" s="500" t="s">
        <v>14392</v>
      </c>
      <c r="E10" s="502" t="s">
        <v>19</v>
      </c>
      <c r="F10" s="500" t="s">
        <v>20</v>
      </c>
      <c r="G10" s="177"/>
      <c r="H10" s="504" t="s">
        <v>18129</v>
      </c>
      <c r="I10" s="505"/>
      <c r="J10" s="506"/>
      <c r="K10" s="195"/>
      <c r="L10" s="459" t="s">
        <v>18131</v>
      </c>
      <c r="M10" s="459" t="s">
        <v>33133</v>
      </c>
      <c r="N10" s="460" t="s">
        <v>18132</v>
      </c>
      <c r="O10" s="195"/>
    </row>
    <row r="11" spans="1:15" s="150" customFormat="1" ht="15" customHeight="1">
      <c r="B11" s="499"/>
      <c r="C11" s="501"/>
      <c r="D11" s="501"/>
      <c r="E11" s="503"/>
      <c r="F11" s="501"/>
      <c r="G11" s="178" t="s">
        <v>18101</v>
      </c>
      <c r="H11" s="366" t="s">
        <v>21</v>
      </c>
      <c r="I11" s="199" t="s">
        <v>18135</v>
      </c>
      <c r="J11" s="200" t="s">
        <v>18101</v>
      </c>
      <c r="K11" s="195"/>
      <c r="L11" s="203"/>
      <c r="M11" s="203"/>
      <c r="N11" s="203"/>
      <c r="O11" s="195"/>
    </row>
    <row r="12" spans="1:15" ht="39.950000000000003" customHeight="1">
      <c r="A12" s="55" t="s">
        <v>32977</v>
      </c>
      <c r="B12" s="184" t="s">
        <v>33043</v>
      </c>
      <c r="C12" s="462" t="s">
        <v>18136</v>
      </c>
      <c r="D12" s="463">
        <v>41195</v>
      </c>
      <c r="E12" s="181" t="s">
        <v>33044</v>
      </c>
      <c r="F12" s="182" t="s">
        <v>113</v>
      </c>
      <c r="G12" s="449">
        <v>10080</v>
      </c>
      <c r="H12" s="449">
        <v>16.572700000000001</v>
      </c>
      <c r="I12" s="449">
        <v>21.6</v>
      </c>
      <c r="J12" s="205">
        <v>217728</v>
      </c>
      <c r="K12" s="55"/>
      <c r="L12" s="208">
        <f t="shared" ref="L12:L43" si="0">J12/$J$80</f>
        <v>0.19415058237416816</v>
      </c>
      <c r="M12" s="208">
        <f>L12+M11</f>
        <v>0.19415058237416816</v>
      </c>
      <c r="N12" s="209" t="s">
        <v>18134</v>
      </c>
      <c r="O12" s="55"/>
    </row>
    <row r="13" spans="1:15" ht="39.950000000000003" customHeight="1">
      <c r="A13" s="55" t="s">
        <v>32980</v>
      </c>
      <c r="B13" s="184" t="s">
        <v>33053</v>
      </c>
      <c r="C13" s="462" t="s">
        <v>18041</v>
      </c>
      <c r="D13" s="463">
        <v>1513941</v>
      </c>
      <c r="E13" s="181" t="s">
        <v>33054</v>
      </c>
      <c r="F13" s="182" t="s">
        <v>222</v>
      </c>
      <c r="G13" s="204">
        <v>251.33</v>
      </c>
      <c r="H13" s="204">
        <v>506.28</v>
      </c>
      <c r="I13" s="204">
        <v>659.72</v>
      </c>
      <c r="J13" s="205">
        <v>165807.43</v>
      </c>
      <c r="K13" s="55"/>
      <c r="L13" s="208">
        <f t="shared" si="0"/>
        <v>0.14785240803417163</v>
      </c>
      <c r="M13" s="208">
        <f>M12+L13</f>
        <v>0.34200299040833981</v>
      </c>
      <c r="N13" s="209" t="s">
        <v>18134</v>
      </c>
    </row>
    <row r="14" spans="1:15" ht="50.1" customHeight="1">
      <c r="A14" s="55" t="s">
        <v>32983</v>
      </c>
      <c r="B14" s="184" t="s">
        <v>33079</v>
      </c>
      <c r="C14" s="462" t="s">
        <v>18041</v>
      </c>
      <c r="D14" s="463">
        <v>407819</v>
      </c>
      <c r="E14" s="181" t="s">
        <v>33041</v>
      </c>
      <c r="F14" s="182" t="s">
        <v>113</v>
      </c>
      <c r="G14" s="204">
        <v>6206.54</v>
      </c>
      <c r="H14" s="204">
        <v>12.85</v>
      </c>
      <c r="I14" s="204">
        <v>16.739999999999998</v>
      </c>
      <c r="J14" s="205">
        <v>103897.48</v>
      </c>
      <c r="K14" s="55"/>
      <c r="L14" s="208">
        <f t="shared" si="0"/>
        <v>9.2646587711311762E-2</v>
      </c>
      <c r="M14" s="208">
        <f>L14+M13</f>
        <v>0.43464957811965155</v>
      </c>
      <c r="N14" s="209" t="s">
        <v>18134</v>
      </c>
      <c r="O14" s="55"/>
    </row>
    <row r="15" spans="1:15" ht="50.1" customHeight="1">
      <c r="A15" s="55" t="s">
        <v>32987</v>
      </c>
      <c r="B15" s="184" t="s">
        <v>33080</v>
      </c>
      <c r="C15" s="462" t="s">
        <v>18136</v>
      </c>
      <c r="D15" s="463">
        <v>108480</v>
      </c>
      <c r="E15" s="181" t="s">
        <v>33038</v>
      </c>
      <c r="F15" s="182" t="s">
        <v>222</v>
      </c>
      <c r="G15" s="204">
        <v>96.5</v>
      </c>
      <c r="H15" s="204">
        <v>659.22059999999999</v>
      </c>
      <c r="I15" s="204">
        <v>859.01</v>
      </c>
      <c r="J15" s="205">
        <v>82894.47</v>
      </c>
      <c r="K15" s="55"/>
      <c r="L15" s="208">
        <f t="shared" si="0"/>
        <v>7.3917960143380784E-2</v>
      </c>
      <c r="M15" s="208">
        <f>L15+M14</f>
        <v>0.50856753826303236</v>
      </c>
      <c r="N15" s="209" t="s">
        <v>18134</v>
      </c>
    </row>
    <row r="16" spans="1:15" ht="50.1" customHeight="1">
      <c r="A16" s="55" t="s">
        <v>32990</v>
      </c>
      <c r="B16" s="184" t="s">
        <v>33049</v>
      </c>
      <c r="C16" s="462" t="s">
        <v>18136</v>
      </c>
      <c r="D16" s="463">
        <v>30028</v>
      </c>
      <c r="E16" s="181" t="s">
        <v>33050</v>
      </c>
      <c r="F16" s="182" t="s">
        <v>3221</v>
      </c>
      <c r="G16" s="204">
        <v>80</v>
      </c>
      <c r="H16" s="204">
        <v>780.50310000000002</v>
      </c>
      <c r="I16" s="204">
        <v>1017.05</v>
      </c>
      <c r="J16" s="205">
        <v>81364</v>
      </c>
      <c r="K16" s="55"/>
      <c r="L16" s="208">
        <f t="shared" si="0"/>
        <v>7.2553222297048692E-2</v>
      </c>
      <c r="M16" s="208">
        <f t="shared" ref="M16:M70" si="1">L16+M15</f>
        <v>0.581120760560081</v>
      </c>
      <c r="N16" s="209" t="s">
        <v>18134</v>
      </c>
    </row>
    <row r="17" spans="1:14" ht="50.1" customHeight="1">
      <c r="A17" s="55" t="s">
        <v>32993</v>
      </c>
      <c r="B17" s="179" t="s">
        <v>33061</v>
      </c>
      <c r="C17" s="462" t="s">
        <v>18041</v>
      </c>
      <c r="D17" s="463">
        <v>2306066</v>
      </c>
      <c r="E17" s="181" t="s">
        <v>33029</v>
      </c>
      <c r="F17" s="182" t="s">
        <v>105</v>
      </c>
      <c r="G17" s="204">
        <v>160</v>
      </c>
      <c r="H17" s="204">
        <v>240.42</v>
      </c>
      <c r="I17" s="204">
        <v>313.27999999999997</v>
      </c>
      <c r="J17" s="205">
        <v>50124.800000000003</v>
      </c>
      <c r="K17" s="55"/>
      <c r="L17" s="208">
        <f t="shared" si="0"/>
        <v>4.4696865407245302E-2</v>
      </c>
      <c r="M17" s="208">
        <f t="shared" si="1"/>
        <v>0.62581762596732626</v>
      </c>
      <c r="N17" s="209" t="s">
        <v>18134</v>
      </c>
    </row>
    <row r="18" spans="1:14" ht="50.1" customHeight="1">
      <c r="A18" s="55" t="s">
        <v>32996</v>
      </c>
      <c r="B18" s="184" t="s">
        <v>33085</v>
      </c>
      <c r="C18" s="462" t="s">
        <v>18041</v>
      </c>
      <c r="D18" s="463">
        <v>307731</v>
      </c>
      <c r="E18" s="181" t="s">
        <v>33086</v>
      </c>
      <c r="F18" s="182" t="s">
        <v>23</v>
      </c>
      <c r="G18" s="204">
        <v>231.36</v>
      </c>
      <c r="H18" s="204">
        <v>145.78</v>
      </c>
      <c r="I18" s="204">
        <v>189.96</v>
      </c>
      <c r="J18" s="205">
        <v>43949.15</v>
      </c>
      <c r="K18" s="55"/>
      <c r="L18" s="208">
        <f t="shared" si="0"/>
        <v>3.9189966689399953E-2</v>
      </c>
      <c r="M18" s="208">
        <f t="shared" si="1"/>
        <v>0.66500759265672627</v>
      </c>
      <c r="N18" s="209" t="s">
        <v>18134</v>
      </c>
    </row>
    <row r="19" spans="1:14" ht="50.1" customHeight="1">
      <c r="A19" s="55" t="s">
        <v>32999</v>
      </c>
      <c r="B19" s="184" t="s">
        <v>33051</v>
      </c>
      <c r="C19" s="462" t="s">
        <v>18136</v>
      </c>
      <c r="D19" s="463">
        <v>30028</v>
      </c>
      <c r="E19" s="181" t="s">
        <v>33050</v>
      </c>
      <c r="F19" s="182" t="s">
        <v>3221</v>
      </c>
      <c r="G19" s="204">
        <v>80</v>
      </c>
      <c r="H19" s="204">
        <v>387.50660000000005</v>
      </c>
      <c r="I19" s="204">
        <v>504.95</v>
      </c>
      <c r="J19" s="205">
        <v>40396</v>
      </c>
      <c r="K19" s="55"/>
      <c r="L19" s="208">
        <f t="shared" si="0"/>
        <v>3.6021581632067978E-2</v>
      </c>
      <c r="M19" s="208">
        <f t="shared" si="1"/>
        <v>0.70102917428879419</v>
      </c>
      <c r="N19" s="209" t="s">
        <v>18134</v>
      </c>
    </row>
    <row r="20" spans="1:14" ht="50.1" customHeight="1">
      <c r="A20" s="55" t="s">
        <v>33003</v>
      </c>
      <c r="B20" s="184" t="s">
        <v>33016</v>
      </c>
      <c r="C20" s="462" t="s">
        <v>18136</v>
      </c>
      <c r="D20" s="463">
        <v>100882</v>
      </c>
      <c r="E20" s="181" t="s">
        <v>33017</v>
      </c>
      <c r="F20" s="182" t="s">
        <v>105</v>
      </c>
      <c r="G20" s="204">
        <v>200</v>
      </c>
      <c r="H20" s="204">
        <v>148.4127</v>
      </c>
      <c r="I20" s="204">
        <v>193.39</v>
      </c>
      <c r="J20" s="205">
        <v>38678</v>
      </c>
      <c r="K20" s="55"/>
      <c r="L20" s="208">
        <f t="shared" si="0"/>
        <v>3.4489621110137772E-2</v>
      </c>
      <c r="M20" s="208">
        <f t="shared" si="1"/>
        <v>0.73551879539893195</v>
      </c>
      <c r="N20" s="209" t="s">
        <v>18134</v>
      </c>
    </row>
    <row r="21" spans="1:14" ht="50.1" customHeight="1">
      <c r="A21" s="55" t="s">
        <v>33006</v>
      </c>
      <c r="B21" s="184" t="s">
        <v>33019</v>
      </c>
      <c r="C21" s="462" t="s">
        <v>18138</v>
      </c>
      <c r="D21" s="464">
        <v>30304</v>
      </c>
      <c r="E21" s="181" t="s">
        <v>33020</v>
      </c>
      <c r="F21" s="182" t="s">
        <v>11461</v>
      </c>
      <c r="G21" s="204">
        <v>260.94</v>
      </c>
      <c r="H21" s="204">
        <v>85.26</v>
      </c>
      <c r="I21" s="204">
        <v>111.1</v>
      </c>
      <c r="J21" s="205">
        <v>28990.43</v>
      </c>
      <c r="K21" s="55"/>
      <c r="L21" s="208">
        <f t="shared" si="0"/>
        <v>2.5851102604063585E-2</v>
      </c>
      <c r="M21" s="208">
        <f t="shared" si="1"/>
        <v>0.76136989800299548</v>
      </c>
      <c r="N21" s="209" t="s">
        <v>18134</v>
      </c>
    </row>
    <row r="22" spans="1:14" ht="50.1" customHeight="1">
      <c r="A22" s="55" t="s">
        <v>33009</v>
      </c>
      <c r="B22" s="179" t="s">
        <v>33078</v>
      </c>
      <c r="C22" s="462" t="s">
        <v>18041</v>
      </c>
      <c r="D22" s="463">
        <v>3108013</v>
      </c>
      <c r="E22" s="181" t="s">
        <v>33035</v>
      </c>
      <c r="F22" s="182" t="s">
        <v>1461</v>
      </c>
      <c r="G22" s="204">
        <v>198.3</v>
      </c>
      <c r="H22" s="204">
        <v>85.54</v>
      </c>
      <c r="I22" s="204">
        <v>111.46</v>
      </c>
      <c r="J22" s="205">
        <v>22102.52</v>
      </c>
      <c r="K22" s="55"/>
      <c r="L22" s="208">
        <f t="shared" si="0"/>
        <v>1.970907338485036E-2</v>
      </c>
      <c r="M22" s="208">
        <f t="shared" si="1"/>
        <v>0.78107897138784588</v>
      </c>
      <c r="N22" s="209" t="s">
        <v>18134</v>
      </c>
    </row>
    <row r="23" spans="1:14" ht="50.1" customHeight="1">
      <c r="A23" s="55" t="s">
        <v>33012</v>
      </c>
      <c r="B23" s="184" t="s">
        <v>32984</v>
      </c>
      <c r="C23" s="462" t="s">
        <v>18136</v>
      </c>
      <c r="D23" s="463">
        <v>41578</v>
      </c>
      <c r="E23" s="181" t="s">
        <v>32985</v>
      </c>
      <c r="F23" s="182" t="s">
        <v>32986</v>
      </c>
      <c r="G23" s="204">
        <v>12</v>
      </c>
      <c r="H23" s="204">
        <v>1281.835</v>
      </c>
      <c r="I23" s="204">
        <v>1670.32</v>
      </c>
      <c r="J23" s="205">
        <v>20043.84</v>
      </c>
      <c r="K23" s="55"/>
      <c r="L23" s="208">
        <f t="shared" si="0"/>
        <v>1.787332455639443E-2</v>
      </c>
      <c r="M23" s="208">
        <f t="shared" si="1"/>
        <v>0.79895229594424033</v>
      </c>
      <c r="N23" s="209" t="s">
        <v>18134</v>
      </c>
    </row>
    <row r="24" spans="1:14" ht="62.1" customHeight="1">
      <c r="A24" s="55" t="s">
        <v>33015</v>
      </c>
      <c r="B24" s="179" t="s">
        <v>33103</v>
      </c>
      <c r="C24" s="462" t="s">
        <v>18136</v>
      </c>
      <c r="D24" s="463">
        <v>40844</v>
      </c>
      <c r="E24" s="181" t="s">
        <v>33104</v>
      </c>
      <c r="F24" s="182" t="s">
        <v>4394</v>
      </c>
      <c r="G24" s="204">
        <v>30.73</v>
      </c>
      <c r="H24" s="204">
        <v>479.21780000000001</v>
      </c>
      <c r="I24" s="204">
        <v>624.45000000000005</v>
      </c>
      <c r="J24" s="205">
        <v>19189.349999999999</v>
      </c>
      <c r="K24" s="55"/>
      <c r="L24" s="208">
        <f t="shared" si="0"/>
        <v>1.711136591472729E-2</v>
      </c>
      <c r="M24" s="208">
        <f t="shared" si="1"/>
        <v>0.81606366185896762</v>
      </c>
      <c r="N24" s="209" t="s">
        <v>18119</v>
      </c>
    </row>
    <row r="25" spans="1:14" ht="71.099999999999994" customHeight="1">
      <c r="A25" s="55" t="s">
        <v>33018</v>
      </c>
      <c r="B25" s="184" t="s">
        <v>33028</v>
      </c>
      <c r="C25" s="462" t="s">
        <v>18041</v>
      </c>
      <c r="D25" s="463">
        <v>2306066</v>
      </c>
      <c r="E25" s="181" t="s">
        <v>33029</v>
      </c>
      <c r="F25" s="182" t="s">
        <v>105</v>
      </c>
      <c r="G25" s="204">
        <v>60</v>
      </c>
      <c r="H25" s="204">
        <v>240.42</v>
      </c>
      <c r="I25" s="204">
        <v>313.27999999999997</v>
      </c>
      <c r="J25" s="205">
        <v>18796.8</v>
      </c>
      <c r="K25" s="55"/>
      <c r="L25" s="208">
        <f t="shared" si="0"/>
        <v>1.6761324527716986E-2</v>
      </c>
      <c r="M25" s="208">
        <f t="shared" si="1"/>
        <v>0.83282498638668456</v>
      </c>
      <c r="N25" s="209" t="s">
        <v>18119</v>
      </c>
    </row>
    <row r="26" spans="1:14" ht="59.25" customHeight="1">
      <c r="A26" s="55" t="s">
        <v>33021</v>
      </c>
      <c r="B26" s="184" t="s">
        <v>33025</v>
      </c>
      <c r="C26" s="462" t="s">
        <v>18138</v>
      </c>
      <c r="D26" s="463">
        <v>20339</v>
      </c>
      <c r="E26" s="181" t="s">
        <v>33026</v>
      </c>
      <c r="F26" s="182" t="s">
        <v>11452</v>
      </c>
      <c r="G26" s="204">
        <v>674.16</v>
      </c>
      <c r="H26" s="204">
        <v>21.13</v>
      </c>
      <c r="I26" s="204">
        <v>27.53</v>
      </c>
      <c r="J26" s="205">
        <v>18559.62</v>
      </c>
      <c r="K26" s="55"/>
      <c r="L26" s="208">
        <f t="shared" si="0"/>
        <v>1.65498283713774E-2</v>
      </c>
      <c r="M26" s="208">
        <f t="shared" si="1"/>
        <v>0.84937481475806198</v>
      </c>
      <c r="N26" s="209" t="s">
        <v>18119</v>
      </c>
    </row>
    <row r="27" spans="1:14" s="55" customFormat="1" ht="51.75" customHeight="1">
      <c r="A27" s="55" t="s">
        <v>33024</v>
      </c>
      <c r="B27" s="184" t="s">
        <v>33046</v>
      </c>
      <c r="C27" s="462" t="s">
        <v>18041</v>
      </c>
      <c r="D27" s="463">
        <v>2408058</v>
      </c>
      <c r="E27" s="181" t="s">
        <v>33047</v>
      </c>
      <c r="F27" s="182" t="s">
        <v>113</v>
      </c>
      <c r="G27" s="204">
        <v>151.19999999999999</v>
      </c>
      <c r="H27" s="204">
        <v>66.540000000000006</v>
      </c>
      <c r="I27" s="204">
        <v>86.71</v>
      </c>
      <c r="J27" s="205">
        <v>13110.55</v>
      </c>
      <c r="L27" s="208">
        <f t="shared" si="0"/>
        <v>1.169082946495467E-2</v>
      </c>
      <c r="M27" s="208">
        <f t="shared" si="1"/>
        <v>0.86106564422301668</v>
      </c>
      <c r="N27" s="209" t="s">
        <v>18119</v>
      </c>
    </row>
    <row r="28" spans="1:14" ht="50.1" customHeight="1">
      <c r="A28" s="55" t="s">
        <v>33027</v>
      </c>
      <c r="B28" s="184" t="s">
        <v>33056</v>
      </c>
      <c r="C28" s="462" t="s">
        <v>18041</v>
      </c>
      <c r="D28" s="463">
        <v>4805749</v>
      </c>
      <c r="E28" s="181" t="s">
        <v>33057</v>
      </c>
      <c r="F28" s="182" t="s">
        <v>222</v>
      </c>
      <c r="G28" s="204">
        <v>106.75</v>
      </c>
      <c r="H28" s="204">
        <v>74.88</v>
      </c>
      <c r="I28" s="204">
        <v>97.57</v>
      </c>
      <c r="J28" s="205">
        <v>10415.6</v>
      </c>
      <c r="K28" s="55"/>
      <c r="L28" s="208">
        <f t="shared" si="0"/>
        <v>9.2877112993110019E-3</v>
      </c>
      <c r="M28" s="208">
        <f t="shared" si="1"/>
        <v>0.87035335552232773</v>
      </c>
      <c r="N28" s="209" t="s">
        <v>18119</v>
      </c>
    </row>
    <row r="29" spans="1:14" ht="50.1" customHeight="1">
      <c r="A29" s="55" t="s">
        <v>33030</v>
      </c>
      <c r="B29" s="184" t="s">
        <v>33059</v>
      </c>
      <c r="C29" s="462" t="s">
        <v>18041</v>
      </c>
      <c r="D29" s="463">
        <v>2003864</v>
      </c>
      <c r="E29" s="181" t="s">
        <v>33060</v>
      </c>
      <c r="F29" s="182" t="s">
        <v>3221</v>
      </c>
      <c r="G29" s="204">
        <v>540</v>
      </c>
      <c r="H29" s="204">
        <v>14.35</v>
      </c>
      <c r="I29" s="204">
        <v>18.7</v>
      </c>
      <c r="J29" s="205">
        <v>10098</v>
      </c>
      <c r="K29" s="55"/>
      <c r="L29" s="208">
        <f t="shared" si="0"/>
        <v>9.0045036964209943E-3</v>
      </c>
      <c r="M29" s="208">
        <f t="shared" si="1"/>
        <v>0.87935785921874876</v>
      </c>
      <c r="N29" s="209" t="s">
        <v>18119</v>
      </c>
    </row>
    <row r="30" spans="1:14" ht="50.1" customHeight="1">
      <c r="A30" s="55" t="s">
        <v>33033</v>
      </c>
      <c r="B30" s="184" t="s">
        <v>32994</v>
      </c>
      <c r="C30" s="462" t="s">
        <v>18136</v>
      </c>
      <c r="D30" s="463">
        <v>41580</v>
      </c>
      <c r="E30" s="181" t="s">
        <v>32995</v>
      </c>
      <c r="F30" s="182" t="s">
        <v>32986</v>
      </c>
      <c r="G30" s="204">
        <v>6</v>
      </c>
      <c r="H30" s="204">
        <v>1284.8220000000001</v>
      </c>
      <c r="I30" s="204">
        <v>1674.21</v>
      </c>
      <c r="J30" s="205">
        <v>10045.26</v>
      </c>
      <c r="K30" s="55"/>
      <c r="L30" s="208">
        <f t="shared" si="0"/>
        <v>8.9574748268478853E-3</v>
      </c>
      <c r="M30" s="208">
        <f t="shared" si="1"/>
        <v>0.88831533404559659</v>
      </c>
      <c r="N30" s="209" t="s">
        <v>18119</v>
      </c>
    </row>
    <row r="31" spans="1:14" ht="90.75" customHeight="1">
      <c r="A31" s="55" t="s">
        <v>33036</v>
      </c>
      <c r="B31" s="179" t="s">
        <v>32988</v>
      </c>
      <c r="C31" s="462" t="s">
        <v>18136</v>
      </c>
      <c r="D31" s="463">
        <v>41678</v>
      </c>
      <c r="E31" s="181" t="s">
        <v>32989</v>
      </c>
      <c r="F31" s="182" t="s">
        <v>32986</v>
      </c>
      <c r="G31" s="204">
        <v>6</v>
      </c>
      <c r="H31" s="204">
        <v>1242.3551000000002</v>
      </c>
      <c r="I31" s="204">
        <v>1618.87</v>
      </c>
      <c r="J31" s="205">
        <v>9713.2199999999993</v>
      </c>
      <c r="K31" s="55"/>
      <c r="L31" s="208">
        <f t="shared" si="0"/>
        <v>8.6613909085116181E-3</v>
      </c>
      <c r="M31" s="208">
        <f t="shared" si="1"/>
        <v>0.89697672495410818</v>
      </c>
      <c r="N31" s="209" t="s">
        <v>18119</v>
      </c>
    </row>
    <row r="32" spans="1:14" ht="50.1" customHeight="1">
      <c r="A32" s="55" t="s">
        <v>33039</v>
      </c>
      <c r="B32" s="179" t="s">
        <v>33112</v>
      </c>
      <c r="C32" s="462" t="s">
        <v>18041</v>
      </c>
      <c r="D32" s="463">
        <v>307733</v>
      </c>
      <c r="E32" s="181" t="s">
        <v>33113</v>
      </c>
      <c r="F32" s="182" t="s">
        <v>105</v>
      </c>
      <c r="G32" s="204">
        <v>24.8</v>
      </c>
      <c r="H32" s="204">
        <v>270.86</v>
      </c>
      <c r="I32" s="204">
        <v>352.95</v>
      </c>
      <c r="J32" s="205">
        <v>8753.16</v>
      </c>
      <c r="K32" s="55"/>
      <c r="L32" s="208">
        <f t="shared" si="0"/>
        <v>7.8052942736546232E-3</v>
      </c>
      <c r="M32" s="208">
        <f t="shared" si="1"/>
        <v>0.9047820192277628</v>
      </c>
      <c r="N32" s="209" t="s">
        <v>18119</v>
      </c>
    </row>
    <row r="33" spans="1:14" ht="50.1" customHeight="1">
      <c r="A33" s="55" t="s">
        <v>33042</v>
      </c>
      <c r="B33" s="179" t="s">
        <v>33013</v>
      </c>
      <c r="C33" s="462" t="s">
        <v>18136</v>
      </c>
      <c r="D33" s="463">
        <v>41527</v>
      </c>
      <c r="E33" s="181" t="s">
        <v>33014</v>
      </c>
      <c r="F33" s="182" t="s">
        <v>33002</v>
      </c>
      <c r="G33" s="204">
        <v>3</v>
      </c>
      <c r="H33" s="204">
        <v>2207.3209000000002</v>
      </c>
      <c r="I33" s="204">
        <v>2876.29</v>
      </c>
      <c r="J33" s="205">
        <v>8628.8700000000008</v>
      </c>
      <c r="K33" s="55"/>
      <c r="L33" s="208">
        <f t="shared" si="0"/>
        <v>7.6944634393876239E-3</v>
      </c>
      <c r="M33" s="208">
        <f t="shared" si="1"/>
        <v>0.91247648266715042</v>
      </c>
      <c r="N33" s="209" t="s">
        <v>18119</v>
      </c>
    </row>
    <row r="34" spans="1:14" ht="50.1" customHeight="1">
      <c r="A34" s="55" t="s">
        <v>33045</v>
      </c>
      <c r="B34" s="184" t="s">
        <v>33040</v>
      </c>
      <c r="C34" s="462" t="s">
        <v>18041</v>
      </c>
      <c r="D34" s="463">
        <v>407819</v>
      </c>
      <c r="E34" s="181" t="s">
        <v>33041</v>
      </c>
      <c r="F34" s="182" t="s">
        <v>113</v>
      </c>
      <c r="G34" s="204">
        <v>489.37</v>
      </c>
      <c r="H34" s="204">
        <v>12.85</v>
      </c>
      <c r="I34" s="204">
        <v>16.739999999999998</v>
      </c>
      <c r="J34" s="205">
        <v>8192.0499999999993</v>
      </c>
      <c r="K34" s="55"/>
      <c r="L34" s="208">
        <f t="shared" si="0"/>
        <v>7.3049459800223404E-3</v>
      </c>
      <c r="M34" s="208">
        <f t="shared" si="1"/>
        <v>0.91978142864717272</v>
      </c>
      <c r="N34" s="209" t="s">
        <v>18119</v>
      </c>
    </row>
    <row r="35" spans="1:14" ht="71.25" customHeight="1">
      <c r="A35" s="55" t="s">
        <v>33048</v>
      </c>
      <c r="B35" s="179" t="s">
        <v>33000</v>
      </c>
      <c r="C35" s="462" t="s">
        <v>18136</v>
      </c>
      <c r="D35" s="463">
        <v>41495</v>
      </c>
      <c r="E35" s="181" t="s">
        <v>33001</v>
      </c>
      <c r="F35" s="182" t="s">
        <v>33002</v>
      </c>
      <c r="G35" s="204">
        <v>6</v>
      </c>
      <c r="H35" s="204">
        <v>1020.9566000000001</v>
      </c>
      <c r="I35" s="204">
        <v>1330.37</v>
      </c>
      <c r="J35" s="205">
        <v>7982.22</v>
      </c>
      <c r="K35" s="55"/>
      <c r="L35" s="208">
        <f t="shared" si="0"/>
        <v>7.117838135833391E-3</v>
      </c>
      <c r="M35" s="208">
        <f t="shared" si="1"/>
        <v>0.92689926678300616</v>
      </c>
      <c r="N35" s="209" t="s">
        <v>18119</v>
      </c>
    </row>
    <row r="36" spans="1:14" ht="71.25" customHeight="1">
      <c r="A36" s="55" t="s">
        <v>33048</v>
      </c>
      <c r="B36" s="179" t="s">
        <v>33088</v>
      </c>
      <c r="C36" s="462" t="s">
        <v>18041</v>
      </c>
      <c r="D36" s="463">
        <v>1108059</v>
      </c>
      <c r="E36" s="181" t="s">
        <v>33089</v>
      </c>
      <c r="F36" s="182" t="s">
        <v>222</v>
      </c>
      <c r="G36" s="204">
        <v>1.56</v>
      </c>
      <c r="H36" s="204">
        <v>3218.17</v>
      </c>
      <c r="I36" s="204">
        <v>4193.49</v>
      </c>
      <c r="J36" s="205">
        <v>6541.84</v>
      </c>
      <c r="K36" s="55"/>
      <c r="L36" s="208">
        <f t="shared" si="0"/>
        <v>5.8334345871850577E-3</v>
      </c>
      <c r="M36" s="208">
        <f t="shared" si="1"/>
        <v>0.93273270137019126</v>
      </c>
      <c r="N36" s="209" t="s">
        <v>18119</v>
      </c>
    </row>
    <row r="37" spans="1:14" ht="39.950000000000003" customHeight="1">
      <c r="A37" s="55" t="s">
        <v>33052</v>
      </c>
      <c r="B37" s="184" t="s">
        <v>32997</v>
      </c>
      <c r="C37" s="462" t="s">
        <v>18136</v>
      </c>
      <c r="D37" s="463">
        <v>41579</v>
      </c>
      <c r="E37" s="181" t="s">
        <v>32998</v>
      </c>
      <c r="F37" s="182" t="s">
        <v>32986</v>
      </c>
      <c r="G37" s="204">
        <v>6</v>
      </c>
      <c r="H37" s="204">
        <v>828.12</v>
      </c>
      <c r="I37" s="204">
        <v>1079.0999999999999</v>
      </c>
      <c r="J37" s="205">
        <v>6474.6</v>
      </c>
      <c r="K37" s="55"/>
      <c r="L37" s="208">
        <f t="shared" si="0"/>
        <v>5.7734758994699318E-3</v>
      </c>
      <c r="M37" s="208">
        <f t="shared" si="1"/>
        <v>0.93850617726966123</v>
      </c>
      <c r="N37" s="209" t="s">
        <v>18119</v>
      </c>
    </row>
    <row r="38" spans="1:14" ht="39.950000000000003" customHeight="1">
      <c r="A38" s="55" t="s">
        <v>33055</v>
      </c>
      <c r="B38" s="184" t="s">
        <v>33082</v>
      </c>
      <c r="C38" s="462" t="s">
        <v>18040</v>
      </c>
      <c r="D38" s="463" t="s">
        <v>18565</v>
      </c>
      <c r="E38" s="181" t="s">
        <v>33083</v>
      </c>
      <c r="F38" s="182" t="s">
        <v>11461</v>
      </c>
      <c r="G38" s="204">
        <v>96.5</v>
      </c>
      <c r="H38" s="204" t="s">
        <v>17453</v>
      </c>
      <c r="I38" s="204">
        <v>65.64</v>
      </c>
      <c r="J38" s="205">
        <v>6334.26</v>
      </c>
      <c r="K38" s="55"/>
      <c r="L38" s="208">
        <f t="shared" si="0"/>
        <v>5.6483330940871107E-3</v>
      </c>
      <c r="M38" s="208">
        <f t="shared" si="1"/>
        <v>0.94415451036374831</v>
      </c>
      <c r="N38" s="209" t="s">
        <v>6539</v>
      </c>
    </row>
    <row r="39" spans="1:14" ht="39.950000000000003" customHeight="1">
      <c r="A39" s="55" t="s">
        <v>33058</v>
      </c>
      <c r="B39" s="184" t="s">
        <v>33004</v>
      </c>
      <c r="C39" s="462" t="s">
        <v>18136</v>
      </c>
      <c r="D39" s="463">
        <v>41503</v>
      </c>
      <c r="E39" s="181" t="s">
        <v>33005</v>
      </c>
      <c r="F39" s="182" t="s">
        <v>105</v>
      </c>
      <c r="G39" s="204">
        <v>10</v>
      </c>
      <c r="H39" s="204">
        <v>466.54879999999997</v>
      </c>
      <c r="I39" s="204">
        <v>607.94000000000005</v>
      </c>
      <c r="J39" s="205">
        <v>6079.4</v>
      </c>
      <c r="K39" s="55"/>
      <c r="L39" s="208">
        <f t="shared" si="0"/>
        <v>5.4210714767302225E-3</v>
      </c>
      <c r="M39" s="208">
        <f t="shared" si="1"/>
        <v>0.94957558184047852</v>
      </c>
      <c r="N39" s="209" t="s">
        <v>6539</v>
      </c>
    </row>
    <row r="40" spans="1:14" ht="39.950000000000003" customHeight="1">
      <c r="A40" s="55" t="s">
        <v>33027</v>
      </c>
      <c r="B40" s="184" t="s">
        <v>32991</v>
      </c>
      <c r="C40" s="462" t="s">
        <v>18136</v>
      </c>
      <c r="D40" s="463">
        <v>41454</v>
      </c>
      <c r="E40" s="181" t="s">
        <v>32992</v>
      </c>
      <c r="F40" s="182" t="s">
        <v>32986</v>
      </c>
      <c r="G40" s="204">
        <v>6</v>
      </c>
      <c r="H40" s="204">
        <v>774.30250000000001</v>
      </c>
      <c r="I40" s="204">
        <v>1008.97</v>
      </c>
      <c r="J40" s="205">
        <v>6053.82</v>
      </c>
      <c r="K40" s="55"/>
      <c r="L40" s="208">
        <f t="shared" si="0"/>
        <v>5.3982614941045096E-3</v>
      </c>
      <c r="M40" s="208">
        <f t="shared" si="1"/>
        <v>0.95497384333458302</v>
      </c>
      <c r="N40" s="209" t="s">
        <v>6539</v>
      </c>
    </row>
    <row r="41" spans="1:14" ht="39.950000000000003" customHeight="1">
      <c r="A41" s="55" t="s">
        <v>33062</v>
      </c>
      <c r="B41" s="184" t="s">
        <v>33075</v>
      </c>
      <c r="C41" s="462" t="s">
        <v>18041</v>
      </c>
      <c r="D41" s="463">
        <v>2407972</v>
      </c>
      <c r="E41" s="181" t="s">
        <v>33076</v>
      </c>
      <c r="F41" s="182" t="s">
        <v>113</v>
      </c>
      <c r="G41" s="204">
        <v>62.66</v>
      </c>
      <c r="H41" s="204">
        <v>72.47</v>
      </c>
      <c r="I41" s="204">
        <v>94.43</v>
      </c>
      <c r="J41" s="205">
        <v>5916.98</v>
      </c>
      <c r="K41" s="55"/>
      <c r="L41" s="208">
        <f t="shared" si="0"/>
        <v>5.2762396793076937E-3</v>
      </c>
      <c r="M41" s="208">
        <f t="shared" si="1"/>
        <v>0.9602500830138907</v>
      </c>
      <c r="N41" s="209" t="s">
        <v>6539</v>
      </c>
    </row>
    <row r="42" spans="1:14" ht="39.950000000000003" customHeight="1">
      <c r="A42" s="55" t="s">
        <v>33065</v>
      </c>
      <c r="B42" s="179" t="s">
        <v>33010</v>
      </c>
      <c r="C42" s="462" t="s">
        <v>18136</v>
      </c>
      <c r="D42" s="463">
        <v>41499</v>
      </c>
      <c r="E42" s="181" t="s">
        <v>33011</v>
      </c>
      <c r="F42" s="182" t="s">
        <v>105</v>
      </c>
      <c r="G42" s="204">
        <v>10</v>
      </c>
      <c r="H42" s="204">
        <v>448.52379999999999</v>
      </c>
      <c r="I42" s="204">
        <v>584.46</v>
      </c>
      <c r="J42" s="205">
        <v>5844.6</v>
      </c>
      <c r="K42" s="55"/>
      <c r="L42" s="208">
        <f t="shared" si="0"/>
        <v>5.2116975939891213E-3</v>
      </c>
      <c r="M42" s="208">
        <f t="shared" si="1"/>
        <v>0.96546178060787979</v>
      </c>
      <c r="N42" s="209" t="s">
        <v>6539</v>
      </c>
    </row>
    <row r="43" spans="1:14" ht="78" customHeight="1">
      <c r="A43" s="55" t="s">
        <v>33068</v>
      </c>
      <c r="B43" s="184" t="s">
        <v>33034</v>
      </c>
      <c r="C43" s="462" t="s">
        <v>18041</v>
      </c>
      <c r="D43" s="463">
        <v>3108013</v>
      </c>
      <c r="E43" s="181" t="s">
        <v>33035</v>
      </c>
      <c r="F43" s="182" t="s">
        <v>1461</v>
      </c>
      <c r="G43" s="204">
        <v>42.63</v>
      </c>
      <c r="H43" s="204">
        <v>85.54</v>
      </c>
      <c r="I43" s="204">
        <v>111.46</v>
      </c>
      <c r="J43" s="205">
        <v>4751.54</v>
      </c>
      <c r="K43" s="55"/>
      <c r="L43" s="208">
        <f t="shared" si="0"/>
        <v>4.2370033168639539E-3</v>
      </c>
      <c r="M43" s="208">
        <f t="shared" si="1"/>
        <v>0.96969878392474373</v>
      </c>
      <c r="N43" s="209" t="s">
        <v>6539</v>
      </c>
    </row>
    <row r="44" spans="1:14" ht="60" customHeight="1">
      <c r="A44" s="55" t="s">
        <v>33071</v>
      </c>
      <c r="B44" s="179" t="s">
        <v>33063</v>
      </c>
      <c r="C44" s="462" t="s">
        <v>18041</v>
      </c>
      <c r="D44" s="463">
        <v>3806415</v>
      </c>
      <c r="E44" s="181" t="s">
        <v>33064</v>
      </c>
      <c r="F44" s="182" t="s">
        <v>222</v>
      </c>
      <c r="G44" s="204">
        <v>5.42</v>
      </c>
      <c r="H44" s="204">
        <v>669.64</v>
      </c>
      <c r="I44" s="204">
        <v>872.59</v>
      </c>
      <c r="J44" s="205">
        <v>4729.4399999999996</v>
      </c>
      <c r="K44" s="55"/>
      <c r="L44" s="208">
        <f t="shared" ref="L44:L70" si="2">J44/$J$80</f>
        <v>4.2172964905923252E-3</v>
      </c>
      <c r="M44" s="208">
        <f t="shared" si="1"/>
        <v>0.97391608041533606</v>
      </c>
      <c r="N44" s="209" t="s">
        <v>6539</v>
      </c>
    </row>
    <row r="45" spans="1:14" ht="39.950000000000003" customHeight="1">
      <c r="A45" s="55" t="s">
        <v>33074</v>
      </c>
      <c r="B45" s="184" t="s">
        <v>33037</v>
      </c>
      <c r="C45" s="462" t="s">
        <v>18136</v>
      </c>
      <c r="D45" s="463">
        <v>108480</v>
      </c>
      <c r="E45" s="181" t="s">
        <v>33038</v>
      </c>
      <c r="F45" s="182" t="s">
        <v>222</v>
      </c>
      <c r="G45" s="204">
        <v>4.7699999999999996</v>
      </c>
      <c r="H45" s="204">
        <v>659.22059999999999</v>
      </c>
      <c r="I45" s="204">
        <v>859.01</v>
      </c>
      <c r="J45" s="205">
        <v>4097.4799999999996</v>
      </c>
      <c r="K45" s="55"/>
      <c r="L45" s="208">
        <f t="shared" si="2"/>
        <v>3.653770430383352E-3</v>
      </c>
      <c r="M45" s="208">
        <f t="shared" si="1"/>
        <v>0.97756985084571946</v>
      </c>
      <c r="N45" s="209" t="s">
        <v>6539</v>
      </c>
    </row>
    <row r="46" spans="1:14" ht="39.950000000000003" customHeight="1">
      <c r="A46" s="55" t="s">
        <v>33030</v>
      </c>
      <c r="B46" s="184" t="s">
        <v>33072</v>
      </c>
      <c r="C46" s="462" t="s">
        <v>18138</v>
      </c>
      <c r="D46" s="463">
        <v>40807</v>
      </c>
      <c r="E46" s="181" t="s">
        <v>33073</v>
      </c>
      <c r="F46" s="182" t="s">
        <v>11452</v>
      </c>
      <c r="G46" s="204">
        <v>35.630000000000003</v>
      </c>
      <c r="H46" s="204">
        <v>77.34</v>
      </c>
      <c r="I46" s="204">
        <v>100.78</v>
      </c>
      <c r="J46" s="205">
        <v>3590.79</v>
      </c>
      <c r="K46" s="55"/>
      <c r="L46" s="208">
        <f t="shared" si="2"/>
        <v>3.2019490818054604E-3</v>
      </c>
      <c r="M46" s="208">
        <f t="shared" si="1"/>
        <v>0.98077179992752495</v>
      </c>
      <c r="N46" s="209" t="s">
        <v>6539</v>
      </c>
    </row>
    <row r="47" spans="1:14" ht="39.950000000000003" customHeight="1">
      <c r="A47" s="55" t="s">
        <v>33033</v>
      </c>
      <c r="B47" s="179" t="s">
        <v>33106</v>
      </c>
      <c r="C47" s="462" t="s">
        <v>18136</v>
      </c>
      <c r="D47" s="463">
        <v>102263</v>
      </c>
      <c r="E47" s="181" t="s">
        <v>33107</v>
      </c>
      <c r="F47" s="182" t="s">
        <v>4394</v>
      </c>
      <c r="G47" s="204">
        <v>31.28</v>
      </c>
      <c r="H47" s="204">
        <v>86.515879999999996</v>
      </c>
      <c r="I47" s="204">
        <v>112.74</v>
      </c>
      <c r="J47" s="205">
        <v>3526.51</v>
      </c>
      <c r="K47" s="55"/>
      <c r="L47" s="208">
        <f t="shared" si="2"/>
        <v>3.1446298604144978E-3</v>
      </c>
      <c r="M47" s="208">
        <f t="shared" si="1"/>
        <v>0.98391642978793947</v>
      </c>
      <c r="N47" s="209" t="s">
        <v>6539</v>
      </c>
    </row>
    <row r="48" spans="1:14" ht="39.950000000000003" customHeight="1">
      <c r="A48" s="55" t="s">
        <v>33039</v>
      </c>
      <c r="B48" s="179" t="s">
        <v>32978</v>
      </c>
      <c r="C48" s="462" t="s">
        <v>18136</v>
      </c>
      <c r="D48" s="463">
        <v>41500</v>
      </c>
      <c r="E48" s="181" t="s">
        <v>32979</v>
      </c>
      <c r="F48" s="182" t="s">
        <v>11452</v>
      </c>
      <c r="G48" s="204">
        <v>8</v>
      </c>
      <c r="H48" s="204">
        <v>251.56719999999999</v>
      </c>
      <c r="I48" s="204">
        <v>327.81</v>
      </c>
      <c r="J48" s="205">
        <v>2622.48</v>
      </c>
      <c r="K48" s="55"/>
      <c r="L48" s="208">
        <f t="shared" si="2"/>
        <v>2.3384958262814546E-3</v>
      </c>
      <c r="M48" s="208">
        <f t="shared" si="1"/>
        <v>0.9862549256142209</v>
      </c>
      <c r="N48" s="209" t="s">
        <v>6539</v>
      </c>
    </row>
    <row r="49" spans="1:14" ht="30">
      <c r="A49" s="55" t="s">
        <v>33036</v>
      </c>
      <c r="B49" s="184" t="s">
        <v>33129</v>
      </c>
      <c r="C49" s="462" t="s">
        <v>18041</v>
      </c>
      <c r="D49" s="463">
        <v>1108059</v>
      </c>
      <c r="E49" s="181" t="s">
        <v>33089</v>
      </c>
      <c r="F49" s="182" t="s">
        <v>222</v>
      </c>
      <c r="G49" s="204">
        <v>0.5</v>
      </c>
      <c r="H49" s="204">
        <v>3218.17</v>
      </c>
      <c r="I49" s="204">
        <v>4193.49</v>
      </c>
      <c r="J49" s="205">
        <v>2096.75</v>
      </c>
      <c r="K49" s="55"/>
      <c r="L49" s="208">
        <f t="shared" si="2"/>
        <v>1.8696962889156979E-3</v>
      </c>
      <c r="M49" s="208">
        <f t="shared" si="1"/>
        <v>0.98812462190313655</v>
      </c>
      <c r="N49" s="209" t="s">
        <v>6539</v>
      </c>
    </row>
    <row r="50" spans="1:14" ht="95.1" customHeight="1">
      <c r="A50" s="55" t="s">
        <v>33081</v>
      </c>
      <c r="B50" s="184" t="s">
        <v>33022</v>
      </c>
      <c r="C50" s="462" t="s">
        <v>18041</v>
      </c>
      <c r="D50" s="463">
        <v>3806418</v>
      </c>
      <c r="E50" s="181" t="s">
        <v>33023</v>
      </c>
      <c r="F50" s="182" t="s">
        <v>26</v>
      </c>
      <c r="G50" s="204">
        <v>14</v>
      </c>
      <c r="H50" s="204">
        <v>110.64</v>
      </c>
      <c r="I50" s="204">
        <v>144.16999999999999</v>
      </c>
      <c r="J50" s="205">
        <v>2018.38</v>
      </c>
      <c r="K50" s="55"/>
      <c r="L50" s="208">
        <f t="shared" si="2"/>
        <v>1.7998128511370773E-3</v>
      </c>
      <c r="M50" s="208">
        <f t="shared" si="1"/>
        <v>0.98992443475427361</v>
      </c>
      <c r="N50" s="209" t="s">
        <v>6539</v>
      </c>
    </row>
    <row r="51" spans="1:14" ht="39.950000000000003" customHeight="1">
      <c r="A51" s="55" t="s">
        <v>33084</v>
      </c>
      <c r="B51" s="179" t="s">
        <v>33077</v>
      </c>
      <c r="C51" s="462" t="s">
        <v>18041</v>
      </c>
      <c r="D51" s="463">
        <v>1106057</v>
      </c>
      <c r="E51" s="181" t="s">
        <v>33032</v>
      </c>
      <c r="F51" s="182" t="s">
        <v>222</v>
      </c>
      <c r="G51" s="204">
        <v>2.59</v>
      </c>
      <c r="H51" s="204">
        <v>435.22</v>
      </c>
      <c r="I51" s="204">
        <v>567.12</v>
      </c>
      <c r="J51" s="205">
        <v>1468.84</v>
      </c>
      <c r="K51" s="55"/>
      <c r="L51" s="208">
        <f t="shared" si="2"/>
        <v>1.3097816606705299E-3</v>
      </c>
      <c r="M51" s="208">
        <f t="shared" si="1"/>
        <v>0.99123421641494414</v>
      </c>
      <c r="N51" s="209" t="s">
        <v>6539</v>
      </c>
    </row>
    <row r="52" spans="1:14" ht="39.950000000000003" customHeight="1">
      <c r="A52" s="55" t="s">
        <v>33087</v>
      </c>
      <c r="B52" s="179" t="s">
        <v>33109</v>
      </c>
      <c r="C52" s="462" t="s">
        <v>18136</v>
      </c>
      <c r="D52" s="463">
        <v>100849</v>
      </c>
      <c r="E52" s="181" t="s">
        <v>33110</v>
      </c>
      <c r="F52" s="182" t="s">
        <v>4394</v>
      </c>
      <c r="G52" s="204">
        <v>2.4</v>
      </c>
      <c r="H52" s="204">
        <v>520.30449999999996</v>
      </c>
      <c r="I52" s="204">
        <v>520.30449999999996</v>
      </c>
      <c r="J52" s="205">
        <v>1248.73</v>
      </c>
      <c r="K52" s="55"/>
      <c r="L52" s="208">
        <f t="shared" si="2"/>
        <v>1.1135070212746868E-3</v>
      </c>
      <c r="M52" s="208">
        <f t="shared" si="1"/>
        <v>0.9923477234362188</v>
      </c>
      <c r="N52" s="209" t="s">
        <v>6539</v>
      </c>
    </row>
    <row r="53" spans="1:14" ht="39.950000000000003" customHeight="1">
      <c r="B53" s="179" t="s">
        <v>33069</v>
      </c>
      <c r="C53" s="462" t="s">
        <v>18138</v>
      </c>
      <c r="D53" s="463">
        <v>40806</v>
      </c>
      <c r="E53" s="181" t="s">
        <v>33070</v>
      </c>
      <c r="F53" s="182" t="s">
        <v>11452</v>
      </c>
      <c r="G53" s="204">
        <v>35.630000000000003</v>
      </c>
      <c r="H53" s="204">
        <v>26.82</v>
      </c>
      <c r="I53" s="204">
        <v>34.950000000000003</v>
      </c>
      <c r="J53" s="205">
        <v>1245.27</v>
      </c>
      <c r="K53" s="55"/>
      <c r="L53" s="208">
        <f t="shared" si="2"/>
        <v>1.1104216991525224E-3</v>
      </c>
      <c r="M53" s="208">
        <f t="shared" si="1"/>
        <v>0.99345814513537134</v>
      </c>
      <c r="N53" s="209" t="s">
        <v>6539</v>
      </c>
    </row>
    <row r="54" spans="1:14" ht="39.950000000000003" customHeight="1">
      <c r="B54" s="179" t="s">
        <v>33097</v>
      </c>
      <c r="C54" s="462" t="s">
        <v>18136</v>
      </c>
      <c r="D54" s="463">
        <v>101196</v>
      </c>
      <c r="E54" s="181" t="s">
        <v>33098</v>
      </c>
      <c r="F54" s="182" t="s">
        <v>4394</v>
      </c>
      <c r="G54" s="204">
        <v>0.38</v>
      </c>
      <c r="H54" s="204">
        <v>2492.4455000000003</v>
      </c>
      <c r="I54" s="204">
        <v>2873.29</v>
      </c>
      <c r="J54" s="205">
        <v>1091.8499999999999</v>
      </c>
      <c r="K54" s="55"/>
      <c r="L54" s="208">
        <f t="shared" si="2"/>
        <v>9.736153060940049E-4</v>
      </c>
      <c r="M54" s="208">
        <f t="shared" si="1"/>
        <v>0.99443176044146531</v>
      </c>
      <c r="N54" s="209" t="s">
        <v>6539</v>
      </c>
    </row>
    <row r="55" spans="1:14" ht="39.950000000000003" customHeight="1">
      <c r="B55" s="184" t="s">
        <v>32981</v>
      </c>
      <c r="C55" s="462" t="s">
        <v>18041</v>
      </c>
      <c r="D55" s="463">
        <v>4915744</v>
      </c>
      <c r="E55" s="181" t="s">
        <v>32982</v>
      </c>
      <c r="F55" s="182" t="s">
        <v>1461</v>
      </c>
      <c r="G55" s="204">
        <v>1000</v>
      </c>
      <c r="H55" s="204">
        <v>0.75</v>
      </c>
      <c r="I55" s="204">
        <v>0.98</v>
      </c>
      <c r="J55" s="205">
        <v>980</v>
      </c>
      <c r="K55" s="55"/>
      <c r="L55" s="208">
        <f t="shared" si="2"/>
        <v>8.7387736408126103E-4</v>
      </c>
      <c r="M55" s="208">
        <f t="shared" si="1"/>
        <v>0.99530563780554659</v>
      </c>
      <c r="N55" s="209" t="s">
        <v>6539</v>
      </c>
    </row>
    <row r="56" spans="1:14" ht="39.950000000000003" customHeight="1">
      <c r="B56" s="184" t="s">
        <v>33117</v>
      </c>
      <c r="C56" s="462" t="s">
        <v>18136</v>
      </c>
      <c r="D56" s="463">
        <v>40345</v>
      </c>
      <c r="E56" s="181" t="s">
        <v>33118</v>
      </c>
      <c r="F56" s="182" t="s">
        <v>11452</v>
      </c>
      <c r="G56" s="204">
        <v>10</v>
      </c>
      <c r="H56" s="204">
        <v>71.770400000000009</v>
      </c>
      <c r="I56" s="204">
        <v>93.52</v>
      </c>
      <c r="J56" s="205">
        <v>935.2</v>
      </c>
      <c r="K56" s="55"/>
      <c r="L56" s="208">
        <f t="shared" si="2"/>
        <v>8.3392868458040338E-4</v>
      </c>
      <c r="M56" s="208">
        <f t="shared" si="1"/>
        <v>0.99613956649012703</v>
      </c>
      <c r="N56" s="209" t="s">
        <v>6539</v>
      </c>
    </row>
    <row r="57" spans="1:14" ht="39.950000000000003" customHeight="1">
      <c r="B57" s="184" t="s">
        <v>33131</v>
      </c>
      <c r="C57" s="462" t="s">
        <v>18138</v>
      </c>
      <c r="D57" s="463">
        <v>110302</v>
      </c>
      <c r="E57" s="181" t="s">
        <v>33132</v>
      </c>
      <c r="F57" s="182" t="s">
        <v>11452</v>
      </c>
      <c r="G57" s="204">
        <v>10</v>
      </c>
      <c r="H57" s="204">
        <v>68.760000000000005</v>
      </c>
      <c r="I57" s="204">
        <v>89.6</v>
      </c>
      <c r="J57" s="205">
        <v>896</v>
      </c>
      <c r="K57" s="55"/>
      <c r="L57" s="208">
        <f t="shared" si="2"/>
        <v>7.9897359001715289E-4</v>
      </c>
      <c r="M57" s="208">
        <f t="shared" si="1"/>
        <v>0.99693854008014415</v>
      </c>
      <c r="N57" s="209" t="s">
        <v>6539</v>
      </c>
    </row>
    <row r="58" spans="1:14" ht="39.950000000000003" customHeight="1">
      <c r="B58" s="179" t="s">
        <v>33007</v>
      </c>
      <c r="C58" s="462" t="s">
        <v>18136</v>
      </c>
      <c r="D58" s="463">
        <v>41501</v>
      </c>
      <c r="E58" s="181" t="s">
        <v>33008</v>
      </c>
      <c r="F58" s="182" t="s">
        <v>105</v>
      </c>
      <c r="G58" s="204">
        <v>10</v>
      </c>
      <c r="H58" s="204">
        <v>57.422499999999999</v>
      </c>
      <c r="I58" s="204">
        <v>74.83</v>
      </c>
      <c r="J58" s="205">
        <v>748.3</v>
      </c>
      <c r="K58" s="55"/>
      <c r="L58" s="208">
        <f t="shared" si="2"/>
        <v>6.6726778728776279E-4</v>
      </c>
      <c r="M58" s="208">
        <f t="shared" si="1"/>
        <v>0.99760580786743192</v>
      </c>
      <c r="N58" s="209" t="s">
        <v>6539</v>
      </c>
    </row>
    <row r="59" spans="1:14" ht="39.950000000000003" customHeight="1">
      <c r="B59" s="179" t="s">
        <v>33100</v>
      </c>
      <c r="C59" s="462" t="s">
        <v>18136</v>
      </c>
      <c r="D59" s="463">
        <v>40975</v>
      </c>
      <c r="E59" s="181" t="s">
        <v>33101</v>
      </c>
      <c r="F59" s="182" t="s">
        <v>4394</v>
      </c>
      <c r="G59" s="204">
        <v>0.17</v>
      </c>
      <c r="H59" s="204">
        <v>2743.0342000000005</v>
      </c>
      <c r="I59" s="204">
        <v>3162.17</v>
      </c>
      <c r="J59" s="205">
        <v>537.57000000000005</v>
      </c>
      <c r="K59" s="55"/>
      <c r="L59" s="208">
        <f t="shared" si="2"/>
        <v>4.7935740266241174E-4</v>
      </c>
      <c r="M59" s="208">
        <f t="shared" si="1"/>
        <v>0.99808516527009428</v>
      </c>
      <c r="N59" s="209" t="s">
        <v>6539</v>
      </c>
    </row>
    <row r="60" spans="1:14" ht="39.950000000000003" customHeight="1">
      <c r="B60" s="184" t="s">
        <v>33114</v>
      </c>
      <c r="C60" s="462" t="s">
        <v>18136</v>
      </c>
      <c r="D60" s="463">
        <v>40372</v>
      </c>
      <c r="E60" s="181" t="s">
        <v>33115</v>
      </c>
      <c r="F60" s="182" t="s">
        <v>11461</v>
      </c>
      <c r="G60" s="204">
        <v>1.25</v>
      </c>
      <c r="H60" s="204">
        <v>250.58869999999999</v>
      </c>
      <c r="I60" s="204">
        <v>326.52999999999997</v>
      </c>
      <c r="J60" s="205">
        <v>408.16</v>
      </c>
      <c r="K60" s="55"/>
      <c r="L60" s="208">
        <f t="shared" si="2"/>
        <v>3.6396100502388522E-4</v>
      </c>
      <c r="M60" s="208">
        <f t="shared" si="1"/>
        <v>0.99844912627511817</v>
      </c>
      <c r="N60" s="209" t="s">
        <v>6539</v>
      </c>
    </row>
    <row r="61" spans="1:14" ht="39.950000000000003" customHeight="1">
      <c r="A61" s="55" t="s">
        <v>33090</v>
      </c>
      <c r="B61" s="184" t="s">
        <v>33066</v>
      </c>
      <c r="C61" s="462" t="s">
        <v>18138</v>
      </c>
      <c r="D61" s="463">
        <v>40808</v>
      </c>
      <c r="E61" s="181" t="s">
        <v>33067</v>
      </c>
      <c r="F61" s="182" t="s">
        <v>113</v>
      </c>
      <c r="G61" s="204">
        <v>55</v>
      </c>
      <c r="H61" s="204">
        <v>5.32</v>
      </c>
      <c r="I61" s="204">
        <v>6.93</v>
      </c>
      <c r="J61" s="205">
        <v>381.15</v>
      </c>
      <c r="K61" s="55"/>
      <c r="L61" s="208">
        <f t="shared" si="2"/>
        <v>3.3987587481589042E-4</v>
      </c>
      <c r="M61" s="208">
        <f t="shared" si="1"/>
        <v>0.99878900214993405</v>
      </c>
      <c r="N61" s="209" t="s">
        <v>6539</v>
      </c>
    </row>
    <row r="62" spans="1:14" ht="39.950000000000003" customHeight="1">
      <c r="A62" s="55" t="s">
        <v>33093</v>
      </c>
      <c r="B62" s="184" t="s">
        <v>33122</v>
      </c>
      <c r="C62" s="462" t="s">
        <v>18041</v>
      </c>
      <c r="D62" s="463">
        <v>1106057</v>
      </c>
      <c r="E62" s="181" t="s">
        <v>33032</v>
      </c>
      <c r="F62" s="182" t="s">
        <v>222</v>
      </c>
      <c r="G62" s="204">
        <v>0.5</v>
      </c>
      <c r="H62" s="204">
        <v>435.22</v>
      </c>
      <c r="I62" s="204">
        <v>567.12</v>
      </c>
      <c r="J62" s="205">
        <v>283.56</v>
      </c>
      <c r="K62" s="55"/>
      <c r="L62" s="208">
        <f t="shared" si="2"/>
        <v>2.5285374016212488E-4</v>
      </c>
      <c r="M62" s="208">
        <f t="shared" si="1"/>
        <v>0.9990418558900962</v>
      </c>
      <c r="N62" s="209" t="s">
        <v>6539</v>
      </c>
    </row>
    <row r="63" spans="1:14" ht="39.950000000000003" customHeight="1">
      <c r="A63" s="55" t="s">
        <v>33096</v>
      </c>
      <c r="B63" s="184" t="s">
        <v>33120</v>
      </c>
      <c r="C63" s="462" t="s">
        <v>18136</v>
      </c>
      <c r="D63" s="463">
        <v>40374</v>
      </c>
      <c r="E63" s="181" t="s">
        <v>33121</v>
      </c>
      <c r="F63" s="182" t="s">
        <v>11461</v>
      </c>
      <c r="G63" s="204">
        <v>0.5</v>
      </c>
      <c r="H63" s="204">
        <v>369.81119999999999</v>
      </c>
      <c r="I63" s="204">
        <v>481.89</v>
      </c>
      <c r="J63" s="205">
        <v>240.95</v>
      </c>
      <c r="K63" s="55"/>
      <c r="L63" s="208">
        <f t="shared" si="2"/>
        <v>2.1485790905651002E-4</v>
      </c>
      <c r="M63" s="208">
        <f t="shared" si="1"/>
        <v>0.99925671379915271</v>
      </c>
      <c r="N63" s="209" t="s">
        <v>6539</v>
      </c>
    </row>
    <row r="64" spans="1:14" ht="39.950000000000003" customHeight="1">
      <c r="A64" s="55" t="s">
        <v>33099</v>
      </c>
      <c r="B64" s="179" t="s">
        <v>33128</v>
      </c>
      <c r="C64" s="462" t="s">
        <v>18138</v>
      </c>
      <c r="D64" s="463">
        <v>40807</v>
      </c>
      <c r="E64" s="181" t="s">
        <v>33073</v>
      </c>
      <c r="F64" s="182" t="s">
        <v>11452</v>
      </c>
      <c r="G64" s="204">
        <v>2</v>
      </c>
      <c r="H64" s="204">
        <v>77.34</v>
      </c>
      <c r="I64" s="204">
        <v>100.78</v>
      </c>
      <c r="J64" s="205">
        <v>201.56</v>
      </c>
      <c r="K64" s="55"/>
      <c r="L64" s="208">
        <f t="shared" si="2"/>
        <v>1.7973338929001936E-4</v>
      </c>
      <c r="M64" s="208">
        <f t="shared" si="1"/>
        <v>0.99943644718844271</v>
      </c>
      <c r="N64" s="209" t="s">
        <v>6539</v>
      </c>
    </row>
    <row r="65" spans="1:14" ht="39.950000000000003" customHeight="1">
      <c r="A65" s="55" t="s">
        <v>33102</v>
      </c>
      <c r="B65" s="179" t="s">
        <v>33091</v>
      </c>
      <c r="C65" s="462" t="s">
        <v>18041</v>
      </c>
      <c r="D65" s="463">
        <v>4011352</v>
      </c>
      <c r="E65" s="181" t="s">
        <v>33092</v>
      </c>
      <c r="F65" s="182" t="s">
        <v>1461</v>
      </c>
      <c r="G65" s="204">
        <v>291</v>
      </c>
      <c r="H65" s="204">
        <v>0.41</v>
      </c>
      <c r="I65" s="204">
        <v>0.53</v>
      </c>
      <c r="J65" s="205">
        <v>154.22999999999999</v>
      </c>
      <c r="K65" s="55"/>
      <c r="L65" s="208">
        <f t="shared" si="2"/>
        <v>1.3752867945127846E-4</v>
      </c>
      <c r="M65" s="208">
        <f t="shared" si="1"/>
        <v>0.99957397586789398</v>
      </c>
      <c r="N65" s="209" t="s">
        <v>6539</v>
      </c>
    </row>
    <row r="66" spans="1:14" ht="39.950000000000003" customHeight="1">
      <c r="A66" s="55" t="s">
        <v>33105</v>
      </c>
      <c r="B66" s="184" t="s">
        <v>33031</v>
      </c>
      <c r="C66" s="462" t="s">
        <v>18041</v>
      </c>
      <c r="D66" s="463">
        <v>1106057</v>
      </c>
      <c r="E66" s="181" t="s">
        <v>33032</v>
      </c>
      <c r="F66" s="182" t="s">
        <v>222</v>
      </c>
      <c r="G66" s="204">
        <v>0.25</v>
      </c>
      <c r="H66" s="204">
        <v>435.22</v>
      </c>
      <c r="I66" s="204">
        <v>567.12</v>
      </c>
      <c r="J66" s="205">
        <v>141.78</v>
      </c>
      <c r="K66" s="55"/>
      <c r="L66" s="208">
        <f t="shared" si="2"/>
        <v>1.2642687008106244E-4</v>
      </c>
      <c r="M66" s="208">
        <f t="shared" si="1"/>
        <v>0.999700402737975</v>
      </c>
      <c r="N66" s="209" t="s">
        <v>6539</v>
      </c>
    </row>
    <row r="67" spans="1:14" ht="39.950000000000003" customHeight="1">
      <c r="A67" s="55" t="s">
        <v>33108</v>
      </c>
      <c r="B67" s="179" t="s">
        <v>33094</v>
      </c>
      <c r="C67" s="462" t="s">
        <v>18041</v>
      </c>
      <c r="D67" s="463">
        <v>4011353</v>
      </c>
      <c r="E67" s="181" t="s">
        <v>33095</v>
      </c>
      <c r="F67" s="182" t="s">
        <v>1461</v>
      </c>
      <c r="G67" s="204">
        <v>291</v>
      </c>
      <c r="H67" s="204">
        <v>0.28999999999999998</v>
      </c>
      <c r="I67" s="204">
        <v>0.38</v>
      </c>
      <c r="J67" s="205">
        <v>110.58</v>
      </c>
      <c r="K67" s="55"/>
      <c r="L67" s="208">
        <f t="shared" si="2"/>
        <v>9.8605468285822292E-5</v>
      </c>
      <c r="M67" s="208">
        <f t="shared" si="1"/>
        <v>0.99979900820626078</v>
      </c>
      <c r="N67" s="209" t="s">
        <v>6539</v>
      </c>
    </row>
    <row r="68" spans="1:14" ht="39.950000000000003" customHeight="1">
      <c r="B68" s="179" t="s">
        <v>33124</v>
      </c>
      <c r="C68" s="462" t="s">
        <v>18136</v>
      </c>
      <c r="D68" s="463">
        <v>42608</v>
      </c>
      <c r="E68" s="181" t="s">
        <v>33125</v>
      </c>
      <c r="F68" s="182" t="s">
        <v>11452</v>
      </c>
      <c r="G68" s="204">
        <v>2</v>
      </c>
      <c r="H68" s="204">
        <v>33.073300000000003</v>
      </c>
      <c r="I68" s="204">
        <v>43.1</v>
      </c>
      <c r="J68" s="205">
        <v>86.2</v>
      </c>
      <c r="K68" s="55"/>
      <c r="L68" s="208">
        <f t="shared" si="2"/>
        <v>7.6865539575310922E-5</v>
      </c>
      <c r="M68" s="208">
        <f t="shared" si="1"/>
        <v>0.99987587374583609</v>
      </c>
      <c r="N68" s="209" t="s">
        <v>6539</v>
      </c>
    </row>
    <row r="69" spans="1:14" ht="59.25" customHeight="1">
      <c r="A69" s="55" t="s">
        <v>33111</v>
      </c>
      <c r="B69" s="179" t="s">
        <v>33127</v>
      </c>
      <c r="C69" s="462" t="s">
        <v>18138</v>
      </c>
      <c r="D69" s="463">
        <v>40806</v>
      </c>
      <c r="E69" s="181" t="s">
        <v>33070</v>
      </c>
      <c r="F69" s="182" t="s">
        <v>11452</v>
      </c>
      <c r="G69" s="204">
        <v>2</v>
      </c>
      <c r="H69" s="204">
        <v>26.82</v>
      </c>
      <c r="I69" s="204">
        <v>34.950000000000003</v>
      </c>
      <c r="J69" s="205">
        <v>69.900000000000006</v>
      </c>
      <c r="K69" s="55"/>
      <c r="L69" s="208">
        <f t="shared" si="2"/>
        <v>6.2330640560489953E-5</v>
      </c>
      <c r="M69" s="208">
        <f t="shared" si="1"/>
        <v>0.99993820438639658</v>
      </c>
      <c r="N69" s="209" t="s">
        <v>6539</v>
      </c>
    </row>
    <row r="70" spans="1:14" ht="20.100000000000001" customHeight="1">
      <c r="A70" s="55" t="s">
        <v>18250</v>
      </c>
      <c r="B70" s="184" t="s">
        <v>33126</v>
      </c>
      <c r="C70" s="462" t="s">
        <v>18138</v>
      </c>
      <c r="D70" s="463">
        <v>40808</v>
      </c>
      <c r="E70" s="181" t="s">
        <v>33067</v>
      </c>
      <c r="F70" s="182" t="s">
        <v>113</v>
      </c>
      <c r="G70" s="204">
        <v>10</v>
      </c>
      <c r="H70" s="204">
        <v>5.32</v>
      </c>
      <c r="I70" s="204">
        <v>6.93</v>
      </c>
      <c r="J70" s="205">
        <v>69.3</v>
      </c>
      <c r="K70" s="55"/>
      <c r="L70" s="208">
        <f t="shared" si="2"/>
        <v>6.1795613602889175E-5</v>
      </c>
      <c r="M70" s="208">
        <f t="shared" si="1"/>
        <v>0.99999999999999944</v>
      </c>
      <c r="N70" s="209" t="s">
        <v>6539</v>
      </c>
    </row>
    <row r="71" spans="1:14" ht="48.95" hidden="1" customHeight="1">
      <c r="A71" s="55" t="s">
        <v>33116</v>
      </c>
      <c r="B71" s="455">
        <v>1</v>
      </c>
      <c r="C71" s="367"/>
      <c r="D71" s="367"/>
      <c r="E71" s="368" t="s">
        <v>11449</v>
      </c>
      <c r="F71" s="369"/>
      <c r="G71" s="370"/>
      <c r="H71" s="371"/>
      <c r="I71" s="372"/>
      <c r="J71" s="373">
        <v>3637.04</v>
      </c>
      <c r="K71" s="55"/>
      <c r="L71" s="208">
        <f t="shared" ref="L71:L76" si="3">J71/$J$80</f>
        <v>3.2431907431205199E-3</v>
      </c>
      <c r="M71" s="465"/>
      <c r="N71" s="461" t="s">
        <v>6539</v>
      </c>
    </row>
    <row r="72" spans="1:14" ht="39.950000000000003" hidden="1" customHeight="1">
      <c r="A72" s="55" t="s">
        <v>33119</v>
      </c>
      <c r="B72" s="455">
        <v>2</v>
      </c>
      <c r="C72" s="367"/>
      <c r="D72" s="367"/>
      <c r="E72" s="368" t="s">
        <v>18137</v>
      </c>
      <c r="F72" s="369"/>
      <c r="G72" s="370"/>
      <c r="H72" s="371"/>
      <c r="I72" s="372"/>
      <c r="J72" s="373">
        <v>121419.34</v>
      </c>
      <c r="K72" s="55"/>
      <c r="L72" s="208">
        <f t="shared" si="3"/>
        <v>0.10827103345682287</v>
      </c>
      <c r="M72" s="465"/>
      <c r="N72" s="209" t="s">
        <v>6539</v>
      </c>
    </row>
    <row r="73" spans="1:14" ht="39.950000000000003" hidden="1" customHeight="1">
      <c r="A73" s="55" t="s">
        <v>33030</v>
      </c>
      <c r="B73" s="455">
        <v>3</v>
      </c>
      <c r="C73" s="367"/>
      <c r="D73" s="367"/>
      <c r="E73" s="368" t="s">
        <v>18139</v>
      </c>
      <c r="F73" s="369"/>
      <c r="G73" s="370"/>
      <c r="H73" s="371"/>
      <c r="I73" s="372"/>
      <c r="J73" s="373">
        <v>29261.81</v>
      </c>
      <c r="K73" s="55"/>
      <c r="L73" s="208">
        <f t="shared" si="3"/>
        <v>2.6093095296986415E-2</v>
      </c>
      <c r="M73" s="465"/>
      <c r="N73" s="209" t="s">
        <v>6539</v>
      </c>
    </row>
    <row r="74" spans="1:14" ht="39.950000000000003" hidden="1" customHeight="1">
      <c r="A74" s="55" t="s">
        <v>33123</v>
      </c>
      <c r="B74" s="455">
        <v>4</v>
      </c>
      <c r="C74" s="367"/>
      <c r="D74" s="367"/>
      <c r="E74" s="368" t="s">
        <v>18140</v>
      </c>
      <c r="F74" s="369"/>
      <c r="G74" s="370"/>
      <c r="H74" s="371"/>
      <c r="I74" s="372"/>
      <c r="J74" s="373">
        <v>20772.189999999999</v>
      </c>
      <c r="K74" s="55"/>
      <c r="L74" s="208">
        <f t="shared" si="3"/>
        <v>1.8522802697341967E-2</v>
      </c>
      <c r="M74" s="465"/>
      <c r="N74" s="209" t="s">
        <v>6539</v>
      </c>
    </row>
    <row r="75" spans="1:14" ht="39.950000000000003" hidden="1" customHeight="1">
      <c r="A75" s="55" t="s">
        <v>33065</v>
      </c>
      <c r="B75" s="455">
        <v>5</v>
      </c>
      <c r="C75" s="367"/>
      <c r="D75" s="367"/>
      <c r="E75" s="368" t="s">
        <v>18141</v>
      </c>
      <c r="F75" s="369"/>
      <c r="G75" s="370"/>
      <c r="H75" s="371"/>
      <c r="I75" s="372"/>
      <c r="J75" s="373">
        <v>392196.66000000003</v>
      </c>
      <c r="K75" s="55"/>
      <c r="L75" s="208">
        <f t="shared" si="3"/>
        <v>0.34972630963497403</v>
      </c>
      <c r="M75" s="465"/>
      <c r="N75" s="209" t="s">
        <v>6539</v>
      </c>
    </row>
    <row r="76" spans="1:14" ht="75" hidden="1" customHeight="1">
      <c r="A76" s="55" t="s">
        <v>33068</v>
      </c>
      <c r="B76" s="455">
        <v>6</v>
      </c>
      <c r="C76" s="367"/>
      <c r="D76" s="367"/>
      <c r="E76" s="368" t="s">
        <v>18142</v>
      </c>
      <c r="F76" s="369"/>
      <c r="G76" s="370"/>
      <c r="H76" s="371"/>
      <c r="I76" s="372"/>
      <c r="J76" s="373">
        <v>188064.25999999998</v>
      </c>
      <c r="K76" s="55"/>
      <c r="L76" s="208">
        <f t="shared" si="3"/>
        <v>0.16769908143540094</v>
      </c>
      <c r="M76" s="465"/>
      <c r="N76" s="209" t="s">
        <v>6539</v>
      </c>
    </row>
    <row r="77" spans="1:14" ht="60" hidden="1" customHeight="1">
      <c r="A77" s="55" t="s">
        <v>33071</v>
      </c>
      <c r="B77" s="455">
        <v>7</v>
      </c>
      <c r="C77" s="367"/>
      <c r="D77" s="367"/>
      <c r="E77" s="368" t="s">
        <v>18143</v>
      </c>
      <c r="F77" s="369"/>
      <c r="G77" s="370"/>
      <c r="H77" s="371"/>
      <c r="I77" s="372"/>
      <c r="J77" s="373">
        <v>336320.47999999992</v>
      </c>
      <c r="K77" s="55"/>
      <c r="L77" s="208">
        <f t="shared" ref="L77:L79" si="4">J77/$J$80</f>
        <v>0.29990087198871879</v>
      </c>
      <c r="M77" s="465"/>
      <c r="N77" s="209" t="s">
        <v>6539</v>
      </c>
    </row>
    <row r="78" spans="1:14" ht="39.950000000000003" hidden="1" customHeight="1">
      <c r="A78" s="55" t="s">
        <v>33087</v>
      </c>
      <c r="B78" s="455">
        <v>8</v>
      </c>
      <c r="C78" s="367"/>
      <c r="D78" s="367"/>
      <c r="E78" s="368" t="s">
        <v>12710</v>
      </c>
      <c r="F78" s="369"/>
      <c r="G78" s="370"/>
      <c r="H78" s="371"/>
      <c r="I78" s="372"/>
      <c r="J78" s="373">
        <v>34909.899999999994</v>
      </c>
      <c r="K78" s="55"/>
      <c r="L78" s="208">
        <f t="shared" si="4"/>
        <v>3.1129562645245315E-2</v>
      </c>
      <c r="M78" s="465"/>
      <c r="N78" s="209" t="s">
        <v>6539</v>
      </c>
    </row>
    <row r="79" spans="1:14" ht="50.1" hidden="1" customHeight="1">
      <c r="A79" s="55" t="s">
        <v>33130</v>
      </c>
      <c r="B79" s="455">
        <v>9</v>
      </c>
      <c r="C79" s="367"/>
      <c r="D79" s="367"/>
      <c r="E79" s="368" t="s">
        <v>18144</v>
      </c>
      <c r="F79" s="369"/>
      <c r="G79" s="370"/>
      <c r="H79" s="371"/>
      <c r="I79" s="372"/>
      <c r="J79" s="373">
        <v>5337.24</v>
      </c>
      <c r="K79" s="55"/>
      <c r="L79" s="208">
        <f t="shared" si="4"/>
        <v>4.7592787986419074E-3</v>
      </c>
      <c r="M79" s="465"/>
      <c r="N79" s="209"/>
    </row>
    <row r="80" spans="1:14" ht="20.100000000000001" customHeight="1">
      <c r="A80" s="55" t="s">
        <v>18250</v>
      </c>
      <c r="B80" s="374"/>
      <c r="C80" s="375"/>
      <c r="D80" s="375"/>
      <c r="E80" s="507" t="s">
        <v>18145</v>
      </c>
      <c r="F80" s="508"/>
      <c r="G80" s="508"/>
      <c r="H80" s="508"/>
      <c r="I80" s="509"/>
      <c r="J80" s="376">
        <f>SUM(J12:J70)</f>
        <v>1121438.8200000003</v>
      </c>
      <c r="K80" s="55"/>
      <c r="L80" s="208"/>
      <c r="M80" s="208"/>
      <c r="N80" s="240"/>
    </row>
    <row r="81" spans="1:1005" s="55" customFormat="1">
      <c r="E81" s="233"/>
      <c r="H81" s="234"/>
    </row>
    <row r="82" spans="1:1005" s="55" customFormat="1">
      <c r="E82" s="233"/>
      <c r="H82" s="234"/>
      <c r="J82" s="241"/>
    </row>
    <row r="83" spans="1:1005" s="55" customFormat="1">
      <c r="E83" s="233"/>
      <c r="H83" s="234"/>
      <c r="J83" s="241"/>
    </row>
    <row r="84" spans="1:1005" s="55" customFormat="1">
      <c r="E84" s="233"/>
      <c r="H84" s="234"/>
      <c r="J84" s="241"/>
    </row>
    <row r="85" spans="1:1005" s="55" customFormat="1">
      <c r="E85" s="233"/>
      <c r="H85" s="234"/>
      <c r="J85" s="241"/>
    </row>
    <row r="86" spans="1:1005" s="55" customFormat="1">
      <c r="E86" s="233"/>
      <c r="H86" s="234"/>
      <c r="J86" s="241"/>
    </row>
    <row r="87" spans="1:1005" s="55" customFormat="1">
      <c r="E87" s="233"/>
      <c r="H87" s="234"/>
      <c r="J87" s="241"/>
    </row>
    <row r="88" spans="1:1005" s="55" customFormat="1">
      <c r="E88" s="233"/>
      <c r="H88" s="234"/>
      <c r="J88" s="241"/>
    </row>
    <row r="89" spans="1:1005" s="55" customFormat="1">
      <c r="E89" s="233"/>
      <c r="H89" s="234"/>
      <c r="J89" s="241"/>
    </row>
    <row r="90" spans="1:1005" s="55" customFormat="1">
      <c r="E90" s="233"/>
      <c r="H90" s="234"/>
      <c r="J90" s="241"/>
    </row>
    <row r="91" spans="1:1005" s="55" customFormat="1">
      <c r="E91" s="233"/>
      <c r="H91" s="234"/>
      <c r="J91" s="241"/>
    </row>
    <row r="92" spans="1:1005" s="55" customFormat="1">
      <c r="E92" s="233"/>
      <c r="H92" s="234"/>
      <c r="J92" s="241"/>
    </row>
    <row r="93" spans="1:1005" s="55" customFormat="1">
      <c r="E93" s="233"/>
      <c r="H93" s="234"/>
    </row>
    <row r="94" spans="1:1005" s="55" customFormat="1">
      <c r="E94" s="233"/>
      <c r="H94" s="234"/>
    </row>
    <row r="95" spans="1:1005" s="55" customFormat="1">
      <c r="B95" s="489" t="s">
        <v>18091</v>
      </c>
      <c r="C95" s="489"/>
      <c r="D95" s="489"/>
      <c r="E95" s="164"/>
      <c r="F95" s="163"/>
      <c r="G95" s="165"/>
      <c r="H95" s="510" t="s">
        <v>18095</v>
      </c>
      <c r="I95" s="489"/>
      <c r="J95" s="489"/>
      <c r="K95" s="158"/>
      <c r="L95" s="161"/>
      <c r="M95" s="161"/>
      <c r="N95" s="160"/>
      <c r="O95" s="158"/>
    </row>
    <row r="96" spans="1:1005" s="158" customFormat="1">
      <c r="A96" s="55"/>
      <c r="B96" s="490" t="s">
        <v>18092</v>
      </c>
      <c r="C96" s="490"/>
      <c r="D96" s="490"/>
      <c r="E96" s="164"/>
      <c r="F96" s="163"/>
      <c r="G96" s="165"/>
      <c r="H96" s="497" t="s">
        <v>18096</v>
      </c>
      <c r="I96" s="490"/>
      <c r="J96" s="490"/>
      <c r="L96" s="161"/>
      <c r="M96" s="161"/>
      <c r="N96" s="160"/>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c r="ER96" s="55"/>
      <c r="ES96" s="55"/>
      <c r="ET96" s="55"/>
      <c r="EU96" s="55"/>
      <c r="EV96" s="55"/>
      <c r="EW96" s="55"/>
      <c r="EX96" s="55"/>
      <c r="EY96" s="55"/>
      <c r="EZ96" s="55"/>
      <c r="FA96" s="55"/>
      <c r="FB96" s="55"/>
      <c r="FC96" s="55"/>
      <c r="FD96" s="55"/>
      <c r="FE96" s="55"/>
      <c r="FF96" s="55"/>
      <c r="FG96" s="55"/>
      <c r="FH96" s="55"/>
      <c r="FI96" s="55"/>
      <c r="FJ96" s="55"/>
      <c r="FK96" s="55"/>
      <c r="FL96" s="55"/>
      <c r="FM96" s="55"/>
      <c r="FN96" s="55"/>
      <c r="FO96" s="55"/>
      <c r="FP96" s="55"/>
      <c r="FQ96" s="55"/>
      <c r="FR96" s="55"/>
      <c r="FS96" s="55"/>
      <c r="FT96" s="55"/>
      <c r="FU96" s="55"/>
      <c r="FV96" s="55"/>
      <c r="FW96" s="55"/>
      <c r="FX96" s="55"/>
      <c r="FY96" s="55"/>
      <c r="FZ96" s="55"/>
      <c r="GA96" s="55"/>
      <c r="GB96" s="55"/>
      <c r="GC96" s="55"/>
      <c r="GD96" s="55"/>
      <c r="GE96" s="55"/>
      <c r="GF96" s="55"/>
      <c r="GG96" s="55"/>
      <c r="GH96" s="55"/>
      <c r="GI96" s="55"/>
      <c r="GJ96" s="55"/>
      <c r="GK96" s="55"/>
      <c r="GL96" s="55"/>
      <c r="GM96" s="55"/>
      <c r="GN96" s="55"/>
      <c r="GO96" s="55"/>
      <c r="GP96" s="55"/>
      <c r="GQ96" s="55"/>
      <c r="GR96" s="55"/>
      <c r="GS96" s="55"/>
      <c r="GT96" s="55"/>
      <c r="GU96" s="55"/>
      <c r="GV96" s="55"/>
      <c r="GW96" s="55"/>
      <c r="GX96" s="55"/>
      <c r="GY96" s="55"/>
      <c r="GZ96" s="55"/>
      <c r="HA96" s="55"/>
      <c r="HB96" s="55"/>
      <c r="HC96" s="55"/>
      <c r="HD96" s="55"/>
      <c r="HE96" s="55"/>
      <c r="HF96" s="55"/>
      <c r="HG96" s="55"/>
      <c r="HH96" s="55"/>
      <c r="HI96" s="55"/>
      <c r="HJ96" s="55"/>
      <c r="HK96" s="55"/>
      <c r="HL96" s="55"/>
      <c r="HM96" s="55"/>
      <c r="HN96" s="55"/>
      <c r="HO96" s="55"/>
      <c r="HP96" s="55"/>
      <c r="HQ96" s="55"/>
      <c r="HR96" s="55"/>
      <c r="HS96" s="55"/>
      <c r="HT96" s="55"/>
      <c r="HU96" s="55"/>
      <c r="HV96" s="55"/>
      <c r="HW96" s="55"/>
      <c r="HX96" s="55"/>
      <c r="HY96" s="55"/>
      <c r="HZ96" s="55"/>
      <c r="IA96" s="55"/>
      <c r="IB96" s="55"/>
      <c r="IC96" s="55"/>
      <c r="ID96" s="55"/>
      <c r="IE96" s="55"/>
      <c r="IF96" s="55"/>
      <c r="IG96" s="55"/>
      <c r="IH96" s="55"/>
      <c r="II96" s="55"/>
      <c r="IJ96" s="55"/>
      <c r="IK96" s="55"/>
      <c r="IL96" s="55"/>
      <c r="IM96" s="55"/>
      <c r="IN96" s="55"/>
      <c r="IO96" s="55"/>
      <c r="IP96" s="55"/>
      <c r="IQ96" s="55"/>
      <c r="IR96" s="55"/>
      <c r="IS96" s="55"/>
      <c r="IT96" s="55"/>
      <c r="IU96" s="55"/>
      <c r="IV96" s="55"/>
      <c r="IW96" s="55"/>
      <c r="IX96" s="55"/>
      <c r="IY96" s="55"/>
      <c r="IZ96" s="55"/>
      <c r="JA96" s="55"/>
      <c r="JB96" s="55"/>
      <c r="JC96" s="55"/>
      <c r="JD96" s="55"/>
      <c r="JE96" s="55"/>
      <c r="JF96" s="55"/>
      <c r="JG96" s="55"/>
      <c r="JH96" s="55"/>
      <c r="JI96" s="55"/>
      <c r="JJ96" s="55"/>
      <c r="JK96" s="55"/>
      <c r="JL96" s="55"/>
      <c r="JM96" s="55"/>
      <c r="JN96" s="55"/>
      <c r="JO96" s="55"/>
      <c r="JP96" s="55"/>
      <c r="JQ96" s="55"/>
      <c r="JR96" s="55"/>
      <c r="JS96" s="55"/>
      <c r="JT96" s="55"/>
      <c r="JU96" s="55"/>
      <c r="JV96" s="55"/>
      <c r="JW96" s="55"/>
      <c r="JX96" s="55"/>
      <c r="JY96" s="55"/>
      <c r="JZ96" s="55"/>
      <c r="KA96" s="55"/>
      <c r="KB96" s="55"/>
      <c r="KC96" s="55"/>
      <c r="KD96" s="55"/>
      <c r="KE96" s="55"/>
      <c r="KF96" s="55"/>
      <c r="KG96" s="55"/>
      <c r="KH96" s="55"/>
      <c r="KI96" s="55"/>
      <c r="KJ96" s="55"/>
      <c r="KK96" s="55"/>
      <c r="KL96" s="55"/>
      <c r="KM96" s="55"/>
      <c r="KN96" s="55"/>
      <c r="KO96" s="55"/>
      <c r="KP96" s="55"/>
      <c r="KQ96" s="55"/>
      <c r="KR96" s="55"/>
      <c r="KS96" s="55"/>
      <c r="KT96" s="55"/>
      <c r="KU96" s="55"/>
      <c r="KV96" s="55"/>
      <c r="KW96" s="55"/>
      <c r="KX96" s="55"/>
      <c r="KY96" s="55"/>
      <c r="KZ96" s="55"/>
      <c r="LA96" s="55"/>
      <c r="LB96" s="55"/>
      <c r="LC96" s="55"/>
      <c r="LD96" s="55"/>
      <c r="LE96" s="55"/>
      <c r="LF96" s="55"/>
      <c r="LG96" s="55"/>
      <c r="LH96" s="55"/>
      <c r="LI96" s="55"/>
      <c r="LJ96" s="55"/>
      <c r="LK96" s="55"/>
      <c r="LL96" s="55"/>
      <c r="LM96" s="55"/>
      <c r="LN96" s="55"/>
      <c r="LO96" s="55"/>
      <c r="LP96" s="55"/>
      <c r="LQ96" s="55"/>
      <c r="LR96" s="55"/>
      <c r="LS96" s="55"/>
      <c r="LT96" s="55"/>
      <c r="LU96" s="55"/>
      <c r="LV96" s="55"/>
      <c r="LW96" s="55"/>
      <c r="LX96" s="55"/>
      <c r="LY96" s="55"/>
      <c r="LZ96" s="55"/>
      <c r="MA96" s="55"/>
      <c r="MB96" s="55"/>
      <c r="MC96" s="55"/>
      <c r="MD96" s="55"/>
      <c r="ME96" s="55"/>
      <c r="MF96" s="55"/>
      <c r="MG96" s="55"/>
      <c r="MH96" s="55"/>
      <c r="MI96" s="55"/>
      <c r="MJ96" s="55"/>
      <c r="MK96" s="55"/>
      <c r="ML96" s="55"/>
      <c r="MM96" s="55"/>
      <c r="MN96" s="55"/>
      <c r="MO96" s="55"/>
      <c r="MP96" s="55"/>
      <c r="MQ96" s="55"/>
      <c r="MR96" s="55"/>
      <c r="MS96" s="55"/>
      <c r="MT96" s="55"/>
      <c r="MU96" s="55"/>
      <c r="MV96" s="55"/>
      <c r="MW96" s="55"/>
      <c r="MX96" s="55"/>
      <c r="MY96" s="55"/>
      <c r="MZ96" s="55"/>
      <c r="NA96" s="55"/>
      <c r="NB96" s="55"/>
      <c r="NC96" s="55"/>
      <c r="ND96" s="55"/>
      <c r="NE96" s="55"/>
      <c r="NF96" s="55"/>
      <c r="NG96" s="55"/>
      <c r="NH96" s="55"/>
      <c r="NI96" s="55"/>
      <c r="NJ96" s="55"/>
      <c r="NK96" s="55"/>
      <c r="NL96" s="55"/>
      <c r="NM96" s="55"/>
      <c r="NN96" s="55"/>
      <c r="NO96" s="55"/>
      <c r="NP96" s="55"/>
      <c r="NQ96" s="55"/>
      <c r="NR96" s="55"/>
      <c r="NS96" s="55"/>
      <c r="NT96" s="55"/>
      <c r="NU96" s="55"/>
      <c r="NV96" s="55"/>
      <c r="NW96" s="55"/>
      <c r="NX96" s="55"/>
      <c r="NY96" s="55"/>
      <c r="NZ96" s="55"/>
      <c r="OA96" s="55"/>
      <c r="OB96" s="55"/>
      <c r="OC96" s="55"/>
      <c r="OD96" s="55"/>
      <c r="OE96" s="55"/>
      <c r="OF96" s="55"/>
      <c r="OG96" s="55"/>
      <c r="OH96" s="55"/>
      <c r="OI96" s="55"/>
      <c r="OJ96" s="55"/>
      <c r="OK96" s="55"/>
      <c r="OL96" s="55"/>
      <c r="OM96" s="55"/>
      <c r="ON96" s="55"/>
      <c r="OO96" s="55"/>
      <c r="OP96" s="55"/>
      <c r="OQ96" s="55"/>
      <c r="OR96" s="55"/>
      <c r="OS96" s="55"/>
      <c r="OT96" s="55"/>
      <c r="OU96" s="55"/>
      <c r="OV96" s="55"/>
      <c r="OW96" s="55"/>
      <c r="OX96" s="55"/>
      <c r="OY96" s="55"/>
      <c r="OZ96" s="55"/>
      <c r="PA96" s="55"/>
      <c r="PB96" s="55"/>
      <c r="PC96" s="55"/>
      <c r="PD96" s="55"/>
      <c r="PE96" s="55"/>
      <c r="PF96" s="55"/>
      <c r="PG96" s="55"/>
      <c r="PH96" s="55"/>
      <c r="PI96" s="55"/>
      <c r="PJ96" s="55"/>
      <c r="PK96" s="55"/>
      <c r="PL96" s="55"/>
      <c r="PM96" s="55"/>
      <c r="PN96" s="55"/>
      <c r="PO96" s="55"/>
      <c r="PP96" s="55"/>
      <c r="PQ96" s="55"/>
      <c r="PR96" s="55"/>
      <c r="PS96" s="55"/>
      <c r="PT96" s="55"/>
      <c r="PU96" s="55"/>
      <c r="PV96" s="55"/>
      <c r="PW96" s="55"/>
      <c r="PX96" s="55"/>
      <c r="PY96" s="55"/>
      <c r="PZ96" s="55"/>
      <c r="QA96" s="55"/>
      <c r="QB96" s="55"/>
      <c r="QC96" s="55"/>
      <c r="QD96" s="55"/>
      <c r="QE96" s="55"/>
      <c r="QF96" s="55"/>
      <c r="QG96" s="55"/>
      <c r="QH96" s="55"/>
      <c r="QI96" s="55"/>
      <c r="QJ96" s="55"/>
      <c r="QK96" s="55"/>
      <c r="QL96" s="55"/>
      <c r="QM96" s="55"/>
      <c r="QN96" s="55"/>
      <c r="QO96" s="55"/>
      <c r="QP96" s="55"/>
      <c r="QQ96" s="55"/>
      <c r="QR96" s="55"/>
      <c r="QS96" s="55"/>
      <c r="QT96" s="55"/>
      <c r="QU96" s="55"/>
      <c r="QV96" s="55"/>
      <c r="QW96" s="55"/>
      <c r="QX96" s="55"/>
      <c r="QY96" s="55"/>
      <c r="QZ96" s="55"/>
      <c r="RA96" s="55"/>
      <c r="RB96" s="55"/>
      <c r="RC96" s="55"/>
      <c r="RD96" s="55"/>
      <c r="RE96" s="55"/>
      <c r="RF96" s="55"/>
      <c r="RG96" s="55"/>
      <c r="RH96" s="55"/>
      <c r="RI96" s="55"/>
      <c r="RJ96" s="55"/>
      <c r="RK96" s="55"/>
      <c r="RL96" s="55"/>
      <c r="RM96" s="55"/>
      <c r="RN96" s="55"/>
      <c r="RO96" s="55"/>
      <c r="RP96" s="55"/>
      <c r="RQ96" s="55"/>
      <c r="RR96" s="55"/>
      <c r="RS96" s="55"/>
      <c r="RT96" s="55"/>
      <c r="RU96" s="55"/>
      <c r="RV96" s="55"/>
      <c r="RW96" s="55"/>
      <c r="RX96" s="55"/>
      <c r="RY96" s="55"/>
      <c r="RZ96" s="55"/>
      <c r="SA96" s="55"/>
      <c r="SB96" s="55"/>
      <c r="SC96" s="55"/>
      <c r="SD96" s="55"/>
      <c r="SE96" s="55"/>
      <c r="SF96" s="55"/>
      <c r="SG96" s="55"/>
      <c r="SH96" s="55"/>
      <c r="SI96" s="55"/>
      <c r="SJ96" s="55"/>
      <c r="SK96" s="55"/>
      <c r="SL96" s="55"/>
      <c r="SM96" s="55"/>
      <c r="SN96" s="55"/>
      <c r="SO96" s="55"/>
      <c r="SP96" s="55"/>
      <c r="SQ96" s="55"/>
      <c r="SR96" s="55"/>
      <c r="SS96" s="55"/>
      <c r="ST96" s="55"/>
      <c r="SU96" s="55"/>
      <c r="SV96" s="55"/>
      <c r="SW96" s="55"/>
      <c r="SX96" s="55"/>
      <c r="SY96" s="55"/>
      <c r="SZ96" s="55"/>
      <c r="TA96" s="55"/>
      <c r="TB96" s="55"/>
      <c r="TC96" s="55"/>
      <c r="TD96" s="55"/>
      <c r="TE96" s="55"/>
      <c r="TF96" s="55"/>
      <c r="TG96" s="55"/>
      <c r="TH96" s="55"/>
      <c r="TI96" s="55"/>
      <c r="TJ96" s="55"/>
      <c r="TK96" s="55"/>
      <c r="TL96" s="55"/>
      <c r="TM96" s="55"/>
      <c r="TN96" s="55"/>
      <c r="TO96" s="55"/>
      <c r="TP96" s="55"/>
      <c r="TQ96" s="55"/>
      <c r="TR96" s="55"/>
      <c r="TS96" s="55"/>
      <c r="TT96" s="55"/>
      <c r="TU96" s="55"/>
      <c r="TV96" s="55"/>
      <c r="TW96" s="55"/>
      <c r="TX96" s="55"/>
      <c r="TY96" s="55"/>
      <c r="TZ96" s="55"/>
      <c r="UA96" s="55"/>
      <c r="UB96" s="55"/>
      <c r="UC96" s="55"/>
      <c r="UD96" s="55"/>
      <c r="UE96" s="55"/>
      <c r="UF96" s="55"/>
      <c r="UG96" s="55"/>
      <c r="UH96" s="55"/>
      <c r="UI96" s="55"/>
      <c r="UJ96" s="55"/>
      <c r="UK96" s="55"/>
      <c r="UL96" s="55"/>
      <c r="UM96" s="55"/>
      <c r="UN96" s="55"/>
      <c r="UO96" s="55"/>
      <c r="UP96" s="55"/>
      <c r="UQ96" s="55"/>
      <c r="UR96" s="55"/>
      <c r="US96" s="55"/>
      <c r="UT96" s="55"/>
      <c r="UU96" s="55"/>
      <c r="UV96" s="55"/>
      <c r="UW96" s="55"/>
      <c r="UX96" s="55"/>
      <c r="UY96" s="55"/>
      <c r="UZ96" s="55"/>
      <c r="VA96" s="55"/>
      <c r="VB96" s="55"/>
      <c r="VC96" s="55"/>
      <c r="VD96" s="55"/>
      <c r="VE96" s="55"/>
      <c r="VF96" s="55"/>
      <c r="VG96" s="55"/>
      <c r="VH96" s="55"/>
      <c r="VI96" s="55"/>
      <c r="VJ96" s="55"/>
      <c r="VK96" s="55"/>
      <c r="VL96" s="55"/>
      <c r="VM96" s="55"/>
      <c r="VN96" s="55"/>
      <c r="VO96" s="55"/>
      <c r="VP96" s="55"/>
      <c r="VQ96" s="55"/>
      <c r="VR96" s="55"/>
      <c r="VS96" s="55"/>
      <c r="VT96" s="55"/>
      <c r="VU96" s="55"/>
      <c r="VV96" s="55"/>
      <c r="VW96" s="55"/>
      <c r="VX96" s="55"/>
      <c r="VY96" s="55"/>
      <c r="VZ96" s="55"/>
      <c r="WA96" s="55"/>
      <c r="WB96" s="55"/>
      <c r="WC96" s="55"/>
      <c r="WD96" s="55"/>
      <c r="WE96" s="55"/>
      <c r="WF96" s="55"/>
      <c r="WG96" s="55"/>
      <c r="WH96" s="55"/>
      <c r="WI96" s="55"/>
      <c r="WJ96" s="55"/>
      <c r="WK96" s="55"/>
      <c r="WL96" s="55"/>
      <c r="WM96" s="55"/>
      <c r="WN96" s="55"/>
      <c r="WO96" s="55"/>
      <c r="WP96" s="55"/>
      <c r="WQ96" s="55"/>
      <c r="WR96" s="55"/>
      <c r="WS96" s="55"/>
      <c r="WT96" s="55"/>
      <c r="WU96" s="55"/>
      <c r="WV96" s="55"/>
      <c r="WW96" s="55"/>
      <c r="WX96" s="55"/>
      <c r="WY96" s="55"/>
      <c r="WZ96" s="55"/>
      <c r="XA96" s="55"/>
      <c r="XB96" s="55"/>
      <c r="XC96" s="55"/>
      <c r="XD96" s="55"/>
      <c r="XE96" s="55"/>
      <c r="XF96" s="55"/>
      <c r="XG96" s="55"/>
      <c r="XH96" s="55"/>
      <c r="XI96" s="55"/>
      <c r="XJ96" s="55"/>
      <c r="XK96" s="55"/>
      <c r="XL96" s="55"/>
      <c r="XM96" s="55"/>
      <c r="XN96" s="55"/>
      <c r="XO96" s="55"/>
      <c r="XP96" s="55"/>
      <c r="XQ96" s="55"/>
      <c r="XR96" s="55"/>
      <c r="XS96" s="55"/>
      <c r="XT96" s="55"/>
      <c r="XU96" s="55"/>
      <c r="XV96" s="55"/>
      <c r="XW96" s="55"/>
      <c r="XX96" s="55"/>
      <c r="XY96" s="55"/>
      <c r="XZ96" s="55"/>
      <c r="YA96" s="55"/>
      <c r="YB96" s="55"/>
      <c r="YC96" s="55"/>
      <c r="YD96" s="55"/>
      <c r="YE96" s="55"/>
      <c r="YF96" s="55"/>
      <c r="YG96" s="55"/>
      <c r="YH96" s="55"/>
      <c r="YI96" s="55"/>
      <c r="YJ96" s="55"/>
      <c r="YK96" s="55"/>
      <c r="YL96" s="55"/>
      <c r="YM96" s="55"/>
      <c r="YN96" s="55"/>
      <c r="YO96" s="55"/>
      <c r="YP96" s="55"/>
      <c r="YQ96" s="55"/>
      <c r="YR96" s="55"/>
      <c r="YS96" s="55"/>
      <c r="YT96" s="55"/>
      <c r="YU96" s="55"/>
      <c r="YV96" s="55"/>
      <c r="YW96" s="55"/>
      <c r="YX96" s="55"/>
      <c r="YY96" s="55"/>
      <c r="YZ96" s="55"/>
      <c r="ZA96" s="55"/>
      <c r="ZB96" s="55"/>
      <c r="ZC96" s="55"/>
      <c r="ZD96" s="55"/>
      <c r="ZE96" s="55"/>
      <c r="ZF96" s="55"/>
      <c r="ZG96" s="55"/>
      <c r="ZH96" s="55"/>
      <c r="ZI96" s="55"/>
      <c r="ZJ96" s="55"/>
      <c r="ZK96" s="55"/>
      <c r="ZL96" s="55"/>
      <c r="ZM96" s="55"/>
      <c r="ZN96" s="55"/>
      <c r="ZO96" s="55"/>
      <c r="ZP96" s="55"/>
      <c r="ZQ96" s="55"/>
      <c r="ZR96" s="55"/>
      <c r="ZS96" s="55"/>
      <c r="ZT96" s="55"/>
      <c r="ZU96" s="55"/>
      <c r="ZV96" s="55"/>
      <c r="ZW96" s="55"/>
      <c r="ZX96" s="55"/>
      <c r="ZY96" s="55"/>
      <c r="ZZ96" s="55"/>
      <c r="AAA96" s="55"/>
      <c r="AAB96" s="55"/>
      <c r="AAC96" s="55"/>
      <c r="AAD96" s="55"/>
      <c r="AAE96" s="55"/>
      <c r="AAF96" s="55"/>
      <c r="AAG96" s="55"/>
      <c r="AAH96" s="55"/>
      <c r="AAI96" s="55"/>
      <c r="AAJ96" s="55"/>
      <c r="AAK96" s="55"/>
      <c r="AAL96" s="55"/>
      <c r="AAM96" s="55"/>
      <c r="AAN96" s="55"/>
      <c r="AAO96" s="55"/>
      <c r="AAP96" s="55"/>
      <c r="AAQ96" s="55"/>
      <c r="AAR96" s="55"/>
      <c r="AAS96" s="55"/>
      <c r="AAT96" s="55"/>
      <c r="AAU96" s="55"/>
      <c r="AAV96" s="55"/>
      <c r="AAW96" s="55"/>
      <c r="AAX96" s="55"/>
      <c r="AAY96" s="55"/>
      <c r="AAZ96" s="55"/>
      <c r="ABA96" s="55"/>
      <c r="ABB96" s="55"/>
      <c r="ABC96" s="55"/>
      <c r="ABD96" s="55"/>
      <c r="ABE96" s="55"/>
      <c r="ABF96" s="55"/>
      <c r="ABG96" s="55"/>
      <c r="ABH96" s="55"/>
      <c r="ABI96" s="55"/>
      <c r="ABJ96" s="55"/>
      <c r="ABK96" s="55"/>
      <c r="ABL96" s="55"/>
      <c r="ABM96" s="55"/>
      <c r="ABN96" s="55"/>
      <c r="ABO96" s="55"/>
      <c r="ABP96" s="55"/>
      <c r="ABQ96" s="55"/>
      <c r="ABR96" s="55"/>
      <c r="ABS96" s="55"/>
      <c r="ABT96" s="55"/>
      <c r="ABU96" s="55"/>
      <c r="ABV96" s="55"/>
      <c r="ABW96" s="55"/>
      <c r="ABX96" s="55"/>
      <c r="ABY96" s="55"/>
      <c r="ABZ96" s="55"/>
      <c r="ACA96" s="55"/>
      <c r="ACB96" s="55"/>
      <c r="ACC96" s="55"/>
      <c r="ACD96" s="55"/>
      <c r="ACE96" s="55"/>
      <c r="ACF96" s="55"/>
      <c r="ACG96" s="55"/>
      <c r="ACH96" s="55"/>
      <c r="ACI96" s="55"/>
      <c r="ACJ96" s="55"/>
      <c r="ACK96" s="55"/>
      <c r="ACL96" s="55"/>
      <c r="ACM96" s="55"/>
      <c r="ACN96" s="55"/>
      <c r="ACO96" s="55"/>
      <c r="ACP96" s="55"/>
      <c r="ACQ96" s="55"/>
      <c r="ACR96" s="55"/>
      <c r="ACS96" s="55"/>
      <c r="ACT96" s="55"/>
      <c r="ACU96" s="55"/>
      <c r="ACV96" s="55"/>
      <c r="ACW96" s="55"/>
      <c r="ACX96" s="55"/>
      <c r="ACY96" s="55"/>
      <c r="ACZ96" s="55"/>
      <c r="ADA96" s="55"/>
      <c r="ADB96" s="55"/>
      <c r="ADC96" s="55"/>
      <c r="ADD96" s="55"/>
      <c r="ADE96" s="55"/>
      <c r="ADF96" s="55"/>
      <c r="ADG96" s="55"/>
      <c r="ADH96" s="55"/>
      <c r="ADI96" s="55"/>
      <c r="ADJ96" s="55"/>
      <c r="ADK96" s="55"/>
      <c r="ADL96" s="55"/>
      <c r="ADM96" s="55"/>
      <c r="ADN96" s="55"/>
      <c r="ADO96" s="55"/>
      <c r="ADP96" s="55"/>
      <c r="ADQ96" s="55"/>
      <c r="ADR96" s="55"/>
      <c r="ADS96" s="55"/>
      <c r="ADT96" s="55"/>
      <c r="ADU96" s="55"/>
      <c r="ADV96" s="55"/>
      <c r="ADW96" s="55"/>
      <c r="ADX96" s="55"/>
      <c r="ADY96" s="55"/>
      <c r="ADZ96" s="55"/>
      <c r="AEA96" s="55"/>
      <c r="AEB96" s="55"/>
      <c r="AEC96" s="55"/>
      <c r="AED96" s="55"/>
      <c r="AEE96" s="55"/>
      <c r="AEF96" s="55"/>
      <c r="AEG96" s="55"/>
      <c r="AEH96" s="55"/>
      <c r="AEI96" s="55"/>
      <c r="AEJ96" s="55"/>
      <c r="AEK96" s="55"/>
      <c r="AEL96" s="55"/>
      <c r="AEM96" s="55"/>
      <c r="AEN96" s="55"/>
      <c r="AEO96" s="55"/>
      <c r="AEP96" s="55"/>
      <c r="AEQ96" s="55"/>
      <c r="AER96" s="55"/>
      <c r="AES96" s="55"/>
      <c r="AET96" s="55"/>
      <c r="AEU96" s="55"/>
      <c r="AEV96" s="55"/>
      <c r="AEW96" s="55"/>
      <c r="AEX96" s="55"/>
      <c r="AEY96" s="55"/>
      <c r="AEZ96" s="55"/>
      <c r="AFA96" s="55"/>
      <c r="AFB96" s="55"/>
      <c r="AFC96" s="55"/>
      <c r="AFD96" s="55"/>
      <c r="AFE96" s="55"/>
      <c r="AFF96" s="55"/>
      <c r="AFG96" s="55"/>
      <c r="AFH96" s="55"/>
      <c r="AFI96" s="55"/>
      <c r="AFJ96" s="55"/>
      <c r="AFK96" s="55"/>
      <c r="AFL96" s="55"/>
      <c r="AFM96" s="55"/>
      <c r="AFN96" s="55"/>
      <c r="AFO96" s="55"/>
      <c r="AFP96" s="55"/>
      <c r="AFQ96" s="55"/>
      <c r="AFR96" s="55"/>
      <c r="AFS96" s="55"/>
      <c r="AFT96" s="55"/>
      <c r="AFU96" s="55"/>
      <c r="AFV96" s="55"/>
      <c r="AFW96" s="55"/>
      <c r="AFX96" s="55"/>
      <c r="AFY96" s="55"/>
      <c r="AFZ96" s="55"/>
      <c r="AGA96" s="55"/>
      <c r="AGB96" s="55"/>
      <c r="AGC96" s="55"/>
      <c r="AGD96" s="55"/>
      <c r="AGE96" s="55"/>
      <c r="AGF96" s="55"/>
      <c r="AGG96" s="55"/>
      <c r="AGH96" s="55"/>
      <c r="AGI96" s="55"/>
      <c r="AGJ96" s="55"/>
      <c r="AGK96" s="55"/>
      <c r="AGL96" s="55"/>
      <c r="AGM96" s="55"/>
      <c r="AGN96" s="55"/>
      <c r="AGO96" s="55"/>
      <c r="AGP96" s="55"/>
      <c r="AGQ96" s="55"/>
      <c r="AGR96" s="55"/>
      <c r="AGS96" s="55"/>
      <c r="AGT96" s="55"/>
      <c r="AGU96" s="55"/>
      <c r="AGV96" s="55"/>
      <c r="AGW96" s="55"/>
      <c r="AGX96" s="55"/>
      <c r="AGY96" s="55"/>
      <c r="AGZ96" s="55"/>
      <c r="AHA96" s="55"/>
      <c r="AHB96" s="55"/>
      <c r="AHC96" s="55"/>
      <c r="AHD96" s="55"/>
      <c r="AHE96" s="55"/>
      <c r="AHF96" s="55"/>
      <c r="AHG96" s="55"/>
      <c r="AHH96" s="55"/>
      <c r="AHI96" s="55"/>
      <c r="AHJ96" s="55"/>
      <c r="AHK96" s="55"/>
      <c r="AHL96" s="55"/>
      <c r="AHM96" s="55"/>
      <c r="AHN96" s="55"/>
      <c r="AHO96" s="55"/>
      <c r="AHP96" s="55"/>
      <c r="AHQ96" s="55"/>
      <c r="AHR96" s="55"/>
      <c r="AHS96" s="55"/>
      <c r="AHT96" s="55"/>
      <c r="AHU96" s="55"/>
      <c r="AHV96" s="55"/>
      <c r="AHW96" s="55"/>
      <c r="AHX96" s="55"/>
      <c r="AHY96" s="55"/>
      <c r="AHZ96" s="55"/>
      <c r="AIA96" s="55"/>
      <c r="AIB96" s="55"/>
      <c r="AIC96" s="55"/>
      <c r="AID96" s="55"/>
      <c r="AIE96" s="55"/>
      <c r="AIF96" s="55"/>
      <c r="AIG96" s="55"/>
      <c r="AIH96" s="55"/>
      <c r="AII96" s="55"/>
      <c r="AIJ96" s="55"/>
      <c r="AIK96" s="55"/>
      <c r="AIL96" s="55"/>
      <c r="AIM96" s="55"/>
      <c r="AIN96" s="55"/>
      <c r="AIO96" s="55"/>
      <c r="AIP96" s="55"/>
      <c r="AIQ96" s="55"/>
      <c r="AIR96" s="55"/>
      <c r="AIS96" s="55"/>
      <c r="AIT96" s="55"/>
      <c r="AIU96" s="55"/>
      <c r="AIV96" s="55"/>
      <c r="AIW96" s="55"/>
      <c r="AIX96" s="55"/>
      <c r="AIY96" s="55"/>
      <c r="AIZ96" s="55"/>
      <c r="AJA96" s="55"/>
      <c r="AJB96" s="55"/>
      <c r="AJC96" s="55"/>
      <c r="AJD96" s="55"/>
      <c r="AJE96" s="55"/>
      <c r="AJF96" s="55"/>
      <c r="AJG96" s="55"/>
      <c r="AJH96" s="55"/>
      <c r="AJI96" s="55"/>
      <c r="AJJ96" s="55"/>
      <c r="AJK96" s="55"/>
      <c r="AJL96" s="55"/>
      <c r="AJM96" s="55"/>
      <c r="AJN96" s="55"/>
      <c r="AJO96" s="55"/>
      <c r="AJP96" s="55"/>
      <c r="AJQ96" s="55"/>
      <c r="AJR96" s="55"/>
      <c r="AJS96" s="55"/>
      <c r="AJT96" s="55"/>
      <c r="AJU96" s="55"/>
      <c r="AJV96" s="55"/>
      <c r="AJW96" s="55"/>
      <c r="AJX96" s="55"/>
      <c r="AJY96" s="55"/>
      <c r="AJZ96" s="55"/>
      <c r="AKA96" s="55"/>
      <c r="AKB96" s="55"/>
      <c r="AKC96" s="55"/>
      <c r="AKD96" s="55"/>
      <c r="AKE96" s="55"/>
      <c r="AKF96" s="55"/>
      <c r="AKG96" s="55"/>
      <c r="AKH96" s="55"/>
      <c r="AKI96" s="55"/>
      <c r="AKJ96" s="55"/>
      <c r="AKK96" s="55"/>
      <c r="AKL96" s="55"/>
      <c r="AKM96" s="55"/>
      <c r="AKN96" s="55"/>
      <c r="AKO96" s="55"/>
      <c r="AKP96" s="55"/>
      <c r="AKQ96" s="55"/>
      <c r="AKR96" s="55"/>
      <c r="AKS96" s="55"/>
      <c r="AKT96" s="55"/>
      <c r="AKU96" s="55"/>
      <c r="AKV96" s="55"/>
      <c r="AKW96" s="55"/>
      <c r="AKX96" s="55"/>
      <c r="AKY96" s="55"/>
      <c r="AKZ96" s="55"/>
      <c r="ALA96" s="55"/>
      <c r="ALB96" s="55"/>
      <c r="ALC96" s="55"/>
      <c r="ALD96" s="55"/>
      <c r="ALE96" s="55"/>
      <c r="ALF96" s="55"/>
      <c r="ALG96" s="55"/>
      <c r="ALH96" s="55"/>
      <c r="ALI96" s="55"/>
      <c r="ALJ96" s="55"/>
      <c r="ALK96" s="55"/>
      <c r="ALL96" s="55"/>
      <c r="ALM96" s="55"/>
      <c r="ALN96" s="55"/>
      <c r="ALO96" s="55"/>
      <c r="ALP96" s="55"/>
      <c r="ALQ96" s="55"/>
    </row>
    <row r="97" spans="1:1005" s="158" customFormat="1">
      <c r="A97" s="55"/>
      <c r="B97" s="490" t="s">
        <v>18093</v>
      </c>
      <c r="C97" s="490"/>
      <c r="D97" s="490"/>
      <c r="E97" s="164"/>
      <c r="F97" s="163"/>
      <c r="G97" s="165"/>
      <c r="H97" s="497" t="s">
        <v>18093</v>
      </c>
      <c r="I97" s="490"/>
      <c r="J97" s="490"/>
      <c r="L97" s="161"/>
      <c r="M97" s="161"/>
      <c r="N97" s="160"/>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c r="ER97" s="55"/>
      <c r="ES97" s="55"/>
      <c r="ET97" s="55"/>
      <c r="EU97" s="55"/>
      <c r="EV97" s="55"/>
      <c r="EW97" s="55"/>
      <c r="EX97" s="55"/>
      <c r="EY97" s="55"/>
      <c r="EZ97" s="55"/>
      <c r="FA97" s="55"/>
      <c r="FB97" s="55"/>
      <c r="FC97" s="55"/>
      <c r="FD97" s="55"/>
      <c r="FE97" s="55"/>
      <c r="FF97" s="55"/>
      <c r="FG97" s="55"/>
      <c r="FH97" s="55"/>
      <c r="FI97" s="55"/>
      <c r="FJ97" s="55"/>
      <c r="FK97" s="55"/>
      <c r="FL97" s="55"/>
      <c r="FM97" s="55"/>
      <c r="FN97" s="55"/>
      <c r="FO97" s="55"/>
      <c r="FP97" s="55"/>
      <c r="FQ97" s="55"/>
      <c r="FR97" s="55"/>
      <c r="FS97" s="55"/>
      <c r="FT97" s="55"/>
      <c r="FU97" s="55"/>
      <c r="FV97" s="55"/>
      <c r="FW97" s="55"/>
      <c r="FX97" s="55"/>
      <c r="FY97" s="55"/>
      <c r="FZ97" s="55"/>
      <c r="GA97" s="55"/>
      <c r="GB97" s="55"/>
      <c r="GC97" s="55"/>
      <c r="GD97" s="55"/>
      <c r="GE97" s="55"/>
      <c r="GF97" s="55"/>
      <c r="GG97" s="55"/>
      <c r="GH97" s="55"/>
      <c r="GI97" s="55"/>
      <c r="GJ97" s="55"/>
      <c r="GK97" s="55"/>
      <c r="GL97" s="55"/>
      <c r="GM97" s="55"/>
      <c r="GN97" s="55"/>
      <c r="GO97" s="55"/>
      <c r="GP97" s="55"/>
      <c r="GQ97" s="55"/>
      <c r="GR97" s="55"/>
      <c r="GS97" s="55"/>
      <c r="GT97" s="55"/>
      <c r="GU97" s="55"/>
      <c r="GV97" s="55"/>
      <c r="GW97" s="55"/>
      <c r="GX97" s="55"/>
      <c r="GY97" s="55"/>
      <c r="GZ97" s="55"/>
      <c r="HA97" s="55"/>
      <c r="HB97" s="55"/>
      <c r="HC97" s="55"/>
      <c r="HD97" s="55"/>
      <c r="HE97" s="55"/>
      <c r="HF97" s="55"/>
      <c r="HG97" s="55"/>
      <c r="HH97" s="55"/>
      <c r="HI97" s="55"/>
      <c r="HJ97" s="55"/>
      <c r="HK97" s="55"/>
      <c r="HL97" s="55"/>
      <c r="HM97" s="55"/>
      <c r="HN97" s="55"/>
      <c r="HO97" s="55"/>
      <c r="HP97" s="55"/>
      <c r="HQ97" s="55"/>
      <c r="HR97" s="55"/>
      <c r="HS97" s="55"/>
      <c r="HT97" s="55"/>
      <c r="HU97" s="55"/>
      <c r="HV97" s="55"/>
      <c r="HW97" s="55"/>
      <c r="HX97" s="55"/>
      <c r="HY97" s="55"/>
      <c r="HZ97" s="55"/>
      <c r="IA97" s="55"/>
      <c r="IB97" s="55"/>
      <c r="IC97" s="55"/>
      <c r="ID97" s="55"/>
      <c r="IE97" s="55"/>
      <c r="IF97" s="55"/>
      <c r="IG97" s="55"/>
      <c r="IH97" s="55"/>
      <c r="II97" s="55"/>
      <c r="IJ97" s="55"/>
      <c r="IK97" s="55"/>
      <c r="IL97" s="55"/>
      <c r="IM97" s="55"/>
      <c r="IN97" s="55"/>
      <c r="IO97" s="55"/>
      <c r="IP97" s="55"/>
      <c r="IQ97" s="55"/>
      <c r="IR97" s="55"/>
      <c r="IS97" s="55"/>
      <c r="IT97" s="55"/>
      <c r="IU97" s="55"/>
      <c r="IV97" s="55"/>
      <c r="IW97" s="55"/>
      <c r="IX97" s="55"/>
      <c r="IY97" s="55"/>
      <c r="IZ97" s="55"/>
      <c r="JA97" s="55"/>
      <c r="JB97" s="55"/>
      <c r="JC97" s="55"/>
      <c r="JD97" s="55"/>
      <c r="JE97" s="55"/>
      <c r="JF97" s="55"/>
      <c r="JG97" s="55"/>
      <c r="JH97" s="55"/>
      <c r="JI97" s="55"/>
      <c r="JJ97" s="55"/>
      <c r="JK97" s="55"/>
      <c r="JL97" s="55"/>
      <c r="JM97" s="55"/>
      <c r="JN97" s="55"/>
      <c r="JO97" s="55"/>
      <c r="JP97" s="55"/>
      <c r="JQ97" s="55"/>
      <c r="JR97" s="55"/>
      <c r="JS97" s="55"/>
      <c r="JT97" s="55"/>
      <c r="JU97" s="55"/>
      <c r="JV97" s="55"/>
      <c r="JW97" s="55"/>
      <c r="JX97" s="55"/>
      <c r="JY97" s="55"/>
      <c r="JZ97" s="55"/>
      <c r="KA97" s="55"/>
      <c r="KB97" s="55"/>
      <c r="KC97" s="55"/>
      <c r="KD97" s="55"/>
      <c r="KE97" s="55"/>
      <c r="KF97" s="55"/>
      <c r="KG97" s="55"/>
      <c r="KH97" s="55"/>
      <c r="KI97" s="55"/>
      <c r="KJ97" s="55"/>
      <c r="KK97" s="55"/>
      <c r="KL97" s="55"/>
      <c r="KM97" s="55"/>
      <c r="KN97" s="55"/>
      <c r="KO97" s="55"/>
      <c r="KP97" s="55"/>
      <c r="KQ97" s="55"/>
      <c r="KR97" s="55"/>
      <c r="KS97" s="55"/>
      <c r="KT97" s="55"/>
      <c r="KU97" s="55"/>
      <c r="KV97" s="55"/>
      <c r="KW97" s="55"/>
      <c r="KX97" s="55"/>
      <c r="KY97" s="55"/>
      <c r="KZ97" s="55"/>
      <c r="LA97" s="55"/>
      <c r="LB97" s="55"/>
      <c r="LC97" s="55"/>
      <c r="LD97" s="55"/>
      <c r="LE97" s="55"/>
      <c r="LF97" s="55"/>
      <c r="LG97" s="55"/>
      <c r="LH97" s="55"/>
      <c r="LI97" s="55"/>
      <c r="LJ97" s="55"/>
      <c r="LK97" s="55"/>
      <c r="LL97" s="55"/>
      <c r="LM97" s="55"/>
      <c r="LN97" s="55"/>
      <c r="LO97" s="55"/>
      <c r="LP97" s="55"/>
      <c r="LQ97" s="55"/>
      <c r="LR97" s="55"/>
      <c r="LS97" s="55"/>
      <c r="LT97" s="55"/>
      <c r="LU97" s="55"/>
      <c r="LV97" s="55"/>
      <c r="LW97" s="55"/>
      <c r="LX97" s="55"/>
      <c r="LY97" s="55"/>
      <c r="LZ97" s="55"/>
      <c r="MA97" s="55"/>
      <c r="MB97" s="55"/>
      <c r="MC97" s="55"/>
      <c r="MD97" s="55"/>
      <c r="ME97" s="55"/>
      <c r="MF97" s="55"/>
      <c r="MG97" s="55"/>
      <c r="MH97" s="55"/>
      <c r="MI97" s="55"/>
      <c r="MJ97" s="55"/>
      <c r="MK97" s="55"/>
      <c r="ML97" s="55"/>
      <c r="MM97" s="55"/>
      <c r="MN97" s="55"/>
      <c r="MO97" s="55"/>
      <c r="MP97" s="55"/>
      <c r="MQ97" s="55"/>
      <c r="MR97" s="55"/>
      <c r="MS97" s="55"/>
      <c r="MT97" s="55"/>
      <c r="MU97" s="55"/>
      <c r="MV97" s="55"/>
      <c r="MW97" s="55"/>
      <c r="MX97" s="55"/>
      <c r="MY97" s="55"/>
      <c r="MZ97" s="55"/>
      <c r="NA97" s="55"/>
      <c r="NB97" s="55"/>
      <c r="NC97" s="55"/>
      <c r="ND97" s="55"/>
      <c r="NE97" s="55"/>
      <c r="NF97" s="55"/>
      <c r="NG97" s="55"/>
      <c r="NH97" s="55"/>
      <c r="NI97" s="55"/>
      <c r="NJ97" s="55"/>
      <c r="NK97" s="55"/>
      <c r="NL97" s="55"/>
      <c r="NM97" s="55"/>
      <c r="NN97" s="55"/>
      <c r="NO97" s="55"/>
      <c r="NP97" s="55"/>
      <c r="NQ97" s="55"/>
      <c r="NR97" s="55"/>
      <c r="NS97" s="55"/>
      <c r="NT97" s="55"/>
      <c r="NU97" s="55"/>
      <c r="NV97" s="55"/>
      <c r="NW97" s="55"/>
      <c r="NX97" s="55"/>
      <c r="NY97" s="55"/>
      <c r="NZ97" s="55"/>
      <c r="OA97" s="55"/>
      <c r="OB97" s="55"/>
      <c r="OC97" s="55"/>
      <c r="OD97" s="55"/>
      <c r="OE97" s="55"/>
      <c r="OF97" s="55"/>
      <c r="OG97" s="55"/>
      <c r="OH97" s="55"/>
      <c r="OI97" s="55"/>
      <c r="OJ97" s="55"/>
      <c r="OK97" s="55"/>
      <c r="OL97" s="55"/>
      <c r="OM97" s="55"/>
      <c r="ON97" s="55"/>
      <c r="OO97" s="55"/>
      <c r="OP97" s="55"/>
      <c r="OQ97" s="55"/>
      <c r="OR97" s="55"/>
      <c r="OS97" s="55"/>
      <c r="OT97" s="55"/>
      <c r="OU97" s="55"/>
      <c r="OV97" s="55"/>
      <c r="OW97" s="55"/>
      <c r="OX97" s="55"/>
      <c r="OY97" s="55"/>
      <c r="OZ97" s="55"/>
      <c r="PA97" s="55"/>
      <c r="PB97" s="55"/>
      <c r="PC97" s="55"/>
      <c r="PD97" s="55"/>
      <c r="PE97" s="55"/>
      <c r="PF97" s="55"/>
      <c r="PG97" s="55"/>
      <c r="PH97" s="55"/>
      <c r="PI97" s="55"/>
      <c r="PJ97" s="55"/>
      <c r="PK97" s="55"/>
      <c r="PL97" s="55"/>
      <c r="PM97" s="55"/>
      <c r="PN97" s="55"/>
      <c r="PO97" s="55"/>
      <c r="PP97" s="55"/>
      <c r="PQ97" s="55"/>
      <c r="PR97" s="55"/>
      <c r="PS97" s="55"/>
      <c r="PT97" s="55"/>
      <c r="PU97" s="55"/>
      <c r="PV97" s="55"/>
      <c r="PW97" s="55"/>
      <c r="PX97" s="55"/>
      <c r="PY97" s="55"/>
      <c r="PZ97" s="55"/>
      <c r="QA97" s="55"/>
      <c r="QB97" s="55"/>
      <c r="QC97" s="55"/>
      <c r="QD97" s="55"/>
      <c r="QE97" s="55"/>
      <c r="QF97" s="55"/>
      <c r="QG97" s="55"/>
      <c r="QH97" s="55"/>
      <c r="QI97" s="55"/>
      <c r="QJ97" s="55"/>
      <c r="QK97" s="55"/>
      <c r="QL97" s="55"/>
      <c r="QM97" s="55"/>
      <c r="QN97" s="55"/>
      <c r="QO97" s="55"/>
      <c r="QP97" s="55"/>
      <c r="QQ97" s="55"/>
      <c r="QR97" s="55"/>
      <c r="QS97" s="55"/>
      <c r="QT97" s="55"/>
      <c r="QU97" s="55"/>
      <c r="QV97" s="55"/>
      <c r="QW97" s="55"/>
      <c r="QX97" s="55"/>
      <c r="QY97" s="55"/>
      <c r="QZ97" s="55"/>
      <c r="RA97" s="55"/>
      <c r="RB97" s="55"/>
      <c r="RC97" s="55"/>
      <c r="RD97" s="55"/>
      <c r="RE97" s="55"/>
      <c r="RF97" s="55"/>
      <c r="RG97" s="55"/>
      <c r="RH97" s="55"/>
      <c r="RI97" s="55"/>
      <c r="RJ97" s="55"/>
      <c r="RK97" s="55"/>
      <c r="RL97" s="55"/>
      <c r="RM97" s="55"/>
      <c r="RN97" s="55"/>
      <c r="RO97" s="55"/>
      <c r="RP97" s="55"/>
      <c r="RQ97" s="55"/>
      <c r="RR97" s="55"/>
      <c r="RS97" s="55"/>
      <c r="RT97" s="55"/>
      <c r="RU97" s="55"/>
      <c r="RV97" s="55"/>
      <c r="RW97" s="55"/>
      <c r="RX97" s="55"/>
      <c r="RY97" s="55"/>
      <c r="RZ97" s="55"/>
      <c r="SA97" s="55"/>
      <c r="SB97" s="55"/>
      <c r="SC97" s="55"/>
      <c r="SD97" s="55"/>
      <c r="SE97" s="55"/>
      <c r="SF97" s="55"/>
      <c r="SG97" s="55"/>
      <c r="SH97" s="55"/>
      <c r="SI97" s="55"/>
      <c r="SJ97" s="55"/>
      <c r="SK97" s="55"/>
      <c r="SL97" s="55"/>
      <c r="SM97" s="55"/>
      <c r="SN97" s="55"/>
      <c r="SO97" s="55"/>
      <c r="SP97" s="55"/>
      <c r="SQ97" s="55"/>
      <c r="SR97" s="55"/>
      <c r="SS97" s="55"/>
      <c r="ST97" s="55"/>
      <c r="SU97" s="55"/>
      <c r="SV97" s="55"/>
      <c r="SW97" s="55"/>
      <c r="SX97" s="55"/>
      <c r="SY97" s="55"/>
      <c r="SZ97" s="55"/>
      <c r="TA97" s="55"/>
      <c r="TB97" s="55"/>
      <c r="TC97" s="55"/>
      <c r="TD97" s="55"/>
      <c r="TE97" s="55"/>
      <c r="TF97" s="55"/>
      <c r="TG97" s="55"/>
      <c r="TH97" s="55"/>
      <c r="TI97" s="55"/>
      <c r="TJ97" s="55"/>
      <c r="TK97" s="55"/>
      <c r="TL97" s="55"/>
      <c r="TM97" s="55"/>
      <c r="TN97" s="55"/>
      <c r="TO97" s="55"/>
      <c r="TP97" s="55"/>
      <c r="TQ97" s="55"/>
      <c r="TR97" s="55"/>
      <c r="TS97" s="55"/>
      <c r="TT97" s="55"/>
      <c r="TU97" s="55"/>
      <c r="TV97" s="55"/>
      <c r="TW97" s="55"/>
      <c r="TX97" s="55"/>
      <c r="TY97" s="55"/>
      <c r="TZ97" s="55"/>
      <c r="UA97" s="55"/>
      <c r="UB97" s="55"/>
      <c r="UC97" s="55"/>
      <c r="UD97" s="55"/>
      <c r="UE97" s="55"/>
      <c r="UF97" s="55"/>
      <c r="UG97" s="55"/>
      <c r="UH97" s="55"/>
      <c r="UI97" s="55"/>
      <c r="UJ97" s="55"/>
      <c r="UK97" s="55"/>
      <c r="UL97" s="55"/>
      <c r="UM97" s="55"/>
      <c r="UN97" s="55"/>
      <c r="UO97" s="55"/>
      <c r="UP97" s="55"/>
      <c r="UQ97" s="55"/>
      <c r="UR97" s="55"/>
      <c r="US97" s="55"/>
      <c r="UT97" s="55"/>
      <c r="UU97" s="55"/>
      <c r="UV97" s="55"/>
      <c r="UW97" s="55"/>
      <c r="UX97" s="55"/>
      <c r="UY97" s="55"/>
      <c r="UZ97" s="55"/>
      <c r="VA97" s="55"/>
      <c r="VB97" s="55"/>
      <c r="VC97" s="55"/>
      <c r="VD97" s="55"/>
      <c r="VE97" s="55"/>
      <c r="VF97" s="55"/>
      <c r="VG97" s="55"/>
      <c r="VH97" s="55"/>
      <c r="VI97" s="55"/>
      <c r="VJ97" s="55"/>
      <c r="VK97" s="55"/>
      <c r="VL97" s="55"/>
      <c r="VM97" s="55"/>
      <c r="VN97" s="55"/>
      <c r="VO97" s="55"/>
      <c r="VP97" s="55"/>
      <c r="VQ97" s="55"/>
      <c r="VR97" s="55"/>
      <c r="VS97" s="55"/>
      <c r="VT97" s="55"/>
      <c r="VU97" s="55"/>
      <c r="VV97" s="55"/>
      <c r="VW97" s="55"/>
      <c r="VX97" s="55"/>
      <c r="VY97" s="55"/>
      <c r="VZ97" s="55"/>
      <c r="WA97" s="55"/>
      <c r="WB97" s="55"/>
      <c r="WC97" s="55"/>
      <c r="WD97" s="55"/>
      <c r="WE97" s="55"/>
      <c r="WF97" s="55"/>
      <c r="WG97" s="55"/>
      <c r="WH97" s="55"/>
      <c r="WI97" s="55"/>
      <c r="WJ97" s="55"/>
      <c r="WK97" s="55"/>
      <c r="WL97" s="55"/>
      <c r="WM97" s="55"/>
      <c r="WN97" s="55"/>
      <c r="WO97" s="55"/>
      <c r="WP97" s="55"/>
      <c r="WQ97" s="55"/>
      <c r="WR97" s="55"/>
      <c r="WS97" s="55"/>
      <c r="WT97" s="55"/>
      <c r="WU97" s="55"/>
      <c r="WV97" s="55"/>
      <c r="WW97" s="55"/>
      <c r="WX97" s="55"/>
      <c r="WY97" s="55"/>
      <c r="WZ97" s="55"/>
      <c r="XA97" s="55"/>
      <c r="XB97" s="55"/>
      <c r="XC97" s="55"/>
      <c r="XD97" s="55"/>
      <c r="XE97" s="55"/>
      <c r="XF97" s="55"/>
      <c r="XG97" s="55"/>
      <c r="XH97" s="55"/>
      <c r="XI97" s="55"/>
      <c r="XJ97" s="55"/>
      <c r="XK97" s="55"/>
      <c r="XL97" s="55"/>
      <c r="XM97" s="55"/>
      <c r="XN97" s="55"/>
      <c r="XO97" s="55"/>
      <c r="XP97" s="55"/>
      <c r="XQ97" s="55"/>
      <c r="XR97" s="55"/>
      <c r="XS97" s="55"/>
      <c r="XT97" s="55"/>
      <c r="XU97" s="55"/>
      <c r="XV97" s="55"/>
      <c r="XW97" s="55"/>
      <c r="XX97" s="55"/>
      <c r="XY97" s="55"/>
      <c r="XZ97" s="55"/>
      <c r="YA97" s="55"/>
      <c r="YB97" s="55"/>
      <c r="YC97" s="55"/>
      <c r="YD97" s="55"/>
      <c r="YE97" s="55"/>
      <c r="YF97" s="55"/>
      <c r="YG97" s="55"/>
      <c r="YH97" s="55"/>
      <c r="YI97" s="55"/>
      <c r="YJ97" s="55"/>
      <c r="YK97" s="55"/>
      <c r="YL97" s="55"/>
      <c r="YM97" s="55"/>
      <c r="YN97" s="55"/>
      <c r="YO97" s="55"/>
      <c r="YP97" s="55"/>
      <c r="YQ97" s="55"/>
      <c r="YR97" s="55"/>
      <c r="YS97" s="55"/>
      <c r="YT97" s="55"/>
      <c r="YU97" s="55"/>
      <c r="YV97" s="55"/>
      <c r="YW97" s="55"/>
      <c r="YX97" s="55"/>
      <c r="YY97" s="55"/>
      <c r="YZ97" s="55"/>
      <c r="ZA97" s="55"/>
      <c r="ZB97" s="55"/>
      <c r="ZC97" s="55"/>
      <c r="ZD97" s="55"/>
      <c r="ZE97" s="55"/>
      <c r="ZF97" s="55"/>
      <c r="ZG97" s="55"/>
      <c r="ZH97" s="55"/>
      <c r="ZI97" s="55"/>
      <c r="ZJ97" s="55"/>
      <c r="ZK97" s="55"/>
      <c r="ZL97" s="55"/>
      <c r="ZM97" s="55"/>
      <c r="ZN97" s="55"/>
      <c r="ZO97" s="55"/>
      <c r="ZP97" s="55"/>
      <c r="ZQ97" s="55"/>
      <c r="ZR97" s="55"/>
      <c r="ZS97" s="55"/>
      <c r="ZT97" s="55"/>
      <c r="ZU97" s="55"/>
      <c r="ZV97" s="55"/>
      <c r="ZW97" s="55"/>
      <c r="ZX97" s="55"/>
      <c r="ZY97" s="55"/>
      <c r="ZZ97" s="55"/>
      <c r="AAA97" s="55"/>
      <c r="AAB97" s="55"/>
      <c r="AAC97" s="55"/>
      <c r="AAD97" s="55"/>
      <c r="AAE97" s="55"/>
      <c r="AAF97" s="55"/>
      <c r="AAG97" s="55"/>
      <c r="AAH97" s="55"/>
      <c r="AAI97" s="55"/>
      <c r="AAJ97" s="55"/>
      <c r="AAK97" s="55"/>
      <c r="AAL97" s="55"/>
      <c r="AAM97" s="55"/>
      <c r="AAN97" s="55"/>
      <c r="AAO97" s="55"/>
      <c r="AAP97" s="55"/>
      <c r="AAQ97" s="55"/>
      <c r="AAR97" s="55"/>
      <c r="AAS97" s="55"/>
      <c r="AAT97" s="55"/>
      <c r="AAU97" s="55"/>
      <c r="AAV97" s="55"/>
      <c r="AAW97" s="55"/>
      <c r="AAX97" s="55"/>
      <c r="AAY97" s="55"/>
      <c r="AAZ97" s="55"/>
      <c r="ABA97" s="55"/>
      <c r="ABB97" s="55"/>
      <c r="ABC97" s="55"/>
      <c r="ABD97" s="55"/>
      <c r="ABE97" s="55"/>
      <c r="ABF97" s="55"/>
      <c r="ABG97" s="55"/>
      <c r="ABH97" s="55"/>
      <c r="ABI97" s="55"/>
      <c r="ABJ97" s="55"/>
      <c r="ABK97" s="55"/>
      <c r="ABL97" s="55"/>
      <c r="ABM97" s="55"/>
      <c r="ABN97" s="55"/>
      <c r="ABO97" s="55"/>
      <c r="ABP97" s="55"/>
      <c r="ABQ97" s="55"/>
      <c r="ABR97" s="55"/>
      <c r="ABS97" s="55"/>
      <c r="ABT97" s="55"/>
      <c r="ABU97" s="55"/>
      <c r="ABV97" s="55"/>
      <c r="ABW97" s="55"/>
      <c r="ABX97" s="55"/>
      <c r="ABY97" s="55"/>
      <c r="ABZ97" s="55"/>
      <c r="ACA97" s="55"/>
      <c r="ACB97" s="55"/>
      <c r="ACC97" s="55"/>
      <c r="ACD97" s="55"/>
      <c r="ACE97" s="55"/>
      <c r="ACF97" s="55"/>
      <c r="ACG97" s="55"/>
      <c r="ACH97" s="55"/>
      <c r="ACI97" s="55"/>
      <c r="ACJ97" s="55"/>
      <c r="ACK97" s="55"/>
      <c r="ACL97" s="55"/>
      <c r="ACM97" s="55"/>
      <c r="ACN97" s="55"/>
      <c r="ACO97" s="55"/>
      <c r="ACP97" s="55"/>
      <c r="ACQ97" s="55"/>
      <c r="ACR97" s="55"/>
      <c r="ACS97" s="55"/>
      <c r="ACT97" s="55"/>
      <c r="ACU97" s="55"/>
      <c r="ACV97" s="55"/>
      <c r="ACW97" s="55"/>
      <c r="ACX97" s="55"/>
      <c r="ACY97" s="55"/>
      <c r="ACZ97" s="55"/>
      <c r="ADA97" s="55"/>
      <c r="ADB97" s="55"/>
      <c r="ADC97" s="55"/>
      <c r="ADD97" s="55"/>
      <c r="ADE97" s="55"/>
      <c r="ADF97" s="55"/>
      <c r="ADG97" s="55"/>
      <c r="ADH97" s="55"/>
      <c r="ADI97" s="55"/>
      <c r="ADJ97" s="55"/>
      <c r="ADK97" s="55"/>
      <c r="ADL97" s="55"/>
      <c r="ADM97" s="55"/>
      <c r="ADN97" s="55"/>
      <c r="ADO97" s="55"/>
      <c r="ADP97" s="55"/>
      <c r="ADQ97" s="55"/>
      <c r="ADR97" s="55"/>
      <c r="ADS97" s="55"/>
      <c r="ADT97" s="55"/>
      <c r="ADU97" s="55"/>
      <c r="ADV97" s="55"/>
      <c r="ADW97" s="55"/>
      <c r="ADX97" s="55"/>
      <c r="ADY97" s="55"/>
      <c r="ADZ97" s="55"/>
      <c r="AEA97" s="55"/>
      <c r="AEB97" s="55"/>
      <c r="AEC97" s="55"/>
      <c r="AED97" s="55"/>
      <c r="AEE97" s="55"/>
      <c r="AEF97" s="55"/>
      <c r="AEG97" s="55"/>
      <c r="AEH97" s="55"/>
      <c r="AEI97" s="55"/>
      <c r="AEJ97" s="55"/>
      <c r="AEK97" s="55"/>
      <c r="AEL97" s="55"/>
      <c r="AEM97" s="55"/>
      <c r="AEN97" s="55"/>
      <c r="AEO97" s="55"/>
      <c r="AEP97" s="55"/>
      <c r="AEQ97" s="55"/>
      <c r="AER97" s="55"/>
      <c r="AES97" s="55"/>
      <c r="AET97" s="55"/>
      <c r="AEU97" s="55"/>
      <c r="AEV97" s="55"/>
      <c r="AEW97" s="55"/>
      <c r="AEX97" s="55"/>
      <c r="AEY97" s="55"/>
      <c r="AEZ97" s="55"/>
      <c r="AFA97" s="55"/>
      <c r="AFB97" s="55"/>
      <c r="AFC97" s="55"/>
      <c r="AFD97" s="55"/>
      <c r="AFE97" s="55"/>
      <c r="AFF97" s="55"/>
      <c r="AFG97" s="55"/>
      <c r="AFH97" s="55"/>
      <c r="AFI97" s="55"/>
      <c r="AFJ97" s="55"/>
      <c r="AFK97" s="55"/>
      <c r="AFL97" s="55"/>
      <c r="AFM97" s="55"/>
      <c r="AFN97" s="55"/>
      <c r="AFO97" s="55"/>
      <c r="AFP97" s="55"/>
      <c r="AFQ97" s="55"/>
      <c r="AFR97" s="55"/>
      <c r="AFS97" s="55"/>
      <c r="AFT97" s="55"/>
      <c r="AFU97" s="55"/>
      <c r="AFV97" s="55"/>
      <c r="AFW97" s="55"/>
      <c r="AFX97" s="55"/>
      <c r="AFY97" s="55"/>
      <c r="AFZ97" s="55"/>
      <c r="AGA97" s="55"/>
      <c r="AGB97" s="55"/>
      <c r="AGC97" s="55"/>
      <c r="AGD97" s="55"/>
      <c r="AGE97" s="55"/>
      <c r="AGF97" s="55"/>
      <c r="AGG97" s="55"/>
      <c r="AGH97" s="55"/>
      <c r="AGI97" s="55"/>
      <c r="AGJ97" s="55"/>
      <c r="AGK97" s="55"/>
      <c r="AGL97" s="55"/>
      <c r="AGM97" s="55"/>
      <c r="AGN97" s="55"/>
      <c r="AGO97" s="55"/>
      <c r="AGP97" s="55"/>
      <c r="AGQ97" s="55"/>
      <c r="AGR97" s="55"/>
      <c r="AGS97" s="55"/>
      <c r="AGT97" s="55"/>
      <c r="AGU97" s="55"/>
      <c r="AGV97" s="55"/>
      <c r="AGW97" s="55"/>
      <c r="AGX97" s="55"/>
      <c r="AGY97" s="55"/>
      <c r="AGZ97" s="55"/>
      <c r="AHA97" s="55"/>
      <c r="AHB97" s="55"/>
      <c r="AHC97" s="55"/>
      <c r="AHD97" s="55"/>
      <c r="AHE97" s="55"/>
      <c r="AHF97" s="55"/>
      <c r="AHG97" s="55"/>
      <c r="AHH97" s="55"/>
      <c r="AHI97" s="55"/>
      <c r="AHJ97" s="55"/>
      <c r="AHK97" s="55"/>
      <c r="AHL97" s="55"/>
      <c r="AHM97" s="55"/>
      <c r="AHN97" s="55"/>
      <c r="AHO97" s="55"/>
      <c r="AHP97" s="55"/>
      <c r="AHQ97" s="55"/>
      <c r="AHR97" s="55"/>
      <c r="AHS97" s="55"/>
      <c r="AHT97" s="55"/>
      <c r="AHU97" s="55"/>
      <c r="AHV97" s="55"/>
      <c r="AHW97" s="55"/>
      <c r="AHX97" s="55"/>
      <c r="AHY97" s="55"/>
      <c r="AHZ97" s="55"/>
      <c r="AIA97" s="55"/>
      <c r="AIB97" s="55"/>
      <c r="AIC97" s="55"/>
      <c r="AID97" s="55"/>
      <c r="AIE97" s="55"/>
      <c r="AIF97" s="55"/>
      <c r="AIG97" s="55"/>
      <c r="AIH97" s="55"/>
      <c r="AII97" s="55"/>
      <c r="AIJ97" s="55"/>
      <c r="AIK97" s="55"/>
      <c r="AIL97" s="55"/>
      <c r="AIM97" s="55"/>
      <c r="AIN97" s="55"/>
      <c r="AIO97" s="55"/>
      <c r="AIP97" s="55"/>
      <c r="AIQ97" s="55"/>
      <c r="AIR97" s="55"/>
      <c r="AIS97" s="55"/>
      <c r="AIT97" s="55"/>
      <c r="AIU97" s="55"/>
      <c r="AIV97" s="55"/>
      <c r="AIW97" s="55"/>
      <c r="AIX97" s="55"/>
      <c r="AIY97" s="55"/>
      <c r="AIZ97" s="55"/>
      <c r="AJA97" s="55"/>
      <c r="AJB97" s="55"/>
      <c r="AJC97" s="55"/>
      <c r="AJD97" s="55"/>
      <c r="AJE97" s="55"/>
      <c r="AJF97" s="55"/>
      <c r="AJG97" s="55"/>
      <c r="AJH97" s="55"/>
      <c r="AJI97" s="55"/>
      <c r="AJJ97" s="55"/>
      <c r="AJK97" s="55"/>
      <c r="AJL97" s="55"/>
      <c r="AJM97" s="55"/>
      <c r="AJN97" s="55"/>
      <c r="AJO97" s="55"/>
      <c r="AJP97" s="55"/>
      <c r="AJQ97" s="55"/>
      <c r="AJR97" s="55"/>
      <c r="AJS97" s="55"/>
      <c r="AJT97" s="55"/>
      <c r="AJU97" s="55"/>
      <c r="AJV97" s="55"/>
      <c r="AJW97" s="55"/>
      <c r="AJX97" s="55"/>
      <c r="AJY97" s="55"/>
      <c r="AJZ97" s="55"/>
      <c r="AKA97" s="55"/>
      <c r="AKB97" s="55"/>
      <c r="AKC97" s="55"/>
      <c r="AKD97" s="55"/>
      <c r="AKE97" s="55"/>
      <c r="AKF97" s="55"/>
      <c r="AKG97" s="55"/>
      <c r="AKH97" s="55"/>
      <c r="AKI97" s="55"/>
      <c r="AKJ97" s="55"/>
      <c r="AKK97" s="55"/>
      <c r="AKL97" s="55"/>
      <c r="AKM97" s="55"/>
      <c r="AKN97" s="55"/>
      <c r="AKO97" s="55"/>
      <c r="AKP97" s="55"/>
      <c r="AKQ97" s="55"/>
      <c r="AKR97" s="55"/>
      <c r="AKS97" s="55"/>
      <c r="AKT97" s="55"/>
      <c r="AKU97" s="55"/>
      <c r="AKV97" s="55"/>
      <c r="AKW97" s="55"/>
      <c r="AKX97" s="55"/>
      <c r="AKY97" s="55"/>
      <c r="AKZ97" s="55"/>
      <c r="ALA97" s="55"/>
      <c r="ALB97" s="55"/>
      <c r="ALC97" s="55"/>
      <c r="ALD97" s="55"/>
      <c r="ALE97" s="55"/>
      <c r="ALF97" s="55"/>
      <c r="ALG97" s="55"/>
      <c r="ALH97" s="55"/>
      <c r="ALI97" s="55"/>
      <c r="ALJ97" s="55"/>
      <c r="ALK97" s="55"/>
      <c r="ALL97" s="55"/>
      <c r="ALM97" s="55"/>
      <c r="ALN97" s="55"/>
      <c r="ALO97" s="55"/>
      <c r="ALP97" s="55"/>
      <c r="ALQ97" s="55"/>
    </row>
    <row r="98" spans="1:1005" s="158" customFormat="1">
      <c r="A98" s="55"/>
      <c r="B98" s="490" t="s">
        <v>18094</v>
      </c>
      <c r="C98" s="490"/>
      <c r="D98" s="490"/>
      <c r="E98" s="164"/>
      <c r="F98" s="163"/>
      <c r="G98" s="165"/>
      <c r="H98" s="497" t="s">
        <v>18094</v>
      </c>
      <c r="I98" s="490"/>
      <c r="J98" s="490"/>
      <c r="L98" s="161"/>
      <c r="M98" s="161"/>
      <c r="N98" s="160"/>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c r="ER98" s="55"/>
      <c r="ES98" s="55"/>
      <c r="ET98" s="55"/>
      <c r="EU98" s="55"/>
      <c r="EV98" s="55"/>
      <c r="EW98" s="55"/>
      <c r="EX98" s="55"/>
      <c r="EY98" s="55"/>
      <c r="EZ98" s="55"/>
      <c r="FA98" s="55"/>
      <c r="FB98" s="55"/>
      <c r="FC98" s="55"/>
      <c r="FD98" s="55"/>
      <c r="FE98" s="55"/>
      <c r="FF98" s="55"/>
      <c r="FG98" s="55"/>
      <c r="FH98" s="55"/>
      <c r="FI98" s="55"/>
      <c r="FJ98" s="55"/>
      <c r="FK98" s="55"/>
      <c r="FL98" s="55"/>
      <c r="FM98" s="55"/>
      <c r="FN98" s="55"/>
      <c r="FO98" s="55"/>
      <c r="FP98" s="55"/>
      <c r="FQ98" s="55"/>
      <c r="FR98" s="55"/>
      <c r="FS98" s="55"/>
      <c r="FT98" s="55"/>
      <c r="FU98" s="55"/>
      <c r="FV98" s="55"/>
      <c r="FW98" s="55"/>
      <c r="FX98" s="55"/>
      <c r="FY98" s="55"/>
      <c r="FZ98" s="55"/>
      <c r="GA98" s="55"/>
      <c r="GB98" s="55"/>
      <c r="GC98" s="55"/>
      <c r="GD98" s="55"/>
      <c r="GE98" s="55"/>
      <c r="GF98" s="55"/>
      <c r="GG98" s="55"/>
      <c r="GH98" s="55"/>
      <c r="GI98" s="55"/>
      <c r="GJ98" s="55"/>
      <c r="GK98" s="55"/>
      <c r="GL98" s="55"/>
      <c r="GM98" s="55"/>
      <c r="GN98" s="55"/>
      <c r="GO98" s="55"/>
      <c r="GP98" s="55"/>
      <c r="GQ98" s="55"/>
      <c r="GR98" s="55"/>
      <c r="GS98" s="55"/>
      <c r="GT98" s="55"/>
      <c r="GU98" s="55"/>
      <c r="GV98" s="55"/>
      <c r="GW98" s="55"/>
      <c r="GX98" s="55"/>
      <c r="GY98" s="55"/>
      <c r="GZ98" s="55"/>
      <c r="HA98" s="55"/>
      <c r="HB98" s="55"/>
      <c r="HC98" s="55"/>
      <c r="HD98" s="55"/>
      <c r="HE98" s="55"/>
      <c r="HF98" s="55"/>
      <c r="HG98" s="55"/>
      <c r="HH98" s="55"/>
      <c r="HI98" s="55"/>
      <c r="HJ98" s="55"/>
      <c r="HK98" s="55"/>
      <c r="HL98" s="55"/>
      <c r="HM98" s="55"/>
      <c r="HN98" s="55"/>
      <c r="HO98" s="55"/>
      <c r="HP98" s="55"/>
      <c r="HQ98" s="55"/>
      <c r="HR98" s="55"/>
      <c r="HS98" s="55"/>
      <c r="HT98" s="55"/>
      <c r="HU98" s="55"/>
      <c r="HV98" s="55"/>
      <c r="HW98" s="55"/>
      <c r="HX98" s="55"/>
      <c r="HY98" s="55"/>
      <c r="HZ98" s="55"/>
      <c r="IA98" s="55"/>
      <c r="IB98" s="55"/>
      <c r="IC98" s="55"/>
      <c r="ID98" s="55"/>
      <c r="IE98" s="55"/>
      <c r="IF98" s="55"/>
      <c r="IG98" s="55"/>
      <c r="IH98" s="55"/>
      <c r="II98" s="55"/>
      <c r="IJ98" s="55"/>
      <c r="IK98" s="55"/>
      <c r="IL98" s="55"/>
      <c r="IM98" s="55"/>
      <c r="IN98" s="55"/>
      <c r="IO98" s="55"/>
      <c r="IP98" s="55"/>
      <c r="IQ98" s="55"/>
      <c r="IR98" s="55"/>
      <c r="IS98" s="55"/>
      <c r="IT98" s="55"/>
      <c r="IU98" s="55"/>
      <c r="IV98" s="55"/>
      <c r="IW98" s="55"/>
      <c r="IX98" s="55"/>
      <c r="IY98" s="55"/>
      <c r="IZ98" s="55"/>
      <c r="JA98" s="55"/>
      <c r="JB98" s="55"/>
      <c r="JC98" s="55"/>
      <c r="JD98" s="55"/>
      <c r="JE98" s="55"/>
      <c r="JF98" s="55"/>
      <c r="JG98" s="55"/>
      <c r="JH98" s="55"/>
      <c r="JI98" s="55"/>
      <c r="JJ98" s="55"/>
      <c r="JK98" s="55"/>
      <c r="JL98" s="55"/>
      <c r="JM98" s="55"/>
      <c r="JN98" s="55"/>
      <c r="JO98" s="55"/>
      <c r="JP98" s="55"/>
      <c r="JQ98" s="55"/>
      <c r="JR98" s="55"/>
      <c r="JS98" s="55"/>
      <c r="JT98" s="55"/>
      <c r="JU98" s="55"/>
      <c r="JV98" s="55"/>
      <c r="JW98" s="55"/>
      <c r="JX98" s="55"/>
      <c r="JY98" s="55"/>
      <c r="JZ98" s="55"/>
      <c r="KA98" s="55"/>
      <c r="KB98" s="55"/>
      <c r="KC98" s="55"/>
      <c r="KD98" s="55"/>
      <c r="KE98" s="55"/>
      <c r="KF98" s="55"/>
      <c r="KG98" s="55"/>
      <c r="KH98" s="55"/>
      <c r="KI98" s="55"/>
      <c r="KJ98" s="55"/>
      <c r="KK98" s="55"/>
      <c r="KL98" s="55"/>
      <c r="KM98" s="55"/>
      <c r="KN98" s="55"/>
      <c r="KO98" s="55"/>
      <c r="KP98" s="55"/>
      <c r="KQ98" s="55"/>
      <c r="KR98" s="55"/>
      <c r="KS98" s="55"/>
      <c r="KT98" s="55"/>
      <c r="KU98" s="55"/>
      <c r="KV98" s="55"/>
      <c r="KW98" s="55"/>
      <c r="KX98" s="55"/>
      <c r="KY98" s="55"/>
      <c r="KZ98" s="55"/>
      <c r="LA98" s="55"/>
      <c r="LB98" s="55"/>
      <c r="LC98" s="55"/>
      <c r="LD98" s="55"/>
      <c r="LE98" s="55"/>
      <c r="LF98" s="55"/>
      <c r="LG98" s="55"/>
      <c r="LH98" s="55"/>
      <c r="LI98" s="55"/>
      <c r="LJ98" s="55"/>
      <c r="LK98" s="55"/>
      <c r="LL98" s="55"/>
      <c r="LM98" s="55"/>
      <c r="LN98" s="55"/>
      <c r="LO98" s="55"/>
      <c r="LP98" s="55"/>
      <c r="LQ98" s="55"/>
      <c r="LR98" s="55"/>
      <c r="LS98" s="55"/>
      <c r="LT98" s="55"/>
      <c r="LU98" s="55"/>
      <c r="LV98" s="55"/>
      <c r="LW98" s="55"/>
      <c r="LX98" s="55"/>
      <c r="LY98" s="55"/>
      <c r="LZ98" s="55"/>
      <c r="MA98" s="55"/>
      <c r="MB98" s="55"/>
      <c r="MC98" s="55"/>
      <c r="MD98" s="55"/>
      <c r="ME98" s="55"/>
      <c r="MF98" s="55"/>
      <c r="MG98" s="55"/>
      <c r="MH98" s="55"/>
      <c r="MI98" s="55"/>
      <c r="MJ98" s="55"/>
      <c r="MK98" s="55"/>
      <c r="ML98" s="55"/>
      <c r="MM98" s="55"/>
      <c r="MN98" s="55"/>
      <c r="MO98" s="55"/>
      <c r="MP98" s="55"/>
      <c r="MQ98" s="55"/>
      <c r="MR98" s="55"/>
      <c r="MS98" s="55"/>
      <c r="MT98" s="55"/>
      <c r="MU98" s="55"/>
      <c r="MV98" s="55"/>
      <c r="MW98" s="55"/>
      <c r="MX98" s="55"/>
      <c r="MY98" s="55"/>
      <c r="MZ98" s="55"/>
      <c r="NA98" s="55"/>
      <c r="NB98" s="55"/>
      <c r="NC98" s="55"/>
      <c r="ND98" s="55"/>
      <c r="NE98" s="55"/>
      <c r="NF98" s="55"/>
      <c r="NG98" s="55"/>
      <c r="NH98" s="55"/>
      <c r="NI98" s="55"/>
      <c r="NJ98" s="55"/>
      <c r="NK98" s="55"/>
      <c r="NL98" s="55"/>
      <c r="NM98" s="55"/>
      <c r="NN98" s="55"/>
      <c r="NO98" s="55"/>
      <c r="NP98" s="55"/>
      <c r="NQ98" s="55"/>
      <c r="NR98" s="55"/>
      <c r="NS98" s="55"/>
      <c r="NT98" s="55"/>
      <c r="NU98" s="55"/>
      <c r="NV98" s="55"/>
      <c r="NW98" s="55"/>
      <c r="NX98" s="55"/>
      <c r="NY98" s="55"/>
      <c r="NZ98" s="55"/>
      <c r="OA98" s="55"/>
      <c r="OB98" s="55"/>
      <c r="OC98" s="55"/>
      <c r="OD98" s="55"/>
      <c r="OE98" s="55"/>
      <c r="OF98" s="55"/>
      <c r="OG98" s="55"/>
      <c r="OH98" s="55"/>
      <c r="OI98" s="55"/>
      <c r="OJ98" s="55"/>
      <c r="OK98" s="55"/>
      <c r="OL98" s="55"/>
      <c r="OM98" s="55"/>
      <c r="ON98" s="55"/>
      <c r="OO98" s="55"/>
      <c r="OP98" s="55"/>
      <c r="OQ98" s="55"/>
      <c r="OR98" s="55"/>
      <c r="OS98" s="55"/>
      <c r="OT98" s="55"/>
      <c r="OU98" s="55"/>
      <c r="OV98" s="55"/>
      <c r="OW98" s="55"/>
      <c r="OX98" s="55"/>
      <c r="OY98" s="55"/>
      <c r="OZ98" s="55"/>
      <c r="PA98" s="55"/>
      <c r="PB98" s="55"/>
      <c r="PC98" s="55"/>
      <c r="PD98" s="55"/>
      <c r="PE98" s="55"/>
      <c r="PF98" s="55"/>
      <c r="PG98" s="55"/>
      <c r="PH98" s="55"/>
      <c r="PI98" s="55"/>
      <c r="PJ98" s="55"/>
      <c r="PK98" s="55"/>
      <c r="PL98" s="55"/>
      <c r="PM98" s="55"/>
      <c r="PN98" s="55"/>
      <c r="PO98" s="55"/>
      <c r="PP98" s="55"/>
      <c r="PQ98" s="55"/>
      <c r="PR98" s="55"/>
      <c r="PS98" s="55"/>
      <c r="PT98" s="55"/>
      <c r="PU98" s="55"/>
      <c r="PV98" s="55"/>
      <c r="PW98" s="55"/>
      <c r="PX98" s="55"/>
      <c r="PY98" s="55"/>
      <c r="PZ98" s="55"/>
      <c r="QA98" s="55"/>
      <c r="QB98" s="55"/>
      <c r="QC98" s="55"/>
      <c r="QD98" s="55"/>
      <c r="QE98" s="55"/>
      <c r="QF98" s="55"/>
      <c r="QG98" s="55"/>
      <c r="QH98" s="55"/>
      <c r="QI98" s="55"/>
      <c r="QJ98" s="55"/>
      <c r="QK98" s="55"/>
      <c r="QL98" s="55"/>
      <c r="QM98" s="55"/>
      <c r="QN98" s="55"/>
      <c r="QO98" s="55"/>
      <c r="QP98" s="55"/>
      <c r="QQ98" s="55"/>
      <c r="QR98" s="55"/>
      <c r="QS98" s="55"/>
      <c r="QT98" s="55"/>
      <c r="QU98" s="55"/>
      <c r="QV98" s="55"/>
      <c r="QW98" s="55"/>
      <c r="QX98" s="55"/>
      <c r="QY98" s="55"/>
      <c r="QZ98" s="55"/>
      <c r="RA98" s="55"/>
      <c r="RB98" s="55"/>
      <c r="RC98" s="55"/>
      <c r="RD98" s="55"/>
      <c r="RE98" s="55"/>
      <c r="RF98" s="55"/>
      <c r="RG98" s="55"/>
      <c r="RH98" s="55"/>
      <c r="RI98" s="55"/>
      <c r="RJ98" s="55"/>
      <c r="RK98" s="55"/>
      <c r="RL98" s="55"/>
      <c r="RM98" s="55"/>
      <c r="RN98" s="55"/>
      <c r="RO98" s="55"/>
      <c r="RP98" s="55"/>
      <c r="RQ98" s="55"/>
      <c r="RR98" s="55"/>
      <c r="RS98" s="55"/>
      <c r="RT98" s="55"/>
      <c r="RU98" s="55"/>
      <c r="RV98" s="55"/>
      <c r="RW98" s="55"/>
      <c r="RX98" s="55"/>
      <c r="RY98" s="55"/>
      <c r="RZ98" s="55"/>
      <c r="SA98" s="55"/>
      <c r="SB98" s="55"/>
      <c r="SC98" s="55"/>
      <c r="SD98" s="55"/>
      <c r="SE98" s="55"/>
      <c r="SF98" s="55"/>
      <c r="SG98" s="55"/>
      <c r="SH98" s="55"/>
      <c r="SI98" s="55"/>
      <c r="SJ98" s="55"/>
      <c r="SK98" s="55"/>
      <c r="SL98" s="55"/>
      <c r="SM98" s="55"/>
      <c r="SN98" s="55"/>
      <c r="SO98" s="55"/>
      <c r="SP98" s="55"/>
      <c r="SQ98" s="55"/>
      <c r="SR98" s="55"/>
      <c r="SS98" s="55"/>
      <c r="ST98" s="55"/>
      <c r="SU98" s="55"/>
      <c r="SV98" s="55"/>
      <c r="SW98" s="55"/>
      <c r="SX98" s="55"/>
      <c r="SY98" s="55"/>
      <c r="SZ98" s="55"/>
      <c r="TA98" s="55"/>
      <c r="TB98" s="55"/>
      <c r="TC98" s="55"/>
      <c r="TD98" s="55"/>
      <c r="TE98" s="55"/>
      <c r="TF98" s="55"/>
      <c r="TG98" s="55"/>
      <c r="TH98" s="55"/>
      <c r="TI98" s="55"/>
      <c r="TJ98" s="55"/>
      <c r="TK98" s="55"/>
      <c r="TL98" s="55"/>
      <c r="TM98" s="55"/>
      <c r="TN98" s="55"/>
      <c r="TO98" s="55"/>
      <c r="TP98" s="55"/>
      <c r="TQ98" s="55"/>
      <c r="TR98" s="55"/>
      <c r="TS98" s="55"/>
      <c r="TT98" s="55"/>
      <c r="TU98" s="55"/>
      <c r="TV98" s="55"/>
      <c r="TW98" s="55"/>
      <c r="TX98" s="55"/>
      <c r="TY98" s="55"/>
      <c r="TZ98" s="55"/>
      <c r="UA98" s="55"/>
      <c r="UB98" s="55"/>
      <c r="UC98" s="55"/>
      <c r="UD98" s="55"/>
      <c r="UE98" s="55"/>
      <c r="UF98" s="55"/>
      <c r="UG98" s="55"/>
      <c r="UH98" s="55"/>
      <c r="UI98" s="55"/>
      <c r="UJ98" s="55"/>
      <c r="UK98" s="55"/>
      <c r="UL98" s="55"/>
      <c r="UM98" s="55"/>
      <c r="UN98" s="55"/>
      <c r="UO98" s="55"/>
      <c r="UP98" s="55"/>
      <c r="UQ98" s="55"/>
      <c r="UR98" s="55"/>
      <c r="US98" s="55"/>
      <c r="UT98" s="55"/>
      <c r="UU98" s="55"/>
      <c r="UV98" s="55"/>
      <c r="UW98" s="55"/>
      <c r="UX98" s="55"/>
      <c r="UY98" s="55"/>
      <c r="UZ98" s="55"/>
      <c r="VA98" s="55"/>
      <c r="VB98" s="55"/>
      <c r="VC98" s="55"/>
      <c r="VD98" s="55"/>
      <c r="VE98" s="55"/>
      <c r="VF98" s="55"/>
      <c r="VG98" s="55"/>
      <c r="VH98" s="55"/>
      <c r="VI98" s="55"/>
      <c r="VJ98" s="55"/>
      <c r="VK98" s="55"/>
      <c r="VL98" s="55"/>
      <c r="VM98" s="55"/>
      <c r="VN98" s="55"/>
      <c r="VO98" s="55"/>
      <c r="VP98" s="55"/>
      <c r="VQ98" s="55"/>
      <c r="VR98" s="55"/>
      <c r="VS98" s="55"/>
      <c r="VT98" s="55"/>
      <c r="VU98" s="55"/>
      <c r="VV98" s="55"/>
      <c r="VW98" s="55"/>
      <c r="VX98" s="55"/>
      <c r="VY98" s="55"/>
      <c r="VZ98" s="55"/>
      <c r="WA98" s="55"/>
      <c r="WB98" s="55"/>
      <c r="WC98" s="55"/>
      <c r="WD98" s="55"/>
      <c r="WE98" s="55"/>
      <c r="WF98" s="55"/>
      <c r="WG98" s="55"/>
      <c r="WH98" s="55"/>
      <c r="WI98" s="55"/>
      <c r="WJ98" s="55"/>
      <c r="WK98" s="55"/>
      <c r="WL98" s="55"/>
      <c r="WM98" s="55"/>
      <c r="WN98" s="55"/>
      <c r="WO98" s="55"/>
      <c r="WP98" s="55"/>
      <c r="WQ98" s="55"/>
      <c r="WR98" s="55"/>
      <c r="WS98" s="55"/>
      <c r="WT98" s="55"/>
      <c r="WU98" s="55"/>
      <c r="WV98" s="55"/>
      <c r="WW98" s="55"/>
      <c r="WX98" s="55"/>
      <c r="WY98" s="55"/>
      <c r="WZ98" s="55"/>
      <c r="XA98" s="55"/>
      <c r="XB98" s="55"/>
      <c r="XC98" s="55"/>
      <c r="XD98" s="55"/>
      <c r="XE98" s="55"/>
      <c r="XF98" s="55"/>
      <c r="XG98" s="55"/>
      <c r="XH98" s="55"/>
      <c r="XI98" s="55"/>
      <c r="XJ98" s="55"/>
      <c r="XK98" s="55"/>
      <c r="XL98" s="55"/>
      <c r="XM98" s="55"/>
      <c r="XN98" s="55"/>
      <c r="XO98" s="55"/>
      <c r="XP98" s="55"/>
      <c r="XQ98" s="55"/>
      <c r="XR98" s="55"/>
      <c r="XS98" s="55"/>
      <c r="XT98" s="55"/>
      <c r="XU98" s="55"/>
      <c r="XV98" s="55"/>
      <c r="XW98" s="55"/>
      <c r="XX98" s="55"/>
      <c r="XY98" s="55"/>
      <c r="XZ98" s="55"/>
      <c r="YA98" s="55"/>
      <c r="YB98" s="55"/>
      <c r="YC98" s="55"/>
      <c r="YD98" s="55"/>
      <c r="YE98" s="55"/>
      <c r="YF98" s="55"/>
      <c r="YG98" s="55"/>
      <c r="YH98" s="55"/>
      <c r="YI98" s="55"/>
      <c r="YJ98" s="55"/>
      <c r="YK98" s="55"/>
      <c r="YL98" s="55"/>
      <c r="YM98" s="55"/>
      <c r="YN98" s="55"/>
      <c r="YO98" s="55"/>
      <c r="YP98" s="55"/>
      <c r="YQ98" s="55"/>
      <c r="YR98" s="55"/>
      <c r="YS98" s="55"/>
      <c r="YT98" s="55"/>
      <c r="YU98" s="55"/>
      <c r="YV98" s="55"/>
      <c r="YW98" s="55"/>
      <c r="YX98" s="55"/>
      <c r="YY98" s="55"/>
      <c r="YZ98" s="55"/>
      <c r="ZA98" s="55"/>
      <c r="ZB98" s="55"/>
      <c r="ZC98" s="55"/>
      <c r="ZD98" s="55"/>
      <c r="ZE98" s="55"/>
      <c r="ZF98" s="55"/>
      <c r="ZG98" s="55"/>
      <c r="ZH98" s="55"/>
      <c r="ZI98" s="55"/>
      <c r="ZJ98" s="55"/>
      <c r="ZK98" s="55"/>
      <c r="ZL98" s="55"/>
      <c r="ZM98" s="55"/>
      <c r="ZN98" s="55"/>
      <c r="ZO98" s="55"/>
      <c r="ZP98" s="55"/>
      <c r="ZQ98" s="55"/>
      <c r="ZR98" s="55"/>
      <c r="ZS98" s="55"/>
      <c r="ZT98" s="55"/>
      <c r="ZU98" s="55"/>
      <c r="ZV98" s="55"/>
      <c r="ZW98" s="55"/>
      <c r="ZX98" s="55"/>
      <c r="ZY98" s="55"/>
      <c r="ZZ98" s="55"/>
      <c r="AAA98" s="55"/>
      <c r="AAB98" s="55"/>
      <c r="AAC98" s="55"/>
      <c r="AAD98" s="55"/>
      <c r="AAE98" s="55"/>
      <c r="AAF98" s="55"/>
      <c r="AAG98" s="55"/>
      <c r="AAH98" s="55"/>
      <c r="AAI98" s="55"/>
      <c r="AAJ98" s="55"/>
      <c r="AAK98" s="55"/>
      <c r="AAL98" s="55"/>
      <c r="AAM98" s="55"/>
      <c r="AAN98" s="55"/>
      <c r="AAO98" s="55"/>
      <c r="AAP98" s="55"/>
      <c r="AAQ98" s="55"/>
      <c r="AAR98" s="55"/>
      <c r="AAS98" s="55"/>
      <c r="AAT98" s="55"/>
      <c r="AAU98" s="55"/>
      <c r="AAV98" s="55"/>
      <c r="AAW98" s="55"/>
      <c r="AAX98" s="55"/>
      <c r="AAY98" s="55"/>
      <c r="AAZ98" s="55"/>
      <c r="ABA98" s="55"/>
      <c r="ABB98" s="55"/>
      <c r="ABC98" s="55"/>
      <c r="ABD98" s="55"/>
      <c r="ABE98" s="55"/>
      <c r="ABF98" s="55"/>
      <c r="ABG98" s="55"/>
      <c r="ABH98" s="55"/>
      <c r="ABI98" s="55"/>
      <c r="ABJ98" s="55"/>
      <c r="ABK98" s="55"/>
      <c r="ABL98" s="55"/>
      <c r="ABM98" s="55"/>
      <c r="ABN98" s="55"/>
      <c r="ABO98" s="55"/>
      <c r="ABP98" s="55"/>
      <c r="ABQ98" s="55"/>
      <c r="ABR98" s="55"/>
      <c r="ABS98" s="55"/>
      <c r="ABT98" s="55"/>
      <c r="ABU98" s="55"/>
      <c r="ABV98" s="55"/>
      <c r="ABW98" s="55"/>
      <c r="ABX98" s="55"/>
      <c r="ABY98" s="55"/>
      <c r="ABZ98" s="55"/>
      <c r="ACA98" s="55"/>
      <c r="ACB98" s="55"/>
      <c r="ACC98" s="55"/>
      <c r="ACD98" s="55"/>
      <c r="ACE98" s="55"/>
      <c r="ACF98" s="55"/>
      <c r="ACG98" s="55"/>
      <c r="ACH98" s="55"/>
      <c r="ACI98" s="55"/>
      <c r="ACJ98" s="55"/>
      <c r="ACK98" s="55"/>
      <c r="ACL98" s="55"/>
      <c r="ACM98" s="55"/>
      <c r="ACN98" s="55"/>
      <c r="ACO98" s="55"/>
      <c r="ACP98" s="55"/>
      <c r="ACQ98" s="55"/>
      <c r="ACR98" s="55"/>
      <c r="ACS98" s="55"/>
      <c r="ACT98" s="55"/>
      <c r="ACU98" s="55"/>
      <c r="ACV98" s="55"/>
      <c r="ACW98" s="55"/>
      <c r="ACX98" s="55"/>
      <c r="ACY98" s="55"/>
      <c r="ACZ98" s="55"/>
      <c r="ADA98" s="55"/>
      <c r="ADB98" s="55"/>
      <c r="ADC98" s="55"/>
      <c r="ADD98" s="55"/>
      <c r="ADE98" s="55"/>
      <c r="ADF98" s="55"/>
      <c r="ADG98" s="55"/>
      <c r="ADH98" s="55"/>
      <c r="ADI98" s="55"/>
      <c r="ADJ98" s="55"/>
      <c r="ADK98" s="55"/>
      <c r="ADL98" s="55"/>
      <c r="ADM98" s="55"/>
      <c r="ADN98" s="55"/>
      <c r="ADO98" s="55"/>
      <c r="ADP98" s="55"/>
      <c r="ADQ98" s="55"/>
      <c r="ADR98" s="55"/>
      <c r="ADS98" s="55"/>
      <c r="ADT98" s="55"/>
      <c r="ADU98" s="55"/>
      <c r="ADV98" s="55"/>
      <c r="ADW98" s="55"/>
      <c r="ADX98" s="55"/>
      <c r="ADY98" s="55"/>
      <c r="ADZ98" s="55"/>
      <c r="AEA98" s="55"/>
      <c r="AEB98" s="55"/>
      <c r="AEC98" s="55"/>
      <c r="AED98" s="55"/>
      <c r="AEE98" s="55"/>
      <c r="AEF98" s="55"/>
      <c r="AEG98" s="55"/>
      <c r="AEH98" s="55"/>
      <c r="AEI98" s="55"/>
      <c r="AEJ98" s="55"/>
      <c r="AEK98" s="55"/>
      <c r="AEL98" s="55"/>
      <c r="AEM98" s="55"/>
      <c r="AEN98" s="55"/>
      <c r="AEO98" s="55"/>
      <c r="AEP98" s="55"/>
      <c r="AEQ98" s="55"/>
      <c r="AER98" s="55"/>
      <c r="AES98" s="55"/>
      <c r="AET98" s="55"/>
      <c r="AEU98" s="55"/>
      <c r="AEV98" s="55"/>
      <c r="AEW98" s="55"/>
      <c r="AEX98" s="55"/>
      <c r="AEY98" s="55"/>
      <c r="AEZ98" s="55"/>
      <c r="AFA98" s="55"/>
      <c r="AFB98" s="55"/>
      <c r="AFC98" s="55"/>
      <c r="AFD98" s="55"/>
      <c r="AFE98" s="55"/>
      <c r="AFF98" s="55"/>
      <c r="AFG98" s="55"/>
      <c r="AFH98" s="55"/>
      <c r="AFI98" s="55"/>
      <c r="AFJ98" s="55"/>
      <c r="AFK98" s="55"/>
      <c r="AFL98" s="55"/>
      <c r="AFM98" s="55"/>
      <c r="AFN98" s="55"/>
      <c r="AFO98" s="55"/>
      <c r="AFP98" s="55"/>
      <c r="AFQ98" s="55"/>
      <c r="AFR98" s="55"/>
      <c r="AFS98" s="55"/>
      <c r="AFT98" s="55"/>
      <c r="AFU98" s="55"/>
      <c r="AFV98" s="55"/>
      <c r="AFW98" s="55"/>
      <c r="AFX98" s="55"/>
      <c r="AFY98" s="55"/>
      <c r="AFZ98" s="55"/>
      <c r="AGA98" s="55"/>
      <c r="AGB98" s="55"/>
      <c r="AGC98" s="55"/>
      <c r="AGD98" s="55"/>
      <c r="AGE98" s="55"/>
      <c r="AGF98" s="55"/>
      <c r="AGG98" s="55"/>
      <c r="AGH98" s="55"/>
      <c r="AGI98" s="55"/>
      <c r="AGJ98" s="55"/>
      <c r="AGK98" s="55"/>
      <c r="AGL98" s="55"/>
      <c r="AGM98" s="55"/>
      <c r="AGN98" s="55"/>
      <c r="AGO98" s="55"/>
      <c r="AGP98" s="55"/>
      <c r="AGQ98" s="55"/>
      <c r="AGR98" s="55"/>
      <c r="AGS98" s="55"/>
      <c r="AGT98" s="55"/>
      <c r="AGU98" s="55"/>
      <c r="AGV98" s="55"/>
      <c r="AGW98" s="55"/>
      <c r="AGX98" s="55"/>
      <c r="AGY98" s="55"/>
      <c r="AGZ98" s="55"/>
      <c r="AHA98" s="55"/>
      <c r="AHB98" s="55"/>
      <c r="AHC98" s="55"/>
      <c r="AHD98" s="55"/>
      <c r="AHE98" s="55"/>
      <c r="AHF98" s="55"/>
      <c r="AHG98" s="55"/>
      <c r="AHH98" s="55"/>
      <c r="AHI98" s="55"/>
      <c r="AHJ98" s="55"/>
      <c r="AHK98" s="55"/>
      <c r="AHL98" s="55"/>
      <c r="AHM98" s="55"/>
      <c r="AHN98" s="55"/>
      <c r="AHO98" s="55"/>
      <c r="AHP98" s="55"/>
      <c r="AHQ98" s="55"/>
      <c r="AHR98" s="55"/>
      <c r="AHS98" s="55"/>
      <c r="AHT98" s="55"/>
      <c r="AHU98" s="55"/>
      <c r="AHV98" s="55"/>
      <c r="AHW98" s="55"/>
      <c r="AHX98" s="55"/>
      <c r="AHY98" s="55"/>
      <c r="AHZ98" s="55"/>
      <c r="AIA98" s="55"/>
      <c r="AIB98" s="55"/>
      <c r="AIC98" s="55"/>
      <c r="AID98" s="55"/>
      <c r="AIE98" s="55"/>
      <c r="AIF98" s="55"/>
      <c r="AIG98" s="55"/>
      <c r="AIH98" s="55"/>
      <c r="AII98" s="55"/>
      <c r="AIJ98" s="55"/>
      <c r="AIK98" s="55"/>
      <c r="AIL98" s="55"/>
      <c r="AIM98" s="55"/>
      <c r="AIN98" s="55"/>
      <c r="AIO98" s="55"/>
      <c r="AIP98" s="55"/>
      <c r="AIQ98" s="55"/>
      <c r="AIR98" s="55"/>
      <c r="AIS98" s="55"/>
      <c r="AIT98" s="55"/>
      <c r="AIU98" s="55"/>
      <c r="AIV98" s="55"/>
      <c r="AIW98" s="55"/>
      <c r="AIX98" s="55"/>
      <c r="AIY98" s="55"/>
      <c r="AIZ98" s="55"/>
      <c r="AJA98" s="55"/>
      <c r="AJB98" s="55"/>
      <c r="AJC98" s="55"/>
      <c r="AJD98" s="55"/>
      <c r="AJE98" s="55"/>
      <c r="AJF98" s="55"/>
      <c r="AJG98" s="55"/>
      <c r="AJH98" s="55"/>
      <c r="AJI98" s="55"/>
      <c r="AJJ98" s="55"/>
      <c r="AJK98" s="55"/>
      <c r="AJL98" s="55"/>
      <c r="AJM98" s="55"/>
      <c r="AJN98" s="55"/>
      <c r="AJO98" s="55"/>
      <c r="AJP98" s="55"/>
      <c r="AJQ98" s="55"/>
      <c r="AJR98" s="55"/>
      <c r="AJS98" s="55"/>
      <c r="AJT98" s="55"/>
      <c r="AJU98" s="55"/>
      <c r="AJV98" s="55"/>
      <c r="AJW98" s="55"/>
      <c r="AJX98" s="55"/>
      <c r="AJY98" s="55"/>
      <c r="AJZ98" s="55"/>
      <c r="AKA98" s="55"/>
      <c r="AKB98" s="55"/>
      <c r="AKC98" s="55"/>
      <c r="AKD98" s="55"/>
      <c r="AKE98" s="55"/>
      <c r="AKF98" s="55"/>
      <c r="AKG98" s="55"/>
      <c r="AKH98" s="55"/>
      <c r="AKI98" s="55"/>
      <c r="AKJ98" s="55"/>
      <c r="AKK98" s="55"/>
      <c r="AKL98" s="55"/>
      <c r="AKM98" s="55"/>
      <c r="AKN98" s="55"/>
      <c r="AKO98" s="55"/>
      <c r="AKP98" s="55"/>
      <c r="AKQ98" s="55"/>
      <c r="AKR98" s="55"/>
      <c r="AKS98" s="55"/>
      <c r="AKT98" s="55"/>
      <c r="AKU98" s="55"/>
      <c r="AKV98" s="55"/>
      <c r="AKW98" s="55"/>
      <c r="AKX98" s="55"/>
      <c r="AKY98" s="55"/>
      <c r="AKZ98" s="55"/>
      <c r="ALA98" s="55"/>
      <c r="ALB98" s="55"/>
      <c r="ALC98" s="55"/>
      <c r="ALD98" s="55"/>
      <c r="ALE98" s="55"/>
      <c r="ALF98" s="55"/>
      <c r="ALG98" s="55"/>
      <c r="ALH98" s="55"/>
      <c r="ALI98" s="55"/>
      <c r="ALJ98" s="55"/>
      <c r="ALK98" s="55"/>
      <c r="ALL98" s="55"/>
      <c r="ALM98" s="55"/>
      <c r="ALN98" s="55"/>
      <c r="ALO98" s="55"/>
      <c r="ALP98" s="55"/>
      <c r="ALQ98" s="55"/>
    </row>
    <row r="99" spans="1:1005" s="158" customFormat="1">
      <c r="A99" s="55"/>
      <c r="B99" s="235"/>
      <c r="C99" s="236"/>
      <c r="D99" s="236"/>
      <c r="E99" s="237"/>
      <c r="F99" s="236"/>
      <c r="G99" s="238"/>
      <c r="H99" s="239"/>
      <c r="I99" s="242"/>
      <c r="J99" s="157"/>
      <c r="L99" s="161"/>
      <c r="M99" s="161"/>
      <c r="N99" s="160"/>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c r="EO99" s="55"/>
      <c r="EP99" s="55"/>
      <c r="EQ99" s="55"/>
      <c r="ER99" s="55"/>
      <c r="ES99" s="55"/>
      <c r="ET99" s="55"/>
      <c r="EU99" s="55"/>
      <c r="EV99" s="55"/>
      <c r="EW99" s="55"/>
      <c r="EX99" s="55"/>
      <c r="EY99" s="55"/>
      <c r="EZ99" s="55"/>
      <c r="FA99" s="55"/>
      <c r="FB99" s="55"/>
      <c r="FC99" s="55"/>
      <c r="FD99" s="55"/>
      <c r="FE99" s="55"/>
      <c r="FF99" s="55"/>
      <c r="FG99" s="55"/>
      <c r="FH99" s="55"/>
      <c r="FI99" s="55"/>
      <c r="FJ99" s="55"/>
      <c r="FK99" s="55"/>
      <c r="FL99" s="55"/>
      <c r="FM99" s="55"/>
      <c r="FN99" s="55"/>
      <c r="FO99" s="55"/>
      <c r="FP99" s="55"/>
      <c r="FQ99" s="55"/>
      <c r="FR99" s="55"/>
      <c r="FS99" s="55"/>
      <c r="FT99" s="55"/>
      <c r="FU99" s="55"/>
      <c r="FV99" s="55"/>
      <c r="FW99" s="55"/>
      <c r="FX99" s="55"/>
      <c r="FY99" s="55"/>
      <c r="FZ99" s="55"/>
      <c r="GA99" s="55"/>
      <c r="GB99" s="55"/>
      <c r="GC99" s="55"/>
      <c r="GD99" s="55"/>
      <c r="GE99" s="55"/>
      <c r="GF99" s="55"/>
      <c r="GG99" s="55"/>
      <c r="GH99" s="55"/>
      <c r="GI99" s="55"/>
      <c r="GJ99" s="55"/>
      <c r="GK99" s="55"/>
      <c r="GL99" s="55"/>
      <c r="GM99" s="55"/>
      <c r="GN99" s="55"/>
      <c r="GO99" s="55"/>
      <c r="GP99" s="55"/>
      <c r="GQ99" s="55"/>
      <c r="GR99" s="55"/>
      <c r="GS99" s="55"/>
      <c r="GT99" s="55"/>
      <c r="GU99" s="55"/>
      <c r="GV99" s="55"/>
      <c r="GW99" s="55"/>
      <c r="GX99" s="55"/>
      <c r="GY99" s="55"/>
      <c r="GZ99" s="55"/>
      <c r="HA99" s="55"/>
      <c r="HB99" s="55"/>
      <c r="HC99" s="55"/>
      <c r="HD99" s="55"/>
      <c r="HE99" s="55"/>
      <c r="HF99" s="55"/>
      <c r="HG99" s="55"/>
      <c r="HH99" s="55"/>
      <c r="HI99" s="55"/>
      <c r="HJ99" s="55"/>
      <c r="HK99" s="55"/>
      <c r="HL99" s="55"/>
      <c r="HM99" s="55"/>
      <c r="HN99" s="55"/>
      <c r="HO99" s="55"/>
      <c r="HP99" s="55"/>
      <c r="HQ99" s="55"/>
      <c r="HR99" s="55"/>
      <c r="HS99" s="55"/>
      <c r="HT99" s="55"/>
      <c r="HU99" s="55"/>
      <c r="HV99" s="55"/>
      <c r="HW99" s="55"/>
      <c r="HX99" s="55"/>
      <c r="HY99" s="55"/>
      <c r="HZ99" s="55"/>
      <c r="IA99" s="55"/>
      <c r="IB99" s="55"/>
      <c r="IC99" s="55"/>
      <c r="ID99" s="55"/>
      <c r="IE99" s="55"/>
      <c r="IF99" s="55"/>
      <c r="IG99" s="55"/>
      <c r="IH99" s="55"/>
      <c r="II99" s="55"/>
      <c r="IJ99" s="55"/>
      <c r="IK99" s="55"/>
      <c r="IL99" s="55"/>
      <c r="IM99" s="55"/>
      <c r="IN99" s="55"/>
      <c r="IO99" s="55"/>
      <c r="IP99" s="55"/>
      <c r="IQ99" s="55"/>
      <c r="IR99" s="55"/>
      <c r="IS99" s="55"/>
      <c r="IT99" s="55"/>
      <c r="IU99" s="55"/>
      <c r="IV99" s="55"/>
      <c r="IW99" s="55"/>
      <c r="IX99" s="55"/>
      <c r="IY99" s="55"/>
      <c r="IZ99" s="55"/>
      <c r="JA99" s="55"/>
      <c r="JB99" s="55"/>
      <c r="JC99" s="55"/>
      <c r="JD99" s="55"/>
      <c r="JE99" s="55"/>
      <c r="JF99" s="55"/>
      <c r="JG99" s="55"/>
      <c r="JH99" s="55"/>
      <c r="JI99" s="55"/>
      <c r="JJ99" s="55"/>
      <c r="JK99" s="55"/>
      <c r="JL99" s="55"/>
      <c r="JM99" s="55"/>
      <c r="JN99" s="55"/>
      <c r="JO99" s="55"/>
      <c r="JP99" s="55"/>
      <c r="JQ99" s="55"/>
      <c r="JR99" s="55"/>
      <c r="JS99" s="55"/>
      <c r="JT99" s="55"/>
      <c r="JU99" s="55"/>
      <c r="JV99" s="55"/>
      <c r="JW99" s="55"/>
      <c r="JX99" s="55"/>
      <c r="JY99" s="55"/>
      <c r="JZ99" s="55"/>
      <c r="KA99" s="55"/>
      <c r="KB99" s="55"/>
      <c r="KC99" s="55"/>
      <c r="KD99" s="55"/>
      <c r="KE99" s="55"/>
      <c r="KF99" s="55"/>
      <c r="KG99" s="55"/>
      <c r="KH99" s="55"/>
      <c r="KI99" s="55"/>
      <c r="KJ99" s="55"/>
      <c r="KK99" s="55"/>
      <c r="KL99" s="55"/>
      <c r="KM99" s="55"/>
      <c r="KN99" s="55"/>
      <c r="KO99" s="55"/>
      <c r="KP99" s="55"/>
      <c r="KQ99" s="55"/>
      <c r="KR99" s="55"/>
      <c r="KS99" s="55"/>
      <c r="KT99" s="55"/>
      <c r="KU99" s="55"/>
      <c r="KV99" s="55"/>
      <c r="KW99" s="55"/>
      <c r="KX99" s="55"/>
      <c r="KY99" s="55"/>
      <c r="KZ99" s="55"/>
      <c r="LA99" s="55"/>
      <c r="LB99" s="55"/>
      <c r="LC99" s="55"/>
      <c r="LD99" s="55"/>
      <c r="LE99" s="55"/>
      <c r="LF99" s="55"/>
      <c r="LG99" s="55"/>
      <c r="LH99" s="55"/>
      <c r="LI99" s="55"/>
      <c r="LJ99" s="55"/>
      <c r="LK99" s="55"/>
      <c r="LL99" s="55"/>
      <c r="LM99" s="55"/>
      <c r="LN99" s="55"/>
      <c r="LO99" s="55"/>
      <c r="LP99" s="55"/>
      <c r="LQ99" s="55"/>
      <c r="LR99" s="55"/>
      <c r="LS99" s="55"/>
      <c r="LT99" s="55"/>
      <c r="LU99" s="55"/>
      <c r="LV99" s="55"/>
      <c r="LW99" s="55"/>
      <c r="LX99" s="55"/>
      <c r="LY99" s="55"/>
      <c r="LZ99" s="55"/>
      <c r="MA99" s="55"/>
      <c r="MB99" s="55"/>
      <c r="MC99" s="55"/>
      <c r="MD99" s="55"/>
      <c r="ME99" s="55"/>
      <c r="MF99" s="55"/>
      <c r="MG99" s="55"/>
      <c r="MH99" s="55"/>
      <c r="MI99" s="55"/>
      <c r="MJ99" s="55"/>
      <c r="MK99" s="55"/>
      <c r="ML99" s="55"/>
      <c r="MM99" s="55"/>
      <c r="MN99" s="55"/>
      <c r="MO99" s="55"/>
      <c r="MP99" s="55"/>
      <c r="MQ99" s="55"/>
      <c r="MR99" s="55"/>
      <c r="MS99" s="55"/>
      <c r="MT99" s="55"/>
      <c r="MU99" s="55"/>
      <c r="MV99" s="55"/>
      <c r="MW99" s="55"/>
      <c r="MX99" s="55"/>
      <c r="MY99" s="55"/>
      <c r="MZ99" s="55"/>
      <c r="NA99" s="55"/>
      <c r="NB99" s="55"/>
      <c r="NC99" s="55"/>
      <c r="ND99" s="55"/>
      <c r="NE99" s="55"/>
      <c r="NF99" s="55"/>
      <c r="NG99" s="55"/>
      <c r="NH99" s="55"/>
      <c r="NI99" s="55"/>
      <c r="NJ99" s="55"/>
      <c r="NK99" s="55"/>
      <c r="NL99" s="55"/>
      <c r="NM99" s="55"/>
      <c r="NN99" s="55"/>
      <c r="NO99" s="55"/>
      <c r="NP99" s="55"/>
      <c r="NQ99" s="55"/>
      <c r="NR99" s="55"/>
      <c r="NS99" s="55"/>
      <c r="NT99" s="55"/>
      <c r="NU99" s="55"/>
      <c r="NV99" s="55"/>
      <c r="NW99" s="55"/>
      <c r="NX99" s="55"/>
      <c r="NY99" s="55"/>
      <c r="NZ99" s="55"/>
      <c r="OA99" s="55"/>
      <c r="OB99" s="55"/>
      <c r="OC99" s="55"/>
      <c r="OD99" s="55"/>
      <c r="OE99" s="55"/>
      <c r="OF99" s="55"/>
      <c r="OG99" s="55"/>
      <c r="OH99" s="55"/>
      <c r="OI99" s="55"/>
      <c r="OJ99" s="55"/>
      <c r="OK99" s="55"/>
      <c r="OL99" s="55"/>
      <c r="OM99" s="55"/>
      <c r="ON99" s="55"/>
      <c r="OO99" s="55"/>
      <c r="OP99" s="55"/>
      <c r="OQ99" s="55"/>
      <c r="OR99" s="55"/>
      <c r="OS99" s="55"/>
      <c r="OT99" s="55"/>
      <c r="OU99" s="55"/>
      <c r="OV99" s="55"/>
      <c r="OW99" s="55"/>
      <c r="OX99" s="55"/>
      <c r="OY99" s="55"/>
      <c r="OZ99" s="55"/>
      <c r="PA99" s="55"/>
      <c r="PB99" s="55"/>
      <c r="PC99" s="55"/>
      <c r="PD99" s="55"/>
      <c r="PE99" s="55"/>
      <c r="PF99" s="55"/>
      <c r="PG99" s="55"/>
      <c r="PH99" s="55"/>
      <c r="PI99" s="55"/>
      <c r="PJ99" s="55"/>
      <c r="PK99" s="55"/>
      <c r="PL99" s="55"/>
      <c r="PM99" s="55"/>
      <c r="PN99" s="55"/>
      <c r="PO99" s="55"/>
      <c r="PP99" s="55"/>
      <c r="PQ99" s="55"/>
      <c r="PR99" s="55"/>
      <c r="PS99" s="55"/>
      <c r="PT99" s="55"/>
      <c r="PU99" s="55"/>
      <c r="PV99" s="55"/>
      <c r="PW99" s="55"/>
      <c r="PX99" s="55"/>
      <c r="PY99" s="55"/>
      <c r="PZ99" s="55"/>
      <c r="QA99" s="55"/>
      <c r="QB99" s="55"/>
      <c r="QC99" s="55"/>
      <c r="QD99" s="55"/>
      <c r="QE99" s="55"/>
      <c r="QF99" s="55"/>
      <c r="QG99" s="55"/>
      <c r="QH99" s="55"/>
      <c r="QI99" s="55"/>
      <c r="QJ99" s="55"/>
      <c r="QK99" s="55"/>
      <c r="QL99" s="55"/>
      <c r="QM99" s="55"/>
      <c r="QN99" s="55"/>
      <c r="QO99" s="55"/>
      <c r="QP99" s="55"/>
      <c r="QQ99" s="55"/>
      <c r="QR99" s="55"/>
      <c r="QS99" s="55"/>
      <c r="QT99" s="55"/>
      <c r="QU99" s="55"/>
      <c r="QV99" s="55"/>
      <c r="QW99" s="55"/>
      <c r="QX99" s="55"/>
      <c r="QY99" s="55"/>
      <c r="QZ99" s="55"/>
      <c r="RA99" s="55"/>
      <c r="RB99" s="55"/>
      <c r="RC99" s="55"/>
      <c r="RD99" s="55"/>
      <c r="RE99" s="55"/>
      <c r="RF99" s="55"/>
      <c r="RG99" s="55"/>
      <c r="RH99" s="55"/>
      <c r="RI99" s="55"/>
      <c r="RJ99" s="55"/>
      <c r="RK99" s="55"/>
      <c r="RL99" s="55"/>
      <c r="RM99" s="55"/>
      <c r="RN99" s="55"/>
      <c r="RO99" s="55"/>
      <c r="RP99" s="55"/>
      <c r="RQ99" s="55"/>
      <c r="RR99" s="55"/>
      <c r="RS99" s="55"/>
      <c r="RT99" s="55"/>
      <c r="RU99" s="55"/>
      <c r="RV99" s="55"/>
      <c r="RW99" s="55"/>
      <c r="RX99" s="55"/>
      <c r="RY99" s="55"/>
      <c r="RZ99" s="55"/>
      <c r="SA99" s="55"/>
      <c r="SB99" s="55"/>
      <c r="SC99" s="55"/>
      <c r="SD99" s="55"/>
      <c r="SE99" s="55"/>
      <c r="SF99" s="55"/>
      <c r="SG99" s="55"/>
      <c r="SH99" s="55"/>
      <c r="SI99" s="55"/>
      <c r="SJ99" s="55"/>
      <c r="SK99" s="55"/>
      <c r="SL99" s="55"/>
      <c r="SM99" s="55"/>
      <c r="SN99" s="55"/>
      <c r="SO99" s="55"/>
      <c r="SP99" s="55"/>
      <c r="SQ99" s="55"/>
      <c r="SR99" s="55"/>
      <c r="SS99" s="55"/>
      <c r="ST99" s="55"/>
      <c r="SU99" s="55"/>
      <c r="SV99" s="55"/>
      <c r="SW99" s="55"/>
      <c r="SX99" s="55"/>
      <c r="SY99" s="55"/>
      <c r="SZ99" s="55"/>
      <c r="TA99" s="55"/>
      <c r="TB99" s="55"/>
      <c r="TC99" s="55"/>
      <c r="TD99" s="55"/>
      <c r="TE99" s="55"/>
      <c r="TF99" s="55"/>
      <c r="TG99" s="55"/>
      <c r="TH99" s="55"/>
      <c r="TI99" s="55"/>
      <c r="TJ99" s="55"/>
      <c r="TK99" s="55"/>
      <c r="TL99" s="55"/>
      <c r="TM99" s="55"/>
      <c r="TN99" s="55"/>
      <c r="TO99" s="55"/>
      <c r="TP99" s="55"/>
      <c r="TQ99" s="55"/>
      <c r="TR99" s="55"/>
      <c r="TS99" s="55"/>
      <c r="TT99" s="55"/>
      <c r="TU99" s="55"/>
      <c r="TV99" s="55"/>
      <c r="TW99" s="55"/>
      <c r="TX99" s="55"/>
      <c r="TY99" s="55"/>
      <c r="TZ99" s="55"/>
      <c r="UA99" s="55"/>
      <c r="UB99" s="55"/>
      <c r="UC99" s="55"/>
      <c r="UD99" s="55"/>
      <c r="UE99" s="55"/>
      <c r="UF99" s="55"/>
      <c r="UG99" s="55"/>
      <c r="UH99" s="55"/>
      <c r="UI99" s="55"/>
      <c r="UJ99" s="55"/>
      <c r="UK99" s="55"/>
      <c r="UL99" s="55"/>
      <c r="UM99" s="55"/>
      <c r="UN99" s="55"/>
      <c r="UO99" s="55"/>
      <c r="UP99" s="55"/>
      <c r="UQ99" s="55"/>
      <c r="UR99" s="55"/>
      <c r="US99" s="55"/>
      <c r="UT99" s="55"/>
      <c r="UU99" s="55"/>
      <c r="UV99" s="55"/>
      <c r="UW99" s="55"/>
      <c r="UX99" s="55"/>
      <c r="UY99" s="55"/>
      <c r="UZ99" s="55"/>
      <c r="VA99" s="55"/>
      <c r="VB99" s="55"/>
      <c r="VC99" s="55"/>
      <c r="VD99" s="55"/>
      <c r="VE99" s="55"/>
      <c r="VF99" s="55"/>
      <c r="VG99" s="55"/>
      <c r="VH99" s="55"/>
      <c r="VI99" s="55"/>
      <c r="VJ99" s="55"/>
      <c r="VK99" s="55"/>
      <c r="VL99" s="55"/>
      <c r="VM99" s="55"/>
      <c r="VN99" s="55"/>
      <c r="VO99" s="55"/>
      <c r="VP99" s="55"/>
      <c r="VQ99" s="55"/>
      <c r="VR99" s="55"/>
      <c r="VS99" s="55"/>
      <c r="VT99" s="55"/>
      <c r="VU99" s="55"/>
      <c r="VV99" s="55"/>
      <c r="VW99" s="55"/>
      <c r="VX99" s="55"/>
      <c r="VY99" s="55"/>
      <c r="VZ99" s="55"/>
      <c r="WA99" s="55"/>
      <c r="WB99" s="55"/>
      <c r="WC99" s="55"/>
      <c r="WD99" s="55"/>
      <c r="WE99" s="55"/>
      <c r="WF99" s="55"/>
      <c r="WG99" s="55"/>
      <c r="WH99" s="55"/>
      <c r="WI99" s="55"/>
      <c r="WJ99" s="55"/>
      <c r="WK99" s="55"/>
      <c r="WL99" s="55"/>
      <c r="WM99" s="55"/>
      <c r="WN99" s="55"/>
      <c r="WO99" s="55"/>
      <c r="WP99" s="55"/>
      <c r="WQ99" s="55"/>
      <c r="WR99" s="55"/>
      <c r="WS99" s="55"/>
      <c r="WT99" s="55"/>
      <c r="WU99" s="55"/>
      <c r="WV99" s="55"/>
      <c r="WW99" s="55"/>
      <c r="WX99" s="55"/>
      <c r="WY99" s="55"/>
      <c r="WZ99" s="55"/>
      <c r="XA99" s="55"/>
      <c r="XB99" s="55"/>
      <c r="XC99" s="55"/>
      <c r="XD99" s="55"/>
      <c r="XE99" s="55"/>
      <c r="XF99" s="55"/>
      <c r="XG99" s="55"/>
      <c r="XH99" s="55"/>
      <c r="XI99" s="55"/>
      <c r="XJ99" s="55"/>
      <c r="XK99" s="55"/>
      <c r="XL99" s="55"/>
      <c r="XM99" s="55"/>
      <c r="XN99" s="55"/>
      <c r="XO99" s="55"/>
      <c r="XP99" s="55"/>
      <c r="XQ99" s="55"/>
      <c r="XR99" s="55"/>
      <c r="XS99" s="55"/>
      <c r="XT99" s="55"/>
      <c r="XU99" s="55"/>
      <c r="XV99" s="55"/>
      <c r="XW99" s="55"/>
      <c r="XX99" s="55"/>
      <c r="XY99" s="55"/>
      <c r="XZ99" s="55"/>
      <c r="YA99" s="55"/>
      <c r="YB99" s="55"/>
      <c r="YC99" s="55"/>
      <c r="YD99" s="55"/>
      <c r="YE99" s="55"/>
      <c r="YF99" s="55"/>
      <c r="YG99" s="55"/>
      <c r="YH99" s="55"/>
      <c r="YI99" s="55"/>
      <c r="YJ99" s="55"/>
      <c r="YK99" s="55"/>
      <c r="YL99" s="55"/>
      <c r="YM99" s="55"/>
      <c r="YN99" s="55"/>
      <c r="YO99" s="55"/>
      <c r="YP99" s="55"/>
      <c r="YQ99" s="55"/>
      <c r="YR99" s="55"/>
      <c r="YS99" s="55"/>
      <c r="YT99" s="55"/>
      <c r="YU99" s="55"/>
      <c r="YV99" s="55"/>
      <c r="YW99" s="55"/>
      <c r="YX99" s="55"/>
      <c r="YY99" s="55"/>
      <c r="YZ99" s="55"/>
      <c r="ZA99" s="55"/>
      <c r="ZB99" s="55"/>
      <c r="ZC99" s="55"/>
      <c r="ZD99" s="55"/>
      <c r="ZE99" s="55"/>
      <c r="ZF99" s="55"/>
      <c r="ZG99" s="55"/>
      <c r="ZH99" s="55"/>
      <c r="ZI99" s="55"/>
      <c r="ZJ99" s="55"/>
      <c r="ZK99" s="55"/>
      <c r="ZL99" s="55"/>
      <c r="ZM99" s="55"/>
      <c r="ZN99" s="55"/>
      <c r="ZO99" s="55"/>
      <c r="ZP99" s="55"/>
      <c r="ZQ99" s="55"/>
      <c r="ZR99" s="55"/>
      <c r="ZS99" s="55"/>
      <c r="ZT99" s="55"/>
      <c r="ZU99" s="55"/>
      <c r="ZV99" s="55"/>
      <c r="ZW99" s="55"/>
      <c r="ZX99" s="55"/>
      <c r="ZY99" s="55"/>
      <c r="ZZ99" s="55"/>
      <c r="AAA99" s="55"/>
      <c r="AAB99" s="55"/>
      <c r="AAC99" s="55"/>
      <c r="AAD99" s="55"/>
      <c r="AAE99" s="55"/>
      <c r="AAF99" s="55"/>
      <c r="AAG99" s="55"/>
      <c r="AAH99" s="55"/>
      <c r="AAI99" s="55"/>
      <c r="AAJ99" s="55"/>
      <c r="AAK99" s="55"/>
      <c r="AAL99" s="55"/>
      <c r="AAM99" s="55"/>
      <c r="AAN99" s="55"/>
      <c r="AAO99" s="55"/>
      <c r="AAP99" s="55"/>
      <c r="AAQ99" s="55"/>
      <c r="AAR99" s="55"/>
      <c r="AAS99" s="55"/>
      <c r="AAT99" s="55"/>
      <c r="AAU99" s="55"/>
      <c r="AAV99" s="55"/>
      <c r="AAW99" s="55"/>
      <c r="AAX99" s="55"/>
      <c r="AAY99" s="55"/>
      <c r="AAZ99" s="55"/>
      <c r="ABA99" s="55"/>
      <c r="ABB99" s="55"/>
      <c r="ABC99" s="55"/>
      <c r="ABD99" s="55"/>
      <c r="ABE99" s="55"/>
      <c r="ABF99" s="55"/>
      <c r="ABG99" s="55"/>
      <c r="ABH99" s="55"/>
      <c r="ABI99" s="55"/>
      <c r="ABJ99" s="55"/>
      <c r="ABK99" s="55"/>
      <c r="ABL99" s="55"/>
      <c r="ABM99" s="55"/>
      <c r="ABN99" s="55"/>
      <c r="ABO99" s="55"/>
      <c r="ABP99" s="55"/>
      <c r="ABQ99" s="55"/>
      <c r="ABR99" s="55"/>
      <c r="ABS99" s="55"/>
      <c r="ABT99" s="55"/>
      <c r="ABU99" s="55"/>
      <c r="ABV99" s="55"/>
      <c r="ABW99" s="55"/>
      <c r="ABX99" s="55"/>
      <c r="ABY99" s="55"/>
      <c r="ABZ99" s="55"/>
      <c r="ACA99" s="55"/>
      <c r="ACB99" s="55"/>
      <c r="ACC99" s="55"/>
      <c r="ACD99" s="55"/>
      <c r="ACE99" s="55"/>
      <c r="ACF99" s="55"/>
      <c r="ACG99" s="55"/>
      <c r="ACH99" s="55"/>
      <c r="ACI99" s="55"/>
      <c r="ACJ99" s="55"/>
      <c r="ACK99" s="55"/>
      <c r="ACL99" s="55"/>
      <c r="ACM99" s="55"/>
      <c r="ACN99" s="55"/>
      <c r="ACO99" s="55"/>
      <c r="ACP99" s="55"/>
      <c r="ACQ99" s="55"/>
      <c r="ACR99" s="55"/>
      <c r="ACS99" s="55"/>
      <c r="ACT99" s="55"/>
      <c r="ACU99" s="55"/>
      <c r="ACV99" s="55"/>
      <c r="ACW99" s="55"/>
      <c r="ACX99" s="55"/>
      <c r="ACY99" s="55"/>
      <c r="ACZ99" s="55"/>
      <c r="ADA99" s="55"/>
      <c r="ADB99" s="55"/>
      <c r="ADC99" s="55"/>
      <c r="ADD99" s="55"/>
      <c r="ADE99" s="55"/>
      <c r="ADF99" s="55"/>
      <c r="ADG99" s="55"/>
      <c r="ADH99" s="55"/>
      <c r="ADI99" s="55"/>
      <c r="ADJ99" s="55"/>
      <c r="ADK99" s="55"/>
      <c r="ADL99" s="55"/>
      <c r="ADM99" s="55"/>
      <c r="ADN99" s="55"/>
      <c r="ADO99" s="55"/>
      <c r="ADP99" s="55"/>
      <c r="ADQ99" s="55"/>
      <c r="ADR99" s="55"/>
      <c r="ADS99" s="55"/>
      <c r="ADT99" s="55"/>
      <c r="ADU99" s="55"/>
      <c r="ADV99" s="55"/>
      <c r="ADW99" s="55"/>
      <c r="ADX99" s="55"/>
      <c r="ADY99" s="55"/>
      <c r="ADZ99" s="55"/>
      <c r="AEA99" s="55"/>
      <c r="AEB99" s="55"/>
      <c r="AEC99" s="55"/>
      <c r="AED99" s="55"/>
      <c r="AEE99" s="55"/>
      <c r="AEF99" s="55"/>
      <c r="AEG99" s="55"/>
      <c r="AEH99" s="55"/>
      <c r="AEI99" s="55"/>
      <c r="AEJ99" s="55"/>
      <c r="AEK99" s="55"/>
      <c r="AEL99" s="55"/>
      <c r="AEM99" s="55"/>
      <c r="AEN99" s="55"/>
      <c r="AEO99" s="55"/>
      <c r="AEP99" s="55"/>
      <c r="AEQ99" s="55"/>
      <c r="AER99" s="55"/>
      <c r="AES99" s="55"/>
      <c r="AET99" s="55"/>
      <c r="AEU99" s="55"/>
      <c r="AEV99" s="55"/>
      <c r="AEW99" s="55"/>
      <c r="AEX99" s="55"/>
      <c r="AEY99" s="55"/>
      <c r="AEZ99" s="55"/>
      <c r="AFA99" s="55"/>
      <c r="AFB99" s="55"/>
      <c r="AFC99" s="55"/>
      <c r="AFD99" s="55"/>
      <c r="AFE99" s="55"/>
      <c r="AFF99" s="55"/>
      <c r="AFG99" s="55"/>
      <c r="AFH99" s="55"/>
      <c r="AFI99" s="55"/>
      <c r="AFJ99" s="55"/>
      <c r="AFK99" s="55"/>
      <c r="AFL99" s="55"/>
      <c r="AFM99" s="55"/>
      <c r="AFN99" s="55"/>
      <c r="AFO99" s="55"/>
      <c r="AFP99" s="55"/>
      <c r="AFQ99" s="55"/>
      <c r="AFR99" s="55"/>
      <c r="AFS99" s="55"/>
      <c r="AFT99" s="55"/>
      <c r="AFU99" s="55"/>
      <c r="AFV99" s="55"/>
      <c r="AFW99" s="55"/>
      <c r="AFX99" s="55"/>
      <c r="AFY99" s="55"/>
      <c r="AFZ99" s="55"/>
      <c r="AGA99" s="55"/>
      <c r="AGB99" s="55"/>
      <c r="AGC99" s="55"/>
      <c r="AGD99" s="55"/>
      <c r="AGE99" s="55"/>
      <c r="AGF99" s="55"/>
      <c r="AGG99" s="55"/>
      <c r="AGH99" s="55"/>
      <c r="AGI99" s="55"/>
      <c r="AGJ99" s="55"/>
      <c r="AGK99" s="55"/>
      <c r="AGL99" s="55"/>
      <c r="AGM99" s="55"/>
      <c r="AGN99" s="55"/>
      <c r="AGO99" s="55"/>
      <c r="AGP99" s="55"/>
      <c r="AGQ99" s="55"/>
      <c r="AGR99" s="55"/>
      <c r="AGS99" s="55"/>
      <c r="AGT99" s="55"/>
      <c r="AGU99" s="55"/>
      <c r="AGV99" s="55"/>
      <c r="AGW99" s="55"/>
      <c r="AGX99" s="55"/>
      <c r="AGY99" s="55"/>
      <c r="AGZ99" s="55"/>
      <c r="AHA99" s="55"/>
      <c r="AHB99" s="55"/>
      <c r="AHC99" s="55"/>
      <c r="AHD99" s="55"/>
      <c r="AHE99" s="55"/>
      <c r="AHF99" s="55"/>
      <c r="AHG99" s="55"/>
      <c r="AHH99" s="55"/>
      <c r="AHI99" s="55"/>
      <c r="AHJ99" s="55"/>
      <c r="AHK99" s="55"/>
      <c r="AHL99" s="55"/>
      <c r="AHM99" s="55"/>
      <c r="AHN99" s="55"/>
      <c r="AHO99" s="55"/>
      <c r="AHP99" s="55"/>
      <c r="AHQ99" s="55"/>
      <c r="AHR99" s="55"/>
      <c r="AHS99" s="55"/>
      <c r="AHT99" s="55"/>
      <c r="AHU99" s="55"/>
      <c r="AHV99" s="55"/>
      <c r="AHW99" s="55"/>
      <c r="AHX99" s="55"/>
      <c r="AHY99" s="55"/>
      <c r="AHZ99" s="55"/>
      <c r="AIA99" s="55"/>
      <c r="AIB99" s="55"/>
      <c r="AIC99" s="55"/>
      <c r="AID99" s="55"/>
      <c r="AIE99" s="55"/>
      <c r="AIF99" s="55"/>
      <c r="AIG99" s="55"/>
      <c r="AIH99" s="55"/>
      <c r="AII99" s="55"/>
      <c r="AIJ99" s="55"/>
      <c r="AIK99" s="55"/>
      <c r="AIL99" s="55"/>
      <c r="AIM99" s="55"/>
      <c r="AIN99" s="55"/>
      <c r="AIO99" s="55"/>
      <c r="AIP99" s="55"/>
      <c r="AIQ99" s="55"/>
      <c r="AIR99" s="55"/>
      <c r="AIS99" s="55"/>
      <c r="AIT99" s="55"/>
      <c r="AIU99" s="55"/>
      <c r="AIV99" s="55"/>
      <c r="AIW99" s="55"/>
      <c r="AIX99" s="55"/>
      <c r="AIY99" s="55"/>
      <c r="AIZ99" s="55"/>
      <c r="AJA99" s="55"/>
      <c r="AJB99" s="55"/>
      <c r="AJC99" s="55"/>
      <c r="AJD99" s="55"/>
      <c r="AJE99" s="55"/>
      <c r="AJF99" s="55"/>
      <c r="AJG99" s="55"/>
      <c r="AJH99" s="55"/>
      <c r="AJI99" s="55"/>
      <c r="AJJ99" s="55"/>
      <c r="AJK99" s="55"/>
      <c r="AJL99" s="55"/>
      <c r="AJM99" s="55"/>
      <c r="AJN99" s="55"/>
      <c r="AJO99" s="55"/>
      <c r="AJP99" s="55"/>
      <c r="AJQ99" s="55"/>
      <c r="AJR99" s="55"/>
      <c r="AJS99" s="55"/>
      <c r="AJT99" s="55"/>
      <c r="AJU99" s="55"/>
      <c r="AJV99" s="55"/>
      <c r="AJW99" s="55"/>
      <c r="AJX99" s="55"/>
      <c r="AJY99" s="55"/>
      <c r="AJZ99" s="55"/>
      <c r="AKA99" s="55"/>
      <c r="AKB99" s="55"/>
      <c r="AKC99" s="55"/>
      <c r="AKD99" s="55"/>
      <c r="AKE99" s="55"/>
      <c r="AKF99" s="55"/>
      <c r="AKG99" s="55"/>
      <c r="AKH99" s="55"/>
      <c r="AKI99" s="55"/>
      <c r="AKJ99" s="55"/>
      <c r="AKK99" s="55"/>
      <c r="AKL99" s="55"/>
      <c r="AKM99" s="55"/>
      <c r="AKN99" s="55"/>
      <c r="AKO99" s="55"/>
      <c r="AKP99" s="55"/>
      <c r="AKQ99" s="55"/>
      <c r="AKR99" s="55"/>
      <c r="AKS99" s="55"/>
      <c r="AKT99" s="55"/>
      <c r="AKU99" s="55"/>
      <c r="AKV99" s="55"/>
      <c r="AKW99" s="55"/>
      <c r="AKX99" s="55"/>
      <c r="AKY99" s="55"/>
      <c r="AKZ99" s="55"/>
      <c r="ALA99" s="55"/>
      <c r="ALB99" s="55"/>
      <c r="ALC99" s="55"/>
      <c r="ALD99" s="55"/>
      <c r="ALE99" s="55"/>
      <c r="ALF99" s="55"/>
      <c r="ALG99" s="55"/>
      <c r="ALH99" s="55"/>
      <c r="ALI99" s="55"/>
      <c r="ALJ99" s="55"/>
      <c r="ALK99" s="55"/>
      <c r="ALL99" s="55"/>
      <c r="ALM99" s="55"/>
      <c r="ALN99" s="55"/>
      <c r="ALO99" s="55"/>
      <c r="ALP99" s="55"/>
      <c r="ALQ99" s="55"/>
    </row>
  </sheetData>
  <autoFilter ref="N1:N99" xr:uid="{00000000-0001-0000-0A00-000000000000}"/>
  <sortState xmlns:xlrd2="http://schemas.microsoft.com/office/spreadsheetml/2017/richdata2" ref="B12:N70">
    <sortCondition ref="N12:N70"/>
    <sortCondition descending="1" ref="L12:L70"/>
  </sortState>
  <mergeCells count="21">
    <mergeCell ref="B10:B11"/>
    <mergeCell ref="H2:J2"/>
    <mergeCell ref="B6:J6"/>
    <mergeCell ref="L6:N9"/>
    <mergeCell ref="C7:F7"/>
    <mergeCell ref="C8:F8"/>
    <mergeCell ref="C9:F9"/>
    <mergeCell ref="C10:C11"/>
    <mergeCell ref="D10:D11"/>
    <mergeCell ref="E10:E11"/>
    <mergeCell ref="F10:F11"/>
    <mergeCell ref="H10:J10"/>
    <mergeCell ref="B97:D97"/>
    <mergeCell ref="H97:J97"/>
    <mergeCell ref="B98:D98"/>
    <mergeCell ref="H98:J98"/>
    <mergeCell ref="E80:I80"/>
    <mergeCell ref="B95:D95"/>
    <mergeCell ref="H95:J95"/>
    <mergeCell ref="B96:D96"/>
    <mergeCell ref="H96:J96"/>
  </mergeCells>
  <conditionalFormatting sqref="D80">
    <cfRule type="expression" dxfId="14" priority="463">
      <formula>IF((COUNTIF($A$12:$A80,A80))&gt;1,1,0)</formula>
    </cfRule>
  </conditionalFormatting>
  <conditionalFormatting sqref="E14:E23 E49">
    <cfRule type="expression" dxfId="13" priority="31">
      <formula>IF($E14="*VERIFICAR CÓDIGO*",1,0)</formula>
    </cfRule>
  </conditionalFormatting>
  <conditionalFormatting sqref="E25:E39">
    <cfRule type="expression" dxfId="12" priority="28">
      <formula>IF($E25="*VERIFICAR CÓDIGO*",1,0)</formula>
    </cfRule>
  </conditionalFormatting>
  <conditionalFormatting sqref="E73">
    <cfRule type="expression" dxfId="11" priority="19">
      <formula>IF($E73="*VERIFICAR CÓDIGO*",1,0)</formula>
    </cfRule>
  </conditionalFormatting>
  <conditionalFormatting sqref="E61:F69">
    <cfRule type="expression" dxfId="10" priority="14">
      <formula>IF($E61="*VERIFICAR CÓDIGO*",1,0)</formula>
    </cfRule>
  </conditionalFormatting>
  <conditionalFormatting sqref="F40:F69">
    <cfRule type="expression" dxfId="9" priority="12">
      <formula>IFERROR($E40,1)</formula>
    </cfRule>
    <cfRule type="expression" dxfId="8" priority="13">
      <formula>IF(AND($C40="",$D40=""),1,0)</formula>
    </cfRule>
  </conditionalFormatting>
  <conditionalFormatting sqref="F71:F79 F40:F60">
    <cfRule type="expression" dxfId="7" priority="17">
      <formula>IF($E40="*VERIFICAR CÓDIGO*",1,0)</formula>
    </cfRule>
  </conditionalFormatting>
  <conditionalFormatting sqref="F71:F79">
    <cfRule type="expression" dxfId="6" priority="15">
      <formula>IFERROR($E71,1)</formula>
    </cfRule>
    <cfRule type="expression" dxfId="5" priority="16">
      <formula>IF(AND($C71="",$D71=""),1,0)</formula>
    </cfRule>
  </conditionalFormatting>
  <conditionalFormatting sqref="G25:G27 G37:G39 G61:G69 G71:G79">
    <cfRule type="expression" dxfId="4" priority="26">
      <formula>IF(OR($C25&lt;&gt;"",$D25&lt;&gt;""),1,0)</formula>
    </cfRule>
  </conditionalFormatting>
  <conditionalFormatting sqref="M73">
    <cfRule type="expression" dxfId="3" priority="21">
      <formula>IFERROR($E73,1)</formula>
    </cfRule>
  </conditionalFormatting>
  <conditionalFormatting sqref="N12:N79">
    <cfRule type="cellIs" dxfId="2" priority="22" operator="equal">
      <formula>"C"</formula>
    </cfRule>
    <cfRule type="cellIs" dxfId="1" priority="23" operator="equal">
      <formula>"A"</formula>
    </cfRule>
    <cfRule type="cellIs" dxfId="0" priority="24" operator="equal">
      <formula>"B"</formula>
    </cfRule>
  </conditionalFormatting>
  <dataValidations count="5">
    <dataValidation type="list" allowBlank="1" showInputMessage="1" showErrorMessage="1" sqref="C25:C30 C32:C48 C69 C50:C62 C71:C79" xr:uid="{088B3AD2-FB51-40A8-BF16-1D57059B2978}">
      <formula1>"SICRO,DER-RO,DER-ED,SCORIO"</formula1>
    </dataValidation>
    <dataValidation type="list" allowBlank="1" showInputMessage="1" showErrorMessage="1" sqref="C31 C49 C12:C24 C63:C68" xr:uid="{EF3AE3CC-F4B8-404C-9681-C7A0692A26D1}">
      <formula1>"SICRO,DER-RO,DER-ED,SCORIO,COMP"</formula1>
    </dataValidation>
    <dataValidation type="list" allowBlank="1" showInputMessage="1" showErrorMessage="1" error="Selecionar Referencial compatível" sqref="C70 C80" xr:uid="{138E399B-C6AD-4580-9CB6-08CAF68093B3}">
      <formula1>DADOS</formula1>
    </dataValidation>
    <dataValidation allowBlank="1" showInputMessage="1" showErrorMessage="1" sqref="J8" xr:uid="{FD1CCDFB-14E6-48BC-889A-8438FCC1A80F}"/>
    <dataValidation type="list" errorStyle="warning" allowBlank="1" showInputMessage="1" showErrorMessage="1" error="Selecionar Referencial compatível" sqref="I8 P6:ALQ7" xr:uid="{553A692E-F396-4607-BE31-6BF9DEA26A1E}">
      <formula1>DADOS</formula1>
    </dataValidation>
  </dataValidations>
  <printOptions horizontalCentered="1"/>
  <pageMargins left="0.23611111111111099" right="0.23611111111111099" top="1.02708333333333" bottom="0.74791666666666701" header="0.51180555555555596" footer="0.31458333333333299"/>
  <pageSetup paperSize="9" scale="50" fitToHeight="0" pageOrder="overThenDown" orientation="landscape" useFirstPageNumber="1" horizontalDpi="300" verticalDpi="300" r:id="rId1"/>
  <headerFooter>
    <oddFooter>&amp;R&amp;9&amp;P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21"/>
  <sheetViews>
    <sheetView zoomScale="110" zoomScaleNormal="110" workbookViewId="0">
      <selection activeCell="G7" sqref="C7:G7"/>
    </sheetView>
  </sheetViews>
  <sheetFormatPr defaultColWidth="8.625" defaultRowHeight="14.25"/>
  <cols>
    <col min="1" max="1" width="9.875" style="1" customWidth="1"/>
    <col min="2" max="2" width="9.875" style="2" customWidth="1"/>
    <col min="3" max="3" width="11.25" style="2" customWidth="1"/>
    <col min="4" max="4" width="36.75" style="3" customWidth="1"/>
    <col min="5" max="5" width="9.625" style="2" customWidth="1"/>
    <col min="6" max="6" width="9.625" style="4" customWidth="1"/>
    <col min="7" max="7" width="9.625" style="5" customWidth="1"/>
    <col min="8" max="8" width="11" style="6" customWidth="1"/>
  </cols>
  <sheetData>
    <row r="1" spans="1:8" ht="15">
      <c r="A1" s="572" t="s">
        <v>18098</v>
      </c>
      <c r="B1" s="572"/>
      <c r="C1" s="572"/>
      <c r="D1" s="572"/>
      <c r="E1" s="572"/>
      <c r="F1" s="572"/>
      <c r="G1" s="572"/>
      <c r="H1" s="572"/>
    </row>
    <row r="2" spans="1:8">
      <c r="A2" s="7" t="s">
        <v>18062</v>
      </c>
      <c r="B2" s="553"/>
      <c r="C2" s="553"/>
      <c r="D2" s="553"/>
      <c r="E2" s="8" t="s">
        <v>18244</v>
      </c>
      <c r="F2" s="9">
        <v>1.5727</v>
      </c>
      <c r="G2" s="10" t="s">
        <v>18112</v>
      </c>
      <c r="H2" s="11">
        <v>0.21879999999999999</v>
      </c>
    </row>
    <row r="3" spans="1:8">
      <c r="A3" s="7" t="s">
        <v>18064</v>
      </c>
      <c r="B3" s="573"/>
      <c r="C3" s="573"/>
      <c r="D3" s="573"/>
      <c r="E3" s="8" t="s">
        <v>18245</v>
      </c>
      <c r="F3" s="12" t="s">
        <v>18246</v>
      </c>
      <c r="G3" s="7" t="s">
        <v>18115</v>
      </c>
      <c r="H3" s="13" t="s">
        <v>18247</v>
      </c>
    </row>
    <row r="4" spans="1:8">
      <c r="A4" s="14" t="s">
        <v>18127</v>
      </c>
      <c r="B4" s="14" t="s">
        <v>18128</v>
      </c>
      <c r="C4" s="14" t="s">
        <v>14392</v>
      </c>
      <c r="D4" s="15" t="s">
        <v>19</v>
      </c>
      <c r="E4" s="14" t="s">
        <v>20</v>
      </c>
      <c r="F4" s="16" t="s">
        <v>18109</v>
      </c>
      <c r="G4" s="17" t="s">
        <v>18135</v>
      </c>
      <c r="H4" s="18" t="s">
        <v>18101</v>
      </c>
    </row>
    <row r="5" spans="1:8">
      <c r="B5" s="19"/>
      <c r="C5" s="19"/>
      <c r="D5" s="20"/>
      <c r="E5" s="21"/>
      <c r="F5" s="22"/>
      <c r="G5" s="23"/>
      <c r="H5" s="24"/>
    </row>
    <row r="6" spans="1:8">
      <c r="B6" s="19"/>
      <c r="C6" s="19"/>
      <c r="D6" s="20"/>
      <c r="E6" s="21"/>
      <c r="F6" s="22"/>
      <c r="G6" s="23">
        <v>0</v>
      </c>
      <c r="H6" s="24">
        <f t="shared" ref="H6:H13" si="0">IFERROR(ROUND($G6*$F6,2),"")</f>
        <v>0</v>
      </c>
    </row>
    <row r="7" spans="1:8">
      <c r="B7" s="19"/>
      <c r="C7" s="19"/>
      <c r="D7" s="20"/>
      <c r="E7" s="21"/>
      <c r="F7" s="22"/>
      <c r="G7" s="23">
        <v>0</v>
      </c>
      <c r="H7" s="24">
        <f t="shared" si="0"/>
        <v>0</v>
      </c>
    </row>
    <row r="8" spans="1:8">
      <c r="B8" s="19"/>
      <c r="C8" s="19"/>
      <c r="D8" s="20"/>
      <c r="E8" s="21"/>
      <c r="F8" s="22"/>
      <c r="G8" s="23">
        <v>0</v>
      </c>
      <c r="H8" s="24">
        <f t="shared" si="0"/>
        <v>0</v>
      </c>
    </row>
    <row r="9" spans="1:8">
      <c r="B9" s="19"/>
      <c r="C9" s="19"/>
      <c r="D9" s="20"/>
      <c r="E9" s="21"/>
      <c r="F9" s="22"/>
      <c r="G9" s="23">
        <v>0</v>
      </c>
      <c r="H9" s="24">
        <f t="shared" si="0"/>
        <v>0</v>
      </c>
    </row>
    <row r="10" spans="1:8">
      <c r="B10" s="19"/>
      <c r="C10" s="19"/>
      <c r="D10" s="20"/>
      <c r="E10" s="21"/>
      <c r="F10" s="22"/>
      <c r="G10" s="23">
        <v>0</v>
      </c>
      <c r="H10" s="24">
        <f t="shared" si="0"/>
        <v>0</v>
      </c>
    </row>
    <row r="11" spans="1:8">
      <c r="B11" s="19"/>
      <c r="C11" s="19"/>
      <c r="D11" s="20"/>
      <c r="E11" s="21"/>
      <c r="F11" s="22"/>
      <c r="G11" s="23">
        <v>0</v>
      </c>
      <c r="H11" s="24">
        <f t="shared" si="0"/>
        <v>0</v>
      </c>
    </row>
    <row r="12" spans="1:8">
      <c r="B12" s="19"/>
      <c r="C12" s="19"/>
      <c r="D12" s="20"/>
      <c r="E12" s="21"/>
      <c r="F12" s="22"/>
      <c r="G12" s="23">
        <v>0</v>
      </c>
      <c r="H12" s="24">
        <f t="shared" si="0"/>
        <v>0</v>
      </c>
    </row>
    <row r="13" spans="1:8">
      <c r="B13" s="19"/>
      <c r="C13" s="19"/>
      <c r="D13" s="20"/>
      <c r="E13" s="21"/>
      <c r="F13" s="22"/>
      <c r="G13" s="23">
        <v>0</v>
      </c>
      <c r="H13" s="24">
        <f t="shared" si="0"/>
        <v>0</v>
      </c>
    </row>
    <row r="14" spans="1:8">
      <c r="B14" s="19"/>
      <c r="C14" s="19"/>
      <c r="D14" s="20"/>
      <c r="E14" s="21"/>
      <c r="F14" s="22"/>
      <c r="G14" s="23"/>
      <c r="H14" s="24"/>
    </row>
    <row r="15" spans="1:8">
      <c r="B15" s="19"/>
      <c r="C15" s="19"/>
      <c r="D15" s="20"/>
      <c r="E15" s="21"/>
      <c r="F15" s="22"/>
      <c r="G15" s="23">
        <v>0</v>
      </c>
      <c r="H15" s="24">
        <f t="shared" ref="H15:H20" si="1">IFERROR(ROUND($G15*$F15,2),"")</f>
        <v>0</v>
      </c>
    </row>
    <row r="16" spans="1:8">
      <c r="B16" s="19"/>
      <c r="C16" s="19"/>
      <c r="D16" s="20"/>
      <c r="E16" s="21"/>
      <c r="F16" s="22"/>
      <c r="G16" s="23">
        <v>0</v>
      </c>
      <c r="H16" s="24">
        <f t="shared" si="1"/>
        <v>0</v>
      </c>
    </row>
    <row r="17" spans="2:8">
      <c r="B17" s="19"/>
      <c r="C17" s="19"/>
      <c r="D17" s="20"/>
      <c r="E17" s="21"/>
      <c r="F17" s="22"/>
      <c r="G17" s="23">
        <v>0</v>
      </c>
      <c r="H17" s="24">
        <f t="shared" si="1"/>
        <v>0</v>
      </c>
    </row>
    <row r="18" spans="2:8">
      <c r="B18" s="19"/>
      <c r="C18" s="19"/>
      <c r="D18" s="20"/>
      <c r="E18" s="21"/>
      <c r="F18" s="22"/>
      <c r="G18" s="23">
        <v>0</v>
      </c>
      <c r="H18" s="24">
        <f t="shared" si="1"/>
        <v>0</v>
      </c>
    </row>
    <row r="19" spans="2:8">
      <c r="B19" s="19"/>
      <c r="C19" s="19"/>
      <c r="D19" s="20"/>
      <c r="E19" s="21"/>
      <c r="F19" s="22"/>
      <c r="G19" s="23">
        <v>0</v>
      </c>
      <c r="H19" s="24">
        <f t="shared" si="1"/>
        <v>0</v>
      </c>
    </row>
    <row r="20" spans="2:8">
      <c r="B20" s="19"/>
      <c r="C20" s="19"/>
      <c r="D20" s="20"/>
      <c r="E20" s="21"/>
      <c r="F20" s="22"/>
      <c r="G20" s="23">
        <v>0</v>
      </c>
      <c r="H20" s="24">
        <f t="shared" si="1"/>
        <v>0</v>
      </c>
    </row>
    <row r="21" spans="2:8">
      <c r="B21" s="19"/>
      <c r="C21" s="19"/>
      <c r="D21" s="20"/>
      <c r="E21" s="21"/>
      <c r="F21" s="22"/>
      <c r="G21" s="23"/>
      <c r="H21" s="24"/>
    </row>
    <row r="22" spans="2:8">
      <c r="B22" s="19"/>
      <c r="C22" s="19"/>
      <c r="D22" s="20"/>
      <c r="E22" s="21"/>
      <c r="F22" s="22"/>
      <c r="G22" s="23">
        <v>0</v>
      </c>
      <c r="H22" s="24">
        <f t="shared" ref="H22:H30" si="2">IFERROR(ROUND($G22*$F22,2),"")</f>
        <v>0</v>
      </c>
    </row>
    <row r="23" spans="2:8">
      <c r="B23" s="19"/>
      <c r="C23" s="19"/>
      <c r="D23" s="20"/>
      <c r="E23" s="21"/>
      <c r="F23" s="22"/>
      <c r="G23" s="23">
        <v>0</v>
      </c>
      <c r="H23" s="24">
        <f t="shared" si="2"/>
        <v>0</v>
      </c>
    </row>
    <row r="24" spans="2:8">
      <c r="B24" s="19"/>
      <c r="C24" s="19"/>
      <c r="D24" s="20"/>
      <c r="E24" s="21"/>
      <c r="F24" s="22"/>
      <c r="G24" s="23">
        <v>0</v>
      </c>
      <c r="H24" s="24">
        <f t="shared" si="2"/>
        <v>0</v>
      </c>
    </row>
    <row r="25" spans="2:8">
      <c r="B25" s="19"/>
      <c r="C25" s="19"/>
      <c r="D25" s="20"/>
      <c r="E25" s="21"/>
      <c r="F25" s="22"/>
      <c r="G25" s="23">
        <v>0</v>
      </c>
      <c r="H25" s="24">
        <f t="shared" si="2"/>
        <v>0</v>
      </c>
    </row>
    <row r="26" spans="2:8">
      <c r="B26" s="19"/>
      <c r="C26" s="19"/>
      <c r="D26" s="20"/>
      <c r="E26" s="21"/>
      <c r="F26" s="22"/>
      <c r="G26" s="23">
        <v>0</v>
      </c>
      <c r="H26" s="24">
        <f t="shared" si="2"/>
        <v>0</v>
      </c>
    </row>
    <row r="27" spans="2:8">
      <c r="B27" s="19"/>
      <c r="C27" s="19"/>
      <c r="D27" s="20"/>
      <c r="E27" s="21"/>
      <c r="F27" s="22"/>
      <c r="G27" s="23">
        <v>0</v>
      </c>
      <c r="H27" s="24">
        <f t="shared" si="2"/>
        <v>0</v>
      </c>
    </row>
    <row r="28" spans="2:8">
      <c r="B28" s="19"/>
      <c r="C28" s="19"/>
      <c r="D28" s="20"/>
      <c r="E28" s="21"/>
      <c r="F28" s="22"/>
      <c r="G28" s="23">
        <v>0</v>
      </c>
      <c r="H28" s="24">
        <f t="shared" si="2"/>
        <v>0</v>
      </c>
    </row>
    <row r="29" spans="2:8">
      <c r="B29" s="19"/>
      <c r="C29" s="19"/>
      <c r="D29" s="20"/>
      <c r="E29" s="21"/>
      <c r="F29" s="22"/>
      <c r="G29" s="23">
        <v>0</v>
      </c>
      <c r="H29" s="24">
        <f t="shared" si="2"/>
        <v>0</v>
      </c>
    </row>
    <row r="30" spans="2:8">
      <c r="B30" s="19"/>
      <c r="C30" s="19"/>
      <c r="D30" s="20"/>
      <c r="E30" s="21"/>
      <c r="F30" s="22"/>
      <c r="G30" s="23">
        <v>0</v>
      </c>
      <c r="H30" s="24">
        <f t="shared" si="2"/>
        <v>0</v>
      </c>
    </row>
    <row r="31" spans="2:8">
      <c r="B31" s="19"/>
      <c r="C31" s="19"/>
      <c r="D31" s="20"/>
      <c r="E31" s="21"/>
      <c r="F31" s="22"/>
      <c r="G31" s="23"/>
      <c r="H31" s="24"/>
    </row>
    <row r="32" spans="2:8">
      <c r="B32" s="19"/>
      <c r="C32" s="19"/>
      <c r="D32" s="20"/>
      <c r="E32" s="21"/>
      <c r="F32" s="22"/>
      <c r="G32" s="23">
        <v>0</v>
      </c>
      <c r="H32" s="24">
        <f>IFERROR(ROUND($G32*$F32,2),"")</f>
        <v>0</v>
      </c>
    </row>
    <row r="33" spans="2:8">
      <c r="B33" s="19"/>
      <c r="C33" s="19"/>
      <c r="D33" s="20"/>
      <c r="E33" s="21"/>
      <c r="F33" s="22"/>
      <c r="G33" s="23">
        <v>0</v>
      </c>
      <c r="H33" s="24">
        <f>IFERROR(ROUND($G33*$F33,2),"")</f>
        <v>0</v>
      </c>
    </row>
    <row r="34" spans="2:8">
      <c r="B34" s="19"/>
      <c r="C34" s="19"/>
      <c r="D34" s="20"/>
      <c r="E34" s="21"/>
      <c r="F34" s="22"/>
      <c r="G34" s="23">
        <v>0</v>
      </c>
      <c r="H34" s="24">
        <f>IFERROR(ROUND($G34*$F34,2),"")</f>
        <v>0</v>
      </c>
    </row>
    <row r="35" spans="2:8">
      <c r="B35" s="19"/>
      <c r="C35" s="19"/>
      <c r="D35" s="20"/>
      <c r="E35" s="21"/>
      <c r="F35" s="22"/>
      <c r="G35" s="23">
        <v>0</v>
      </c>
      <c r="H35" s="24">
        <f>IFERROR(ROUND($G35*$F35,2),"")</f>
        <v>0</v>
      </c>
    </row>
    <row r="36" spans="2:8">
      <c r="B36" s="19"/>
      <c r="C36" s="19"/>
      <c r="D36" s="20"/>
      <c r="E36" s="21"/>
      <c r="F36" s="22"/>
      <c r="G36" s="23"/>
      <c r="H36" s="24"/>
    </row>
    <row r="37" spans="2:8">
      <c r="B37" s="19"/>
      <c r="C37" s="19"/>
      <c r="D37" s="20"/>
      <c r="E37" s="21"/>
      <c r="F37" s="22"/>
      <c r="G37" s="23">
        <v>0</v>
      </c>
      <c r="H37" s="24">
        <f t="shared" ref="H37:H49" si="3">IFERROR(ROUND($G37*$F37,2),"")</f>
        <v>0</v>
      </c>
    </row>
    <row r="38" spans="2:8">
      <c r="B38" s="19"/>
      <c r="C38" s="19"/>
      <c r="D38" s="20"/>
      <c r="E38" s="21"/>
      <c r="F38" s="22"/>
      <c r="G38" s="23">
        <v>0</v>
      </c>
      <c r="H38" s="24">
        <f t="shared" si="3"/>
        <v>0</v>
      </c>
    </row>
    <row r="39" spans="2:8">
      <c r="B39" s="19"/>
      <c r="C39" s="19"/>
      <c r="D39" s="20"/>
      <c r="E39" s="21"/>
      <c r="F39" s="22"/>
      <c r="G39" s="23">
        <v>0</v>
      </c>
      <c r="H39" s="24">
        <f t="shared" si="3"/>
        <v>0</v>
      </c>
    </row>
    <row r="40" spans="2:8">
      <c r="B40" s="19"/>
      <c r="C40" s="19"/>
      <c r="D40" s="20"/>
      <c r="E40" s="21"/>
      <c r="F40" s="22"/>
      <c r="G40" s="23">
        <v>0</v>
      </c>
      <c r="H40" s="24">
        <f t="shared" si="3"/>
        <v>0</v>
      </c>
    </row>
    <row r="41" spans="2:8">
      <c r="B41" s="19"/>
      <c r="C41" s="19"/>
      <c r="D41" s="20"/>
      <c r="E41" s="21"/>
      <c r="F41" s="22"/>
      <c r="G41" s="23">
        <v>0</v>
      </c>
      <c r="H41" s="24">
        <f t="shared" si="3"/>
        <v>0</v>
      </c>
    </row>
    <row r="42" spans="2:8">
      <c r="B42" s="19"/>
      <c r="C42" s="19"/>
      <c r="D42" s="20"/>
      <c r="E42" s="21"/>
      <c r="F42" s="22"/>
      <c r="G42" s="23">
        <v>0</v>
      </c>
      <c r="H42" s="24">
        <f t="shared" si="3"/>
        <v>0</v>
      </c>
    </row>
    <row r="43" spans="2:8">
      <c r="B43" s="19"/>
      <c r="C43" s="19"/>
      <c r="D43" s="20"/>
      <c r="E43" s="21"/>
      <c r="F43" s="22"/>
      <c r="G43" s="23">
        <v>0</v>
      </c>
      <c r="H43" s="24">
        <f t="shared" si="3"/>
        <v>0</v>
      </c>
    </row>
    <row r="44" spans="2:8">
      <c r="B44" s="19"/>
      <c r="C44" s="19"/>
      <c r="D44" s="20"/>
      <c r="E44" s="21"/>
      <c r="F44" s="22"/>
      <c r="G44" s="23">
        <v>0</v>
      </c>
      <c r="H44" s="24">
        <f t="shared" si="3"/>
        <v>0</v>
      </c>
    </row>
    <row r="45" spans="2:8">
      <c r="B45" s="19"/>
      <c r="C45" s="19"/>
      <c r="D45" s="20"/>
      <c r="E45" s="21"/>
      <c r="F45" s="22"/>
      <c r="G45" s="23">
        <v>0</v>
      </c>
      <c r="H45" s="24">
        <f t="shared" si="3"/>
        <v>0</v>
      </c>
    </row>
    <row r="46" spans="2:8">
      <c r="B46" s="19"/>
      <c r="C46" s="19"/>
      <c r="D46" s="20"/>
      <c r="E46" s="21"/>
      <c r="F46" s="22"/>
      <c r="G46" s="23">
        <v>0</v>
      </c>
      <c r="H46" s="24">
        <f t="shared" si="3"/>
        <v>0</v>
      </c>
    </row>
    <row r="47" spans="2:8">
      <c r="B47" s="19"/>
      <c r="C47" s="19"/>
      <c r="D47" s="20"/>
      <c r="E47" s="21"/>
      <c r="F47" s="22"/>
      <c r="G47" s="23">
        <v>0</v>
      </c>
      <c r="H47" s="24">
        <f t="shared" si="3"/>
        <v>0</v>
      </c>
    </row>
    <row r="48" spans="2:8">
      <c r="B48" s="19"/>
      <c r="C48" s="19"/>
      <c r="D48" s="20"/>
      <c r="E48" s="21"/>
      <c r="F48" s="22"/>
      <c r="G48" s="23">
        <v>0</v>
      </c>
      <c r="H48" s="24">
        <f t="shared" si="3"/>
        <v>0</v>
      </c>
    </row>
    <row r="49" spans="2:8">
      <c r="B49" s="19"/>
      <c r="C49" s="19"/>
      <c r="D49" s="20"/>
      <c r="E49" s="21"/>
      <c r="F49" s="22"/>
      <c r="G49" s="23">
        <v>0</v>
      </c>
      <c r="H49" s="24">
        <f t="shared" si="3"/>
        <v>0</v>
      </c>
    </row>
    <row r="50" spans="2:8">
      <c r="B50" s="19"/>
      <c r="C50" s="19"/>
      <c r="D50" s="20"/>
      <c r="E50" s="21"/>
      <c r="F50" s="22"/>
      <c r="G50" s="23"/>
      <c r="H50" s="24"/>
    </row>
    <row r="51" spans="2:8">
      <c r="B51" s="19"/>
      <c r="C51" s="19"/>
      <c r="D51" s="20"/>
      <c r="E51" s="21"/>
      <c r="F51" s="22"/>
      <c r="G51" s="23">
        <v>0</v>
      </c>
      <c r="H51" s="24">
        <f t="shared" ref="H51:H56" si="4">IFERROR(ROUND($G51*$F51,2),"")</f>
        <v>0</v>
      </c>
    </row>
    <row r="52" spans="2:8">
      <c r="B52" s="19"/>
      <c r="C52" s="19"/>
      <c r="D52" s="20"/>
      <c r="E52" s="21"/>
      <c r="F52" s="22"/>
      <c r="G52" s="23">
        <v>0</v>
      </c>
      <c r="H52" s="24">
        <f t="shared" si="4"/>
        <v>0</v>
      </c>
    </row>
    <row r="53" spans="2:8">
      <c r="B53" s="19"/>
      <c r="C53" s="19"/>
      <c r="D53" s="20"/>
      <c r="E53" s="21"/>
      <c r="F53" s="22"/>
      <c r="G53" s="23">
        <v>0</v>
      </c>
      <c r="H53" s="24">
        <f t="shared" si="4"/>
        <v>0</v>
      </c>
    </row>
    <row r="54" spans="2:8">
      <c r="B54" s="19"/>
      <c r="C54" s="19"/>
      <c r="D54" s="20"/>
      <c r="E54" s="21"/>
      <c r="F54" s="22"/>
      <c r="G54" s="23">
        <v>0</v>
      </c>
      <c r="H54" s="24">
        <f t="shared" si="4"/>
        <v>0</v>
      </c>
    </row>
    <row r="55" spans="2:8">
      <c r="B55" s="19"/>
      <c r="C55" s="19"/>
      <c r="D55" s="20"/>
      <c r="E55" s="21"/>
      <c r="F55" s="22"/>
      <c r="G55" s="23">
        <v>0</v>
      </c>
      <c r="H55" s="24">
        <f t="shared" si="4"/>
        <v>0</v>
      </c>
    </row>
    <row r="56" spans="2:8">
      <c r="B56" s="19"/>
      <c r="C56" s="19"/>
      <c r="D56" s="20"/>
      <c r="E56" s="21"/>
      <c r="F56" s="22"/>
      <c r="G56" s="23">
        <v>0</v>
      </c>
      <c r="H56" s="24">
        <f t="shared" si="4"/>
        <v>0</v>
      </c>
    </row>
    <row r="57" spans="2:8">
      <c r="B57" s="19"/>
      <c r="C57" s="19"/>
      <c r="D57" s="20"/>
      <c r="E57" s="21"/>
      <c r="F57" s="22"/>
      <c r="G57" s="23"/>
      <c r="H57" s="24"/>
    </row>
    <row r="58" spans="2:8">
      <c r="B58" s="19"/>
      <c r="C58" s="19"/>
      <c r="D58" s="20"/>
      <c r="E58" s="21"/>
      <c r="F58" s="22"/>
      <c r="G58" s="23">
        <v>0</v>
      </c>
      <c r="H58" s="24">
        <f t="shared" ref="H58:H66" si="5">IFERROR(ROUND($G58*$F58,2),"")</f>
        <v>0</v>
      </c>
    </row>
    <row r="59" spans="2:8">
      <c r="B59" s="19"/>
      <c r="C59" s="19"/>
      <c r="D59" s="20"/>
      <c r="E59" s="21"/>
      <c r="F59" s="22"/>
      <c r="G59" s="23">
        <v>0</v>
      </c>
      <c r="H59" s="24">
        <f t="shared" si="5"/>
        <v>0</v>
      </c>
    </row>
    <row r="60" spans="2:8">
      <c r="B60" s="19"/>
      <c r="C60" s="19"/>
      <c r="D60" s="20"/>
      <c r="E60" s="21"/>
      <c r="F60" s="22"/>
      <c r="G60" s="23">
        <v>0</v>
      </c>
      <c r="H60" s="24">
        <f t="shared" si="5"/>
        <v>0</v>
      </c>
    </row>
    <row r="61" spans="2:8">
      <c r="B61" s="19"/>
      <c r="C61" s="19"/>
      <c r="D61" s="20"/>
      <c r="E61" s="21"/>
      <c r="F61" s="22"/>
      <c r="G61" s="23">
        <v>0</v>
      </c>
      <c r="H61" s="24">
        <f t="shared" si="5"/>
        <v>0</v>
      </c>
    </row>
    <row r="62" spans="2:8">
      <c r="B62" s="19"/>
      <c r="C62" s="19"/>
      <c r="D62" s="20"/>
      <c r="E62" s="21"/>
      <c r="F62" s="22"/>
      <c r="G62" s="23">
        <v>0</v>
      </c>
      <c r="H62" s="24">
        <f t="shared" si="5"/>
        <v>0</v>
      </c>
    </row>
    <row r="63" spans="2:8">
      <c r="B63" s="19"/>
      <c r="C63" s="19"/>
      <c r="D63" s="20"/>
      <c r="E63" s="21"/>
      <c r="F63" s="22"/>
      <c r="G63" s="23">
        <v>0</v>
      </c>
      <c r="H63" s="24">
        <f t="shared" si="5"/>
        <v>0</v>
      </c>
    </row>
    <row r="64" spans="2:8">
      <c r="B64" s="19"/>
      <c r="C64" s="19"/>
      <c r="D64" s="20"/>
      <c r="E64" s="21"/>
      <c r="F64" s="22"/>
      <c r="G64" s="23">
        <v>0</v>
      </c>
      <c r="H64" s="24">
        <f t="shared" si="5"/>
        <v>0</v>
      </c>
    </row>
    <row r="65" spans="2:8">
      <c r="B65" s="19"/>
      <c r="C65" s="19"/>
      <c r="D65" s="20"/>
      <c r="E65" s="21"/>
      <c r="F65" s="22"/>
      <c r="G65" s="23">
        <v>0</v>
      </c>
      <c r="H65" s="24">
        <f t="shared" si="5"/>
        <v>0</v>
      </c>
    </row>
    <row r="66" spans="2:8">
      <c r="B66" s="19"/>
      <c r="C66" s="19"/>
      <c r="D66" s="20"/>
      <c r="E66" s="21"/>
      <c r="F66" s="22"/>
      <c r="G66" s="23">
        <v>0</v>
      </c>
      <c r="H66" s="24">
        <f t="shared" si="5"/>
        <v>0</v>
      </c>
    </row>
    <row r="67" spans="2:8">
      <c r="B67" s="19"/>
      <c r="C67" s="19"/>
      <c r="D67" s="20"/>
      <c r="E67" s="21"/>
      <c r="F67" s="22"/>
      <c r="G67" s="23"/>
      <c r="H67" s="24"/>
    </row>
    <row r="68" spans="2:8">
      <c r="B68" s="19"/>
      <c r="C68" s="19"/>
      <c r="D68" s="20"/>
      <c r="E68" s="21"/>
      <c r="F68" s="22"/>
      <c r="G68" s="23">
        <v>0</v>
      </c>
      <c r="H68" s="24">
        <f t="shared" ref="H68:H73" si="6">IFERROR(ROUND($G68*$F68,2),"")</f>
        <v>0</v>
      </c>
    </row>
    <row r="69" spans="2:8">
      <c r="B69" s="19"/>
      <c r="C69" s="19"/>
      <c r="D69" s="20"/>
      <c r="E69" s="21"/>
      <c r="F69" s="22"/>
      <c r="G69" s="23">
        <v>0</v>
      </c>
      <c r="H69" s="24">
        <f t="shared" si="6"/>
        <v>0</v>
      </c>
    </row>
    <row r="70" spans="2:8">
      <c r="B70" s="19"/>
      <c r="C70" s="19"/>
      <c r="D70" s="20"/>
      <c r="E70" s="21"/>
      <c r="F70" s="22"/>
      <c r="G70" s="23">
        <v>0</v>
      </c>
      <c r="H70" s="24">
        <f t="shared" si="6"/>
        <v>0</v>
      </c>
    </row>
    <row r="71" spans="2:8">
      <c r="B71" s="19"/>
      <c r="C71" s="19"/>
      <c r="D71" s="20"/>
      <c r="E71" s="21"/>
      <c r="F71" s="22"/>
      <c r="G71" s="23">
        <v>0</v>
      </c>
      <c r="H71" s="24">
        <f t="shared" si="6"/>
        <v>0</v>
      </c>
    </row>
    <row r="72" spans="2:8">
      <c r="B72" s="19"/>
      <c r="C72" s="19"/>
      <c r="D72" s="20"/>
      <c r="E72" s="21"/>
      <c r="F72" s="22"/>
      <c r="G72" s="23">
        <v>0</v>
      </c>
      <c r="H72" s="24">
        <f t="shared" si="6"/>
        <v>0</v>
      </c>
    </row>
    <row r="73" spans="2:8">
      <c r="B73" s="19"/>
      <c r="C73" s="19"/>
      <c r="D73" s="20"/>
      <c r="E73" s="21"/>
      <c r="F73" s="22"/>
      <c r="G73" s="23">
        <v>0</v>
      </c>
      <c r="H73" s="24">
        <f t="shared" si="6"/>
        <v>0</v>
      </c>
    </row>
    <row r="74" spans="2:8">
      <c r="B74" s="19"/>
      <c r="C74" s="19"/>
      <c r="D74" s="20"/>
      <c r="E74" s="21"/>
      <c r="F74" s="22"/>
      <c r="G74" s="23"/>
      <c r="H74" s="24"/>
    </row>
    <row r="75" spans="2:8">
      <c r="B75" s="19"/>
      <c r="C75" s="19"/>
      <c r="D75" s="20"/>
      <c r="E75" s="21"/>
      <c r="F75" s="22"/>
      <c r="G75" s="23">
        <v>0</v>
      </c>
      <c r="H75" s="24">
        <f>IFERROR(ROUND($G75*$F75,2),"")</f>
        <v>0</v>
      </c>
    </row>
    <row r="76" spans="2:8">
      <c r="B76" s="19"/>
      <c r="C76" s="19"/>
      <c r="D76" s="20"/>
      <c r="E76" s="21"/>
      <c r="F76" s="22"/>
      <c r="G76" s="23">
        <v>0</v>
      </c>
      <c r="H76" s="24">
        <f>IFERROR(ROUND($G76*$F76,2),"")</f>
        <v>0</v>
      </c>
    </row>
    <row r="77" spans="2:8">
      <c r="B77" s="19"/>
      <c r="C77" s="19"/>
      <c r="D77" s="20"/>
      <c r="E77" s="21"/>
      <c r="F77" s="22"/>
      <c r="G77" s="23">
        <v>0</v>
      </c>
      <c r="H77" s="24">
        <f>IFERROR(ROUND($G77*$F77,2),"")</f>
        <v>0</v>
      </c>
    </row>
    <row r="78" spans="2:8">
      <c r="B78" s="19"/>
      <c r="C78" s="19"/>
      <c r="D78" s="20"/>
      <c r="E78" s="21"/>
      <c r="F78" s="22"/>
      <c r="G78" s="23">
        <v>0</v>
      </c>
      <c r="H78" s="24">
        <f>IFERROR(ROUND($G78*$F78,2),"")</f>
        <v>0</v>
      </c>
    </row>
    <row r="79" spans="2:8">
      <c r="B79" s="19"/>
      <c r="C79" s="19"/>
      <c r="D79" s="20"/>
      <c r="E79" s="21"/>
      <c r="F79" s="22"/>
      <c r="G79" s="23"/>
      <c r="H79" s="24"/>
    </row>
    <row r="80" spans="2:8">
      <c r="B80" s="19"/>
      <c r="C80" s="19"/>
      <c r="D80" s="20"/>
      <c r="E80" s="21"/>
      <c r="F80" s="22"/>
      <c r="G80" s="23">
        <v>0</v>
      </c>
      <c r="H80" s="24">
        <f t="shared" ref="H80:H107" si="7">IFERROR(ROUND($G80*$F80,2),"")</f>
        <v>0</v>
      </c>
    </row>
    <row r="81" spans="2:8">
      <c r="B81" s="19"/>
      <c r="C81" s="19"/>
      <c r="D81" s="20"/>
      <c r="E81" s="21"/>
      <c r="F81" s="22"/>
      <c r="G81" s="23">
        <v>0</v>
      </c>
      <c r="H81" s="24">
        <f t="shared" si="7"/>
        <v>0</v>
      </c>
    </row>
    <row r="82" spans="2:8">
      <c r="B82" s="19"/>
      <c r="C82" s="19"/>
      <c r="D82" s="20"/>
      <c r="E82" s="21"/>
      <c r="F82" s="22"/>
      <c r="G82" s="23">
        <v>0</v>
      </c>
      <c r="H82" s="24">
        <f t="shared" si="7"/>
        <v>0</v>
      </c>
    </row>
    <row r="83" spans="2:8">
      <c r="B83" s="19"/>
      <c r="C83" s="19"/>
      <c r="D83" s="20"/>
      <c r="E83" s="21"/>
      <c r="F83" s="22"/>
      <c r="G83" s="23">
        <v>0</v>
      </c>
      <c r="H83" s="24">
        <f t="shared" si="7"/>
        <v>0</v>
      </c>
    </row>
    <row r="84" spans="2:8">
      <c r="B84" s="19"/>
      <c r="C84" s="19"/>
      <c r="D84" s="20"/>
      <c r="E84" s="21"/>
      <c r="F84" s="22"/>
      <c r="G84" s="23">
        <v>0</v>
      </c>
      <c r="H84" s="24">
        <f t="shared" si="7"/>
        <v>0</v>
      </c>
    </row>
    <row r="85" spans="2:8">
      <c r="B85" s="19"/>
      <c r="C85" s="19"/>
      <c r="D85" s="20"/>
      <c r="E85" s="21"/>
      <c r="F85" s="22"/>
      <c r="G85" s="23">
        <v>0</v>
      </c>
      <c r="H85" s="24">
        <f t="shared" si="7"/>
        <v>0</v>
      </c>
    </row>
    <row r="86" spans="2:8">
      <c r="B86" s="19"/>
      <c r="C86" s="19"/>
      <c r="D86" s="20"/>
      <c r="E86" s="21"/>
      <c r="F86" s="22"/>
      <c r="G86" s="23">
        <v>0</v>
      </c>
      <c r="H86" s="24">
        <f t="shared" si="7"/>
        <v>0</v>
      </c>
    </row>
    <row r="87" spans="2:8">
      <c r="B87" s="19"/>
      <c r="C87" s="19"/>
      <c r="D87" s="20"/>
      <c r="E87" s="21"/>
      <c r="F87" s="22"/>
      <c r="G87" s="23">
        <v>0</v>
      </c>
      <c r="H87" s="24">
        <f t="shared" si="7"/>
        <v>0</v>
      </c>
    </row>
    <row r="88" spans="2:8">
      <c r="B88" s="19"/>
      <c r="C88" s="19"/>
      <c r="D88" s="20"/>
      <c r="E88" s="21"/>
      <c r="F88" s="22"/>
      <c r="G88" s="23">
        <v>0</v>
      </c>
      <c r="H88" s="24">
        <f t="shared" si="7"/>
        <v>0</v>
      </c>
    </row>
    <row r="89" spans="2:8">
      <c r="B89" s="19"/>
      <c r="C89" s="19"/>
      <c r="D89" s="20"/>
      <c r="E89" s="21"/>
      <c r="F89" s="22"/>
      <c r="G89" s="23">
        <v>0</v>
      </c>
      <c r="H89" s="24">
        <f t="shared" si="7"/>
        <v>0</v>
      </c>
    </row>
    <row r="90" spans="2:8">
      <c r="B90" s="19"/>
      <c r="C90" s="19"/>
      <c r="D90" s="20"/>
      <c r="E90" s="21"/>
      <c r="F90" s="22"/>
      <c r="G90" s="23">
        <v>0</v>
      </c>
      <c r="H90" s="24">
        <f t="shared" si="7"/>
        <v>0</v>
      </c>
    </row>
    <row r="91" spans="2:8">
      <c r="B91" s="19"/>
      <c r="C91" s="19"/>
      <c r="D91" s="20"/>
      <c r="E91" s="21"/>
      <c r="F91" s="22"/>
      <c r="G91" s="23">
        <v>0</v>
      </c>
      <c r="H91" s="24">
        <f t="shared" si="7"/>
        <v>0</v>
      </c>
    </row>
    <row r="92" spans="2:8">
      <c r="B92" s="19"/>
      <c r="C92" s="19"/>
      <c r="D92" s="20"/>
      <c r="E92" s="21"/>
      <c r="F92" s="22"/>
      <c r="G92" s="23">
        <v>0</v>
      </c>
      <c r="H92" s="24">
        <f t="shared" si="7"/>
        <v>0</v>
      </c>
    </row>
    <row r="93" spans="2:8">
      <c r="B93" s="19"/>
      <c r="C93" s="19"/>
      <c r="D93" s="20"/>
      <c r="E93" s="21"/>
      <c r="F93" s="22"/>
      <c r="G93" s="23">
        <v>0</v>
      </c>
      <c r="H93" s="24">
        <f t="shared" si="7"/>
        <v>0</v>
      </c>
    </row>
    <row r="94" spans="2:8">
      <c r="B94" s="19"/>
      <c r="C94" s="19"/>
      <c r="D94" s="20"/>
      <c r="E94" s="21"/>
      <c r="F94" s="22"/>
      <c r="G94" s="23">
        <v>0</v>
      </c>
      <c r="H94" s="24">
        <f t="shared" si="7"/>
        <v>0</v>
      </c>
    </row>
    <row r="95" spans="2:8">
      <c r="B95" s="19"/>
      <c r="C95" s="19"/>
      <c r="D95" s="20"/>
      <c r="E95" s="21"/>
      <c r="F95" s="22"/>
      <c r="G95" s="23">
        <v>0</v>
      </c>
      <c r="H95" s="24">
        <f t="shared" si="7"/>
        <v>0</v>
      </c>
    </row>
    <row r="96" spans="2:8">
      <c r="B96" s="19"/>
      <c r="C96" s="19"/>
      <c r="D96" s="20"/>
      <c r="E96" s="21"/>
      <c r="F96" s="22"/>
      <c r="G96" s="23">
        <v>0</v>
      </c>
      <c r="H96" s="24">
        <f t="shared" si="7"/>
        <v>0</v>
      </c>
    </row>
    <row r="97" spans="2:8">
      <c r="B97" s="19"/>
      <c r="C97" s="19"/>
      <c r="D97" s="20"/>
      <c r="E97" s="21"/>
      <c r="F97" s="22"/>
      <c r="G97" s="23">
        <v>0</v>
      </c>
      <c r="H97" s="24">
        <f t="shared" si="7"/>
        <v>0</v>
      </c>
    </row>
    <row r="98" spans="2:8">
      <c r="B98" s="19"/>
      <c r="C98" s="19"/>
      <c r="D98" s="20"/>
      <c r="E98" s="21"/>
      <c r="F98" s="22"/>
      <c r="G98" s="23">
        <v>0</v>
      </c>
      <c r="H98" s="24">
        <f t="shared" si="7"/>
        <v>0</v>
      </c>
    </row>
    <row r="99" spans="2:8">
      <c r="B99" s="19"/>
      <c r="C99" s="19"/>
      <c r="D99" s="20"/>
      <c r="E99" s="21"/>
      <c r="F99" s="22"/>
      <c r="G99" s="23">
        <v>0</v>
      </c>
      <c r="H99" s="24">
        <f t="shared" si="7"/>
        <v>0</v>
      </c>
    </row>
    <row r="100" spans="2:8">
      <c r="B100" s="19"/>
      <c r="C100" s="19"/>
      <c r="D100" s="20"/>
      <c r="E100" s="21"/>
      <c r="F100" s="22"/>
      <c r="G100" s="23">
        <v>0</v>
      </c>
      <c r="H100" s="24">
        <f t="shared" si="7"/>
        <v>0</v>
      </c>
    </row>
    <row r="101" spans="2:8">
      <c r="B101" s="19"/>
      <c r="C101" s="19"/>
      <c r="D101" s="20"/>
      <c r="E101" s="21"/>
      <c r="F101" s="22"/>
      <c r="G101" s="23">
        <v>0</v>
      </c>
      <c r="H101" s="24">
        <f t="shared" si="7"/>
        <v>0</v>
      </c>
    </row>
    <row r="102" spans="2:8">
      <c r="B102" s="19"/>
      <c r="C102" s="19"/>
      <c r="D102" s="20"/>
      <c r="E102" s="21"/>
      <c r="F102" s="22"/>
      <c r="G102" s="23">
        <v>0</v>
      </c>
      <c r="H102" s="24">
        <f t="shared" si="7"/>
        <v>0</v>
      </c>
    </row>
    <row r="103" spans="2:8">
      <c r="B103" s="19"/>
      <c r="C103" s="19"/>
      <c r="D103" s="20"/>
      <c r="E103" s="21"/>
      <c r="F103" s="22"/>
      <c r="G103" s="23">
        <v>0</v>
      </c>
      <c r="H103" s="24">
        <f t="shared" si="7"/>
        <v>0</v>
      </c>
    </row>
    <row r="104" spans="2:8">
      <c r="B104" s="19"/>
      <c r="C104" s="19"/>
      <c r="D104" s="20"/>
      <c r="E104" s="21"/>
      <c r="F104" s="22"/>
      <c r="G104" s="23">
        <v>0</v>
      </c>
      <c r="H104" s="24">
        <f t="shared" si="7"/>
        <v>0</v>
      </c>
    </row>
    <row r="105" spans="2:8">
      <c r="B105" s="19"/>
      <c r="C105" s="19"/>
      <c r="D105" s="20"/>
      <c r="E105" s="21"/>
      <c r="F105" s="22"/>
      <c r="G105" s="23">
        <v>0</v>
      </c>
      <c r="H105" s="24">
        <f t="shared" si="7"/>
        <v>0</v>
      </c>
    </row>
    <row r="106" spans="2:8">
      <c r="B106" s="19"/>
      <c r="C106" s="19"/>
      <c r="D106" s="20"/>
      <c r="E106" s="21"/>
      <c r="F106" s="22"/>
      <c r="G106" s="23">
        <v>0</v>
      </c>
      <c r="H106" s="24">
        <f t="shared" si="7"/>
        <v>0</v>
      </c>
    </row>
    <row r="107" spans="2:8">
      <c r="B107" s="19"/>
      <c r="C107" s="19"/>
      <c r="D107" s="20"/>
      <c r="E107" s="21"/>
      <c r="F107" s="22"/>
      <c r="G107" s="23">
        <v>0</v>
      </c>
      <c r="H107" s="24">
        <f t="shared" si="7"/>
        <v>0</v>
      </c>
    </row>
    <row r="108" spans="2:8">
      <c r="B108" s="19"/>
      <c r="C108" s="19"/>
      <c r="D108" s="20"/>
      <c r="E108" s="21"/>
      <c r="F108" s="22"/>
      <c r="G108" s="23"/>
      <c r="H108" s="24"/>
    </row>
    <row r="109" spans="2:8">
      <c r="B109" s="19"/>
      <c r="C109" s="19"/>
      <c r="D109" s="20"/>
      <c r="E109" s="21"/>
      <c r="F109" s="22"/>
      <c r="G109" s="23">
        <v>0</v>
      </c>
      <c r="H109" s="24">
        <f>IFERROR(ROUND($G109*$F109,2),"")</f>
        <v>0</v>
      </c>
    </row>
    <row r="110" spans="2:8">
      <c r="B110" s="19"/>
      <c r="C110" s="19"/>
      <c r="D110" s="20"/>
      <c r="E110" s="21"/>
      <c r="F110" s="22"/>
      <c r="G110" s="23"/>
      <c r="H110" s="24"/>
    </row>
    <row r="111" spans="2:8">
      <c r="B111" s="19"/>
      <c r="C111" s="19"/>
      <c r="D111" s="20"/>
      <c r="E111" s="21"/>
      <c r="F111" s="22"/>
      <c r="G111" s="23">
        <v>0</v>
      </c>
      <c r="H111" s="24">
        <f>IFERROR(ROUND($G111*$F111,2),"")</f>
        <v>0</v>
      </c>
    </row>
    <row r="112" spans="2:8">
      <c r="B112" s="19"/>
      <c r="C112" s="19"/>
      <c r="D112" s="20"/>
      <c r="E112" s="21"/>
      <c r="F112" s="22"/>
      <c r="G112" s="25"/>
      <c r="H112" s="24">
        <f>SUBTOTAL(9,H5:H111)</f>
        <v>0</v>
      </c>
    </row>
    <row r="113" spans="1:8">
      <c r="A113" s="26"/>
      <c r="B113" s="27"/>
      <c r="C113" s="27"/>
      <c r="D113" s="27"/>
      <c r="E113" s="27"/>
      <c r="F113" s="28"/>
      <c r="G113" s="29"/>
      <c r="H113" s="30"/>
    </row>
    <row r="114" spans="1:8">
      <c r="A114" s="31"/>
      <c r="B114" s="31"/>
      <c r="C114" s="31"/>
    </row>
    <row r="115" spans="1:8">
      <c r="A115" s="31"/>
      <c r="B115" s="31"/>
      <c r="C115" s="31"/>
    </row>
    <row r="116" spans="1:8">
      <c r="A116" s="31"/>
      <c r="B116" s="31"/>
      <c r="C116" s="31"/>
      <c r="D116" s="32"/>
    </row>
    <row r="117" spans="1:8">
      <c r="A117" s="31"/>
      <c r="B117" s="31"/>
      <c r="C117" s="31"/>
    </row>
    <row r="118" spans="1:8">
      <c r="A118" s="31"/>
      <c r="B118" s="31"/>
      <c r="C118" s="31"/>
    </row>
    <row r="119" spans="1:8">
      <c r="A119" s="31"/>
      <c r="B119" s="31"/>
      <c r="C119" s="31"/>
    </row>
    <row r="120" spans="1:8">
      <c r="A120" s="31"/>
      <c r="B120" s="31"/>
      <c r="C120" s="31"/>
    </row>
    <row r="121" spans="1:8">
      <c r="A121" s="31"/>
      <c r="B121" s="31"/>
      <c r="C121" s="31"/>
    </row>
  </sheetData>
  <mergeCells count="3">
    <mergeCell ref="A1:H1"/>
    <mergeCell ref="B2:D2"/>
    <mergeCell ref="B3:D3"/>
  </mergeCells>
  <printOptions horizontalCentered="1"/>
  <pageMargins left="0.78749999999999998" right="0.39374999999999999" top="1.18055555555556" bottom="0.78680555555555598" header="0.196527777777778" footer="0.196527777777778"/>
  <pageSetup paperSize="9" fitToHeight="0" orientation="portrait" horizontalDpi="300" verticalDpi="300"/>
  <headerFooter>
    <oddHeader>&amp;CPREFEITURA MUNICIPAL DE COLATINA</oddHeader>
    <oddFooter>&amp;R&amp;9Página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AMJ6595"/>
  <sheetViews>
    <sheetView topLeftCell="A6547" zoomScaleNormal="100" workbookViewId="0">
      <selection activeCell="B6588" sqref="B6588"/>
    </sheetView>
  </sheetViews>
  <sheetFormatPr defaultColWidth="8.375" defaultRowHeight="14.25"/>
  <cols>
    <col min="1" max="1" width="20.625" style="348" customWidth="1"/>
    <col min="2" max="2" width="63.625" style="349" customWidth="1"/>
    <col min="3" max="3" width="5.625" style="350" customWidth="1"/>
    <col min="4" max="4" width="19.875" style="351" customWidth="1"/>
    <col min="5" max="5" width="13.375" style="352" hidden="1" customWidth="1"/>
    <col min="6" max="1013" width="8.375" style="353" hidden="1"/>
    <col min="1014" max="1014" width="8.375" style="310" hidden="1"/>
    <col min="1015" max="1024" width="9" style="310" hidden="1" customWidth="1"/>
  </cols>
  <sheetData>
    <row r="1" spans="1:1024" s="347" customFormat="1" ht="25.5" customHeight="1">
      <c r="A1" s="354" t="s">
        <v>16</v>
      </c>
      <c r="B1" s="355">
        <v>45748</v>
      </c>
      <c r="C1" s="473" t="s">
        <v>17</v>
      </c>
      <c r="D1" s="473"/>
      <c r="E1" s="356"/>
      <c r="ALZ1" s="323"/>
      <c r="AMA1" s="323"/>
      <c r="AMB1" s="323"/>
      <c r="AMC1" s="323"/>
      <c r="AMD1" s="323"/>
      <c r="AME1" s="323"/>
      <c r="AMF1" s="323"/>
      <c r="AMG1" s="323"/>
      <c r="AMH1" s="323"/>
      <c r="AMI1" s="323"/>
      <c r="AMJ1" s="323"/>
    </row>
    <row r="2" spans="1:1024">
      <c r="A2" s="357" t="s">
        <v>18</v>
      </c>
      <c r="B2" s="358" t="s">
        <v>19</v>
      </c>
      <c r="C2" s="358" t="s">
        <v>20</v>
      </c>
      <c r="D2" s="359" t="s">
        <v>21</v>
      </c>
    </row>
    <row r="3" spans="1:1024">
      <c r="A3" s="296">
        <v>307731</v>
      </c>
      <c r="B3" s="343" t="s">
        <v>22</v>
      </c>
      <c r="C3" s="296" t="s">
        <v>23</v>
      </c>
      <c r="D3" s="344">
        <v>145.78</v>
      </c>
      <c r="E3" s="360">
        <v>0</v>
      </c>
      <c r="F3" s="344">
        <v>141.03</v>
      </c>
      <c r="G3" s="360">
        <v>0</v>
      </c>
      <c r="H3" s="344">
        <v>194.49</v>
      </c>
      <c r="I3" s="360">
        <v>0</v>
      </c>
      <c r="J3" s="344">
        <v>169.11</v>
      </c>
      <c r="K3" s="360">
        <v>0</v>
      </c>
      <c r="L3" s="344">
        <v>153.84</v>
      </c>
      <c r="M3" s="360">
        <v>0</v>
      </c>
      <c r="N3" s="344">
        <v>147.41</v>
      </c>
      <c r="O3" s="360">
        <v>0</v>
      </c>
      <c r="P3" s="344">
        <v>179.81</v>
      </c>
      <c r="Q3" s="360">
        <v>0</v>
      </c>
      <c r="R3" s="344">
        <v>170</v>
      </c>
    </row>
    <row r="4" spans="1:1024">
      <c r="A4" s="296">
        <v>307732</v>
      </c>
      <c r="B4" s="343" t="s">
        <v>24</v>
      </c>
      <c r="C4" s="296" t="s">
        <v>23</v>
      </c>
      <c r="D4" s="344">
        <v>119.44</v>
      </c>
      <c r="E4" s="360">
        <v>5.0000000000000001E-4</v>
      </c>
      <c r="F4" s="344">
        <v>676.32</v>
      </c>
      <c r="G4" s="360">
        <v>0</v>
      </c>
      <c r="H4" s="344">
        <v>869.66</v>
      </c>
      <c r="I4" s="360">
        <v>5.9999999999999995E-4</v>
      </c>
      <c r="J4" s="344">
        <v>872.63</v>
      </c>
      <c r="K4" s="360">
        <v>0</v>
      </c>
      <c r="L4" s="344">
        <v>775.58</v>
      </c>
      <c r="M4" s="360">
        <v>0</v>
      </c>
      <c r="N4" s="344">
        <v>735.71</v>
      </c>
      <c r="O4" s="360">
        <v>6.9999999999999999E-4</v>
      </c>
      <c r="P4" s="344">
        <v>801.94</v>
      </c>
      <c r="Q4" s="360">
        <v>0</v>
      </c>
      <c r="R4" s="344">
        <v>740.67</v>
      </c>
    </row>
    <row r="5" spans="1:1024">
      <c r="A5" s="296">
        <v>308308</v>
      </c>
      <c r="B5" s="343" t="s">
        <v>25</v>
      </c>
      <c r="C5" s="296" t="s">
        <v>26</v>
      </c>
      <c r="D5" s="344">
        <v>5414.14</v>
      </c>
      <c r="E5" s="360">
        <v>5.0000000000000001E-4</v>
      </c>
      <c r="F5" s="344">
        <v>114.54</v>
      </c>
      <c r="G5" s="360">
        <v>0</v>
      </c>
      <c r="H5" s="344">
        <v>149.83000000000001</v>
      </c>
      <c r="I5" s="360">
        <v>5.9999999999999995E-4</v>
      </c>
      <c r="J5" s="344">
        <v>150.77000000000001</v>
      </c>
      <c r="K5" s="360">
        <v>0</v>
      </c>
      <c r="L5" s="344">
        <v>132.65</v>
      </c>
      <c r="M5" s="360">
        <v>0</v>
      </c>
      <c r="N5" s="344">
        <v>125.14</v>
      </c>
      <c r="O5" s="360">
        <v>6.9999999999999999E-4</v>
      </c>
      <c r="P5" s="344">
        <v>137.35</v>
      </c>
      <c r="Q5" s="360">
        <v>0</v>
      </c>
      <c r="R5" s="344">
        <v>126.08</v>
      </c>
    </row>
    <row r="6" spans="1:1024">
      <c r="A6" s="296">
        <v>308313</v>
      </c>
      <c r="B6" s="343" t="s">
        <v>27</v>
      </c>
      <c r="C6" s="296" t="s">
        <v>26</v>
      </c>
      <c r="D6" s="344">
        <v>33446.65</v>
      </c>
      <c r="E6" s="360">
        <v>5.21E-2</v>
      </c>
      <c r="F6" s="344">
        <v>1072.49</v>
      </c>
      <c r="G6" s="360">
        <v>7.1900000000000006E-2</v>
      </c>
      <c r="H6" s="344">
        <v>1409</v>
      </c>
      <c r="I6" s="360">
        <v>5.5100000000000003E-2</v>
      </c>
      <c r="J6" s="344">
        <v>1298.02</v>
      </c>
      <c r="K6" s="360">
        <v>5.9400000000000001E-2</v>
      </c>
      <c r="L6" s="344">
        <v>1300.5</v>
      </c>
      <c r="M6" s="360">
        <v>4.87E-2</v>
      </c>
      <c r="N6" s="344">
        <v>1209.8599999999999</v>
      </c>
      <c r="O6" s="360">
        <v>5.2699999999999997E-2</v>
      </c>
      <c r="P6" s="344">
        <v>1280.97</v>
      </c>
      <c r="Q6" s="360">
        <v>6.0199999999999997E-2</v>
      </c>
      <c r="R6" s="344">
        <v>1242.26</v>
      </c>
    </row>
    <row r="7" spans="1:1024">
      <c r="A7" s="296">
        <v>308309</v>
      </c>
      <c r="B7" s="343" t="s">
        <v>28</v>
      </c>
      <c r="C7" s="296" t="s">
        <v>26</v>
      </c>
      <c r="D7" s="344">
        <v>8941.51</v>
      </c>
      <c r="E7" s="360">
        <v>5.45E-2</v>
      </c>
      <c r="F7" s="344">
        <v>187.9</v>
      </c>
      <c r="G7" s="360">
        <v>7.5999999999999998E-2</v>
      </c>
      <c r="H7" s="344">
        <v>249.69</v>
      </c>
      <c r="I7" s="360">
        <v>5.7599999999999998E-2</v>
      </c>
      <c r="J7" s="344">
        <v>229.53</v>
      </c>
      <c r="K7" s="360">
        <v>6.2199999999999998E-2</v>
      </c>
      <c r="L7" s="344">
        <v>229.86</v>
      </c>
      <c r="M7" s="360">
        <v>5.0999999999999997E-2</v>
      </c>
      <c r="N7" s="344">
        <v>212.94</v>
      </c>
      <c r="O7" s="360">
        <v>5.5500000000000001E-2</v>
      </c>
      <c r="P7" s="344">
        <v>226.04</v>
      </c>
      <c r="Q7" s="360">
        <v>6.3200000000000006E-2</v>
      </c>
      <c r="R7" s="344">
        <v>218.96</v>
      </c>
    </row>
    <row r="8" spans="1:1024">
      <c r="A8" s="296">
        <v>308310</v>
      </c>
      <c r="B8" s="343" t="s">
        <v>29</v>
      </c>
      <c r="C8" s="296" t="s">
        <v>26</v>
      </c>
      <c r="D8" s="344">
        <v>12159.26</v>
      </c>
      <c r="E8" s="360"/>
      <c r="F8" s="344">
        <v>0</v>
      </c>
      <c r="G8" s="360"/>
      <c r="H8" s="344">
        <v>0</v>
      </c>
      <c r="I8" s="360"/>
      <c r="J8" s="344">
        <v>0</v>
      </c>
      <c r="K8" s="360"/>
      <c r="L8" s="344">
        <v>0</v>
      </c>
      <c r="M8" s="360"/>
      <c r="N8" s="344">
        <v>0</v>
      </c>
      <c r="O8" s="360"/>
      <c r="P8" s="344">
        <v>0</v>
      </c>
      <c r="Q8" s="360"/>
      <c r="R8" s="344">
        <v>0</v>
      </c>
    </row>
    <row r="9" spans="1:1024">
      <c r="A9" s="296">
        <v>308311</v>
      </c>
      <c r="B9" s="343" t="s">
        <v>30</v>
      </c>
      <c r="C9" s="296" t="s">
        <v>26</v>
      </c>
      <c r="D9" s="344">
        <v>17157.88</v>
      </c>
      <c r="E9" s="360"/>
      <c r="F9" s="344">
        <v>0</v>
      </c>
      <c r="G9" s="360"/>
      <c r="H9" s="344">
        <v>0</v>
      </c>
      <c r="I9" s="360"/>
      <c r="J9" s="344">
        <v>0</v>
      </c>
      <c r="K9" s="360"/>
      <c r="L9" s="344">
        <v>0</v>
      </c>
      <c r="M9" s="360"/>
      <c r="N9" s="344">
        <v>0</v>
      </c>
      <c r="O9" s="360"/>
      <c r="P9" s="344">
        <v>0</v>
      </c>
      <c r="Q9" s="360"/>
      <c r="R9" s="344">
        <v>0</v>
      </c>
    </row>
    <row r="10" spans="1:1024">
      <c r="A10" s="296">
        <v>308312</v>
      </c>
      <c r="B10" s="343" t="s">
        <v>31</v>
      </c>
      <c r="C10" s="296" t="s">
        <v>26</v>
      </c>
      <c r="D10" s="344">
        <v>23922.31</v>
      </c>
      <c r="E10" s="360">
        <v>0.41870000000000002</v>
      </c>
      <c r="F10" s="344">
        <v>1356.98</v>
      </c>
      <c r="G10" s="360">
        <v>0.47739999999999999</v>
      </c>
      <c r="H10" s="344">
        <v>1594.26</v>
      </c>
      <c r="I10" s="360">
        <v>0.43130000000000002</v>
      </c>
      <c r="J10" s="344">
        <v>1444.48</v>
      </c>
      <c r="K10" s="360">
        <v>0.44850000000000001</v>
      </c>
      <c r="L10" s="344">
        <v>1495.72</v>
      </c>
      <c r="M10" s="360">
        <v>0</v>
      </c>
      <c r="N10" s="344">
        <v>1415.19</v>
      </c>
      <c r="O10" s="360">
        <v>0.45779999999999998</v>
      </c>
      <c r="P10" s="344">
        <v>1463.71</v>
      </c>
      <c r="Q10" s="360">
        <v>0.4551</v>
      </c>
      <c r="R10" s="344">
        <v>1740.75</v>
      </c>
    </row>
    <row r="11" spans="1:1024">
      <c r="A11" s="296">
        <v>308307</v>
      </c>
      <c r="B11" s="343" t="s">
        <v>32</v>
      </c>
      <c r="C11" s="296" t="s">
        <v>26</v>
      </c>
      <c r="D11" s="344">
        <v>3283.41</v>
      </c>
      <c r="E11" s="360">
        <v>0.3997</v>
      </c>
      <c r="F11" s="344">
        <v>1387.2</v>
      </c>
      <c r="G11" s="360">
        <v>0.46700000000000003</v>
      </c>
      <c r="H11" s="344">
        <v>1646.18</v>
      </c>
      <c r="I11" s="360">
        <v>0.41770000000000002</v>
      </c>
      <c r="J11" s="344">
        <v>1495.11</v>
      </c>
      <c r="K11" s="360">
        <v>0.43330000000000002</v>
      </c>
      <c r="L11" s="344">
        <v>1529.1</v>
      </c>
      <c r="M11" s="360">
        <v>0</v>
      </c>
      <c r="N11" s="344">
        <v>1446.49</v>
      </c>
      <c r="O11" s="360">
        <v>0.44790000000000002</v>
      </c>
      <c r="P11" s="344">
        <v>1498.77</v>
      </c>
      <c r="Q11" s="360">
        <v>0.44450000000000001</v>
      </c>
      <c r="R11" s="344">
        <v>1778.09</v>
      </c>
    </row>
    <row r="12" spans="1:1024">
      <c r="A12" s="296">
        <v>308322</v>
      </c>
      <c r="B12" s="343" t="s">
        <v>33</v>
      </c>
      <c r="C12" s="296" t="s">
        <v>26</v>
      </c>
      <c r="D12" s="344">
        <v>4931.18</v>
      </c>
      <c r="E12" s="360">
        <v>4.0000000000000002E-4</v>
      </c>
      <c r="F12" s="344">
        <v>92.35</v>
      </c>
      <c r="G12" s="360">
        <v>0</v>
      </c>
      <c r="H12" s="344">
        <v>104.8</v>
      </c>
      <c r="I12" s="360">
        <v>4.0000000000000002E-4</v>
      </c>
      <c r="J12" s="344">
        <v>98.94</v>
      </c>
      <c r="K12" s="360">
        <v>0</v>
      </c>
      <c r="L12" s="344">
        <v>102.92</v>
      </c>
      <c r="M12" s="360">
        <v>0</v>
      </c>
      <c r="N12" s="344">
        <v>98.79</v>
      </c>
      <c r="O12" s="360">
        <v>4.0000000000000002E-4</v>
      </c>
      <c r="P12" s="344">
        <v>105</v>
      </c>
      <c r="Q12" s="360">
        <v>0</v>
      </c>
      <c r="R12" s="344">
        <v>91.71</v>
      </c>
    </row>
    <row r="13" spans="1:1024">
      <c r="A13" s="296">
        <v>308327</v>
      </c>
      <c r="B13" s="343" t="s">
        <v>34</v>
      </c>
      <c r="C13" s="296" t="s">
        <v>26</v>
      </c>
      <c r="D13" s="344">
        <v>29780.91</v>
      </c>
      <c r="E13" s="360">
        <v>0</v>
      </c>
      <c r="F13" s="344">
        <v>95.09</v>
      </c>
      <c r="G13" s="360">
        <v>0</v>
      </c>
      <c r="H13" s="344">
        <v>107.04</v>
      </c>
      <c r="I13" s="360">
        <v>0</v>
      </c>
      <c r="J13" s="344">
        <v>101.2</v>
      </c>
      <c r="K13" s="360">
        <v>0</v>
      </c>
      <c r="L13" s="344">
        <v>104.08</v>
      </c>
      <c r="M13" s="360">
        <v>0</v>
      </c>
      <c r="N13" s="344">
        <v>101</v>
      </c>
      <c r="O13" s="360">
        <v>0</v>
      </c>
      <c r="P13" s="344">
        <v>107.39</v>
      </c>
      <c r="Q13" s="360">
        <v>0</v>
      </c>
      <c r="R13" s="344">
        <v>93.83</v>
      </c>
    </row>
    <row r="14" spans="1:1024">
      <c r="A14" s="296">
        <v>308323</v>
      </c>
      <c r="B14" s="343" t="s">
        <v>35</v>
      </c>
      <c r="C14" s="296" t="s">
        <v>26</v>
      </c>
      <c r="D14" s="344">
        <v>7651.73</v>
      </c>
      <c r="E14" s="360">
        <v>4.0000000000000002E-4</v>
      </c>
      <c r="F14" s="344">
        <v>77.75</v>
      </c>
      <c r="G14" s="360">
        <v>0</v>
      </c>
      <c r="H14" s="344">
        <v>86.77</v>
      </c>
      <c r="I14" s="360">
        <v>2.9999999999999997E-4</v>
      </c>
      <c r="J14" s="344">
        <v>83.16</v>
      </c>
      <c r="K14" s="360">
        <v>0</v>
      </c>
      <c r="L14" s="344">
        <v>84.16</v>
      </c>
      <c r="M14" s="360">
        <v>0</v>
      </c>
      <c r="N14" s="344">
        <v>81.790000000000006</v>
      </c>
      <c r="O14" s="360">
        <v>4.0000000000000002E-4</v>
      </c>
      <c r="P14" s="344">
        <v>86.76</v>
      </c>
      <c r="Q14" s="360">
        <v>0</v>
      </c>
      <c r="R14" s="344">
        <v>73.540000000000006</v>
      </c>
    </row>
    <row r="15" spans="1:1024">
      <c r="A15" s="296">
        <v>308324</v>
      </c>
      <c r="B15" s="343" t="s">
        <v>36</v>
      </c>
      <c r="C15" s="296" t="s">
        <v>26</v>
      </c>
      <c r="D15" s="344">
        <v>11319.12</v>
      </c>
      <c r="E15" s="360">
        <v>0</v>
      </c>
      <c r="F15" s="344">
        <v>79.78</v>
      </c>
      <c r="G15" s="360">
        <v>0</v>
      </c>
      <c r="H15" s="344">
        <v>88.44</v>
      </c>
      <c r="I15" s="360">
        <v>0</v>
      </c>
      <c r="J15" s="344">
        <v>84.85</v>
      </c>
      <c r="K15" s="360">
        <v>0</v>
      </c>
      <c r="L15" s="344">
        <v>85.03</v>
      </c>
      <c r="M15" s="360">
        <v>0</v>
      </c>
      <c r="N15" s="344">
        <v>83.43</v>
      </c>
      <c r="O15" s="360">
        <v>0</v>
      </c>
      <c r="P15" s="344">
        <v>88.54</v>
      </c>
      <c r="Q15" s="360">
        <v>0</v>
      </c>
      <c r="R15" s="344">
        <v>75.12</v>
      </c>
    </row>
    <row r="16" spans="1:1024">
      <c r="A16" s="296">
        <v>308325</v>
      </c>
      <c r="B16" s="343" t="s">
        <v>37</v>
      </c>
      <c r="C16" s="296" t="s">
        <v>26</v>
      </c>
      <c r="D16" s="344">
        <v>15950.2</v>
      </c>
      <c r="E16" s="360">
        <v>4.0000000000000002E-4</v>
      </c>
      <c r="F16" s="344">
        <v>81.09</v>
      </c>
      <c r="G16" s="360">
        <v>0</v>
      </c>
      <c r="H16" s="344">
        <v>90.78</v>
      </c>
      <c r="I16" s="360">
        <v>2.9999999999999997E-4</v>
      </c>
      <c r="J16" s="344">
        <v>87.16</v>
      </c>
      <c r="K16" s="360">
        <v>0</v>
      </c>
      <c r="L16" s="344">
        <v>88.14</v>
      </c>
      <c r="M16" s="360">
        <v>0</v>
      </c>
      <c r="N16" s="344">
        <v>85.34</v>
      </c>
      <c r="O16" s="360">
        <v>4.0000000000000002E-4</v>
      </c>
      <c r="P16" s="344">
        <v>90.88</v>
      </c>
      <c r="Q16" s="360">
        <v>0</v>
      </c>
      <c r="R16" s="344">
        <v>76.819999999999993</v>
      </c>
    </row>
    <row r="17" spans="1:18">
      <c r="A17" s="296">
        <v>308326</v>
      </c>
      <c r="B17" s="343" t="s">
        <v>38</v>
      </c>
      <c r="C17" s="296" t="s">
        <v>26</v>
      </c>
      <c r="D17" s="344">
        <v>22105.55</v>
      </c>
      <c r="E17" s="360">
        <v>0</v>
      </c>
      <c r="F17" s="344">
        <v>83.54</v>
      </c>
      <c r="G17" s="360">
        <v>0</v>
      </c>
      <c r="H17" s="344">
        <v>92.78</v>
      </c>
      <c r="I17" s="360">
        <v>0</v>
      </c>
      <c r="J17" s="344">
        <v>89.18</v>
      </c>
      <c r="K17" s="360">
        <v>0</v>
      </c>
      <c r="L17" s="344">
        <v>89.18</v>
      </c>
      <c r="M17" s="360">
        <v>0</v>
      </c>
      <c r="N17" s="344">
        <v>87.33</v>
      </c>
      <c r="O17" s="360">
        <v>0</v>
      </c>
      <c r="P17" s="344">
        <v>93.02</v>
      </c>
      <c r="Q17" s="360">
        <v>0</v>
      </c>
      <c r="R17" s="344">
        <v>78.72</v>
      </c>
    </row>
    <row r="18" spans="1:18">
      <c r="A18" s="296">
        <v>308321</v>
      </c>
      <c r="B18" s="343" t="s">
        <v>39</v>
      </c>
      <c r="C18" s="296" t="s">
        <v>26</v>
      </c>
      <c r="D18" s="344">
        <v>4653.9799999999996</v>
      </c>
      <c r="E18" s="360">
        <v>2.9999999999999997E-4</v>
      </c>
      <c r="F18" s="344">
        <v>70.78</v>
      </c>
      <c r="G18" s="360">
        <v>0</v>
      </c>
      <c r="H18" s="344">
        <v>77.98</v>
      </c>
      <c r="I18" s="360">
        <v>2.9999999999999997E-4</v>
      </c>
      <c r="J18" s="344">
        <v>75.89</v>
      </c>
      <c r="K18" s="360">
        <v>0</v>
      </c>
      <c r="L18" s="344">
        <v>74.819999999999993</v>
      </c>
      <c r="M18" s="360">
        <v>0</v>
      </c>
      <c r="N18" s="344">
        <v>73.34</v>
      </c>
      <c r="O18" s="360">
        <v>2.9999999999999997E-4</v>
      </c>
      <c r="P18" s="344">
        <v>77.94</v>
      </c>
      <c r="Q18" s="360">
        <v>0</v>
      </c>
      <c r="R18" s="344">
        <v>64.09</v>
      </c>
    </row>
    <row r="19" spans="1:18">
      <c r="A19" s="296">
        <v>308315</v>
      </c>
      <c r="B19" s="343" t="s">
        <v>40</v>
      </c>
      <c r="C19" s="296" t="s">
        <v>26</v>
      </c>
      <c r="D19" s="344">
        <v>6363.33</v>
      </c>
      <c r="E19" s="360">
        <v>0</v>
      </c>
      <c r="F19" s="344">
        <v>72.62</v>
      </c>
      <c r="G19" s="360">
        <v>0</v>
      </c>
      <c r="H19" s="344">
        <v>79.48</v>
      </c>
      <c r="I19" s="360">
        <v>0</v>
      </c>
      <c r="J19" s="344">
        <v>77.41</v>
      </c>
      <c r="K19" s="360">
        <v>0</v>
      </c>
      <c r="L19" s="344">
        <v>75.61</v>
      </c>
      <c r="M19" s="360">
        <v>0</v>
      </c>
      <c r="N19" s="344">
        <v>74.83</v>
      </c>
      <c r="O19" s="360">
        <v>0</v>
      </c>
      <c r="P19" s="344">
        <v>79.55</v>
      </c>
      <c r="Q19" s="360">
        <v>0</v>
      </c>
      <c r="R19" s="344">
        <v>65.510000000000005</v>
      </c>
    </row>
    <row r="20" spans="1:18">
      <c r="A20" s="296">
        <v>308320</v>
      </c>
      <c r="B20" s="343" t="s">
        <v>41</v>
      </c>
      <c r="C20" s="296" t="s">
        <v>26</v>
      </c>
      <c r="D20" s="344">
        <v>45196.82</v>
      </c>
      <c r="E20" s="360">
        <v>1E-4</v>
      </c>
      <c r="F20" s="344">
        <v>140.66999999999999</v>
      </c>
      <c r="G20" s="360">
        <v>0</v>
      </c>
      <c r="H20" s="344">
        <v>176.6</v>
      </c>
      <c r="I20" s="360">
        <v>2.0000000000000001E-4</v>
      </c>
      <c r="J20" s="344">
        <v>158.15</v>
      </c>
      <c r="K20" s="360">
        <v>0</v>
      </c>
      <c r="L20" s="344">
        <v>146.06</v>
      </c>
      <c r="M20" s="360">
        <v>0</v>
      </c>
      <c r="N20" s="344">
        <v>166.23</v>
      </c>
      <c r="O20" s="360">
        <v>2.0000000000000001E-4</v>
      </c>
      <c r="P20" s="344">
        <v>178.89</v>
      </c>
      <c r="Q20" s="360">
        <v>0</v>
      </c>
      <c r="R20" s="344">
        <v>163.87</v>
      </c>
    </row>
    <row r="21" spans="1:18">
      <c r="A21" s="296">
        <v>308316</v>
      </c>
      <c r="B21" s="343" t="s">
        <v>42</v>
      </c>
      <c r="C21" s="296" t="s">
        <v>26</v>
      </c>
      <c r="D21" s="344">
        <v>9127.89</v>
      </c>
      <c r="E21" s="360">
        <v>1E-4</v>
      </c>
      <c r="F21" s="344">
        <v>122.31</v>
      </c>
      <c r="G21" s="360">
        <v>0</v>
      </c>
      <c r="H21" s="344">
        <v>154.16</v>
      </c>
      <c r="I21" s="360">
        <v>1E-4</v>
      </c>
      <c r="J21" s="344">
        <v>138.52000000000001</v>
      </c>
      <c r="K21" s="360">
        <v>0</v>
      </c>
      <c r="L21" s="344">
        <v>123.21</v>
      </c>
      <c r="M21" s="360">
        <v>0</v>
      </c>
      <c r="N21" s="344">
        <v>145.19</v>
      </c>
      <c r="O21" s="360">
        <v>1E-4</v>
      </c>
      <c r="P21" s="344">
        <v>156.57</v>
      </c>
      <c r="Q21" s="360">
        <v>0</v>
      </c>
      <c r="R21" s="344">
        <v>141.52000000000001</v>
      </c>
    </row>
    <row r="22" spans="1:18">
      <c r="A22" s="296">
        <v>308317</v>
      </c>
      <c r="B22" s="343" t="s">
        <v>43</v>
      </c>
      <c r="C22" s="296" t="s">
        <v>26</v>
      </c>
      <c r="D22" s="344">
        <v>17648.86</v>
      </c>
      <c r="E22" s="360">
        <v>2.0000000000000001E-4</v>
      </c>
      <c r="F22" s="344">
        <v>120.95</v>
      </c>
      <c r="G22" s="360">
        <v>0</v>
      </c>
      <c r="H22" s="344">
        <v>152.16999999999999</v>
      </c>
      <c r="I22" s="360">
        <v>2.0000000000000001E-4</v>
      </c>
      <c r="J22" s="344">
        <v>135.02000000000001</v>
      </c>
      <c r="K22" s="360">
        <v>0</v>
      </c>
      <c r="L22" s="344">
        <v>128.52000000000001</v>
      </c>
      <c r="M22" s="360">
        <v>0</v>
      </c>
      <c r="N22" s="344">
        <v>143.19999999999999</v>
      </c>
      <c r="O22" s="360">
        <v>2.0000000000000001E-4</v>
      </c>
      <c r="P22" s="344">
        <v>154.81</v>
      </c>
      <c r="Q22" s="360">
        <v>0</v>
      </c>
      <c r="R22" s="344">
        <v>141.91</v>
      </c>
    </row>
    <row r="23" spans="1:18">
      <c r="A23" s="296">
        <v>308318</v>
      </c>
      <c r="B23" s="343" t="s">
        <v>44</v>
      </c>
      <c r="C23" s="296" t="s">
        <v>26</v>
      </c>
      <c r="D23" s="344">
        <v>23229.78</v>
      </c>
      <c r="E23" s="360">
        <v>1E-4</v>
      </c>
      <c r="F23" s="344">
        <v>103.63</v>
      </c>
      <c r="G23" s="360">
        <v>0</v>
      </c>
      <c r="H23" s="344">
        <v>130.85</v>
      </c>
      <c r="I23" s="360">
        <v>2.0000000000000001E-4</v>
      </c>
      <c r="J23" s="344">
        <v>116.69</v>
      </c>
      <c r="K23" s="360">
        <v>0</v>
      </c>
      <c r="L23" s="344">
        <v>106.58</v>
      </c>
      <c r="M23" s="360">
        <v>0</v>
      </c>
      <c r="N23" s="344">
        <v>123.2</v>
      </c>
      <c r="O23" s="360">
        <v>2.0000000000000001E-4</v>
      </c>
      <c r="P23" s="344">
        <v>133.33000000000001</v>
      </c>
      <c r="Q23" s="360">
        <v>0</v>
      </c>
      <c r="R23" s="344">
        <v>120.68</v>
      </c>
    </row>
    <row r="24" spans="1:18">
      <c r="A24" s="296">
        <v>308319</v>
      </c>
      <c r="B24" s="343" t="s">
        <v>45</v>
      </c>
      <c r="C24" s="296" t="s">
        <v>26</v>
      </c>
      <c r="D24" s="344">
        <v>25645.71</v>
      </c>
      <c r="E24" s="360"/>
      <c r="F24" s="344">
        <v>0</v>
      </c>
      <c r="G24" s="360"/>
      <c r="H24" s="344">
        <v>0</v>
      </c>
      <c r="I24" s="360"/>
      <c r="J24" s="344">
        <v>0</v>
      </c>
      <c r="K24" s="360"/>
      <c r="L24" s="344">
        <v>0</v>
      </c>
      <c r="M24" s="360"/>
      <c r="N24" s="344">
        <v>0</v>
      </c>
      <c r="O24" s="360"/>
      <c r="P24" s="344">
        <v>0</v>
      </c>
      <c r="Q24" s="360"/>
      <c r="R24" s="344">
        <v>0</v>
      </c>
    </row>
    <row r="25" spans="1:18">
      <c r="A25" s="296">
        <v>308314</v>
      </c>
      <c r="B25" s="343" t="s">
        <v>46</v>
      </c>
      <c r="C25" s="296" t="s">
        <v>26</v>
      </c>
      <c r="D25" s="344">
        <v>4671.07</v>
      </c>
      <c r="E25" s="360"/>
      <c r="F25" s="344">
        <v>0</v>
      </c>
      <c r="G25" s="360"/>
      <c r="H25" s="344">
        <v>0</v>
      </c>
      <c r="I25" s="360"/>
      <c r="J25" s="344">
        <v>0</v>
      </c>
      <c r="K25" s="360"/>
      <c r="L25" s="344">
        <v>0</v>
      </c>
      <c r="M25" s="360"/>
      <c r="N25" s="344">
        <v>0</v>
      </c>
      <c r="O25" s="360"/>
      <c r="P25" s="344">
        <v>0</v>
      </c>
      <c r="Q25" s="360"/>
      <c r="R25" s="344">
        <v>0</v>
      </c>
    </row>
    <row r="26" spans="1:18">
      <c r="A26" s="296">
        <v>308250</v>
      </c>
      <c r="B26" s="343" t="s">
        <v>47</v>
      </c>
      <c r="C26" s="296" t="s">
        <v>26</v>
      </c>
      <c r="D26" s="344">
        <v>7347.01</v>
      </c>
      <c r="E26" s="360">
        <v>1E-4</v>
      </c>
      <c r="F26" s="344">
        <v>107.32</v>
      </c>
      <c r="G26" s="360">
        <v>0</v>
      </c>
      <c r="H26" s="344">
        <v>135.41</v>
      </c>
      <c r="I26" s="360">
        <v>1E-4</v>
      </c>
      <c r="J26" s="344">
        <v>122.34</v>
      </c>
      <c r="K26" s="360">
        <v>0</v>
      </c>
      <c r="L26" s="344">
        <v>108.86</v>
      </c>
      <c r="M26" s="360">
        <v>0</v>
      </c>
      <c r="N26" s="344">
        <v>127.16</v>
      </c>
      <c r="O26" s="360">
        <v>2.0000000000000001E-4</v>
      </c>
      <c r="P26" s="344">
        <v>137.31</v>
      </c>
      <c r="Q26" s="360">
        <v>0</v>
      </c>
      <c r="R26" s="344">
        <v>123.55</v>
      </c>
    </row>
    <row r="27" spans="1:18">
      <c r="A27" s="296">
        <v>308251</v>
      </c>
      <c r="B27" s="343" t="s">
        <v>48</v>
      </c>
      <c r="C27" s="296" t="s">
        <v>26</v>
      </c>
      <c r="D27" s="344">
        <v>11456.03</v>
      </c>
      <c r="E27" s="360">
        <v>1E-4</v>
      </c>
      <c r="F27" s="344">
        <v>95.72</v>
      </c>
      <c r="G27" s="360">
        <v>0</v>
      </c>
      <c r="H27" s="344">
        <v>121.15</v>
      </c>
      <c r="I27" s="360">
        <v>1E-4</v>
      </c>
      <c r="J27" s="344">
        <v>109.66</v>
      </c>
      <c r="K27" s="360">
        <v>0</v>
      </c>
      <c r="L27" s="344">
        <v>94.37</v>
      </c>
      <c r="M27" s="360">
        <v>0</v>
      </c>
      <c r="N27" s="344">
        <v>113.9</v>
      </c>
      <c r="O27" s="360">
        <v>1E-4</v>
      </c>
      <c r="P27" s="344">
        <v>123.17</v>
      </c>
      <c r="Q27" s="360">
        <v>0</v>
      </c>
      <c r="R27" s="344">
        <v>109.66</v>
      </c>
    </row>
    <row r="28" spans="1:18">
      <c r="A28" s="296">
        <v>308268</v>
      </c>
      <c r="B28" s="343" t="s">
        <v>49</v>
      </c>
      <c r="C28" s="296" t="s">
        <v>26</v>
      </c>
      <c r="D28" s="344">
        <v>75055.7</v>
      </c>
      <c r="E28" s="360">
        <v>2.0000000000000001E-4</v>
      </c>
      <c r="F28" s="344">
        <v>89.25</v>
      </c>
      <c r="G28" s="360">
        <v>0</v>
      </c>
      <c r="H28" s="344">
        <v>112.85</v>
      </c>
      <c r="I28" s="360">
        <v>2.9999999999999997E-4</v>
      </c>
      <c r="J28" s="344">
        <v>100.98</v>
      </c>
      <c r="K28" s="360">
        <v>0</v>
      </c>
      <c r="L28" s="344">
        <v>93.06</v>
      </c>
      <c r="M28" s="360">
        <v>0</v>
      </c>
      <c r="N28" s="344">
        <v>106.02</v>
      </c>
      <c r="O28" s="360">
        <v>2.9999999999999997E-4</v>
      </c>
      <c r="P28" s="344">
        <v>115.04</v>
      </c>
      <c r="Q28" s="360">
        <v>0</v>
      </c>
      <c r="R28" s="344">
        <v>103.64</v>
      </c>
    </row>
    <row r="29" spans="1:18">
      <c r="A29" s="296">
        <v>308252</v>
      </c>
      <c r="B29" s="343" t="s">
        <v>50</v>
      </c>
      <c r="C29" s="296" t="s">
        <v>26</v>
      </c>
      <c r="D29" s="344">
        <v>13286.5</v>
      </c>
      <c r="E29" s="360">
        <v>2.0000000000000001E-4</v>
      </c>
      <c r="F29" s="344">
        <v>78.680000000000007</v>
      </c>
      <c r="G29" s="360">
        <v>0</v>
      </c>
      <c r="H29" s="344">
        <v>99.72</v>
      </c>
      <c r="I29" s="360">
        <v>2.0000000000000001E-4</v>
      </c>
      <c r="J29" s="344">
        <v>89.57</v>
      </c>
      <c r="K29" s="360">
        <v>0</v>
      </c>
      <c r="L29" s="344">
        <v>79.52</v>
      </c>
      <c r="M29" s="360">
        <v>0</v>
      </c>
      <c r="N29" s="344">
        <v>93.8</v>
      </c>
      <c r="O29" s="360">
        <v>2.0000000000000001E-4</v>
      </c>
      <c r="P29" s="344">
        <v>101.75</v>
      </c>
      <c r="Q29" s="360">
        <v>0</v>
      </c>
      <c r="R29" s="344">
        <v>90.86</v>
      </c>
    </row>
    <row r="30" spans="1:18">
      <c r="A30" s="296">
        <v>308253</v>
      </c>
      <c r="B30" s="343" t="s">
        <v>51</v>
      </c>
      <c r="C30" s="296" t="s">
        <v>26</v>
      </c>
      <c r="D30" s="344">
        <v>16079.94</v>
      </c>
      <c r="E30" s="360"/>
      <c r="F30" s="344">
        <v>0</v>
      </c>
      <c r="G30" s="360"/>
      <c r="H30" s="344">
        <v>0</v>
      </c>
      <c r="I30" s="360"/>
      <c r="J30" s="344">
        <v>0</v>
      </c>
      <c r="K30" s="360"/>
      <c r="L30" s="344">
        <v>0</v>
      </c>
      <c r="M30" s="360"/>
      <c r="N30" s="344">
        <v>0</v>
      </c>
      <c r="O30" s="360"/>
      <c r="P30" s="344">
        <v>0</v>
      </c>
      <c r="Q30" s="360"/>
      <c r="R30" s="344">
        <v>0</v>
      </c>
    </row>
    <row r="31" spans="1:18">
      <c r="A31" s="296">
        <v>308254</v>
      </c>
      <c r="B31" s="343" t="s">
        <v>52</v>
      </c>
      <c r="C31" s="296" t="s">
        <v>26</v>
      </c>
      <c r="D31" s="344">
        <v>18926.96</v>
      </c>
      <c r="E31" s="360"/>
      <c r="F31" s="344">
        <v>0</v>
      </c>
      <c r="G31" s="360"/>
      <c r="H31" s="344">
        <v>0</v>
      </c>
      <c r="I31" s="360"/>
      <c r="J31" s="344">
        <v>0</v>
      </c>
      <c r="K31" s="360"/>
      <c r="L31" s="344">
        <v>0</v>
      </c>
      <c r="M31" s="360"/>
      <c r="N31" s="344">
        <v>0</v>
      </c>
      <c r="O31" s="360"/>
      <c r="P31" s="344">
        <v>0</v>
      </c>
      <c r="Q31" s="360"/>
      <c r="R31" s="344">
        <v>0</v>
      </c>
    </row>
    <row r="32" spans="1:18">
      <c r="A32" s="296">
        <v>308255</v>
      </c>
      <c r="B32" s="343" t="s">
        <v>53</v>
      </c>
      <c r="C32" s="296" t="s">
        <v>26</v>
      </c>
      <c r="D32" s="344">
        <v>22170.78</v>
      </c>
      <c r="E32" s="360">
        <v>1.3599999999999999E-2</v>
      </c>
      <c r="F32" s="344">
        <v>101.54</v>
      </c>
      <c r="G32" s="360">
        <v>4.3E-3</v>
      </c>
      <c r="H32" s="344">
        <v>126.63</v>
      </c>
      <c r="I32" s="360">
        <v>3.5999999999999999E-3</v>
      </c>
      <c r="J32" s="344">
        <v>112.41</v>
      </c>
      <c r="K32" s="360">
        <v>1.7600000000000001E-2</v>
      </c>
      <c r="L32" s="344">
        <v>109.81</v>
      </c>
      <c r="M32" s="360">
        <v>0</v>
      </c>
      <c r="N32" s="344">
        <v>119.66</v>
      </c>
      <c r="O32" s="360">
        <v>3.8E-3</v>
      </c>
      <c r="P32" s="344">
        <v>129.21</v>
      </c>
      <c r="Q32" s="360">
        <v>3.3999999999999998E-3</v>
      </c>
      <c r="R32" s="344">
        <v>120.59</v>
      </c>
    </row>
    <row r="33" spans="1:18">
      <c r="A33" s="296">
        <v>308256</v>
      </c>
      <c r="B33" s="343" t="s">
        <v>54</v>
      </c>
      <c r="C33" s="296" t="s">
        <v>26</v>
      </c>
      <c r="D33" s="344">
        <v>29792.92</v>
      </c>
      <c r="E33" s="360">
        <v>1.3299999999999999E-2</v>
      </c>
      <c r="F33" s="344">
        <v>103.03</v>
      </c>
      <c r="G33" s="360">
        <v>4.3E-3</v>
      </c>
      <c r="H33" s="344">
        <v>127.94</v>
      </c>
      <c r="I33" s="360">
        <v>3.3999999999999998E-3</v>
      </c>
      <c r="J33" s="344">
        <v>113.65</v>
      </c>
      <c r="K33" s="360">
        <v>1.7399999999999999E-2</v>
      </c>
      <c r="L33" s="344">
        <v>110.6</v>
      </c>
      <c r="M33" s="360">
        <v>0</v>
      </c>
      <c r="N33" s="344">
        <v>120.94</v>
      </c>
      <c r="O33" s="360">
        <v>3.5999999999999999E-3</v>
      </c>
      <c r="P33" s="344">
        <v>130.56</v>
      </c>
      <c r="Q33" s="360">
        <v>3.3999999999999998E-3</v>
      </c>
      <c r="R33" s="344">
        <v>121.86</v>
      </c>
    </row>
    <row r="34" spans="1:18">
      <c r="A34" s="296">
        <v>308257</v>
      </c>
      <c r="B34" s="343" t="s">
        <v>55</v>
      </c>
      <c r="C34" s="296" t="s">
        <v>26</v>
      </c>
      <c r="D34" s="344">
        <v>32120.400000000001</v>
      </c>
      <c r="E34" s="360">
        <v>1.66E-2</v>
      </c>
      <c r="F34" s="344">
        <v>123.15</v>
      </c>
      <c r="G34" s="360">
        <v>3.5999999999999999E-3</v>
      </c>
      <c r="H34" s="344">
        <v>153.56</v>
      </c>
      <c r="I34" s="360">
        <v>3.0000000000000001E-3</v>
      </c>
      <c r="J34" s="344">
        <v>136.56</v>
      </c>
      <c r="K34" s="360">
        <v>2.18E-2</v>
      </c>
      <c r="L34" s="344">
        <v>131.74</v>
      </c>
      <c r="M34" s="360">
        <v>0</v>
      </c>
      <c r="N34" s="344">
        <v>144.94999999999999</v>
      </c>
      <c r="O34" s="360">
        <v>3.2000000000000002E-3</v>
      </c>
      <c r="P34" s="344">
        <v>156.66999999999999</v>
      </c>
      <c r="Q34" s="360">
        <v>2.8E-3</v>
      </c>
      <c r="R34" s="344">
        <v>145.35</v>
      </c>
    </row>
    <row r="35" spans="1:18">
      <c r="A35" s="296">
        <v>308258</v>
      </c>
      <c r="B35" s="343" t="s">
        <v>56</v>
      </c>
      <c r="C35" s="296" t="s">
        <v>26</v>
      </c>
      <c r="D35" s="344">
        <v>35872.11</v>
      </c>
      <c r="E35" s="360">
        <v>1.6400000000000001E-2</v>
      </c>
      <c r="F35" s="344">
        <v>125.03</v>
      </c>
      <c r="G35" s="360">
        <v>3.5000000000000001E-3</v>
      </c>
      <c r="H35" s="344">
        <v>155.19</v>
      </c>
      <c r="I35" s="360">
        <v>2.8E-3</v>
      </c>
      <c r="J35" s="344">
        <v>138.12</v>
      </c>
      <c r="K35" s="360">
        <v>2.1600000000000001E-2</v>
      </c>
      <c r="L35" s="344">
        <v>132.74</v>
      </c>
      <c r="M35" s="360">
        <v>0</v>
      </c>
      <c r="N35" s="344">
        <v>146.56</v>
      </c>
      <c r="O35" s="360">
        <v>3.0000000000000001E-3</v>
      </c>
      <c r="P35" s="344">
        <v>158.37</v>
      </c>
      <c r="Q35" s="360">
        <v>2.8E-3</v>
      </c>
      <c r="R35" s="344">
        <v>146.94</v>
      </c>
    </row>
    <row r="36" spans="1:18">
      <c r="A36" s="296">
        <v>308259</v>
      </c>
      <c r="B36" s="343" t="s">
        <v>57</v>
      </c>
      <c r="C36" s="296" t="s">
        <v>26</v>
      </c>
      <c r="D36" s="344">
        <v>37931.480000000003</v>
      </c>
      <c r="E36" s="360">
        <v>1.06E-2</v>
      </c>
      <c r="F36" s="344">
        <v>77.209999999999994</v>
      </c>
      <c r="G36" s="360">
        <v>2.8E-3</v>
      </c>
      <c r="H36" s="344">
        <v>96.6</v>
      </c>
      <c r="I36" s="360">
        <v>2.3999999999999998E-3</v>
      </c>
      <c r="J36" s="344">
        <v>85.81</v>
      </c>
      <c r="K36" s="360">
        <v>1.3899999999999999E-2</v>
      </c>
      <c r="L36" s="344">
        <v>83.17</v>
      </c>
      <c r="M36" s="360">
        <v>0</v>
      </c>
      <c r="N36" s="344">
        <v>91.14</v>
      </c>
      <c r="O36" s="360">
        <v>2.5000000000000001E-3</v>
      </c>
      <c r="P36" s="344">
        <v>98.55</v>
      </c>
      <c r="Q36" s="360">
        <v>2.2000000000000001E-3</v>
      </c>
      <c r="R36" s="344">
        <v>91.54</v>
      </c>
    </row>
    <row r="37" spans="1:18">
      <c r="A37" s="296">
        <v>308260</v>
      </c>
      <c r="B37" s="343" t="s">
        <v>58</v>
      </c>
      <c r="C37" s="296" t="s">
        <v>26</v>
      </c>
      <c r="D37" s="344">
        <v>42716.38</v>
      </c>
      <c r="E37" s="360">
        <v>1.04E-2</v>
      </c>
      <c r="F37" s="344">
        <v>78.489999999999995</v>
      </c>
      <c r="G37" s="360">
        <v>2.8E-3</v>
      </c>
      <c r="H37" s="344">
        <v>97.72</v>
      </c>
      <c r="I37" s="360">
        <v>2.3E-3</v>
      </c>
      <c r="J37" s="344">
        <v>86.88</v>
      </c>
      <c r="K37" s="360">
        <v>1.37E-2</v>
      </c>
      <c r="L37" s="344">
        <v>83.84</v>
      </c>
      <c r="M37" s="360">
        <v>0</v>
      </c>
      <c r="N37" s="344">
        <v>92.23</v>
      </c>
      <c r="O37" s="360">
        <v>2.3999999999999998E-3</v>
      </c>
      <c r="P37" s="344">
        <v>99.7</v>
      </c>
      <c r="Q37" s="360">
        <v>2.2000000000000001E-3</v>
      </c>
      <c r="R37" s="344">
        <v>92.63</v>
      </c>
    </row>
    <row r="38" spans="1:18">
      <c r="A38" s="296">
        <v>308261</v>
      </c>
      <c r="B38" s="343" t="s">
        <v>59</v>
      </c>
      <c r="C38" s="296" t="s">
        <v>26</v>
      </c>
      <c r="D38" s="344">
        <v>46124.71</v>
      </c>
      <c r="E38" s="360">
        <v>1.29E-2</v>
      </c>
      <c r="F38" s="344">
        <v>104.27</v>
      </c>
      <c r="G38" s="360">
        <v>4.1999999999999997E-3</v>
      </c>
      <c r="H38" s="344">
        <v>130.47</v>
      </c>
      <c r="I38" s="360">
        <v>3.5000000000000001E-3</v>
      </c>
      <c r="J38" s="344">
        <v>116.41</v>
      </c>
      <c r="K38" s="360">
        <v>1.7000000000000001E-2</v>
      </c>
      <c r="L38" s="344">
        <v>110.18</v>
      </c>
      <c r="M38" s="360">
        <v>0</v>
      </c>
      <c r="N38" s="344">
        <v>123.03</v>
      </c>
      <c r="O38" s="360">
        <v>3.7000000000000002E-3</v>
      </c>
      <c r="P38" s="344">
        <v>133.13</v>
      </c>
      <c r="Q38" s="360">
        <v>3.3E-3</v>
      </c>
      <c r="R38" s="344">
        <v>122.5</v>
      </c>
    </row>
    <row r="39" spans="1:18">
      <c r="A39" s="296">
        <v>308262</v>
      </c>
      <c r="B39" s="343" t="s">
        <v>60</v>
      </c>
      <c r="C39" s="296" t="s">
        <v>26</v>
      </c>
      <c r="D39" s="344">
        <v>54692.04</v>
      </c>
      <c r="E39" s="360">
        <v>1.26E-2</v>
      </c>
      <c r="F39" s="344">
        <v>105.92</v>
      </c>
      <c r="G39" s="360">
        <v>4.1999999999999997E-3</v>
      </c>
      <c r="H39" s="344">
        <v>131.91</v>
      </c>
      <c r="I39" s="360">
        <v>3.3E-3</v>
      </c>
      <c r="J39" s="344">
        <v>117.79</v>
      </c>
      <c r="K39" s="360">
        <v>1.6799999999999999E-2</v>
      </c>
      <c r="L39" s="344">
        <v>111.06</v>
      </c>
      <c r="M39" s="360">
        <v>0</v>
      </c>
      <c r="N39" s="344">
        <v>124.45</v>
      </c>
      <c r="O39" s="360">
        <v>3.5000000000000001E-3</v>
      </c>
      <c r="P39" s="344">
        <v>134.63</v>
      </c>
      <c r="Q39" s="360">
        <v>3.3E-3</v>
      </c>
      <c r="R39" s="344">
        <v>123.91</v>
      </c>
    </row>
    <row r="40" spans="1:18">
      <c r="A40" s="296">
        <v>308263</v>
      </c>
      <c r="B40" s="343" t="s">
        <v>61</v>
      </c>
      <c r="C40" s="296" t="s">
        <v>26</v>
      </c>
      <c r="D40" s="344">
        <v>54720.959999999999</v>
      </c>
      <c r="E40" s="360">
        <v>2.6499999999999999E-2</v>
      </c>
      <c r="F40" s="344">
        <v>84.19</v>
      </c>
      <c r="G40" s="360">
        <v>7.4000000000000003E-3</v>
      </c>
      <c r="H40" s="344">
        <v>96.3</v>
      </c>
      <c r="I40" s="360">
        <v>6.6E-3</v>
      </c>
      <c r="J40" s="344">
        <v>88.34</v>
      </c>
      <c r="K40" s="360">
        <v>2.6700000000000002E-2</v>
      </c>
      <c r="L40" s="344">
        <v>95.8</v>
      </c>
      <c r="M40" s="360">
        <v>0</v>
      </c>
      <c r="N40" s="344">
        <v>90.87</v>
      </c>
      <c r="O40" s="360">
        <v>7.0000000000000001E-3</v>
      </c>
      <c r="P40" s="344">
        <v>96.99</v>
      </c>
      <c r="Q40" s="360">
        <v>6.4000000000000003E-3</v>
      </c>
      <c r="R40" s="344">
        <v>88.82</v>
      </c>
    </row>
    <row r="41" spans="1:18">
      <c r="A41" s="296">
        <v>308264</v>
      </c>
      <c r="B41" s="343" t="s">
        <v>62</v>
      </c>
      <c r="C41" s="296" t="s">
        <v>26</v>
      </c>
      <c r="D41" s="344">
        <v>57068.9</v>
      </c>
      <c r="E41" s="360">
        <v>2.58E-2</v>
      </c>
      <c r="F41" s="344">
        <v>85.71</v>
      </c>
      <c r="G41" s="360">
        <v>7.1999999999999998E-3</v>
      </c>
      <c r="H41" s="344">
        <v>97.63</v>
      </c>
      <c r="I41" s="360">
        <v>6.4000000000000003E-3</v>
      </c>
      <c r="J41" s="344">
        <v>89.62</v>
      </c>
      <c r="K41" s="360">
        <v>2.63E-2</v>
      </c>
      <c r="L41" s="344">
        <v>96.61</v>
      </c>
      <c r="M41" s="360">
        <v>0</v>
      </c>
      <c r="N41" s="344">
        <v>92.17</v>
      </c>
      <c r="O41" s="360">
        <v>6.7000000000000002E-3</v>
      </c>
      <c r="P41" s="344">
        <v>98.37</v>
      </c>
      <c r="Q41" s="360">
        <v>6.3E-3</v>
      </c>
      <c r="R41" s="344">
        <v>90.11</v>
      </c>
    </row>
    <row r="42" spans="1:18">
      <c r="A42" s="296">
        <v>308265</v>
      </c>
      <c r="B42" s="343" t="s">
        <v>63</v>
      </c>
      <c r="C42" s="296" t="s">
        <v>26</v>
      </c>
      <c r="D42" s="344">
        <v>58602.14</v>
      </c>
      <c r="E42" s="360">
        <v>2.07E-2</v>
      </c>
      <c r="F42" s="344">
        <v>78.48</v>
      </c>
      <c r="G42" s="360">
        <v>5.5999999999999999E-3</v>
      </c>
      <c r="H42" s="344">
        <v>89.18</v>
      </c>
      <c r="I42" s="360">
        <v>5.0000000000000001E-3</v>
      </c>
      <c r="J42" s="344">
        <v>82.37</v>
      </c>
      <c r="K42" s="360">
        <v>2.06E-2</v>
      </c>
      <c r="L42" s="344">
        <v>88.27</v>
      </c>
      <c r="M42" s="360">
        <v>0</v>
      </c>
      <c r="N42" s="344">
        <v>84.31</v>
      </c>
      <c r="O42" s="360">
        <v>5.3E-3</v>
      </c>
      <c r="P42" s="344">
        <v>89.51</v>
      </c>
      <c r="Q42" s="360">
        <v>4.8999999999999998E-3</v>
      </c>
      <c r="R42" s="344">
        <v>80.8</v>
      </c>
    </row>
    <row r="43" spans="1:18">
      <c r="A43" s="296">
        <v>308266</v>
      </c>
      <c r="B43" s="343" t="s">
        <v>64</v>
      </c>
      <c r="C43" s="296" t="s">
        <v>26</v>
      </c>
      <c r="D43" s="344">
        <v>67370.45</v>
      </c>
      <c r="E43" s="360">
        <v>2.0199999999999999E-2</v>
      </c>
      <c r="F43" s="344">
        <v>79.92</v>
      </c>
      <c r="G43" s="360">
        <v>5.4999999999999997E-3</v>
      </c>
      <c r="H43" s="344">
        <v>90.43</v>
      </c>
      <c r="I43" s="360">
        <v>4.8999999999999998E-3</v>
      </c>
      <c r="J43" s="344">
        <v>83.57</v>
      </c>
      <c r="K43" s="360">
        <v>2.0299999999999999E-2</v>
      </c>
      <c r="L43" s="344">
        <v>89.03</v>
      </c>
      <c r="M43" s="360">
        <v>0</v>
      </c>
      <c r="N43" s="344">
        <v>85.54</v>
      </c>
      <c r="O43" s="360">
        <v>5.1000000000000004E-3</v>
      </c>
      <c r="P43" s="344">
        <v>90.81</v>
      </c>
      <c r="Q43" s="360">
        <v>4.7999999999999996E-3</v>
      </c>
      <c r="R43" s="344">
        <v>82.02</v>
      </c>
    </row>
    <row r="44" spans="1:18">
      <c r="A44" s="296">
        <v>308267</v>
      </c>
      <c r="B44" s="343" t="s">
        <v>65</v>
      </c>
      <c r="C44" s="296" t="s">
        <v>26</v>
      </c>
      <c r="D44" s="344">
        <v>71473.62</v>
      </c>
      <c r="E44" s="360">
        <v>2.4500000000000001E-2</v>
      </c>
      <c r="F44" s="344">
        <v>66.69</v>
      </c>
      <c r="G44" s="360">
        <v>6.6E-3</v>
      </c>
      <c r="H44" s="344">
        <v>75.31</v>
      </c>
      <c r="I44" s="360">
        <v>6.0000000000000001E-3</v>
      </c>
      <c r="J44" s="344">
        <v>70.2</v>
      </c>
      <c r="K44" s="360">
        <v>2.4199999999999999E-2</v>
      </c>
      <c r="L44" s="344">
        <v>74.31</v>
      </c>
      <c r="M44" s="360">
        <v>0</v>
      </c>
      <c r="N44" s="344">
        <v>71.17</v>
      </c>
      <c r="O44" s="360">
        <v>6.3E-3</v>
      </c>
      <c r="P44" s="344">
        <v>75.650000000000006</v>
      </c>
      <c r="Q44" s="360">
        <v>5.7999999999999996E-3</v>
      </c>
      <c r="R44" s="344">
        <v>67.58</v>
      </c>
    </row>
    <row r="45" spans="1:18">
      <c r="A45" s="296">
        <v>308288</v>
      </c>
      <c r="B45" s="343" t="s">
        <v>66</v>
      </c>
      <c r="C45" s="296" t="s">
        <v>26</v>
      </c>
      <c r="D45" s="344">
        <v>8270.69</v>
      </c>
      <c r="E45" s="360">
        <v>2.4E-2</v>
      </c>
      <c r="F45" s="344">
        <v>67.91</v>
      </c>
      <c r="G45" s="360">
        <v>6.4999999999999997E-3</v>
      </c>
      <c r="H45" s="344">
        <v>76.37</v>
      </c>
      <c r="I45" s="360">
        <v>5.7999999999999996E-3</v>
      </c>
      <c r="J45" s="344">
        <v>71.209999999999994</v>
      </c>
      <c r="K45" s="360">
        <v>2.3900000000000001E-2</v>
      </c>
      <c r="L45" s="344">
        <v>74.959999999999994</v>
      </c>
      <c r="M45" s="360">
        <v>0</v>
      </c>
      <c r="N45" s="344">
        <v>72.22</v>
      </c>
      <c r="O45" s="360">
        <v>6.1000000000000004E-3</v>
      </c>
      <c r="P45" s="344">
        <v>76.75</v>
      </c>
      <c r="Q45" s="360">
        <v>5.7000000000000002E-3</v>
      </c>
      <c r="R45" s="344">
        <v>68.62</v>
      </c>
    </row>
    <row r="46" spans="1:18">
      <c r="A46" s="296">
        <v>308289</v>
      </c>
      <c r="B46" s="343" t="s">
        <v>67</v>
      </c>
      <c r="C46" s="296" t="s">
        <v>26</v>
      </c>
      <c r="D46" s="344">
        <v>11467.16</v>
      </c>
      <c r="E46" s="360">
        <v>2.81E-2</v>
      </c>
      <c r="F46" s="344">
        <v>59.24</v>
      </c>
      <c r="G46" s="360">
        <v>7.4000000000000003E-3</v>
      </c>
      <c r="H46" s="344">
        <v>66.069999999999993</v>
      </c>
      <c r="I46" s="360">
        <v>6.7999999999999996E-3</v>
      </c>
      <c r="J46" s="344">
        <v>62.31</v>
      </c>
      <c r="K46" s="360">
        <v>2.7300000000000001E-2</v>
      </c>
      <c r="L46" s="344">
        <v>64.569999999999993</v>
      </c>
      <c r="M46" s="360">
        <v>0</v>
      </c>
      <c r="N46" s="344">
        <v>62.33</v>
      </c>
      <c r="O46" s="360">
        <v>7.1999999999999998E-3</v>
      </c>
      <c r="P46" s="344">
        <v>66.2</v>
      </c>
      <c r="Q46" s="360">
        <v>6.6E-3</v>
      </c>
      <c r="R46" s="344">
        <v>57.58</v>
      </c>
    </row>
    <row r="47" spans="1:18">
      <c r="A47" s="296">
        <v>308306</v>
      </c>
      <c r="B47" s="343" t="s">
        <v>68</v>
      </c>
      <c r="C47" s="296" t="s">
        <v>26</v>
      </c>
      <c r="D47" s="344">
        <v>74084.679999999993</v>
      </c>
      <c r="E47" s="360">
        <v>2.75E-2</v>
      </c>
      <c r="F47" s="344">
        <v>60.34</v>
      </c>
      <c r="G47" s="360">
        <v>7.3000000000000001E-3</v>
      </c>
      <c r="H47" s="344">
        <v>67.02</v>
      </c>
      <c r="I47" s="360">
        <v>6.6E-3</v>
      </c>
      <c r="J47" s="344">
        <v>63.22</v>
      </c>
      <c r="K47" s="360">
        <v>2.69E-2</v>
      </c>
      <c r="L47" s="344">
        <v>65.150000000000006</v>
      </c>
      <c r="M47" s="360">
        <v>0</v>
      </c>
      <c r="N47" s="344">
        <v>63.27</v>
      </c>
      <c r="O47" s="360">
        <v>7.0000000000000001E-3</v>
      </c>
      <c r="P47" s="344">
        <v>67.2</v>
      </c>
      <c r="Q47" s="360">
        <v>6.4999999999999997E-3</v>
      </c>
      <c r="R47" s="344">
        <v>58.51</v>
      </c>
    </row>
    <row r="48" spans="1:18">
      <c r="A48" s="296">
        <v>308290</v>
      </c>
      <c r="B48" s="343" t="s">
        <v>69</v>
      </c>
      <c r="C48" s="296" t="s">
        <v>26</v>
      </c>
      <c r="D48" s="344">
        <v>15028.72</v>
      </c>
      <c r="E48" s="360">
        <v>2.4400000000000002E-2</v>
      </c>
      <c r="F48" s="344">
        <v>77.790000000000006</v>
      </c>
      <c r="G48" s="360">
        <v>5.7000000000000002E-3</v>
      </c>
      <c r="H48" s="344">
        <v>88.06</v>
      </c>
      <c r="I48" s="360">
        <v>5.1999999999999998E-3</v>
      </c>
      <c r="J48" s="344">
        <v>81.91</v>
      </c>
      <c r="K48" s="360">
        <v>2.4199999999999999E-2</v>
      </c>
      <c r="L48" s="344">
        <v>87.02</v>
      </c>
      <c r="M48" s="360">
        <v>0</v>
      </c>
      <c r="N48" s="344">
        <v>83.18</v>
      </c>
      <c r="O48" s="360">
        <v>5.4999999999999997E-3</v>
      </c>
      <c r="P48" s="344">
        <v>88.71</v>
      </c>
      <c r="Q48" s="360">
        <v>5.0000000000000001E-3</v>
      </c>
      <c r="R48" s="344">
        <v>79.290000000000006</v>
      </c>
    </row>
    <row r="49" spans="1:18">
      <c r="A49" s="296">
        <v>308291</v>
      </c>
      <c r="B49" s="343" t="s">
        <v>70</v>
      </c>
      <c r="C49" s="296" t="s">
        <v>26</v>
      </c>
      <c r="D49" s="344">
        <v>17964</v>
      </c>
      <c r="E49" s="360">
        <v>2.3800000000000002E-2</v>
      </c>
      <c r="F49" s="344">
        <v>79.33</v>
      </c>
      <c r="G49" s="360">
        <v>5.4999999999999997E-3</v>
      </c>
      <c r="H49" s="344">
        <v>89.4</v>
      </c>
      <c r="I49" s="360">
        <v>4.8999999999999998E-3</v>
      </c>
      <c r="J49" s="344">
        <v>83.2</v>
      </c>
      <c r="K49" s="360">
        <v>2.3800000000000002E-2</v>
      </c>
      <c r="L49" s="344">
        <v>87.84</v>
      </c>
      <c r="M49" s="360">
        <v>0</v>
      </c>
      <c r="N49" s="344">
        <v>84.5</v>
      </c>
      <c r="O49" s="360">
        <v>5.1999999999999998E-3</v>
      </c>
      <c r="P49" s="344">
        <v>90.11</v>
      </c>
      <c r="Q49" s="360">
        <v>4.8999999999999998E-3</v>
      </c>
      <c r="R49" s="344">
        <v>80.599999999999994</v>
      </c>
    </row>
    <row r="50" spans="1:18">
      <c r="A50" s="296">
        <v>308292</v>
      </c>
      <c r="B50" s="343" t="s">
        <v>71</v>
      </c>
      <c r="C50" s="296" t="s">
        <v>26</v>
      </c>
      <c r="D50" s="344">
        <v>20736.689999999999</v>
      </c>
      <c r="E50" s="360">
        <v>2.87E-2</v>
      </c>
      <c r="F50" s="344">
        <v>66.89</v>
      </c>
      <c r="G50" s="360">
        <v>6.6E-3</v>
      </c>
      <c r="H50" s="344">
        <v>74.94</v>
      </c>
      <c r="I50" s="360">
        <v>6.0000000000000001E-3</v>
      </c>
      <c r="J50" s="344">
        <v>70.430000000000007</v>
      </c>
      <c r="K50" s="360">
        <v>2.81E-2</v>
      </c>
      <c r="L50" s="344">
        <v>73.53</v>
      </c>
      <c r="M50" s="360">
        <v>0</v>
      </c>
      <c r="N50" s="344">
        <v>70.61</v>
      </c>
      <c r="O50" s="360">
        <v>6.4000000000000003E-3</v>
      </c>
      <c r="P50" s="344">
        <v>75.16</v>
      </c>
      <c r="Q50" s="360">
        <v>5.8999999999999999E-3</v>
      </c>
      <c r="R50" s="344">
        <v>65.86</v>
      </c>
    </row>
    <row r="51" spans="1:18">
      <c r="A51" s="296">
        <v>308293</v>
      </c>
      <c r="B51" s="343" t="s">
        <v>72</v>
      </c>
      <c r="C51" s="296" t="s">
        <v>26</v>
      </c>
      <c r="D51" s="344">
        <v>23442.79</v>
      </c>
      <c r="E51" s="360">
        <v>2.8000000000000001E-2</v>
      </c>
      <c r="F51" s="344">
        <v>68.28</v>
      </c>
      <c r="G51" s="360">
        <v>6.4000000000000003E-3</v>
      </c>
      <c r="H51" s="344">
        <v>76.150000000000006</v>
      </c>
      <c r="I51" s="360">
        <v>5.7999999999999996E-3</v>
      </c>
      <c r="J51" s="344">
        <v>71.59</v>
      </c>
      <c r="K51" s="360">
        <v>2.7699999999999999E-2</v>
      </c>
      <c r="L51" s="344">
        <v>74.27</v>
      </c>
      <c r="M51" s="360">
        <v>0</v>
      </c>
      <c r="N51" s="344">
        <v>71.8</v>
      </c>
      <c r="O51" s="360">
        <v>6.1000000000000004E-3</v>
      </c>
      <c r="P51" s="344">
        <v>76.430000000000007</v>
      </c>
      <c r="Q51" s="360">
        <v>5.7999999999999996E-3</v>
      </c>
      <c r="R51" s="344">
        <v>67.040000000000006</v>
      </c>
    </row>
    <row r="52" spans="1:18">
      <c r="A52" s="296">
        <v>308294</v>
      </c>
      <c r="B52" s="343" t="s">
        <v>73</v>
      </c>
      <c r="C52" s="296" t="s">
        <v>26</v>
      </c>
      <c r="D52" s="344">
        <v>26576.14</v>
      </c>
      <c r="E52" s="360">
        <v>2.63E-2</v>
      </c>
      <c r="F52" s="344">
        <v>135.88</v>
      </c>
      <c r="G52" s="360">
        <v>6.3E-3</v>
      </c>
      <c r="H52" s="344">
        <v>156.38</v>
      </c>
      <c r="I52" s="360">
        <v>5.7000000000000002E-3</v>
      </c>
      <c r="J52" s="344">
        <v>142.69999999999999</v>
      </c>
      <c r="K52" s="360">
        <v>2.6800000000000001E-2</v>
      </c>
      <c r="L52" s="344">
        <v>156.56</v>
      </c>
      <c r="M52" s="360">
        <v>0</v>
      </c>
      <c r="N52" s="344">
        <v>147.94</v>
      </c>
      <c r="O52" s="360">
        <v>6.0000000000000001E-3</v>
      </c>
      <c r="P52" s="344">
        <v>157.5</v>
      </c>
      <c r="Q52" s="360">
        <v>5.4999999999999997E-3</v>
      </c>
      <c r="R52" s="344">
        <v>145.83000000000001</v>
      </c>
    </row>
    <row r="53" spans="1:18">
      <c r="A53" s="296">
        <v>308295</v>
      </c>
      <c r="B53" s="343" t="s">
        <v>74</v>
      </c>
      <c r="C53" s="296" t="s">
        <v>26</v>
      </c>
      <c r="D53" s="344">
        <v>30668.46</v>
      </c>
      <c r="E53" s="360">
        <v>2.5600000000000001E-2</v>
      </c>
      <c r="F53" s="344">
        <v>138.57</v>
      </c>
      <c r="G53" s="360">
        <v>6.1999999999999998E-3</v>
      </c>
      <c r="H53" s="344">
        <v>158.72</v>
      </c>
      <c r="I53" s="360">
        <v>5.4000000000000003E-3</v>
      </c>
      <c r="J53" s="344">
        <v>144.94</v>
      </c>
      <c r="K53" s="360">
        <v>2.64E-2</v>
      </c>
      <c r="L53" s="344">
        <v>157.97999999999999</v>
      </c>
      <c r="M53" s="360">
        <v>0</v>
      </c>
      <c r="N53" s="344">
        <v>150.24</v>
      </c>
      <c r="O53" s="360">
        <v>5.7000000000000002E-3</v>
      </c>
      <c r="P53" s="344">
        <v>159.93</v>
      </c>
      <c r="Q53" s="360">
        <v>5.4000000000000003E-3</v>
      </c>
      <c r="R53" s="344">
        <v>148.11000000000001</v>
      </c>
    </row>
    <row r="54" spans="1:18">
      <c r="A54" s="296">
        <v>308296</v>
      </c>
      <c r="B54" s="343" t="s">
        <v>75</v>
      </c>
      <c r="C54" s="296" t="s">
        <v>26</v>
      </c>
      <c r="D54" s="344">
        <v>34134.480000000003</v>
      </c>
      <c r="E54" s="360">
        <v>3.0300000000000001E-2</v>
      </c>
      <c r="F54" s="344">
        <v>95.49</v>
      </c>
      <c r="G54" s="360">
        <v>4.5999999999999999E-3</v>
      </c>
      <c r="H54" s="344">
        <v>107.07</v>
      </c>
      <c r="I54" s="360">
        <v>4.3E-3</v>
      </c>
      <c r="J54" s="344">
        <v>100.35</v>
      </c>
      <c r="K54" s="360">
        <v>2.9700000000000001E-2</v>
      </c>
      <c r="L54" s="344">
        <v>105.13</v>
      </c>
      <c r="M54" s="360">
        <v>0</v>
      </c>
      <c r="N54" s="344">
        <v>101.1</v>
      </c>
      <c r="O54" s="360">
        <v>4.4999999999999997E-3</v>
      </c>
      <c r="P54" s="344">
        <v>107.63</v>
      </c>
      <c r="Q54" s="360">
        <v>4.1000000000000003E-3</v>
      </c>
      <c r="R54" s="344">
        <v>94.9</v>
      </c>
    </row>
    <row r="55" spans="1:18">
      <c r="A55" s="296">
        <v>308297</v>
      </c>
      <c r="B55" s="343" t="s">
        <v>76</v>
      </c>
      <c r="C55" s="296" t="s">
        <v>26</v>
      </c>
      <c r="D55" s="344">
        <v>36912</v>
      </c>
      <c r="E55" s="360">
        <v>2.9600000000000001E-2</v>
      </c>
      <c r="F55" s="344">
        <v>97.22</v>
      </c>
      <c r="G55" s="360">
        <v>4.4999999999999997E-3</v>
      </c>
      <c r="H55" s="344">
        <v>108.58</v>
      </c>
      <c r="I55" s="360">
        <v>4.1000000000000003E-3</v>
      </c>
      <c r="J55" s="344">
        <v>101.79</v>
      </c>
      <c r="K55" s="360">
        <v>2.93E-2</v>
      </c>
      <c r="L55" s="344">
        <v>106.05</v>
      </c>
      <c r="M55" s="360">
        <v>0</v>
      </c>
      <c r="N55" s="344">
        <v>102.58</v>
      </c>
      <c r="O55" s="360">
        <v>4.3E-3</v>
      </c>
      <c r="P55" s="344">
        <v>109.2</v>
      </c>
      <c r="Q55" s="360">
        <v>4.0000000000000001E-3</v>
      </c>
      <c r="R55" s="344">
        <v>96.37</v>
      </c>
    </row>
    <row r="56" spans="1:18">
      <c r="A56" s="296">
        <v>308298</v>
      </c>
      <c r="B56" s="343" t="s">
        <v>77</v>
      </c>
      <c r="C56" s="296" t="s">
        <v>26</v>
      </c>
      <c r="D56" s="344">
        <v>42802.94</v>
      </c>
      <c r="E56" s="360">
        <v>3.4500000000000003E-2</v>
      </c>
      <c r="F56" s="344">
        <v>85.59</v>
      </c>
      <c r="G56" s="360">
        <v>5.1000000000000004E-3</v>
      </c>
      <c r="H56" s="344">
        <v>94.7</v>
      </c>
      <c r="I56" s="360">
        <v>4.8999999999999998E-3</v>
      </c>
      <c r="J56" s="344">
        <v>89.96</v>
      </c>
      <c r="K56" s="360">
        <v>3.3099999999999997E-2</v>
      </c>
      <c r="L56" s="344">
        <v>92.08</v>
      </c>
      <c r="M56" s="360">
        <v>0</v>
      </c>
      <c r="N56" s="344">
        <v>89.21</v>
      </c>
      <c r="O56" s="360">
        <v>5.1999999999999998E-3</v>
      </c>
      <c r="P56" s="344">
        <v>94.88</v>
      </c>
      <c r="Q56" s="360">
        <v>4.5999999999999999E-3</v>
      </c>
      <c r="R56" s="344">
        <v>81.67</v>
      </c>
    </row>
    <row r="57" spans="1:18">
      <c r="A57" s="296">
        <v>308299</v>
      </c>
      <c r="B57" s="343" t="s">
        <v>78</v>
      </c>
      <c r="C57" s="296" t="s">
        <v>26</v>
      </c>
      <c r="D57" s="344">
        <v>46245.54</v>
      </c>
      <c r="E57" s="360">
        <v>3.3700000000000001E-2</v>
      </c>
      <c r="F57" s="344">
        <v>87.16</v>
      </c>
      <c r="G57" s="360">
        <v>5.0000000000000001E-3</v>
      </c>
      <c r="H57" s="344">
        <v>96.07</v>
      </c>
      <c r="I57" s="360">
        <v>4.5999999999999999E-3</v>
      </c>
      <c r="J57" s="344">
        <v>91.27</v>
      </c>
      <c r="K57" s="360">
        <v>3.27E-2</v>
      </c>
      <c r="L57" s="344">
        <v>92.91</v>
      </c>
      <c r="M57" s="360">
        <v>0</v>
      </c>
      <c r="N57" s="344">
        <v>90.55</v>
      </c>
      <c r="O57" s="360">
        <v>4.8999999999999998E-3</v>
      </c>
      <c r="P57" s="344">
        <v>96.3</v>
      </c>
      <c r="Q57" s="360">
        <v>4.5999999999999999E-3</v>
      </c>
      <c r="R57" s="344">
        <v>83</v>
      </c>
    </row>
    <row r="58" spans="1:18">
      <c r="A58" s="296">
        <v>308300</v>
      </c>
      <c r="B58" s="343" t="s">
        <v>79</v>
      </c>
      <c r="C58" s="296" t="s">
        <v>26</v>
      </c>
      <c r="D58" s="344">
        <v>49777.33</v>
      </c>
      <c r="E58" s="360">
        <v>1.37E-2</v>
      </c>
      <c r="F58" s="344">
        <v>111.51</v>
      </c>
      <c r="G58" s="360">
        <v>2.7000000000000001E-3</v>
      </c>
      <c r="H58" s="344">
        <v>129.88</v>
      </c>
      <c r="I58" s="360">
        <v>2.5000000000000001E-3</v>
      </c>
      <c r="J58" s="344">
        <v>116.66</v>
      </c>
      <c r="K58" s="360">
        <v>1.41E-2</v>
      </c>
      <c r="L58" s="344">
        <v>130.99</v>
      </c>
      <c r="M58" s="360">
        <v>0</v>
      </c>
      <c r="N58" s="344">
        <v>123.41</v>
      </c>
      <c r="O58" s="360">
        <v>2.5999999999999999E-3</v>
      </c>
      <c r="P58" s="344">
        <v>131.02000000000001</v>
      </c>
      <c r="Q58" s="360">
        <v>2.3E-3</v>
      </c>
      <c r="R58" s="344">
        <v>124.78</v>
      </c>
    </row>
    <row r="59" spans="1:18">
      <c r="A59" s="296">
        <v>308301</v>
      </c>
      <c r="B59" s="343" t="s">
        <v>80</v>
      </c>
      <c r="C59" s="296" t="s">
        <v>26</v>
      </c>
      <c r="D59" s="344">
        <v>53679.19</v>
      </c>
      <c r="E59" s="360">
        <v>1.34E-2</v>
      </c>
      <c r="F59" s="344">
        <v>113.05</v>
      </c>
      <c r="G59" s="360">
        <v>2.7000000000000001E-3</v>
      </c>
      <c r="H59" s="344">
        <v>131.22</v>
      </c>
      <c r="I59" s="360">
        <v>2.3E-3</v>
      </c>
      <c r="J59" s="344">
        <v>117.95</v>
      </c>
      <c r="K59" s="360">
        <v>1.4E-2</v>
      </c>
      <c r="L59" s="344">
        <v>131.81</v>
      </c>
      <c r="M59" s="360">
        <v>0</v>
      </c>
      <c r="N59" s="344">
        <v>124.73</v>
      </c>
      <c r="O59" s="360">
        <v>2.3999999999999998E-3</v>
      </c>
      <c r="P59" s="344">
        <v>132.41999999999999</v>
      </c>
      <c r="Q59" s="360">
        <v>2.3E-3</v>
      </c>
      <c r="R59" s="344">
        <v>126.09</v>
      </c>
    </row>
    <row r="60" spans="1:18">
      <c r="A60" s="296">
        <v>308302</v>
      </c>
      <c r="B60" s="343" t="s">
        <v>81</v>
      </c>
      <c r="C60" s="296" t="s">
        <v>26</v>
      </c>
      <c r="D60" s="344">
        <v>57750.09</v>
      </c>
      <c r="E60" s="360">
        <v>1.5900000000000001E-2</v>
      </c>
      <c r="F60" s="344">
        <v>96.22</v>
      </c>
      <c r="G60" s="360">
        <v>3.0999999999999999E-3</v>
      </c>
      <c r="H60" s="344">
        <v>111.43</v>
      </c>
      <c r="I60" s="360">
        <v>2.8E-3</v>
      </c>
      <c r="J60" s="344">
        <v>100.82</v>
      </c>
      <c r="K60" s="360">
        <v>1.6400000000000001E-2</v>
      </c>
      <c r="L60" s="344">
        <v>111.83</v>
      </c>
      <c r="M60" s="360">
        <v>0</v>
      </c>
      <c r="N60" s="344">
        <v>105.72</v>
      </c>
      <c r="O60" s="360">
        <v>2.8999999999999998E-3</v>
      </c>
      <c r="P60" s="344">
        <v>112.39</v>
      </c>
      <c r="Q60" s="360">
        <v>2.7000000000000001E-3</v>
      </c>
      <c r="R60" s="344">
        <v>105.75</v>
      </c>
    </row>
    <row r="61" spans="1:18">
      <c r="A61" s="296">
        <v>308303</v>
      </c>
      <c r="B61" s="343" t="s">
        <v>82</v>
      </c>
      <c r="C61" s="296" t="s">
        <v>26</v>
      </c>
      <c r="D61" s="344">
        <v>62959.73</v>
      </c>
      <c r="E61" s="360">
        <v>1.5599999999999999E-2</v>
      </c>
      <c r="F61" s="344">
        <v>97.65</v>
      </c>
      <c r="G61" s="360">
        <v>3.0999999999999999E-3</v>
      </c>
      <c r="H61" s="344">
        <v>112.67</v>
      </c>
      <c r="I61" s="360">
        <v>2.7000000000000001E-3</v>
      </c>
      <c r="J61" s="344">
        <v>102.01</v>
      </c>
      <c r="K61" s="360">
        <v>1.6199999999999999E-2</v>
      </c>
      <c r="L61" s="344">
        <v>112.59</v>
      </c>
      <c r="M61" s="360">
        <v>0</v>
      </c>
      <c r="N61" s="344">
        <v>106.93</v>
      </c>
      <c r="O61" s="360">
        <v>2.8E-3</v>
      </c>
      <c r="P61" s="344">
        <v>113.68</v>
      </c>
      <c r="Q61" s="360">
        <v>2.5999999999999999E-3</v>
      </c>
      <c r="R61" s="344">
        <v>106.95</v>
      </c>
    </row>
    <row r="62" spans="1:18">
      <c r="A62" s="296">
        <v>308304</v>
      </c>
      <c r="B62" s="343" t="s">
        <v>83</v>
      </c>
      <c r="C62" s="296" t="s">
        <v>26</v>
      </c>
      <c r="D62" s="344">
        <v>66519.38</v>
      </c>
      <c r="E62" s="360">
        <v>1.26E-2</v>
      </c>
      <c r="F62" s="344">
        <v>88.24</v>
      </c>
      <c r="G62" s="360">
        <v>2.5000000000000001E-3</v>
      </c>
      <c r="H62" s="344">
        <v>101.93</v>
      </c>
      <c r="I62" s="360">
        <v>2.3E-3</v>
      </c>
      <c r="J62" s="344">
        <v>92.5</v>
      </c>
      <c r="K62" s="360">
        <v>1.29E-2</v>
      </c>
      <c r="L62" s="344">
        <v>102.16</v>
      </c>
      <c r="M62" s="360">
        <v>0</v>
      </c>
      <c r="N62" s="344">
        <v>96.75</v>
      </c>
      <c r="O62" s="360">
        <v>2.3999999999999998E-3</v>
      </c>
      <c r="P62" s="344">
        <v>102.78</v>
      </c>
      <c r="Q62" s="360">
        <v>2.0999999999999999E-3</v>
      </c>
      <c r="R62" s="344">
        <v>96.11</v>
      </c>
    </row>
    <row r="63" spans="1:18">
      <c r="A63" s="296">
        <v>308305</v>
      </c>
      <c r="B63" s="343" t="s">
        <v>84</v>
      </c>
      <c r="C63" s="296" t="s">
        <v>26</v>
      </c>
      <c r="D63" s="344">
        <v>70569.63</v>
      </c>
      <c r="E63" s="360">
        <v>1.23E-2</v>
      </c>
      <c r="F63" s="344">
        <v>89.57</v>
      </c>
      <c r="G63" s="360">
        <v>2.5000000000000001E-3</v>
      </c>
      <c r="H63" s="344">
        <v>103.09</v>
      </c>
      <c r="I63" s="360">
        <v>2.0999999999999999E-3</v>
      </c>
      <c r="J63" s="344">
        <v>93.61</v>
      </c>
      <c r="K63" s="360">
        <v>1.2699999999999999E-2</v>
      </c>
      <c r="L63" s="344">
        <v>102.87</v>
      </c>
      <c r="M63" s="360">
        <v>0</v>
      </c>
      <c r="N63" s="344">
        <v>97.89</v>
      </c>
      <c r="O63" s="360">
        <v>2.2000000000000001E-3</v>
      </c>
      <c r="P63" s="344">
        <v>103.99</v>
      </c>
      <c r="Q63" s="360">
        <v>2.0999999999999999E-3</v>
      </c>
      <c r="R63" s="344">
        <v>97.25</v>
      </c>
    </row>
    <row r="64" spans="1:18">
      <c r="A64" s="296">
        <v>308269</v>
      </c>
      <c r="B64" s="343" t="s">
        <v>85</v>
      </c>
      <c r="C64" s="296" t="s">
        <v>26</v>
      </c>
      <c r="D64" s="344">
        <v>10895.91</v>
      </c>
      <c r="E64" s="360">
        <v>1.9699999999999999E-2</v>
      </c>
      <c r="F64" s="344">
        <v>58.97</v>
      </c>
      <c r="G64" s="360">
        <v>3.7000000000000002E-3</v>
      </c>
      <c r="H64" s="344">
        <v>66.069999999999993</v>
      </c>
      <c r="I64" s="360">
        <v>3.5000000000000001E-3</v>
      </c>
      <c r="J64" s="344">
        <v>62.23</v>
      </c>
      <c r="K64" s="360">
        <v>1.9099999999999999E-2</v>
      </c>
      <c r="L64" s="344">
        <v>64.650000000000006</v>
      </c>
      <c r="M64" s="360">
        <v>0</v>
      </c>
      <c r="N64" s="344">
        <v>62.36</v>
      </c>
      <c r="O64" s="360">
        <v>3.7000000000000002E-3</v>
      </c>
      <c r="P64" s="344">
        <v>66.47</v>
      </c>
      <c r="Q64" s="360">
        <v>3.3E-3</v>
      </c>
      <c r="R64" s="344">
        <v>57.95</v>
      </c>
    </row>
    <row r="65" spans="1:18">
      <c r="A65" s="296">
        <v>308270</v>
      </c>
      <c r="B65" s="343" t="s">
        <v>86</v>
      </c>
      <c r="C65" s="296" t="s">
        <v>26</v>
      </c>
      <c r="D65" s="344">
        <v>14928.09</v>
      </c>
      <c r="E65" s="360">
        <v>1.9099999999999999E-2</v>
      </c>
      <c r="F65" s="344">
        <v>60.1</v>
      </c>
      <c r="G65" s="360">
        <v>3.7000000000000002E-3</v>
      </c>
      <c r="H65" s="344">
        <v>67.06</v>
      </c>
      <c r="I65" s="360">
        <v>3.3E-3</v>
      </c>
      <c r="J65" s="344">
        <v>63.17</v>
      </c>
      <c r="K65" s="360">
        <v>1.8800000000000001E-2</v>
      </c>
      <c r="L65" s="344">
        <v>65.25</v>
      </c>
      <c r="M65" s="360">
        <v>0</v>
      </c>
      <c r="N65" s="344">
        <v>63.32</v>
      </c>
      <c r="O65" s="360">
        <v>3.5000000000000001E-3</v>
      </c>
      <c r="P65" s="344">
        <v>67.489999999999995</v>
      </c>
      <c r="Q65" s="360">
        <v>3.3E-3</v>
      </c>
      <c r="R65" s="344">
        <v>58.91</v>
      </c>
    </row>
    <row r="66" spans="1:18">
      <c r="A66" s="296">
        <v>308287</v>
      </c>
      <c r="B66" s="343" t="s">
        <v>87</v>
      </c>
      <c r="C66" s="296" t="s">
        <v>26</v>
      </c>
      <c r="D66" s="344">
        <v>81654.490000000005</v>
      </c>
      <c r="E66" s="360">
        <v>2.7900000000000001E-2</v>
      </c>
      <c r="F66" s="344">
        <v>49.52</v>
      </c>
      <c r="G66" s="360">
        <v>8.8999999999999999E-3</v>
      </c>
      <c r="H66" s="344">
        <v>55.12</v>
      </c>
      <c r="I66" s="360">
        <v>8.2000000000000007E-3</v>
      </c>
      <c r="J66" s="344">
        <v>52.37</v>
      </c>
      <c r="K66" s="360">
        <v>2.69E-2</v>
      </c>
      <c r="L66" s="344">
        <v>53.93</v>
      </c>
      <c r="M66" s="360">
        <v>0</v>
      </c>
      <c r="N66" s="344">
        <v>52.02</v>
      </c>
      <c r="O66" s="360">
        <v>8.6999999999999994E-3</v>
      </c>
      <c r="P66" s="344">
        <v>55.43</v>
      </c>
      <c r="Q66" s="360">
        <v>7.9000000000000008E-3</v>
      </c>
      <c r="R66" s="344">
        <v>47.75</v>
      </c>
    </row>
    <row r="67" spans="1:18">
      <c r="A67" s="296">
        <v>308271</v>
      </c>
      <c r="B67" s="343" t="s">
        <v>88</v>
      </c>
      <c r="C67" s="296" t="s">
        <v>26</v>
      </c>
      <c r="D67" s="344">
        <v>18162.38</v>
      </c>
      <c r="E67" s="360">
        <v>2.3E-2</v>
      </c>
      <c r="F67" s="344">
        <v>50.31</v>
      </c>
      <c r="G67" s="360">
        <v>4.4000000000000003E-3</v>
      </c>
      <c r="H67" s="344">
        <v>55.78</v>
      </c>
      <c r="I67" s="360">
        <v>3.8999999999999998E-3</v>
      </c>
      <c r="J67" s="344">
        <v>52.99</v>
      </c>
      <c r="K67" s="360">
        <v>2.2499999999999999E-2</v>
      </c>
      <c r="L67" s="344">
        <v>54.14</v>
      </c>
      <c r="M67" s="360">
        <v>0</v>
      </c>
      <c r="N67" s="344">
        <v>52.67</v>
      </c>
      <c r="O67" s="360">
        <v>4.1999999999999997E-3</v>
      </c>
      <c r="P67" s="344">
        <v>56.13</v>
      </c>
      <c r="Q67" s="360">
        <v>3.8999999999999998E-3</v>
      </c>
      <c r="R67" s="344">
        <v>48.39</v>
      </c>
    </row>
    <row r="68" spans="1:18">
      <c r="A68" s="296">
        <v>308272</v>
      </c>
      <c r="B68" s="343" t="s">
        <v>89</v>
      </c>
      <c r="C68" s="296" t="s">
        <v>26</v>
      </c>
      <c r="D68" s="344">
        <v>21544.63</v>
      </c>
      <c r="E68" s="360">
        <v>1.32E-2</v>
      </c>
      <c r="F68" s="344">
        <v>163.71</v>
      </c>
      <c r="G68" s="360">
        <v>2.5999999999999999E-3</v>
      </c>
      <c r="H68" s="344">
        <v>188.81</v>
      </c>
      <c r="I68" s="360">
        <v>2.3999999999999998E-3</v>
      </c>
      <c r="J68" s="344">
        <v>171.39</v>
      </c>
      <c r="K68" s="360">
        <v>1.34E-2</v>
      </c>
      <c r="L68" s="344">
        <v>189.35</v>
      </c>
      <c r="M68" s="360">
        <v>0</v>
      </c>
      <c r="N68" s="344">
        <v>179.24</v>
      </c>
      <c r="O68" s="360">
        <v>2.5000000000000001E-3</v>
      </c>
      <c r="P68" s="344">
        <v>190.33</v>
      </c>
      <c r="Q68" s="360">
        <v>2.3E-3</v>
      </c>
      <c r="R68" s="344">
        <v>178.57</v>
      </c>
    </row>
    <row r="69" spans="1:18">
      <c r="A69" s="296">
        <v>308273</v>
      </c>
      <c r="B69" s="343" t="s">
        <v>90</v>
      </c>
      <c r="C69" s="296" t="s">
        <v>26</v>
      </c>
      <c r="D69" s="344">
        <v>24634.5</v>
      </c>
      <c r="E69" s="360">
        <v>1.29E-2</v>
      </c>
      <c r="F69" s="344">
        <v>165.68</v>
      </c>
      <c r="G69" s="360">
        <v>2.5999999999999999E-3</v>
      </c>
      <c r="H69" s="344">
        <v>190.52</v>
      </c>
      <c r="I69" s="360">
        <v>2.3E-3</v>
      </c>
      <c r="J69" s="344">
        <v>173.03</v>
      </c>
      <c r="K69" s="360">
        <v>1.3299999999999999E-2</v>
      </c>
      <c r="L69" s="344">
        <v>190.4</v>
      </c>
      <c r="M69" s="360">
        <v>0</v>
      </c>
      <c r="N69" s="344">
        <v>180.92</v>
      </c>
      <c r="O69" s="360">
        <v>2.3999999999999998E-3</v>
      </c>
      <c r="P69" s="344">
        <v>192.11</v>
      </c>
      <c r="Q69" s="360">
        <v>2.2000000000000001E-3</v>
      </c>
      <c r="R69" s="344">
        <v>180.24</v>
      </c>
    </row>
    <row r="70" spans="1:18">
      <c r="A70" s="296">
        <v>308274</v>
      </c>
      <c r="B70" s="343" t="s">
        <v>91</v>
      </c>
      <c r="C70" s="296" t="s">
        <v>26</v>
      </c>
      <c r="D70" s="344">
        <v>28546.97</v>
      </c>
      <c r="E70" s="360">
        <v>2.0799999999999999E-2</v>
      </c>
      <c r="F70" s="344">
        <v>80.13</v>
      </c>
      <c r="G70" s="360">
        <v>5.4999999999999997E-3</v>
      </c>
      <c r="H70" s="344">
        <v>89.48</v>
      </c>
      <c r="I70" s="360">
        <v>5.1000000000000004E-3</v>
      </c>
      <c r="J70" s="344">
        <v>84.67</v>
      </c>
      <c r="K70" s="360">
        <v>2.01E-2</v>
      </c>
      <c r="L70" s="344">
        <v>87.27</v>
      </c>
      <c r="M70" s="360">
        <v>0</v>
      </c>
      <c r="N70" s="344">
        <v>84.27</v>
      </c>
      <c r="O70" s="360">
        <v>5.4999999999999997E-3</v>
      </c>
      <c r="P70" s="344">
        <v>89.7</v>
      </c>
      <c r="Q70" s="360">
        <v>4.8999999999999998E-3</v>
      </c>
      <c r="R70" s="344">
        <v>77.3</v>
      </c>
    </row>
    <row r="71" spans="1:18">
      <c r="A71" s="296">
        <v>308275</v>
      </c>
      <c r="B71" s="343" t="s">
        <v>92</v>
      </c>
      <c r="C71" s="296" t="s">
        <v>26</v>
      </c>
      <c r="D71" s="344">
        <v>31911.7</v>
      </c>
      <c r="E71" s="360">
        <v>2.0199999999999999E-2</v>
      </c>
      <c r="F71" s="344">
        <v>81.92</v>
      </c>
      <c r="G71" s="360">
        <v>5.4000000000000003E-3</v>
      </c>
      <c r="H71" s="344">
        <v>91.04</v>
      </c>
      <c r="I71" s="360">
        <v>4.7999999999999996E-3</v>
      </c>
      <c r="J71" s="344">
        <v>86.16</v>
      </c>
      <c r="K71" s="360">
        <v>1.9699999999999999E-2</v>
      </c>
      <c r="L71" s="344">
        <v>88.22</v>
      </c>
      <c r="M71" s="360">
        <v>0</v>
      </c>
      <c r="N71" s="344">
        <v>85.8</v>
      </c>
      <c r="O71" s="360">
        <v>5.1000000000000004E-3</v>
      </c>
      <c r="P71" s="344">
        <v>91.32</v>
      </c>
      <c r="Q71" s="360">
        <v>4.7999999999999996E-3</v>
      </c>
      <c r="R71" s="344">
        <v>78.819999999999993</v>
      </c>
    </row>
    <row r="72" spans="1:18">
      <c r="A72" s="296">
        <v>308276</v>
      </c>
      <c r="B72" s="343" t="s">
        <v>93</v>
      </c>
      <c r="C72" s="296" t="s">
        <v>26</v>
      </c>
      <c r="D72" s="344">
        <v>36628.160000000003</v>
      </c>
      <c r="E72" s="360">
        <v>2.47E-2</v>
      </c>
      <c r="F72" s="344">
        <v>68.040000000000006</v>
      </c>
      <c r="G72" s="360">
        <v>6.4999999999999997E-3</v>
      </c>
      <c r="H72" s="344">
        <v>75.53</v>
      </c>
      <c r="I72" s="360">
        <v>6.1000000000000004E-3</v>
      </c>
      <c r="J72" s="344">
        <v>72.11</v>
      </c>
      <c r="K72" s="360">
        <v>2.3599999999999999E-2</v>
      </c>
      <c r="L72" s="344">
        <v>73.459999999999994</v>
      </c>
      <c r="M72" s="360">
        <v>0</v>
      </c>
      <c r="N72" s="344">
        <v>71.08</v>
      </c>
      <c r="O72" s="360">
        <v>6.4999999999999997E-3</v>
      </c>
      <c r="P72" s="344">
        <v>75.73</v>
      </c>
      <c r="Q72" s="360">
        <v>5.7999999999999996E-3</v>
      </c>
      <c r="R72" s="344">
        <v>64.239999999999995</v>
      </c>
    </row>
    <row r="73" spans="1:18">
      <c r="A73" s="296">
        <v>308277</v>
      </c>
      <c r="B73" s="343" t="s">
        <v>94</v>
      </c>
      <c r="C73" s="296" t="s">
        <v>26</v>
      </c>
      <c r="D73" s="344">
        <v>41388.18</v>
      </c>
      <c r="E73" s="360">
        <v>2.3900000000000001E-2</v>
      </c>
      <c r="F73" s="344">
        <v>69.67</v>
      </c>
      <c r="G73" s="360">
        <v>6.3E-3</v>
      </c>
      <c r="H73" s="344">
        <v>76.95</v>
      </c>
      <c r="I73" s="360">
        <v>5.7000000000000002E-3</v>
      </c>
      <c r="J73" s="344">
        <v>73.459999999999994</v>
      </c>
      <c r="K73" s="360">
        <v>2.3099999999999999E-2</v>
      </c>
      <c r="L73" s="344">
        <v>74.319999999999993</v>
      </c>
      <c r="M73" s="360">
        <v>0</v>
      </c>
      <c r="N73" s="344">
        <v>72.47</v>
      </c>
      <c r="O73" s="360">
        <v>6.1000000000000004E-3</v>
      </c>
      <c r="P73" s="344">
        <v>77.2</v>
      </c>
      <c r="Q73" s="360">
        <v>5.7000000000000002E-3</v>
      </c>
      <c r="R73" s="344">
        <v>65.62</v>
      </c>
    </row>
    <row r="74" spans="1:18">
      <c r="A74" s="296">
        <v>308278</v>
      </c>
      <c r="B74" s="343" t="s">
        <v>95</v>
      </c>
      <c r="C74" s="296" t="s">
        <v>26</v>
      </c>
      <c r="D74" s="344">
        <v>43858.16</v>
      </c>
      <c r="E74" s="360">
        <v>2.18E-2</v>
      </c>
      <c r="F74" s="344">
        <v>88.5</v>
      </c>
      <c r="G74" s="360">
        <v>5.0000000000000001E-3</v>
      </c>
      <c r="H74" s="344">
        <v>99.24</v>
      </c>
      <c r="I74" s="360">
        <v>4.5999999999999999E-3</v>
      </c>
      <c r="J74" s="344">
        <v>93.46</v>
      </c>
      <c r="K74" s="360">
        <v>2.12E-2</v>
      </c>
      <c r="L74" s="344">
        <v>97.33</v>
      </c>
      <c r="M74" s="360">
        <v>0</v>
      </c>
      <c r="N74" s="344">
        <v>93.62</v>
      </c>
      <c r="O74" s="360">
        <v>4.8999999999999998E-3</v>
      </c>
      <c r="P74" s="344">
        <v>99.76</v>
      </c>
      <c r="Q74" s="360">
        <v>4.4000000000000003E-3</v>
      </c>
      <c r="R74" s="344">
        <v>86.83</v>
      </c>
    </row>
    <row r="75" spans="1:18">
      <c r="A75" s="296">
        <v>308279</v>
      </c>
      <c r="B75" s="343" t="s">
        <v>96</v>
      </c>
      <c r="C75" s="296" t="s">
        <v>26</v>
      </c>
      <c r="D75" s="344">
        <v>49046.31</v>
      </c>
      <c r="E75" s="360">
        <v>2.1100000000000001E-2</v>
      </c>
      <c r="F75" s="344">
        <v>90.41</v>
      </c>
      <c r="G75" s="360">
        <v>4.8999999999999998E-3</v>
      </c>
      <c r="H75" s="344">
        <v>100.9</v>
      </c>
      <c r="I75" s="360">
        <v>4.4000000000000003E-3</v>
      </c>
      <c r="J75" s="344">
        <v>95.05</v>
      </c>
      <c r="K75" s="360">
        <v>2.0799999999999999E-2</v>
      </c>
      <c r="L75" s="344">
        <v>98.35</v>
      </c>
      <c r="M75" s="360">
        <v>0</v>
      </c>
      <c r="N75" s="344">
        <v>95.26</v>
      </c>
      <c r="O75" s="360">
        <v>4.5999999999999999E-3</v>
      </c>
      <c r="P75" s="344">
        <v>101.48</v>
      </c>
      <c r="Q75" s="360">
        <v>4.3E-3</v>
      </c>
      <c r="R75" s="344">
        <v>88.45</v>
      </c>
    </row>
    <row r="76" spans="1:18">
      <c r="A76" s="296">
        <v>308280</v>
      </c>
      <c r="B76" s="343" t="s">
        <v>97</v>
      </c>
      <c r="C76" s="296" t="s">
        <v>26</v>
      </c>
      <c r="D76" s="344">
        <v>52516.83</v>
      </c>
      <c r="E76" s="360">
        <v>2.5399999999999999E-2</v>
      </c>
      <c r="F76" s="344">
        <v>77.06</v>
      </c>
      <c r="G76" s="360">
        <v>5.7000000000000002E-3</v>
      </c>
      <c r="H76" s="344">
        <v>85.54</v>
      </c>
      <c r="I76" s="360">
        <v>5.4000000000000003E-3</v>
      </c>
      <c r="J76" s="344">
        <v>81.42</v>
      </c>
      <c r="K76" s="360">
        <v>2.4299999999999999E-2</v>
      </c>
      <c r="L76" s="344">
        <v>83.12</v>
      </c>
      <c r="M76" s="360">
        <v>0</v>
      </c>
      <c r="N76" s="344">
        <v>80.510000000000005</v>
      </c>
      <c r="O76" s="360">
        <v>5.7000000000000002E-3</v>
      </c>
      <c r="P76" s="344">
        <v>85.69</v>
      </c>
      <c r="Q76" s="360">
        <v>5.1000000000000004E-3</v>
      </c>
      <c r="R76" s="344">
        <v>73.09</v>
      </c>
    </row>
    <row r="77" spans="1:18">
      <c r="A77" s="296">
        <v>308281</v>
      </c>
      <c r="B77" s="343" t="s">
        <v>98</v>
      </c>
      <c r="C77" s="296" t="s">
        <v>26</v>
      </c>
      <c r="D77" s="344">
        <v>56392.58</v>
      </c>
      <c r="E77" s="360">
        <v>2.46E-2</v>
      </c>
      <c r="F77" s="344">
        <v>78.790000000000006</v>
      </c>
      <c r="G77" s="360">
        <v>5.5999999999999999E-3</v>
      </c>
      <c r="H77" s="344">
        <v>87.05</v>
      </c>
      <c r="I77" s="360">
        <v>5.1000000000000004E-3</v>
      </c>
      <c r="J77" s="344">
        <v>82.86</v>
      </c>
      <c r="K77" s="360">
        <v>2.3900000000000001E-2</v>
      </c>
      <c r="L77" s="344">
        <v>84.04</v>
      </c>
      <c r="M77" s="360">
        <v>0</v>
      </c>
      <c r="N77" s="344">
        <v>81.99</v>
      </c>
      <c r="O77" s="360">
        <v>5.4000000000000003E-3</v>
      </c>
      <c r="P77" s="344">
        <v>87.26</v>
      </c>
      <c r="Q77" s="360">
        <v>5.0000000000000001E-3</v>
      </c>
      <c r="R77" s="344">
        <v>74.56</v>
      </c>
    </row>
    <row r="78" spans="1:18">
      <c r="A78" s="296">
        <v>308282</v>
      </c>
      <c r="B78" s="343" t="s">
        <v>99</v>
      </c>
      <c r="C78" s="296" t="s">
        <v>26</v>
      </c>
      <c r="D78" s="344">
        <v>60511.25</v>
      </c>
      <c r="E78" s="360">
        <v>3.2300000000000002E-2</v>
      </c>
      <c r="F78" s="344">
        <v>90.96</v>
      </c>
      <c r="G78" s="360">
        <v>4.7999999999999996E-3</v>
      </c>
      <c r="H78" s="344">
        <v>100.65</v>
      </c>
      <c r="I78" s="360">
        <v>4.5999999999999999E-3</v>
      </c>
      <c r="J78" s="344">
        <v>96.11</v>
      </c>
      <c r="K78" s="360">
        <v>3.1E-2</v>
      </c>
      <c r="L78" s="344">
        <v>97.78</v>
      </c>
      <c r="M78" s="360">
        <v>0</v>
      </c>
      <c r="N78" s="344">
        <v>94.81</v>
      </c>
      <c r="O78" s="360">
        <v>4.8999999999999998E-3</v>
      </c>
      <c r="P78" s="344">
        <v>101.04</v>
      </c>
      <c r="Q78" s="360">
        <v>4.4000000000000003E-3</v>
      </c>
      <c r="R78" s="344">
        <v>85.9</v>
      </c>
    </row>
    <row r="79" spans="1:18">
      <c r="A79" s="296">
        <v>308283</v>
      </c>
      <c r="B79" s="343" t="s">
        <v>100</v>
      </c>
      <c r="C79" s="296" t="s">
        <v>26</v>
      </c>
      <c r="D79" s="344">
        <v>64296.32</v>
      </c>
      <c r="E79" s="360">
        <v>3.15E-2</v>
      </c>
      <c r="F79" s="344">
        <v>92.98</v>
      </c>
      <c r="G79" s="360">
        <v>4.7000000000000002E-3</v>
      </c>
      <c r="H79" s="344">
        <v>102.41</v>
      </c>
      <c r="I79" s="360">
        <v>4.3E-3</v>
      </c>
      <c r="J79" s="344">
        <v>97.79</v>
      </c>
      <c r="K79" s="360">
        <v>3.0499999999999999E-2</v>
      </c>
      <c r="L79" s="344">
        <v>98.85</v>
      </c>
      <c r="M79" s="360">
        <v>0</v>
      </c>
      <c r="N79" s="344">
        <v>96.54</v>
      </c>
      <c r="O79" s="360">
        <v>4.5999999999999999E-3</v>
      </c>
      <c r="P79" s="344">
        <v>102.88</v>
      </c>
      <c r="Q79" s="360">
        <v>4.3E-3</v>
      </c>
      <c r="R79" s="344">
        <v>87.62</v>
      </c>
    </row>
    <row r="80" spans="1:18">
      <c r="A80" s="296">
        <v>308284</v>
      </c>
      <c r="B80" s="343" t="s">
        <v>101</v>
      </c>
      <c r="C80" s="296" t="s">
        <v>26</v>
      </c>
      <c r="D80" s="344">
        <v>69283.009999999995</v>
      </c>
      <c r="E80" s="360">
        <v>2.0400000000000001E-2</v>
      </c>
      <c r="F80" s="344">
        <v>57.92</v>
      </c>
      <c r="G80" s="360">
        <v>3.8E-3</v>
      </c>
      <c r="H80" s="344">
        <v>64.17</v>
      </c>
      <c r="I80" s="360">
        <v>3.7000000000000002E-3</v>
      </c>
      <c r="J80" s="344">
        <v>61.47</v>
      </c>
      <c r="K80" s="360">
        <v>1.9400000000000001E-2</v>
      </c>
      <c r="L80" s="344">
        <v>62.14</v>
      </c>
      <c r="M80" s="360">
        <v>0</v>
      </c>
      <c r="N80" s="344">
        <v>60.36</v>
      </c>
      <c r="O80" s="360">
        <v>4.0000000000000001E-3</v>
      </c>
      <c r="P80" s="344">
        <v>64.27</v>
      </c>
      <c r="Q80" s="360">
        <v>3.3999999999999998E-3</v>
      </c>
      <c r="R80" s="344">
        <v>53.96</v>
      </c>
    </row>
    <row r="81" spans="1:18">
      <c r="A81" s="296">
        <v>308285</v>
      </c>
      <c r="B81" s="343" t="s">
        <v>102</v>
      </c>
      <c r="C81" s="296" t="s">
        <v>26</v>
      </c>
      <c r="D81" s="344">
        <v>73336.02</v>
      </c>
      <c r="E81" s="360">
        <v>1.9599999999999999E-2</v>
      </c>
      <c r="F81" s="344">
        <v>59.44</v>
      </c>
      <c r="G81" s="360">
        <v>3.7000000000000002E-3</v>
      </c>
      <c r="H81" s="344">
        <v>65.5</v>
      </c>
      <c r="I81" s="360">
        <v>3.3999999999999998E-3</v>
      </c>
      <c r="J81" s="344">
        <v>62.75</v>
      </c>
      <c r="K81" s="360">
        <v>1.9E-2</v>
      </c>
      <c r="L81" s="344">
        <v>62.95</v>
      </c>
      <c r="M81" s="360">
        <v>0</v>
      </c>
      <c r="N81" s="344">
        <v>61.66</v>
      </c>
      <c r="O81" s="360">
        <v>3.5999999999999999E-3</v>
      </c>
      <c r="P81" s="344">
        <v>65.650000000000006</v>
      </c>
      <c r="Q81" s="360">
        <v>3.3999999999999998E-3</v>
      </c>
      <c r="R81" s="344">
        <v>55.25</v>
      </c>
    </row>
    <row r="82" spans="1:18">
      <c r="A82" s="296">
        <v>308286</v>
      </c>
      <c r="B82" s="343" t="s">
        <v>103</v>
      </c>
      <c r="C82" s="296" t="s">
        <v>26</v>
      </c>
      <c r="D82" s="344">
        <v>77542.210000000006</v>
      </c>
      <c r="E82" s="360">
        <v>1.5100000000000001E-2</v>
      </c>
      <c r="F82" s="344">
        <v>89.26</v>
      </c>
      <c r="G82" s="360">
        <v>4.8999999999999998E-3</v>
      </c>
      <c r="H82" s="344">
        <v>111.68</v>
      </c>
      <c r="I82" s="360">
        <v>4.1000000000000003E-3</v>
      </c>
      <c r="J82" s="344">
        <v>99.53</v>
      </c>
      <c r="K82" s="360">
        <v>1.9900000000000001E-2</v>
      </c>
      <c r="L82" s="344">
        <v>95.05</v>
      </c>
      <c r="M82" s="360">
        <v>0</v>
      </c>
      <c r="N82" s="344">
        <v>105.35</v>
      </c>
      <c r="O82" s="360">
        <v>4.4000000000000003E-3</v>
      </c>
      <c r="P82" s="344">
        <v>113.94</v>
      </c>
      <c r="Q82" s="360">
        <v>3.8999999999999998E-3</v>
      </c>
      <c r="R82" s="344">
        <v>105.14</v>
      </c>
    </row>
    <row r="83" spans="1:18">
      <c r="A83" s="296">
        <v>307733</v>
      </c>
      <c r="B83" s="343" t="s">
        <v>104</v>
      </c>
      <c r="C83" s="296" t="s">
        <v>105</v>
      </c>
      <c r="D83" s="344">
        <v>270.86</v>
      </c>
      <c r="E83" s="360">
        <v>1.4800000000000001E-2</v>
      </c>
      <c r="F83" s="344">
        <v>90.75</v>
      </c>
      <c r="G83" s="360">
        <v>4.7999999999999996E-3</v>
      </c>
      <c r="H83" s="344">
        <v>112.99</v>
      </c>
      <c r="I83" s="360">
        <v>3.8999999999999998E-3</v>
      </c>
      <c r="J83" s="344">
        <v>100.77</v>
      </c>
      <c r="K83" s="360">
        <v>1.9599999999999999E-2</v>
      </c>
      <c r="L83" s="344">
        <v>95.84</v>
      </c>
      <c r="M83" s="360">
        <v>0</v>
      </c>
      <c r="N83" s="344">
        <v>106.63</v>
      </c>
      <c r="O83" s="360">
        <v>4.1000000000000003E-3</v>
      </c>
      <c r="P83" s="344">
        <v>115.29</v>
      </c>
      <c r="Q83" s="360">
        <v>3.8E-3</v>
      </c>
      <c r="R83" s="344">
        <v>106.41</v>
      </c>
    </row>
    <row r="84" spans="1:18">
      <c r="A84" s="296">
        <v>307734</v>
      </c>
      <c r="B84" s="343" t="s">
        <v>106</v>
      </c>
      <c r="C84" s="296" t="s">
        <v>105</v>
      </c>
      <c r="D84" s="344">
        <v>319.45999999999998</v>
      </c>
      <c r="E84" s="360">
        <v>1.8700000000000001E-2</v>
      </c>
      <c r="F84" s="344">
        <v>107.56</v>
      </c>
      <c r="G84" s="360">
        <v>4.1000000000000003E-3</v>
      </c>
      <c r="H84" s="344">
        <v>134.32</v>
      </c>
      <c r="I84" s="360">
        <v>3.3999999999999998E-3</v>
      </c>
      <c r="J84" s="344">
        <v>120.06</v>
      </c>
      <c r="K84" s="360">
        <v>2.4799999999999999E-2</v>
      </c>
      <c r="L84" s="344">
        <v>113.56</v>
      </c>
      <c r="M84" s="360">
        <v>0</v>
      </c>
      <c r="N84" s="344">
        <v>126.56</v>
      </c>
      <c r="O84" s="360">
        <v>3.5999999999999999E-3</v>
      </c>
      <c r="P84" s="344">
        <v>137.08000000000001</v>
      </c>
      <c r="Q84" s="360">
        <v>3.2000000000000002E-3</v>
      </c>
      <c r="R84" s="344">
        <v>125.93</v>
      </c>
    </row>
    <row r="85" spans="1:18">
      <c r="A85" s="296">
        <v>307735</v>
      </c>
      <c r="B85" s="343" t="s">
        <v>107</v>
      </c>
      <c r="C85" s="296" t="s">
        <v>105</v>
      </c>
      <c r="D85" s="344">
        <v>418.97</v>
      </c>
      <c r="E85" s="360">
        <v>1.84E-2</v>
      </c>
      <c r="F85" s="344">
        <v>109.44</v>
      </c>
      <c r="G85" s="360">
        <v>4.0000000000000001E-3</v>
      </c>
      <c r="H85" s="344">
        <v>135.94999999999999</v>
      </c>
      <c r="I85" s="360">
        <v>3.2000000000000002E-3</v>
      </c>
      <c r="J85" s="344">
        <v>121.62</v>
      </c>
      <c r="K85" s="360">
        <v>2.4500000000000001E-2</v>
      </c>
      <c r="L85" s="344">
        <v>114.56</v>
      </c>
      <c r="M85" s="360">
        <v>0</v>
      </c>
      <c r="N85" s="344">
        <v>128.16999999999999</v>
      </c>
      <c r="O85" s="360">
        <v>3.3999999999999998E-3</v>
      </c>
      <c r="P85" s="344">
        <v>138.78</v>
      </c>
      <c r="Q85" s="360">
        <v>3.2000000000000002E-3</v>
      </c>
      <c r="R85" s="344">
        <v>127.52</v>
      </c>
    </row>
    <row r="86" spans="1:18">
      <c r="A86" s="296">
        <v>307736</v>
      </c>
      <c r="B86" s="343" t="s">
        <v>108</v>
      </c>
      <c r="C86" s="296" t="s">
        <v>105</v>
      </c>
      <c r="D86" s="344">
        <v>558.79</v>
      </c>
      <c r="E86" s="360">
        <v>1.1599999999999999E-2</v>
      </c>
      <c r="F86" s="344">
        <v>68.83</v>
      </c>
      <c r="G86" s="360">
        <v>3.2000000000000002E-3</v>
      </c>
      <c r="H86" s="344">
        <v>86.29</v>
      </c>
      <c r="I86" s="360">
        <v>2.7000000000000001E-3</v>
      </c>
      <c r="J86" s="344">
        <v>77.06</v>
      </c>
      <c r="K86" s="360">
        <v>1.54E-2</v>
      </c>
      <c r="L86" s="344">
        <v>72.900000000000006</v>
      </c>
      <c r="M86" s="360">
        <v>0</v>
      </c>
      <c r="N86" s="344">
        <v>81.34</v>
      </c>
      <c r="O86" s="360">
        <v>2.8E-3</v>
      </c>
      <c r="P86" s="344">
        <v>88.08</v>
      </c>
      <c r="Q86" s="360">
        <v>2.5000000000000001E-3</v>
      </c>
      <c r="R86" s="344">
        <v>80.790000000000006</v>
      </c>
    </row>
    <row r="87" spans="1:18">
      <c r="A87" s="296">
        <v>307737</v>
      </c>
      <c r="B87" s="343" t="s">
        <v>109</v>
      </c>
      <c r="C87" s="296" t="s">
        <v>105</v>
      </c>
      <c r="D87" s="344">
        <v>588.84</v>
      </c>
      <c r="E87" s="360">
        <v>1.14E-2</v>
      </c>
      <c r="F87" s="344">
        <v>70.11</v>
      </c>
      <c r="G87" s="360">
        <v>3.0999999999999999E-3</v>
      </c>
      <c r="H87" s="344">
        <v>87.41</v>
      </c>
      <c r="I87" s="360">
        <v>2.5000000000000001E-3</v>
      </c>
      <c r="J87" s="344">
        <v>78.13</v>
      </c>
      <c r="K87" s="360">
        <v>1.52E-2</v>
      </c>
      <c r="L87" s="344">
        <v>73.569999999999993</v>
      </c>
      <c r="M87" s="360">
        <v>0</v>
      </c>
      <c r="N87" s="344">
        <v>82.43</v>
      </c>
      <c r="O87" s="360">
        <v>2.7000000000000001E-3</v>
      </c>
      <c r="P87" s="344">
        <v>89.23</v>
      </c>
      <c r="Q87" s="360">
        <v>2.5000000000000001E-3</v>
      </c>
      <c r="R87" s="344">
        <v>81.88</v>
      </c>
    </row>
    <row r="88" spans="1:18">
      <c r="A88" s="296">
        <v>307730</v>
      </c>
      <c r="B88" s="343" t="s">
        <v>110</v>
      </c>
      <c r="C88" s="296" t="s">
        <v>105</v>
      </c>
      <c r="D88" s="344">
        <v>0</v>
      </c>
      <c r="E88" s="360">
        <v>4.0000000000000002E-4</v>
      </c>
      <c r="F88" s="344">
        <v>634.73</v>
      </c>
      <c r="G88" s="360">
        <v>0</v>
      </c>
      <c r="H88" s="344">
        <v>721.92</v>
      </c>
      <c r="I88" s="360">
        <v>4.0000000000000002E-4</v>
      </c>
      <c r="J88" s="344">
        <v>677.1</v>
      </c>
      <c r="K88" s="360">
        <v>0</v>
      </c>
      <c r="L88" s="344">
        <v>710.01</v>
      </c>
      <c r="M88" s="360">
        <v>0</v>
      </c>
      <c r="N88" s="344">
        <v>679.85</v>
      </c>
      <c r="O88" s="360">
        <v>4.0000000000000002E-4</v>
      </c>
      <c r="P88" s="344">
        <v>725.37</v>
      </c>
      <c r="Q88" s="360">
        <v>0</v>
      </c>
      <c r="R88" s="344">
        <v>632.01</v>
      </c>
    </row>
    <row r="89" spans="1:18">
      <c r="A89" s="296">
        <v>307084</v>
      </c>
      <c r="B89" s="343" t="s">
        <v>111</v>
      </c>
      <c r="C89" s="296" t="s">
        <v>105</v>
      </c>
      <c r="D89" s="344">
        <v>33.22</v>
      </c>
      <c r="E89" s="360">
        <v>2.0000000000000001E-4</v>
      </c>
      <c r="F89" s="344">
        <v>882.95</v>
      </c>
      <c r="G89" s="360">
        <v>0</v>
      </c>
      <c r="H89" s="344">
        <v>1113</v>
      </c>
      <c r="I89" s="360">
        <v>2.0000000000000001E-4</v>
      </c>
      <c r="J89" s="344">
        <v>991</v>
      </c>
      <c r="K89" s="360">
        <v>0</v>
      </c>
      <c r="L89" s="344">
        <v>951.5</v>
      </c>
      <c r="M89" s="360">
        <v>0</v>
      </c>
      <c r="N89" s="344">
        <v>1048.1300000000001</v>
      </c>
      <c r="O89" s="360">
        <v>2.0000000000000001E-4</v>
      </c>
      <c r="P89" s="344">
        <v>1135.99</v>
      </c>
      <c r="Q89" s="360">
        <v>0</v>
      </c>
      <c r="R89" s="344">
        <v>1045.1300000000001</v>
      </c>
    </row>
    <row r="90" spans="1:18">
      <c r="A90" s="296">
        <v>407818</v>
      </c>
      <c r="B90" s="343" t="s">
        <v>112</v>
      </c>
      <c r="C90" s="296" t="s">
        <v>113</v>
      </c>
      <c r="D90" s="344">
        <v>12.45</v>
      </c>
      <c r="E90" s="360">
        <v>0</v>
      </c>
      <c r="F90" s="344">
        <v>766.99</v>
      </c>
      <c r="G90" s="360">
        <v>0</v>
      </c>
      <c r="H90" s="344">
        <v>829.27</v>
      </c>
      <c r="I90" s="360">
        <v>0</v>
      </c>
      <c r="J90" s="344">
        <v>662.08</v>
      </c>
      <c r="K90" s="360">
        <v>0.75249999999999995</v>
      </c>
      <c r="L90" s="344">
        <v>925.06</v>
      </c>
      <c r="M90" s="360">
        <v>0</v>
      </c>
      <c r="N90" s="344">
        <v>680.7</v>
      </c>
      <c r="O90" s="360">
        <v>0.7319</v>
      </c>
      <c r="P90" s="344">
        <v>691.6</v>
      </c>
      <c r="Q90" s="360">
        <v>0.72030000000000005</v>
      </c>
      <c r="R90" s="344">
        <v>796.65</v>
      </c>
    </row>
    <row r="91" spans="1:18">
      <c r="A91" s="296">
        <v>407819</v>
      </c>
      <c r="B91" s="343" t="s">
        <v>114</v>
      </c>
      <c r="C91" s="296" t="s">
        <v>113</v>
      </c>
      <c r="D91" s="344">
        <v>12.85</v>
      </c>
      <c r="E91" s="360">
        <v>0</v>
      </c>
      <c r="F91" s="344">
        <v>778.26</v>
      </c>
      <c r="G91" s="360">
        <v>0</v>
      </c>
      <c r="H91" s="344">
        <v>842.1</v>
      </c>
      <c r="I91" s="360">
        <v>0</v>
      </c>
      <c r="J91" s="344">
        <v>673.06</v>
      </c>
      <c r="K91" s="360">
        <v>0.74929999999999997</v>
      </c>
      <c r="L91" s="344">
        <v>939.16</v>
      </c>
      <c r="M91" s="360">
        <v>0</v>
      </c>
      <c r="N91" s="344">
        <v>691.27</v>
      </c>
      <c r="O91" s="360">
        <v>0.72960000000000003</v>
      </c>
      <c r="P91" s="344">
        <v>702.98</v>
      </c>
      <c r="Q91" s="360">
        <v>0.71740000000000004</v>
      </c>
      <c r="R91" s="344">
        <v>807.85</v>
      </c>
    </row>
    <row r="92" spans="1:18">
      <c r="A92" s="296">
        <v>407820</v>
      </c>
      <c r="B92" s="343" t="s">
        <v>115</v>
      </c>
      <c r="C92" s="296" t="s">
        <v>113</v>
      </c>
      <c r="D92" s="344">
        <v>13.49</v>
      </c>
      <c r="E92" s="360">
        <v>5.9999999999999995E-4</v>
      </c>
      <c r="F92" s="344">
        <v>148.72</v>
      </c>
      <c r="G92" s="360">
        <v>0</v>
      </c>
      <c r="H92" s="344">
        <v>168.34</v>
      </c>
      <c r="I92" s="360">
        <v>5.9999999999999995E-4</v>
      </c>
      <c r="J92" s="344">
        <v>159.38</v>
      </c>
      <c r="K92" s="360">
        <v>0</v>
      </c>
      <c r="L92" s="344">
        <v>164.66</v>
      </c>
      <c r="M92" s="360">
        <v>0</v>
      </c>
      <c r="N92" s="344">
        <v>159.13</v>
      </c>
      <c r="O92" s="360">
        <v>5.9999999999999995E-4</v>
      </c>
      <c r="P92" s="344">
        <v>167.72</v>
      </c>
      <c r="Q92" s="360">
        <v>0</v>
      </c>
      <c r="R92" s="344">
        <v>150.63999999999999</v>
      </c>
    </row>
    <row r="93" spans="1:18">
      <c r="A93" s="296">
        <v>407740</v>
      </c>
      <c r="B93" s="343" t="s">
        <v>116</v>
      </c>
      <c r="C93" s="296" t="s">
        <v>113</v>
      </c>
      <c r="D93" s="344">
        <v>16.010000000000002</v>
      </c>
      <c r="E93" s="360">
        <v>1E-4</v>
      </c>
      <c r="F93" s="344">
        <v>204.04</v>
      </c>
      <c r="G93" s="360">
        <v>0</v>
      </c>
      <c r="H93" s="344">
        <v>256.52</v>
      </c>
      <c r="I93" s="360">
        <v>2.0000000000000001E-4</v>
      </c>
      <c r="J93" s="344">
        <v>230.27</v>
      </c>
      <c r="K93" s="360">
        <v>0</v>
      </c>
      <c r="L93" s="344">
        <v>208.6</v>
      </c>
      <c r="M93" s="360">
        <v>0</v>
      </c>
      <c r="N93" s="344">
        <v>242.8</v>
      </c>
      <c r="O93" s="360">
        <v>2.0000000000000001E-4</v>
      </c>
      <c r="P93" s="344">
        <v>261.38</v>
      </c>
      <c r="Q93" s="360">
        <v>0</v>
      </c>
      <c r="R93" s="344">
        <v>239.69</v>
      </c>
    </row>
    <row r="94" spans="1:18">
      <c r="A94" s="296">
        <v>408037</v>
      </c>
      <c r="B94" s="343" t="s">
        <v>117</v>
      </c>
      <c r="C94" s="296" t="s">
        <v>26</v>
      </c>
      <c r="D94" s="344">
        <v>21.01</v>
      </c>
      <c r="E94" s="360"/>
      <c r="F94" s="344">
        <v>0</v>
      </c>
      <c r="G94" s="360"/>
      <c r="H94" s="344">
        <v>0</v>
      </c>
      <c r="I94" s="360"/>
      <c r="J94" s="344">
        <v>0</v>
      </c>
      <c r="K94" s="360"/>
      <c r="L94" s="344">
        <v>0</v>
      </c>
      <c r="M94" s="360"/>
      <c r="N94" s="344">
        <v>0</v>
      </c>
      <c r="O94" s="360"/>
      <c r="P94" s="344">
        <v>0</v>
      </c>
      <c r="Q94" s="360"/>
      <c r="R94" s="344">
        <v>0</v>
      </c>
    </row>
    <row r="95" spans="1:18">
      <c r="A95" s="296">
        <v>408038</v>
      </c>
      <c r="B95" s="343" t="s">
        <v>118</v>
      </c>
      <c r="C95" s="296" t="s">
        <v>26</v>
      </c>
      <c r="D95" s="344">
        <v>32.21</v>
      </c>
      <c r="E95" s="360">
        <v>4.0000000000000002E-4</v>
      </c>
      <c r="F95" s="344">
        <v>128.03</v>
      </c>
      <c r="G95" s="360">
        <v>0</v>
      </c>
      <c r="H95" s="344">
        <v>147.88</v>
      </c>
      <c r="I95" s="360">
        <v>2.9999999999999997E-4</v>
      </c>
      <c r="J95" s="344">
        <v>137.1</v>
      </c>
      <c r="K95" s="360">
        <v>0</v>
      </c>
      <c r="L95" s="344">
        <v>147.01</v>
      </c>
      <c r="M95" s="360">
        <v>0</v>
      </c>
      <c r="N95" s="344">
        <v>139.54</v>
      </c>
      <c r="O95" s="360">
        <v>4.0000000000000002E-4</v>
      </c>
      <c r="P95" s="344">
        <v>149.5</v>
      </c>
      <c r="Q95" s="360">
        <v>0</v>
      </c>
      <c r="R95" s="344">
        <v>133.69</v>
      </c>
    </row>
    <row r="96" spans="1:18">
      <c r="A96" s="296">
        <v>408039</v>
      </c>
      <c r="B96" s="343" t="s">
        <v>119</v>
      </c>
      <c r="C96" s="296" t="s">
        <v>26</v>
      </c>
      <c r="D96" s="344">
        <v>42.27</v>
      </c>
      <c r="E96" s="360">
        <v>0.64319999999999999</v>
      </c>
      <c r="F96" s="344">
        <v>120.44</v>
      </c>
      <c r="G96" s="360">
        <v>0.68320000000000003</v>
      </c>
      <c r="H96" s="344">
        <v>129.33000000000001</v>
      </c>
      <c r="I96" s="360">
        <v>0.63649999999999995</v>
      </c>
      <c r="J96" s="344">
        <v>123.38</v>
      </c>
      <c r="K96" s="360">
        <v>0.67559999999999998</v>
      </c>
      <c r="L96" s="344">
        <v>131.16</v>
      </c>
      <c r="M96" s="360">
        <v>0.62739999999999996</v>
      </c>
      <c r="N96" s="344">
        <v>126.2</v>
      </c>
      <c r="O96" s="360">
        <v>0.65229999999999999</v>
      </c>
      <c r="P96" s="344">
        <v>130.05000000000001</v>
      </c>
      <c r="Q96" s="360">
        <v>0.63280000000000003</v>
      </c>
      <c r="R96" s="344">
        <v>128.83000000000001</v>
      </c>
    </row>
    <row r="97" spans="1:18">
      <c r="A97" s="296">
        <v>408041</v>
      </c>
      <c r="B97" s="343" t="s">
        <v>120</v>
      </c>
      <c r="C97" s="296" t="s">
        <v>26</v>
      </c>
      <c r="D97" s="344">
        <v>56.8</v>
      </c>
      <c r="E97" s="360">
        <v>0.68149999999999999</v>
      </c>
      <c r="F97" s="344">
        <v>169.28</v>
      </c>
      <c r="G97" s="360">
        <v>0.71399999999999997</v>
      </c>
      <c r="H97" s="344">
        <v>180.15</v>
      </c>
      <c r="I97" s="360">
        <v>0.67110000000000003</v>
      </c>
      <c r="J97" s="344">
        <v>172.41</v>
      </c>
      <c r="K97" s="360">
        <v>0.71089999999999998</v>
      </c>
      <c r="L97" s="344">
        <v>182.4</v>
      </c>
      <c r="M97" s="360">
        <v>0.66269999999999996</v>
      </c>
      <c r="N97" s="344">
        <v>176.49</v>
      </c>
      <c r="O97" s="360">
        <v>0.68500000000000005</v>
      </c>
      <c r="P97" s="344">
        <v>181.05</v>
      </c>
      <c r="Q97" s="360">
        <v>0.66759999999999997</v>
      </c>
      <c r="R97" s="344">
        <v>180.36</v>
      </c>
    </row>
    <row r="98" spans="1:18">
      <c r="A98" s="296">
        <v>408042</v>
      </c>
      <c r="B98" s="343" t="s">
        <v>121</v>
      </c>
      <c r="C98" s="296" t="s">
        <v>26</v>
      </c>
      <c r="D98" s="344">
        <v>81.84</v>
      </c>
      <c r="E98" s="360">
        <v>0.71919999999999995</v>
      </c>
      <c r="F98" s="344">
        <v>248.41</v>
      </c>
      <c r="G98" s="360">
        <v>0.74539999999999995</v>
      </c>
      <c r="H98" s="344">
        <v>262.19</v>
      </c>
      <c r="I98" s="360">
        <v>0.70630000000000004</v>
      </c>
      <c r="J98" s="344">
        <v>252.26</v>
      </c>
      <c r="K98" s="360">
        <v>0.745</v>
      </c>
      <c r="L98" s="344">
        <v>265.57</v>
      </c>
      <c r="M98" s="360">
        <v>0.69720000000000004</v>
      </c>
      <c r="N98" s="344">
        <v>257.92</v>
      </c>
      <c r="O98" s="360">
        <v>0.71799999999999997</v>
      </c>
      <c r="P98" s="344">
        <v>263.77999999999997</v>
      </c>
      <c r="Q98" s="360">
        <v>0.70189999999999997</v>
      </c>
      <c r="R98" s="344">
        <v>263.77</v>
      </c>
    </row>
    <row r="99" spans="1:18">
      <c r="A99" s="296">
        <v>408031</v>
      </c>
      <c r="B99" s="343" t="s">
        <v>122</v>
      </c>
      <c r="C99" s="296" t="s">
        <v>26</v>
      </c>
      <c r="D99" s="344">
        <v>22.22</v>
      </c>
      <c r="E99" s="360">
        <v>0</v>
      </c>
      <c r="F99" s="344">
        <v>93.35</v>
      </c>
      <c r="G99" s="360">
        <v>0</v>
      </c>
      <c r="H99" s="344">
        <v>96.31</v>
      </c>
      <c r="I99" s="360">
        <v>0</v>
      </c>
      <c r="J99" s="344">
        <v>81.319999999999993</v>
      </c>
      <c r="K99" s="360">
        <v>0</v>
      </c>
      <c r="L99" s="344">
        <v>81.44</v>
      </c>
      <c r="M99" s="360">
        <v>0</v>
      </c>
      <c r="N99" s="344">
        <v>86.79</v>
      </c>
      <c r="O99" s="360">
        <v>0</v>
      </c>
      <c r="P99" s="344">
        <v>75.78</v>
      </c>
      <c r="Q99" s="360">
        <v>0</v>
      </c>
      <c r="R99" s="344">
        <v>82.91</v>
      </c>
    </row>
    <row r="100" spans="1:18">
      <c r="A100" s="296">
        <v>408032</v>
      </c>
      <c r="B100" s="343" t="s">
        <v>123</v>
      </c>
      <c r="C100" s="296" t="s">
        <v>26</v>
      </c>
      <c r="D100" s="344">
        <v>30.24</v>
      </c>
      <c r="E100" s="360">
        <v>0</v>
      </c>
      <c r="F100" s="344">
        <v>70.84</v>
      </c>
      <c r="G100" s="360">
        <v>0</v>
      </c>
      <c r="H100" s="344">
        <v>73.540000000000006</v>
      </c>
      <c r="I100" s="360">
        <v>0</v>
      </c>
      <c r="J100" s="344">
        <v>62.1</v>
      </c>
      <c r="K100" s="360">
        <v>0</v>
      </c>
      <c r="L100" s="344">
        <v>62.73</v>
      </c>
      <c r="M100" s="360">
        <v>0</v>
      </c>
      <c r="N100" s="344">
        <v>66.42</v>
      </c>
      <c r="O100" s="360">
        <v>0</v>
      </c>
      <c r="P100" s="344">
        <v>58.51</v>
      </c>
      <c r="Q100" s="360">
        <v>0</v>
      </c>
      <c r="R100" s="344">
        <v>63.87</v>
      </c>
    </row>
    <row r="101" spans="1:18">
      <c r="A101" s="296">
        <v>408033</v>
      </c>
      <c r="B101" s="343" t="s">
        <v>124</v>
      </c>
      <c r="C101" s="296" t="s">
        <v>26</v>
      </c>
      <c r="D101" s="344">
        <v>41.38</v>
      </c>
      <c r="E101" s="360">
        <v>2E-3</v>
      </c>
      <c r="F101" s="344">
        <v>1885.25</v>
      </c>
      <c r="G101" s="360">
        <v>0</v>
      </c>
      <c r="H101" s="344">
        <v>2423.5300000000002</v>
      </c>
      <c r="I101" s="360">
        <v>2.0999999999999999E-3</v>
      </c>
      <c r="J101" s="344">
        <v>1967.7</v>
      </c>
      <c r="K101" s="360">
        <v>0</v>
      </c>
      <c r="L101" s="344">
        <v>1874.11</v>
      </c>
      <c r="M101" s="360">
        <v>0</v>
      </c>
      <c r="N101" s="344">
        <v>2261.6999999999998</v>
      </c>
      <c r="O101" s="360">
        <v>2.2000000000000001E-3</v>
      </c>
      <c r="P101" s="344">
        <v>1483.96</v>
      </c>
      <c r="Q101" s="360">
        <v>0</v>
      </c>
      <c r="R101" s="344">
        <v>1603.23</v>
      </c>
    </row>
    <row r="102" spans="1:18">
      <c r="A102" s="296">
        <v>408035</v>
      </c>
      <c r="B102" s="343" t="s">
        <v>125</v>
      </c>
      <c r="C102" s="296" t="s">
        <v>26</v>
      </c>
      <c r="D102" s="344">
        <v>68.98</v>
      </c>
      <c r="E102" s="360">
        <v>1.6999999999999999E-3</v>
      </c>
      <c r="F102" s="344">
        <v>1887.16</v>
      </c>
      <c r="G102" s="360">
        <v>0</v>
      </c>
      <c r="H102" s="344">
        <v>2417.2800000000002</v>
      </c>
      <c r="I102" s="360">
        <v>1.6999999999999999E-3</v>
      </c>
      <c r="J102" s="344">
        <v>1968.29</v>
      </c>
      <c r="K102" s="360">
        <v>0</v>
      </c>
      <c r="L102" s="344">
        <v>1853.52</v>
      </c>
      <c r="M102" s="360">
        <v>0</v>
      </c>
      <c r="N102" s="344">
        <v>2257.1799999999998</v>
      </c>
      <c r="O102" s="360">
        <v>1.9E-3</v>
      </c>
      <c r="P102" s="344">
        <v>1472.34</v>
      </c>
      <c r="Q102" s="360">
        <v>0</v>
      </c>
      <c r="R102" s="344">
        <v>1586.79</v>
      </c>
    </row>
    <row r="103" spans="1:18">
      <c r="A103" s="296">
        <v>408036</v>
      </c>
      <c r="B103" s="343" t="s">
        <v>126</v>
      </c>
      <c r="C103" s="296" t="s">
        <v>26</v>
      </c>
      <c r="D103" s="344">
        <v>153.44</v>
      </c>
      <c r="E103" s="360">
        <v>1.1999999999999999E-3</v>
      </c>
      <c r="F103" s="344">
        <v>1886.54</v>
      </c>
      <c r="G103" s="360">
        <v>0</v>
      </c>
      <c r="H103" s="344">
        <v>2403.73</v>
      </c>
      <c r="I103" s="360">
        <v>1.2999999999999999E-3</v>
      </c>
      <c r="J103" s="344">
        <v>1964.84</v>
      </c>
      <c r="K103" s="360">
        <v>0</v>
      </c>
      <c r="L103" s="344">
        <v>1823.46</v>
      </c>
      <c r="M103" s="360">
        <v>0</v>
      </c>
      <c r="N103" s="344">
        <v>2246.2199999999998</v>
      </c>
      <c r="O103" s="360">
        <v>1.4E-3</v>
      </c>
      <c r="P103" s="344">
        <v>1457.6</v>
      </c>
      <c r="Q103" s="360">
        <v>0</v>
      </c>
      <c r="R103" s="344">
        <v>1565.15</v>
      </c>
    </row>
    <row r="104" spans="1:18">
      <c r="A104" s="296">
        <v>408067</v>
      </c>
      <c r="B104" s="343" t="s">
        <v>127</v>
      </c>
      <c r="C104" s="296" t="s">
        <v>113</v>
      </c>
      <c r="D104" s="344">
        <v>11.55</v>
      </c>
      <c r="E104" s="360">
        <v>0</v>
      </c>
      <c r="F104" s="344">
        <v>2117.4699999999998</v>
      </c>
      <c r="G104" s="360">
        <v>0</v>
      </c>
      <c r="H104" s="344">
        <v>2658.72</v>
      </c>
      <c r="I104" s="360">
        <v>0</v>
      </c>
      <c r="J104" s="344">
        <v>2177.71</v>
      </c>
      <c r="K104" s="360">
        <v>0</v>
      </c>
      <c r="L104" s="344">
        <v>2041.71</v>
      </c>
      <c r="M104" s="360">
        <v>0</v>
      </c>
      <c r="N104" s="344">
        <v>2486.62</v>
      </c>
      <c r="O104" s="360">
        <v>0</v>
      </c>
      <c r="P104" s="344">
        <v>1697.61</v>
      </c>
      <c r="Q104" s="360">
        <v>0</v>
      </c>
      <c r="R104" s="344">
        <v>1810.24</v>
      </c>
    </row>
    <row r="105" spans="1:18">
      <c r="A105" s="296">
        <v>407743</v>
      </c>
      <c r="B105" s="343" t="s">
        <v>128</v>
      </c>
      <c r="C105" s="296" t="s">
        <v>113</v>
      </c>
      <c r="D105" s="344">
        <v>12.13</v>
      </c>
      <c r="E105" s="360">
        <v>1.4E-3</v>
      </c>
      <c r="F105" s="344">
        <v>3704.7</v>
      </c>
      <c r="G105" s="360">
        <v>0</v>
      </c>
      <c r="H105" s="344">
        <v>4740.87</v>
      </c>
      <c r="I105" s="360">
        <v>1.4E-3</v>
      </c>
      <c r="J105" s="344">
        <v>3872.66</v>
      </c>
      <c r="K105" s="360">
        <v>0</v>
      </c>
      <c r="L105" s="344">
        <v>3619.13</v>
      </c>
      <c r="M105" s="360">
        <v>0</v>
      </c>
      <c r="N105" s="344">
        <v>4428.5</v>
      </c>
      <c r="O105" s="360">
        <v>1.5E-3</v>
      </c>
      <c r="P105" s="344">
        <v>2877.44</v>
      </c>
      <c r="Q105" s="360">
        <v>0</v>
      </c>
      <c r="R105" s="344">
        <v>3108.54</v>
      </c>
    </row>
    <row r="106" spans="1:18">
      <c r="A106" s="296">
        <v>607137</v>
      </c>
      <c r="B106" s="343" t="s">
        <v>129</v>
      </c>
      <c r="C106" s="296" t="s">
        <v>105</v>
      </c>
      <c r="D106" s="344">
        <v>55054.67</v>
      </c>
      <c r="E106" s="360">
        <v>1.1999999999999999E-3</v>
      </c>
      <c r="F106" s="344">
        <v>3734.48</v>
      </c>
      <c r="G106" s="360">
        <v>0</v>
      </c>
      <c r="H106" s="344">
        <v>4768.6099999999997</v>
      </c>
      <c r="I106" s="360">
        <v>1.1999999999999999E-3</v>
      </c>
      <c r="J106" s="344">
        <v>3902.16</v>
      </c>
      <c r="K106" s="360">
        <v>0</v>
      </c>
      <c r="L106" s="344">
        <v>3621.54</v>
      </c>
      <c r="M106" s="360">
        <v>0</v>
      </c>
      <c r="N106" s="344">
        <v>4456.0200000000004</v>
      </c>
      <c r="O106" s="360">
        <v>1.2999999999999999E-3</v>
      </c>
      <c r="P106" s="344">
        <v>2884.96</v>
      </c>
      <c r="Q106" s="360">
        <v>0</v>
      </c>
      <c r="R106" s="344">
        <v>3112.15</v>
      </c>
    </row>
    <row r="107" spans="1:18">
      <c r="A107" s="296">
        <v>606785</v>
      </c>
      <c r="B107" s="343" t="s">
        <v>130</v>
      </c>
      <c r="C107" s="296" t="s">
        <v>105</v>
      </c>
      <c r="D107" s="344">
        <v>54345.99</v>
      </c>
      <c r="E107" s="360">
        <v>8.9999999999999998E-4</v>
      </c>
      <c r="F107" s="344">
        <v>3768.05</v>
      </c>
      <c r="G107" s="360">
        <v>0</v>
      </c>
      <c r="H107" s="344">
        <v>4794.49</v>
      </c>
      <c r="I107" s="360">
        <v>8.9999999999999998E-4</v>
      </c>
      <c r="J107" s="344">
        <v>3933.2</v>
      </c>
      <c r="K107" s="360">
        <v>0</v>
      </c>
      <c r="L107" s="344">
        <v>3616.48</v>
      </c>
      <c r="M107" s="360">
        <v>0</v>
      </c>
      <c r="N107" s="344">
        <v>4482.41</v>
      </c>
      <c r="O107" s="360">
        <v>1E-3</v>
      </c>
      <c r="P107" s="344">
        <v>2893.73</v>
      </c>
      <c r="Q107" s="360">
        <v>0</v>
      </c>
      <c r="R107" s="344">
        <v>3114.1</v>
      </c>
    </row>
    <row r="108" spans="1:18">
      <c r="A108" s="296">
        <v>607139</v>
      </c>
      <c r="B108" s="343" t="s">
        <v>131</v>
      </c>
      <c r="C108" s="296" t="s">
        <v>105</v>
      </c>
      <c r="D108" s="344">
        <v>55809.37</v>
      </c>
      <c r="E108" s="360">
        <v>0</v>
      </c>
      <c r="F108" s="344">
        <v>4003.28</v>
      </c>
      <c r="G108" s="360">
        <v>0</v>
      </c>
      <c r="H108" s="344">
        <v>5043.32</v>
      </c>
      <c r="I108" s="360">
        <v>0</v>
      </c>
      <c r="J108" s="344">
        <v>4143.63</v>
      </c>
      <c r="K108" s="360">
        <v>0</v>
      </c>
      <c r="L108" s="344">
        <v>3831.01</v>
      </c>
      <c r="M108" s="360">
        <v>0</v>
      </c>
      <c r="N108" s="344">
        <v>4717.87</v>
      </c>
      <c r="O108" s="360">
        <v>0</v>
      </c>
      <c r="P108" s="344">
        <v>3147.82</v>
      </c>
      <c r="Q108" s="360">
        <v>0</v>
      </c>
      <c r="R108" s="344">
        <v>3370.04</v>
      </c>
    </row>
    <row r="109" spans="1:18">
      <c r="A109" s="296">
        <v>606787</v>
      </c>
      <c r="B109" s="343" t="s">
        <v>132</v>
      </c>
      <c r="C109" s="296" t="s">
        <v>105</v>
      </c>
      <c r="D109" s="344">
        <v>54759.99</v>
      </c>
      <c r="E109" s="360">
        <v>8.0000000000000004E-4</v>
      </c>
      <c r="F109" s="344">
        <v>5874.72</v>
      </c>
      <c r="G109" s="360">
        <v>0</v>
      </c>
      <c r="H109" s="344">
        <v>7497.37</v>
      </c>
      <c r="I109" s="360">
        <v>8.9999999999999998E-4</v>
      </c>
      <c r="J109" s="344">
        <v>6159.97</v>
      </c>
      <c r="K109" s="360">
        <v>0</v>
      </c>
      <c r="L109" s="344">
        <v>5691.4</v>
      </c>
      <c r="M109" s="360">
        <v>0</v>
      </c>
      <c r="N109" s="344">
        <v>7028.61</v>
      </c>
      <c r="O109" s="360">
        <v>8.9999999999999998E-4</v>
      </c>
      <c r="P109" s="344">
        <v>4519.62</v>
      </c>
      <c r="Q109" s="360">
        <v>0</v>
      </c>
      <c r="R109" s="344">
        <v>4868.01</v>
      </c>
    </row>
    <row r="110" spans="1:18">
      <c r="A110" s="296">
        <v>607140</v>
      </c>
      <c r="B110" s="343" t="s">
        <v>133</v>
      </c>
      <c r="C110" s="296" t="s">
        <v>105</v>
      </c>
      <c r="D110" s="344">
        <v>50843.15</v>
      </c>
      <c r="E110" s="360">
        <v>6.9999999999999999E-4</v>
      </c>
      <c r="F110" s="344">
        <v>5933.64</v>
      </c>
      <c r="G110" s="360">
        <v>0</v>
      </c>
      <c r="H110" s="344">
        <v>7562.15</v>
      </c>
      <c r="I110" s="360">
        <v>6.9999999999999999E-4</v>
      </c>
      <c r="J110" s="344">
        <v>6220.2</v>
      </c>
      <c r="K110" s="360">
        <v>0</v>
      </c>
      <c r="L110" s="344">
        <v>5721.65</v>
      </c>
      <c r="M110" s="360">
        <v>0</v>
      </c>
      <c r="N110" s="344">
        <v>7091.05</v>
      </c>
      <c r="O110" s="360">
        <v>8.0000000000000004E-4</v>
      </c>
      <c r="P110" s="344">
        <v>4549.2</v>
      </c>
      <c r="Q110" s="360">
        <v>0</v>
      </c>
      <c r="R110" s="344">
        <v>4895.25</v>
      </c>
    </row>
    <row r="111" spans="1:18">
      <c r="A111" s="296">
        <v>606788</v>
      </c>
      <c r="B111" s="343" t="s">
        <v>134</v>
      </c>
      <c r="C111" s="296" t="s">
        <v>105</v>
      </c>
      <c r="D111" s="344">
        <v>50543.24</v>
      </c>
      <c r="E111" s="360">
        <v>5.0000000000000001E-4</v>
      </c>
      <c r="F111" s="344">
        <v>5995.05</v>
      </c>
      <c r="G111" s="360">
        <v>0</v>
      </c>
      <c r="H111" s="344">
        <v>7623.38</v>
      </c>
      <c r="I111" s="360">
        <v>5.9999999999999995E-4</v>
      </c>
      <c r="J111" s="344">
        <v>6280.58</v>
      </c>
      <c r="K111" s="360">
        <v>0</v>
      </c>
      <c r="L111" s="344">
        <v>5743.17</v>
      </c>
      <c r="M111" s="360">
        <v>0</v>
      </c>
      <c r="N111" s="344">
        <v>7150.8</v>
      </c>
      <c r="O111" s="360">
        <v>5.9999999999999995E-4</v>
      </c>
      <c r="P111" s="344">
        <v>4579.03</v>
      </c>
      <c r="Q111" s="360">
        <v>0</v>
      </c>
      <c r="R111" s="344">
        <v>4919.78</v>
      </c>
    </row>
    <row r="112" spans="1:18">
      <c r="A112" s="296">
        <v>607141</v>
      </c>
      <c r="B112" s="343" t="s">
        <v>135</v>
      </c>
      <c r="C112" s="296" t="s">
        <v>105</v>
      </c>
      <c r="D112" s="344">
        <v>56893.85</v>
      </c>
      <c r="E112" s="360">
        <v>0</v>
      </c>
      <c r="F112" s="344">
        <v>6217.73</v>
      </c>
      <c r="G112" s="360">
        <v>0</v>
      </c>
      <c r="H112" s="344">
        <v>7856.27</v>
      </c>
      <c r="I112" s="360">
        <v>0</v>
      </c>
      <c r="J112" s="344">
        <v>6477.78</v>
      </c>
      <c r="K112" s="360">
        <v>0</v>
      </c>
      <c r="L112" s="344">
        <v>5945.71</v>
      </c>
      <c r="M112" s="360">
        <v>0</v>
      </c>
      <c r="N112" s="344">
        <v>7371.22</v>
      </c>
      <c r="O112" s="360">
        <v>0</v>
      </c>
      <c r="P112" s="344">
        <v>4823.62</v>
      </c>
      <c r="Q112" s="360">
        <v>0</v>
      </c>
      <c r="R112" s="344">
        <v>5165.54</v>
      </c>
    </row>
    <row r="113" spans="1:18">
      <c r="A113" s="296">
        <v>606789</v>
      </c>
      <c r="B113" s="343" t="s">
        <v>136</v>
      </c>
      <c r="C113" s="296" t="s">
        <v>105</v>
      </c>
      <c r="D113" s="344">
        <v>56157.35</v>
      </c>
      <c r="E113" s="360">
        <v>1.2E-2</v>
      </c>
      <c r="F113" s="344">
        <v>1923.13</v>
      </c>
      <c r="G113" s="360">
        <v>0</v>
      </c>
      <c r="H113" s="344">
        <v>2462.46</v>
      </c>
      <c r="I113" s="360">
        <v>1.23E-2</v>
      </c>
      <c r="J113" s="344">
        <v>2009.37</v>
      </c>
      <c r="K113" s="360">
        <v>0</v>
      </c>
      <c r="L113" s="344">
        <v>1909.35</v>
      </c>
      <c r="M113" s="360">
        <v>0</v>
      </c>
      <c r="N113" s="344">
        <v>2299.91</v>
      </c>
      <c r="O113" s="360">
        <v>1.32E-2</v>
      </c>
      <c r="P113" s="344">
        <v>1516.51</v>
      </c>
      <c r="Q113" s="360">
        <v>0</v>
      </c>
      <c r="R113" s="344">
        <v>1632.95</v>
      </c>
    </row>
    <row r="114" spans="1:18">
      <c r="A114" s="296">
        <v>607144</v>
      </c>
      <c r="B114" s="343" t="s">
        <v>137</v>
      </c>
      <c r="C114" s="296" t="s">
        <v>105</v>
      </c>
      <c r="D114" s="344">
        <v>65666.179999999993</v>
      </c>
      <c r="E114" s="360">
        <v>1.2E-2</v>
      </c>
      <c r="F114" s="344">
        <v>1916.33</v>
      </c>
      <c r="G114" s="360">
        <v>0</v>
      </c>
      <c r="H114" s="344">
        <v>2444.38</v>
      </c>
      <c r="I114" s="360">
        <v>1.23E-2</v>
      </c>
      <c r="J114" s="344">
        <v>2001</v>
      </c>
      <c r="K114" s="360">
        <v>0</v>
      </c>
      <c r="L114" s="344">
        <v>1878.34</v>
      </c>
      <c r="M114" s="360">
        <v>0</v>
      </c>
      <c r="N114" s="344">
        <v>2284.39</v>
      </c>
      <c r="O114" s="360">
        <v>1.32E-2</v>
      </c>
      <c r="P114" s="344">
        <v>1497.26</v>
      </c>
      <c r="Q114" s="360">
        <v>0</v>
      </c>
      <c r="R114" s="344">
        <v>1607.75</v>
      </c>
    </row>
    <row r="115" spans="1:18">
      <c r="A115" s="296">
        <v>606792</v>
      </c>
      <c r="B115" s="343" t="s">
        <v>138</v>
      </c>
      <c r="C115" s="296" t="s">
        <v>105</v>
      </c>
      <c r="D115" s="344">
        <v>64993.48</v>
      </c>
      <c r="E115" s="360">
        <v>6.0000000000000001E-3</v>
      </c>
      <c r="F115" s="344">
        <v>5490.33</v>
      </c>
      <c r="G115" s="360">
        <v>0</v>
      </c>
      <c r="H115" s="344">
        <v>6998.06</v>
      </c>
      <c r="I115" s="360">
        <v>6.1000000000000004E-3</v>
      </c>
      <c r="J115" s="344">
        <v>5739.22</v>
      </c>
      <c r="K115" s="360">
        <v>0</v>
      </c>
      <c r="L115" s="344">
        <v>5332.1</v>
      </c>
      <c r="M115" s="360">
        <v>0</v>
      </c>
      <c r="N115" s="344">
        <v>6567.93</v>
      </c>
      <c r="O115" s="360">
        <v>6.4999999999999997E-3</v>
      </c>
      <c r="P115" s="344">
        <v>4248.91</v>
      </c>
      <c r="Q115" s="360">
        <v>0</v>
      </c>
      <c r="R115" s="344">
        <v>4568.78</v>
      </c>
    </row>
    <row r="116" spans="1:18">
      <c r="A116" s="296">
        <v>607142</v>
      </c>
      <c r="B116" s="343" t="s">
        <v>139</v>
      </c>
      <c r="C116" s="296" t="s">
        <v>105</v>
      </c>
      <c r="D116" s="344">
        <v>59742.73</v>
      </c>
      <c r="E116" s="360">
        <v>5.8999999999999999E-3</v>
      </c>
      <c r="F116" s="344">
        <v>5512.4</v>
      </c>
      <c r="G116" s="360">
        <v>0</v>
      </c>
      <c r="H116" s="344">
        <v>7011.99</v>
      </c>
      <c r="I116" s="360">
        <v>6.1000000000000004E-3</v>
      </c>
      <c r="J116" s="344">
        <v>5760.4</v>
      </c>
      <c r="K116" s="360">
        <v>0</v>
      </c>
      <c r="L116" s="344">
        <v>5316.58</v>
      </c>
      <c r="M116" s="360">
        <v>0</v>
      </c>
      <c r="N116" s="344">
        <v>6583.28</v>
      </c>
      <c r="O116" s="360">
        <v>6.4999999999999997E-3</v>
      </c>
      <c r="P116" s="344">
        <v>4244.74</v>
      </c>
      <c r="Q116" s="360">
        <v>0</v>
      </c>
      <c r="R116" s="344">
        <v>4557.57</v>
      </c>
    </row>
    <row r="117" spans="1:18">
      <c r="A117" s="296">
        <v>606790</v>
      </c>
      <c r="B117" s="343" t="s">
        <v>140</v>
      </c>
      <c r="C117" s="296" t="s">
        <v>105</v>
      </c>
      <c r="D117" s="344">
        <v>58950.55</v>
      </c>
      <c r="E117" s="360">
        <v>6.9999999999999999E-4</v>
      </c>
      <c r="F117" s="344">
        <v>5295.29</v>
      </c>
      <c r="G117" s="360">
        <v>0</v>
      </c>
      <c r="H117" s="344">
        <v>6745.61</v>
      </c>
      <c r="I117" s="360">
        <v>6.9999999999999999E-4</v>
      </c>
      <c r="J117" s="344">
        <v>5530.06</v>
      </c>
      <c r="K117" s="360">
        <v>0</v>
      </c>
      <c r="L117" s="344">
        <v>5099.83</v>
      </c>
      <c r="M117" s="360">
        <v>0</v>
      </c>
      <c r="N117" s="344">
        <v>6331.24</v>
      </c>
      <c r="O117" s="360">
        <v>8.0000000000000004E-4</v>
      </c>
      <c r="P117" s="344">
        <v>4067.45</v>
      </c>
      <c r="Q117" s="360">
        <v>0</v>
      </c>
      <c r="R117" s="344">
        <v>4372.91</v>
      </c>
    </row>
    <row r="118" spans="1:18">
      <c r="A118" s="296">
        <v>607145</v>
      </c>
      <c r="B118" s="343" t="s">
        <v>141</v>
      </c>
      <c r="C118" s="296" t="s">
        <v>105</v>
      </c>
      <c r="D118" s="344">
        <v>72744.850000000006</v>
      </c>
      <c r="E118" s="360">
        <v>5.9999999999999995E-4</v>
      </c>
      <c r="F118" s="344">
        <v>5321.81</v>
      </c>
      <c r="G118" s="360">
        <v>0</v>
      </c>
      <c r="H118" s="344">
        <v>6770.06</v>
      </c>
      <c r="I118" s="360">
        <v>5.9999999999999995E-4</v>
      </c>
      <c r="J118" s="344">
        <v>5556.32</v>
      </c>
      <c r="K118" s="360">
        <v>0</v>
      </c>
      <c r="L118" s="344">
        <v>5101.1400000000003</v>
      </c>
      <c r="M118" s="360">
        <v>0</v>
      </c>
      <c r="N118" s="344">
        <v>6355.73</v>
      </c>
      <c r="O118" s="360">
        <v>6.9999999999999999E-4</v>
      </c>
      <c r="P118" s="344">
        <v>4073.66</v>
      </c>
      <c r="Q118" s="360">
        <v>0</v>
      </c>
      <c r="R118" s="344">
        <v>4375.3599999999997</v>
      </c>
    </row>
    <row r="119" spans="1:18">
      <c r="A119" s="296">
        <v>606793</v>
      </c>
      <c r="B119" s="343" t="s">
        <v>142</v>
      </c>
      <c r="C119" s="296" t="s">
        <v>105</v>
      </c>
      <c r="D119" s="344">
        <v>71992.490000000005</v>
      </c>
      <c r="E119" s="360">
        <v>4.0000000000000002E-4</v>
      </c>
      <c r="F119" s="344">
        <v>5356.23</v>
      </c>
      <c r="G119" s="360">
        <v>0</v>
      </c>
      <c r="H119" s="344">
        <v>6801.17</v>
      </c>
      <c r="I119" s="360">
        <v>4.0000000000000002E-4</v>
      </c>
      <c r="J119" s="344">
        <v>5589.5</v>
      </c>
      <c r="K119" s="360">
        <v>0</v>
      </c>
      <c r="L119" s="344">
        <v>5104.8900000000003</v>
      </c>
      <c r="M119" s="360">
        <v>0</v>
      </c>
      <c r="N119" s="344">
        <v>6386.75</v>
      </c>
      <c r="O119" s="360">
        <v>5.0000000000000001E-4</v>
      </c>
      <c r="P119" s="344">
        <v>4085.86</v>
      </c>
      <c r="Q119" s="360">
        <v>0</v>
      </c>
      <c r="R119" s="344">
        <v>4382.71</v>
      </c>
    </row>
    <row r="120" spans="1:18">
      <c r="A120" s="296">
        <v>607146</v>
      </c>
      <c r="B120" s="343" t="s">
        <v>143</v>
      </c>
      <c r="C120" s="296" t="s">
        <v>105</v>
      </c>
      <c r="D120" s="344">
        <v>75866.12</v>
      </c>
      <c r="E120" s="360">
        <v>2.0999999999999999E-3</v>
      </c>
      <c r="F120" s="344">
        <v>2193.77</v>
      </c>
      <c r="G120" s="360">
        <v>0</v>
      </c>
      <c r="H120" s="344">
        <v>2828.59</v>
      </c>
      <c r="I120" s="360">
        <v>2.0999999999999999E-3</v>
      </c>
      <c r="J120" s="344">
        <v>2294.4699999999998</v>
      </c>
      <c r="K120" s="360">
        <v>0</v>
      </c>
      <c r="L120" s="344">
        <v>2199.4699999999998</v>
      </c>
      <c r="M120" s="360">
        <v>0</v>
      </c>
      <c r="N120" s="344">
        <v>2653.4</v>
      </c>
      <c r="O120" s="360">
        <v>2.3E-3</v>
      </c>
      <c r="P120" s="344">
        <v>1723.51</v>
      </c>
      <c r="Q120" s="360">
        <v>0</v>
      </c>
      <c r="R120" s="344">
        <v>1868.73</v>
      </c>
    </row>
    <row r="121" spans="1:18">
      <c r="A121" s="296">
        <v>606794</v>
      </c>
      <c r="B121" s="343" t="s">
        <v>144</v>
      </c>
      <c r="C121" s="296" t="s">
        <v>105</v>
      </c>
      <c r="D121" s="344">
        <v>75049.53</v>
      </c>
      <c r="E121" s="360">
        <v>1.6999999999999999E-3</v>
      </c>
      <c r="F121" s="344">
        <v>2192.5100000000002</v>
      </c>
      <c r="G121" s="360">
        <v>0</v>
      </c>
      <c r="H121" s="344">
        <v>2815.44</v>
      </c>
      <c r="I121" s="360">
        <v>1.6999999999999999E-3</v>
      </c>
      <c r="J121" s="344">
        <v>2291.36</v>
      </c>
      <c r="K121" s="360">
        <v>0</v>
      </c>
      <c r="L121" s="344">
        <v>2168.14</v>
      </c>
      <c r="M121" s="360">
        <v>0</v>
      </c>
      <c r="N121" s="344">
        <v>2643</v>
      </c>
      <c r="O121" s="360">
        <v>1.8E-3</v>
      </c>
      <c r="P121" s="344">
        <v>1704.83</v>
      </c>
      <c r="Q121" s="360">
        <v>0</v>
      </c>
      <c r="R121" s="344">
        <v>1843.38</v>
      </c>
    </row>
    <row r="122" spans="1:18">
      <c r="A122" s="296">
        <v>607143</v>
      </c>
      <c r="B122" s="343" t="s">
        <v>145</v>
      </c>
      <c r="C122" s="296" t="s">
        <v>105</v>
      </c>
      <c r="D122" s="344">
        <v>64566.1</v>
      </c>
      <c r="E122" s="360">
        <v>1.1999999999999999E-3</v>
      </c>
      <c r="F122" s="344">
        <v>2195.16</v>
      </c>
      <c r="G122" s="360">
        <v>0</v>
      </c>
      <c r="H122" s="344">
        <v>2804.4</v>
      </c>
      <c r="I122" s="360">
        <v>1.2999999999999999E-3</v>
      </c>
      <c r="J122" s="344">
        <v>2290.89</v>
      </c>
      <c r="K122" s="360">
        <v>0</v>
      </c>
      <c r="L122" s="344">
        <v>2137.7600000000002</v>
      </c>
      <c r="M122" s="360">
        <v>0</v>
      </c>
      <c r="N122" s="344">
        <v>2634.7</v>
      </c>
      <c r="O122" s="360">
        <v>1.2999999999999999E-3</v>
      </c>
      <c r="P122" s="344">
        <v>1691.08</v>
      </c>
      <c r="Q122" s="360">
        <v>0</v>
      </c>
      <c r="R122" s="344">
        <v>1822.09</v>
      </c>
    </row>
    <row r="123" spans="1:18">
      <c r="A123" s="296">
        <v>606791</v>
      </c>
      <c r="B123" s="343" t="s">
        <v>146</v>
      </c>
      <c r="C123" s="296" t="s">
        <v>105</v>
      </c>
      <c r="D123" s="344">
        <v>63654.080000000002</v>
      </c>
      <c r="E123" s="360">
        <v>0</v>
      </c>
      <c r="F123" s="344">
        <v>2433.37</v>
      </c>
      <c r="G123" s="360">
        <v>0</v>
      </c>
      <c r="H123" s="344">
        <v>3064.45</v>
      </c>
      <c r="I123" s="360">
        <v>0</v>
      </c>
      <c r="J123" s="344">
        <v>2509.27</v>
      </c>
      <c r="K123" s="360">
        <v>0</v>
      </c>
      <c r="L123" s="344">
        <v>2358.33</v>
      </c>
      <c r="M123" s="360">
        <v>0</v>
      </c>
      <c r="N123" s="344">
        <v>2880.29</v>
      </c>
      <c r="O123" s="360">
        <v>0</v>
      </c>
      <c r="P123" s="344">
        <v>1938.33</v>
      </c>
      <c r="Q123" s="360">
        <v>0</v>
      </c>
      <c r="R123" s="344">
        <v>2073.3200000000002</v>
      </c>
    </row>
    <row r="124" spans="1:18">
      <c r="A124" s="296">
        <v>607147</v>
      </c>
      <c r="B124" s="343" t="s">
        <v>147</v>
      </c>
      <c r="C124" s="296" t="s">
        <v>105</v>
      </c>
      <c r="D124" s="344">
        <v>81875.570000000007</v>
      </c>
      <c r="E124" s="360"/>
      <c r="F124" s="344">
        <v>0</v>
      </c>
      <c r="G124" s="360"/>
      <c r="H124" s="344">
        <v>0</v>
      </c>
      <c r="I124" s="360"/>
      <c r="J124" s="344">
        <v>0</v>
      </c>
      <c r="K124" s="360"/>
      <c r="L124" s="344">
        <v>0</v>
      </c>
      <c r="M124" s="360"/>
      <c r="N124" s="344">
        <v>0</v>
      </c>
      <c r="O124" s="360"/>
      <c r="P124" s="344">
        <v>0</v>
      </c>
      <c r="Q124" s="360"/>
      <c r="R124" s="344">
        <v>0</v>
      </c>
    </row>
    <row r="125" spans="1:18">
      <c r="A125" s="296">
        <v>606795</v>
      </c>
      <c r="B125" s="343" t="s">
        <v>148</v>
      </c>
      <c r="C125" s="296" t="s">
        <v>105</v>
      </c>
      <c r="D125" s="344">
        <v>80934.61</v>
      </c>
      <c r="E125" s="360">
        <v>7.3000000000000001E-3</v>
      </c>
      <c r="F125" s="344">
        <v>552.71</v>
      </c>
      <c r="G125" s="360">
        <v>0</v>
      </c>
      <c r="H125" s="344">
        <v>722.61</v>
      </c>
      <c r="I125" s="360">
        <v>8.3000000000000001E-3</v>
      </c>
      <c r="J125" s="344">
        <v>731.87</v>
      </c>
      <c r="K125" s="360">
        <v>0</v>
      </c>
      <c r="L125" s="344">
        <v>738.11</v>
      </c>
      <c r="M125" s="360">
        <v>0</v>
      </c>
      <c r="N125" s="344">
        <v>626.52</v>
      </c>
      <c r="O125" s="360">
        <v>9.4999999999999998E-3</v>
      </c>
      <c r="P125" s="344">
        <v>697.08</v>
      </c>
      <c r="Q125" s="360">
        <v>0</v>
      </c>
      <c r="R125" s="344">
        <v>572.65</v>
      </c>
    </row>
    <row r="126" spans="1:18">
      <c r="A126" s="296">
        <v>607112</v>
      </c>
      <c r="B126" s="343" t="s">
        <v>149</v>
      </c>
      <c r="C126" s="296" t="s">
        <v>105</v>
      </c>
      <c r="D126" s="344">
        <v>26691.95</v>
      </c>
      <c r="E126" s="360">
        <v>5.3E-3</v>
      </c>
      <c r="F126" s="344">
        <v>524.08000000000004</v>
      </c>
      <c r="G126" s="360">
        <v>0</v>
      </c>
      <c r="H126" s="344">
        <v>670.2</v>
      </c>
      <c r="I126" s="360">
        <v>6.3E-3</v>
      </c>
      <c r="J126" s="344">
        <v>700.79</v>
      </c>
      <c r="K126" s="360">
        <v>0</v>
      </c>
      <c r="L126" s="344">
        <v>669.69</v>
      </c>
      <c r="M126" s="360">
        <v>0</v>
      </c>
      <c r="N126" s="344">
        <v>579.66999999999996</v>
      </c>
      <c r="O126" s="360">
        <v>7.1999999999999998E-3</v>
      </c>
      <c r="P126" s="344">
        <v>652.64</v>
      </c>
      <c r="Q126" s="360">
        <v>0</v>
      </c>
      <c r="R126" s="344">
        <v>515.86</v>
      </c>
    </row>
    <row r="127" spans="1:18">
      <c r="A127" s="296">
        <v>606760</v>
      </c>
      <c r="B127" s="343" t="s">
        <v>150</v>
      </c>
      <c r="C127" s="296" t="s">
        <v>105</v>
      </c>
      <c r="D127" s="344">
        <v>26445.29</v>
      </c>
      <c r="E127" s="360">
        <v>3.8E-3</v>
      </c>
      <c r="F127" s="344">
        <v>512.55999999999995</v>
      </c>
      <c r="G127" s="360">
        <v>0</v>
      </c>
      <c r="H127" s="344">
        <v>641.54999999999995</v>
      </c>
      <c r="I127" s="360">
        <v>4.4999999999999997E-3</v>
      </c>
      <c r="J127" s="344">
        <v>686.66</v>
      </c>
      <c r="K127" s="360">
        <v>0</v>
      </c>
      <c r="L127" s="344">
        <v>627.65</v>
      </c>
      <c r="M127" s="360">
        <v>0</v>
      </c>
      <c r="N127" s="344">
        <v>554.74</v>
      </c>
      <c r="O127" s="360">
        <v>5.1999999999999998E-3</v>
      </c>
      <c r="P127" s="344">
        <v>630.23</v>
      </c>
      <c r="Q127" s="360">
        <v>0</v>
      </c>
      <c r="R127" s="344">
        <v>484</v>
      </c>
    </row>
    <row r="128" spans="1:18">
      <c r="A128" s="296">
        <v>607113</v>
      </c>
      <c r="B128" s="343" t="s">
        <v>151</v>
      </c>
      <c r="C128" s="296" t="s">
        <v>105</v>
      </c>
      <c r="D128" s="344">
        <v>31487.4</v>
      </c>
      <c r="E128" s="360">
        <v>0</v>
      </c>
      <c r="F128" s="344">
        <v>651.54999999999995</v>
      </c>
      <c r="G128" s="360">
        <v>0</v>
      </c>
      <c r="H128" s="344">
        <v>787.29</v>
      </c>
      <c r="I128" s="360">
        <v>0</v>
      </c>
      <c r="J128" s="344">
        <v>813.95</v>
      </c>
      <c r="K128" s="360">
        <v>0</v>
      </c>
      <c r="L128" s="344">
        <v>746.63</v>
      </c>
      <c r="M128" s="360">
        <v>0</v>
      </c>
      <c r="N128" s="344">
        <v>692.05</v>
      </c>
      <c r="O128" s="360">
        <v>0</v>
      </c>
      <c r="P128" s="344">
        <v>774.12</v>
      </c>
      <c r="Q128" s="360">
        <v>0</v>
      </c>
      <c r="R128" s="344">
        <v>625.5</v>
      </c>
    </row>
    <row r="129" spans="1:18">
      <c r="A129" s="296">
        <v>606761</v>
      </c>
      <c r="B129" s="343" t="s">
        <v>152</v>
      </c>
      <c r="C129" s="296" t="s">
        <v>105</v>
      </c>
      <c r="D129" s="344">
        <v>31203.87</v>
      </c>
      <c r="E129" s="360">
        <v>2.2000000000000001E-3</v>
      </c>
      <c r="F129" s="344">
        <v>534.85</v>
      </c>
      <c r="G129" s="360">
        <v>0</v>
      </c>
      <c r="H129" s="344">
        <v>688.16</v>
      </c>
      <c r="I129" s="360">
        <v>2.5000000000000001E-3</v>
      </c>
      <c r="J129" s="344">
        <v>715.44</v>
      </c>
      <c r="K129" s="360">
        <v>0</v>
      </c>
      <c r="L129" s="344">
        <v>689.73</v>
      </c>
      <c r="M129" s="360">
        <v>0</v>
      </c>
      <c r="N129" s="344">
        <v>594.75</v>
      </c>
      <c r="O129" s="360">
        <v>2.8999999999999998E-3</v>
      </c>
      <c r="P129" s="344">
        <v>669.1</v>
      </c>
      <c r="Q129" s="360">
        <v>0</v>
      </c>
      <c r="R129" s="344">
        <v>531.73</v>
      </c>
    </row>
    <row r="130" spans="1:18">
      <c r="A130" s="296">
        <v>606762</v>
      </c>
      <c r="B130" s="343" t="s">
        <v>153</v>
      </c>
      <c r="C130" s="296" t="s">
        <v>105</v>
      </c>
      <c r="D130" s="344">
        <v>31448.32</v>
      </c>
      <c r="E130" s="360">
        <v>5.7000000000000002E-3</v>
      </c>
      <c r="F130" s="344">
        <v>533.16</v>
      </c>
      <c r="G130" s="360">
        <v>0</v>
      </c>
      <c r="H130" s="344">
        <v>670.71</v>
      </c>
      <c r="I130" s="360">
        <v>6.7999999999999996E-3</v>
      </c>
      <c r="J130" s="344">
        <v>711.27</v>
      </c>
      <c r="K130" s="360">
        <v>0</v>
      </c>
      <c r="L130" s="344">
        <v>660.05</v>
      </c>
      <c r="M130" s="360">
        <v>0</v>
      </c>
      <c r="N130" s="344">
        <v>580.65</v>
      </c>
      <c r="O130" s="360">
        <v>7.7999999999999996E-3</v>
      </c>
      <c r="P130" s="344">
        <v>657.53</v>
      </c>
      <c r="Q130" s="360">
        <v>0</v>
      </c>
      <c r="R130" s="344">
        <v>511.17</v>
      </c>
    </row>
    <row r="131" spans="1:18">
      <c r="A131" s="296">
        <v>607114</v>
      </c>
      <c r="B131" s="343" t="s">
        <v>154</v>
      </c>
      <c r="C131" s="296" t="s">
        <v>105</v>
      </c>
      <c r="D131" s="344">
        <v>31737.200000000001</v>
      </c>
      <c r="E131" s="360">
        <v>0</v>
      </c>
      <c r="F131" s="344">
        <v>675.08</v>
      </c>
      <c r="G131" s="360">
        <v>0</v>
      </c>
      <c r="H131" s="344">
        <v>828.11</v>
      </c>
      <c r="I131" s="360">
        <v>0</v>
      </c>
      <c r="J131" s="344">
        <v>796.67</v>
      </c>
      <c r="K131" s="360">
        <v>0</v>
      </c>
      <c r="L131" s="344">
        <v>811.04</v>
      </c>
      <c r="M131" s="360">
        <v>0</v>
      </c>
      <c r="N131" s="344">
        <v>735.91</v>
      </c>
      <c r="O131" s="360">
        <v>0</v>
      </c>
      <c r="P131" s="344">
        <v>849.85</v>
      </c>
      <c r="Q131" s="360">
        <v>0</v>
      </c>
      <c r="R131" s="344">
        <v>677.18</v>
      </c>
    </row>
    <row r="132" spans="1:18">
      <c r="A132" s="296">
        <v>607116</v>
      </c>
      <c r="B132" s="343" t="s">
        <v>155</v>
      </c>
      <c r="C132" s="296" t="s">
        <v>105</v>
      </c>
      <c r="D132" s="344">
        <v>32890.949999999997</v>
      </c>
      <c r="E132" s="360"/>
      <c r="F132" s="344">
        <v>0</v>
      </c>
      <c r="G132" s="360"/>
      <c r="H132" s="344">
        <v>0</v>
      </c>
      <c r="I132" s="360"/>
      <c r="J132" s="344">
        <v>0</v>
      </c>
      <c r="K132" s="360"/>
      <c r="L132" s="344">
        <v>0</v>
      </c>
      <c r="M132" s="360"/>
      <c r="N132" s="344">
        <v>0</v>
      </c>
      <c r="O132" s="360"/>
      <c r="P132" s="344">
        <v>0</v>
      </c>
      <c r="Q132" s="360"/>
      <c r="R132" s="344">
        <v>0</v>
      </c>
    </row>
    <row r="133" spans="1:18">
      <c r="A133" s="296">
        <v>606764</v>
      </c>
      <c r="B133" s="343" t="s">
        <v>156</v>
      </c>
      <c r="C133" s="296" t="s">
        <v>105</v>
      </c>
      <c r="D133" s="344">
        <v>32589.9</v>
      </c>
      <c r="E133" s="360">
        <v>2.7000000000000001E-3</v>
      </c>
      <c r="F133" s="344">
        <v>529.86</v>
      </c>
      <c r="G133" s="360">
        <v>0</v>
      </c>
      <c r="H133" s="344">
        <v>705.65</v>
      </c>
      <c r="I133" s="360">
        <v>3.0999999999999999E-3</v>
      </c>
      <c r="J133" s="344">
        <v>676.99</v>
      </c>
      <c r="K133" s="360">
        <v>0</v>
      </c>
      <c r="L133" s="344">
        <v>741.73</v>
      </c>
      <c r="M133" s="360">
        <v>0</v>
      </c>
      <c r="N133" s="344">
        <v>614.94000000000005</v>
      </c>
      <c r="O133" s="360">
        <v>3.5000000000000001E-3</v>
      </c>
      <c r="P133" s="344">
        <v>720.96</v>
      </c>
      <c r="Q133" s="360">
        <v>0</v>
      </c>
      <c r="R133" s="344">
        <v>558.72</v>
      </c>
    </row>
    <row r="134" spans="1:18">
      <c r="A134" s="296">
        <v>607115</v>
      </c>
      <c r="B134" s="343" t="s">
        <v>157</v>
      </c>
      <c r="C134" s="296" t="s">
        <v>105</v>
      </c>
      <c r="D134" s="344">
        <v>37369.339999999997</v>
      </c>
      <c r="E134" s="360">
        <v>7.7999999999999996E-3</v>
      </c>
      <c r="F134" s="344">
        <v>527.27</v>
      </c>
      <c r="G134" s="360">
        <v>0</v>
      </c>
      <c r="H134" s="344">
        <v>686.76</v>
      </c>
      <c r="I134" s="360">
        <v>9.1999999999999998E-3</v>
      </c>
      <c r="J134" s="344">
        <v>671.49</v>
      </c>
      <c r="K134" s="360">
        <v>0</v>
      </c>
      <c r="L134" s="344">
        <v>710.29</v>
      </c>
      <c r="M134" s="360">
        <v>0</v>
      </c>
      <c r="N134" s="344">
        <v>599.15</v>
      </c>
      <c r="O134" s="360">
        <v>1.0500000000000001E-2</v>
      </c>
      <c r="P134" s="344">
        <v>707.11</v>
      </c>
      <c r="Q134" s="360">
        <v>0</v>
      </c>
      <c r="R134" s="344">
        <v>536.61</v>
      </c>
    </row>
    <row r="135" spans="1:18">
      <c r="A135" s="296">
        <v>606763</v>
      </c>
      <c r="B135" s="343" t="s">
        <v>158</v>
      </c>
      <c r="C135" s="296" t="s">
        <v>105</v>
      </c>
      <c r="D135" s="344">
        <v>37007.160000000003</v>
      </c>
      <c r="E135" s="360">
        <v>7.9000000000000008E-3</v>
      </c>
      <c r="F135" s="344">
        <v>531.85</v>
      </c>
      <c r="G135" s="360">
        <v>0</v>
      </c>
      <c r="H135" s="344">
        <v>710.79</v>
      </c>
      <c r="I135" s="360">
        <v>8.9999999999999993E-3</v>
      </c>
      <c r="J135" s="344">
        <v>675.78</v>
      </c>
      <c r="K135" s="360">
        <v>0</v>
      </c>
      <c r="L135" s="344">
        <v>751.87</v>
      </c>
      <c r="M135" s="360">
        <v>0</v>
      </c>
      <c r="N135" s="344">
        <v>620.45000000000005</v>
      </c>
      <c r="O135" s="360">
        <v>1.03E-2</v>
      </c>
      <c r="P135" s="344">
        <v>721.68</v>
      </c>
      <c r="Q135" s="360">
        <v>0</v>
      </c>
      <c r="R135" s="344">
        <v>568.70000000000005</v>
      </c>
    </row>
    <row r="136" spans="1:18">
      <c r="A136" s="296">
        <v>607117</v>
      </c>
      <c r="B136" s="343" t="s">
        <v>159</v>
      </c>
      <c r="C136" s="296" t="s">
        <v>105</v>
      </c>
      <c r="D136" s="344">
        <v>37382.42</v>
      </c>
      <c r="E136" s="360">
        <v>5.5999999999999999E-3</v>
      </c>
      <c r="F136" s="344">
        <v>506.29</v>
      </c>
      <c r="G136" s="360">
        <v>0</v>
      </c>
      <c r="H136" s="344">
        <v>657.2</v>
      </c>
      <c r="I136" s="360">
        <v>6.6E-3</v>
      </c>
      <c r="J136" s="344">
        <v>645.75</v>
      </c>
      <c r="K136" s="360">
        <v>0</v>
      </c>
      <c r="L136" s="344">
        <v>677.69</v>
      </c>
      <c r="M136" s="360">
        <v>0</v>
      </c>
      <c r="N136" s="344">
        <v>573.22</v>
      </c>
      <c r="O136" s="360">
        <v>7.6E-3</v>
      </c>
      <c r="P136" s="344">
        <v>678.08</v>
      </c>
      <c r="Q136" s="360">
        <v>0</v>
      </c>
      <c r="R136" s="344">
        <v>510.49</v>
      </c>
    </row>
    <row r="137" spans="1:18">
      <c r="A137" s="296">
        <v>606765</v>
      </c>
      <c r="B137" s="343" t="s">
        <v>160</v>
      </c>
      <c r="C137" s="296" t="s">
        <v>105</v>
      </c>
      <c r="D137" s="344">
        <v>37030.19</v>
      </c>
      <c r="E137" s="360">
        <v>1.54E-2</v>
      </c>
      <c r="F137" s="344">
        <v>815.24</v>
      </c>
      <c r="G137" s="360">
        <v>0</v>
      </c>
      <c r="H137" s="344">
        <v>1011.08</v>
      </c>
      <c r="I137" s="360">
        <v>1.78E-2</v>
      </c>
      <c r="J137" s="344">
        <v>1092.29</v>
      </c>
      <c r="K137" s="360">
        <v>0</v>
      </c>
      <c r="L137" s="344">
        <v>931.96</v>
      </c>
      <c r="M137" s="360">
        <v>0</v>
      </c>
      <c r="N137" s="344">
        <v>846.26</v>
      </c>
      <c r="O137" s="360">
        <v>2.1299999999999999E-2</v>
      </c>
      <c r="P137" s="344">
        <v>864.62</v>
      </c>
      <c r="Q137" s="360">
        <v>0</v>
      </c>
      <c r="R137" s="344">
        <v>778.29</v>
      </c>
    </row>
    <row r="138" spans="1:18">
      <c r="A138" s="296">
        <v>607118</v>
      </c>
      <c r="B138" s="343" t="s">
        <v>161</v>
      </c>
      <c r="C138" s="296" t="s">
        <v>105</v>
      </c>
      <c r="D138" s="344">
        <v>33470.89</v>
      </c>
      <c r="E138" s="360">
        <v>0</v>
      </c>
      <c r="F138" s="344">
        <v>690.72</v>
      </c>
      <c r="G138" s="360">
        <v>0</v>
      </c>
      <c r="H138" s="344">
        <v>842.34</v>
      </c>
      <c r="I138" s="360">
        <v>0</v>
      </c>
      <c r="J138" s="344">
        <v>828.73</v>
      </c>
      <c r="K138" s="360">
        <v>0</v>
      </c>
      <c r="L138" s="344">
        <v>815.02</v>
      </c>
      <c r="M138" s="360">
        <v>0</v>
      </c>
      <c r="N138" s="344">
        <v>746.11</v>
      </c>
      <c r="O138" s="360">
        <v>0</v>
      </c>
      <c r="P138" s="344">
        <v>849.33</v>
      </c>
      <c r="Q138" s="360">
        <v>0</v>
      </c>
      <c r="R138" s="344">
        <v>685.08</v>
      </c>
    </row>
    <row r="139" spans="1:18">
      <c r="A139" s="296">
        <v>606766</v>
      </c>
      <c r="B139" s="343" t="s">
        <v>162</v>
      </c>
      <c r="C139" s="296" t="s">
        <v>105</v>
      </c>
      <c r="D139" s="344">
        <v>33160.1</v>
      </c>
      <c r="E139" s="360"/>
      <c r="F139" s="344">
        <v>0</v>
      </c>
      <c r="G139" s="360"/>
      <c r="H139" s="344">
        <v>0</v>
      </c>
      <c r="I139" s="360"/>
      <c r="J139" s="344">
        <v>0</v>
      </c>
      <c r="K139" s="360"/>
      <c r="L139" s="344">
        <v>0</v>
      </c>
      <c r="M139" s="360"/>
      <c r="N139" s="344">
        <v>0</v>
      </c>
      <c r="O139" s="360"/>
      <c r="P139" s="344">
        <v>0</v>
      </c>
      <c r="Q139" s="360"/>
      <c r="R139" s="344">
        <v>0</v>
      </c>
    </row>
    <row r="140" spans="1:18">
      <c r="A140" s="296">
        <v>607120</v>
      </c>
      <c r="B140" s="343" t="s">
        <v>163</v>
      </c>
      <c r="C140" s="296" t="s">
        <v>105</v>
      </c>
      <c r="D140" s="344">
        <v>34092.050000000003</v>
      </c>
      <c r="E140" s="360">
        <v>2.8E-3</v>
      </c>
      <c r="F140" s="344">
        <v>548.34</v>
      </c>
      <c r="G140" s="360">
        <v>0</v>
      </c>
      <c r="H140" s="344">
        <v>725.83</v>
      </c>
      <c r="I140" s="360">
        <v>3.2000000000000002E-3</v>
      </c>
      <c r="J140" s="344">
        <v>711.17</v>
      </c>
      <c r="K140" s="360">
        <v>0</v>
      </c>
      <c r="L140" s="344">
        <v>754.17</v>
      </c>
      <c r="M140" s="360">
        <v>0</v>
      </c>
      <c r="N140" s="344">
        <v>630.80999999999995</v>
      </c>
      <c r="O140" s="360">
        <v>3.5999999999999999E-3</v>
      </c>
      <c r="P140" s="344">
        <v>724.77</v>
      </c>
      <c r="Q140" s="360">
        <v>0</v>
      </c>
      <c r="R140" s="344">
        <v>574.63</v>
      </c>
    </row>
    <row r="141" spans="1:18">
      <c r="A141" s="296">
        <v>606768</v>
      </c>
      <c r="B141" s="343" t="s">
        <v>164</v>
      </c>
      <c r="C141" s="296" t="s">
        <v>105</v>
      </c>
      <c r="D141" s="344">
        <v>33764.769999999997</v>
      </c>
      <c r="E141" s="360">
        <v>7.0000000000000001E-3</v>
      </c>
      <c r="F141" s="344">
        <v>540.35</v>
      </c>
      <c r="G141" s="360">
        <v>0</v>
      </c>
      <c r="H141" s="344">
        <v>694.52</v>
      </c>
      <c r="I141" s="360">
        <v>8.3000000000000001E-3</v>
      </c>
      <c r="J141" s="344">
        <v>700.83</v>
      </c>
      <c r="K141" s="360">
        <v>0</v>
      </c>
      <c r="L141" s="344">
        <v>705.33</v>
      </c>
      <c r="M141" s="360">
        <v>0</v>
      </c>
      <c r="N141" s="344">
        <v>604.29</v>
      </c>
      <c r="O141" s="360">
        <v>9.4999999999999998E-3</v>
      </c>
      <c r="P141" s="344">
        <v>702.35</v>
      </c>
      <c r="Q141" s="360">
        <v>0</v>
      </c>
      <c r="R141" s="344">
        <v>537.71</v>
      </c>
    </row>
    <row r="142" spans="1:18">
      <c r="A142" s="296">
        <v>607119</v>
      </c>
      <c r="B142" s="343" t="s">
        <v>165</v>
      </c>
      <c r="C142" s="296" t="s">
        <v>105</v>
      </c>
      <c r="D142" s="344">
        <v>39233.360000000001</v>
      </c>
      <c r="E142" s="360">
        <v>8.8000000000000005E-3</v>
      </c>
      <c r="F142" s="344">
        <v>565.12</v>
      </c>
      <c r="G142" s="360">
        <v>0</v>
      </c>
      <c r="H142" s="344">
        <v>753.77</v>
      </c>
      <c r="I142" s="360">
        <v>9.7999999999999997E-3</v>
      </c>
      <c r="J142" s="344">
        <v>726.97</v>
      </c>
      <c r="K142" s="360">
        <v>0</v>
      </c>
      <c r="L142" s="344">
        <v>792.55</v>
      </c>
      <c r="M142" s="360">
        <v>0</v>
      </c>
      <c r="N142" s="344">
        <v>657.39</v>
      </c>
      <c r="O142" s="360">
        <v>1.1299999999999999E-2</v>
      </c>
      <c r="P142" s="344">
        <v>747.67</v>
      </c>
      <c r="Q142" s="360">
        <v>0</v>
      </c>
      <c r="R142" s="344">
        <v>607.21</v>
      </c>
    </row>
    <row r="143" spans="1:18">
      <c r="A143" s="296">
        <v>606767</v>
      </c>
      <c r="B143" s="343" t="s">
        <v>166</v>
      </c>
      <c r="C143" s="296" t="s">
        <v>105</v>
      </c>
      <c r="D143" s="344">
        <v>38834.230000000003</v>
      </c>
      <c r="E143" s="360">
        <v>5.0000000000000001E-3</v>
      </c>
      <c r="F143" s="344">
        <v>521.23</v>
      </c>
      <c r="G143" s="360">
        <v>0</v>
      </c>
      <c r="H143" s="344">
        <v>668.05</v>
      </c>
      <c r="I143" s="360">
        <v>6.0000000000000001E-3</v>
      </c>
      <c r="J143" s="344">
        <v>677.24</v>
      </c>
      <c r="K143" s="360">
        <v>0</v>
      </c>
      <c r="L143" s="344">
        <v>676.17</v>
      </c>
      <c r="M143" s="360">
        <v>0</v>
      </c>
      <c r="N143" s="344">
        <v>580.67999999999995</v>
      </c>
      <c r="O143" s="360">
        <v>6.8999999999999999E-3</v>
      </c>
      <c r="P143" s="344">
        <v>676.04</v>
      </c>
      <c r="Q143" s="360">
        <v>0</v>
      </c>
      <c r="R143" s="344">
        <v>514.01</v>
      </c>
    </row>
    <row r="144" spans="1:18">
      <c r="A144" s="296">
        <v>607121</v>
      </c>
      <c r="B144" s="343" t="s">
        <v>167</v>
      </c>
      <c r="C144" s="296" t="s">
        <v>105</v>
      </c>
      <c r="D144" s="344">
        <v>36916.36</v>
      </c>
      <c r="E144" s="360">
        <v>0</v>
      </c>
      <c r="F144" s="344">
        <v>691.97</v>
      </c>
      <c r="G144" s="360">
        <v>0</v>
      </c>
      <c r="H144" s="344">
        <v>859.87</v>
      </c>
      <c r="I144" s="360">
        <v>0</v>
      </c>
      <c r="J144" s="344">
        <v>810.59</v>
      </c>
      <c r="K144" s="360">
        <v>0</v>
      </c>
      <c r="L144" s="344">
        <v>844.79</v>
      </c>
      <c r="M144" s="360">
        <v>0</v>
      </c>
      <c r="N144" s="344">
        <v>755.55</v>
      </c>
      <c r="O144" s="360">
        <v>0</v>
      </c>
      <c r="P144" s="344">
        <v>879.14</v>
      </c>
      <c r="Q144" s="360">
        <v>0</v>
      </c>
      <c r="R144" s="344">
        <v>696.74</v>
      </c>
    </row>
    <row r="145" spans="1:18">
      <c r="A145" s="296">
        <v>606769</v>
      </c>
      <c r="B145" s="343" t="s">
        <v>168</v>
      </c>
      <c r="C145" s="296" t="s">
        <v>105</v>
      </c>
      <c r="D145" s="344">
        <v>36543.22</v>
      </c>
      <c r="E145" s="360"/>
      <c r="F145" s="344">
        <v>0</v>
      </c>
      <c r="G145" s="360"/>
      <c r="H145" s="344">
        <v>0</v>
      </c>
      <c r="I145" s="360"/>
      <c r="J145" s="344">
        <v>0</v>
      </c>
      <c r="K145" s="360"/>
      <c r="L145" s="344">
        <v>0</v>
      </c>
      <c r="M145" s="360"/>
      <c r="N145" s="344">
        <v>0</v>
      </c>
      <c r="O145" s="360"/>
      <c r="P145" s="344">
        <v>0</v>
      </c>
      <c r="Q145" s="360"/>
      <c r="R145" s="344">
        <v>0</v>
      </c>
    </row>
    <row r="146" spans="1:18">
      <c r="A146" s="296">
        <v>607123</v>
      </c>
      <c r="B146" s="343" t="s">
        <v>169</v>
      </c>
      <c r="C146" s="296" t="s">
        <v>105</v>
      </c>
      <c r="D146" s="344">
        <v>36435.870000000003</v>
      </c>
      <c r="E146" s="360">
        <v>2.3E-3</v>
      </c>
      <c r="F146" s="344">
        <v>545.30999999999995</v>
      </c>
      <c r="G146" s="360">
        <v>0</v>
      </c>
      <c r="H146" s="344">
        <v>732.1</v>
      </c>
      <c r="I146" s="360">
        <v>2.7000000000000001E-3</v>
      </c>
      <c r="J146" s="344">
        <v>688.43</v>
      </c>
      <c r="K146" s="360">
        <v>0</v>
      </c>
      <c r="L146" s="344">
        <v>766.81</v>
      </c>
      <c r="M146" s="360">
        <v>0</v>
      </c>
      <c r="N146" s="344">
        <v>629.91999999999996</v>
      </c>
      <c r="O146" s="360">
        <v>3.2000000000000002E-3</v>
      </c>
      <c r="P146" s="344">
        <v>746.31</v>
      </c>
      <c r="Q146" s="360">
        <v>0</v>
      </c>
      <c r="R146" s="344">
        <v>572.16999999999996</v>
      </c>
    </row>
    <row r="147" spans="1:18">
      <c r="A147" s="296">
        <v>606771</v>
      </c>
      <c r="B147" s="343" t="s">
        <v>170</v>
      </c>
      <c r="C147" s="296" t="s">
        <v>105</v>
      </c>
      <c r="D147" s="344">
        <v>36064.129999999997</v>
      </c>
      <c r="E147" s="360">
        <v>7.4000000000000003E-3</v>
      </c>
      <c r="F147" s="344">
        <v>526.67999999999995</v>
      </c>
      <c r="G147" s="360">
        <v>0</v>
      </c>
      <c r="H147" s="344">
        <v>700.64</v>
      </c>
      <c r="I147" s="360">
        <v>8.5000000000000006E-3</v>
      </c>
      <c r="J147" s="344">
        <v>670.65</v>
      </c>
      <c r="K147" s="360">
        <v>0</v>
      </c>
      <c r="L147" s="344">
        <v>738.34</v>
      </c>
      <c r="M147" s="360">
        <v>0</v>
      </c>
      <c r="N147" s="344">
        <v>611.54</v>
      </c>
      <c r="O147" s="360">
        <v>9.7000000000000003E-3</v>
      </c>
      <c r="P147" s="344">
        <v>714.07</v>
      </c>
      <c r="Q147" s="360">
        <v>0</v>
      </c>
      <c r="R147" s="344">
        <v>557.22</v>
      </c>
    </row>
    <row r="148" spans="1:18">
      <c r="A148" s="296">
        <v>607122</v>
      </c>
      <c r="B148" s="343" t="s">
        <v>171</v>
      </c>
      <c r="C148" s="296" t="s">
        <v>105</v>
      </c>
      <c r="D148" s="344">
        <v>40469.660000000003</v>
      </c>
      <c r="E148" s="360">
        <v>5.0000000000000001E-3</v>
      </c>
      <c r="F148" s="344">
        <v>525.16</v>
      </c>
      <c r="G148" s="360">
        <v>0</v>
      </c>
      <c r="H148" s="344">
        <v>689.94</v>
      </c>
      <c r="I148" s="360">
        <v>6.0000000000000001E-3</v>
      </c>
      <c r="J148" s="344">
        <v>661.23</v>
      </c>
      <c r="K148" s="360">
        <v>0</v>
      </c>
      <c r="L148" s="344">
        <v>710.91</v>
      </c>
      <c r="M148" s="360">
        <v>0</v>
      </c>
      <c r="N148" s="344">
        <v>593.85</v>
      </c>
      <c r="O148" s="360">
        <v>7.0000000000000001E-3</v>
      </c>
      <c r="P148" s="344">
        <v>708.62</v>
      </c>
      <c r="Q148" s="360">
        <v>0</v>
      </c>
      <c r="R148" s="344">
        <v>530.75</v>
      </c>
    </row>
    <row r="149" spans="1:18">
      <c r="A149" s="296">
        <v>606770</v>
      </c>
      <c r="B149" s="343" t="s">
        <v>172</v>
      </c>
      <c r="C149" s="296" t="s">
        <v>105</v>
      </c>
      <c r="D149" s="344">
        <v>40040.93</v>
      </c>
      <c r="E149" s="360">
        <v>0</v>
      </c>
      <c r="F149" s="344">
        <v>666.4</v>
      </c>
      <c r="G149" s="360">
        <v>0</v>
      </c>
      <c r="H149" s="344">
        <v>821.47</v>
      </c>
      <c r="I149" s="360">
        <v>0</v>
      </c>
      <c r="J149" s="344">
        <v>779.07</v>
      </c>
      <c r="K149" s="360">
        <v>0</v>
      </c>
      <c r="L149" s="344">
        <v>811.06</v>
      </c>
      <c r="M149" s="360">
        <v>0</v>
      </c>
      <c r="N149" s="344">
        <v>730.7</v>
      </c>
      <c r="O149" s="360">
        <v>0</v>
      </c>
      <c r="P149" s="344">
        <v>852.89</v>
      </c>
      <c r="Q149" s="360">
        <v>0</v>
      </c>
      <c r="R149" s="344">
        <v>672.27</v>
      </c>
    </row>
    <row r="150" spans="1:18">
      <c r="A150" s="296">
        <v>607125</v>
      </c>
      <c r="B150" s="343" t="s">
        <v>173</v>
      </c>
      <c r="C150" s="296" t="s">
        <v>105</v>
      </c>
      <c r="D150" s="344">
        <v>37712.519999999997</v>
      </c>
      <c r="E150" s="360"/>
      <c r="F150" s="344">
        <v>0</v>
      </c>
      <c r="G150" s="360"/>
      <c r="H150" s="344">
        <v>0</v>
      </c>
      <c r="I150" s="360"/>
      <c r="J150" s="344">
        <v>0</v>
      </c>
      <c r="K150" s="360"/>
      <c r="L150" s="344">
        <v>0</v>
      </c>
      <c r="M150" s="360"/>
      <c r="N150" s="344">
        <v>0</v>
      </c>
      <c r="O150" s="360"/>
      <c r="P150" s="344">
        <v>0</v>
      </c>
      <c r="Q150" s="360"/>
      <c r="R150" s="344">
        <v>0</v>
      </c>
    </row>
    <row r="151" spans="1:18">
      <c r="A151" s="296">
        <v>606773</v>
      </c>
      <c r="B151" s="343" t="s">
        <v>174</v>
      </c>
      <c r="C151" s="296" t="s">
        <v>105</v>
      </c>
      <c r="D151" s="344">
        <v>37321.39</v>
      </c>
      <c r="E151" s="360">
        <v>2.3999999999999998E-3</v>
      </c>
      <c r="F151" s="344">
        <v>514.25</v>
      </c>
      <c r="G151" s="360">
        <v>0</v>
      </c>
      <c r="H151" s="344">
        <v>684.82</v>
      </c>
      <c r="I151" s="360">
        <v>2.8E-3</v>
      </c>
      <c r="J151" s="344">
        <v>651.13</v>
      </c>
      <c r="K151" s="360">
        <v>0</v>
      </c>
      <c r="L151" s="344">
        <v>722.13</v>
      </c>
      <c r="M151" s="360">
        <v>0</v>
      </c>
      <c r="N151" s="344">
        <v>597</v>
      </c>
      <c r="O151" s="360">
        <v>3.2000000000000002E-3</v>
      </c>
      <c r="P151" s="344">
        <v>712.25</v>
      </c>
      <c r="Q151" s="360">
        <v>0</v>
      </c>
      <c r="R151" s="344">
        <v>538.28</v>
      </c>
    </row>
    <row r="152" spans="1:18">
      <c r="A152" s="296">
        <v>607124</v>
      </c>
      <c r="B152" s="343" t="s">
        <v>175</v>
      </c>
      <c r="C152" s="296" t="s">
        <v>105</v>
      </c>
      <c r="D152" s="344">
        <v>41082.300000000003</v>
      </c>
      <c r="E152" s="360">
        <v>8.3000000000000001E-3</v>
      </c>
      <c r="F152" s="344">
        <v>522.54</v>
      </c>
      <c r="G152" s="360">
        <v>0</v>
      </c>
      <c r="H152" s="344">
        <v>686.62</v>
      </c>
      <c r="I152" s="360">
        <v>9.7000000000000003E-3</v>
      </c>
      <c r="J152" s="344">
        <v>656.58</v>
      </c>
      <c r="K152" s="360">
        <v>0</v>
      </c>
      <c r="L152" s="344">
        <v>718.79</v>
      </c>
      <c r="M152" s="360">
        <v>0</v>
      </c>
      <c r="N152" s="344">
        <v>600.29</v>
      </c>
      <c r="O152" s="360">
        <v>1.11E-2</v>
      </c>
      <c r="P152" s="344">
        <v>715.41</v>
      </c>
      <c r="Q152" s="360">
        <v>0</v>
      </c>
      <c r="R152" s="344">
        <v>540.25</v>
      </c>
    </row>
    <row r="153" spans="1:18">
      <c r="A153" s="296">
        <v>606772</v>
      </c>
      <c r="B153" s="343" t="s">
        <v>176</v>
      </c>
      <c r="C153" s="296" t="s">
        <v>105</v>
      </c>
      <c r="D153" s="344">
        <v>40639.86</v>
      </c>
      <c r="E153" s="360">
        <v>7.3000000000000001E-3</v>
      </c>
      <c r="F153" s="344">
        <v>519.29999999999995</v>
      </c>
      <c r="G153" s="360">
        <v>0</v>
      </c>
      <c r="H153" s="344">
        <v>694.61</v>
      </c>
      <c r="I153" s="360">
        <v>8.3999999999999995E-3</v>
      </c>
      <c r="J153" s="344">
        <v>653.96</v>
      </c>
      <c r="K153" s="360">
        <v>0</v>
      </c>
      <c r="L153" s="344">
        <v>738.12</v>
      </c>
      <c r="M153" s="360">
        <v>0</v>
      </c>
      <c r="N153" s="344">
        <v>607.1</v>
      </c>
      <c r="O153" s="360">
        <v>9.5999999999999992E-3</v>
      </c>
      <c r="P153" s="344">
        <v>717.95</v>
      </c>
      <c r="Q153" s="360">
        <v>0</v>
      </c>
      <c r="R153" s="344">
        <v>552.98</v>
      </c>
    </row>
    <row r="154" spans="1:18">
      <c r="A154" s="296">
        <v>607126</v>
      </c>
      <c r="B154" s="343" t="s">
        <v>177</v>
      </c>
      <c r="C154" s="296" t="s">
        <v>105</v>
      </c>
      <c r="D154" s="344">
        <v>42250.11</v>
      </c>
      <c r="E154" s="360">
        <v>5.1000000000000004E-3</v>
      </c>
      <c r="F154" s="344">
        <v>496.39</v>
      </c>
      <c r="G154" s="360">
        <v>0</v>
      </c>
      <c r="H154" s="344">
        <v>646.66999999999996</v>
      </c>
      <c r="I154" s="360">
        <v>6.1000000000000004E-3</v>
      </c>
      <c r="J154" s="344">
        <v>626.54</v>
      </c>
      <c r="K154" s="360">
        <v>0</v>
      </c>
      <c r="L154" s="344">
        <v>671.12</v>
      </c>
      <c r="M154" s="360">
        <v>0</v>
      </c>
      <c r="N154" s="344">
        <v>564.33000000000004</v>
      </c>
      <c r="O154" s="360">
        <v>7.0000000000000001E-3</v>
      </c>
      <c r="P154" s="344">
        <v>677.94</v>
      </c>
      <c r="Q154" s="360">
        <v>0</v>
      </c>
      <c r="R154" s="344">
        <v>500.79</v>
      </c>
    </row>
    <row r="155" spans="1:18">
      <c r="A155" s="296">
        <v>606774</v>
      </c>
      <c r="B155" s="343" t="s">
        <v>178</v>
      </c>
      <c r="C155" s="296" t="s">
        <v>105</v>
      </c>
      <c r="D155" s="344">
        <v>41786.35</v>
      </c>
      <c r="E155" s="360"/>
      <c r="F155" s="344">
        <v>0</v>
      </c>
      <c r="G155" s="360"/>
      <c r="H155" s="344">
        <v>0</v>
      </c>
      <c r="I155" s="360"/>
      <c r="J155" s="344">
        <v>0</v>
      </c>
      <c r="K155" s="360"/>
      <c r="L155" s="344">
        <v>0</v>
      </c>
      <c r="M155" s="360"/>
      <c r="N155" s="344">
        <v>0</v>
      </c>
      <c r="O155" s="360"/>
      <c r="P155" s="344">
        <v>0</v>
      </c>
      <c r="Q155" s="360"/>
      <c r="R155" s="344">
        <v>0</v>
      </c>
    </row>
    <row r="156" spans="1:18">
      <c r="A156" s="296">
        <v>607127</v>
      </c>
      <c r="B156" s="343" t="s">
        <v>179</v>
      </c>
      <c r="C156" s="296" t="s">
        <v>105</v>
      </c>
      <c r="D156" s="344">
        <v>38878.949999999997</v>
      </c>
      <c r="E156" s="360">
        <v>0</v>
      </c>
      <c r="F156" s="344">
        <v>4164.8900000000003</v>
      </c>
      <c r="G156" s="360">
        <v>0</v>
      </c>
      <c r="H156" s="344">
        <v>3395.89</v>
      </c>
      <c r="I156" s="360">
        <v>0.80389999999999995</v>
      </c>
      <c r="J156" s="344">
        <v>5483.9</v>
      </c>
      <c r="K156" s="360">
        <v>0</v>
      </c>
      <c r="L156" s="344">
        <v>3687.59</v>
      </c>
      <c r="M156" s="360">
        <v>0</v>
      </c>
      <c r="N156" s="344">
        <v>3319.73</v>
      </c>
      <c r="O156" s="360">
        <v>0.82230000000000003</v>
      </c>
      <c r="P156" s="344">
        <v>3462.72</v>
      </c>
      <c r="Q156" s="360">
        <v>0</v>
      </c>
      <c r="R156" s="344">
        <v>3281.64</v>
      </c>
    </row>
    <row r="157" spans="1:18">
      <c r="A157" s="296">
        <v>606775</v>
      </c>
      <c r="B157" s="343" t="s">
        <v>180</v>
      </c>
      <c r="C157" s="296" t="s">
        <v>105</v>
      </c>
      <c r="D157" s="344">
        <v>38464.31</v>
      </c>
      <c r="E157" s="360"/>
      <c r="F157" s="344">
        <v>0</v>
      </c>
      <c r="G157" s="360"/>
      <c r="H157" s="344">
        <v>0</v>
      </c>
      <c r="I157" s="360"/>
      <c r="J157" s="344">
        <v>0</v>
      </c>
      <c r="K157" s="360"/>
      <c r="L157" s="344">
        <v>0</v>
      </c>
      <c r="M157" s="360"/>
      <c r="N157" s="344">
        <v>0</v>
      </c>
      <c r="O157" s="360"/>
      <c r="P157" s="344">
        <v>0</v>
      </c>
      <c r="Q157" s="360"/>
      <c r="R157" s="344">
        <v>0</v>
      </c>
    </row>
    <row r="158" spans="1:18">
      <c r="A158" s="296">
        <v>607129</v>
      </c>
      <c r="B158" s="343" t="s">
        <v>181</v>
      </c>
      <c r="C158" s="296" t="s">
        <v>105</v>
      </c>
      <c r="D158" s="344">
        <v>40701.75</v>
      </c>
      <c r="E158" s="360">
        <v>5.0000000000000001E-4</v>
      </c>
      <c r="F158" s="344">
        <v>4057.26</v>
      </c>
      <c r="G158" s="360">
        <v>0</v>
      </c>
      <c r="H158" s="344">
        <v>3298.28</v>
      </c>
      <c r="I158" s="360">
        <v>0.83689999999999998</v>
      </c>
      <c r="J158" s="344">
        <v>5412.29</v>
      </c>
      <c r="K158" s="360">
        <v>0</v>
      </c>
      <c r="L158" s="344">
        <v>3643.33</v>
      </c>
      <c r="M158" s="360">
        <v>0</v>
      </c>
      <c r="N158" s="344">
        <v>3224.67</v>
      </c>
      <c r="O158" s="360">
        <v>0.85599999999999998</v>
      </c>
      <c r="P158" s="344">
        <v>3359.99</v>
      </c>
      <c r="Q158" s="360">
        <v>0</v>
      </c>
      <c r="R158" s="344">
        <v>3189.01</v>
      </c>
    </row>
    <row r="159" spans="1:18">
      <c r="A159" s="296">
        <v>606777</v>
      </c>
      <c r="B159" s="343" t="s">
        <v>182</v>
      </c>
      <c r="C159" s="296" t="s">
        <v>105</v>
      </c>
      <c r="D159" s="344">
        <v>40247.65</v>
      </c>
      <c r="E159" s="360">
        <v>1.1999999999999999E-3</v>
      </c>
      <c r="F159" s="344">
        <v>4065.71</v>
      </c>
      <c r="G159" s="360">
        <v>0</v>
      </c>
      <c r="H159" s="344">
        <v>3283.89</v>
      </c>
      <c r="I159" s="360">
        <v>0.84530000000000005</v>
      </c>
      <c r="J159" s="344">
        <v>5423.02</v>
      </c>
      <c r="K159" s="360">
        <v>0</v>
      </c>
      <c r="L159" s="344">
        <v>3616.26</v>
      </c>
      <c r="M159" s="360">
        <v>0</v>
      </c>
      <c r="N159" s="344">
        <v>3214.08</v>
      </c>
      <c r="O159" s="360">
        <v>0.86370000000000002</v>
      </c>
      <c r="P159" s="344">
        <v>3351.81</v>
      </c>
      <c r="Q159" s="360">
        <v>0</v>
      </c>
      <c r="R159" s="344">
        <v>3171.14</v>
      </c>
    </row>
    <row r="160" spans="1:18">
      <c r="A160" s="296">
        <v>607128</v>
      </c>
      <c r="B160" s="343" t="s">
        <v>183</v>
      </c>
      <c r="C160" s="296" t="s">
        <v>105</v>
      </c>
      <c r="D160" s="344">
        <v>44815.59</v>
      </c>
      <c r="E160" s="360">
        <v>1.8E-3</v>
      </c>
      <c r="F160" s="344">
        <v>3990.07</v>
      </c>
      <c r="G160" s="360">
        <v>0</v>
      </c>
      <c r="H160" s="344">
        <v>3285.72</v>
      </c>
      <c r="I160" s="360">
        <v>0.81789999999999996</v>
      </c>
      <c r="J160" s="344">
        <v>5311.24</v>
      </c>
      <c r="K160" s="360">
        <v>0</v>
      </c>
      <c r="L160" s="344">
        <v>3642.85</v>
      </c>
      <c r="M160" s="360">
        <v>0</v>
      </c>
      <c r="N160" s="344">
        <v>3205.73</v>
      </c>
      <c r="O160" s="360">
        <v>0.83830000000000005</v>
      </c>
      <c r="P160" s="344">
        <v>3333.71</v>
      </c>
      <c r="Q160" s="360">
        <v>0</v>
      </c>
      <c r="R160" s="344">
        <v>3183.56</v>
      </c>
    </row>
    <row r="161" spans="1:18">
      <c r="A161" s="296">
        <v>606776</v>
      </c>
      <c r="B161" s="343" t="s">
        <v>184</v>
      </c>
      <c r="C161" s="296" t="s">
        <v>105</v>
      </c>
      <c r="D161" s="344">
        <v>44285.02</v>
      </c>
      <c r="E161" s="360">
        <v>1.1000000000000001E-3</v>
      </c>
      <c r="F161" s="344">
        <v>3963.67</v>
      </c>
      <c r="G161" s="360">
        <v>0</v>
      </c>
      <c r="H161" s="344">
        <v>3217.22</v>
      </c>
      <c r="I161" s="360">
        <v>0.83930000000000005</v>
      </c>
      <c r="J161" s="344">
        <v>5287.08</v>
      </c>
      <c r="K161" s="360">
        <v>0</v>
      </c>
      <c r="L161" s="344">
        <v>3551.98</v>
      </c>
      <c r="M161" s="360">
        <v>0</v>
      </c>
      <c r="N161" s="344">
        <v>3146.34</v>
      </c>
      <c r="O161" s="360">
        <v>0.85819999999999996</v>
      </c>
      <c r="P161" s="344">
        <v>3278.27</v>
      </c>
      <c r="Q161" s="360">
        <v>0</v>
      </c>
      <c r="R161" s="344">
        <v>3109.49</v>
      </c>
    </row>
    <row r="162" spans="1:18">
      <c r="A162" s="296">
        <v>607130</v>
      </c>
      <c r="B162" s="343" t="s">
        <v>185</v>
      </c>
      <c r="C162" s="296" t="s">
        <v>105</v>
      </c>
      <c r="D162" s="344">
        <v>47774.48</v>
      </c>
      <c r="E162" s="360">
        <v>8.0000000000000004E-4</v>
      </c>
      <c r="F162" s="344">
        <v>3974.35</v>
      </c>
      <c r="G162" s="360">
        <v>0</v>
      </c>
      <c r="H162" s="344">
        <v>3202.2</v>
      </c>
      <c r="I162" s="360">
        <v>0.84909999999999997</v>
      </c>
      <c r="J162" s="344">
        <v>5303.47</v>
      </c>
      <c r="K162" s="360">
        <v>0</v>
      </c>
      <c r="L162" s="344">
        <v>3524.38</v>
      </c>
      <c r="M162" s="360">
        <v>0</v>
      </c>
      <c r="N162" s="344">
        <v>3135.11</v>
      </c>
      <c r="O162" s="360">
        <v>0.86729999999999996</v>
      </c>
      <c r="P162" s="344">
        <v>3269.64</v>
      </c>
      <c r="Q162" s="360">
        <v>0</v>
      </c>
      <c r="R162" s="344">
        <v>3090.94</v>
      </c>
    </row>
    <row r="163" spans="1:18">
      <c r="A163" s="296">
        <v>606778</v>
      </c>
      <c r="B163" s="343" t="s">
        <v>186</v>
      </c>
      <c r="C163" s="296" t="s">
        <v>105</v>
      </c>
      <c r="D163" s="344">
        <v>47191.29</v>
      </c>
      <c r="E163" s="360">
        <v>0</v>
      </c>
      <c r="F163" s="344">
        <v>661.82</v>
      </c>
      <c r="G163" s="360">
        <v>0</v>
      </c>
      <c r="H163" s="344">
        <v>783.68</v>
      </c>
      <c r="I163" s="360">
        <v>0</v>
      </c>
      <c r="J163" s="344">
        <v>834.92</v>
      </c>
      <c r="K163" s="360">
        <v>0</v>
      </c>
      <c r="L163" s="344">
        <v>719.89</v>
      </c>
      <c r="M163" s="360">
        <v>0</v>
      </c>
      <c r="N163" s="344">
        <v>690.37</v>
      </c>
      <c r="O163" s="360">
        <v>0</v>
      </c>
      <c r="P163" s="344">
        <v>731.63</v>
      </c>
      <c r="Q163" s="360">
        <v>0</v>
      </c>
      <c r="R163" s="344">
        <v>635.87</v>
      </c>
    </row>
    <row r="164" spans="1:18">
      <c r="A164" s="296">
        <v>607131</v>
      </c>
      <c r="B164" s="343" t="s">
        <v>187</v>
      </c>
      <c r="C164" s="296" t="s">
        <v>105</v>
      </c>
      <c r="D164" s="344">
        <v>44852.160000000003</v>
      </c>
      <c r="E164" s="360"/>
      <c r="F164" s="344">
        <v>0</v>
      </c>
      <c r="G164" s="360"/>
      <c r="H164" s="344">
        <v>0</v>
      </c>
      <c r="I164" s="360"/>
      <c r="J164" s="344">
        <v>0</v>
      </c>
      <c r="K164" s="360"/>
      <c r="L164" s="344">
        <v>0</v>
      </c>
      <c r="M164" s="360"/>
      <c r="N164" s="344">
        <v>0</v>
      </c>
      <c r="O164" s="360"/>
      <c r="P164" s="344">
        <v>0</v>
      </c>
      <c r="Q164" s="360"/>
      <c r="R164" s="344">
        <v>0</v>
      </c>
    </row>
    <row r="165" spans="1:18">
      <c r="A165" s="296">
        <v>606779</v>
      </c>
      <c r="B165" s="343" t="s">
        <v>188</v>
      </c>
      <c r="C165" s="296" t="s">
        <v>105</v>
      </c>
      <c r="D165" s="344">
        <v>44336.22</v>
      </c>
      <c r="E165" s="360">
        <v>2.5999999999999999E-3</v>
      </c>
      <c r="F165" s="344">
        <v>509.77</v>
      </c>
      <c r="G165" s="360">
        <v>0</v>
      </c>
      <c r="H165" s="344">
        <v>646.96</v>
      </c>
      <c r="I165" s="360">
        <v>3.0000000000000001E-3</v>
      </c>
      <c r="J165" s="344">
        <v>706.41</v>
      </c>
      <c r="K165" s="360">
        <v>0</v>
      </c>
      <c r="L165" s="344">
        <v>630.95000000000005</v>
      </c>
      <c r="M165" s="360">
        <v>0</v>
      </c>
      <c r="N165" s="344">
        <v>557.12</v>
      </c>
      <c r="O165" s="360">
        <v>3.3999999999999998E-3</v>
      </c>
      <c r="P165" s="344">
        <v>589.76</v>
      </c>
      <c r="Q165" s="360">
        <v>0</v>
      </c>
      <c r="R165" s="344">
        <v>503.53</v>
      </c>
    </row>
    <row r="166" spans="1:18">
      <c r="A166" s="296">
        <v>607133</v>
      </c>
      <c r="B166" s="343" t="s">
        <v>189</v>
      </c>
      <c r="C166" s="296" t="s">
        <v>105</v>
      </c>
      <c r="D166" s="344">
        <v>45551.27</v>
      </c>
      <c r="E166" s="360">
        <v>7.6E-3</v>
      </c>
      <c r="F166" s="344">
        <v>507.72</v>
      </c>
      <c r="G166" s="360">
        <v>0</v>
      </c>
      <c r="H166" s="344">
        <v>630.25</v>
      </c>
      <c r="I166" s="360">
        <v>8.8000000000000005E-3</v>
      </c>
      <c r="J166" s="344">
        <v>701.88</v>
      </c>
      <c r="K166" s="360">
        <v>0</v>
      </c>
      <c r="L166" s="344">
        <v>602.83000000000004</v>
      </c>
      <c r="M166" s="360">
        <v>0</v>
      </c>
      <c r="N166" s="344">
        <v>543.21</v>
      </c>
      <c r="O166" s="360">
        <v>1.0200000000000001E-2</v>
      </c>
      <c r="P166" s="344">
        <v>577.4</v>
      </c>
      <c r="Q166" s="360">
        <v>0</v>
      </c>
      <c r="R166" s="344">
        <v>483.95</v>
      </c>
    </row>
    <row r="167" spans="1:18">
      <c r="A167" s="296">
        <v>606781</v>
      </c>
      <c r="B167" s="343" t="s">
        <v>190</v>
      </c>
      <c r="C167" s="296" t="s">
        <v>105</v>
      </c>
      <c r="D167" s="344">
        <v>45019.83</v>
      </c>
      <c r="E167" s="360">
        <v>1.14E-2</v>
      </c>
      <c r="F167" s="344">
        <v>570.87</v>
      </c>
      <c r="G167" s="360">
        <v>0</v>
      </c>
      <c r="H167" s="344">
        <v>756.75</v>
      </c>
      <c r="I167" s="360">
        <v>1.21E-2</v>
      </c>
      <c r="J167" s="344">
        <v>769.65</v>
      </c>
      <c r="K167" s="360">
        <v>0</v>
      </c>
      <c r="L167" s="344">
        <v>776.34</v>
      </c>
      <c r="M167" s="360">
        <v>0</v>
      </c>
      <c r="N167" s="344">
        <v>656.58</v>
      </c>
      <c r="O167" s="360">
        <v>1.3899999999999999E-2</v>
      </c>
      <c r="P167" s="344">
        <v>683.59</v>
      </c>
      <c r="Q167" s="360">
        <v>0</v>
      </c>
      <c r="R167" s="344">
        <v>624.07000000000005</v>
      </c>
    </row>
    <row r="168" spans="1:18">
      <c r="A168" s="296">
        <v>607132</v>
      </c>
      <c r="B168" s="343" t="s">
        <v>191</v>
      </c>
      <c r="C168" s="296" t="s">
        <v>105</v>
      </c>
      <c r="D168" s="344">
        <v>49667.17</v>
      </c>
      <c r="E168" s="360">
        <v>7.7000000000000002E-3</v>
      </c>
      <c r="F168" s="344">
        <v>511.9</v>
      </c>
      <c r="G168" s="360">
        <v>0</v>
      </c>
      <c r="H168" s="344">
        <v>652.77</v>
      </c>
      <c r="I168" s="360">
        <v>8.6999999999999994E-3</v>
      </c>
      <c r="J168" s="344">
        <v>704.42</v>
      </c>
      <c r="K168" s="360">
        <v>0</v>
      </c>
      <c r="L168" s="344">
        <v>642.4</v>
      </c>
      <c r="M168" s="360">
        <v>0</v>
      </c>
      <c r="N168" s="344">
        <v>563.22</v>
      </c>
      <c r="O168" s="360">
        <v>1.01E-2</v>
      </c>
      <c r="P168" s="344">
        <v>593.44000000000005</v>
      </c>
      <c r="Q168" s="360">
        <v>0</v>
      </c>
      <c r="R168" s="344">
        <v>513.49</v>
      </c>
    </row>
    <row r="169" spans="1:18">
      <c r="A169" s="296">
        <v>606780</v>
      </c>
      <c r="B169" s="343" t="s">
        <v>192</v>
      </c>
      <c r="C169" s="296" t="s">
        <v>105</v>
      </c>
      <c r="D169" s="344">
        <v>49043.1</v>
      </c>
      <c r="E169" s="360">
        <v>5.1999999999999998E-3</v>
      </c>
      <c r="F169" s="344">
        <v>488.71</v>
      </c>
      <c r="G169" s="360">
        <v>0</v>
      </c>
      <c r="H169" s="344">
        <v>603.26</v>
      </c>
      <c r="I169" s="360">
        <v>6.1000000000000004E-3</v>
      </c>
      <c r="J169" s="344">
        <v>678.3</v>
      </c>
      <c r="K169" s="360">
        <v>0</v>
      </c>
      <c r="L169" s="344">
        <v>572.69000000000005</v>
      </c>
      <c r="M169" s="360">
        <v>0</v>
      </c>
      <c r="N169" s="344">
        <v>519.12</v>
      </c>
      <c r="O169" s="360">
        <v>7.1000000000000004E-3</v>
      </c>
      <c r="P169" s="344">
        <v>552.39</v>
      </c>
      <c r="Q169" s="360">
        <v>0</v>
      </c>
      <c r="R169" s="344">
        <v>458.72</v>
      </c>
    </row>
    <row r="170" spans="1:18">
      <c r="A170" s="296">
        <v>607134</v>
      </c>
      <c r="B170" s="343" t="s">
        <v>193</v>
      </c>
      <c r="C170" s="296" t="s">
        <v>105</v>
      </c>
      <c r="D170" s="344">
        <v>49189.74</v>
      </c>
      <c r="E170" s="360">
        <v>0</v>
      </c>
      <c r="F170" s="344">
        <v>862</v>
      </c>
      <c r="G170" s="360">
        <v>0</v>
      </c>
      <c r="H170" s="344">
        <v>947.76</v>
      </c>
      <c r="I170" s="360">
        <v>0.15160000000000001</v>
      </c>
      <c r="J170" s="344">
        <v>1027.8800000000001</v>
      </c>
      <c r="K170" s="360">
        <v>0</v>
      </c>
      <c r="L170" s="344">
        <v>864.26</v>
      </c>
      <c r="M170" s="360">
        <v>0</v>
      </c>
      <c r="N170" s="344">
        <v>857.87</v>
      </c>
      <c r="O170" s="360">
        <v>0</v>
      </c>
      <c r="P170" s="344">
        <v>892.25</v>
      </c>
      <c r="Q170" s="360">
        <v>0</v>
      </c>
      <c r="R170" s="344">
        <v>750.99</v>
      </c>
    </row>
    <row r="171" spans="1:18">
      <c r="A171" s="296">
        <v>606782</v>
      </c>
      <c r="B171" s="343" t="s">
        <v>194</v>
      </c>
      <c r="C171" s="296" t="s">
        <v>105</v>
      </c>
      <c r="D171" s="344">
        <v>48579.94</v>
      </c>
      <c r="E171" s="360"/>
      <c r="F171" s="344">
        <v>0</v>
      </c>
      <c r="G171" s="360"/>
      <c r="H171" s="344">
        <v>0</v>
      </c>
      <c r="I171" s="360"/>
      <c r="J171" s="344">
        <v>0</v>
      </c>
      <c r="K171" s="360"/>
      <c r="L171" s="344">
        <v>0</v>
      </c>
      <c r="M171" s="360"/>
      <c r="N171" s="344">
        <v>0</v>
      </c>
      <c r="O171" s="360"/>
      <c r="P171" s="344">
        <v>0</v>
      </c>
      <c r="Q171" s="360"/>
      <c r="R171" s="344">
        <v>0</v>
      </c>
    </row>
    <row r="172" spans="1:18">
      <c r="A172" s="296">
        <v>607136</v>
      </c>
      <c r="B172" s="343" t="s">
        <v>195</v>
      </c>
      <c r="C172" s="296" t="s">
        <v>105</v>
      </c>
      <c r="D172" s="344">
        <v>48529.39</v>
      </c>
      <c r="E172" s="360">
        <v>1.6999999999999999E-3</v>
      </c>
      <c r="F172" s="344">
        <v>742</v>
      </c>
      <c r="G172" s="360">
        <v>0</v>
      </c>
      <c r="H172" s="344">
        <v>843.32</v>
      </c>
      <c r="I172" s="360">
        <v>0.17280000000000001</v>
      </c>
      <c r="J172" s="344">
        <v>926.33</v>
      </c>
      <c r="K172" s="360">
        <v>0</v>
      </c>
      <c r="L172" s="344">
        <v>800.72</v>
      </c>
      <c r="M172" s="360">
        <v>0</v>
      </c>
      <c r="N172" s="344">
        <v>755.51</v>
      </c>
      <c r="O172" s="360">
        <v>2.2000000000000001E-3</v>
      </c>
      <c r="P172" s="344">
        <v>782.16</v>
      </c>
      <c r="Q172" s="360">
        <v>0</v>
      </c>
      <c r="R172" s="344">
        <v>651.11</v>
      </c>
    </row>
    <row r="173" spans="1:18">
      <c r="A173" s="296">
        <v>606784</v>
      </c>
      <c r="B173" s="343" t="s">
        <v>196</v>
      </c>
      <c r="C173" s="296" t="s">
        <v>105</v>
      </c>
      <c r="D173" s="344">
        <v>47939.06</v>
      </c>
      <c r="E173" s="360">
        <v>5.0000000000000001E-3</v>
      </c>
      <c r="F173" s="344">
        <v>746.4</v>
      </c>
      <c r="G173" s="360">
        <v>0</v>
      </c>
      <c r="H173" s="344">
        <v>836.55</v>
      </c>
      <c r="I173" s="360">
        <v>0.17810000000000001</v>
      </c>
      <c r="J173" s="344">
        <v>927.94</v>
      </c>
      <c r="K173" s="360">
        <v>0</v>
      </c>
      <c r="L173" s="344">
        <v>784.44</v>
      </c>
      <c r="M173" s="360">
        <v>0</v>
      </c>
      <c r="N173" s="344">
        <v>750.84</v>
      </c>
      <c r="O173" s="360">
        <v>6.4999999999999997E-3</v>
      </c>
      <c r="P173" s="344">
        <v>778.97</v>
      </c>
      <c r="Q173" s="360">
        <v>0</v>
      </c>
      <c r="R173" s="344">
        <v>642.37</v>
      </c>
    </row>
    <row r="174" spans="1:18">
      <c r="A174" s="296">
        <v>607135</v>
      </c>
      <c r="B174" s="343" t="s">
        <v>197</v>
      </c>
      <c r="C174" s="296" t="s">
        <v>105</v>
      </c>
      <c r="D174" s="344">
        <v>54236.67</v>
      </c>
      <c r="E174" s="360">
        <v>7.7000000000000002E-3</v>
      </c>
      <c r="F174" s="344">
        <v>784.61</v>
      </c>
      <c r="G174" s="360">
        <v>0</v>
      </c>
      <c r="H174" s="344">
        <v>929.45</v>
      </c>
      <c r="I174" s="360">
        <v>0.15840000000000001</v>
      </c>
      <c r="J174" s="344">
        <v>969.81</v>
      </c>
      <c r="K174" s="360">
        <v>0</v>
      </c>
      <c r="L174" s="344">
        <v>919.34</v>
      </c>
      <c r="M174" s="360">
        <v>0</v>
      </c>
      <c r="N174" s="344">
        <v>832.91</v>
      </c>
      <c r="O174" s="360">
        <v>9.5999999999999992E-3</v>
      </c>
      <c r="P174" s="344">
        <v>854.36</v>
      </c>
      <c r="Q174" s="360">
        <v>0</v>
      </c>
      <c r="R174" s="344">
        <v>749.41</v>
      </c>
    </row>
    <row r="175" spans="1:18">
      <c r="A175" s="296">
        <v>606783</v>
      </c>
      <c r="B175" s="343" t="s">
        <v>198</v>
      </c>
      <c r="C175" s="296" t="s">
        <v>105</v>
      </c>
      <c r="D175" s="344">
        <v>53552.33</v>
      </c>
      <c r="E175" s="360">
        <v>4.4000000000000003E-3</v>
      </c>
      <c r="F175" s="344">
        <v>728.45</v>
      </c>
      <c r="G175" s="360">
        <v>0</v>
      </c>
      <c r="H175" s="344">
        <v>825.99</v>
      </c>
      <c r="I175" s="360">
        <v>0.17549999999999999</v>
      </c>
      <c r="J175" s="344">
        <v>908.68</v>
      </c>
      <c r="K175" s="360">
        <v>0</v>
      </c>
      <c r="L175" s="344">
        <v>784.3</v>
      </c>
      <c r="M175" s="360">
        <v>0</v>
      </c>
      <c r="N175" s="344">
        <v>740.76</v>
      </c>
      <c r="O175" s="360">
        <v>5.7999999999999996E-3</v>
      </c>
      <c r="P175" s="344">
        <v>766.82</v>
      </c>
      <c r="Q175" s="360">
        <v>0</v>
      </c>
      <c r="R175" s="344">
        <v>637.66999999999996</v>
      </c>
    </row>
    <row r="176" spans="1:18">
      <c r="A176" s="296">
        <v>607138</v>
      </c>
      <c r="B176" s="343" t="s">
        <v>199</v>
      </c>
      <c r="C176" s="296" t="s">
        <v>105</v>
      </c>
      <c r="D176" s="344">
        <v>49389.17</v>
      </c>
      <c r="E176" s="360">
        <v>3.2000000000000002E-3</v>
      </c>
      <c r="F176" s="344">
        <v>720.01</v>
      </c>
      <c r="G176" s="360">
        <v>0</v>
      </c>
      <c r="H176" s="344">
        <v>801.12</v>
      </c>
      <c r="I176" s="360">
        <v>0.18049999999999999</v>
      </c>
      <c r="J176" s="344">
        <v>897.33</v>
      </c>
      <c r="K176" s="360">
        <v>0</v>
      </c>
      <c r="L176" s="344">
        <v>745.55</v>
      </c>
      <c r="M176" s="360">
        <v>0</v>
      </c>
      <c r="N176" s="344">
        <v>718.8</v>
      </c>
      <c r="O176" s="360">
        <v>4.1999999999999997E-3</v>
      </c>
      <c r="P176" s="344">
        <v>746.4</v>
      </c>
      <c r="Q176" s="360">
        <v>0</v>
      </c>
      <c r="R176" s="344">
        <v>609.29</v>
      </c>
    </row>
    <row r="177" spans="1:18">
      <c r="A177" s="296">
        <v>606786</v>
      </c>
      <c r="B177" s="343" t="s">
        <v>200</v>
      </c>
      <c r="C177" s="296" t="s">
        <v>105</v>
      </c>
      <c r="D177" s="344">
        <v>48760.31</v>
      </c>
      <c r="E177" s="360">
        <v>0</v>
      </c>
      <c r="F177" s="344">
        <v>816.31</v>
      </c>
      <c r="G177" s="360">
        <v>0</v>
      </c>
      <c r="H177" s="344">
        <v>967.05</v>
      </c>
      <c r="I177" s="360">
        <v>0</v>
      </c>
      <c r="J177" s="344">
        <v>1049.97</v>
      </c>
      <c r="K177" s="360">
        <v>0</v>
      </c>
      <c r="L177" s="344">
        <v>884.28</v>
      </c>
      <c r="M177" s="360">
        <v>0</v>
      </c>
      <c r="N177" s="344">
        <v>846.79</v>
      </c>
      <c r="O177" s="360">
        <v>0</v>
      </c>
      <c r="P177" s="344">
        <v>899.26</v>
      </c>
      <c r="Q177" s="360">
        <v>0</v>
      </c>
      <c r="R177" s="344">
        <v>769.59</v>
      </c>
    </row>
    <row r="178" spans="1:18">
      <c r="A178" s="296">
        <v>606842</v>
      </c>
      <c r="B178" s="343" t="s">
        <v>201</v>
      </c>
      <c r="C178" s="296" t="s">
        <v>105</v>
      </c>
      <c r="D178" s="344">
        <v>60953.34</v>
      </c>
      <c r="E178" s="360"/>
      <c r="F178" s="344">
        <v>0</v>
      </c>
      <c r="G178" s="360"/>
      <c r="H178" s="344">
        <v>0</v>
      </c>
      <c r="I178" s="360"/>
      <c r="J178" s="344">
        <v>0</v>
      </c>
      <c r="K178" s="360"/>
      <c r="L178" s="344">
        <v>0</v>
      </c>
      <c r="M178" s="360"/>
      <c r="N178" s="344">
        <v>0</v>
      </c>
      <c r="O178" s="360"/>
      <c r="P178" s="344">
        <v>0</v>
      </c>
      <c r="Q178" s="360"/>
      <c r="R178" s="344">
        <v>0</v>
      </c>
    </row>
    <row r="179" spans="1:18">
      <c r="A179" s="296">
        <v>606832</v>
      </c>
      <c r="B179" s="343" t="s">
        <v>202</v>
      </c>
      <c r="C179" s="296" t="s">
        <v>105</v>
      </c>
      <c r="D179" s="344">
        <v>60571.19</v>
      </c>
      <c r="E179" s="360">
        <v>2.0999999999999999E-3</v>
      </c>
      <c r="F179" s="344">
        <v>658.57</v>
      </c>
      <c r="G179" s="360">
        <v>0</v>
      </c>
      <c r="H179" s="344">
        <v>824.72</v>
      </c>
      <c r="I179" s="360">
        <v>2.3999999999999998E-3</v>
      </c>
      <c r="J179" s="344">
        <v>919.27</v>
      </c>
      <c r="K179" s="360">
        <v>0</v>
      </c>
      <c r="L179" s="344">
        <v>790.29</v>
      </c>
      <c r="M179" s="360">
        <v>0</v>
      </c>
      <c r="N179" s="344">
        <v>707.35</v>
      </c>
      <c r="O179" s="360">
        <v>2.8E-3</v>
      </c>
      <c r="P179" s="344">
        <v>751.11</v>
      </c>
      <c r="Q179" s="360">
        <v>0</v>
      </c>
      <c r="R179" s="344">
        <v>629.57000000000005</v>
      </c>
    </row>
    <row r="180" spans="1:18">
      <c r="A180" s="296">
        <v>606843</v>
      </c>
      <c r="B180" s="343" t="s">
        <v>203</v>
      </c>
      <c r="C180" s="296" t="s">
        <v>105</v>
      </c>
      <c r="D180" s="344">
        <v>63352.32</v>
      </c>
      <c r="E180" s="360">
        <v>1.06E-2</v>
      </c>
      <c r="F180" s="344">
        <v>427.17</v>
      </c>
      <c r="G180" s="360">
        <v>0</v>
      </c>
      <c r="H180" s="344">
        <v>515.03</v>
      </c>
      <c r="I180" s="360">
        <v>1.17E-2</v>
      </c>
      <c r="J180" s="344">
        <v>583.12</v>
      </c>
      <c r="K180" s="360">
        <v>0</v>
      </c>
      <c r="L180" s="344">
        <v>530.92999999999995</v>
      </c>
      <c r="M180" s="360">
        <v>0</v>
      </c>
      <c r="N180" s="344">
        <v>484.12</v>
      </c>
      <c r="O180" s="360">
        <v>1.2500000000000001E-2</v>
      </c>
      <c r="P180" s="344">
        <v>550.39</v>
      </c>
      <c r="Q180" s="360">
        <v>0</v>
      </c>
      <c r="R180" s="344">
        <v>419.81</v>
      </c>
    </row>
    <row r="181" spans="1:18">
      <c r="A181" s="296">
        <v>606833</v>
      </c>
      <c r="B181" s="343" t="s">
        <v>204</v>
      </c>
      <c r="C181" s="296" t="s">
        <v>105</v>
      </c>
      <c r="D181" s="344">
        <v>62951.8</v>
      </c>
      <c r="E181" s="360">
        <v>1.0999999999999999E-2</v>
      </c>
      <c r="F181" s="344">
        <v>749.23</v>
      </c>
      <c r="G181" s="360">
        <v>0</v>
      </c>
      <c r="H181" s="344">
        <v>990.71</v>
      </c>
      <c r="I181" s="360">
        <v>1.17E-2</v>
      </c>
      <c r="J181" s="344">
        <v>1012.06</v>
      </c>
      <c r="K181" s="360">
        <v>0</v>
      </c>
      <c r="L181" s="344">
        <v>1011.87</v>
      </c>
      <c r="M181" s="360">
        <v>0</v>
      </c>
      <c r="N181" s="344">
        <v>857.91</v>
      </c>
      <c r="O181" s="360">
        <v>1.3599999999999999E-2</v>
      </c>
      <c r="P181" s="344">
        <v>892.91</v>
      </c>
      <c r="Q181" s="360">
        <v>0</v>
      </c>
      <c r="R181" s="344">
        <v>813.31</v>
      </c>
    </row>
    <row r="182" spans="1:18">
      <c r="A182" s="296">
        <v>606845</v>
      </c>
      <c r="B182" s="343" t="s">
        <v>205</v>
      </c>
      <c r="C182" s="296" t="s">
        <v>105</v>
      </c>
      <c r="D182" s="344">
        <v>65712.399999999994</v>
      </c>
      <c r="E182" s="360">
        <v>6.0000000000000001E-3</v>
      </c>
      <c r="F182" s="344">
        <v>654.59</v>
      </c>
      <c r="G182" s="360">
        <v>0</v>
      </c>
      <c r="H182" s="344">
        <v>821.98</v>
      </c>
      <c r="I182" s="360">
        <v>7.0000000000000001E-3</v>
      </c>
      <c r="J182" s="344">
        <v>908.95</v>
      </c>
      <c r="K182" s="360">
        <v>0</v>
      </c>
      <c r="L182" s="344">
        <v>793.76</v>
      </c>
      <c r="M182" s="360">
        <v>0</v>
      </c>
      <c r="N182" s="344">
        <v>706.91</v>
      </c>
      <c r="O182" s="360">
        <v>8.0999999999999996E-3</v>
      </c>
      <c r="P182" s="344">
        <v>748.78</v>
      </c>
      <c r="Q182" s="360">
        <v>0</v>
      </c>
      <c r="R182" s="344">
        <v>632.92999999999995</v>
      </c>
    </row>
    <row r="183" spans="1:18">
      <c r="A183" s="296">
        <v>606835</v>
      </c>
      <c r="B183" s="343" t="s">
        <v>206</v>
      </c>
      <c r="C183" s="296" t="s">
        <v>105</v>
      </c>
      <c r="D183" s="344">
        <v>65312.34</v>
      </c>
      <c r="E183" s="360">
        <v>4.3E-3</v>
      </c>
      <c r="F183" s="344">
        <v>633.59</v>
      </c>
      <c r="G183" s="360">
        <v>0</v>
      </c>
      <c r="H183" s="344">
        <v>777.14</v>
      </c>
      <c r="I183" s="360">
        <v>5.1000000000000004E-3</v>
      </c>
      <c r="J183" s="344">
        <v>884.39</v>
      </c>
      <c r="K183" s="360">
        <v>0</v>
      </c>
      <c r="L183" s="344">
        <v>730.32</v>
      </c>
      <c r="M183" s="360">
        <v>0</v>
      </c>
      <c r="N183" s="344">
        <v>666.74</v>
      </c>
      <c r="O183" s="360">
        <v>5.8999999999999999E-3</v>
      </c>
      <c r="P183" s="344">
        <v>710.82</v>
      </c>
      <c r="Q183" s="360">
        <v>0</v>
      </c>
      <c r="R183" s="344">
        <v>583.66</v>
      </c>
    </row>
    <row r="184" spans="1:18">
      <c r="A184" s="296">
        <v>606844</v>
      </c>
      <c r="B184" s="343" t="s">
        <v>207</v>
      </c>
      <c r="C184" s="296" t="s">
        <v>105</v>
      </c>
      <c r="D184" s="344">
        <v>64334.19</v>
      </c>
      <c r="E184" s="360">
        <v>0</v>
      </c>
      <c r="F184" s="344">
        <v>669.61</v>
      </c>
      <c r="G184" s="360">
        <v>0</v>
      </c>
      <c r="H184" s="344">
        <v>793.22</v>
      </c>
      <c r="I184" s="360">
        <v>0</v>
      </c>
      <c r="J184" s="344">
        <v>871.52</v>
      </c>
      <c r="K184" s="360">
        <v>0</v>
      </c>
      <c r="L184" s="344">
        <v>723.62</v>
      </c>
      <c r="M184" s="360">
        <v>0</v>
      </c>
      <c r="N184" s="344">
        <v>692.46</v>
      </c>
      <c r="O184" s="360">
        <v>0</v>
      </c>
      <c r="P184" s="344">
        <v>736.8</v>
      </c>
      <c r="Q184" s="360">
        <v>0</v>
      </c>
      <c r="R184" s="344">
        <v>623.79</v>
      </c>
    </row>
    <row r="185" spans="1:18">
      <c r="A185" s="296">
        <v>606834</v>
      </c>
      <c r="B185" s="343" t="s">
        <v>208</v>
      </c>
      <c r="C185" s="296" t="s">
        <v>105</v>
      </c>
      <c r="D185" s="344">
        <v>63922.59</v>
      </c>
      <c r="E185" s="360">
        <v>1.9E-3</v>
      </c>
      <c r="F185" s="344">
        <v>549.84</v>
      </c>
      <c r="G185" s="360">
        <v>0</v>
      </c>
      <c r="H185" s="344">
        <v>685.81</v>
      </c>
      <c r="I185" s="360">
        <v>2.2000000000000001E-3</v>
      </c>
      <c r="J185" s="344">
        <v>769.04</v>
      </c>
      <c r="K185" s="360">
        <v>0</v>
      </c>
      <c r="L185" s="344">
        <v>654.09</v>
      </c>
      <c r="M185" s="360">
        <v>0</v>
      </c>
      <c r="N185" s="344">
        <v>587.80999999999995</v>
      </c>
      <c r="O185" s="360">
        <v>2.5999999999999999E-3</v>
      </c>
      <c r="P185" s="344">
        <v>625</v>
      </c>
      <c r="Q185" s="360">
        <v>0</v>
      </c>
      <c r="R185" s="344">
        <v>520.72</v>
      </c>
    </row>
    <row r="186" spans="1:18">
      <c r="A186" s="296">
        <v>606847</v>
      </c>
      <c r="B186" s="343" t="s">
        <v>209</v>
      </c>
      <c r="C186" s="296" t="s">
        <v>105</v>
      </c>
      <c r="D186" s="344">
        <v>68710.509999999995</v>
      </c>
      <c r="E186" s="360">
        <v>5.5999999999999999E-3</v>
      </c>
      <c r="F186" s="344">
        <v>552.70000000000005</v>
      </c>
      <c r="G186" s="360">
        <v>0</v>
      </c>
      <c r="H186" s="344">
        <v>678.22</v>
      </c>
      <c r="I186" s="360">
        <v>6.6E-3</v>
      </c>
      <c r="J186" s="344">
        <v>769.41</v>
      </c>
      <c r="K186" s="360">
        <v>0</v>
      </c>
      <c r="L186" s="344">
        <v>637.83000000000004</v>
      </c>
      <c r="M186" s="360">
        <v>0</v>
      </c>
      <c r="N186" s="344">
        <v>582.22</v>
      </c>
      <c r="O186" s="360">
        <v>7.7000000000000002E-3</v>
      </c>
      <c r="P186" s="344">
        <v>620.74</v>
      </c>
      <c r="Q186" s="360">
        <v>0</v>
      </c>
      <c r="R186" s="344">
        <v>511.31</v>
      </c>
    </row>
    <row r="187" spans="1:18">
      <c r="A187" s="296">
        <v>606837</v>
      </c>
      <c r="B187" s="343" t="s">
        <v>210</v>
      </c>
      <c r="C187" s="296" t="s">
        <v>105</v>
      </c>
      <c r="D187" s="344">
        <v>68262.12</v>
      </c>
      <c r="E187" s="360">
        <v>5.6899999999999999E-2</v>
      </c>
      <c r="F187" s="344">
        <v>646.26</v>
      </c>
      <c r="G187" s="360">
        <v>0</v>
      </c>
      <c r="H187" s="344">
        <v>822.83</v>
      </c>
      <c r="I187" s="360">
        <v>6.2300000000000001E-2</v>
      </c>
      <c r="J187" s="344">
        <v>871.77</v>
      </c>
      <c r="K187" s="360">
        <v>0</v>
      </c>
      <c r="L187" s="344">
        <v>830.08</v>
      </c>
      <c r="M187" s="360">
        <v>0</v>
      </c>
      <c r="N187" s="344">
        <v>716.41</v>
      </c>
      <c r="O187" s="360">
        <v>7.1499999999999994E-2</v>
      </c>
      <c r="P187" s="344">
        <v>750.94</v>
      </c>
      <c r="Q187" s="360">
        <v>0</v>
      </c>
      <c r="R187" s="344">
        <v>666.43</v>
      </c>
    </row>
    <row r="188" spans="1:18">
      <c r="A188" s="296">
        <v>606846</v>
      </c>
      <c r="B188" s="343" t="s">
        <v>211</v>
      </c>
      <c r="C188" s="296" t="s">
        <v>105</v>
      </c>
      <c r="D188" s="344">
        <v>70435.09</v>
      </c>
      <c r="E188" s="360">
        <v>4.8999999999999998E-3</v>
      </c>
      <c r="F188" s="344">
        <v>540.88</v>
      </c>
      <c r="G188" s="360">
        <v>0</v>
      </c>
      <c r="H188" s="344">
        <v>672.38</v>
      </c>
      <c r="I188" s="360">
        <v>5.7999999999999996E-3</v>
      </c>
      <c r="J188" s="344">
        <v>755.44</v>
      </c>
      <c r="K188" s="360">
        <v>0</v>
      </c>
      <c r="L188" s="344">
        <v>641.02</v>
      </c>
      <c r="M188" s="360">
        <v>0</v>
      </c>
      <c r="N188" s="344">
        <v>576.96</v>
      </c>
      <c r="O188" s="360">
        <v>6.7000000000000002E-3</v>
      </c>
      <c r="P188" s="344">
        <v>613.27</v>
      </c>
      <c r="Q188" s="360">
        <v>0</v>
      </c>
      <c r="R188" s="344">
        <v>510.27</v>
      </c>
    </row>
    <row r="189" spans="1:18">
      <c r="A189" s="296">
        <v>606836</v>
      </c>
      <c r="B189" s="343" t="s">
        <v>212</v>
      </c>
      <c r="C189" s="296" t="s">
        <v>105</v>
      </c>
      <c r="D189" s="344">
        <v>69981.41</v>
      </c>
      <c r="E189" s="360">
        <v>6.7000000000000002E-3</v>
      </c>
      <c r="F189" s="344">
        <v>487.57</v>
      </c>
      <c r="G189" s="360">
        <v>0</v>
      </c>
      <c r="H189" s="344">
        <v>598.76</v>
      </c>
      <c r="I189" s="360">
        <v>7.7000000000000002E-3</v>
      </c>
      <c r="J189" s="344">
        <v>677.79</v>
      </c>
      <c r="K189" s="360">
        <v>0</v>
      </c>
      <c r="L189" s="344">
        <v>587.82000000000005</v>
      </c>
      <c r="M189" s="360">
        <v>0</v>
      </c>
      <c r="N189" s="344">
        <v>531.61</v>
      </c>
      <c r="O189" s="360">
        <v>8.6999999999999994E-3</v>
      </c>
      <c r="P189" s="344">
        <v>580.5</v>
      </c>
      <c r="Q189" s="360">
        <v>0</v>
      </c>
      <c r="R189" s="344">
        <v>464.6</v>
      </c>
    </row>
    <row r="190" spans="1:18">
      <c r="A190" s="296">
        <v>606848</v>
      </c>
      <c r="B190" s="343" t="s">
        <v>213</v>
      </c>
      <c r="C190" s="296" t="s">
        <v>105</v>
      </c>
      <c r="D190" s="344">
        <v>73569.58</v>
      </c>
      <c r="E190" s="360">
        <v>0</v>
      </c>
      <c r="F190" s="344">
        <v>653.98</v>
      </c>
      <c r="G190" s="360">
        <v>0</v>
      </c>
      <c r="H190" s="344">
        <v>811.16</v>
      </c>
      <c r="I190" s="360">
        <v>0</v>
      </c>
      <c r="J190" s="344">
        <v>755.63</v>
      </c>
      <c r="K190" s="360">
        <v>0</v>
      </c>
      <c r="L190" s="344">
        <v>809.63</v>
      </c>
      <c r="M190" s="360">
        <v>0</v>
      </c>
      <c r="N190" s="344">
        <v>722.7</v>
      </c>
      <c r="O190" s="360">
        <v>0</v>
      </c>
      <c r="P190" s="344">
        <v>855.96</v>
      </c>
      <c r="Q190" s="360">
        <v>0</v>
      </c>
      <c r="R190" s="344">
        <v>664.12</v>
      </c>
    </row>
    <row r="191" spans="1:18">
      <c r="A191" s="296">
        <v>606838</v>
      </c>
      <c r="B191" s="343" t="s">
        <v>214</v>
      </c>
      <c r="C191" s="296" t="s">
        <v>105</v>
      </c>
      <c r="D191" s="344">
        <v>73098.289999999994</v>
      </c>
      <c r="E191" s="360">
        <v>3.0000000000000001E-3</v>
      </c>
      <c r="F191" s="344">
        <v>526.13</v>
      </c>
      <c r="G191" s="360">
        <v>0</v>
      </c>
      <c r="H191" s="344">
        <v>716.01</v>
      </c>
      <c r="I191" s="360">
        <v>3.3999999999999998E-3</v>
      </c>
      <c r="J191" s="344">
        <v>652.79</v>
      </c>
      <c r="K191" s="360">
        <v>0</v>
      </c>
      <c r="L191" s="344">
        <v>773.09</v>
      </c>
      <c r="M191" s="360">
        <v>0</v>
      </c>
      <c r="N191" s="344">
        <v>626.64</v>
      </c>
      <c r="O191" s="360">
        <v>3.8999999999999998E-3</v>
      </c>
      <c r="P191" s="344">
        <v>750.67</v>
      </c>
      <c r="Q191" s="360">
        <v>0</v>
      </c>
      <c r="R191" s="344">
        <v>575.39</v>
      </c>
    </row>
    <row r="192" spans="1:18">
      <c r="A192" s="296">
        <v>606849</v>
      </c>
      <c r="B192" s="343" t="s">
        <v>215</v>
      </c>
      <c r="C192" s="296" t="s">
        <v>105</v>
      </c>
      <c r="D192" s="344">
        <v>75127.429999999993</v>
      </c>
      <c r="E192" s="360">
        <v>7.3000000000000001E-3</v>
      </c>
      <c r="F192" s="344">
        <v>509.74</v>
      </c>
      <c r="G192" s="360">
        <v>0</v>
      </c>
      <c r="H192" s="344">
        <v>671.49</v>
      </c>
      <c r="I192" s="360">
        <v>8.6999999999999994E-3</v>
      </c>
      <c r="J192" s="344">
        <v>632.29</v>
      </c>
      <c r="K192" s="360">
        <v>0</v>
      </c>
      <c r="L192" s="344">
        <v>708.17</v>
      </c>
      <c r="M192" s="360">
        <v>0</v>
      </c>
      <c r="N192" s="344">
        <v>588.08000000000004</v>
      </c>
      <c r="O192" s="360">
        <v>9.9000000000000008E-3</v>
      </c>
      <c r="P192" s="344">
        <v>716.06</v>
      </c>
      <c r="Q192" s="360">
        <v>0</v>
      </c>
      <c r="R192" s="344">
        <v>525.33000000000004</v>
      </c>
    </row>
    <row r="193" spans="1:18">
      <c r="A193" s="296">
        <v>606839</v>
      </c>
      <c r="B193" s="343" t="s">
        <v>216</v>
      </c>
      <c r="C193" s="296" t="s">
        <v>105</v>
      </c>
      <c r="D193" s="344">
        <v>74666.539999999994</v>
      </c>
      <c r="E193" s="360">
        <v>6.6E-3</v>
      </c>
      <c r="F193" s="344">
        <v>505.64</v>
      </c>
      <c r="G193" s="360">
        <v>0</v>
      </c>
      <c r="H193" s="344">
        <v>670.33</v>
      </c>
      <c r="I193" s="360">
        <v>7.7000000000000002E-3</v>
      </c>
      <c r="J193" s="344">
        <v>625.17999999999995</v>
      </c>
      <c r="K193" s="360">
        <v>0</v>
      </c>
      <c r="L193" s="344">
        <v>710.78</v>
      </c>
      <c r="M193" s="360">
        <v>0</v>
      </c>
      <c r="N193" s="344">
        <v>587.20000000000005</v>
      </c>
      <c r="O193" s="360">
        <v>8.8000000000000005E-3</v>
      </c>
      <c r="P193" s="344">
        <v>709.84</v>
      </c>
      <c r="Q193" s="360">
        <v>0</v>
      </c>
      <c r="R193" s="344">
        <v>528.98</v>
      </c>
    </row>
    <row r="194" spans="1:18">
      <c r="A194" s="296">
        <v>606850</v>
      </c>
      <c r="B194" s="343" t="s">
        <v>217</v>
      </c>
      <c r="C194" s="296" t="s">
        <v>105</v>
      </c>
      <c r="D194" s="344">
        <v>75767.850000000006</v>
      </c>
      <c r="E194" s="360">
        <v>2.3E-3</v>
      </c>
      <c r="F194" s="344">
        <v>465.23</v>
      </c>
      <c r="G194" s="360">
        <v>0</v>
      </c>
      <c r="H194" s="344">
        <v>569.6</v>
      </c>
      <c r="I194" s="360">
        <v>2.5999999999999999E-3</v>
      </c>
      <c r="J194" s="344">
        <v>647.76</v>
      </c>
      <c r="K194" s="360">
        <v>0</v>
      </c>
      <c r="L194" s="344">
        <v>568.36</v>
      </c>
      <c r="M194" s="360">
        <v>0</v>
      </c>
      <c r="N194" s="344">
        <v>515.1</v>
      </c>
      <c r="O194" s="360">
        <v>2.8999999999999998E-3</v>
      </c>
      <c r="P194" s="344">
        <v>572.54999999999995</v>
      </c>
      <c r="Q194" s="360">
        <v>0</v>
      </c>
      <c r="R194" s="344">
        <v>447.15</v>
      </c>
    </row>
    <row r="195" spans="1:18">
      <c r="A195" s="296">
        <v>606840</v>
      </c>
      <c r="B195" s="343" t="s">
        <v>218</v>
      </c>
      <c r="C195" s="296" t="s">
        <v>105</v>
      </c>
      <c r="D195" s="344">
        <v>75265.399999999994</v>
      </c>
      <c r="E195" s="360">
        <v>0</v>
      </c>
      <c r="F195" s="344">
        <v>4100.72</v>
      </c>
      <c r="G195" s="360">
        <v>0</v>
      </c>
      <c r="H195" s="344">
        <v>3318.46</v>
      </c>
      <c r="I195" s="360">
        <v>0.81989999999999996</v>
      </c>
      <c r="J195" s="344">
        <v>5396.79</v>
      </c>
      <c r="K195" s="360">
        <v>0</v>
      </c>
      <c r="L195" s="344">
        <v>3623.76</v>
      </c>
      <c r="M195" s="360">
        <v>0</v>
      </c>
      <c r="N195" s="344">
        <v>3263.04</v>
      </c>
      <c r="O195" s="360">
        <v>0.83379999999999999</v>
      </c>
      <c r="P195" s="344">
        <v>3413.55</v>
      </c>
      <c r="Q195" s="360">
        <v>0</v>
      </c>
      <c r="R195" s="344">
        <v>3225.51</v>
      </c>
    </row>
    <row r="196" spans="1:18">
      <c r="A196" s="296">
        <v>606851</v>
      </c>
      <c r="B196" s="343" t="s">
        <v>219</v>
      </c>
      <c r="C196" s="296" t="s">
        <v>105</v>
      </c>
      <c r="D196" s="344">
        <v>77988.59</v>
      </c>
      <c r="E196" s="360"/>
      <c r="F196" s="344">
        <v>0</v>
      </c>
      <c r="G196" s="360"/>
      <c r="H196" s="344">
        <v>0</v>
      </c>
      <c r="I196" s="360"/>
      <c r="J196" s="344">
        <v>0</v>
      </c>
      <c r="K196" s="360"/>
      <c r="L196" s="344">
        <v>0</v>
      </c>
      <c r="M196" s="360"/>
      <c r="N196" s="344">
        <v>0</v>
      </c>
      <c r="O196" s="360"/>
      <c r="P196" s="344">
        <v>0</v>
      </c>
      <c r="Q196" s="360"/>
      <c r="R196" s="344">
        <v>0</v>
      </c>
    </row>
    <row r="197" spans="1:18">
      <c r="A197" s="296">
        <v>606841</v>
      </c>
      <c r="B197" s="343" t="s">
        <v>220</v>
      </c>
      <c r="C197" s="296" t="s">
        <v>105</v>
      </c>
      <c r="D197" s="344">
        <v>77506.210000000006</v>
      </c>
      <c r="E197" s="360">
        <v>5.0000000000000001E-4</v>
      </c>
      <c r="F197" s="344">
        <v>3968.46</v>
      </c>
      <c r="G197" s="360">
        <v>0</v>
      </c>
      <c r="H197" s="344">
        <v>3206.45</v>
      </c>
      <c r="I197" s="360">
        <v>0.85060000000000002</v>
      </c>
      <c r="J197" s="344">
        <v>5288.62</v>
      </c>
      <c r="K197" s="360">
        <v>0</v>
      </c>
      <c r="L197" s="344">
        <v>3563.18</v>
      </c>
      <c r="M197" s="360">
        <v>0</v>
      </c>
      <c r="N197" s="344">
        <v>3152.93</v>
      </c>
      <c r="O197" s="360">
        <v>0.86509999999999998</v>
      </c>
      <c r="P197" s="344">
        <v>3294.29</v>
      </c>
      <c r="Q197" s="360">
        <v>0</v>
      </c>
      <c r="R197" s="344">
        <v>3119.82</v>
      </c>
    </row>
    <row r="198" spans="1:18">
      <c r="A198" s="296">
        <v>605604</v>
      </c>
      <c r="B198" s="343" t="s">
        <v>221</v>
      </c>
      <c r="C198" s="296" t="s">
        <v>222</v>
      </c>
      <c r="D198" s="344">
        <v>288.64</v>
      </c>
      <c r="E198" s="360">
        <v>1.1999999999999999E-3</v>
      </c>
      <c r="F198" s="344">
        <v>3990.58</v>
      </c>
      <c r="G198" s="360">
        <v>0</v>
      </c>
      <c r="H198" s="344">
        <v>3197.34</v>
      </c>
      <c r="I198" s="360">
        <v>0.86219999999999997</v>
      </c>
      <c r="J198" s="344">
        <v>5319.34</v>
      </c>
      <c r="K198" s="360">
        <v>0</v>
      </c>
      <c r="L198" s="344">
        <v>3540.84</v>
      </c>
      <c r="M198" s="360">
        <v>0</v>
      </c>
      <c r="N198" s="344">
        <v>3148.81</v>
      </c>
      <c r="O198" s="360">
        <v>0.87549999999999994</v>
      </c>
      <c r="P198" s="344">
        <v>3294.07</v>
      </c>
      <c r="Q198" s="360">
        <v>0</v>
      </c>
      <c r="R198" s="344">
        <v>3106.36</v>
      </c>
    </row>
    <row r="199" spans="1:18">
      <c r="A199" s="296">
        <v>605695</v>
      </c>
      <c r="B199" s="343" t="s">
        <v>223</v>
      </c>
      <c r="C199" s="296" t="s">
        <v>105</v>
      </c>
      <c r="D199" s="344">
        <v>1455.74</v>
      </c>
      <c r="E199" s="360">
        <v>1.6000000000000001E-3</v>
      </c>
      <c r="F199" s="344">
        <v>3925.12</v>
      </c>
      <c r="G199" s="360">
        <v>0</v>
      </c>
      <c r="H199" s="344">
        <v>3193.61</v>
      </c>
      <c r="I199" s="360">
        <v>0.83979999999999999</v>
      </c>
      <c r="J199" s="344">
        <v>5223.58</v>
      </c>
      <c r="K199" s="360">
        <v>0</v>
      </c>
      <c r="L199" s="344">
        <v>3555.66</v>
      </c>
      <c r="M199" s="360">
        <v>0</v>
      </c>
      <c r="N199" s="344">
        <v>3137.29</v>
      </c>
      <c r="O199" s="360">
        <v>0.85489999999999999</v>
      </c>
      <c r="P199" s="344">
        <v>3274.26</v>
      </c>
      <c r="Q199" s="360">
        <v>0</v>
      </c>
      <c r="R199" s="344">
        <v>3110.2</v>
      </c>
    </row>
    <row r="200" spans="1:18">
      <c r="A200" s="296">
        <v>605607</v>
      </c>
      <c r="B200" s="343" t="s">
        <v>224</v>
      </c>
      <c r="C200" s="296" t="s">
        <v>105</v>
      </c>
      <c r="D200" s="344">
        <v>1424.24</v>
      </c>
      <c r="E200" s="360">
        <v>8.9999999999999998E-4</v>
      </c>
      <c r="F200" s="344">
        <v>3918.84</v>
      </c>
      <c r="G200" s="360">
        <v>0</v>
      </c>
      <c r="H200" s="344">
        <v>3137.26</v>
      </c>
      <c r="I200" s="360">
        <v>0.86309999999999998</v>
      </c>
      <c r="J200" s="344">
        <v>5224.25</v>
      </c>
      <c r="K200" s="360">
        <v>0</v>
      </c>
      <c r="L200" s="344">
        <v>3473.84</v>
      </c>
      <c r="M200" s="360">
        <v>0</v>
      </c>
      <c r="N200" s="344">
        <v>3090.3</v>
      </c>
      <c r="O200" s="360">
        <v>0.87619999999999998</v>
      </c>
      <c r="P200" s="344">
        <v>3232.91</v>
      </c>
      <c r="Q200" s="360">
        <v>0</v>
      </c>
      <c r="R200" s="344">
        <v>3047.47</v>
      </c>
    </row>
    <row r="201" spans="1:18">
      <c r="A201" s="296">
        <v>605696</v>
      </c>
      <c r="B201" s="343" t="s">
        <v>225</v>
      </c>
      <c r="C201" s="296" t="s">
        <v>105</v>
      </c>
      <c r="D201" s="344">
        <v>1674.01</v>
      </c>
      <c r="E201" s="360">
        <v>0</v>
      </c>
      <c r="F201" s="344">
        <v>597.54</v>
      </c>
      <c r="G201" s="360">
        <v>0</v>
      </c>
      <c r="H201" s="344">
        <v>698.79</v>
      </c>
      <c r="I201" s="360">
        <v>0</v>
      </c>
      <c r="J201" s="344">
        <v>746.32</v>
      </c>
      <c r="K201" s="360">
        <v>0</v>
      </c>
      <c r="L201" s="344">
        <v>654.13</v>
      </c>
      <c r="M201" s="360">
        <v>0</v>
      </c>
      <c r="N201" s="344">
        <v>632.33000000000004</v>
      </c>
      <c r="O201" s="360">
        <v>0</v>
      </c>
      <c r="P201" s="344">
        <v>684.18</v>
      </c>
      <c r="Q201" s="360">
        <v>0</v>
      </c>
      <c r="R201" s="344">
        <v>578.45000000000005</v>
      </c>
    </row>
    <row r="202" spans="1:18">
      <c r="A202" s="296">
        <v>605608</v>
      </c>
      <c r="B202" s="343" t="s">
        <v>226</v>
      </c>
      <c r="C202" s="296" t="s">
        <v>105</v>
      </c>
      <c r="D202" s="344">
        <v>1640.54</v>
      </c>
      <c r="E202" s="360"/>
      <c r="F202" s="344">
        <v>0</v>
      </c>
      <c r="G202" s="360"/>
      <c r="H202" s="344">
        <v>0</v>
      </c>
      <c r="I202" s="360"/>
      <c r="J202" s="344">
        <v>0</v>
      </c>
      <c r="K202" s="360"/>
      <c r="L202" s="344">
        <v>0</v>
      </c>
      <c r="M202" s="360"/>
      <c r="N202" s="344">
        <v>0</v>
      </c>
      <c r="O202" s="360"/>
      <c r="P202" s="344">
        <v>0</v>
      </c>
      <c r="Q202" s="360"/>
      <c r="R202" s="344">
        <v>0</v>
      </c>
    </row>
    <row r="203" spans="1:18">
      <c r="A203" s="296">
        <v>605697</v>
      </c>
      <c r="B203" s="343" t="s">
        <v>227</v>
      </c>
      <c r="C203" s="296" t="s">
        <v>105</v>
      </c>
      <c r="D203" s="344">
        <v>1892.31</v>
      </c>
      <c r="E203" s="360">
        <v>3.2000000000000002E-3</v>
      </c>
      <c r="F203" s="344">
        <v>458.12</v>
      </c>
      <c r="G203" s="360">
        <v>0</v>
      </c>
      <c r="H203" s="344">
        <v>580.29</v>
      </c>
      <c r="I203" s="360">
        <v>3.5000000000000001E-3</v>
      </c>
      <c r="J203" s="344">
        <v>630.37</v>
      </c>
      <c r="K203" s="360">
        <v>0</v>
      </c>
      <c r="L203" s="344">
        <v>585.99</v>
      </c>
      <c r="M203" s="360">
        <v>0</v>
      </c>
      <c r="N203" s="344">
        <v>515.84</v>
      </c>
      <c r="O203" s="360">
        <v>4.0000000000000001E-3</v>
      </c>
      <c r="P203" s="344">
        <v>558.9</v>
      </c>
      <c r="Q203" s="360">
        <v>0</v>
      </c>
      <c r="R203" s="344">
        <v>465.18</v>
      </c>
    </row>
    <row r="204" spans="1:18">
      <c r="A204" s="296">
        <v>605609</v>
      </c>
      <c r="B204" s="343" t="s">
        <v>228</v>
      </c>
      <c r="C204" s="296" t="s">
        <v>105</v>
      </c>
      <c r="D204" s="344">
        <v>1856.88</v>
      </c>
      <c r="E204" s="360">
        <v>8.8000000000000005E-3</v>
      </c>
      <c r="F204" s="344">
        <v>450.7</v>
      </c>
      <c r="G204" s="360">
        <v>0</v>
      </c>
      <c r="H204" s="344">
        <v>553.87</v>
      </c>
      <c r="I204" s="360">
        <v>0.01</v>
      </c>
      <c r="J204" s="344">
        <v>619.91999999999996</v>
      </c>
      <c r="K204" s="360">
        <v>0</v>
      </c>
      <c r="L204" s="344">
        <v>545.21</v>
      </c>
      <c r="M204" s="360">
        <v>0</v>
      </c>
      <c r="N204" s="344">
        <v>493.19</v>
      </c>
      <c r="O204" s="360">
        <v>1.12E-2</v>
      </c>
      <c r="P204" s="344">
        <v>538.16</v>
      </c>
      <c r="Q204" s="360">
        <v>0</v>
      </c>
      <c r="R204" s="344">
        <v>435.22</v>
      </c>
    </row>
    <row r="205" spans="1:18">
      <c r="A205" s="296">
        <v>605698</v>
      </c>
      <c r="B205" s="343" t="s">
        <v>229</v>
      </c>
      <c r="C205" s="296" t="s">
        <v>105</v>
      </c>
      <c r="D205" s="344">
        <v>2068.3000000000002</v>
      </c>
      <c r="E205" s="360">
        <v>1.09E-2</v>
      </c>
      <c r="F205" s="344">
        <v>486.31</v>
      </c>
      <c r="G205" s="360">
        <v>0</v>
      </c>
      <c r="H205" s="344">
        <v>632.16</v>
      </c>
      <c r="I205" s="360">
        <v>1.1599999999999999E-2</v>
      </c>
      <c r="J205" s="344">
        <v>657.79</v>
      </c>
      <c r="K205" s="360">
        <v>0</v>
      </c>
      <c r="L205" s="344">
        <v>656.27</v>
      </c>
      <c r="M205" s="360">
        <v>0</v>
      </c>
      <c r="N205" s="344">
        <v>562.95000000000005</v>
      </c>
      <c r="O205" s="360">
        <v>1.3100000000000001E-2</v>
      </c>
      <c r="P205" s="344">
        <v>602.34</v>
      </c>
      <c r="Q205" s="360">
        <v>0</v>
      </c>
      <c r="R205" s="344">
        <v>523.72</v>
      </c>
    </row>
    <row r="206" spans="1:18">
      <c r="A206" s="296">
        <v>605610</v>
      </c>
      <c r="B206" s="343" t="s">
        <v>230</v>
      </c>
      <c r="C206" s="296" t="s">
        <v>105</v>
      </c>
      <c r="D206" s="344">
        <v>2030.9</v>
      </c>
      <c r="E206" s="360">
        <v>8.0000000000000002E-3</v>
      </c>
      <c r="F206" s="344">
        <v>447.16</v>
      </c>
      <c r="G206" s="360">
        <v>0</v>
      </c>
      <c r="H206" s="344">
        <v>561.42999999999995</v>
      </c>
      <c r="I206" s="360">
        <v>8.8999999999999999E-3</v>
      </c>
      <c r="J206" s="344">
        <v>615.04999999999995</v>
      </c>
      <c r="K206" s="360">
        <v>0</v>
      </c>
      <c r="L206" s="344">
        <v>564.6</v>
      </c>
      <c r="M206" s="360">
        <v>0</v>
      </c>
      <c r="N206" s="344">
        <v>499.84</v>
      </c>
      <c r="O206" s="360">
        <v>0.01</v>
      </c>
      <c r="P206" s="344">
        <v>542.04</v>
      </c>
      <c r="Q206" s="360">
        <v>0</v>
      </c>
      <c r="R206" s="344">
        <v>447.88</v>
      </c>
    </row>
    <row r="207" spans="1:18">
      <c r="A207" s="296">
        <v>605699</v>
      </c>
      <c r="B207" s="343" t="s">
        <v>231</v>
      </c>
      <c r="C207" s="296" t="s">
        <v>105</v>
      </c>
      <c r="D207" s="344">
        <v>2286.52</v>
      </c>
      <c r="E207" s="360">
        <v>5.8999999999999999E-3</v>
      </c>
      <c r="F207" s="344">
        <v>430.49</v>
      </c>
      <c r="G207" s="360">
        <v>0</v>
      </c>
      <c r="H207" s="344">
        <v>524.97</v>
      </c>
      <c r="I207" s="360">
        <v>6.7999999999999996E-3</v>
      </c>
      <c r="J207" s="344">
        <v>595.24</v>
      </c>
      <c r="K207" s="360">
        <v>0</v>
      </c>
      <c r="L207" s="344">
        <v>512.66</v>
      </c>
      <c r="M207" s="360">
        <v>0</v>
      </c>
      <c r="N207" s="344">
        <v>467.29</v>
      </c>
      <c r="O207" s="360">
        <v>7.7000000000000002E-3</v>
      </c>
      <c r="P207" s="344">
        <v>511.35</v>
      </c>
      <c r="Q207" s="360">
        <v>0</v>
      </c>
      <c r="R207" s="344">
        <v>407.84</v>
      </c>
    </row>
    <row r="208" spans="1:18">
      <c r="A208" s="296">
        <v>605611</v>
      </c>
      <c r="B208" s="343" t="s">
        <v>232</v>
      </c>
      <c r="C208" s="296" t="s">
        <v>105</v>
      </c>
      <c r="D208" s="344">
        <v>2247.14</v>
      </c>
      <c r="E208" s="360">
        <v>0</v>
      </c>
      <c r="F208" s="344">
        <v>759.94</v>
      </c>
      <c r="G208" s="360">
        <v>0</v>
      </c>
      <c r="H208" s="344">
        <v>830.46</v>
      </c>
      <c r="I208" s="360">
        <v>0.1409</v>
      </c>
      <c r="J208" s="344">
        <v>906.54</v>
      </c>
      <c r="K208" s="360">
        <v>0</v>
      </c>
      <c r="L208" s="344">
        <v>770.78</v>
      </c>
      <c r="M208" s="360">
        <v>0</v>
      </c>
      <c r="N208" s="344">
        <v>768.3</v>
      </c>
      <c r="O208" s="360">
        <v>0</v>
      </c>
      <c r="P208" s="344">
        <v>817.12</v>
      </c>
      <c r="Q208" s="360">
        <v>0</v>
      </c>
      <c r="R208" s="344">
        <v>668.61</v>
      </c>
    </row>
    <row r="209" spans="1:18">
      <c r="A209" s="296">
        <v>605700</v>
      </c>
      <c r="B209" s="343" t="s">
        <v>233</v>
      </c>
      <c r="C209" s="296" t="s">
        <v>105</v>
      </c>
      <c r="D209" s="344">
        <v>2589.56</v>
      </c>
      <c r="E209" s="360"/>
      <c r="F209" s="344">
        <v>0</v>
      </c>
      <c r="G209" s="360"/>
      <c r="H209" s="344">
        <v>0</v>
      </c>
      <c r="I209" s="360"/>
      <c r="J209" s="344">
        <v>0</v>
      </c>
      <c r="K209" s="360"/>
      <c r="L209" s="344">
        <v>0</v>
      </c>
      <c r="M209" s="360"/>
      <c r="N209" s="344">
        <v>0</v>
      </c>
      <c r="O209" s="360"/>
      <c r="P209" s="344">
        <v>0</v>
      </c>
      <c r="Q209" s="360"/>
      <c r="R209" s="344">
        <v>0</v>
      </c>
    </row>
    <row r="210" spans="1:18">
      <c r="A210" s="296">
        <v>605612</v>
      </c>
      <c r="B210" s="343" t="s">
        <v>234</v>
      </c>
      <c r="C210" s="296" t="s">
        <v>105</v>
      </c>
      <c r="D210" s="344">
        <v>2548.2199999999998</v>
      </c>
      <c r="E210" s="360">
        <v>1.9E-3</v>
      </c>
      <c r="F210" s="344">
        <v>635.64</v>
      </c>
      <c r="G210" s="360">
        <v>0</v>
      </c>
      <c r="H210" s="344">
        <v>719.22</v>
      </c>
      <c r="I210" s="360">
        <v>0.16309999999999999</v>
      </c>
      <c r="J210" s="344">
        <v>797.86</v>
      </c>
      <c r="K210" s="360">
        <v>0</v>
      </c>
      <c r="L210" s="344">
        <v>698.94</v>
      </c>
      <c r="M210" s="360">
        <v>0</v>
      </c>
      <c r="N210" s="344">
        <v>660.33</v>
      </c>
      <c r="O210" s="360">
        <v>2.3999999999999998E-3</v>
      </c>
      <c r="P210" s="344">
        <v>701.63</v>
      </c>
      <c r="Q210" s="360">
        <v>0</v>
      </c>
      <c r="R210" s="344">
        <v>563.84</v>
      </c>
    </row>
    <row r="211" spans="1:18">
      <c r="A211" s="296">
        <v>605701</v>
      </c>
      <c r="B211" s="343" t="s">
        <v>235</v>
      </c>
      <c r="C211" s="296" t="s">
        <v>105</v>
      </c>
      <c r="D211" s="344">
        <v>2765.49</v>
      </c>
      <c r="E211" s="360">
        <v>5.4999999999999997E-3</v>
      </c>
      <c r="F211" s="344">
        <v>640.42999999999995</v>
      </c>
      <c r="G211" s="360">
        <v>0</v>
      </c>
      <c r="H211" s="344">
        <v>713.47</v>
      </c>
      <c r="I211" s="360">
        <v>0.16900000000000001</v>
      </c>
      <c r="J211" s="344">
        <v>800.36</v>
      </c>
      <c r="K211" s="360">
        <v>0</v>
      </c>
      <c r="L211" s="344">
        <v>683.86</v>
      </c>
      <c r="M211" s="360">
        <v>0</v>
      </c>
      <c r="N211" s="344">
        <v>656.28</v>
      </c>
      <c r="O211" s="360">
        <v>7.0000000000000001E-3</v>
      </c>
      <c r="P211" s="344">
        <v>698.89</v>
      </c>
      <c r="Q211" s="360">
        <v>0</v>
      </c>
      <c r="R211" s="344">
        <v>555.74</v>
      </c>
    </row>
    <row r="212" spans="1:18">
      <c r="A212" s="296">
        <v>605613</v>
      </c>
      <c r="B212" s="343" t="s">
        <v>236</v>
      </c>
      <c r="C212" s="296" t="s">
        <v>105</v>
      </c>
      <c r="D212" s="344">
        <v>2722.18</v>
      </c>
      <c r="E212" s="360">
        <v>7.7999999999999996E-3</v>
      </c>
      <c r="F212" s="344">
        <v>667.73</v>
      </c>
      <c r="G212" s="360">
        <v>0</v>
      </c>
      <c r="H212" s="344">
        <v>783.83</v>
      </c>
      <c r="I212" s="360">
        <v>0.152</v>
      </c>
      <c r="J212" s="344">
        <v>830.38</v>
      </c>
      <c r="K212" s="360">
        <v>0</v>
      </c>
      <c r="L212" s="344">
        <v>787.22</v>
      </c>
      <c r="M212" s="360">
        <v>0</v>
      </c>
      <c r="N212" s="344">
        <v>717.79</v>
      </c>
      <c r="O212" s="360">
        <v>9.4000000000000004E-3</v>
      </c>
      <c r="P212" s="344">
        <v>754.43</v>
      </c>
      <c r="Q212" s="360">
        <v>0</v>
      </c>
      <c r="R212" s="344">
        <v>637.20000000000005</v>
      </c>
    </row>
    <row r="213" spans="1:18">
      <c r="A213" s="296">
        <v>605702</v>
      </c>
      <c r="B213" s="343" t="s">
        <v>237</v>
      </c>
      <c r="C213" s="296" t="s">
        <v>105</v>
      </c>
      <c r="D213" s="344">
        <v>3027.47</v>
      </c>
      <c r="E213" s="360">
        <v>5.4999999999999997E-3</v>
      </c>
      <c r="F213" s="344">
        <v>631.98</v>
      </c>
      <c r="G213" s="360">
        <v>0</v>
      </c>
      <c r="H213" s="344">
        <v>718.42</v>
      </c>
      <c r="I213" s="360">
        <v>0.16370000000000001</v>
      </c>
      <c r="J213" s="344">
        <v>791.11</v>
      </c>
      <c r="K213" s="360">
        <v>0</v>
      </c>
      <c r="L213" s="344">
        <v>702.26</v>
      </c>
      <c r="M213" s="360">
        <v>0</v>
      </c>
      <c r="N213" s="344">
        <v>659.6</v>
      </c>
      <c r="O213" s="360">
        <v>6.8999999999999999E-3</v>
      </c>
      <c r="P213" s="344">
        <v>698.85</v>
      </c>
      <c r="Q213" s="360">
        <v>0</v>
      </c>
      <c r="R213" s="344">
        <v>566.91999999999996</v>
      </c>
    </row>
    <row r="214" spans="1:18">
      <c r="A214" s="296">
        <v>605614</v>
      </c>
      <c r="B214" s="343" t="s">
        <v>238</v>
      </c>
      <c r="C214" s="296" t="s">
        <v>105</v>
      </c>
      <c r="D214" s="344">
        <v>2959.55</v>
      </c>
      <c r="E214" s="360">
        <v>3.7000000000000002E-3</v>
      </c>
      <c r="F214" s="344">
        <v>621.69000000000005</v>
      </c>
      <c r="G214" s="360">
        <v>0</v>
      </c>
      <c r="H214" s="344">
        <v>688.57</v>
      </c>
      <c r="I214" s="360">
        <v>0.1704</v>
      </c>
      <c r="J214" s="344">
        <v>778.21</v>
      </c>
      <c r="K214" s="360">
        <v>0</v>
      </c>
      <c r="L214" s="344">
        <v>656.45</v>
      </c>
      <c r="M214" s="360">
        <v>0</v>
      </c>
      <c r="N214" s="344">
        <v>633.54</v>
      </c>
      <c r="O214" s="360">
        <v>4.7999999999999996E-3</v>
      </c>
      <c r="P214" s="344">
        <v>675.25</v>
      </c>
      <c r="Q214" s="360">
        <v>0</v>
      </c>
      <c r="R214" s="344">
        <v>532.58000000000004</v>
      </c>
    </row>
    <row r="215" spans="1:18">
      <c r="A215" s="296">
        <v>605703</v>
      </c>
      <c r="B215" s="343" t="s">
        <v>239</v>
      </c>
      <c r="C215" s="296" t="s">
        <v>105</v>
      </c>
      <c r="D215" s="344">
        <v>3208.28</v>
      </c>
      <c r="E215" s="360">
        <v>0</v>
      </c>
      <c r="F215" s="344">
        <v>728.51</v>
      </c>
      <c r="G215" s="360">
        <v>0</v>
      </c>
      <c r="H215" s="344">
        <v>851.23</v>
      </c>
      <c r="I215" s="360">
        <v>0</v>
      </c>
      <c r="J215" s="344">
        <v>930.36</v>
      </c>
      <c r="K215" s="360">
        <v>0</v>
      </c>
      <c r="L215" s="344">
        <v>794.17</v>
      </c>
      <c r="M215" s="360">
        <v>0</v>
      </c>
      <c r="N215" s="344">
        <v>767.07</v>
      </c>
      <c r="O215" s="360">
        <v>0</v>
      </c>
      <c r="P215" s="344">
        <v>833.94</v>
      </c>
      <c r="Q215" s="360">
        <v>0</v>
      </c>
      <c r="R215" s="344">
        <v>690.11</v>
      </c>
    </row>
    <row r="216" spans="1:18">
      <c r="A216" s="296">
        <v>605615</v>
      </c>
      <c r="B216" s="343" t="s">
        <v>240</v>
      </c>
      <c r="C216" s="296" t="s">
        <v>105</v>
      </c>
      <c r="D216" s="344">
        <v>3137.4</v>
      </c>
      <c r="E216" s="360"/>
      <c r="F216" s="344">
        <v>0</v>
      </c>
      <c r="G216" s="360"/>
      <c r="H216" s="344">
        <v>0</v>
      </c>
      <c r="I216" s="360"/>
      <c r="J216" s="344">
        <v>0</v>
      </c>
      <c r="K216" s="360"/>
      <c r="L216" s="344">
        <v>0</v>
      </c>
      <c r="M216" s="360"/>
      <c r="N216" s="344">
        <v>0</v>
      </c>
      <c r="O216" s="360"/>
      <c r="P216" s="344">
        <v>0</v>
      </c>
      <c r="Q216" s="360"/>
      <c r="R216" s="344">
        <v>0</v>
      </c>
    </row>
    <row r="217" spans="1:18">
      <c r="A217" s="296">
        <v>605704</v>
      </c>
      <c r="B217" s="343" t="s">
        <v>241</v>
      </c>
      <c r="C217" s="296" t="s">
        <v>105</v>
      </c>
      <c r="D217" s="344">
        <v>3432.19</v>
      </c>
      <c r="E217" s="360">
        <v>2.5999999999999999E-3</v>
      </c>
      <c r="F217" s="344">
        <v>586.87</v>
      </c>
      <c r="G217" s="360">
        <v>0</v>
      </c>
      <c r="H217" s="344">
        <v>732.39</v>
      </c>
      <c r="I217" s="360">
        <v>2.8999999999999998E-3</v>
      </c>
      <c r="J217" s="344">
        <v>813.76</v>
      </c>
      <c r="K217" s="360">
        <v>0</v>
      </c>
      <c r="L217" s="344">
        <v>727.42</v>
      </c>
      <c r="M217" s="360">
        <v>0</v>
      </c>
      <c r="N217" s="344">
        <v>649.55999999999995</v>
      </c>
      <c r="O217" s="360">
        <v>3.3E-3</v>
      </c>
      <c r="P217" s="344">
        <v>707.1</v>
      </c>
      <c r="Q217" s="360">
        <v>0</v>
      </c>
      <c r="R217" s="344">
        <v>576.11</v>
      </c>
    </row>
    <row r="218" spans="1:18">
      <c r="A218" s="296">
        <v>605616</v>
      </c>
      <c r="B218" s="343" t="s">
        <v>242</v>
      </c>
      <c r="C218" s="296" t="s">
        <v>105</v>
      </c>
      <c r="D218" s="344">
        <v>3358.36</v>
      </c>
      <c r="E218" s="360">
        <v>7.4999999999999997E-3</v>
      </c>
      <c r="F218" s="344">
        <v>584.63</v>
      </c>
      <c r="G218" s="360">
        <v>0</v>
      </c>
      <c r="H218" s="344">
        <v>712.91</v>
      </c>
      <c r="I218" s="360">
        <v>8.6E-3</v>
      </c>
      <c r="J218" s="344">
        <v>808.97</v>
      </c>
      <c r="K218" s="360">
        <v>0</v>
      </c>
      <c r="L218" s="344">
        <v>695.17</v>
      </c>
      <c r="M218" s="360">
        <v>0</v>
      </c>
      <c r="N218" s="344">
        <v>633.91</v>
      </c>
      <c r="O218" s="360">
        <v>9.7000000000000003E-3</v>
      </c>
      <c r="P218" s="344">
        <v>693.95</v>
      </c>
      <c r="Q218" s="360">
        <v>0</v>
      </c>
      <c r="R218" s="344">
        <v>553.41</v>
      </c>
    </row>
    <row r="219" spans="1:18">
      <c r="A219" s="296">
        <v>605705</v>
      </c>
      <c r="B219" s="343" t="s">
        <v>243</v>
      </c>
      <c r="C219" s="296" t="s">
        <v>105</v>
      </c>
      <c r="D219" s="344">
        <v>3660.34</v>
      </c>
      <c r="E219" s="360">
        <v>1.06E-2</v>
      </c>
      <c r="F219" s="344">
        <v>639.63</v>
      </c>
      <c r="G219" s="360">
        <v>0</v>
      </c>
      <c r="H219" s="344">
        <v>829.22</v>
      </c>
      <c r="I219" s="360">
        <v>1.1299999999999999E-2</v>
      </c>
      <c r="J219" s="344">
        <v>866.76</v>
      </c>
      <c r="K219" s="360">
        <v>0</v>
      </c>
      <c r="L219" s="344">
        <v>857.4</v>
      </c>
      <c r="M219" s="360">
        <v>0</v>
      </c>
      <c r="N219" s="344">
        <v>737.4</v>
      </c>
      <c r="O219" s="360">
        <v>1.2699999999999999E-2</v>
      </c>
      <c r="P219" s="344">
        <v>789.14</v>
      </c>
      <c r="Q219" s="360">
        <v>0</v>
      </c>
      <c r="R219" s="344">
        <v>684.07</v>
      </c>
    </row>
    <row r="220" spans="1:18">
      <c r="A220" s="296">
        <v>605617</v>
      </c>
      <c r="B220" s="343" t="s">
        <v>244</v>
      </c>
      <c r="C220" s="296" t="s">
        <v>105</v>
      </c>
      <c r="D220" s="344">
        <v>3583.56</v>
      </c>
      <c r="E220" s="360">
        <v>7.4999999999999997E-3</v>
      </c>
      <c r="F220" s="344">
        <v>586.26</v>
      </c>
      <c r="G220" s="360">
        <v>0</v>
      </c>
      <c r="H220" s="344">
        <v>733.57</v>
      </c>
      <c r="I220" s="360">
        <v>8.5000000000000006E-3</v>
      </c>
      <c r="J220" s="344">
        <v>808.27</v>
      </c>
      <c r="K220" s="360">
        <v>0</v>
      </c>
      <c r="L220" s="344">
        <v>733.72</v>
      </c>
      <c r="M220" s="360">
        <v>0</v>
      </c>
      <c r="N220" s="344">
        <v>651.91999999999996</v>
      </c>
      <c r="O220" s="360">
        <v>9.4999999999999998E-3</v>
      </c>
      <c r="P220" s="344">
        <v>707.25</v>
      </c>
      <c r="Q220" s="360">
        <v>0</v>
      </c>
      <c r="R220" s="344">
        <v>581.80999999999995</v>
      </c>
    </row>
    <row r="221" spans="1:18">
      <c r="A221" s="296">
        <v>605706</v>
      </c>
      <c r="B221" s="343" t="s">
        <v>245</v>
      </c>
      <c r="C221" s="296" t="s">
        <v>105</v>
      </c>
      <c r="D221" s="344">
        <v>3847.71</v>
      </c>
      <c r="E221" s="360">
        <v>5.0000000000000001E-3</v>
      </c>
      <c r="F221" s="344">
        <v>559.86</v>
      </c>
      <c r="G221" s="360">
        <v>0</v>
      </c>
      <c r="H221" s="344">
        <v>677.93</v>
      </c>
      <c r="I221" s="360">
        <v>5.7999999999999996E-3</v>
      </c>
      <c r="J221" s="344">
        <v>778.47</v>
      </c>
      <c r="K221" s="360">
        <v>0</v>
      </c>
      <c r="L221" s="344">
        <v>655.78</v>
      </c>
      <c r="M221" s="360">
        <v>0</v>
      </c>
      <c r="N221" s="344">
        <v>602.30999999999995</v>
      </c>
      <c r="O221" s="360">
        <v>6.4999999999999997E-3</v>
      </c>
      <c r="P221" s="344">
        <v>660.95</v>
      </c>
      <c r="Q221" s="360">
        <v>0</v>
      </c>
      <c r="R221" s="344">
        <v>520.44000000000005</v>
      </c>
    </row>
    <row r="222" spans="1:18">
      <c r="A222" s="296">
        <v>605618</v>
      </c>
      <c r="B222" s="343" t="s">
        <v>246</v>
      </c>
      <c r="C222" s="296" t="s">
        <v>105</v>
      </c>
      <c r="D222" s="344">
        <v>3767.97</v>
      </c>
      <c r="E222" s="360">
        <v>0</v>
      </c>
      <c r="F222" s="344">
        <v>599.26</v>
      </c>
      <c r="G222" s="360">
        <v>0</v>
      </c>
      <c r="H222" s="344">
        <v>699.95</v>
      </c>
      <c r="I222" s="360">
        <v>0</v>
      </c>
      <c r="J222" s="344">
        <v>773.33</v>
      </c>
      <c r="K222" s="360">
        <v>0</v>
      </c>
      <c r="L222" s="344">
        <v>651.95000000000005</v>
      </c>
      <c r="M222" s="360">
        <v>0</v>
      </c>
      <c r="N222" s="344">
        <v>629.44000000000005</v>
      </c>
      <c r="O222" s="360">
        <v>0</v>
      </c>
      <c r="P222" s="344">
        <v>685.83</v>
      </c>
      <c r="Q222" s="360">
        <v>0</v>
      </c>
      <c r="R222" s="344">
        <v>561.75</v>
      </c>
    </row>
    <row r="223" spans="1:18">
      <c r="A223" s="296">
        <v>605707</v>
      </c>
      <c r="B223" s="343" t="s">
        <v>247</v>
      </c>
      <c r="C223" s="296" t="s">
        <v>105</v>
      </c>
      <c r="D223" s="344">
        <v>4277.91</v>
      </c>
      <c r="E223" s="360"/>
      <c r="F223" s="344">
        <v>0</v>
      </c>
      <c r="G223" s="360"/>
      <c r="H223" s="344">
        <v>0</v>
      </c>
      <c r="I223" s="360"/>
      <c r="J223" s="344">
        <v>0</v>
      </c>
      <c r="K223" s="360"/>
      <c r="L223" s="344">
        <v>0</v>
      </c>
      <c r="M223" s="360"/>
      <c r="N223" s="344">
        <v>0</v>
      </c>
      <c r="O223" s="360"/>
      <c r="P223" s="344">
        <v>0</v>
      </c>
      <c r="Q223" s="360"/>
      <c r="R223" s="344">
        <v>0</v>
      </c>
    </row>
    <row r="224" spans="1:18">
      <c r="A224" s="296">
        <v>605619</v>
      </c>
      <c r="B224" s="343" t="s">
        <v>248</v>
      </c>
      <c r="C224" s="296" t="s">
        <v>105</v>
      </c>
      <c r="D224" s="344">
        <v>4195.22</v>
      </c>
      <c r="E224" s="360">
        <v>6.1999999999999998E-3</v>
      </c>
      <c r="F224" s="344">
        <v>485.61</v>
      </c>
      <c r="G224" s="360">
        <v>0</v>
      </c>
      <c r="H224" s="344">
        <v>587.14</v>
      </c>
      <c r="I224" s="360">
        <v>7.1999999999999998E-3</v>
      </c>
      <c r="J224" s="344">
        <v>674.34</v>
      </c>
      <c r="K224" s="360">
        <v>0</v>
      </c>
      <c r="L224" s="344">
        <v>567.21</v>
      </c>
      <c r="M224" s="360">
        <v>0</v>
      </c>
      <c r="N224" s="344">
        <v>521.95000000000005</v>
      </c>
      <c r="O224" s="360">
        <v>8.0999999999999996E-3</v>
      </c>
      <c r="P224" s="344">
        <v>573.47</v>
      </c>
      <c r="Q224" s="360">
        <v>0</v>
      </c>
      <c r="R224" s="344">
        <v>451.23</v>
      </c>
    </row>
    <row r="225" spans="1:18">
      <c r="A225" s="296">
        <v>605708</v>
      </c>
      <c r="B225" s="343" t="s">
        <v>249</v>
      </c>
      <c r="C225" s="296" t="s">
        <v>105</v>
      </c>
      <c r="D225" s="344">
        <v>5002.8100000000004</v>
      </c>
      <c r="E225" s="360">
        <v>8.8999999999999999E-3</v>
      </c>
      <c r="F225" s="344">
        <v>519.26</v>
      </c>
      <c r="G225" s="360">
        <v>0</v>
      </c>
      <c r="H225" s="344">
        <v>662.45</v>
      </c>
      <c r="I225" s="360">
        <v>9.7999999999999997E-3</v>
      </c>
      <c r="J225" s="344">
        <v>709.91</v>
      </c>
      <c r="K225" s="360">
        <v>0</v>
      </c>
      <c r="L225" s="344">
        <v>674.16</v>
      </c>
      <c r="M225" s="360">
        <v>0</v>
      </c>
      <c r="N225" s="344">
        <v>588.44000000000005</v>
      </c>
      <c r="O225" s="360">
        <v>1.0999999999999999E-2</v>
      </c>
      <c r="P225" s="344">
        <v>633.76</v>
      </c>
      <c r="Q225" s="360">
        <v>0</v>
      </c>
      <c r="R225" s="344">
        <v>536.41</v>
      </c>
    </row>
    <row r="226" spans="1:18">
      <c r="A226" s="296">
        <v>605620</v>
      </c>
      <c r="B226" s="343" t="s">
        <v>250</v>
      </c>
      <c r="C226" s="296" t="s">
        <v>105</v>
      </c>
      <c r="D226" s="344">
        <v>4917.17</v>
      </c>
      <c r="E226" s="360">
        <v>6.1999999999999998E-3</v>
      </c>
      <c r="F226" s="344">
        <v>482.24</v>
      </c>
      <c r="G226" s="360">
        <v>0</v>
      </c>
      <c r="H226" s="344">
        <v>595.87</v>
      </c>
      <c r="I226" s="360">
        <v>7.1000000000000004E-3</v>
      </c>
      <c r="J226" s="344">
        <v>669.42</v>
      </c>
      <c r="K226" s="360">
        <v>0</v>
      </c>
      <c r="L226" s="344">
        <v>588.14</v>
      </c>
      <c r="M226" s="360">
        <v>0</v>
      </c>
      <c r="N226" s="344">
        <v>529.13</v>
      </c>
      <c r="O226" s="360">
        <v>8.0000000000000002E-3</v>
      </c>
      <c r="P226" s="344">
        <v>577.17999999999995</v>
      </c>
      <c r="Q226" s="360">
        <v>0</v>
      </c>
      <c r="R226" s="344">
        <v>465.24</v>
      </c>
    </row>
    <row r="227" spans="1:18">
      <c r="A227" s="296">
        <v>605709</v>
      </c>
      <c r="B227" s="343" t="s">
        <v>251</v>
      </c>
      <c r="C227" s="296" t="s">
        <v>105</v>
      </c>
      <c r="D227" s="344">
        <v>5239.6499999999996</v>
      </c>
      <c r="E227" s="360">
        <v>4.1000000000000003E-3</v>
      </c>
      <c r="F227" s="344">
        <v>469.17</v>
      </c>
      <c r="G227" s="360">
        <v>0</v>
      </c>
      <c r="H227" s="344">
        <v>564.12</v>
      </c>
      <c r="I227" s="360">
        <v>4.8999999999999998E-3</v>
      </c>
      <c r="J227" s="344">
        <v>654.16</v>
      </c>
      <c r="K227" s="360">
        <v>0</v>
      </c>
      <c r="L227" s="344">
        <v>541.48</v>
      </c>
      <c r="M227" s="360">
        <v>0</v>
      </c>
      <c r="N227" s="344">
        <v>501.15</v>
      </c>
      <c r="O227" s="360">
        <v>5.4999999999999997E-3</v>
      </c>
      <c r="P227" s="344">
        <v>551.66</v>
      </c>
      <c r="Q227" s="360">
        <v>0</v>
      </c>
      <c r="R227" s="344">
        <v>429.56</v>
      </c>
    </row>
    <row r="228" spans="1:18">
      <c r="A228" s="296">
        <v>605621</v>
      </c>
      <c r="B228" s="343" t="s">
        <v>252</v>
      </c>
      <c r="C228" s="296" t="s">
        <v>105</v>
      </c>
      <c r="D228" s="344">
        <v>5151.05</v>
      </c>
      <c r="E228" s="360">
        <v>0</v>
      </c>
      <c r="F228" s="344">
        <v>4066.24</v>
      </c>
      <c r="G228" s="360">
        <v>0</v>
      </c>
      <c r="H228" s="344">
        <v>3276.4</v>
      </c>
      <c r="I228" s="360">
        <v>0.82850000000000001</v>
      </c>
      <c r="J228" s="344">
        <v>5346.65</v>
      </c>
      <c r="K228" s="360">
        <v>0</v>
      </c>
      <c r="L228" s="344">
        <v>3590.73</v>
      </c>
      <c r="M228" s="360">
        <v>0</v>
      </c>
      <c r="N228" s="344">
        <v>3234.65</v>
      </c>
      <c r="O228" s="360">
        <v>0.83919999999999995</v>
      </c>
      <c r="P228" s="344">
        <v>3390.79</v>
      </c>
      <c r="Q228" s="360">
        <v>0</v>
      </c>
      <c r="R228" s="344">
        <v>3197.85</v>
      </c>
    </row>
    <row r="229" spans="1:18">
      <c r="A229" s="296">
        <v>605710</v>
      </c>
      <c r="B229" s="343" t="s">
        <v>253</v>
      </c>
      <c r="C229" s="296" t="s">
        <v>105</v>
      </c>
      <c r="D229" s="344">
        <v>5630.14</v>
      </c>
      <c r="E229" s="360"/>
      <c r="F229" s="344">
        <v>0</v>
      </c>
      <c r="G229" s="360"/>
      <c r="H229" s="344">
        <v>0</v>
      </c>
      <c r="I229" s="360"/>
      <c r="J229" s="344">
        <v>0</v>
      </c>
      <c r="K229" s="360"/>
      <c r="L229" s="344">
        <v>0</v>
      </c>
      <c r="M229" s="360"/>
      <c r="N229" s="344">
        <v>0</v>
      </c>
      <c r="O229" s="360"/>
      <c r="P229" s="344">
        <v>0</v>
      </c>
      <c r="Q229" s="360"/>
      <c r="R229" s="344">
        <v>0</v>
      </c>
    </row>
    <row r="230" spans="1:18">
      <c r="A230" s="296">
        <v>605622</v>
      </c>
      <c r="B230" s="343" t="s">
        <v>254</v>
      </c>
      <c r="C230" s="296" t="s">
        <v>105</v>
      </c>
      <c r="D230" s="344">
        <v>5538.59</v>
      </c>
      <c r="E230" s="360">
        <v>4.0000000000000002E-4</v>
      </c>
      <c r="F230" s="344">
        <v>3942.99</v>
      </c>
      <c r="G230" s="360">
        <v>0</v>
      </c>
      <c r="H230" s="344">
        <v>3163.79</v>
      </c>
      <c r="I230" s="360">
        <v>0.86429999999999996</v>
      </c>
      <c r="J230" s="344">
        <v>5253.1</v>
      </c>
      <c r="K230" s="360">
        <v>0</v>
      </c>
      <c r="L230" s="344">
        <v>3527.97</v>
      </c>
      <c r="M230" s="360">
        <v>0</v>
      </c>
      <c r="N230" s="344">
        <v>3125.09</v>
      </c>
      <c r="O230" s="360">
        <v>0.875</v>
      </c>
      <c r="P230" s="344">
        <v>3272.94</v>
      </c>
      <c r="Q230" s="360">
        <v>0</v>
      </c>
      <c r="R230" s="344">
        <v>3090.55</v>
      </c>
    </row>
    <row r="231" spans="1:18">
      <c r="A231" s="296">
        <v>605711</v>
      </c>
      <c r="B231" s="343" t="s">
        <v>255</v>
      </c>
      <c r="C231" s="296" t="s">
        <v>105</v>
      </c>
      <c r="D231" s="344">
        <v>5825.68</v>
      </c>
      <c r="E231" s="360">
        <v>1.2999999999999999E-3</v>
      </c>
      <c r="F231" s="344">
        <v>3955.89</v>
      </c>
      <c r="G231" s="360">
        <v>0</v>
      </c>
      <c r="H231" s="344">
        <v>3159.14</v>
      </c>
      <c r="I231" s="360">
        <v>0.87</v>
      </c>
      <c r="J231" s="344">
        <v>5268.4</v>
      </c>
      <c r="K231" s="360">
        <v>0</v>
      </c>
      <c r="L231" s="344">
        <v>3514.09</v>
      </c>
      <c r="M231" s="360">
        <v>0</v>
      </c>
      <c r="N231" s="344">
        <v>3123.68</v>
      </c>
      <c r="O231" s="360">
        <v>0.87990000000000002</v>
      </c>
      <c r="P231" s="344">
        <v>3274.19</v>
      </c>
      <c r="Q231" s="360">
        <v>0</v>
      </c>
      <c r="R231" s="344">
        <v>3083.22</v>
      </c>
    </row>
    <row r="232" spans="1:18">
      <c r="A232" s="296">
        <v>605623</v>
      </c>
      <c r="B232" s="343" t="s">
        <v>256</v>
      </c>
      <c r="C232" s="296" t="s">
        <v>105</v>
      </c>
      <c r="D232" s="344">
        <v>5731.18</v>
      </c>
      <c r="E232" s="360">
        <v>1.5E-3</v>
      </c>
      <c r="F232" s="344">
        <v>3889.9</v>
      </c>
      <c r="G232" s="360">
        <v>0</v>
      </c>
      <c r="H232" s="344">
        <v>3141.49</v>
      </c>
      <c r="I232" s="360">
        <v>0.85409999999999997</v>
      </c>
      <c r="J232" s="344">
        <v>5175.84</v>
      </c>
      <c r="K232" s="360">
        <v>0</v>
      </c>
      <c r="L232" s="344">
        <v>3509.09</v>
      </c>
      <c r="M232" s="360">
        <v>0</v>
      </c>
      <c r="N232" s="344">
        <v>3100.27</v>
      </c>
      <c r="O232" s="360">
        <v>0.86550000000000005</v>
      </c>
      <c r="P232" s="344">
        <v>3243.68</v>
      </c>
      <c r="Q232" s="360">
        <v>0</v>
      </c>
      <c r="R232" s="344">
        <v>3071.19</v>
      </c>
    </row>
    <row r="233" spans="1:18">
      <c r="A233" s="296">
        <v>605712</v>
      </c>
      <c r="B233" s="343" t="s">
        <v>257</v>
      </c>
      <c r="C233" s="296" t="s">
        <v>105</v>
      </c>
      <c r="D233" s="344">
        <v>6142.3</v>
      </c>
      <c r="E233" s="360">
        <v>1E-3</v>
      </c>
      <c r="F233" s="344">
        <v>3875.63</v>
      </c>
      <c r="G233" s="360">
        <v>0</v>
      </c>
      <c r="H233" s="344">
        <v>3094.33</v>
      </c>
      <c r="I233" s="360">
        <v>0.87019999999999997</v>
      </c>
      <c r="J233" s="344">
        <v>5161.51</v>
      </c>
      <c r="K233" s="360">
        <v>0</v>
      </c>
      <c r="L233" s="344">
        <v>3442.1</v>
      </c>
      <c r="M233" s="360">
        <v>0</v>
      </c>
      <c r="N233" s="344">
        <v>3059.63</v>
      </c>
      <c r="O233" s="360">
        <v>0.88</v>
      </c>
      <c r="P233" s="344">
        <v>3206.28</v>
      </c>
      <c r="Q233" s="360">
        <v>0</v>
      </c>
      <c r="R233" s="344">
        <v>3019.8</v>
      </c>
    </row>
    <row r="234" spans="1:18">
      <c r="A234" s="296">
        <v>605624</v>
      </c>
      <c r="B234" s="343" t="s">
        <v>258</v>
      </c>
      <c r="C234" s="296" t="s">
        <v>105</v>
      </c>
      <c r="D234" s="344">
        <v>6044.84</v>
      </c>
      <c r="E234" s="360">
        <v>0</v>
      </c>
      <c r="F234" s="344">
        <v>562.57000000000005</v>
      </c>
      <c r="G234" s="360">
        <v>0</v>
      </c>
      <c r="H234" s="344">
        <v>651.4</v>
      </c>
      <c r="I234" s="360">
        <v>0</v>
      </c>
      <c r="J234" s="344">
        <v>694.61</v>
      </c>
      <c r="K234" s="360">
        <v>0</v>
      </c>
      <c r="L234" s="344">
        <v>619.35</v>
      </c>
      <c r="M234" s="360">
        <v>0</v>
      </c>
      <c r="N234" s="344">
        <v>602.52</v>
      </c>
      <c r="O234" s="360">
        <v>0</v>
      </c>
      <c r="P234" s="344">
        <v>661.87</v>
      </c>
      <c r="Q234" s="360">
        <v>0</v>
      </c>
      <c r="R234" s="344">
        <v>549.61</v>
      </c>
    </row>
    <row r="235" spans="1:18">
      <c r="A235" s="296">
        <v>605713</v>
      </c>
      <c r="B235" s="343" t="s">
        <v>259</v>
      </c>
      <c r="C235" s="296" t="s">
        <v>105</v>
      </c>
      <c r="D235" s="344">
        <v>8119.83</v>
      </c>
      <c r="E235" s="360"/>
      <c r="F235" s="344">
        <v>0</v>
      </c>
      <c r="G235" s="360"/>
      <c r="H235" s="344">
        <v>0</v>
      </c>
      <c r="I235" s="360"/>
      <c r="J235" s="344">
        <v>0</v>
      </c>
      <c r="K235" s="360"/>
      <c r="L235" s="344">
        <v>0</v>
      </c>
      <c r="M235" s="360"/>
      <c r="N235" s="344">
        <v>0</v>
      </c>
      <c r="O235" s="360"/>
      <c r="P235" s="344">
        <v>0</v>
      </c>
      <c r="Q235" s="360"/>
      <c r="R235" s="344">
        <v>0</v>
      </c>
    </row>
    <row r="236" spans="1:18">
      <c r="A236" s="296">
        <v>605625</v>
      </c>
      <c r="B236" s="343" t="s">
        <v>260</v>
      </c>
      <c r="C236" s="296" t="s">
        <v>105</v>
      </c>
      <c r="D236" s="344">
        <v>8019.42</v>
      </c>
      <c r="E236" s="360">
        <v>3.3999999999999998E-3</v>
      </c>
      <c r="F236" s="344">
        <v>415.18</v>
      </c>
      <c r="G236" s="360">
        <v>0</v>
      </c>
      <c r="H236" s="344">
        <v>520.07000000000005</v>
      </c>
      <c r="I236" s="360">
        <v>3.7000000000000002E-3</v>
      </c>
      <c r="J236" s="344">
        <v>570.62</v>
      </c>
      <c r="K236" s="360">
        <v>0</v>
      </c>
      <c r="L236" s="344">
        <v>535.29999999999995</v>
      </c>
      <c r="M236" s="360">
        <v>0</v>
      </c>
      <c r="N236" s="344">
        <v>474.21</v>
      </c>
      <c r="O236" s="360">
        <v>4.0000000000000001E-3</v>
      </c>
      <c r="P236" s="344">
        <v>524.99</v>
      </c>
      <c r="Q236" s="360">
        <v>0</v>
      </c>
      <c r="R236" s="344">
        <v>422.48</v>
      </c>
    </row>
    <row r="237" spans="1:18">
      <c r="A237" s="296">
        <v>605714</v>
      </c>
      <c r="B237" s="343" t="s">
        <v>261</v>
      </c>
      <c r="C237" s="296" t="s">
        <v>105</v>
      </c>
      <c r="D237" s="344">
        <v>10309.370000000001</v>
      </c>
      <c r="E237" s="360">
        <v>9.9000000000000008E-3</v>
      </c>
      <c r="F237" s="344">
        <v>411.2</v>
      </c>
      <c r="G237" s="360">
        <v>0</v>
      </c>
      <c r="H237" s="344">
        <v>500.97</v>
      </c>
      <c r="I237" s="360">
        <v>1.11E-2</v>
      </c>
      <c r="J237" s="344">
        <v>563.36</v>
      </c>
      <c r="K237" s="360">
        <v>0</v>
      </c>
      <c r="L237" s="344">
        <v>505.4</v>
      </c>
      <c r="M237" s="360">
        <v>0</v>
      </c>
      <c r="N237" s="344">
        <v>458.59</v>
      </c>
      <c r="O237" s="360">
        <v>1.21E-2</v>
      </c>
      <c r="P237" s="344">
        <v>511.07</v>
      </c>
      <c r="Q237" s="360">
        <v>0</v>
      </c>
      <c r="R237" s="344">
        <v>401.37</v>
      </c>
    </row>
    <row r="238" spans="1:18">
      <c r="A238" s="296">
        <v>605626</v>
      </c>
      <c r="B238" s="343" t="s">
        <v>262</v>
      </c>
      <c r="C238" s="296" t="s">
        <v>105</v>
      </c>
      <c r="D238" s="344">
        <v>10206.01</v>
      </c>
      <c r="E238" s="360">
        <v>1.26E-2</v>
      </c>
      <c r="F238" s="344">
        <v>450.19</v>
      </c>
      <c r="G238" s="360">
        <v>0</v>
      </c>
      <c r="H238" s="344">
        <v>581.54</v>
      </c>
      <c r="I238" s="360">
        <v>1.32E-2</v>
      </c>
      <c r="J238" s="344">
        <v>605.35</v>
      </c>
      <c r="K238" s="360">
        <v>0</v>
      </c>
      <c r="L238" s="344">
        <v>616.82000000000005</v>
      </c>
      <c r="M238" s="360">
        <v>0</v>
      </c>
      <c r="N238" s="344">
        <v>530.04999999999995</v>
      </c>
      <c r="O238" s="360">
        <v>1.4500000000000001E-2</v>
      </c>
      <c r="P238" s="344">
        <v>576.19000000000005</v>
      </c>
      <c r="Q238" s="360">
        <v>0</v>
      </c>
      <c r="R238" s="344">
        <v>490.26</v>
      </c>
    </row>
    <row r="239" spans="1:18">
      <c r="A239" s="296">
        <v>605715</v>
      </c>
      <c r="B239" s="343" t="s">
        <v>263</v>
      </c>
      <c r="C239" s="296" t="s">
        <v>105</v>
      </c>
      <c r="D239" s="344">
        <v>11020.27</v>
      </c>
      <c r="E239" s="360">
        <v>7.0000000000000001E-3</v>
      </c>
      <c r="F239" s="344">
        <v>397.05</v>
      </c>
      <c r="G239" s="360">
        <v>0</v>
      </c>
      <c r="H239" s="344">
        <v>481.6</v>
      </c>
      <c r="I239" s="360">
        <v>8.0000000000000002E-3</v>
      </c>
      <c r="J239" s="344">
        <v>545.63</v>
      </c>
      <c r="K239" s="360">
        <v>0</v>
      </c>
      <c r="L239" s="344">
        <v>483.97</v>
      </c>
      <c r="M239" s="360">
        <v>0</v>
      </c>
      <c r="N239" s="344">
        <v>440.99</v>
      </c>
      <c r="O239" s="360">
        <v>8.6999999999999994E-3</v>
      </c>
      <c r="P239" s="344">
        <v>492.23</v>
      </c>
      <c r="Q239" s="360">
        <v>0</v>
      </c>
      <c r="R239" s="344">
        <v>383.37</v>
      </c>
    </row>
    <row r="240" spans="1:18">
      <c r="A240" s="296">
        <v>605627</v>
      </c>
      <c r="B240" s="343" t="s">
        <v>264</v>
      </c>
      <c r="C240" s="296" t="s">
        <v>105</v>
      </c>
      <c r="D240" s="344">
        <v>10913.96</v>
      </c>
      <c r="E240" s="360">
        <v>0</v>
      </c>
      <c r="F240" s="344">
        <v>679.02</v>
      </c>
      <c r="G240" s="360">
        <v>0</v>
      </c>
      <c r="H240" s="344">
        <v>784.92</v>
      </c>
      <c r="I240" s="360">
        <v>0</v>
      </c>
      <c r="J240" s="344">
        <v>858.43</v>
      </c>
      <c r="K240" s="360">
        <v>0</v>
      </c>
      <c r="L240" s="344">
        <v>744.5</v>
      </c>
      <c r="M240" s="360">
        <v>0</v>
      </c>
      <c r="N240" s="344">
        <v>723.99</v>
      </c>
      <c r="O240" s="360">
        <v>0</v>
      </c>
      <c r="P240" s="344">
        <v>800.25</v>
      </c>
      <c r="Q240" s="360">
        <v>0</v>
      </c>
      <c r="R240" s="344">
        <v>648.49</v>
      </c>
    </row>
    <row r="241" spans="1:18">
      <c r="A241" s="296">
        <v>605716</v>
      </c>
      <c r="B241" s="343" t="s">
        <v>265</v>
      </c>
      <c r="C241" s="296" t="s">
        <v>105</v>
      </c>
      <c r="D241" s="344">
        <v>11452.9</v>
      </c>
      <c r="E241" s="360"/>
      <c r="F241" s="344">
        <v>0</v>
      </c>
      <c r="G241" s="360"/>
      <c r="H241" s="344">
        <v>0</v>
      </c>
      <c r="I241" s="360"/>
      <c r="J241" s="344">
        <v>0</v>
      </c>
      <c r="K241" s="360"/>
      <c r="L241" s="344">
        <v>0</v>
      </c>
      <c r="M241" s="360"/>
      <c r="N241" s="344">
        <v>0</v>
      </c>
      <c r="O241" s="360"/>
      <c r="P241" s="344">
        <v>0</v>
      </c>
      <c r="Q241" s="360"/>
      <c r="R241" s="344">
        <v>0</v>
      </c>
    </row>
    <row r="242" spans="1:18">
      <c r="A242" s="296">
        <v>605628</v>
      </c>
      <c r="B242" s="343" t="s">
        <v>266</v>
      </c>
      <c r="C242" s="296" t="s">
        <v>105</v>
      </c>
      <c r="D242" s="344">
        <v>11343.63</v>
      </c>
      <c r="E242" s="360">
        <v>2.7000000000000001E-3</v>
      </c>
      <c r="F242" s="344">
        <v>529.64</v>
      </c>
      <c r="G242" s="360">
        <v>0</v>
      </c>
      <c r="H242" s="344">
        <v>652.01</v>
      </c>
      <c r="I242" s="360">
        <v>3.0000000000000001E-3</v>
      </c>
      <c r="J242" s="344">
        <v>734.11</v>
      </c>
      <c r="K242" s="360">
        <v>0</v>
      </c>
      <c r="L242" s="344">
        <v>659.98</v>
      </c>
      <c r="M242" s="360">
        <v>0</v>
      </c>
      <c r="N242" s="344">
        <v>594.19000000000005</v>
      </c>
      <c r="O242" s="360">
        <v>3.3E-3</v>
      </c>
      <c r="P242" s="344">
        <v>662.22</v>
      </c>
      <c r="Q242" s="360">
        <v>0</v>
      </c>
      <c r="R242" s="344">
        <v>519.21</v>
      </c>
    </row>
    <row r="243" spans="1:18">
      <c r="A243" s="296">
        <v>605717</v>
      </c>
      <c r="B243" s="343" t="s">
        <v>267</v>
      </c>
      <c r="C243" s="296" t="s">
        <v>105</v>
      </c>
      <c r="D243" s="344">
        <v>12223.23</v>
      </c>
      <c r="E243" s="360">
        <v>8.6E-3</v>
      </c>
      <c r="F243" s="344">
        <v>536.17999999999995</v>
      </c>
      <c r="G243" s="360">
        <v>0</v>
      </c>
      <c r="H243" s="344">
        <v>648.87</v>
      </c>
      <c r="I243" s="360">
        <v>9.7999999999999997E-3</v>
      </c>
      <c r="J243" s="344">
        <v>738.21</v>
      </c>
      <c r="K243" s="360">
        <v>0</v>
      </c>
      <c r="L243" s="344">
        <v>648.87</v>
      </c>
      <c r="M243" s="360">
        <v>0</v>
      </c>
      <c r="N243" s="344">
        <v>592.89</v>
      </c>
      <c r="O243" s="360">
        <v>1.0699999999999999E-2</v>
      </c>
      <c r="P243" s="344">
        <v>662.22</v>
      </c>
      <c r="Q243" s="360">
        <v>0</v>
      </c>
      <c r="R243" s="344">
        <v>514.36</v>
      </c>
    </row>
    <row r="244" spans="1:18">
      <c r="A244" s="296">
        <v>605629</v>
      </c>
      <c r="B244" s="343" t="s">
        <v>268</v>
      </c>
      <c r="C244" s="296" t="s">
        <v>105</v>
      </c>
      <c r="D244" s="344">
        <v>12111</v>
      </c>
      <c r="E244" s="360">
        <v>1.0699999999999999E-2</v>
      </c>
      <c r="F244" s="344">
        <v>573.4</v>
      </c>
      <c r="G244" s="360">
        <v>0</v>
      </c>
      <c r="H244" s="344">
        <v>734.14</v>
      </c>
      <c r="I244" s="360">
        <v>1.14E-2</v>
      </c>
      <c r="J244" s="344">
        <v>777.15</v>
      </c>
      <c r="K244" s="360">
        <v>0</v>
      </c>
      <c r="L244" s="344">
        <v>770.56</v>
      </c>
      <c r="M244" s="360">
        <v>0</v>
      </c>
      <c r="N244" s="344">
        <v>668.02</v>
      </c>
      <c r="O244" s="360">
        <v>1.2500000000000001E-2</v>
      </c>
      <c r="P244" s="344">
        <v>729.99</v>
      </c>
      <c r="Q244" s="360">
        <v>0</v>
      </c>
      <c r="R244" s="344">
        <v>611.35</v>
      </c>
    </row>
    <row r="245" spans="1:18">
      <c r="A245" s="296">
        <v>605651</v>
      </c>
      <c r="B245" s="343" t="s">
        <v>269</v>
      </c>
      <c r="C245" s="296" t="s">
        <v>105</v>
      </c>
      <c r="D245" s="344">
        <v>1390.38</v>
      </c>
      <c r="E245" s="360">
        <v>7.7999999999999996E-3</v>
      </c>
      <c r="F245" s="344">
        <v>529.65</v>
      </c>
      <c r="G245" s="360">
        <v>0</v>
      </c>
      <c r="H245" s="344">
        <v>655.11</v>
      </c>
      <c r="I245" s="360">
        <v>8.6999999999999994E-3</v>
      </c>
      <c r="J245" s="344">
        <v>729.37</v>
      </c>
      <c r="K245" s="360">
        <v>0</v>
      </c>
      <c r="L245" s="344">
        <v>668.04</v>
      </c>
      <c r="M245" s="360">
        <v>0</v>
      </c>
      <c r="N245" s="344">
        <v>597.4</v>
      </c>
      <c r="O245" s="360">
        <v>9.5999999999999992E-3</v>
      </c>
      <c r="P245" s="344">
        <v>662.42</v>
      </c>
      <c r="Q245" s="360">
        <v>0</v>
      </c>
      <c r="R245" s="344">
        <v>526.54999999999995</v>
      </c>
    </row>
    <row r="246" spans="1:18">
      <c r="A246" s="296">
        <v>605460</v>
      </c>
      <c r="B246" s="343" t="s">
        <v>270</v>
      </c>
      <c r="C246" s="296" t="s">
        <v>105</v>
      </c>
      <c r="D246" s="344">
        <v>1358.88</v>
      </c>
      <c r="E246" s="360">
        <v>5.5999999999999999E-3</v>
      </c>
      <c r="F246" s="344">
        <v>508.9</v>
      </c>
      <c r="G246" s="360">
        <v>0</v>
      </c>
      <c r="H246" s="344">
        <v>610.14</v>
      </c>
      <c r="I246" s="360">
        <v>6.4999999999999997E-3</v>
      </c>
      <c r="J246" s="344">
        <v>705.17</v>
      </c>
      <c r="K246" s="360">
        <v>0</v>
      </c>
      <c r="L246" s="344">
        <v>605.02</v>
      </c>
      <c r="M246" s="360">
        <v>0</v>
      </c>
      <c r="N246" s="344">
        <v>557.85</v>
      </c>
      <c r="O246" s="360">
        <v>7.1000000000000004E-3</v>
      </c>
      <c r="P246" s="344">
        <v>625.83000000000004</v>
      </c>
      <c r="Q246" s="360">
        <v>0</v>
      </c>
      <c r="R246" s="344">
        <v>477.44</v>
      </c>
    </row>
    <row r="247" spans="1:18">
      <c r="A247" s="296">
        <v>605652</v>
      </c>
      <c r="B247" s="343" t="s">
        <v>271</v>
      </c>
      <c r="C247" s="296" t="s">
        <v>105</v>
      </c>
      <c r="D247" s="344">
        <v>1598.44</v>
      </c>
      <c r="E247" s="360">
        <v>0</v>
      </c>
      <c r="F247" s="344">
        <v>585.67999999999995</v>
      </c>
      <c r="G247" s="360">
        <v>0</v>
      </c>
      <c r="H247" s="344">
        <v>672.08</v>
      </c>
      <c r="I247" s="360">
        <v>6.9999999999999999E-4</v>
      </c>
      <c r="J247" s="344">
        <v>723.71</v>
      </c>
      <c r="K247" s="360">
        <v>0</v>
      </c>
      <c r="L247" s="344">
        <v>646.29999999999995</v>
      </c>
      <c r="M247" s="360">
        <v>0</v>
      </c>
      <c r="N247" s="344">
        <v>631.86</v>
      </c>
      <c r="O247" s="360">
        <v>0</v>
      </c>
      <c r="P247" s="344">
        <v>703.9</v>
      </c>
      <c r="Q247" s="360">
        <v>0</v>
      </c>
      <c r="R247" s="344">
        <v>570.57000000000005</v>
      </c>
    </row>
    <row r="248" spans="1:18">
      <c r="A248" s="296">
        <v>605461</v>
      </c>
      <c r="B248" s="343" t="s">
        <v>272</v>
      </c>
      <c r="C248" s="296" t="s">
        <v>105</v>
      </c>
      <c r="D248" s="344">
        <v>1564.97</v>
      </c>
      <c r="E248" s="360"/>
      <c r="F248" s="344">
        <v>0</v>
      </c>
      <c r="G248" s="360"/>
      <c r="H248" s="344">
        <v>0</v>
      </c>
      <c r="I248" s="360"/>
      <c r="J248" s="344">
        <v>0</v>
      </c>
      <c r="K248" s="360"/>
      <c r="L248" s="344">
        <v>0</v>
      </c>
      <c r="M248" s="360"/>
      <c r="N248" s="344">
        <v>0</v>
      </c>
      <c r="O248" s="360"/>
      <c r="P248" s="344">
        <v>0</v>
      </c>
      <c r="Q248" s="360"/>
      <c r="R248" s="344">
        <v>0</v>
      </c>
    </row>
    <row r="249" spans="1:18">
      <c r="A249" s="296">
        <v>605653</v>
      </c>
      <c r="B249" s="343" t="s">
        <v>273</v>
      </c>
      <c r="C249" s="296" t="s">
        <v>105</v>
      </c>
      <c r="D249" s="344">
        <v>1806.53</v>
      </c>
      <c r="E249" s="360">
        <v>4.5999999999999999E-3</v>
      </c>
      <c r="F249" s="344">
        <v>433.8</v>
      </c>
      <c r="G249" s="360">
        <v>0</v>
      </c>
      <c r="H249" s="344">
        <v>533.96</v>
      </c>
      <c r="I249" s="360">
        <v>6.0000000000000001E-3</v>
      </c>
      <c r="J249" s="344">
        <v>594.47</v>
      </c>
      <c r="K249" s="360">
        <v>0</v>
      </c>
      <c r="L249" s="344">
        <v>557.46</v>
      </c>
      <c r="M249" s="360">
        <v>0</v>
      </c>
      <c r="N249" s="344">
        <v>498.89</v>
      </c>
      <c r="O249" s="360">
        <v>5.4000000000000003E-3</v>
      </c>
      <c r="P249" s="344">
        <v>562.28</v>
      </c>
      <c r="Q249" s="360">
        <v>0</v>
      </c>
      <c r="R249" s="344">
        <v>437.46</v>
      </c>
    </row>
    <row r="250" spans="1:18">
      <c r="A250" s="296">
        <v>605462</v>
      </c>
      <c r="B250" s="343" t="s">
        <v>274</v>
      </c>
      <c r="C250" s="296" t="s">
        <v>105</v>
      </c>
      <c r="D250" s="344">
        <v>1771.09</v>
      </c>
      <c r="E250" s="360">
        <v>9.7999999999999997E-3</v>
      </c>
      <c r="F250" s="344">
        <v>431.33</v>
      </c>
      <c r="G250" s="360">
        <v>0</v>
      </c>
      <c r="H250" s="344">
        <v>518.69000000000005</v>
      </c>
      <c r="I250" s="360">
        <v>1.2E-2</v>
      </c>
      <c r="J250" s="344">
        <v>590.72</v>
      </c>
      <c r="K250" s="360">
        <v>0</v>
      </c>
      <c r="L250" s="344">
        <v>530.65</v>
      </c>
      <c r="M250" s="360">
        <v>0</v>
      </c>
      <c r="N250" s="344">
        <v>485.4</v>
      </c>
      <c r="O250" s="360">
        <v>1.18E-2</v>
      </c>
      <c r="P250" s="344">
        <v>551.01</v>
      </c>
      <c r="Q250" s="360">
        <v>0</v>
      </c>
      <c r="R250" s="344">
        <v>419.17</v>
      </c>
    </row>
    <row r="251" spans="1:18">
      <c r="A251" s="296">
        <v>605654</v>
      </c>
      <c r="B251" s="343" t="s">
        <v>275</v>
      </c>
      <c r="C251" s="296" t="s">
        <v>105</v>
      </c>
      <c r="D251" s="344">
        <v>1974.34</v>
      </c>
      <c r="E251" s="360">
        <v>1.2200000000000001E-2</v>
      </c>
      <c r="F251" s="344">
        <v>464.47</v>
      </c>
      <c r="G251" s="360">
        <v>0</v>
      </c>
      <c r="H251" s="344">
        <v>590.86</v>
      </c>
      <c r="I251" s="360">
        <v>1.3599999999999999E-2</v>
      </c>
      <c r="J251" s="344">
        <v>625.91</v>
      </c>
      <c r="K251" s="360">
        <v>0</v>
      </c>
      <c r="L251" s="344">
        <v>631.92999999999995</v>
      </c>
      <c r="M251" s="360">
        <v>0</v>
      </c>
      <c r="N251" s="344">
        <v>548.86</v>
      </c>
      <c r="O251" s="360">
        <v>1.38E-2</v>
      </c>
      <c r="P251" s="344">
        <v>607.71</v>
      </c>
      <c r="Q251" s="360">
        <v>0</v>
      </c>
      <c r="R251" s="344">
        <v>499.63</v>
      </c>
    </row>
    <row r="252" spans="1:18">
      <c r="A252" s="296">
        <v>605463</v>
      </c>
      <c r="B252" s="343" t="s">
        <v>276</v>
      </c>
      <c r="C252" s="296" t="s">
        <v>105</v>
      </c>
      <c r="D252" s="344">
        <v>1936.93</v>
      </c>
      <c r="E252" s="360">
        <v>7.1000000000000004E-3</v>
      </c>
      <c r="F252" s="344">
        <v>415.59</v>
      </c>
      <c r="G252" s="360">
        <v>0</v>
      </c>
      <c r="H252" s="344">
        <v>497.39</v>
      </c>
      <c r="I252" s="360">
        <v>8.9999999999999993E-3</v>
      </c>
      <c r="J252" s="344">
        <v>570.79</v>
      </c>
      <c r="K252" s="360">
        <v>0</v>
      </c>
      <c r="L252" s="344">
        <v>506.77</v>
      </c>
      <c r="M252" s="360">
        <v>0</v>
      </c>
      <c r="N252" s="344">
        <v>465.61</v>
      </c>
      <c r="O252" s="360">
        <v>8.5000000000000006E-3</v>
      </c>
      <c r="P252" s="344">
        <v>529.30999999999995</v>
      </c>
      <c r="Q252" s="360">
        <v>0</v>
      </c>
      <c r="R252" s="344">
        <v>399.31</v>
      </c>
    </row>
    <row r="253" spans="1:18">
      <c r="A253" s="296">
        <v>605655</v>
      </c>
      <c r="B253" s="343" t="s">
        <v>277</v>
      </c>
      <c r="C253" s="296" t="s">
        <v>105</v>
      </c>
      <c r="D253" s="344">
        <v>2182.36</v>
      </c>
      <c r="E253" s="360">
        <v>0</v>
      </c>
      <c r="F253" s="344">
        <v>647.26</v>
      </c>
      <c r="G253" s="360">
        <v>0</v>
      </c>
      <c r="H253" s="344">
        <v>741.53</v>
      </c>
      <c r="I253" s="360">
        <v>0</v>
      </c>
      <c r="J253" s="344">
        <v>810.61</v>
      </c>
      <c r="K253" s="360">
        <v>0</v>
      </c>
      <c r="L253" s="344">
        <v>713.18</v>
      </c>
      <c r="M253" s="360">
        <v>0</v>
      </c>
      <c r="N253" s="344">
        <v>697.41</v>
      </c>
      <c r="O253" s="360">
        <v>0</v>
      </c>
      <c r="P253" s="344">
        <v>780.96</v>
      </c>
      <c r="Q253" s="360">
        <v>0</v>
      </c>
      <c r="R253" s="344">
        <v>622.89</v>
      </c>
    </row>
    <row r="254" spans="1:18">
      <c r="A254" s="296">
        <v>605464</v>
      </c>
      <c r="B254" s="343" t="s">
        <v>278</v>
      </c>
      <c r="C254" s="296" t="s">
        <v>105</v>
      </c>
      <c r="D254" s="344">
        <v>2142.98</v>
      </c>
      <c r="E254" s="360"/>
      <c r="F254" s="344">
        <v>0</v>
      </c>
      <c r="G254" s="360"/>
      <c r="H254" s="344">
        <v>0</v>
      </c>
      <c r="I254" s="360"/>
      <c r="J254" s="344">
        <v>0</v>
      </c>
      <c r="K254" s="360"/>
      <c r="L254" s="344">
        <v>0</v>
      </c>
      <c r="M254" s="360"/>
      <c r="N254" s="344">
        <v>0</v>
      </c>
      <c r="O254" s="360"/>
      <c r="P254" s="344">
        <v>0</v>
      </c>
      <c r="Q254" s="360"/>
      <c r="R254" s="344">
        <v>0</v>
      </c>
    </row>
    <row r="255" spans="1:18">
      <c r="A255" s="296">
        <v>605656</v>
      </c>
      <c r="B255" s="343" t="s">
        <v>279</v>
      </c>
      <c r="C255" s="296" t="s">
        <v>105</v>
      </c>
      <c r="D255" s="344">
        <v>2471.11</v>
      </c>
      <c r="E255" s="360">
        <v>3.2000000000000002E-3</v>
      </c>
      <c r="F255" s="344">
        <v>500.05</v>
      </c>
      <c r="G255" s="360">
        <v>0</v>
      </c>
      <c r="H255" s="344">
        <v>615.66999999999996</v>
      </c>
      <c r="I255" s="360">
        <v>3.5000000000000001E-3</v>
      </c>
      <c r="J255" s="344">
        <v>689</v>
      </c>
      <c r="K255" s="360">
        <v>0</v>
      </c>
      <c r="L255" s="344">
        <v>640.15</v>
      </c>
      <c r="M255" s="360">
        <v>0</v>
      </c>
      <c r="N255" s="344">
        <v>573.99</v>
      </c>
      <c r="O255" s="360">
        <v>3.8E-3</v>
      </c>
      <c r="P255" s="344">
        <v>648.85</v>
      </c>
      <c r="Q255" s="360">
        <v>0</v>
      </c>
      <c r="R255" s="344">
        <v>501.98</v>
      </c>
    </row>
    <row r="256" spans="1:18">
      <c r="A256" s="296">
        <v>605465</v>
      </c>
      <c r="B256" s="343" t="s">
        <v>280</v>
      </c>
      <c r="C256" s="296" t="s">
        <v>105</v>
      </c>
      <c r="D256" s="344">
        <v>2429.7600000000002</v>
      </c>
      <c r="E256" s="360">
        <v>9.4999999999999998E-3</v>
      </c>
      <c r="F256" s="344">
        <v>496.51</v>
      </c>
      <c r="G256" s="360">
        <v>0</v>
      </c>
      <c r="H256" s="344">
        <v>596.36</v>
      </c>
      <c r="I256" s="360">
        <v>1.0699999999999999E-2</v>
      </c>
      <c r="J256" s="344">
        <v>681.58</v>
      </c>
      <c r="K256" s="360">
        <v>0</v>
      </c>
      <c r="L256" s="344">
        <v>608.89</v>
      </c>
      <c r="M256" s="360">
        <v>0</v>
      </c>
      <c r="N256" s="344">
        <v>557.75</v>
      </c>
      <c r="O256" s="360">
        <v>1.14E-2</v>
      </c>
      <c r="P256" s="344">
        <v>633.74</v>
      </c>
      <c r="Q256" s="360">
        <v>0</v>
      </c>
      <c r="R256" s="344">
        <v>480.46</v>
      </c>
    </row>
    <row r="257" spans="1:18">
      <c r="A257" s="296">
        <v>605657</v>
      </c>
      <c r="B257" s="343" t="s">
        <v>281</v>
      </c>
      <c r="C257" s="296" t="s">
        <v>105</v>
      </c>
      <c r="D257" s="344">
        <v>2638.86</v>
      </c>
      <c r="E257" s="360">
        <v>1.0699999999999999E-2</v>
      </c>
      <c r="F257" s="344">
        <v>524.38</v>
      </c>
      <c r="G257" s="360">
        <v>0</v>
      </c>
      <c r="H257" s="344">
        <v>662.93</v>
      </c>
      <c r="I257" s="360">
        <v>1.14E-2</v>
      </c>
      <c r="J257" s="344">
        <v>711.2</v>
      </c>
      <c r="K257" s="360">
        <v>0</v>
      </c>
      <c r="L257" s="344">
        <v>704.9</v>
      </c>
      <c r="M257" s="360">
        <v>0</v>
      </c>
      <c r="N257" s="344">
        <v>616.1</v>
      </c>
      <c r="O257" s="360">
        <v>1.2200000000000001E-2</v>
      </c>
      <c r="P257" s="344">
        <v>686.06</v>
      </c>
      <c r="Q257" s="360">
        <v>0</v>
      </c>
      <c r="R257" s="344">
        <v>556.28</v>
      </c>
    </row>
    <row r="258" spans="1:18">
      <c r="A258" s="296">
        <v>605466</v>
      </c>
      <c r="B258" s="343" t="s">
        <v>282</v>
      </c>
      <c r="C258" s="296" t="s">
        <v>105</v>
      </c>
      <c r="D258" s="344">
        <v>2595.5500000000002</v>
      </c>
      <c r="E258" s="360">
        <v>5.7999999999999996E-3</v>
      </c>
      <c r="F258" s="344">
        <v>469.95</v>
      </c>
      <c r="G258" s="360">
        <v>0</v>
      </c>
      <c r="H258" s="344">
        <v>556.37</v>
      </c>
      <c r="I258" s="360">
        <v>6.7000000000000002E-3</v>
      </c>
      <c r="J258" s="344">
        <v>650.5</v>
      </c>
      <c r="K258" s="360">
        <v>0</v>
      </c>
      <c r="L258" s="344">
        <v>561.46</v>
      </c>
      <c r="M258" s="360">
        <v>0</v>
      </c>
      <c r="N258" s="344">
        <v>521.49</v>
      </c>
      <c r="O258" s="360">
        <v>7.1000000000000004E-3</v>
      </c>
      <c r="P258" s="344">
        <v>596.83000000000004</v>
      </c>
      <c r="Q258" s="360">
        <v>0</v>
      </c>
      <c r="R258" s="344">
        <v>440.63</v>
      </c>
    </row>
    <row r="259" spans="1:18">
      <c r="A259" s="296">
        <v>605658</v>
      </c>
      <c r="B259" s="343" t="s">
        <v>283</v>
      </c>
      <c r="C259" s="296" t="s">
        <v>105</v>
      </c>
      <c r="D259" s="344">
        <v>2890.63</v>
      </c>
      <c r="E259" s="360">
        <v>0</v>
      </c>
      <c r="F259" s="344">
        <v>554.79</v>
      </c>
      <c r="G259" s="360">
        <v>0</v>
      </c>
      <c r="H259" s="344">
        <v>631.83000000000004</v>
      </c>
      <c r="I259" s="360">
        <v>6.9999999999999999E-4</v>
      </c>
      <c r="J259" s="344">
        <v>682.91</v>
      </c>
      <c r="K259" s="360">
        <v>0</v>
      </c>
      <c r="L259" s="344">
        <v>614.24</v>
      </c>
      <c r="M259" s="360">
        <v>0</v>
      </c>
      <c r="N259" s="344">
        <v>603.15</v>
      </c>
      <c r="O259" s="360">
        <v>0</v>
      </c>
      <c r="P259" s="344">
        <v>679.57</v>
      </c>
      <c r="Q259" s="360">
        <v>0</v>
      </c>
      <c r="R259" s="344">
        <v>541.77</v>
      </c>
    </row>
    <row r="260" spans="1:18">
      <c r="A260" s="296">
        <v>605467</v>
      </c>
      <c r="B260" s="343" t="s">
        <v>284</v>
      </c>
      <c r="C260" s="296" t="s">
        <v>105</v>
      </c>
      <c r="D260" s="344">
        <v>2822.71</v>
      </c>
      <c r="E260" s="360"/>
      <c r="F260" s="344">
        <v>0</v>
      </c>
      <c r="G260" s="360"/>
      <c r="H260" s="344">
        <v>0</v>
      </c>
      <c r="I260" s="360"/>
      <c r="J260" s="344">
        <v>0</v>
      </c>
      <c r="K260" s="360"/>
      <c r="L260" s="344">
        <v>0</v>
      </c>
      <c r="M260" s="360"/>
      <c r="N260" s="344">
        <v>0</v>
      </c>
      <c r="O260" s="360"/>
      <c r="P260" s="344">
        <v>0</v>
      </c>
      <c r="Q260" s="360"/>
      <c r="R260" s="344">
        <v>0</v>
      </c>
    </row>
    <row r="261" spans="1:18">
      <c r="A261" s="296">
        <v>605659</v>
      </c>
      <c r="B261" s="343" t="s">
        <v>285</v>
      </c>
      <c r="C261" s="296" t="s">
        <v>105</v>
      </c>
      <c r="D261" s="344">
        <v>3063.27</v>
      </c>
      <c r="E261" s="360">
        <v>3.8999999999999998E-3</v>
      </c>
      <c r="F261" s="344">
        <v>414.43</v>
      </c>
      <c r="G261" s="360">
        <v>0</v>
      </c>
      <c r="H261" s="344">
        <v>513.94000000000005</v>
      </c>
      <c r="I261" s="360">
        <v>5.0000000000000001E-3</v>
      </c>
      <c r="J261" s="344">
        <v>566.02</v>
      </c>
      <c r="K261" s="360">
        <v>0</v>
      </c>
      <c r="L261" s="344">
        <v>548.69000000000005</v>
      </c>
      <c r="M261" s="360">
        <v>0</v>
      </c>
      <c r="N261" s="344">
        <v>487.31</v>
      </c>
      <c r="O261" s="360">
        <v>4.4000000000000003E-3</v>
      </c>
      <c r="P261" s="344">
        <v>554.78</v>
      </c>
      <c r="Q261" s="360">
        <v>0</v>
      </c>
      <c r="R261" s="344">
        <v>429.9</v>
      </c>
    </row>
    <row r="262" spans="1:18">
      <c r="A262" s="296">
        <v>605468</v>
      </c>
      <c r="B262" s="343" t="s">
        <v>286</v>
      </c>
      <c r="C262" s="296" t="s">
        <v>105</v>
      </c>
      <c r="D262" s="344">
        <v>2992.39</v>
      </c>
      <c r="E262" s="360">
        <v>1.17E-2</v>
      </c>
      <c r="F262" s="344">
        <v>414.24</v>
      </c>
      <c r="G262" s="360">
        <v>0</v>
      </c>
      <c r="H262" s="344">
        <v>498.83</v>
      </c>
      <c r="I262" s="360">
        <v>1.37E-2</v>
      </c>
      <c r="J262" s="344">
        <v>563.16999999999996</v>
      </c>
      <c r="K262" s="360">
        <v>0</v>
      </c>
      <c r="L262" s="344">
        <v>521.89</v>
      </c>
      <c r="M262" s="360">
        <v>0</v>
      </c>
      <c r="N262" s="344">
        <v>475.03</v>
      </c>
      <c r="O262" s="360">
        <v>1.35E-2</v>
      </c>
      <c r="P262" s="344">
        <v>544.13</v>
      </c>
      <c r="Q262" s="360">
        <v>0</v>
      </c>
      <c r="R262" s="344">
        <v>411.91</v>
      </c>
    </row>
    <row r="263" spans="1:18">
      <c r="A263" s="296">
        <v>605660</v>
      </c>
      <c r="B263" s="343" t="s">
        <v>287</v>
      </c>
      <c r="C263" s="296" t="s">
        <v>105</v>
      </c>
      <c r="D263" s="344">
        <v>3276.97</v>
      </c>
      <c r="E263" s="360">
        <v>1.2200000000000001E-2</v>
      </c>
      <c r="F263" s="344">
        <v>432.44</v>
      </c>
      <c r="G263" s="360">
        <v>0</v>
      </c>
      <c r="H263" s="344">
        <v>544.59</v>
      </c>
      <c r="I263" s="360">
        <v>1.3599999999999999E-2</v>
      </c>
      <c r="J263" s="344">
        <v>582.97</v>
      </c>
      <c r="K263" s="360">
        <v>0</v>
      </c>
      <c r="L263" s="344">
        <v>589.1</v>
      </c>
      <c r="M263" s="360">
        <v>0</v>
      </c>
      <c r="N263" s="344">
        <v>514.87</v>
      </c>
      <c r="O263" s="360">
        <v>1.3599999999999999E-2</v>
      </c>
      <c r="P263" s="344">
        <v>578.77</v>
      </c>
      <c r="Q263" s="360">
        <v>0</v>
      </c>
      <c r="R263" s="344">
        <v>463.77</v>
      </c>
    </row>
    <row r="264" spans="1:18">
      <c r="A264" s="296">
        <v>605469</v>
      </c>
      <c r="B264" s="343" t="s">
        <v>288</v>
      </c>
      <c r="C264" s="296" t="s">
        <v>105</v>
      </c>
      <c r="D264" s="344">
        <v>3203.14</v>
      </c>
      <c r="E264" s="360">
        <v>7.3000000000000001E-3</v>
      </c>
      <c r="F264" s="344">
        <v>389.73</v>
      </c>
      <c r="G264" s="360">
        <v>0</v>
      </c>
      <c r="H264" s="344">
        <v>461.75</v>
      </c>
      <c r="I264" s="360">
        <v>9.1000000000000004E-3</v>
      </c>
      <c r="J264" s="344">
        <v>534.66999999999996</v>
      </c>
      <c r="K264" s="360">
        <v>0</v>
      </c>
      <c r="L264" s="344">
        <v>477.47</v>
      </c>
      <c r="M264" s="360">
        <v>0</v>
      </c>
      <c r="N264" s="344">
        <v>441.16</v>
      </c>
      <c r="O264" s="360">
        <v>8.5000000000000006E-3</v>
      </c>
      <c r="P264" s="344">
        <v>509.49</v>
      </c>
      <c r="Q264" s="360">
        <v>0</v>
      </c>
      <c r="R264" s="344">
        <v>374.61</v>
      </c>
    </row>
    <row r="265" spans="1:18">
      <c r="A265" s="296">
        <v>605661</v>
      </c>
      <c r="B265" s="343" t="s">
        <v>289</v>
      </c>
      <c r="C265" s="296" t="s">
        <v>105</v>
      </c>
      <c r="D265" s="344">
        <v>3494.91</v>
      </c>
      <c r="E265" s="360">
        <v>3.8100000000000002E-2</v>
      </c>
      <c r="F265" s="344">
        <v>984.68</v>
      </c>
      <c r="G265" s="360">
        <v>0</v>
      </c>
      <c r="H265" s="344">
        <v>1041.6099999999999</v>
      </c>
      <c r="I265" s="360">
        <v>3.8899999999999997E-2</v>
      </c>
      <c r="J265" s="344">
        <v>847.93</v>
      </c>
      <c r="K265" s="360">
        <v>0</v>
      </c>
      <c r="L265" s="344">
        <v>923.56</v>
      </c>
      <c r="M265" s="360">
        <v>0</v>
      </c>
      <c r="N265" s="344">
        <v>923.59</v>
      </c>
      <c r="O265" s="360">
        <v>4.3900000000000002E-2</v>
      </c>
      <c r="P265" s="344">
        <v>776.52</v>
      </c>
      <c r="Q265" s="360">
        <v>0</v>
      </c>
      <c r="R265" s="344">
        <v>886.13</v>
      </c>
    </row>
    <row r="266" spans="1:18">
      <c r="A266" s="296">
        <v>605470</v>
      </c>
      <c r="B266" s="343" t="s">
        <v>290</v>
      </c>
      <c r="C266" s="296" t="s">
        <v>105</v>
      </c>
      <c r="D266" s="344">
        <v>3418.12</v>
      </c>
      <c r="E266" s="360">
        <v>8.2000000000000007E-3</v>
      </c>
      <c r="F266" s="344">
        <v>13.61</v>
      </c>
      <c r="G266" s="360">
        <v>8.0999999999999996E-3</v>
      </c>
      <c r="H266" s="344">
        <v>12.85</v>
      </c>
      <c r="I266" s="360">
        <v>8.6E-3</v>
      </c>
      <c r="J266" s="344">
        <v>13.11</v>
      </c>
      <c r="K266" s="360">
        <v>8.3999999999999995E-3</v>
      </c>
      <c r="L266" s="344">
        <v>11.1</v>
      </c>
      <c r="M266" s="360">
        <v>0</v>
      </c>
      <c r="N266" s="344">
        <v>11.43</v>
      </c>
      <c r="O266" s="360">
        <v>9.5999999999999992E-3</v>
      </c>
      <c r="P266" s="344">
        <v>11.54</v>
      </c>
      <c r="Q266" s="360">
        <v>9.4999999999999998E-3</v>
      </c>
      <c r="R266" s="344">
        <v>13.06</v>
      </c>
    </row>
    <row r="267" spans="1:18">
      <c r="A267" s="296">
        <v>605662</v>
      </c>
      <c r="B267" s="343" t="s">
        <v>291</v>
      </c>
      <c r="C267" s="296" t="s">
        <v>105</v>
      </c>
      <c r="D267" s="344">
        <v>3674.1</v>
      </c>
      <c r="E267" s="360">
        <v>7.1000000000000004E-3</v>
      </c>
      <c r="F267" s="344">
        <v>11.48</v>
      </c>
      <c r="G267" s="360">
        <v>7.0000000000000001E-3</v>
      </c>
      <c r="H267" s="344">
        <v>10.76</v>
      </c>
      <c r="I267" s="360">
        <v>7.4000000000000003E-3</v>
      </c>
      <c r="J267" s="344">
        <v>11.02</v>
      </c>
      <c r="K267" s="360">
        <v>7.3000000000000001E-3</v>
      </c>
      <c r="L267" s="344">
        <v>9.18</v>
      </c>
      <c r="M267" s="360">
        <v>0</v>
      </c>
      <c r="N267" s="344">
        <v>9.5</v>
      </c>
      <c r="O267" s="360">
        <v>8.3999999999999995E-3</v>
      </c>
      <c r="P267" s="344">
        <v>9.58</v>
      </c>
      <c r="Q267" s="360">
        <v>8.3999999999999995E-3</v>
      </c>
      <c r="R267" s="344">
        <v>10.9</v>
      </c>
    </row>
    <row r="268" spans="1:18">
      <c r="A268" s="296">
        <v>605471</v>
      </c>
      <c r="B268" s="343" t="s">
        <v>292</v>
      </c>
      <c r="C268" s="296" t="s">
        <v>105</v>
      </c>
      <c r="D268" s="344">
        <v>3594.36</v>
      </c>
      <c r="E268" s="360">
        <v>3.5999999999999999E-3</v>
      </c>
      <c r="F268" s="344">
        <v>11.2</v>
      </c>
      <c r="G268" s="360">
        <v>3.5999999999999999E-3</v>
      </c>
      <c r="H268" s="344">
        <v>10.42</v>
      </c>
      <c r="I268" s="360">
        <v>3.8E-3</v>
      </c>
      <c r="J268" s="344">
        <v>10.72</v>
      </c>
      <c r="K268" s="360">
        <v>3.7000000000000002E-3</v>
      </c>
      <c r="L268" s="344">
        <v>8.83</v>
      </c>
      <c r="M268" s="360">
        <v>0</v>
      </c>
      <c r="N268" s="344">
        <v>9.18</v>
      </c>
      <c r="O268" s="360">
        <v>4.4000000000000003E-3</v>
      </c>
      <c r="P268" s="344">
        <v>9.24</v>
      </c>
      <c r="Q268" s="360">
        <v>4.3E-3</v>
      </c>
      <c r="R268" s="344">
        <v>10.56</v>
      </c>
    </row>
    <row r="269" spans="1:18">
      <c r="A269" s="296">
        <v>605663</v>
      </c>
      <c r="B269" s="343" t="s">
        <v>293</v>
      </c>
      <c r="C269" s="296" t="s">
        <v>105</v>
      </c>
      <c r="D269" s="344">
        <v>4094.12</v>
      </c>
      <c r="E269" s="360">
        <v>1.6000000000000001E-3</v>
      </c>
      <c r="F269" s="344">
        <v>12.98</v>
      </c>
      <c r="G269" s="360">
        <v>1.5E-3</v>
      </c>
      <c r="H269" s="344">
        <v>12</v>
      </c>
      <c r="I269" s="360">
        <v>1.6999999999999999E-3</v>
      </c>
      <c r="J269" s="344">
        <v>12.43</v>
      </c>
      <c r="K269" s="360">
        <v>1.6000000000000001E-3</v>
      </c>
      <c r="L269" s="344">
        <v>10.14</v>
      </c>
      <c r="M269" s="360">
        <v>0</v>
      </c>
      <c r="N269" s="344">
        <v>10.6</v>
      </c>
      <c r="O269" s="360">
        <v>1.9E-3</v>
      </c>
      <c r="P269" s="344">
        <v>10.65</v>
      </c>
      <c r="Q269" s="360">
        <v>1.9E-3</v>
      </c>
      <c r="R269" s="344">
        <v>12.17</v>
      </c>
    </row>
    <row r="270" spans="1:18">
      <c r="A270" s="296">
        <v>605472</v>
      </c>
      <c r="B270" s="343" t="s">
        <v>294</v>
      </c>
      <c r="C270" s="296" t="s">
        <v>105</v>
      </c>
      <c r="D270" s="344">
        <v>4011.43</v>
      </c>
      <c r="E270" s="360">
        <v>8.0000000000000004E-4</v>
      </c>
      <c r="F270" s="344">
        <v>12.94</v>
      </c>
      <c r="G270" s="360">
        <v>8.0000000000000004E-4</v>
      </c>
      <c r="H270" s="344">
        <v>11.96</v>
      </c>
      <c r="I270" s="360">
        <v>8.0000000000000004E-4</v>
      </c>
      <c r="J270" s="344">
        <v>12.39</v>
      </c>
      <c r="K270" s="360">
        <v>8.0000000000000004E-4</v>
      </c>
      <c r="L270" s="344">
        <v>10.08</v>
      </c>
      <c r="M270" s="360">
        <v>0</v>
      </c>
      <c r="N270" s="344">
        <v>10.56</v>
      </c>
      <c r="O270" s="360">
        <v>8.9999999999999998E-4</v>
      </c>
      <c r="P270" s="344">
        <v>10.59</v>
      </c>
      <c r="Q270" s="360">
        <v>8.9999999999999998E-4</v>
      </c>
      <c r="R270" s="344">
        <v>12.12</v>
      </c>
    </row>
    <row r="271" spans="1:18">
      <c r="A271" s="296">
        <v>605664</v>
      </c>
      <c r="B271" s="343" t="s">
        <v>295</v>
      </c>
      <c r="C271" s="296" t="s">
        <v>105</v>
      </c>
      <c r="D271" s="344">
        <v>4762.45</v>
      </c>
      <c r="E271" s="360">
        <v>0</v>
      </c>
      <c r="F271" s="344">
        <v>14.12</v>
      </c>
      <c r="G271" s="360">
        <v>0</v>
      </c>
      <c r="H271" s="344">
        <v>13</v>
      </c>
      <c r="I271" s="360">
        <v>0</v>
      </c>
      <c r="J271" s="344">
        <v>13.5</v>
      </c>
      <c r="K271" s="360">
        <v>0</v>
      </c>
      <c r="L271" s="344">
        <v>10.96</v>
      </c>
      <c r="M271" s="360">
        <v>0</v>
      </c>
      <c r="N271" s="344">
        <v>11.5</v>
      </c>
      <c r="O271" s="360">
        <v>0</v>
      </c>
      <c r="P271" s="344">
        <v>11.54</v>
      </c>
      <c r="Q271" s="360">
        <v>0</v>
      </c>
      <c r="R271" s="344">
        <v>13.2</v>
      </c>
    </row>
    <row r="272" spans="1:18">
      <c r="A272" s="296">
        <v>605473</v>
      </c>
      <c r="B272" s="343" t="s">
        <v>296</v>
      </c>
      <c r="C272" s="296" t="s">
        <v>105</v>
      </c>
      <c r="D272" s="344">
        <v>4676.8100000000004</v>
      </c>
      <c r="E272" s="360">
        <v>1.0200000000000001E-2</v>
      </c>
      <c r="F272" s="344">
        <v>15.57</v>
      </c>
      <c r="G272" s="360">
        <v>1.03E-2</v>
      </c>
      <c r="H272" s="344">
        <v>15</v>
      </c>
      <c r="I272" s="360">
        <v>1.0699999999999999E-2</v>
      </c>
      <c r="J272" s="344">
        <v>15.1</v>
      </c>
      <c r="K272" s="360">
        <v>1.06E-2</v>
      </c>
      <c r="L272" s="344">
        <v>13.19</v>
      </c>
      <c r="M272" s="360">
        <v>0</v>
      </c>
      <c r="N272" s="344">
        <v>13.47</v>
      </c>
      <c r="O272" s="360">
        <v>1.1900000000000001E-2</v>
      </c>
      <c r="P272" s="344">
        <v>13.67</v>
      </c>
      <c r="Q272" s="360">
        <v>1.17E-2</v>
      </c>
      <c r="R272" s="344">
        <v>15.33</v>
      </c>
    </row>
    <row r="273" spans="1:18">
      <c r="A273" s="296">
        <v>605665</v>
      </c>
      <c r="B273" s="343" t="s">
        <v>297</v>
      </c>
      <c r="C273" s="296" t="s">
        <v>105</v>
      </c>
      <c r="D273" s="344">
        <v>4986.29</v>
      </c>
      <c r="E273" s="360">
        <v>1.38E-2</v>
      </c>
      <c r="F273" s="344">
        <v>17.95</v>
      </c>
      <c r="G273" s="360">
        <v>1.4500000000000001E-2</v>
      </c>
      <c r="H273" s="344">
        <v>18.47</v>
      </c>
      <c r="I273" s="360">
        <v>1.41E-2</v>
      </c>
      <c r="J273" s="344">
        <v>17.809999999999999</v>
      </c>
      <c r="K273" s="360">
        <v>1.46E-2</v>
      </c>
      <c r="L273" s="344">
        <v>17.190000000000001</v>
      </c>
      <c r="M273" s="360">
        <v>0</v>
      </c>
      <c r="N273" s="344">
        <v>16.940000000000001</v>
      </c>
      <c r="O273" s="360">
        <v>1.5299999999999999E-2</v>
      </c>
      <c r="P273" s="344">
        <v>17.440000000000001</v>
      </c>
      <c r="Q273" s="360">
        <v>1.49E-2</v>
      </c>
      <c r="R273" s="344">
        <v>19.11</v>
      </c>
    </row>
    <row r="274" spans="1:18">
      <c r="A274" s="296">
        <v>605474</v>
      </c>
      <c r="B274" s="343" t="s">
        <v>298</v>
      </c>
      <c r="C274" s="296" t="s">
        <v>105</v>
      </c>
      <c r="D274" s="344">
        <v>4897.6899999999996</v>
      </c>
      <c r="E274" s="360">
        <v>1.24E-2</v>
      </c>
      <c r="F274" s="344">
        <v>16.649999999999999</v>
      </c>
      <c r="G274" s="360">
        <v>1.26E-2</v>
      </c>
      <c r="H274" s="344">
        <v>16.47</v>
      </c>
      <c r="I274" s="360">
        <v>1.2800000000000001E-2</v>
      </c>
      <c r="J274" s="344">
        <v>16.29</v>
      </c>
      <c r="K274" s="360">
        <v>1.29E-2</v>
      </c>
      <c r="L274" s="344">
        <v>14.86</v>
      </c>
      <c r="M274" s="360">
        <v>0</v>
      </c>
      <c r="N274" s="344">
        <v>14.94</v>
      </c>
      <c r="O274" s="360">
        <v>1.41E-2</v>
      </c>
      <c r="P274" s="344">
        <v>15.24</v>
      </c>
      <c r="Q274" s="360">
        <v>1.38E-2</v>
      </c>
      <c r="R274" s="344">
        <v>16.91</v>
      </c>
    </row>
    <row r="275" spans="1:18">
      <c r="A275" s="296">
        <v>605666</v>
      </c>
      <c r="B275" s="343" t="s">
        <v>299</v>
      </c>
      <c r="C275" s="296" t="s">
        <v>105</v>
      </c>
      <c r="D275" s="344">
        <v>5359.45</v>
      </c>
      <c r="E275" s="360">
        <v>1.24E-2</v>
      </c>
      <c r="F275" s="344">
        <v>16.649999999999999</v>
      </c>
      <c r="G275" s="360">
        <v>1.26E-2</v>
      </c>
      <c r="H275" s="344">
        <v>16.47</v>
      </c>
      <c r="I275" s="360">
        <v>1.2800000000000001E-2</v>
      </c>
      <c r="J275" s="344">
        <v>16.29</v>
      </c>
      <c r="K275" s="360">
        <v>1.29E-2</v>
      </c>
      <c r="L275" s="344">
        <v>14.86</v>
      </c>
      <c r="M275" s="360">
        <v>0</v>
      </c>
      <c r="N275" s="344">
        <v>14.94</v>
      </c>
      <c r="O275" s="360">
        <v>1.41E-2</v>
      </c>
      <c r="P275" s="344">
        <v>15.24</v>
      </c>
      <c r="Q275" s="360">
        <v>1.38E-2</v>
      </c>
      <c r="R275" s="344">
        <v>16.91</v>
      </c>
    </row>
    <row r="276" spans="1:18">
      <c r="A276" s="296">
        <v>605475</v>
      </c>
      <c r="B276" s="343" t="s">
        <v>300</v>
      </c>
      <c r="C276" s="296" t="s">
        <v>105</v>
      </c>
      <c r="D276" s="344">
        <v>5267.9</v>
      </c>
      <c r="E276" s="360">
        <v>1.38E-2</v>
      </c>
      <c r="F276" s="344">
        <v>17.95</v>
      </c>
      <c r="G276" s="360">
        <v>1.4500000000000001E-2</v>
      </c>
      <c r="H276" s="344">
        <v>18.47</v>
      </c>
      <c r="I276" s="360">
        <v>1.41E-2</v>
      </c>
      <c r="J276" s="344">
        <v>17.809999999999999</v>
      </c>
      <c r="K276" s="360">
        <v>1.46E-2</v>
      </c>
      <c r="L276" s="344">
        <v>17.190000000000001</v>
      </c>
      <c r="M276" s="360">
        <v>0</v>
      </c>
      <c r="N276" s="344">
        <v>16.940000000000001</v>
      </c>
      <c r="O276" s="360">
        <v>1.5299999999999999E-2</v>
      </c>
      <c r="P276" s="344">
        <v>17.440000000000001</v>
      </c>
      <c r="Q276" s="360">
        <v>1.49E-2</v>
      </c>
      <c r="R276" s="344">
        <v>19.11</v>
      </c>
    </row>
    <row r="277" spans="1:18">
      <c r="A277" s="296">
        <v>605667</v>
      </c>
      <c r="B277" s="343" t="s">
        <v>301</v>
      </c>
      <c r="C277" s="296" t="s">
        <v>105</v>
      </c>
      <c r="D277" s="344">
        <v>5548.51</v>
      </c>
      <c r="E277" s="360">
        <v>7.4000000000000003E-3</v>
      </c>
      <c r="F277" s="344">
        <v>14.84</v>
      </c>
      <c r="G277" s="360">
        <v>7.4000000000000003E-3</v>
      </c>
      <c r="H277" s="344">
        <v>14.35</v>
      </c>
      <c r="I277" s="360">
        <v>7.7000000000000002E-3</v>
      </c>
      <c r="J277" s="344">
        <v>14.4</v>
      </c>
      <c r="K277" s="360">
        <v>7.6E-3</v>
      </c>
      <c r="L277" s="344">
        <v>12.63</v>
      </c>
      <c r="M277" s="360">
        <v>0</v>
      </c>
      <c r="N277" s="344">
        <v>12.83</v>
      </c>
      <c r="O277" s="360">
        <v>8.6E-3</v>
      </c>
      <c r="P277" s="344">
        <v>13.03</v>
      </c>
      <c r="Q277" s="360">
        <v>8.3999999999999995E-3</v>
      </c>
      <c r="R277" s="344">
        <v>14.66</v>
      </c>
    </row>
    <row r="278" spans="1:18">
      <c r="A278" s="296">
        <v>605476</v>
      </c>
      <c r="B278" s="343" t="s">
        <v>302</v>
      </c>
      <c r="C278" s="296" t="s">
        <v>105</v>
      </c>
      <c r="D278" s="344">
        <v>5454.01</v>
      </c>
      <c r="E278" s="360">
        <v>6.4000000000000003E-3</v>
      </c>
      <c r="F278" s="344">
        <v>12.42</v>
      </c>
      <c r="G278" s="360">
        <v>6.4000000000000003E-3</v>
      </c>
      <c r="H278" s="344">
        <v>11.93</v>
      </c>
      <c r="I278" s="360">
        <v>6.7000000000000002E-3</v>
      </c>
      <c r="J278" s="344">
        <v>12</v>
      </c>
      <c r="K278" s="360">
        <v>6.7000000000000002E-3</v>
      </c>
      <c r="L278" s="344">
        <v>10.34</v>
      </c>
      <c r="M278" s="360">
        <v>0</v>
      </c>
      <c r="N278" s="344">
        <v>10.54</v>
      </c>
      <c r="O278" s="360">
        <v>7.6E-3</v>
      </c>
      <c r="P278" s="344">
        <v>10.71</v>
      </c>
      <c r="Q278" s="360">
        <v>7.4999999999999997E-3</v>
      </c>
      <c r="R278" s="344">
        <v>12.13</v>
      </c>
    </row>
    <row r="279" spans="1:18">
      <c r="A279" s="296">
        <v>605668</v>
      </c>
      <c r="B279" s="343" t="s">
        <v>303</v>
      </c>
      <c r="C279" s="296" t="s">
        <v>105</v>
      </c>
      <c r="D279" s="344">
        <v>5854.28</v>
      </c>
      <c r="E279" s="360">
        <v>3.3999999999999998E-3</v>
      </c>
      <c r="F279" s="344">
        <v>12.01</v>
      </c>
      <c r="G279" s="360">
        <v>3.3E-3</v>
      </c>
      <c r="H279" s="344">
        <v>11.41</v>
      </c>
      <c r="I279" s="360">
        <v>3.5000000000000001E-3</v>
      </c>
      <c r="J279" s="344">
        <v>11.56</v>
      </c>
      <c r="K279" s="360">
        <v>3.5000000000000001E-3</v>
      </c>
      <c r="L279" s="344">
        <v>9.82</v>
      </c>
      <c r="M279" s="360">
        <v>0</v>
      </c>
      <c r="N279" s="344">
        <v>10.06</v>
      </c>
      <c r="O279" s="360">
        <v>4.0000000000000001E-3</v>
      </c>
      <c r="P279" s="344">
        <v>10.199999999999999</v>
      </c>
      <c r="Q279" s="360">
        <v>3.8999999999999998E-3</v>
      </c>
      <c r="R279" s="344">
        <v>11.59</v>
      </c>
    </row>
    <row r="280" spans="1:18">
      <c r="A280" s="296">
        <v>605477</v>
      </c>
      <c r="B280" s="343" t="s">
        <v>304</v>
      </c>
      <c r="C280" s="296" t="s">
        <v>105</v>
      </c>
      <c r="D280" s="344">
        <v>5756.83</v>
      </c>
      <c r="E280" s="360">
        <v>1.5E-3</v>
      </c>
      <c r="F280" s="344">
        <v>13.63</v>
      </c>
      <c r="G280" s="360">
        <v>1.5E-3</v>
      </c>
      <c r="H280" s="344">
        <v>12.8</v>
      </c>
      <c r="I280" s="360">
        <v>1.6000000000000001E-3</v>
      </c>
      <c r="J280" s="344">
        <v>13.1</v>
      </c>
      <c r="K280" s="360">
        <v>1.5E-3</v>
      </c>
      <c r="L280" s="344">
        <v>10.93</v>
      </c>
      <c r="M280" s="360">
        <v>0</v>
      </c>
      <c r="N280" s="344">
        <v>11.3</v>
      </c>
      <c r="O280" s="360">
        <v>1.8E-3</v>
      </c>
      <c r="P280" s="344">
        <v>11.41</v>
      </c>
      <c r="Q280" s="360">
        <v>1.8E-3</v>
      </c>
      <c r="R280" s="344">
        <v>13</v>
      </c>
    </row>
    <row r="281" spans="1:18">
      <c r="A281" s="296">
        <v>605669</v>
      </c>
      <c r="B281" s="343" t="s">
        <v>305</v>
      </c>
      <c r="C281" s="296" t="s">
        <v>105</v>
      </c>
      <c r="D281" s="344">
        <v>7637.99</v>
      </c>
      <c r="E281" s="360">
        <v>8.0000000000000004E-4</v>
      </c>
      <c r="F281" s="344">
        <v>13.45</v>
      </c>
      <c r="G281" s="360">
        <v>6.9999999999999999E-4</v>
      </c>
      <c r="H281" s="344">
        <v>12.59</v>
      </c>
      <c r="I281" s="360">
        <v>8.0000000000000004E-4</v>
      </c>
      <c r="J281" s="344">
        <v>12.91</v>
      </c>
      <c r="K281" s="360">
        <v>8.0000000000000004E-4</v>
      </c>
      <c r="L281" s="344">
        <v>10.69</v>
      </c>
      <c r="M281" s="360">
        <v>0</v>
      </c>
      <c r="N281" s="344">
        <v>11.09</v>
      </c>
      <c r="O281" s="360">
        <v>8.9999999999999998E-4</v>
      </c>
      <c r="P281" s="344">
        <v>11.18</v>
      </c>
      <c r="Q281" s="360">
        <v>8.9999999999999998E-4</v>
      </c>
      <c r="R281" s="344">
        <v>12.76</v>
      </c>
    </row>
    <row r="282" spans="1:18">
      <c r="A282" s="296">
        <v>605478</v>
      </c>
      <c r="B282" s="343" t="s">
        <v>306</v>
      </c>
      <c r="C282" s="296" t="s">
        <v>105</v>
      </c>
      <c r="D282" s="344">
        <v>7537.58</v>
      </c>
      <c r="E282" s="360">
        <v>0</v>
      </c>
      <c r="F282" s="344">
        <v>14.29</v>
      </c>
      <c r="G282" s="360">
        <v>0</v>
      </c>
      <c r="H282" s="344">
        <v>13.21</v>
      </c>
      <c r="I282" s="360">
        <v>0</v>
      </c>
      <c r="J282" s="344">
        <v>13.67</v>
      </c>
      <c r="K282" s="360">
        <v>0</v>
      </c>
      <c r="L282" s="344">
        <v>11.12</v>
      </c>
      <c r="M282" s="360">
        <v>0</v>
      </c>
      <c r="N282" s="344">
        <v>11.63</v>
      </c>
      <c r="O282" s="360">
        <v>0</v>
      </c>
      <c r="P282" s="344">
        <v>11.7</v>
      </c>
      <c r="Q282" s="360">
        <v>0</v>
      </c>
      <c r="R282" s="344">
        <v>13.4</v>
      </c>
    </row>
    <row r="283" spans="1:18">
      <c r="A283" s="296">
        <v>605670</v>
      </c>
      <c r="B283" s="343" t="s">
        <v>307</v>
      </c>
      <c r="C283" s="296" t="s">
        <v>105</v>
      </c>
      <c r="D283" s="344">
        <v>9624.92</v>
      </c>
      <c r="E283" s="360">
        <v>1.15E-2</v>
      </c>
      <c r="F283" s="344">
        <v>17.78</v>
      </c>
      <c r="G283" s="360">
        <v>1.18E-2</v>
      </c>
      <c r="H283" s="344">
        <v>17.86</v>
      </c>
      <c r="I283" s="360">
        <v>1.18E-2</v>
      </c>
      <c r="J283" s="344">
        <v>17.48</v>
      </c>
      <c r="K283" s="360">
        <v>1.2E-2</v>
      </c>
      <c r="L283" s="344">
        <v>16.27</v>
      </c>
      <c r="M283" s="360">
        <v>0</v>
      </c>
      <c r="N283" s="344">
        <v>16.21</v>
      </c>
      <c r="O283" s="360">
        <v>1.2999999999999999E-2</v>
      </c>
      <c r="P283" s="344">
        <v>16.61</v>
      </c>
      <c r="Q283" s="360">
        <v>1.26E-2</v>
      </c>
      <c r="R283" s="344">
        <v>18.37</v>
      </c>
    </row>
    <row r="284" spans="1:18">
      <c r="A284" s="296">
        <v>605479</v>
      </c>
      <c r="B284" s="343" t="s">
        <v>308</v>
      </c>
      <c r="C284" s="296" t="s">
        <v>105</v>
      </c>
      <c r="D284" s="344">
        <v>9521.56</v>
      </c>
      <c r="E284" s="360">
        <v>9.4999999999999998E-3</v>
      </c>
      <c r="F284" s="344">
        <v>16.68</v>
      </c>
      <c r="G284" s="360">
        <v>9.5999999999999992E-3</v>
      </c>
      <c r="H284" s="344">
        <v>16.37</v>
      </c>
      <c r="I284" s="360">
        <v>9.7999999999999997E-3</v>
      </c>
      <c r="J284" s="344">
        <v>16.27</v>
      </c>
      <c r="K284" s="360">
        <v>9.7999999999999997E-3</v>
      </c>
      <c r="L284" s="344">
        <v>14.59</v>
      </c>
      <c r="M284" s="360">
        <v>0</v>
      </c>
      <c r="N284" s="344">
        <v>14.72</v>
      </c>
      <c r="O284" s="360">
        <v>1.09E-2</v>
      </c>
      <c r="P284" s="344">
        <v>15.01</v>
      </c>
      <c r="Q284" s="360">
        <v>1.0699999999999999E-2</v>
      </c>
      <c r="R284" s="344">
        <v>16.77</v>
      </c>
    </row>
    <row r="285" spans="1:18">
      <c r="A285" s="296">
        <v>605671</v>
      </c>
      <c r="B285" s="343" t="s">
        <v>309</v>
      </c>
      <c r="C285" s="296" t="s">
        <v>105</v>
      </c>
      <c r="D285" s="344">
        <v>10296.879999999999</v>
      </c>
      <c r="E285" s="360">
        <v>1.32E-2</v>
      </c>
      <c r="F285" s="344">
        <v>18.739999999999998</v>
      </c>
      <c r="G285" s="360">
        <v>1.3899999999999999E-2</v>
      </c>
      <c r="H285" s="344">
        <v>19.440000000000001</v>
      </c>
      <c r="I285" s="360">
        <v>1.34E-2</v>
      </c>
      <c r="J285" s="344">
        <v>18.63</v>
      </c>
      <c r="K285" s="360">
        <v>1.4E-2</v>
      </c>
      <c r="L285" s="344">
        <v>18.170000000000002</v>
      </c>
      <c r="M285" s="360">
        <v>0</v>
      </c>
      <c r="N285" s="344">
        <v>17.8</v>
      </c>
      <c r="O285" s="360">
        <v>1.46E-2</v>
      </c>
      <c r="P285" s="344">
        <v>18.37</v>
      </c>
      <c r="Q285" s="360">
        <v>1.4200000000000001E-2</v>
      </c>
      <c r="R285" s="344">
        <v>20.11</v>
      </c>
    </row>
    <row r="286" spans="1:18">
      <c r="A286" s="296">
        <v>605480</v>
      </c>
      <c r="B286" s="343" t="s">
        <v>310</v>
      </c>
      <c r="C286" s="296" t="s">
        <v>105</v>
      </c>
      <c r="D286" s="344">
        <v>10190.56</v>
      </c>
      <c r="E286" s="360">
        <v>5.1999999999999998E-3</v>
      </c>
      <c r="F286" s="344">
        <v>13.55</v>
      </c>
      <c r="G286" s="360">
        <v>5.1999999999999998E-3</v>
      </c>
      <c r="H286" s="344">
        <v>12.78</v>
      </c>
      <c r="I286" s="360">
        <v>5.4999999999999997E-3</v>
      </c>
      <c r="J286" s="344">
        <v>13.03</v>
      </c>
      <c r="K286" s="360">
        <v>5.4000000000000003E-3</v>
      </c>
      <c r="L286" s="344">
        <v>10.96</v>
      </c>
      <c r="M286" s="360">
        <v>0</v>
      </c>
      <c r="N286" s="344">
        <v>11.3</v>
      </c>
      <c r="O286" s="360">
        <v>6.1999999999999998E-3</v>
      </c>
      <c r="P286" s="344">
        <v>11.41</v>
      </c>
      <c r="Q286" s="360">
        <v>6.1000000000000004E-3</v>
      </c>
      <c r="R286" s="344">
        <v>12.97</v>
      </c>
    </row>
    <row r="287" spans="1:18">
      <c r="A287" s="296">
        <v>605672</v>
      </c>
      <c r="B287" s="343" t="s">
        <v>311</v>
      </c>
      <c r="C287" s="296" t="s">
        <v>105</v>
      </c>
      <c r="D287" s="344">
        <v>10715.58</v>
      </c>
      <c r="E287" s="360">
        <v>2.7000000000000001E-3</v>
      </c>
      <c r="F287" s="344">
        <v>11.48</v>
      </c>
      <c r="G287" s="360">
        <v>2.5999999999999999E-3</v>
      </c>
      <c r="H287" s="344">
        <v>10.78</v>
      </c>
      <c r="I287" s="360">
        <v>2.8E-3</v>
      </c>
      <c r="J287" s="344">
        <v>11.01</v>
      </c>
      <c r="K287" s="360">
        <v>2.7000000000000001E-3</v>
      </c>
      <c r="L287" s="344">
        <v>9.1300000000000008</v>
      </c>
      <c r="M287" s="360">
        <v>0</v>
      </c>
      <c r="N287" s="344">
        <v>9.43</v>
      </c>
      <c r="O287" s="360">
        <v>3.2000000000000002E-3</v>
      </c>
      <c r="P287" s="344">
        <v>9.5299999999999994</v>
      </c>
      <c r="Q287" s="360">
        <v>3.0999999999999999E-3</v>
      </c>
      <c r="R287" s="344">
        <v>10.91</v>
      </c>
    </row>
    <row r="288" spans="1:18">
      <c r="A288" s="296">
        <v>605481</v>
      </c>
      <c r="B288" s="343" t="s">
        <v>312</v>
      </c>
      <c r="C288" s="296" t="s">
        <v>105</v>
      </c>
      <c r="D288" s="344">
        <v>10606.31</v>
      </c>
      <c r="E288" s="360">
        <v>0</v>
      </c>
      <c r="F288" s="344">
        <v>11.33</v>
      </c>
      <c r="G288" s="360">
        <v>0</v>
      </c>
      <c r="H288" s="344">
        <v>10.59</v>
      </c>
      <c r="I288" s="360">
        <v>0</v>
      </c>
      <c r="J288" s="344">
        <v>10.84</v>
      </c>
      <c r="K288" s="360">
        <v>0</v>
      </c>
      <c r="L288" s="344">
        <v>8.94</v>
      </c>
      <c r="M288" s="360">
        <v>0</v>
      </c>
      <c r="N288" s="344">
        <v>9.26</v>
      </c>
      <c r="O288" s="360">
        <v>0</v>
      </c>
      <c r="P288" s="344">
        <v>9.34</v>
      </c>
      <c r="Q288" s="360">
        <v>0</v>
      </c>
      <c r="R288" s="344">
        <v>10.72</v>
      </c>
    </row>
    <row r="289" spans="1:18">
      <c r="A289" s="296">
        <v>605673</v>
      </c>
      <c r="B289" s="343" t="s">
        <v>313</v>
      </c>
      <c r="C289" s="296" t="s">
        <v>105</v>
      </c>
      <c r="D289" s="344">
        <v>11449.75</v>
      </c>
      <c r="E289" s="360">
        <v>0</v>
      </c>
      <c r="F289" s="344">
        <v>13.15</v>
      </c>
      <c r="G289" s="360">
        <v>0</v>
      </c>
      <c r="H289" s="344">
        <v>12.21</v>
      </c>
      <c r="I289" s="360">
        <v>0</v>
      </c>
      <c r="J289" s="344">
        <v>12.59</v>
      </c>
      <c r="K289" s="360">
        <v>0</v>
      </c>
      <c r="L289" s="344">
        <v>10.3</v>
      </c>
      <c r="M289" s="360">
        <v>0</v>
      </c>
      <c r="N289" s="344">
        <v>10.73</v>
      </c>
      <c r="O289" s="360">
        <v>0</v>
      </c>
      <c r="P289" s="344">
        <v>10.8</v>
      </c>
      <c r="Q289" s="360">
        <v>0</v>
      </c>
      <c r="R289" s="344">
        <v>12.37</v>
      </c>
    </row>
    <row r="290" spans="1:18">
      <c r="A290" s="296">
        <v>605482</v>
      </c>
      <c r="B290" s="343" t="s">
        <v>314</v>
      </c>
      <c r="C290" s="296" t="s">
        <v>105</v>
      </c>
      <c r="D290" s="344">
        <v>11337.52</v>
      </c>
      <c r="E290" s="360">
        <v>1.8499999999999999E-2</v>
      </c>
      <c r="F290" s="344">
        <v>15.54</v>
      </c>
      <c r="G290" s="360">
        <v>1.8700000000000001E-2</v>
      </c>
      <c r="H290" s="344">
        <v>15.1</v>
      </c>
      <c r="I290" s="360">
        <v>1.9199999999999998E-2</v>
      </c>
      <c r="J290" s="344">
        <v>15.1</v>
      </c>
      <c r="K290" s="360">
        <v>1.9199999999999998E-2</v>
      </c>
      <c r="L290" s="344">
        <v>13.36</v>
      </c>
      <c r="M290" s="360">
        <v>0</v>
      </c>
      <c r="N290" s="344">
        <v>13.54</v>
      </c>
      <c r="O290" s="360">
        <v>2.1399999999999999E-2</v>
      </c>
      <c r="P290" s="344">
        <v>13.77</v>
      </c>
      <c r="Q290" s="360">
        <v>2.1100000000000001E-2</v>
      </c>
      <c r="R290" s="344">
        <v>15.38</v>
      </c>
    </row>
    <row r="291" spans="1:18">
      <c r="A291" s="296">
        <v>605718</v>
      </c>
      <c r="B291" s="343" t="s">
        <v>315</v>
      </c>
      <c r="C291" s="296" t="s">
        <v>105</v>
      </c>
      <c r="D291" s="344">
        <v>6833.89</v>
      </c>
      <c r="E291" s="360">
        <v>1.0699999999999999E-2</v>
      </c>
      <c r="F291" s="344">
        <v>14.98</v>
      </c>
      <c r="G291" s="360">
        <v>1.0699999999999999E-2</v>
      </c>
      <c r="H291" s="344">
        <v>14.28</v>
      </c>
      <c r="I291" s="360">
        <v>1.12E-2</v>
      </c>
      <c r="J291" s="344">
        <v>14.45</v>
      </c>
      <c r="K291" s="360">
        <v>1.11E-2</v>
      </c>
      <c r="L291" s="344">
        <v>12.38</v>
      </c>
      <c r="M291" s="360">
        <v>0</v>
      </c>
      <c r="N291" s="344">
        <v>12.7</v>
      </c>
      <c r="O291" s="360">
        <v>1.26E-2</v>
      </c>
      <c r="P291" s="344">
        <v>12.87</v>
      </c>
      <c r="Q291" s="360">
        <v>1.24E-2</v>
      </c>
      <c r="R291" s="344">
        <v>14.51</v>
      </c>
    </row>
    <row r="292" spans="1:18">
      <c r="A292" s="296">
        <v>605630</v>
      </c>
      <c r="B292" s="343" t="s">
        <v>316</v>
      </c>
      <c r="C292" s="296" t="s">
        <v>105</v>
      </c>
      <c r="D292" s="344">
        <v>6760.06</v>
      </c>
      <c r="E292" s="360">
        <v>3.3300000000000003E-2</v>
      </c>
      <c r="F292" s="344">
        <v>17.61</v>
      </c>
      <c r="G292" s="360">
        <v>3.4599999999999999E-2</v>
      </c>
      <c r="H292" s="344">
        <v>17.989999999999998</v>
      </c>
      <c r="I292" s="360">
        <v>3.39E-2</v>
      </c>
      <c r="J292" s="344">
        <v>17.420000000000002</v>
      </c>
      <c r="K292" s="360">
        <v>3.5000000000000003E-2</v>
      </c>
      <c r="L292" s="344">
        <v>16.600000000000001</v>
      </c>
      <c r="M292" s="360">
        <v>0</v>
      </c>
      <c r="N292" s="344">
        <v>16.41</v>
      </c>
      <c r="O292" s="360">
        <v>3.7199999999999997E-2</v>
      </c>
      <c r="P292" s="344">
        <v>16.88</v>
      </c>
      <c r="Q292" s="360">
        <v>3.61E-2</v>
      </c>
      <c r="R292" s="344">
        <v>18.46</v>
      </c>
    </row>
    <row r="293" spans="1:18">
      <c r="A293" s="296">
        <v>605719</v>
      </c>
      <c r="B293" s="343" t="s">
        <v>317</v>
      </c>
      <c r="C293" s="296" t="s">
        <v>105</v>
      </c>
      <c r="D293" s="344">
        <v>8473.6</v>
      </c>
      <c r="E293" s="360">
        <v>2.8199999999999999E-2</v>
      </c>
      <c r="F293" s="344">
        <v>15.88</v>
      </c>
      <c r="G293" s="360">
        <v>2.9000000000000001E-2</v>
      </c>
      <c r="H293" s="344">
        <v>15.88</v>
      </c>
      <c r="I293" s="360">
        <v>2.9000000000000001E-2</v>
      </c>
      <c r="J293" s="344">
        <v>15.58</v>
      </c>
      <c r="K293" s="360">
        <v>2.9499999999999998E-2</v>
      </c>
      <c r="L293" s="344">
        <v>14.4</v>
      </c>
      <c r="M293" s="360">
        <v>0</v>
      </c>
      <c r="N293" s="344">
        <v>14.37</v>
      </c>
      <c r="O293" s="360">
        <v>3.2000000000000001E-2</v>
      </c>
      <c r="P293" s="344">
        <v>14.72</v>
      </c>
      <c r="Q293" s="360">
        <v>3.1199999999999999E-2</v>
      </c>
      <c r="R293" s="344">
        <v>16.239999999999998</v>
      </c>
    </row>
    <row r="294" spans="1:18">
      <c r="A294" s="296">
        <v>605631</v>
      </c>
      <c r="B294" s="343" t="s">
        <v>318</v>
      </c>
      <c r="C294" s="296" t="s">
        <v>105</v>
      </c>
      <c r="D294" s="344">
        <v>8390.91</v>
      </c>
      <c r="E294" s="360">
        <v>7.9000000000000008E-3</v>
      </c>
      <c r="F294" s="344">
        <v>13.96</v>
      </c>
      <c r="G294" s="360">
        <v>7.9000000000000008E-3</v>
      </c>
      <c r="H294" s="344">
        <v>13.27</v>
      </c>
      <c r="I294" s="360">
        <v>8.3000000000000001E-3</v>
      </c>
      <c r="J294" s="344">
        <v>13.46</v>
      </c>
      <c r="K294" s="360">
        <v>8.2000000000000007E-3</v>
      </c>
      <c r="L294" s="344">
        <v>11.48</v>
      </c>
      <c r="M294" s="360">
        <v>0</v>
      </c>
      <c r="N294" s="344">
        <v>11.77</v>
      </c>
      <c r="O294" s="360">
        <v>9.2999999999999992E-3</v>
      </c>
      <c r="P294" s="344">
        <v>11.92</v>
      </c>
      <c r="Q294" s="360">
        <v>9.1999999999999998E-3</v>
      </c>
      <c r="R294" s="344">
        <v>13.49</v>
      </c>
    </row>
    <row r="295" spans="1:18">
      <c r="A295" s="296">
        <v>605720</v>
      </c>
      <c r="B295" s="343" t="s">
        <v>319</v>
      </c>
      <c r="C295" s="296" t="s">
        <v>105</v>
      </c>
      <c r="D295" s="344">
        <v>8745.5300000000007</v>
      </c>
      <c r="E295" s="360">
        <v>6.7999999999999996E-3</v>
      </c>
      <c r="F295" s="344">
        <v>11.85</v>
      </c>
      <c r="G295" s="360">
        <v>6.7999999999999996E-3</v>
      </c>
      <c r="H295" s="344">
        <v>11.22</v>
      </c>
      <c r="I295" s="360">
        <v>7.1000000000000004E-3</v>
      </c>
      <c r="J295" s="344">
        <v>11.39</v>
      </c>
      <c r="K295" s="360">
        <v>7.0000000000000001E-3</v>
      </c>
      <c r="L295" s="344">
        <v>9.6</v>
      </c>
      <c r="M295" s="360">
        <v>0</v>
      </c>
      <c r="N295" s="344">
        <v>9.86</v>
      </c>
      <c r="O295" s="360">
        <v>8.0999999999999996E-3</v>
      </c>
      <c r="P295" s="344">
        <v>9.99</v>
      </c>
      <c r="Q295" s="360">
        <v>8.0000000000000002E-3</v>
      </c>
      <c r="R295" s="344">
        <v>11.37</v>
      </c>
    </row>
    <row r="296" spans="1:18">
      <c r="A296" s="296">
        <v>605632</v>
      </c>
      <c r="B296" s="343" t="s">
        <v>320</v>
      </c>
      <c r="C296" s="296" t="s">
        <v>105</v>
      </c>
      <c r="D296" s="344">
        <v>8659.8799999999992</v>
      </c>
      <c r="E296" s="360">
        <v>3.5000000000000001E-3</v>
      </c>
      <c r="F296" s="344">
        <v>11.58</v>
      </c>
      <c r="G296" s="360">
        <v>3.5000000000000001E-3</v>
      </c>
      <c r="H296" s="344">
        <v>10.87</v>
      </c>
      <c r="I296" s="360">
        <v>3.7000000000000002E-3</v>
      </c>
      <c r="J296" s="344">
        <v>11.1</v>
      </c>
      <c r="K296" s="360">
        <v>3.5999999999999999E-3</v>
      </c>
      <c r="L296" s="344">
        <v>9.25</v>
      </c>
      <c r="M296" s="360">
        <v>0</v>
      </c>
      <c r="N296" s="344">
        <v>9.5399999999999991</v>
      </c>
      <c r="O296" s="360">
        <v>4.1999999999999997E-3</v>
      </c>
      <c r="P296" s="344">
        <v>9.64</v>
      </c>
      <c r="Q296" s="360">
        <v>4.1000000000000003E-3</v>
      </c>
      <c r="R296" s="344">
        <v>11.01</v>
      </c>
    </row>
    <row r="297" spans="1:18">
      <c r="A297" s="296">
        <v>605721</v>
      </c>
      <c r="B297" s="343" t="s">
        <v>321</v>
      </c>
      <c r="C297" s="296" t="s">
        <v>105</v>
      </c>
      <c r="D297" s="344">
        <v>9905.39</v>
      </c>
      <c r="E297" s="360">
        <v>1.5E-3</v>
      </c>
      <c r="F297" s="344">
        <v>13.29</v>
      </c>
      <c r="G297" s="360">
        <v>1.5E-3</v>
      </c>
      <c r="H297" s="344">
        <v>12.38</v>
      </c>
      <c r="I297" s="360">
        <v>1.6000000000000001E-3</v>
      </c>
      <c r="J297" s="344">
        <v>12.74</v>
      </c>
      <c r="K297" s="360">
        <v>1.6000000000000001E-3</v>
      </c>
      <c r="L297" s="344">
        <v>10.48</v>
      </c>
      <c r="M297" s="360">
        <v>0</v>
      </c>
      <c r="N297" s="344">
        <v>10.9</v>
      </c>
      <c r="O297" s="360">
        <v>1.8E-3</v>
      </c>
      <c r="P297" s="344">
        <v>10.98</v>
      </c>
      <c r="Q297" s="360">
        <v>1.8E-3</v>
      </c>
      <c r="R297" s="344">
        <v>12.55</v>
      </c>
    </row>
    <row r="298" spans="1:18">
      <c r="A298" s="296">
        <v>605633</v>
      </c>
      <c r="B298" s="343" t="s">
        <v>322</v>
      </c>
      <c r="C298" s="296" t="s">
        <v>105</v>
      </c>
      <c r="D298" s="344">
        <v>9812.3700000000008</v>
      </c>
      <c r="E298" s="360">
        <v>8.0000000000000004E-4</v>
      </c>
      <c r="F298" s="344">
        <v>13.19</v>
      </c>
      <c r="G298" s="360">
        <v>8.0000000000000004E-4</v>
      </c>
      <c r="H298" s="344">
        <v>12.26</v>
      </c>
      <c r="I298" s="360">
        <v>8.0000000000000004E-4</v>
      </c>
      <c r="J298" s="344">
        <v>12.63</v>
      </c>
      <c r="K298" s="360">
        <v>8.0000000000000004E-4</v>
      </c>
      <c r="L298" s="344">
        <v>10.34</v>
      </c>
      <c r="M298" s="360">
        <v>0</v>
      </c>
      <c r="N298" s="344">
        <v>10.77</v>
      </c>
      <c r="O298" s="360">
        <v>8.9999999999999998E-4</v>
      </c>
      <c r="P298" s="344">
        <v>10.84</v>
      </c>
      <c r="Q298" s="360">
        <v>8.9999999999999998E-4</v>
      </c>
      <c r="R298" s="344">
        <v>12.41</v>
      </c>
    </row>
    <row r="299" spans="1:18">
      <c r="A299" s="296">
        <v>605722</v>
      </c>
      <c r="B299" s="343" t="s">
        <v>323</v>
      </c>
      <c r="C299" s="296" t="s">
        <v>105</v>
      </c>
      <c r="D299" s="344">
        <v>10498.91</v>
      </c>
      <c r="E299" s="360">
        <v>0</v>
      </c>
      <c r="F299" s="344">
        <v>14.3</v>
      </c>
      <c r="G299" s="360">
        <v>0</v>
      </c>
      <c r="H299" s="344">
        <v>13.22</v>
      </c>
      <c r="I299" s="360">
        <v>0</v>
      </c>
      <c r="J299" s="344">
        <v>13.67</v>
      </c>
      <c r="K299" s="360">
        <v>0</v>
      </c>
      <c r="L299" s="344">
        <v>11.13</v>
      </c>
      <c r="M299" s="360">
        <v>0</v>
      </c>
      <c r="N299" s="344">
        <v>11.63</v>
      </c>
      <c r="O299" s="360">
        <v>0</v>
      </c>
      <c r="P299" s="344">
        <v>11.7</v>
      </c>
      <c r="Q299" s="360">
        <v>0</v>
      </c>
      <c r="R299" s="344">
        <v>13.4</v>
      </c>
    </row>
    <row r="300" spans="1:18">
      <c r="A300" s="296">
        <v>605634</v>
      </c>
      <c r="B300" s="343" t="s">
        <v>324</v>
      </c>
      <c r="C300" s="296" t="s">
        <v>105</v>
      </c>
      <c r="D300" s="344">
        <v>10401.450000000001</v>
      </c>
      <c r="E300" s="360">
        <v>1.2999999999999999E-2</v>
      </c>
      <c r="F300" s="344">
        <v>16</v>
      </c>
      <c r="G300" s="360">
        <v>1.3100000000000001E-2</v>
      </c>
      <c r="H300" s="344">
        <v>15.68</v>
      </c>
      <c r="I300" s="360">
        <v>1.34E-2</v>
      </c>
      <c r="J300" s="344">
        <v>15.59</v>
      </c>
      <c r="K300" s="360">
        <v>1.35E-2</v>
      </c>
      <c r="L300" s="344">
        <v>13.97</v>
      </c>
      <c r="M300" s="360">
        <v>0</v>
      </c>
      <c r="N300" s="344">
        <v>14.09</v>
      </c>
      <c r="O300" s="360">
        <v>1.49E-2</v>
      </c>
      <c r="P300" s="344">
        <v>14.36</v>
      </c>
      <c r="Q300" s="360">
        <v>1.46E-2</v>
      </c>
      <c r="R300" s="344">
        <v>16.03</v>
      </c>
    </row>
    <row r="301" spans="1:18">
      <c r="A301" s="296">
        <v>605723</v>
      </c>
      <c r="B301" s="343" t="s">
        <v>325</v>
      </c>
      <c r="C301" s="296" t="s">
        <v>105</v>
      </c>
      <c r="D301" s="344">
        <v>12284.59</v>
      </c>
      <c r="E301" s="360">
        <v>1.04E-2</v>
      </c>
      <c r="F301" s="344">
        <v>15.42</v>
      </c>
      <c r="G301" s="360">
        <v>1.04E-2</v>
      </c>
      <c r="H301" s="344">
        <v>14.82</v>
      </c>
      <c r="I301" s="360">
        <v>1.0800000000000001E-2</v>
      </c>
      <c r="J301" s="344">
        <v>14.92</v>
      </c>
      <c r="K301" s="360">
        <v>1.0699999999999999E-2</v>
      </c>
      <c r="L301" s="344">
        <v>12.94</v>
      </c>
      <c r="M301" s="360">
        <v>0</v>
      </c>
      <c r="N301" s="344">
        <v>13.22</v>
      </c>
      <c r="O301" s="360">
        <v>1.21E-2</v>
      </c>
      <c r="P301" s="344">
        <v>13.42</v>
      </c>
      <c r="Q301" s="360">
        <v>1.1900000000000001E-2</v>
      </c>
      <c r="R301" s="344">
        <v>15.1</v>
      </c>
    </row>
    <row r="302" spans="1:18">
      <c r="A302" s="296">
        <v>605635</v>
      </c>
      <c r="B302" s="343" t="s">
        <v>326</v>
      </c>
      <c r="C302" s="296" t="s">
        <v>105</v>
      </c>
      <c r="D302" s="344">
        <v>12176.8</v>
      </c>
      <c r="E302" s="360">
        <v>1.54E-2</v>
      </c>
      <c r="F302" s="344">
        <v>16.329999999999998</v>
      </c>
      <c r="G302" s="360">
        <v>1.5900000000000001E-2</v>
      </c>
      <c r="H302" s="344">
        <v>16.489999999999998</v>
      </c>
      <c r="I302" s="360">
        <v>1.5800000000000002E-2</v>
      </c>
      <c r="J302" s="344">
        <v>16.079999999999998</v>
      </c>
      <c r="K302" s="360">
        <v>1.6199999999999999E-2</v>
      </c>
      <c r="L302" s="344">
        <v>15.05</v>
      </c>
      <c r="M302" s="360">
        <v>0</v>
      </c>
      <c r="N302" s="344">
        <v>14.93</v>
      </c>
      <c r="O302" s="360">
        <v>1.7399999999999999E-2</v>
      </c>
      <c r="P302" s="344">
        <v>15.33</v>
      </c>
      <c r="Q302" s="360">
        <v>1.7000000000000001E-2</v>
      </c>
      <c r="R302" s="344">
        <v>16.940000000000001</v>
      </c>
    </row>
    <row r="303" spans="1:18">
      <c r="A303" s="296">
        <v>605724</v>
      </c>
      <c r="B303" s="343" t="s">
        <v>327</v>
      </c>
      <c r="C303" s="296" t="s">
        <v>105</v>
      </c>
      <c r="D303" s="344">
        <v>14034.31</v>
      </c>
      <c r="E303" s="360">
        <v>7.0000000000000001E-3</v>
      </c>
      <c r="F303" s="344">
        <v>15.53</v>
      </c>
      <c r="G303" s="360">
        <v>7.1000000000000004E-3</v>
      </c>
      <c r="H303" s="344">
        <v>15.2</v>
      </c>
      <c r="I303" s="360">
        <v>7.1999999999999998E-3</v>
      </c>
      <c r="J303" s="344">
        <v>15.13</v>
      </c>
      <c r="K303" s="360">
        <v>7.3000000000000001E-3</v>
      </c>
      <c r="L303" s="344">
        <v>13.52</v>
      </c>
      <c r="M303" s="360">
        <v>0</v>
      </c>
      <c r="N303" s="344">
        <v>13.65</v>
      </c>
      <c r="O303" s="360">
        <v>8.0999999999999996E-3</v>
      </c>
      <c r="P303" s="344">
        <v>13.9</v>
      </c>
      <c r="Q303" s="360">
        <v>7.9000000000000008E-3</v>
      </c>
      <c r="R303" s="344">
        <v>15.57</v>
      </c>
    </row>
    <row r="304" spans="1:18">
      <c r="A304" s="296">
        <v>605636</v>
      </c>
      <c r="B304" s="343" t="s">
        <v>328</v>
      </c>
      <c r="C304" s="296" t="s">
        <v>105</v>
      </c>
      <c r="D304" s="344">
        <v>13885.17</v>
      </c>
      <c r="E304" s="360">
        <v>6.0000000000000001E-3</v>
      </c>
      <c r="F304" s="344">
        <v>13.2</v>
      </c>
      <c r="G304" s="360">
        <v>6.1000000000000004E-3</v>
      </c>
      <c r="H304" s="344">
        <v>12.88</v>
      </c>
      <c r="I304" s="360">
        <v>6.1999999999999998E-3</v>
      </c>
      <c r="J304" s="344">
        <v>12.83</v>
      </c>
      <c r="K304" s="360">
        <v>6.1999999999999998E-3</v>
      </c>
      <c r="L304" s="344">
        <v>11.35</v>
      </c>
      <c r="M304" s="360">
        <v>0</v>
      </c>
      <c r="N304" s="344">
        <v>11.47</v>
      </c>
      <c r="O304" s="360">
        <v>7.0000000000000001E-3</v>
      </c>
      <c r="P304" s="344">
        <v>11.69</v>
      </c>
      <c r="Q304" s="360">
        <v>6.7999999999999996E-3</v>
      </c>
      <c r="R304" s="344">
        <v>13.15</v>
      </c>
    </row>
    <row r="305" spans="1:18">
      <c r="A305" s="296">
        <v>605725</v>
      </c>
      <c r="B305" s="343" t="s">
        <v>329</v>
      </c>
      <c r="C305" s="296" t="s">
        <v>105</v>
      </c>
      <c r="D305" s="344">
        <v>14896.64</v>
      </c>
      <c r="E305" s="360">
        <v>3.2000000000000002E-3</v>
      </c>
      <c r="F305" s="344">
        <v>12.6</v>
      </c>
      <c r="G305" s="360">
        <v>3.2000000000000002E-3</v>
      </c>
      <c r="H305" s="344">
        <v>12.13</v>
      </c>
      <c r="I305" s="360">
        <v>3.3E-3</v>
      </c>
      <c r="J305" s="344">
        <v>12.19</v>
      </c>
      <c r="K305" s="360">
        <v>3.3E-3</v>
      </c>
      <c r="L305" s="344">
        <v>10.58</v>
      </c>
      <c r="M305" s="360">
        <v>0</v>
      </c>
      <c r="N305" s="344">
        <v>10.76</v>
      </c>
      <c r="O305" s="360">
        <v>3.7000000000000002E-3</v>
      </c>
      <c r="P305" s="344">
        <v>10.93</v>
      </c>
      <c r="Q305" s="360">
        <v>3.7000000000000002E-3</v>
      </c>
      <c r="R305" s="344">
        <v>12.37</v>
      </c>
    </row>
    <row r="306" spans="1:18">
      <c r="A306" s="296">
        <v>605637</v>
      </c>
      <c r="B306" s="343" t="s">
        <v>330</v>
      </c>
      <c r="C306" s="296" t="s">
        <v>105</v>
      </c>
      <c r="D306" s="344">
        <v>14743.07</v>
      </c>
      <c r="E306" s="360">
        <v>9.9000000000000008E-3</v>
      </c>
      <c r="F306" s="344">
        <v>20.18</v>
      </c>
      <c r="G306" s="360">
        <v>1.04E-2</v>
      </c>
      <c r="H306" s="344">
        <v>20.8</v>
      </c>
      <c r="I306" s="360">
        <v>1.01E-2</v>
      </c>
      <c r="J306" s="344">
        <v>20.010000000000002</v>
      </c>
      <c r="K306" s="360">
        <v>1.0500000000000001E-2</v>
      </c>
      <c r="L306" s="344">
        <v>19.37</v>
      </c>
      <c r="M306" s="360">
        <v>0</v>
      </c>
      <c r="N306" s="344">
        <v>19.04</v>
      </c>
      <c r="O306" s="360">
        <v>1.0999999999999999E-2</v>
      </c>
      <c r="P306" s="344">
        <v>19.62</v>
      </c>
      <c r="Q306" s="360">
        <v>1.0699999999999999E-2</v>
      </c>
      <c r="R306" s="344">
        <v>21.53</v>
      </c>
    </row>
    <row r="307" spans="1:18">
      <c r="A307" s="296">
        <v>605726</v>
      </c>
      <c r="B307" s="343" t="s">
        <v>331</v>
      </c>
      <c r="C307" s="296" t="s">
        <v>105</v>
      </c>
      <c r="D307" s="344">
        <v>15765.83</v>
      </c>
      <c r="E307" s="360">
        <v>8.5000000000000006E-3</v>
      </c>
      <c r="F307" s="344">
        <v>18.39</v>
      </c>
      <c r="G307" s="360">
        <v>8.6999999999999994E-3</v>
      </c>
      <c r="H307" s="344">
        <v>18.45</v>
      </c>
      <c r="I307" s="360">
        <v>8.6999999999999994E-3</v>
      </c>
      <c r="J307" s="344">
        <v>18.07</v>
      </c>
      <c r="K307" s="360">
        <v>8.8999999999999999E-3</v>
      </c>
      <c r="L307" s="344">
        <v>16.78</v>
      </c>
      <c r="M307" s="360">
        <v>0</v>
      </c>
      <c r="N307" s="344">
        <v>16.739999999999998</v>
      </c>
      <c r="O307" s="360">
        <v>9.5999999999999992E-3</v>
      </c>
      <c r="P307" s="344">
        <v>17.16</v>
      </c>
      <c r="Q307" s="360">
        <v>9.2999999999999992E-3</v>
      </c>
      <c r="R307" s="344">
        <v>19.010000000000002</v>
      </c>
    </row>
    <row r="308" spans="1:18">
      <c r="A308" s="296">
        <v>605638</v>
      </c>
      <c r="B308" s="343" t="s">
        <v>332</v>
      </c>
      <c r="C308" s="296" t="s">
        <v>105</v>
      </c>
      <c r="D308" s="344">
        <v>15606.36</v>
      </c>
      <c r="E308" s="360">
        <v>1.11E-2</v>
      </c>
      <c r="F308" s="344">
        <v>21.98</v>
      </c>
      <c r="G308" s="360">
        <v>1.18E-2</v>
      </c>
      <c r="H308" s="344">
        <v>23.41</v>
      </c>
      <c r="I308" s="360">
        <v>1.11E-2</v>
      </c>
      <c r="J308" s="344">
        <v>22.06</v>
      </c>
      <c r="K308" s="360">
        <v>1.18E-2</v>
      </c>
      <c r="L308" s="344">
        <v>22.36</v>
      </c>
      <c r="M308" s="360">
        <v>0</v>
      </c>
      <c r="N308" s="344">
        <v>21.63</v>
      </c>
      <c r="O308" s="360">
        <v>1.2E-2</v>
      </c>
      <c r="P308" s="344">
        <v>22.46</v>
      </c>
      <c r="Q308" s="360">
        <v>1.1599999999999999E-2</v>
      </c>
      <c r="R308" s="344">
        <v>24.39</v>
      </c>
    </row>
    <row r="309" spans="1:18">
      <c r="A309" s="296">
        <v>605727</v>
      </c>
      <c r="B309" s="343" t="s">
        <v>333</v>
      </c>
      <c r="C309" s="296" t="s">
        <v>105</v>
      </c>
      <c r="D309" s="344">
        <v>16895.189999999999</v>
      </c>
      <c r="E309" s="360">
        <v>7.1999999999999998E-3</v>
      </c>
      <c r="F309" s="344">
        <v>15.31</v>
      </c>
      <c r="G309" s="360">
        <v>7.1999999999999998E-3</v>
      </c>
      <c r="H309" s="344">
        <v>14.67</v>
      </c>
      <c r="I309" s="360">
        <v>7.4999999999999997E-3</v>
      </c>
      <c r="J309" s="344">
        <v>14.81</v>
      </c>
      <c r="K309" s="360">
        <v>7.4000000000000003E-3</v>
      </c>
      <c r="L309" s="344">
        <v>12.78</v>
      </c>
      <c r="M309" s="360">
        <v>0</v>
      </c>
      <c r="N309" s="344">
        <v>13.07</v>
      </c>
      <c r="O309" s="360">
        <v>8.3999999999999995E-3</v>
      </c>
      <c r="P309" s="344">
        <v>13.24</v>
      </c>
      <c r="Q309" s="360">
        <v>8.3000000000000001E-3</v>
      </c>
      <c r="R309" s="344">
        <v>14.95</v>
      </c>
    </row>
    <row r="310" spans="1:18">
      <c r="A310" s="296">
        <v>605639</v>
      </c>
      <c r="B310" s="343" t="s">
        <v>334</v>
      </c>
      <c r="C310" s="296" t="s">
        <v>105</v>
      </c>
      <c r="D310" s="344">
        <v>16728.330000000002</v>
      </c>
      <c r="E310" s="360">
        <v>5.4999999999999997E-3</v>
      </c>
      <c r="F310" s="344">
        <v>14.74</v>
      </c>
      <c r="G310" s="360">
        <v>5.4000000000000003E-3</v>
      </c>
      <c r="H310" s="344">
        <v>13.96</v>
      </c>
      <c r="I310" s="360">
        <v>5.7000000000000002E-3</v>
      </c>
      <c r="J310" s="344">
        <v>14.21</v>
      </c>
      <c r="K310" s="360">
        <v>5.5999999999999999E-3</v>
      </c>
      <c r="L310" s="344">
        <v>12.03</v>
      </c>
      <c r="M310" s="360">
        <v>0</v>
      </c>
      <c r="N310" s="344">
        <v>12.39</v>
      </c>
      <c r="O310" s="360">
        <v>6.4999999999999997E-3</v>
      </c>
      <c r="P310" s="344">
        <v>12.52</v>
      </c>
      <c r="Q310" s="360">
        <v>6.4000000000000003E-3</v>
      </c>
      <c r="R310" s="344">
        <v>14.19</v>
      </c>
    </row>
    <row r="311" spans="1:18">
      <c r="A311" s="296">
        <v>605728</v>
      </c>
      <c r="B311" s="343" t="s">
        <v>335</v>
      </c>
      <c r="C311" s="296" t="s">
        <v>105</v>
      </c>
      <c r="D311" s="344">
        <v>17530.52</v>
      </c>
      <c r="E311" s="360">
        <v>2.8E-3</v>
      </c>
      <c r="F311" s="344">
        <v>14.26</v>
      </c>
      <c r="G311" s="360">
        <v>2.8E-3</v>
      </c>
      <c r="H311" s="344">
        <v>13.38</v>
      </c>
      <c r="I311" s="360">
        <v>3.0000000000000001E-3</v>
      </c>
      <c r="J311" s="344">
        <v>13.69</v>
      </c>
      <c r="K311" s="360">
        <v>2.8999999999999998E-3</v>
      </c>
      <c r="L311" s="344">
        <v>11.41</v>
      </c>
      <c r="M311" s="360">
        <v>0</v>
      </c>
      <c r="N311" s="344">
        <v>11.81</v>
      </c>
      <c r="O311" s="360">
        <v>3.3999999999999998E-3</v>
      </c>
      <c r="P311" s="344">
        <v>11.92</v>
      </c>
      <c r="Q311" s="360">
        <v>3.3999999999999998E-3</v>
      </c>
      <c r="R311" s="344">
        <v>13.57</v>
      </c>
    </row>
    <row r="312" spans="1:18">
      <c r="A312" s="296">
        <v>605640</v>
      </c>
      <c r="B312" s="343" t="s">
        <v>336</v>
      </c>
      <c r="C312" s="296" t="s">
        <v>105</v>
      </c>
      <c r="D312" s="344">
        <v>17359.240000000002</v>
      </c>
      <c r="E312" s="360">
        <v>1.4E-3</v>
      </c>
      <c r="F312" s="344">
        <v>14.29</v>
      </c>
      <c r="G312" s="360">
        <v>1.4E-3</v>
      </c>
      <c r="H312" s="344">
        <v>13.31</v>
      </c>
      <c r="I312" s="360">
        <v>1.5E-3</v>
      </c>
      <c r="J312" s="344">
        <v>13.7</v>
      </c>
      <c r="K312" s="360">
        <v>1.5E-3</v>
      </c>
      <c r="L312" s="344">
        <v>11.29</v>
      </c>
      <c r="M312" s="360">
        <v>0</v>
      </c>
      <c r="N312" s="344">
        <v>11.73</v>
      </c>
      <c r="O312" s="360">
        <v>1.6999999999999999E-3</v>
      </c>
      <c r="P312" s="344">
        <v>11.82</v>
      </c>
      <c r="Q312" s="360">
        <v>1.6999999999999999E-3</v>
      </c>
      <c r="R312" s="344">
        <v>13.49</v>
      </c>
    </row>
    <row r="313" spans="1:18">
      <c r="A313" s="296">
        <v>605729</v>
      </c>
      <c r="B313" s="343" t="s">
        <v>337</v>
      </c>
      <c r="C313" s="296" t="s">
        <v>105</v>
      </c>
      <c r="D313" s="344">
        <v>19249.66</v>
      </c>
      <c r="E313" s="360">
        <v>0</v>
      </c>
      <c r="F313" s="344">
        <v>14.05</v>
      </c>
      <c r="G313" s="360">
        <v>0</v>
      </c>
      <c r="H313" s="344">
        <v>13.03</v>
      </c>
      <c r="I313" s="360">
        <v>0</v>
      </c>
      <c r="J313" s="344">
        <v>13.44</v>
      </c>
      <c r="K313" s="360">
        <v>0</v>
      </c>
      <c r="L313" s="344">
        <v>10.98</v>
      </c>
      <c r="M313" s="360">
        <v>0</v>
      </c>
      <c r="N313" s="344">
        <v>11.45</v>
      </c>
      <c r="O313" s="360">
        <v>0</v>
      </c>
      <c r="P313" s="344">
        <v>11.52</v>
      </c>
      <c r="Q313" s="360">
        <v>0</v>
      </c>
      <c r="R313" s="344">
        <v>13.19</v>
      </c>
    </row>
    <row r="314" spans="1:18">
      <c r="A314" s="296">
        <v>605641</v>
      </c>
      <c r="B314" s="343" t="s">
        <v>338</v>
      </c>
      <c r="C314" s="296" t="s">
        <v>105</v>
      </c>
      <c r="D314" s="344">
        <v>19066.57</v>
      </c>
      <c r="E314" s="360">
        <v>1.3100000000000001E-2</v>
      </c>
      <c r="F314" s="344">
        <v>15.63</v>
      </c>
      <c r="G314" s="360">
        <v>1.34E-2</v>
      </c>
      <c r="H314" s="344">
        <v>15.57</v>
      </c>
      <c r="I314" s="360">
        <v>1.35E-2</v>
      </c>
      <c r="J314" s="344">
        <v>15.31</v>
      </c>
      <c r="K314" s="360">
        <v>1.37E-2</v>
      </c>
      <c r="L314" s="344">
        <v>14.07</v>
      </c>
      <c r="M314" s="360">
        <v>0</v>
      </c>
      <c r="N314" s="344">
        <v>14.07</v>
      </c>
      <c r="O314" s="360">
        <v>1.49E-2</v>
      </c>
      <c r="P314" s="344">
        <v>14.39</v>
      </c>
      <c r="Q314" s="360">
        <v>1.46E-2</v>
      </c>
      <c r="R314" s="344">
        <v>15.99</v>
      </c>
    </row>
    <row r="315" spans="1:18">
      <c r="A315" s="296">
        <v>605730</v>
      </c>
      <c r="B315" s="343" t="s">
        <v>339</v>
      </c>
      <c r="C315" s="296" t="s">
        <v>105</v>
      </c>
      <c r="D315" s="344">
        <v>21035.23</v>
      </c>
      <c r="E315" s="360">
        <v>1.0699999999999999E-2</v>
      </c>
      <c r="F315" s="344">
        <v>14.79</v>
      </c>
      <c r="G315" s="360">
        <v>1.0800000000000001E-2</v>
      </c>
      <c r="H315" s="344">
        <v>14.42</v>
      </c>
      <c r="I315" s="360">
        <v>1.11E-2</v>
      </c>
      <c r="J315" s="344">
        <v>14.39</v>
      </c>
      <c r="K315" s="360">
        <v>1.11E-2</v>
      </c>
      <c r="L315" s="344">
        <v>12.76</v>
      </c>
      <c r="M315" s="360">
        <v>0</v>
      </c>
      <c r="N315" s="344">
        <v>12.92</v>
      </c>
      <c r="O315" s="360">
        <v>1.24E-2</v>
      </c>
      <c r="P315" s="344">
        <v>13.15</v>
      </c>
      <c r="Q315" s="360">
        <v>1.2200000000000001E-2</v>
      </c>
      <c r="R315" s="344">
        <v>14.73</v>
      </c>
    </row>
    <row r="316" spans="1:18">
      <c r="A316" s="296">
        <v>605642</v>
      </c>
      <c r="B316" s="343" t="s">
        <v>340</v>
      </c>
      <c r="C316" s="296" t="s">
        <v>105</v>
      </c>
      <c r="D316" s="344">
        <v>20840.32</v>
      </c>
      <c r="E316" s="360">
        <v>0</v>
      </c>
      <c r="F316" s="344">
        <v>13.1</v>
      </c>
      <c r="G316" s="360">
        <v>0</v>
      </c>
      <c r="H316" s="344">
        <v>11.96</v>
      </c>
      <c r="I316" s="360">
        <v>0</v>
      </c>
      <c r="J316" s="344">
        <v>12.56</v>
      </c>
      <c r="K316" s="360">
        <v>0</v>
      </c>
      <c r="L316" s="344">
        <v>10.210000000000001</v>
      </c>
      <c r="M316" s="360">
        <v>0</v>
      </c>
      <c r="N316" s="344">
        <v>10.82</v>
      </c>
      <c r="O316" s="360">
        <v>0</v>
      </c>
      <c r="P316" s="344">
        <v>10.8</v>
      </c>
      <c r="Q316" s="360">
        <v>0</v>
      </c>
      <c r="R316" s="344">
        <v>12.22</v>
      </c>
    </row>
    <row r="317" spans="1:18">
      <c r="A317" s="296">
        <v>605731</v>
      </c>
      <c r="B317" s="343" t="s">
        <v>341</v>
      </c>
      <c r="C317" s="296" t="s">
        <v>105</v>
      </c>
      <c r="D317" s="344">
        <v>26813.99</v>
      </c>
      <c r="E317" s="360">
        <v>0</v>
      </c>
      <c r="F317" s="344">
        <v>12.96</v>
      </c>
      <c r="G317" s="360">
        <v>0</v>
      </c>
      <c r="H317" s="344">
        <v>11.77</v>
      </c>
      <c r="I317" s="360">
        <v>0</v>
      </c>
      <c r="J317" s="344">
        <v>12.41</v>
      </c>
      <c r="K317" s="360">
        <v>0</v>
      </c>
      <c r="L317" s="344">
        <v>10.01</v>
      </c>
      <c r="M317" s="360">
        <v>0</v>
      </c>
      <c r="N317" s="344">
        <v>10.64</v>
      </c>
      <c r="O317" s="360">
        <v>0</v>
      </c>
      <c r="P317" s="344">
        <v>10.61</v>
      </c>
      <c r="Q317" s="360">
        <v>0</v>
      </c>
      <c r="R317" s="344">
        <v>12.02</v>
      </c>
    </row>
    <row r="318" spans="1:18">
      <c r="A318" s="296">
        <v>605643</v>
      </c>
      <c r="B318" s="343" t="s">
        <v>342</v>
      </c>
      <c r="C318" s="296" t="s">
        <v>105</v>
      </c>
      <c r="D318" s="344">
        <v>26613.17</v>
      </c>
      <c r="E318" s="360">
        <v>0</v>
      </c>
      <c r="F318" s="344">
        <v>12.86</v>
      </c>
      <c r="G318" s="360">
        <v>0</v>
      </c>
      <c r="H318" s="344">
        <v>11.66</v>
      </c>
      <c r="I318" s="360">
        <v>0</v>
      </c>
      <c r="J318" s="344">
        <v>12.3</v>
      </c>
      <c r="K318" s="360">
        <v>0</v>
      </c>
      <c r="L318" s="344">
        <v>9.8800000000000008</v>
      </c>
      <c r="M318" s="360">
        <v>0</v>
      </c>
      <c r="N318" s="344">
        <v>10.52</v>
      </c>
      <c r="O318" s="360">
        <v>0</v>
      </c>
      <c r="P318" s="344">
        <v>10.49</v>
      </c>
      <c r="Q318" s="360">
        <v>0</v>
      </c>
      <c r="R318" s="344">
        <v>11.89</v>
      </c>
    </row>
    <row r="319" spans="1:18">
      <c r="A319" s="296">
        <v>605732</v>
      </c>
      <c r="B319" s="343" t="s">
        <v>343</v>
      </c>
      <c r="C319" s="296" t="s">
        <v>105</v>
      </c>
      <c r="D319" s="344">
        <v>27752.35</v>
      </c>
      <c r="E319" s="360">
        <v>0</v>
      </c>
      <c r="F319" s="344">
        <v>13.16</v>
      </c>
      <c r="G319" s="360">
        <v>0</v>
      </c>
      <c r="H319" s="344">
        <v>11.91</v>
      </c>
      <c r="I319" s="360">
        <v>0</v>
      </c>
      <c r="J319" s="344">
        <v>12.59</v>
      </c>
      <c r="K319" s="360">
        <v>0</v>
      </c>
      <c r="L319" s="344">
        <v>10.1</v>
      </c>
      <c r="M319" s="360">
        <v>0</v>
      </c>
      <c r="N319" s="344">
        <v>10.75</v>
      </c>
      <c r="O319" s="360">
        <v>0</v>
      </c>
      <c r="P319" s="344">
        <v>10.73</v>
      </c>
      <c r="Q319" s="360">
        <v>0</v>
      </c>
      <c r="R319" s="344">
        <v>12.16</v>
      </c>
    </row>
    <row r="320" spans="1:18">
      <c r="A320" s="296">
        <v>605644</v>
      </c>
      <c r="B320" s="343" t="s">
        <v>344</v>
      </c>
      <c r="C320" s="296" t="s">
        <v>105</v>
      </c>
      <c r="D320" s="344">
        <v>27511.17</v>
      </c>
      <c r="E320" s="360">
        <v>0</v>
      </c>
      <c r="F320" s="344">
        <v>13.14</v>
      </c>
      <c r="G320" s="360">
        <v>0</v>
      </c>
      <c r="H320" s="344">
        <v>11.89</v>
      </c>
      <c r="I320" s="360">
        <v>0</v>
      </c>
      <c r="J320" s="344">
        <v>12.56</v>
      </c>
      <c r="K320" s="360">
        <v>0</v>
      </c>
      <c r="L320" s="344">
        <v>10.07</v>
      </c>
      <c r="M320" s="360">
        <v>0</v>
      </c>
      <c r="N320" s="344">
        <v>10.73</v>
      </c>
      <c r="O320" s="360">
        <v>0</v>
      </c>
      <c r="P320" s="344">
        <v>10.7</v>
      </c>
      <c r="Q320" s="360">
        <v>0</v>
      </c>
      <c r="R320" s="344">
        <v>12.13</v>
      </c>
    </row>
    <row r="321" spans="1:18">
      <c r="A321" s="296">
        <v>605733</v>
      </c>
      <c r="B321" s="343" t="s">
        <v>345</v>
      </c>
      <c r="C321" s="296" t="s">
        <v>105</v>
      </c>
      <c r="D321" s="344">
        <v>33422.35</v>
      </c>
      <c r="E321" s="360">
        <v>0</v>
      </c>
      <c r="F321" s="344">
        <v>12.14</v>
      </c>
      <c r="G321" s="360">
        <v>0</v>
      </c>
      <c r="H321" s="344">
        <v>11.34</v>
      </c>
      <c r="I321" s="360">
        <v>0</v>
      </c>
      <c r="J321" s="344">
        <v>11.72</v>
      </c>
      <c r="K321" s="360">
        <v>0</v>
      </c>
      <c r="L321" s="344">
        <v>9.89</v>
      </c>
      <c r="M321" s="360">
        <v>0</v>
      </c>
      <c r="N321" s="344">
        <v>10.33</v>
      </c>
      <c r="O321" s="360">
        <v>0</v>
      </c>
      <c r="P321" s="344">
        <v>10.38</v>
      </c>
      <c r="Q321" s="360">
        <v>0</v>
      </c>
      <c r="R321" s="344">
        <v>11.65</v>
      </c>
    </row>
    <row r="322" spans="1:18">
      <c r="A322" s="296">
        <v>605645</v>
      </c>
      <c r="B322" s="343" t="s">
        <v>346</v>
      </c>
      <c r="C322" s="296" t="s">
        <v>105</v>
      </c>
      <c r="D322" s="344">
        <v>33169.11</v>
      </c>
      <c r="E322" s="360">
        <v>0</v>
      </c>
      <c r="F322" s="344">
        <v>12.02</v>
      </c>
      <c r="G322" s="360">
        <v>0</v>
      </c>
      <c r="H322" s="344">
        <v>11.05</v>
      </c>
      <c r="I322" s="360">
        <v>0</v>
      </c>
      <c r="J322" s="344">
        <v>11.56</v>
      </c>
      <c r="K322" s="360">
        <v>0</v>
      </c>
      <c r="L322" s="344">
        <v>9.5</v>
      </c>
      <c r="M322" s="360">
        <v>0</v>
      </c>
      <c r="N322" s="344">
        <v>10.029999999999999</v>
      </c>
      <c r="O322" s="360">
        <v>0</v>
      </c>
      <c r="P322" s="344">
        <v>10.029999999999999</v>
      </c>
      <c r="Q322" s="360">
        <v>0</v>
      </c>
      <c r="R322" s="344">
        <v>11.32</v>
      </c>
    </row>
    <row r="323" spans="1:18">
      <c r="A323" s="296">
        <v>605734</v>
      </c>
      <c r="B323" s="343" t="s">
        <v>347</v>
      </c>
      <c r="C323" s="296" t="s">
        <v>105</v>
      </c>
      <c r="D323" s="344">
        <v>35918.21</v>
      </c>
      <c r="E323" s="360">
        <v>0</v>
      </c>
      <c r="F323" s="344">
        <v>12.12</v>
      </c>
      <c r="G323" s="360">
        <v>0</v>
      </c>
      <c r="H323" s="344">
        <v>11.03</v>
      </c>
      <c r="I323" s="360">
        <v>0</v>
      </c>
      <c r="J323" s="344">
        <v>11.61</v>
      </c>
      <c r="K323" s="360">
        <v>0</v>
      </c>
      <c r="L323" s="344">
        <v>9.41</v>
      </c>
      <c r="M323" s="360">
        <v>0</v>
      </c>
      <c r="N323" s="344">
        <v>9.98</v>
      </c>
      <c r="O323" s="360">
        <v>0</v>
      </c>
      <c r="P323" s="344">
        <v>9.9600000000000009</v>
      </c>
      <c r="Q323" s="360">
        <v>0</v>
      </c>
      <c r="R323" s="344">
        <v>11.27</v>
      </c>
    </row>
    <row r="324" spans="1:18">
      <c r="A324" s="296">
        <v>605646</v>
      </c>
      <c r="B324" s="343" t="s">
        <v>348</v>
      </c>
      <c r="C324" s="296" t="s">
        <v>105</v>
      </c>
      <c r="D324" s="344">
        <v>35652.910000000003</v>
      </c>
      <c r="E324" s="360">
        <v>0</v>
      </c>
      <c r="F324" s="344">
        <v>10.42</v>
      </c>
      <c r="G324" s="360">
        <v>0</v>
      </c>
      <c r="H324" s="344">
        <v>9.4700000000000006</v>
      </c>
      <c r="I324" s="360">
        <v>0</v>
      </c>
      <c r="J324" s="344">
        <v>9.9700000000000006</v>
      </c>
      <c r="K324" s="360">
        <v>0</v>
      </c>
      <c r="L324" s="344">
        <v>8.0399999999999991</v>
      </c>
      <c r="M324" s="360">
        <v>0</v>
      </c>
      <c r="N324" s="344">
        <v>8.5399999999999991</v>
      </c>
      <c r="O324" s="360">
        <v>0</v>
      </c>
      <c r="P324" s="344">
        <v>8.5299999999999994</v>
      </c>
      <c r="Q324" s="360">
        <v>0</v>
      </c>
      <c r="R324" s="344">
        <v>9.67</v>
      </c>
    </row>
    <row r="325" spans="1:18">
      <c r="A325" s="296">
        <v>605735</v>
      </c>
      <c r="B325" s="343" t="s">
        <v>349</v>
      </c>
      <c r="C325" s="296" t="s">
        <v>105</v>
      </c>
      <c r="D325" s="344">
        <v>43799.82</v>
      </c>
      <c r="E325" s="360">
        <v>0</v>
      </c>
      <c r="F325" s="344">
        <v>10.36</v>
      </c>
      <c r="G325" s="360">
        <v>0</v>
      </c>
      <c r="H325" s="344">
        <v>9.3800000000000008</v>
      </c>
      <c r="I325" s="360">
        <v>0</v>
      </c>
      <c r="J325" s="344">
        <v>9.9</v>
      </c>
      <c r="K325" s="360">
        <v>0</v>
      </c>
      <c r="L325" s="344">
        <v>7.96</v>
      </c>
      <c r="M325" s="360">
        <v>0</v>
      </c>
      <c r="N325" s="344">
        <v>8.4700000000000006</v>
      </c>
      <c r="O325" s="360">
        <v>0</v>
      </c>
      <c r="P325" s="344">
        <v>8.4499999999999993</v>
      </c>
      <c r="Q325" s="360">
        <v>0</v>
      </c>
      <c r="R325" s="344">
        <v>9.58</v>
      </c>
    </row>
    <row r="326" spans="1:18">
      <c r="A326" s="296">
        <v>605647</v>
      </c>
      <c r="B326" s="343" t="s">
        <v>350</v>
      </c>
      <c r="C326" s="296" t="s">
        <v>105</v>
      </c>
      <c r="D326" s="344">
        <v>43520.74</v>
      </c>
      <c r="E326" s="360">
        <v>0</v>
      </c>
      <c r="F326" s="344">
        <v>12.22</v>
      </c>
      <c r="G326" s="360">
        <v>0</v>
      </c>
      <c r="H326" s="344">
        <v>11.05</v>
      </c>
      <c r="I326" s="360">
        <v>0</v>
      </c>
      <c r="J326" s="344">
        <v>11.69</v>
      </c>
      <c r="K326" s="360">
        <v>0</v>
      </c>
      <c r="L326" s="344">
        <v>9.36</v>
      </c>
      <c r="M326" s="360">
        <v>0</v>
      </c>
      <c r="N326" s="344">
        <v>9.98</v>
      </c>
      <c r="O326" s="360">
        <v>0</v>
      </c>
      <c r="P326" s="344">
        <v>9.9499999999999993</v>
      </c>
      <c r="Q326" s="360">
        <v>0</v>
      </c>
      <c r="R326" s="344">
        <v>11.29</v>
      </c>
    </row>
    <row r="327" spans="1:18">
      <c r="A327" s="296">
        <v>605736</v>
      </c>
      <c r="B327" s="343" t="s">
        <v>351</v>
      </c>
      <c r="C327" s="296" t="s">
        <v>105</v>
      </c>
      <c r="D327" s="344">
        <v>55925.84</v>
      </c>
      <c r="E327" s="360">
        <v>0</v>
      </c>
      <c r="F327" s="344">
        <v>12.21</v>
      </c>
      <c r="G327" s="360">
        <v>0</v>
      </c>
      <c r="H327" s="344">
        <v>11.05</v>
      </c>
      <c r="I327" s="360">
        <v>0</v>
      </c>
      <c r="J327" s="344">
        <v>11.68</v>
      </c>
      <c r="K327" s="360">
        <v>0</v>
      </c>
      <c r="L327" s="344">
        <v>9.35</v>
      </c>
      <c r="M327" s="360">
        <v>0</v>
      </c>
      <c r="N327" s="344">
        <v>9.98</v>
      </c>
      <c r="O327" s="360">
        <v>0</v>
      </c>
      <c r="P327" s="344">
        <v>9.94</v>
      </c>
      <c r="Q327" s="360">
        <v>0</v>
      </c>
      <c r="R327" s="344">
        <v>11.28</v>
      </c>
    </row>
    <row r="328" spans="1:18">
      <c r="A328" s="296">
        <v>605648</v>
      </c>
      <c r="B328" s="343" t="s">
        <v>352</v>
      </c>
      <c r="C328" s="296" t="s">
        <v>105</v>
      </c>
      <c r="D328" s="344">
        <v>55632.98</v>
      </c>
      <c r="E328" s="360">
        <v>0</v>
      </c>
      <c r="F328" s="344">
        <v>13.41</v>
      </c>
      <c r="G328" s="360">
        <v>0</v>
      </c>
      <c r="H328" s="344">
        <v>12.12</v>
      </c>
      <c r="I328" s="360">
        <v>0</v>
      </c>
      <c r="J328" s="344">
        <v>12.82</v>
      </c>
      <c r="K328" s="360">
        <v>0</v>
      </c>
      <c r="L328" s="344">
        <v>10.25</v>
      </c>
      <c r="M328" s="360">
        <v>0</v>
      </c>
      <c r="N328" s="344">
        <v>10.94</v>
      </c>
      <c r="O328" s="360">
        <v>0</v>
      </c>
      <c r="P328" s="344">
        <v>10.91</v>
      </c>
      <c r="Q328" s="360">
        <v>0</v>
      </c>
      <c r="R328" s="344">
        <v>12.37</v>
      </c>
    </row>
    <row r="329" spans="1:18">
      <c r="A329" s="296">
        <v>605737</v>
      </c>
      <c r="B329" s="343" t="s">
        <v>353</v>
      </c>
      <c r="C329" s="296" t="s">
        <v>105</v>
      </c>
      <c r="D329" s="344">
        <v>59497.17</v>
      </c>
      <c r="E329" s="360">
        <v>0</v>
      </c>
      <c r="F329" s="344">
        <v>12.95</v>
      </c>
      <c r="G329" s="360">
        <v>0</v>
      </c>
      <c r="H329" s="344">
        <v>11.98</v>
      </c>
      <c r="I329" s="360">
        <v>0</v>
      </c>
      <c r="J329" s="344">
        <v>12.46</v>
      </c>
      <c r="K329" s="360">
        <v>0</v>
      </c>
      <c r="L329" s="344">
        <v>10.36</v>
      </c>
      <c r="M329" s="360">
        <v>0</v>
      </c>
      <c r="N329" s="344">
        <v>10.88</v>
      </c>
      <c r="O329" s="360">
        <v>0</v>
      </c>
      <c r="P329" s="344">
        <v>10.91</v>
      </c>
      <c r="Q329" s="360">
        <v>0</v>
      </c>
      <c r="R329" s="344">
        <v>12.27</v>
      </c>
    </row>
    <row r="330" spans="1:18">
      <c r="A330" s="296">
        <v>605649</v>
      </c>
      <c r="B330" s="343" t="s">
        <v>354</v>
      </c>
      <c r="C330" s="296" t="s">
        <v>105</v>
      </c>
      <c r="D330" s="344">
        <v>59192.25</v>
      </c>
      <c r="E330" s="360">
        <v>0</v>
      </c>
      <c r="F330" s="344">
        <v>13.06</v>
      </c>
      <c r="G330" s="360">
        <v>0</v>
      </c>
      <c r="H330" s="344">
        <v>11.95</v>
      </c>
      <c r="I330" s="360">
        <v>0</v>
      </c>
      <c r="J330" s="344">
        <v>12.52</v>
      </c>
      <c r="K330" s="360">
        <v>0</v>
      </c>
      <c r="L330" s="344">
        <v>10.210000000000001</v>
      </c>
      <c r="M330" s="360">
        <v>0</v>
      </c>
      <c r="N330" s="344">
        <v>10.81</v>
      </c>
      <c r="O330" s="360">
        <v>0</v>
      </c>
      <c r="P330" s="344">
        <v>10.82</v>
      </c>
      <c r="Q330" s="360">
        <v>0</v>
      </c>
      <c r="R330" s="344">
        <v>12.22</v>
      </c>
    </row>
    <row r="331" spans="1:18">
      <c r="A331" s="296">
        <v>605738</v>
      </c>
      <c r="B331" s="343" t="s">
        <v>355</v>
      </c>
      <c r="C331" s="296" t="s">
        <v>105</v>
      </c>
      <c r="D331" s="344">
        <v>63136.26</v>
      </c>
      <c r="E331" s="360">
        <v>0</v>
      </c>
      <c r="F331" s="344">
        <v>13.43</v>
      </c>
      <c r="G331" s="360">
        <v>0</v>
      </c>
      <c r="H331" s="344">
        <v>12.98</v>
      </c>
      <c r="I331" s="360">
        <v>0</v>
      </c>
      <c r="J331" s="344">
        <v>13.11</v>
      </c>
      <c r="K331" s="360">
        <v>0</v>
      </c>
      <c r="L331" s="344">
        <v>11.64</v>
      </c>
      <c r="M331" s="360">
        <v>0</v>
      </c>
      <c r="N331" s="344">
        <v>11.92</v>
      </c>
      <c r="O331" s="360">
        <v>0</v>
      </c>
      <c r="P331" s="344">
        <v>12.09</v>
      </c>
      <c r="Q331" s="360">
        <v>0</v>
      </c>
      <c r="R331" s="344">
        <v>13.42</v>
      </c>
    </row>
    <row r="332" spans="1:18">
      <c r="A332" s="296">
        <v>605650</v>
      </c>
      <c r="B332" s="343" t="s">
        <v>356</v>
      </c>
      <c r="C332" s="296" t="s">
        <v>105</v>
      </c>
      <c r="D332" s="344">
        <v>62817.56</v>
      </c>
      <c r="E332" s="360">
        <v>0</v>
      </c>
      <c r="F332" s="344">
        <v>12.45</v>
      </c>
      <c r="G332" s="360">
        <v>0</v>
      </c>
      <c r="H332" s="344">
        <v>11.78</v>
      </c>
      <c r="I332" s="360">
        <v>0</v>
      </c>
      <c r="J332" s="344">
        <v>12.07</v>
      </c>
      <c r="K332" s="360">
        <v>0</v>
      </c>
      <c r="L332" s="344">
        <v>10.38</v>
      </c>
      <c r="M332" s="360">
        <v>0</v>
      </c>
      <c r="N332" s="344">
        <v>10.75</v>
      </c>
      <c r="O332" s="360">
        <v>0</v>
      </c>
      <c r="P332" s="344">
        <v>10.85</v>
      </c>
      <c r="Q332" s="360">
        <v>0</v>
      </c>
      <c r="R332" s="344">
        <v>12.12</v>
      </c>
    </row>
    <row r="333" spans="1:18">
      <c r="A333" s="296">
        <v>605674</v>
      </c>
      <c r="B333" s="343" t="s">
        <v>357</v>
      </c>
      <c r="C333" s="296" t="s">
        <v>105</v>
      </c>
      <c r="D333" s="344">
        <v>6619.96</v>
      </c>
      <c r="E333" s="360">
        <v>2.4E-2</v>
      </c>
      <c r="F333" s="344">
        <v>117.49</v>
      </c>
      <c r="G333" s="360">
        <v>2.9700000000000001E-2</v>
      </c>
      <c r="H333" s="344">
        <v>165.32</v>
      </c>
      <c r="I333" s="360">
        <v>2.1100000000000001E-2</v>
      </c>
      <c r="J333" s="344">
        <v>116.2</v>
      </c>
      <c r="K333" s="360">
        <v>0.03</v>
      </c>
      <c r="L333" s="344">
        <v>173.67</v>
      </c>
      <c r="M333" s="360">
        <v>0</v>
      </c>
      <c r="N333" s="344">
        <v>148.53</v>
      </c>
      <c r="O333" s="360">
        <v>0</v>
      </c>
      <c r="P333" s="344">
        <v>145.46</v>
      </c>
      <c r="Q333" s="360">
        <v>2.4E-2</v>
      </c>
      <c r="R333" s="344">
        <v>158.91999999999999</v>
      </c>
    </row>
    <row r="334" spans="1:18">
      <c r="A334" s="296">
        <v>605483</v>
      </c>
      <c r="B334" s="343" t="s">
        <v>358</v>
      </c>
      <c r="C334" s="296" t="s">
        <v>105</v>
      </c>
      <c r="D334" s="344">
        <v>6546.13</v>
      </c>
      <c r="E334" s="360">
        <v>2.3800000000000002E-2</v>
      </c>
      <c r="F334" s="344">
        <v>24.16</v>
      </c>
      <c r="G334" s="360">
        <v>2.9399999999999999E-2</v>
      </c>
      <c r="H334" s="344">
        <v>34</v>
      </c>
      <c r="I334" s="360">
        <v>2.0899999999999998E-2</v>
      </c>
      <c r="J334" s="344">
        <v>23.89</v>
      </c>
      <c r="K334" s="360">
        <v>2.9700000000000001E-2</v>
      </c>
      <c r="L334" s="344">
        <v>35.729999999999997</v>
      </c>
      <c r="M334" s="360">
        <v>0</v>
      </c>
      <c r="N334" s="344">
        <v>30.55</v>
      </c>
      <c r="O334" s="360">
        <v>0</v>
      </c>
      <c r="P334" s="344">
        <v>29.92</v>
      </c>
      <c r="Q334" s="360">
        <v>2.3699999999999999E-2</v>
      </c>
      <c r="R334" s="344">
        <v>32.700000000000003</v>
      </c>
    </row>
    <row r="335" spans="1:18">
      <c r="A335" s="296">
        <v>605675</v>
      </c>
      <c r="B335" s="343" t="s">
        <v>359</v>
      </c>
      <c r="C335" s="296" t="s">
        <v>105</v>
      </c>
      <c r="D335" s="344">
        <v>8214.93</v>
      </c>
      <c r="E335" s="360">
        <v>2.3900000000000001E-2</v>
      </c>
      <c r="F335" s="344">
        <v>41.22</v>
      </c>
      <c r="G335" s="360">
        <v>2.9600000000000001E-2</v>
      </c>
      <c r="H335" s="344">
        <v>58.02</v>
      </c>
      <c r="I335" s="360">
        <v>2.1000000000000001E-2</v>
      </c>
      <c r="J335" s="344">
        <v>40.78</v>
      </c>
      <c r="K335" s="360">
        <v>2.9899999999999999E-2</v>
      </c>
      <c r="L335" s="344">
        <v>60.95</v>
      </c>
      <c r="M335" s="360">
        <v>0</v>
      </c>
      <c r="N335" s="344">
        <v>52.13</v>
      </c>
      <c r="O335" s="360">
        <v>0</v>
      </c>
      <c r="P335" s="344">
        <v>51.05</v>
      </c>
      <c r="Q335" s="360">
        <v>2.3900000000000001E-2</v>
      </c>
      <c r="R335" s="344">
        <v>55.77</v>
      </c>
    </row>
    <row r="336" spans="1:18">
      <c r="A336" s="296">
        <v>605484</v>
      </c>
      <c r="B336" s="343" t="s">
        <v>360</v>
      </c>
      <c r="C336" s="296" t="s">
        <v>105</v>
      </c>
      <c r="D336" s="344">
        <v>8132.24</v>
      </c>
      <c r="E336" s="360">
        <v>2.4E-2</v>
      </c>
      <c r="F336" s="344">
        <v>63.98</v>
      </c>
      <c r="G336" s="360">
        <v>2.9700000000000001E-2</v>
      </c>
      <c r="H336" s="344">
        <v>90.04</v>
      </c>
      <c r="I336" s="360">
        <v>2.1100000000000001E-2</v>
      </c>
      <c r="J336" s="344">
        <v>63.28</v>
      </c>
      <c r="K336" s="360">
        <v>0.03</v>
      </c>
      <c r="L336" s="344">
        <v>94.57</v>
      </c>
      <c r="M336" s="360">
        <v>0</v>
      </c>
      <c r="N336" s="344">
        <v>80.88</v>
      </c>
      <c r="O336" s="360">
        <v>0</v>
      </c>
      <c r="P336" s="344">
        <v>79.209999999999994</v>
      </c>
      <c r="Q336" s="360">
        <v>2.4E-2</v>
      </c>
      <c r="R336" s="344">
        <v>86.54</v>
      </c>
    </row>
    <row r="337" spans="1:18">
      <c r="A337" s="296">
        <v>605676</v>
      </c>
      <c r="B337" s="343" t="s">
        <v>361</v>
      </c>
      <c r="C337" s="296" t="s">
        <v>105</v>
      </c>
      <c r="D337" s="344">
        <v>8478.48</v>
      </c>
      <c r="E337" s="360">
        <v>2.3599999999999999E-2</v>
      </c>
      <c r="F337" s="344">
        <v>15.1</v>
      </c>
      <c r="G337" s="360">
        <v>2.9100000000000001E-2</v>
      </c>
      <c r="H337" s="344">
        <v>21.25</v>
      </c>
      <c r="I337" s="360">
        <v>2.07E-2</v>
      </c>
      <c r="J337" s="344">
        <v>14.93</v>
      </c>
      <c r="K337" s="360">
        <v>2.9499999999999998E-2</v>
      </c>
      <c r="L337" s="344">
        <v>22.32</v>
      </c>
      <c r="M337" s="360">
        <v>0</v>
      </c>
      <c r="N337" s="344">
        <v>19.09</v>
      </c>
      <c r="O337" s="360">
        <v>0</v>
      </c>
      <c r="P337" s="344">
        <v>18.690000000000001</v>
      </c>
      <c r="Q337" s="360">
        <v>2.35E-2</v>
      </c>
      <c r="R337" s="344">
        <v>20.420000000000002</v>
      </c>
    </row>
    <row r="338" spans="1:18">
      <c r="A338" s="296">
        <v>605485</v>
      </c>
      <c r="B338" s="343" t="s">
        <v>362</v>
      </c>
      <c r="C338" s="296" t="s">
        <v>105</v>
      </c>
      <c r="D338" s="344">
        <v>8392.84</v>
      </c>
      <c r="E338" s="360">
        <v>2.41E-2</v>
      </c>
      <c r="F338" s="344">
        <v>96.93</v>
      </c>
      <c r="G338" s="360">
        <v>2.9700000000000001E-2</v>
      </c>
      <c r="H338" s="344">
        <v>136.38999999999999</v>
      </c>
      <c r="I338" s="360">
        <v>2.1100000000000001E-2</v>
      </c>
      <c r="J338" s="344">
        <v>95.85</v>
      </c>
      <c r="K338" s="360">
        <v>0.03</v>
      </c>
      <c r="L338" s="344">
        <v>143.26</v>
      </c>
      <c r="M338" s="360">
        <v>0</v>
      </c>
      <c r="N338" s="344">
        <v>122.53</v>
      </c>
      <c r="O338" s="360">
        <v>0</v>
      </c>
      <c r="P338" s="344">
        <v>120</v>
      </c>
      <c r="Q338" s="360">
        <v>2.4E-2</v>
      </c>
      <c r="R338" s="344">
        <v>131.1</v>
      </c>
    </row>
    <row r="339" spans="1:18">
      <c r="A339" s="296">
        <v>605677</v>
      </c>
      <c r="B339" s="343" t="s">
        <v>363</v>
      </c>
      <c r="C339" s="296" t="s">
        <v>105</v>
      </c>
      <c r="D339" s="344">
        <v>9601.99</v>
      </c>
      <c r="E339" s="360">
        <v>2.41E-2</v>
      </c>
      <c r="F339" s="344">
        <v>142.19</v>
      </c>
      <c r="G339" s="360">
        <v>2.9700000000000001E-2</v>
      </c>
      <c r="H339" s="344">
        <v>200.09</v>
      </c>
      <c r="I339" s="360">
        <v>2.1100000000000001E-2</v>
      </c>
      <c r="J339" s="344">
        <v>140.63</v>
      </c>
      <c r="K339" s="360">
        <v>3.0099999999999998E-2</v>
      </c>
      <c r="L339" s="344">
        <v>210.18</v>
      </c>
      <c r="M339" s="360">
        <v>0</v>
      </c>
      <c r="N339" s="344">
        <v>179.75</v>
      </c>
      <c r="O339" s="360">
        <v>0</v>
      </c>
      <c r="P339" s="344">
        <v>176.05</v>
      </c>
      <c r="Q339" s="360">
        <v>2.4E-2</v>
      </c>
      <c r="R339" s="344">
        <v>192.33</v>
      </c>
    </row>
    <row r="340" spans="1:18">
      <c r="A340" s="296">
        <v>605486</v>
      </c>
      <c r="B340" s="343" t="s">
        <v>364</v>
      </c>
      <c r="C340" s="296" t="s">
        <v>105</v>
      </c>
      <c r="D340" s="344">
        <v>9508.9699999999993</v>
      </c>
      <c r="E340" s="360">
        <v>2.41E-2</v>
      </c>
      <c r="F340" s="344">
        <v>187.47</v>
      </c>
      <c r="G340" s="360">
        <v>2.98E-2</v>
      </c>
      <c r="H340" s="344">
        <v>263.77999999999997</v>
      </c>
      <c r="I340" s="360">
        <v>2.12E-2</v>
      </c>
      <c r="J340" s="344">
        <v>185.39</v>
      </c>
      <c r="K340" s="360">
        <v>3.0099999999999998E-2</v>
      </c>
      <c r="L340" s="344">
        <v>277.08999999999997</v>
      </c>
      <c r="M340" s="360">
        <v>0</v>
      </c>
      <c r="N340" s="344">
        <v>236.98</v>
      </c>
      <c r="O340" s="360">
        <v>0</v>
      </c>
      <c r="P340" s="344">
        <v>232.09</v>
      </c>
      <c r="Q340" s="360">
        <v>2.4E-2</v>
      </c>
      <c r="R340" s="344">
        <v>253.57</v>
      </c>
    </row>
    <row r="341" spans="1:18">
      <c r="A341" s="296">
        <v>605678</v>
      </c>
      <c r="B341" s="343" t="s">
        <v>365</v>
      </c>
      <c r="C341" s="296" t="s">
        <v>105</v>
      </c>
      <c r="D341" s="344">
        <v>10178.73</v>
      </c>
      <c r="E341" s="360">
        <v>0.48270000000000002</v>
      </c>
      <c r="F341" s="344">
        <v>37.049999999999997</v>
      </c>
      <c r="G341" s="360">
        <v>0</v>
      </c>
      <c r="H341" s="344">
        <v>38.39</v>
      </c>
      <c r="I341" s="360">
        <v>0.4501</v>
      </c>
      <c r="J341" s="344">
        <v>33.770000000000003</v>
      </c>
      <c r="K341" s="360">
        <v>0.50929999999999997</v>
      </c>
      <c r="L341" s="344">
        <v>44.88</v>
      </c>
      <c r="M341" s="360">
        <v>0</v>
      </c>
      <c r="N341" s="344">
        <v>33.15</v>
      </c>
      <c r="O341" s="360">
        <v>0</v>
      </c>
      <c r="P341" s="344">
        <v>36.93</v>
      </c>
      <c r="Q341" s="360">
        <v>0.4657</v>
      </c>
      <c r="R341" s="344">
        <v>36.31</v>
      </c>
    </row>
    <row r="342" spans="1:18">
      <c r="A342" s="296">
        <v>605487</v>
      </c>
      <c r="B342" s="343" t="s">
        <v>366</v>
      </c>
      <c r="C342" s="296" t="s">
        <v>105</v>
      </c>
      <c r="D342" s="344">
        <v>10081.280000000001</v>
      </c>
      <c r="E342" s="360">
        <v>0.48270000000000002</v>
      </c>
      <c r="F342" s="344">
        <v>46.99</v>
      </c>
      <c r="G342" s="360">
        <v>0</v>
      </c>
      <c r="H342" s="344">
        <v>48.68</v>
      </c>
      <c r="I342" s="360">
        <v>0.4501</v>
      </c>
      <c r="J342" s="344">
        <v>42.84</v>
      </c>
      <c r="K342" s="360">
        <v>0.5091</v>
      </c>
      <c r="L342" s="344">
        <v>56.92</v>
      </c>
      <c r="M342" s="360">
        <v>0</v>
      </c>
      <c r="N342" s="344">
        <v>42.05</v>
      </c>
      <c r="O342" s="360">
        <v>0</v>
      </c>
      <c r="P342" s="344">
        <v>46.82</v>
      </c>
      <c r="Q342" s="360">
        <v>0.46579999999999999</v>
      </c>
      <c r="R342" s="344">
        <v>46.05</v>
      </c>
    </row>
    <row r="343" spans="1:18">
      <c r="A343" s="296">
        <v>605679</v>
      </c>
      <c r="B343" s="343" t="s">
        <v>367</v>
      </c>
      <c r="C343" s="296" t="s">
        <v>105</v>
      </c>
      <c r="D343" s="344">
        <v>11909.87</v>
      </c>
      <c r="E343" s="360">
        <v>0.48259999999999997</v>
      </c>
      <c r="F343" s="344">
        <v>25.55</v>
      </c>
      <c r="G343" s="360">
        <v>0</v>
      </c>
      <c r="H343" s="344">
        <v>26.46</v>
      </c>
      <c r="I343" s="360">
        <v>0.4501</v>
      </c>
      <c r="J343" s="344">
        <v>23.27</v>
      </c>
      <c r="K343" s="360">
        <v>0.50919999999999999</v>
      </c>
      <c r="L343" s="344">
        <v>30.94</v>
      </c>
      <c r="M343" s="360">
        <v>0</v>
      </c>
      <c r="N343" s="344">
        <v>22.86</v>
      </c>
      <c r="O343" s="360">
        <v>0</v>
      </c>
      <c r="P343" s="344">
        <v>25.45</v>
      </c>
      <c r="Q343" s="360">
        <v>0.46560000000000001</v>
      </c>
      <c r="R343" s="344">
        <v>25.04</v>
      </c>
    </row>
    <row r="344" spans="1:18">
      <c r="A344" s="296">
        <v>605488</v>
      </c>
      <c r="B344" s="343" t="s">
        <v>368</v>
      </c>
      <c r="C344" s="296" t="s">
        <v>105</v>
      </c>
      <c r="D344" s="344">
        <v>11802.08</v>
      </c>
      <c r="E344" s="360">
        <v>9.7999999999999997E-3</v>
      </c>
      <c r="F344" s="344">
        <v>1236.3399999999999</v>
      </c>
      <c r="G344" s="360">
        <v>0.96340000000000003</v>
      </c>
      <c r="H344" s="344">
        <v>1245.76</v>
      </c>
      <c r="I344" s="360">
        <v>0.95530000000000004</v>
      </c>
      <c r="J344" s="344">
        <v>1239.06</v>
      </c>
      <c r="K344" s="360">
        <v>0.96050000000000002</v>
      </c>
      <c r="L344" s="344">
        <v>1310.94</v>
      </c>
      <c r="M344" s="360">
        <v>2.9100000000000001E-2</v>
      </c>
      <c r="N344" s="344">
        <v>1368.87</v>
      </c>
      <c r="O344" s="360">
        <v>3.0700000000000002E-2</v>
      </c>
      <c r="P344" s="344">
        <v>1571.25</v>
      </c>
      <c r="Q344" s="360">
        <v>2.6800000000000001E-2</v>
      </c>
      <c r="R344" s="344">
        <v>1642.06</v>
      </c>
    </row>
    <row r="345" spans="1:18">
      <c r="A345" s="296">
        <v>605680</v>
      </c>
      <c r="B345" s="343" t="s">
        <v>369</v>
      </c>
      <c r="C345" s="296" t="s">
        <v>105</v>
      </c>
      <c r="D345" s="344">
        <v>13606.47</v>
      </c>
      <c r="E345" s="360">
        <v>1.1900000000000001E-2</v>
      </c>
      <c r="F345" s="344">
        <v>1431.71</v>
      </c>
      <c r="G345" s="360">
        <v>0.95640000000000003</v>
      </c>
      <c r="H345" s="344">
        <v>1444.86</v>
      </c>
      <c r="I345" s="360">
        <v>0.94669999999999999</v>
      </c>
      <c r="J345" s="344">
        <v>1435.43</v>
      </c>
      <c r="K345" s="360">
        <v>0.95299999999999996</v>
      </c>
      <c r="L345" s="344">
        <v>1520.14</v>
      </c>
      <c r="M345" s="360">
        <v>3.5000000000000003E-2</v>
      </c>
      <c r="N345" s="344">
        <v>1584.94</v>
      </c>
      <c r="O345" s="360">
        <v>3.6999999999999998E-2</v>
      </c>
      <c r="P345" s="344">
        <v>1814.84</v>
      </c>
      <c r="Q345" s="360">
        <v>3.2300000000000002E-2</v>
      </c>
      <c r="R345" s="344">
        <v>1896.56</v>
      </c>
    </row>
    <row r="346" spans="1:18">
      <c r="A346" s="296">
        <v>605489</v>
      </c>
      <c r="B346" s="343" t="s">
        <v>370</v>
      </c>
      <c r="C346" s="296" t="s">
        <v>105</v>
      </c>
      <c r="D346" s="344">
        <v>13457.33</v>
      </c>
      <c r="E346" s="360"/>
      <c r="F346" s="344">
        <v>0</v>
      </c>
      <c r="G346" s="360"/>
      <c r="H346" s="344">
        <v>0</v>
      </c>
      <c r="I346" s="360"/>
      <c r="J346" s="344">
        <v>0</v>
      </c>
      <c r="K346" s="360"/>
      <c r="L346" s="344">
        <v>0</v>
      </c>
      <c r="M346" s="360"/>
      <c r="N346" s="344">
        <v>0</v>
      </c>
      <c r="O346" s="360"/>
      <c r="P346" s="344">
        <v>0</v>
      </c>
      <c r="Q346" s="360"/>
      <c r="R346" s="344">
        <v>0</v>
      </c>
    </row>
    <row r="347" spans="1:18">
      <c r="A347" s="296">
        <v>605681</v>
      </c>
      <c r="B347" s="343" t="s">
        <v>371</v>
      </c>
      <c r="C347" s="296" t="s">
        <v>105</v>
      </c>
      <c r="D347" s="344">
        <v>14442.23</v>
      </c>
      <c r="E347" s="360"/>
      <c r="F347" s="344">
        <v>0</v>
      </c>
      <c r="G347" s="360"/>
      <c r="H347" s="344">
        <v>0</v>
      </c>
      <c r="I347" s="360"/>
      <c r="J347" s="344">
        <v>0</v>
      </c>
      <c r="K347" s="360"/>
      <c r="L347" s="344">
        <v>0</v>
      </c>
      <c r="M347" s="360"/>
      <c r="N347" s="344">
        <v>0</v>
      </c>
      <c r="O347" s="360"/>
      <c r="P347" s="344">
        <v>0</v>
      </c>
      <c r="Q347" s="360"/>
      <c r="R347" s="344">
        <v>0</v>
      </c>
    </row>
    <row r="348" spans="1:18">
      <c r="A348" s="296">
        <v>605490</v>
      </c>
      <c r="B348" s="343" t="s">
        <v>372</v>
      </c>
      <c r="C348" s="296" t="s">
        <v>105</v>
      </c>
      <c r="D348" s="344">
        <v>14288.66</v>
      </c>
      <c r="E348" s="360">
        <v>0.66579999999999995</v>
      </c>
      <c r="F348" s="344">
        <v>7.39</v>
      </c>
      <c r="G348" s="360">
        <v>0.72119999999999995</v>
      </c>
      <c r="H348" s="344">
        <v>7.89</v>
      </c>
      <c r="I348" s="360">
        <v>0.66159999999999997</v>
      </c>
      <c r="J348" s="344">
        <v>7.41</v>
      </c>
      <c r="K348" s="360">
        <v>0.70450000000000002</v>
      </c>
      <c r="L348" s="344">
        <v>7.78</v>
      </c>
      <c r="M348" s="360">
        <v>0.57840000000000003</v>
      </c>
      <c r="N348" s="344">
        <v>7.61</v>
      </c>
      <c r="O348" s="360">
        <v>0.63600000000000001</v>
      </c>
      <c r="P348" s="344">
        <v>7.45</v>
      </c>
      <c r="Q348" s="360">
        <v>0.70069999999999999</v>
      </c>
      <c r="R348" s="344">
        <v>7.71</v>
      </c>
    </row>
    <row r="349" spans="1:18">
      <c r="A349" s="296">
        <v>605682</v>
      </c>
      <c r="B349" s="343" t="s">
        <v>373</v>
      </c>
      <c r="C349" s="296" t="s">
        <v>105</v>
      </c>
      <c r="D349" s="344">
        <v>15284.87</v>
      </c>
      <c r="E349" s="360">
        <v>0.31719999999999998</v>
      </c>
      <c r="F349" s="344">
        <v>38.880000000000003</v>
      </c>
      <c r="G349" s="360">
        <v>0.37040000000000001</v>
      </c>
      <c r="H349" s="344">
        <v>46.3</v>
      </c>
      <c r="I349" s="360">
        <v>0.311</v>
      </c>
      <c r="J349" s="344">
        <v>40.04</v>
      </c>
      <c r="K349" s="360">
        <v>0.35959999999999998</v>
      </c>
      <c r="L349" s="344">
        <v>45.25</v>
      </c>
      <c r="M349" s="360">
        <v>0</v>
      </c>
      <c r="N349" s="344">
        <v>43.91</v>
      </c>
      <c r="O349" s="360">
        <v>0.32790000000000002</v>
      </c>
      <c r="P349" s="344">
        <v>44.88</v>
      </c>
      <c r="Q349" s="360">
        <v>0.32090000000000002</v>
      </c>
      <c r="R349" s="344">
        <v>48.3</v>
      </c>
    </row>
    <row r="350" spans="1:18">
      <c r="A350" s="296">
        <v>605491</v>
      </c>
      <c r="B350" s="343" t="s">
        <v>374</v>
      </c>
      <c r="C350" s="296" t="s">
        <v>105</v>
      </c>
      <c r="D350" s="344">
        <v>15125.39</v>
      </c>
      <c r="E350" s="360">
        <v>0.3246</v>
      </c>
      <c r="F350" s="344">
        <v>45.28</v>
      </c>
      <c r="G350" s="360">
        <v>0.37719999999999998</v>
      </c>
      <c r="H350" s="344">
        <v>53.93</v>
      </c>
      <c r="I350" s="360">
        <v>0.31669999999999998</v>
      </c>
      <c r="J350" s="344">
        <v>46.46</v>
      </c>
      <c r="K350" s="360">
        <v>0.36759999999999998</v>
      </c>
      <c r="L350" s="344">
        <v>52.72</v>
      </c>
      <c r="M350" s="360">
        <v>0</v>
      </c>
      <c r="N350" s="344">
        <v>51.08</v>
      </c>
      <c r="O350" s="360">
        <v>0.33439999999999998</v>
      </c>
      <c r="P350" s="344">
        <v>52.07</v>
      </c>
      <c r="Q350" s="360">
        <v>0.32800000000000001</v>
      </c>
      <c r="R350" s="344">
        <v>56.14</v>
      </c>
    </row>
    <row r="351" spans="1:18">
      <c r="A351" s="296">
        <v>605683</v>
      </c>
      <c r="B351" s="343" t="s">
        <v>375</v>
      </c>
      <c r="C351" s="296" t="s">
        <v>105</v>
      </c>
      <c r="D351" s="344">
        <v>16379.26</v>
      </c>
      <c r="E351" s="360">
        <v>0.33479999999999999</v>
      </c>
      <c r="F351" s="344">
        <v>58.24</v>
      </c>
      <c r="G351" s="360">
        <v>0.38669999999999999</v>
      </c>
      <c r="H351" s="344">
        <v>69.41</v>
      </c>
      <c r="I351" s="360">
        <v>0.32440000000000002</v>
      </c>
      <c r="J351" s="344">
        <v>59.5</v>
      </c>
      <c r="K351" s="360">
        <v>0.3785</v>
      </c>
      <c r="L351" s="344">
        <v>67.84</v>
      </c>
      <c r="M351" s="360">
        <v>0</v>
      </c>
      <c r="N351" s="344">
        <v>65.599999999999994</v>
      </c>
      <c r="O351" s="360">
        <v>0.34329999999999999</v>
      </c>
      <c r="P351" s="344">
        <v>66.650000000000006</v>
      </c>
      <c r="Q351" s="360">
        <v>0.33789999999999998</v>
      </c>
      <c r="R351" s="344">
        <v>72.03</v>
      </c>
    </row>
    <row r="352" spans="1:18">
      <c r="A352" s="296">
        <v>605492</v>
      </c>
      <c r="B352" s="343" t="s">
        <v>376</v>
      </c>
      <c r="C352" s="296" t="s">
        <v>105</v>
      </c>
      <c r="D352" s="344">
        <v>16212.41</v>
      </c>
      <c r="E352" s="360">
        <v>0</v>
      </c>
      <c r="F352" s="344">
        <v>1.55</v>
      </c>
      <c r="G352" s="360">
        <v>0</v>
      </c>
      <c r="H352" s="344">
        <v>1.96</v>
      </c>
      <c r="I352" s="360">
        <v>0</v>
      </c>
      <c r="J352" s="344">
        <v>1.69</v>
      </c>
      <c r="K352" s="360">
        <v>0</v>
      </c>
      <c r="L352" s="344">
        <v>1.97</v>
      </c>
      <c r="M352" s="360">
        <v>0</v>
      </c>
      <c r="N352" s="344">
        <v>1.88</v>
      </c>
      <c r="O352" s="360">
        <v>0</v>
      </c>
      <c r="P352" s="344">
        <v>2.1</v>
      </c>
      <c r="Q352" s="360">
        <v>0</v>
      </c>
      <c r="R352" s="344">
        <v>2.2000000000000002</v>
      </c>
    </row>
    <row r="353" spans="1:18">
      <c r="A353" s="296">
        <v>605684</v>
      </c>
      <c r="B353" s="343" t="s">
        <v>377</v>
      </c>
      <c r="C353" s="296" t="s">
        <v>105</v>
      </c>
      <c r="D353" s="344">
        <v>16996.419999999998</v>
      </c>
      <c r="E353" s="360">
        <v>0</v>
      </c>
      <c r="F353" s="344">
        <v>2.1800000000000002</v>
      </c>
      <c r="G353" s="360">
        <v>0</v>
      </c>
      <c r="H353" s="344">
        <v>2.8</v>
      </c>
      <c r="I353" s="360">
        <v>0</v>
      </c>
      <c r="J353" s="344">
        <v>2.31</v>
      </c>
      <c r="K353" s="360">
        <v>0</v>
      </c>
      <c r="L353" s="344">
        <v>2.82</v>
      </c>
      <c r="M353" s="360">
        <v>0</v>
      </c>
      <c r="N353" s="344">
        <v>2.65</v>
      </c>
      <c r="O353" s="360">
        <v>0</v>
      </c>
      <c r="P353" s="344">
        <v>2.95</v>
      </c>
      <c r="Q353" s="360">
        <v>0</v>
      </c>
      <c r="R353" s="344">
        <v>3.11</v>
      </c>
    </row>
    <row r="354" spans="1:18">
      <c r="A354" s="296">
        <v>605493</v>
      </c>
      <c r="B354" s="343" t="s">
        <v>378</v>
      </c>
      <c r="C354" s="296" t="s">
        <v>105</v>
      </c>
      <c r="D354" s="344">
        <v>16825.13</v>
      </c>
      <c r="E354" s="360">
        <v>0</v>
      </c>
      <c r="F354" s="344">
        <v>2.95</v>
      </c>
      <c r="G354" s="360">
        <v>0</v>
      </c>
      <c r="H354" s="344">
        <v>4.07</v>
      </c>
      <c r="I354" s="360">
        <v>0</v>
      </c>
      <c r="J354" s="344">
        <v>2.81</v>
      </c>
      <c r="K354" s="360">
        <v>0</v>
      </c>
      <c r="L354" s="344">
        <v>4.16</v>
      </c>
      <c r="M354" s="360">
        <v>0</v>
      </c>
      <c r="N354" s="344">
        <v>3.69</v>
      </c>
      <c r="O354" s="360">
        <v>0</v>
      </c>
      <c r="P354" s="344">
        <v>4</v>
      </c>
      <c r="Q354" s="360">
        <v>0</v>
      </c>
      <c r="R354" s="344">
        <v>4.3899999999999997</v>
      </c>
    </row>
    <row r="355" spans="1:18">
      <c r="A355" s="296">
        <v>605685</v>
      </c>
      <c r="B355" s="343" t="s">
        <v>379</v>
      </c>
      <c r="C355" s="296" t="s">
        <v>105</v>
      </c>
      <c r="D355" s="344">
        <v>18661.03</v>
      </c>
      <c r="E355" s="360">
        <v>0.37130000000000002</v>
      </c>
      <c r="F355" s="344">
        <v>15.77</v>
      </c>
      <c r="G355" s="360">
        <v>0.41980000000000001</v>
      </c>
      <c r="H355" s="344">
        <v>18.84</v>
      </c>
      <c r="I355" s="360">
        <v>0.35139999999999999</v>
      </c>
      <c r="J355" s="344">
        <v>15.85</v>
      </c>
      <c r="K355" s="360">
        <v>0.41770000000000002</v>
      </c>
      <c r="L355" s="344">
        <v>18.41</v>
      </c>
      <c r="M355" s="360">
        <v>0</v>
      </c>
      <c r="N355" s="344">
        <v>17.7</v>
      </c>
      <c r="O355" s="360">
        <v>0.374</v>
      </c>
      <c r="P355" s="344">
        <v>17.75</v>
      </c>
      <c r="Q355" s="360">
        <v>0.373</v>
      </c>
      <c r="R355" s="344">
        <v>19.34</v>
      </c>
    </row>
    <row r="356" spans="1:18">
      <c r="A356" s="296">
        <v>605494</v>
      </c>
      <c r="B356" s="343" t="s">
        <v>380</v>
      </c>
      <c r="C356" s="296" t="s">
        <v>105</v>
      </c>
      <c r="D356" s="344">
        <v>18477.939999999999</v>
      </c>
      <c r="E356" s="360">
        <v>0.33050000000000002</v>
      </c>
      <c r="F356" s="344">
        <v>26.16</v>
      </c>
      <c r="G356" s="360">
        <v>0.3826</v>
      </c>
      <c r="H356" s="344">
        <v>31.17</v>
      </c>
      <c r="I356" s="360">
        <v>0.3211</v>
      </c>
      <c r="J356" s="344">
        <v>26.77</v>
      </c>
      <c r="K356" s="360">
        <v>0.37390000000000001</v>
      </c>
      <c r="L356" s="344">
        <v>30.46</v>
      </c>
      <c r="M356" s="360">
        <v>0</v>
      </c>
      <c r="N356" s="344">
        <v>29.49</v>
      </c>
      <c r="O356" s="360">
        <v>0.33939999999999998</v>
      </c>
      <c r="P356" s="344">
        <v>30</v>
      </c>
      <c r="Q356" s="360">
        <v>0.3337</v>
      </c>
      <c r="R356" s="344">
        <v>32.4</v>
      </c>
    </row>
    <row r="357" spans="1:18">
      <c r="A357" s="296">
        <v>605686</v>
      </c>
      <c r="B357" s="343" t="s">
        <v>381</v>
      </c>
      <c r="C357" s="296" t="s">
        <v>105</v>
      </c>
      <c r="D357" s="344">
        <v>20393.46</v>
      </c>
      <c r="E357" s="360">
        <v>0.3362</v>
      </c>
      <c r="F357" s="344">
        <v>30.3</v>
      </c>
      <c r="G357" s="360">
        <v>0.3881</v>
      </c>
      <c r="H357" s="344">
        <v>36.130000000000003</v>
      </c>
      <c r="I357" s="360">
        <v>0.32550000000000001</v>
      </c>
      <c r="J357" s="344">
        <v>30.94</v>
      </c>
      <c r="K357" s="360">
        <v>0.38009999999999999</v>
      </c>
      <c r="L357" s="344">
        <v>35.32</v>
      </c>
      <c r="M357" s="360">
        <v>0</v>
      </c>
      <c r="N357" s="344">
        <v>34.14</v>
      </c>
      <c r="O357" s="360">
        <v>0.34449999999999997</v>
      </c>
      <c r="P357" s="344">
        <v>34.659999999999997</v>
      </c>
      <c r="Q357" s="360">
        <v>0.33929999999999999</v>
      </c>
      <c r="R357" s="344">
        <v>37.49</v>
      </c>
    </row>
    <row r="358" spans="1:18">
      <c r="A358" s="296">
        <v>605495</v>
      </c>
      <c r="B358" s="343" t="s">
        <v>382</v>
      </c>
      <c r="C358" s="296" t="s">
        <v>105</v>
      </c>
      <c r="D358" s="344">
        <v>20198.55</v>
      </c>
      <c r="E358" s="360">
        <v>0</v>
      </c>
      <c r="F358" s="344">
        <v>3.61</v>
      </c>
      <c r="G358" s="360">
        <v>0</v>
      </c>
      <c r="H358" s="344">
        <v>4.96</v>
      </c>
      <c r="I358" s="360">
        <v>0</v>
      </c>
      <c r="J358" s="344">
        <v>3.44</v>
      </c>
      <c r="K358" s="360">
        <v>0</v>
      </c>
      <c r="L358" s="344">
        <v>5.08</v>
      </c>
      <c r="M358" s="360">
        <v>0</v>
      </c>
      <c r="N358" s="344">
        <v>4.5</v>
      </c>
      <c r="O358" s="360">
        <v>0</v>
      </c>
      <c r="P358" s="344">
        <v>4.87</v>
      </c>
      <c r="Q358" s="360">
        <v>0</v>
      </c>
      <c r="R358" s="344">
        <v>5.35</v>
      </c>
    </row>
    <row r="359" spans="1:18">
      <c r="A359" s="296">
        <v>605687</v>
      </c>
      <c r="B359" s="343" t="s">
        <v>383</v>
      </c>
      <c r="C359" s="296" t="s">
        <v>105</v>
      </c>
      <c r="D359" s="344">
        <v>23112.959999999999</v>
      </c>
      <c r="E359" s="360">
        <v>0</v>
      </c>
      <c r="F359" s="344">
        <v>4.1100000000000003</v>
      </c>
      <c r="G359" s="360">
        <v>0</v>
      </c>
      <c r="H359" s="344">
        <v>5.66</v>
      </c>
      <c r="I359" s="360">
        <v>0</v>
      </c>
      <c r="J359" s="344">
        <v>3.91</v>
      </c>
      <c r="K359" s="360">
        <v>0</v>
      </c>
      <c r="L359" s="344">
        <v>5.8</v>
      </c>
      <c r="M359" s="360">
        <v>0</v>
      </c>
      <c r="N359" s="344">
        <v>5.13</v>
      </c>
      <c r="O359" s="360">
        <v>0</v>
      </c>
      <c r="P359" s="344">
        <v>5.56</v>
      </c>
      <c r="Q359" s="360">
        <v>0</v>
      </c>
      <c r="R359" s="344">
        <v>6.11</v>
      </c>
    </row>
    <row r="360" spans="1:18">
      <c r="A360" s="296">
        <v>605496</v>
      </c>
      <c r="B360" s="343" t="s">
        <v>384</v>
      </c>
      <c r="C360" s="296" t="s">
        <v>105</v>
      </c>
      <c r="D360" s="344">
        <v>22912.14</v>
      </c>
      <c r="E360" s="360">
        <v>0</v>
      </c>
      <c r="F360" s="344">
        <v>4.6100000000000003</v>
      </c>
      <c r="G360" s="360">
        <v>0</v>
      </c>
      <c r="H360" s="344">
        <v>6.36</v>
      </c>
      <c r="I360" s="360">
        <v>0</v>
      </c>
      <c r="J360" s="344">
        <v>4.4000000000000004</v>
      </c>
      <c r="K360" s="360">
        <v>0</v>
      </c>
      <c r="L360" s="344">
        <v>6.51</v>
      </c>
      <c r="M360" s="360">
        <v>0</v>
      </c>
      <c r="N360" s="344">
        <v>5.76</v>
      </c>
      <c r="O360" s="360">
        <v>0</v>
      </c>
      <c r="P360" s="344">
        <v>6.24</v>
      </c>
      <c r="Q360" s="360">
        <v>0</v>
      </c>
      <c r="R360" s="344">
        <v>6.86</v>
      </c>
    </row>
    <row r="361" spans="1:18">
      <c r="A361" s="296">
        <v>605688</v>
      </c>
      <c r="B361" s="343" t="s">
        <v>385</v>
      </c>
      <c r="C361" s="296" t="s">
        <v>105</v>
      </c>
      <c r="D361" s="344">
        <v>23946.81</v>
      </c>
      <c r="E361" s="360">
        <v>0</v>
      </c>
      <c r="F361" s="344">
        <v>5.13</v>
      </c>
      <c r="G361" s="360">
        <v>0</v>
      </c>
      <c r="H361" s="344">
        <v>7.05</v>
      </c>
      <c r="I361" s="360">
        <v>0</v>
      </c>
      <c r="J361" s="344">
        <v>4.87</v>
      </c>
      <c r="K361" s="360">
        <v>0</v>
      </c>
      <c r="L361" s="344">
        <v>7.23</v>
      </c>
      <c r="M361" s="360">
        <v>0</v>
      </c>
      <c r="N361" s="344">
        <v>6.39</v>
      </c>
      <c r="O361" s="360">
        <v>0</v>
      </c>
      <c r="P361" s="344">
        <v>6.92</v>
      </c>
      <c r="Q361" s="360">
        <v>0</v>
      </c>
      <c r="R361" s="344">
        <v>7.61</v>
      </c>
    </row>
    <row r="362" spans="1:18">
      <c r="A362" s="296">
        <v>605497</v>
      </c>
      <c r="B362" s="343" t="s">
        <v>386</v>
      </c>
      <c r="C362" s="296" t="s">
        <v>105</v>
      </c>
      <c r="D362" s="344">
        <v>23705.63</v>
      </c>
      <c r="E362" s="360">
        <v>0</v>
      </c>
      <c r="F362" s="344">
        <v>5.63</v>
      </c>
      <c r="G362" s="360">
        <v>0</v>
      </c>
      <c r="H362" s="344">
        <v>7.75</v>
      </c>
      <c r="I362" s="360">
        <v>0</v>
      </c>
      <c r="J362" s="344">
        <v>5.36</v>
      </c>
      <c r="K362" s="360">
        <v>0</v>
      </c>
      <c r="L362" s="344">
        <v>7.93</v>
      </c>
      <c r="M362" s="360">
        <v>0</v>
      </c>
      <c r="N362" s="344">
        <v>7.03</v>
      </c>
      <c r="O362" s="360">
        <v>0</v>
      </c>
      <c r="P362" s="344">
        <v>7.61</v>
      </c>
      <c r="Q362" s="360">
        <v>0</v>
      </c>
      <c r="R362" s="344">
        <v>8.36</v>
      </c>
    </row>
    <row r="363" spans="1:18">
      <c r="A363" s="296">
        <v>605689</v>
      </c>
      <c r="B363" s="343" t="s">
        <v>387</v>
      </c>
      <c r="C363" s="296" t="s">
        <v>105</v>
      </c>
      <c r="D363" s="344">
        <v>29813.58</v>
      </c>
      <c r="E363" s="360">
        <v>0.25640000000000002</v>
      </c>
      <c r="F363" s="344">
        <v>9.1300000000000008</v>
      </c>
      <c r="G363" s="360">
        <v>0.29680000000000001</v>
      </c>
      <c r="H363" s="344">
        <v>11.6</v>
      </c>
      <c r="I363" s="360">
        <v>0</v>
      </c>
      <c r="J363" s="344">
        <v>9.17</v>
      </c>
      <c r="K363" s="360">
        <v>0.29549999999999998</v>
      </c>
      <c r="L363" s="344">
        <v>11.55</v>
      </c>
      <c r="M363" s="360">
        <v>0</v>
      </c>
      <c r="N363" s="344">
        <v>10.55</v>
      </c>
      <c r="O363" s="360">
        <v>0.25690000000000002</v>
      </c>
      <c r="P363" s="344">
        <v>10.63</v>
      </c>
      <c r="Q363" s="360">
        <v>0.25490000000000002</v>
      </c>
      <c r="R363" s="344">
        <v>11.75</v>
      </c>
    </row>
    <row r="364" spans="1:18">
      <c r="A364" s="296">
        <v>605498</v>
      </c>
      <c r="B364" s="343" t="s">
        <v>388</v>
      </c>
      <c r="C364" s="296" t="s">
        <v>105</v>
      </c>
      <c r="D364" s="344">
        <v>29560.34</v>
      </c>
      <c r="E364" s="360">
        <v>0</v>
      </c>
      <c r="F364" s="344">
        <v>2.73</v>
      </c>
      <c r="G364" s="360">
        <v>0</v>
      </c>
      <c r="H364" s="344">
        <v>3.76</v>
      </c>
      <c r="I364" s="360">
        <v>0</v>
      </c>
      <c r="J364" s="344">
        <v>2.6</v>
      </c>
      <c r="K364" s="360">
        <v>0</v>
      </c>
      <c r="L364" s="344">
        <v>3.86</v>
      </c>
      <c r="M364" s="360">
        <v>0</v>
      </c>
      <c r="N364" s="344">
        <v>3.4</v>
      </c>
      <c r="O364" s="360">
        <v>0</v>
      </c>
      <c r="P364" s="344">
        <v>3.69</v>
      </c>
      <c r="Q364" s="360">
        <v>0</v>
      </c>
      <c r="R364" s="344">
        <v>4.05</v>
      </c>
    </row>
    <row r="365" spans="1:18">
      <c r="A365" s="296">
        <v>605690</v>
      </c>
      <c r="B365" s="343" t="s">
        <v>389</v>
      </c>
      <c r="C365" s="296" t="s">
        <v>105</v>
      </c>
      <c r="D365" s="344">
        <v>32051.33</v>
      </c>
      <c r="E365" s="360">
        <v>0</v>
      </c>
      <c r="F365" s="344">
        <v>3.23</v>
      </c>
      <c r="G365" s="360">
        <v>0</v>
      </c>
      <c r="H365" s="344">
        <v>4.46</v>
      </c>
      <c r="I365" s="360">
        <v>0</v>
      </c>
      <c r="J365" s="344">
        <v>3.09</v>
      </c>
      <c r="K365" s="360">
        <v>0</v>
      </c>
      <c r="L365" s="344">
        <v>4.5599999999999996</v>
      </c>
      <c r="M365" s="360">
        <v>0</v>
      </c>
      <c r="N365" s="344">
        <v>4.04</v>
      </c>
      <c r="O365" s="360">
        <v>0</v>
      </c>
      <c r="P365" s="344">
        <v>4.38</v>
      </c>
      <c r="Q365" s="360">
        <v>0</v>
      </c>
      <c r="R365" s="344">
        <v>4.8</v>
      </c>
    </row>
    <row r="366" spans="1:18">
      <c r="A366" s="296">
        <v>605499</v>
      </c>
      <c r="B366" s="343" t="s">
        <v>390</v>
      </c>
      <c r="C366" s="296" t="s">
        <v>105</v>
      </c>
      <c r="D366" s="344">
        <v>31786.04</v>
      </c>
      <c r="E366" s="360">
        <v>0</v>
      </c>
      <c r="F366" s="344">
        <v>3.74</v>
      </c>
      <c r="G366" s="360">
        <v>0</v>
      </c>
      <c r="H366" s="344">
        <v>5.15</v>
      </c>
      <c r="I366" s="360">
        <v>0</v>
      </c>
      <c r="J366" s="344">
        <v>3.56</v>
      </c>
      <c r="K366" s="360">
        <v>0</v>
      </c>
      <c r="L366" s="344">
        <v>5.27</v>
      </c>
      <c r="M366" s="360">
        <v>0</v>
      </c>
      <c r="N366" s="344">
        <v>4.66</v>
      </c>
      <c r="O366" s="360">
        <v>0</v>
      </c>
      <c r="P366" s="344">
        <v>5.0599999999999996</v>
      </c>
      <c r="Q366" s="360">
        <v>0</v>
      </c>
      <c r="R366" s="344">
        <v>5.55</v>
      </c>
    </row>
    <row r="367" spans="1:18">
      <c r="A367" s="296">
        <v>605691</v>
      </c>
      <c r="B367" s="343" t="s">
        <v>391</v>
      </c>
      <c r="C367" s="296" t="s">
        <v>105</v>
      </c>
      <c r="D367" s="344">
        <v>39446.76</v>
      </c>
      <c r="E367" s="360">
        <v>0</v>
      </c>
      <c r="F367" s="344">
        <v>4.25</v>
      </c>
      <c r="G367" s="360">
        <v>0</v>
      </c>
      <c r="H367" s="344">
        <v>5.85</v>
      </c>
      <c r="I367" s="360">
        <v>0</v>
      </c>
      <c r="J367" s="344">
        <v>4.05</v>
      </c>
      <c r="K367" s="360">
        <v>0</v>
      </c>
      <c r="L367" s="344">
        <v>5.99</v>
      </c>
      <c r="M367" s="360">
        <v>0</v>
      </c>
      <c r="N367" s="344">
        <v>5.3</v>
      </c>
      <c r="O367" s="360">
        <v>0</v>
      </c>
      <c r="P367" s="344">
        <v>5.74</v>
      </c>
      <c r="Q367" s="360">
        <v>0</v>
      </c>
      <c r="R367" s="344">
        <v>6.3</v>
      </c>
    </row>
    <row r="368" spans="1:18">
      <c r="A368" s="296">
        <v>605500</v>
      </c>
      <c r="B368" s="343" t="s">
        <v>392</v>
      </c>
      <c r="C368" s="296" t="s">
        <v>105</v>
      </c>
      <c r="D368" s="344">
        <v>39167.68</v>
      </c>
      <c r="E368" s="360">
        <v>0</v>
      </c>
      <c r="F368" s="344">
        <v>4.75</v>
      </c>
      <c r="G368" s="360">
        <v>0</v>
      </c>
      <c r="H368" s="344">
        <v>6.54</v>
      </c>
      <c r="I368" s="360">
        <v>0</v>
      </c>
      <c r="J368" s="344">
        <v>4.5199999999999996</v>
      </c>
      <c r="K368" s="360">
        <v>0</v>
      </c>
      <c r="L368" s="344">
        <v>6.7</v>
      </c>
      <c r="M368" s="360">
        <v>0</v>
      </c>
      <c r="N368" s="344">
        <v>5.93</v>
      </c>
      <c r="O368" s="360">
        <v>0</v>
      </c>
      <c r="P368" s="344">
        <v>6.43</v>
      </c>
      <c r="Q368" s="360">
        <v>0</v>
      </c>
      <c r="R368" s="344">
        <v>7.05</v>
      </c>
    </row>
    <row r="369" spans="1:18">
      <c r="A369" s="296">
        <v>605692</v>
      </c>
      <c r="B369" s="343" t="s">
        <v>393</v>
      </c>
      <c r="C369" s="296" t="s">
        <v>105</v>
      </c>
      <c r="D369" s="344">
        <v>46766.26</v>
      </c>
      <c r="E369" s="360">
        <v>0</v>
      </c>
      <c r="F369" s="344">
        <v>5.25</v>
      </c>
      <c r="G369" s="360">
        <v>0</v>
      </c>
      <c r="H369" s="344">
        <v>7.24</v>
      </c>
      <c r="I369" s="360">
        <v>0</v>
      </c>
      <c r="J369" s="344">
        <v>5.01</v>
      </c>
      <c r="K369" s="360">
        <v>0</v>
      </c>
      <c r="L369" s="344">
        <v>7.42</v>
      </c>
      <c r="M369" s="360">
        <v>0</v>
      </c>
      <c r="N369" s="344">
        <v>6.56</v>
      </c>
      <c r="O369" s="360">
        <v>0</v>
      </c>
      <c r="P369" s="344">
        <v>7.11</v>
      </c>
      <c r="Q369" s="360">
        <v>0</v>
      </c>
      <c r="R369" s="344">
        <v>7.8</v>
      </c>
    </row>
    <row r="370" spans="1:18">
      <c r="A370" s="296">
        <v>605501</v>
      </c>
      <c r="B370" s="343" t="s">
        <v>394</v>
      </c>
      <c r="C370" s="296" t="s">
        <v>105</v>
      </c>
      <c r="D370" s="344">
        <v>46473.4</v>
      </c>
      <c r="E370" s="360">
        <v>0.25659999999999999</v>
      </c>
      <c r="F370" s="344">
        <v>8.16</v>
      </c>
      <c r="G370" s="360">
        <v>0.29780000000000001</v>
      </c>
      <c r="H370" s="344">
        <v>10.37</v>
      </c>
      <c r="I370" s="360">
        <v>0</v>
      </c>
      <c r="J370" s="344">
        <v>8.2100000000000009</v>
      </c>
      <c r="K370" s="360">
        <v>0.29599999999999999</v>
      </c>
      <c r="L370" s="344">
        <v>10.35</v>
      </c>
      <c r="M370" s="360">
        <v>0</v>
      </c>
      <c r="N370" s="344">
        <v>9.4600000000000009</v>
      </c>
      <c r="O370" s="360">
        <v>0.25690000000000002</v>
      </c>
      <c r="P370" s="344">
        <v>9.52</v>
      </c>
      <c r="Q370" s="360">
        <v>0.25530000000000003</v>
      </c>
      <c r="R370" s="344">
        <v>10.52</v>
      </c>
    </row>
    <row r="371" spans="1:18">
      <c r="A371" s="296">
        <v>605693</v>
      </c>
      <c r="B371" s="343" t="s">
        <v>395</v>
      </c>
      <c r="C371" s="296" t="s">
        <v>105</v>
      </c>
      <c r="D371" s="344">
        <v>49966.59</v>
      </c>
      <c r="E371" s="360">
        <v>0</v>
      </c>
      <c r="F371" s="344">
        <v>19.7</v>
      </c>
      <c r="G371" s="360">
        <v>0</v>
      </c>
      <c r="H371" s="344">
        <v>26.9</v>
      </c>
      <c r="I371" s="360">
        <v>0</v>
      </c>
      <c r="J371" s="344">
        <v>19.18</v>
      </c>
      <c r="K371" s="360">
        <v>0</v>
      </c>
      <c r="L371" s="344">
        <v>27.38</v>
      </c>
      <c r="M371" s="360">
        <v>0</v>
      </c>
      <c r="N371" s="344">
        <v>24.31</v>
      </c>
      <c r="O371" s="360">
        <v>0</v>
      </c>
      <c r="P371" s="344">
        <v>26.33</v>
      </c>
      <c r="Q371" s="360">
        <v>0</v>
      </c>
      <c r="R371" s="344">
        <v>28.57</v>
      </c>
    </row>
    <row r="372" spans="1:18">
      <c r="A372" s="296">
        <v>605502</v>
      </c>
      <c r="B372" s="343" t="s">
        <v>396</v>
      </c>
      <c r="C372" s="296" t="s">
        <v>105</v>
      </c>
      <c r="D372" s="344">
        <v>49661.67</v>
      </c>
      <c r="E372" s="360">
        <v>0</v>
      </c>
      <c r="F372" s="344">
        <v>106.96</v>
      </c>
      <c r="G372" s="360">
        <v>0</v>
      </c>
      <c r="H372" s="344">
        <v>145.26</v>
      </c>
      <c r="I372" s="360">
        <v>0</v>
      </c>
      <c r="J372" s="344">
        <v>105.43</v>
      </c>
      <c r="K372" s="360">
        <v>0</v>
      </c>
      <c r="L372" s="344">
        <v>147.38999999999999</v>
      </c>
      <c r="M372" s="360">
        <v>0</v>
      </c>
      <c r="N372" s="344">
        <v>131.19999999999999</v>
      </c>
      <c r="O372" s="360">
        <v>0</v>
      </c>
      <c r="P372" s="344">
        <v>142.03</v>
      </c>
      <c r="Q372" s="360">
        <v>0</v>
      </c>
      <c r="R372" s="344">
        <v>153.01</v>
      </c>
    </row>
    <row r="373" spans="1:18">
      <c r="A373" s="296">
        <v>605694</v>
      </c>
      <c r="B373" s="343" t="s">
        <v>397</v>
      </c>
      <c r="C373" s="296" t="s">
        <v>105</v>
      </c>
      <c r="D373" s="344">
        <v>52903.34</v>
      </c>
      <c r="E373" s="360">
        <v>0</v>
      </c>
      <c r="F373" s="344">
        <v>120.73</v>
      </c>
      <c r="G373" s="360">
        <v>0</v>
      </c>
      <c r="H373" s="344">
        <v>163.92</v>
      </c>
      <c r="I373" s="360">
        <v>0</v>
      </c>
      <c r="J373" s="344">
        <v>119.02</v>
      </c>
      <c r="K373" s="360">
        <v>0</v>
      </c>
      <c r="L373" s="344">
        <v>166.32</v>
      </c>
      <c r="M373" s="360">
        <v>0</v>
      </c>
      <c r="N373" s="344">
        <v>148.05000000000001</v>
      </c>
      <c r="O373" s="360">
        <v>0</v>
      </c>
      <c r="P373" s="344">
        <v>160.28</v>
      </c>
      <c r="Q373" s="360">
        <v>0</v>
      </c>
      <c r="R373" s="344">
        <v>172.63</v>
      </c>
    </row>
    <row r="374" spans="1:18">
      <c r="A374" s="296">
        <v>605503</v>
      </c>
      <c r="B374" s="343" t="s">
        <v>398</v>
      </c>
      <c r="C374" s="296" t="s">
        <v>105</v>
      </c>
      <c r="D374" s="344">
        <v>52584.639999999999</v>
      </c>
      <c r="E374" s="360">
        <v>0</v>
      </c>
      <c r="F374" s="344">
        <v>24.29</v>
      </c>
      <c r="G374" s="360">
        <v>0</v>
      </c>
      <c r="H374" s="344">
        <v>33.119999999999997</v>
      </c>
      <c r="I374" s="360">
        <v>0</v>
      </c>
      <c r="J374" s="344">
        <v>23.71</v>
      </c>
      <c r="K374" s="360">
        <v>0</v>
      </c>
      <c r="L374" s="344">
        <v>33.68</v>
      </c>
      <c r="M374" s="360">
        <v>0</v>
      </c>
      <c r="N374" s="344">
        <v>29.93</v>
      </c>
      <c r="O374" s="360">
        <v>0</v>
      </c>
      <c r="P374" s="344">
        <v>32.42</v>
      </c>
      <c r="Q374" s="360">
        <v>0</v>
      </c>
      <c r="R374" s="344">
        <v>35.11</v>
      </c>
    </row>
    <row r="375" spans="1:18">
      <c r="A375" s="296">
        <v>606433</v>
      </c>
      <c r="B375" s="343" t="s">
        <v>399</v>
      </c>
      <c r="C375" s="296" t="s">
        <v>105</v>
      </c>
      <c r="D375" s="344">
        <v>7985.58</v>
      </c>
      <c r="E375" s="360">
        <v>0</v>
      </c>
      <c r="F375" s="344">
        <v>148.24</v>
      </c>
      <c r="G375" s="360">
        <v>0</v>
      </c>
      <c r="H375" s="344">
        <v>201.26</v>
      </c>
      <c r="I375" s="360">
        <v>0</v>
      </c>
      <c r="J375" s="344">
        <v>146.19999999999999</v>
      </c>
      <c r="K375" s="360">
        <v>0</v>
      </c>
      <c r="L375" s="344">
        <v>204.17</v>
      </c>
      <c r="M375" s="360">
        <v>0</v>
      </c>
      <c r="N375" s="344">
        <v>181.77</v>
      </c>
      <c r="O375" s="360">
        <v>0</v>
      </c>
      <c r="P375" s="344">
        <v>196.77</v>
      </c>
      <c r="Q375" s="360">
        <v>0</v>
      </c>
      <c r="R375" s="344">
        <v>211.9</v>
      </c>
    </row>
    <row r="376" spans="1:18">
      <c r="A376" s="296">
        <v>606343</v>
      </c>
      <c r="B376" s="343" t="s">
        <v>400</v>
      </c>
      <c r="C376" s="296" t="s">
        <v>105</v>
      </c>
      <c r="D376" s="344">
        <v>7898.46</v>
      </c>
      <c r="E376" s="360">
        <v>0</v>
      </c>
      <c r="F376" s="344">
        <v>28.94</v>
      </c>
      <c r="G376" s="360">
        <v>0</v>
      </c>
      <c r="H376" s="344">
        <v>39.42</v>
      </c>
      <c r="I376" s="360">
        <v>0</v>
      </c>
      <c r="J376" s="344">
        <v>28.33</v>
      </c>
      <c r="K376" s="360">
        <v>0</v>
      </c>
      <c r="L376" s="344">
        <v>40.06</v>
      </c>
      <c r="M376" s="360">
        <v>0</v>
      </c>
      <c r="N376" s="344">
        <v>35.630000000000003</v>
      </c>
      <c r="O376" s="360">
        <v>0</v>
      </c>
      <c r="P376" s="344">
        <v>38.58</v>
      </c>
      <c r="Q376" s="360">
        <v>0</v>
      </c>
      <c r="R376" s="344">
        <v>41.71</v>
      </c>
    </row>
    <row r="377" spans="1:18">
      <c r="A377" s="296">
        <v>606434</v>
      </c>
      <c r="B377" s="343" t="s">
        <v>401</v>
      </c>
      <c r="C377" s="296" t="s">
        <v>105</v>
      </c>
      <c r="D377" s="344">
        <v>8830.9599999999991</v>
      </c>
      <c r="E377" s="360">
        <v>0</v>
      </c>
      <c r="F377" s="344">
        <v>33.520000000000003</v>
      </c>
      <c r="G377" s="360">
        <v>0</v>
      </c>
      <c r="H377" s="344">
        <v>45.64</v>
      </c>
      <c r="I377" s="360">
        <v>0</v>
      </c>
      <c r="J377" s="344">
        <v>32.86</v>
      </c>
      <c r="K377" s="360">
        <v>0</v>
      </c>
      <c r="L377" s="344">
        <v>46.38</v>
      </c>
      <c r="M377" s="360">
        <v>0</v>
      </c>
      <c r="N377" s="344">
        <v>41.24</v>
      </c>
      <c r="O377" s="360">
        <v>0</v>
      </c>
      <c r="P377" s="344">
        <v>44.65</v>
      </c>
      <c r="Q377" s="360">
        <v>0</v>
      </c>
      <c r="R377" s="344">
        <v>48.25</v>
      </c>
    </row>
    <row r="378" spans="1:18">
      <c r="A378" s="296">
        <v>606344</v>
      </c>
      <c r="B378" s="343" t="s">
        <v>402</v>
      </c>
      <c r="C378" s="296" t="s">
        <v>105</v>
      </c>
      <c r="D378" s="344">
        <v>8737.93</v>
      </c>
      <c r="E378" s="360">
        <v>0</v>
      </c>
      <c r="F378" s="344">
        <v>38.11</v>
      </c>
      <c r="G378" s="360">
        <v>0</v>
      </c>
      <c r="H378" s="344">
        <v>51.86</v>
      </c>
      <c r="I378" s="360">
        <v>0</v>
      </c>
      <c r="J378" s="344">
        <v>37.39</v>
      </c>
      <c r="K378" s="360">
        <v>0</v>
      </c>
      <c r="L378" s="344">
        <v>52.69</v>
      </c>
      <c r="M378" s="360">
        <v>0</v>
      </c>
      <c r="N378" s="344">
        <v>46.86</v>
      </c>
      <c r="O378" s="360">
        <v>0</v>
      </c>
      <c r="P378" s="344">
        <v>50.74</v>
      </c>
      <c r="Q378" s="360">
        <v>0</v>
      </c>
      <c r="R378" s="344">
        <v>54.8</v>
      </c>
    </row>
    <row r="379" spans="1:18">
      <c r="A379" s="296">
        <v>606435</v>
      </c>
      <c r="B379" s="343" t="s">
        <v>403</v>
      </c>
      <c r="C379" s="296" t="s">
        <v>105</v>
      </c>
      <c r="D379" s="344">
        <v>9660.99</v>
      </c>
      <c r="E379" s="360">
        <v>0</v>
      </c>
      <c r="F379" s="344">
        <v>42.7</v>
      </c>
      <c r="G379" s="360">
        <v>0</v>
      </c>
      <c r="H379" s="344">
        <v>58.08</v>
      </c>
      <c r="I379" s="360">
        <v>0</v>
      </c>
      <c r="J379" s="344">
        <v>41.92</v>
      </c>
      <c r="K379" s="360">
        <v>0</v>
      </c>
      <c r="L379" s="344">
        <v>58.99</v>
      </c>
      <c r="M379" s="360">
        <v>0</v>
      </c>
      <c r="N379" s="344">
        <v>52.48</v>
      </c>
      <c r="O379" s="360">
        <v>0</v>
      </c>
      <c r="P379" s="344">
        <v>56.81</v>
      </c>
      <c r="Q379" s="360">
        <v>0</v>
      </c>
      <c r="R379" s="344">
        <v>61.34</v>
      </c>
    </row>
    <row r="380" spans="1:18">
      <c r="A380" s="296">
        <v>606345</v>
      </c>
      <c r="B380" s="343" t="s">
        <v>404</v>
      </c>
      <c r="C380" s="296" t="s">
        <v>105</v>
      </c>
      <c r="D380" s="344">
        <v>9563.5400000000009</v>
      </c>
      <c r="E380" s="360">
        <v>0</v>
      </c>
      <c r="F380" s="344">
        <v>47.28</v>
      </c>
      <c r="G380" s="360">
        <v>0</v>
      </c>
      <c r="H380" s="344">
        <v>64.3</v>
      </c>
      <c r="I380" s="360">
        <v>0</v>
      </c>
      <c r="J380" s="344">
        <v>46.45</v>
      </c>
      <c r="K380" s="360">
        <v>0</v>
      </c>
      <c r="L380" s="344">
        <v>65.3</v>
      </c>
      <c r="M380" s="360">
        <v>0</v>
      </c>
      <c r="N380" s="344">
        <v>58.1</v>
      </c>
      <c r="O380" s="360">
        <v>0</v>
      </c>
      <c r="P380" s="344">
        <v>62.9</v>
      </c>
      <c r="Q380" s="360">
        <v>0</v>
      </c>
      <c r="R380" s="344">
        <v>67.89</v>
      </c>
    </row>
    <row r="381" spans="1:18">
      <c r="A381" s="296">
        <v>606436</v>
      </c>
      <c r="B381" s="343" t="s">
        <v>405</v>
      </c>
      <c r="C381" s="296" t="s">
        <v>105</v>
      </c>
      <c r="D381" s="344">
        <v>10274.18</v>
      </c>
      <c r="E381" s="360">
        <v>0</v>
      </c>
      <c r="F381" s="344">
        <v>51.87</v>
      </c>
      <c r="G381" s="360">
        <v>0</v>
      </c>
      <c r="H381" s="344">
        <v>70.52</v>
      </c>
      <c r="I381" s="360">
        <v>0</v>
      </c>
      <c r="J381" s="344">
        <v>50.98</v>
      </c>
      <c r="K381" s="360">
        <v>0</v>
      </c>
      <c r="L381" s="344">
        <v>71.62</v>
      </c>
      <c r="M381" s="360">
        <v>0</v>
      </c>
      <c r="N381" s="344">
        <v>63.71</v>
      </c>
      <c r="O381" s="360">
        <v>0</v>
      </c>
      <c r="P381" s="344">
        <v>68.989999999999995</v>
      </c>
      <c r="Q381" s="360">
        <v>0</v>
      </c>
      <c r="R381" s="344">
        <v>74.430000000000007</v>
      </c>
    </row>
    <row r="382" spans="1:18">
      <c r="A382" s="296">
        <v>606346</v>
      </c>
      <c r="B382" s="343" t="s">
        <v>406</v>
      </c>
      <c r="C382" s="296" t="s">
        <v>105</v>
      </c>
      <c r="D382" s="344">
        <v>10169.34</v>
      </c>
      <c r="E382" s="360">
        <v>0</v>
      </c>
      <c r="F382" s="344">
        <v>65.62</v>
      </c>
      <c r="G382" s="360">
        <v>0</v>
      </c>
      <c r="H382" s="344">
        <v>89.18</v>
      </c>
      <c r="I382" s="360">
        <v>0</v>
      </c>
      <c r="J382" s="344">
        <v>64.569999999999993</v>
      </c>
      <c r="K382" s="360">
        <v>0</v>
      </c>
      <c r="L382" s="344">
        <v>90.54</v>
      </c>
      <c r="M382" s="360">
        <v>0</v>
      </c>
      <c r="N382" s="344">
        <v>80.569999999999993</v>
      </c>
      <c r="O382" s="360">
        <v>0</v>
      </c>
      <c r="P382" s="344">
        <v>87.23</v>
      </c>
      <c r="Q382" s="360">
        <v>0</v>
      </c>
      <c r="R382" s="344">
        <v>94.07</v>
      </c>
    </row>
    <row r="383" spans="1:18">
      <c r="A383" s="296">
        <v>606437</v>
      </c>
      <c r="B383" s="343" t="s">
        <v>407</v>
      </c>
      <c r="C383" s="296" t="s">
        <v>105</v>
      </c>
      <c r="D383" s="344">
        <v>11117.25</v>
      </c>
      <c r="E383" s="360">
        <v>0</v>
      </c>
      <c r="F383" s="344">
        <v>83.97</v>
      </c>
      <c r="G383" s="360">
        <v>0</v>
      </c>
      <c r="H383" s="344">
        <v>114.08</v>
      </c>
      <c r="I383" s="360">
        <v>0</v>
      </c>
      <c r="J383" s="344">
        <v>82.69</v>
      </c>
      <c r="K383" s="360">
        <v>0</v>
      </c>
      <c r="L383" s="344">
        <v>115.77</v>
      </c>
      <c r="M383" s="360">
        <v>0</v>
      </c>
      <c r="N383" s="344">
        <v>103.05</v>
      </c>
      <c r="O383" s="360">
        <v>0</v>
      </c>
      <c r="P383" s="344">
        <v>111.56</v>
      </c>
      <c r="Q383" s="360">
        <v>0</v>
      </c>
      <c r="R383" s="344">
        <v>120.22</v>
      </c>
    </row>
    <row r="384" spans="1:18">
      <c r="A384" s="296">
        <v>606347</v>
      </c>
      <c r="B384" s="343" t="s">
        <v>408</v>
      </c>
      <c r="C384" s="296" t="s">
        <v>105</v>
      </c>
      <c r="D384" s="344">
        <v>11007.98</v>
      </c>
      <c r="E384" s="360">
        <v>0</v>
      </c>
      <c r="F384" s="344">
        <v>93.14</v>
      </c>
      <c r="G384" s="360">
        <v>0</v>
      </c>
      <c r="H384" s="344">
        <v>126.52</v>
      </c>
      <c r="I384" s="360">
        <v>0</v>
      </c>
      <c r="J384" s="344">
        <v>91.75</v>
      </c>
      <c r="K384" s="360">
        <v>0</v>
      </c>
      <c r="L384" s="344">
        <v>128.38</v>
      </c>
      <c r="M384" s="360">
        <v>0</v>
      </c>
      <c r="N384" s="344">
        <v>114.28</v>
      </c>
      <c r="O384" s="360">
        <v>0</v>
      </c>
      <c r="P384" s="344">
        <v>123.72</v>
      </c>
      <c r="Q384" s="360">
        <v>0</v>
      </c>
      <c r="R384" s="344">
        <v>133.32</v>
      </c>
    </row>
    <row r="385" spans="1:18">
      <c r="A385" s="296">
        <v>606438</v>
      </c>
      <c r="B385" s="343" t="s">
        <v>409</v>
      </c>
      <c r="C385" s="296" t="s">
        <v>105</v>
      </c>
      <c r="D385" s="344">
        <v>11413.05</v>
      </c>
      <c r="E385" s="360">
        <v>0.9839</v>
      </c>
      <c r="F385" s="344">
        <v>2209.33</v>
      </c>
      <c r="G385" s="360">
        <v>6.4999999999999997E-3</v>
      </c>
      <c r="H385" s="344">
        <v>4631.3900000000003</v>
      </c>
      <c r="I385" s="360">
        <v>3.0999999999999999E-3</v>
      </c>
      <c r="J385" s="344">
        <v>1979.88</v>
      </c>
      <c r="K385" s="360">
        <v>7.3000000000000001E-3</v>
      </c>
      <c r="L385" s="344">
        <v>1917.27</v>
      </c>
      <c r="M385" s="360">
        <v>0</v>
      </c>
      <c r="N385" s="344">
        <v>1929.5</v>
      </c>
      <c r="O385" s="360">
        <v>0.98470000000000002</v>
      </c>
      <c r="P385" s="344">
        <v>1808.37</v>
      </c>
      <c r="Q385" s="360">
        <v>8.0000000000000002E-3</v>
      </c>
      <c r="R385" s="344">
        <v>2213.33</v>
      </c>
    </row>
    <row r="386" spans="1:18">
      <c r="A386" s="296">
        <v>606348</v>
      </c>
      <c r="B386" s="343" t="s">
        <v>410</v>
      </c>
      <c r="C386" s="296" t="s">
        <v>105</v>
      </c>
      <c r="D386" s="344">
        <v>11302.31</v>
      </c>
      <c r="E386" s="360">
        <v>0.98660000000000003</v>
      </c>
      <c r="F386" s="344">
        <v>3044.99</v>
      </c>
      <c r="G386" s="360">
        <v>5.5999999999999999E-3</v>
      </c>
      <c r="H386" s="344">
        <v>6390.82</v>
      </c>
      <c r="I386" s="360">
        <v>2.7000000000000001E-3</v>
      </c>
      <c r="J386" s="344">
        <v>2727.44</v>
      </c>
      <c r="K386" s="360">
        <v>6.3E-3</v>
      </c>
      <c r="L386" s="344">
        <v>2639.97</v>
      </c>
      <c r="M386" s="360">
        <v>0</v>
      </c>
      <c r="N386" s="344">
        <v>2657.07</v>
      </c>
      <c r="O386" s="360">
        <v>0.98719999999999997</v>
      </c>
      <c r="P386" s="344">
        <v>2489.33</v>
      </c>
      <c r="Q386" s="360">
        <v>6.8999999999999999E-3</v>
      </c>
      <c r="R386" s="344">
        <v>3048.34</v>
      </c>
    </row>
    <row r="387" spans="1:18">
      <c r="A387" s="296">
        <v>606439</v>
      </c>
      <c r="B387" s="343" t="s">
        <v>411</v>
      </c>
      <c r="C387" s="296" t="s">
        <v>105</v>
      </c>
      <c r="D387" s="344">
        <v>12040.58</v>
      </c>
      <c r="E387" s="360">
        <v>0.98499999999999999</v>
      </c>
      <c r="F387" s="344">
        <v>155.9</v>
      </c>
      <c r="G387" s="360">
        <v>0</v>
      </c>
      <c r="H387" s="344">
        <v>328.02</v>
      </c>
      <c r="I387" s="360">
        <v>0</v>
      </c>
      <c r="J387" s="344">
        <v>139.63</v>
      </c>
      <c r="K387" s="360">
        <v>0</v>
      </c>
      <c r="L387" s="344">
        <v>135.08000000000001</v>
      </c>
      <c r="M387" s="360">
        <v>0</v>
      </c>
      <c r="N387" s="344">
        <v>135.96</v>
      </c>
      <c r="O387" s="360">
        <v>0.98619999999999997</v>
      </c>
      <c r="P387" s="344">
        <v>127.5</v>
      </c>
      <c r="Q387" s="360">
        <v>0</v>
      </c>
      <c r="R387" s="344">
        <v>156.16</v>
      </c>
    </row>
    <row r="388" spans="1:18">
      <c r="A388" s="296">
        <v>606349</v>
      </c>
      <c r="B388" s="343" t="s">
        <v>412</v>
      </c>
      <c r="C388" s="296" t="s">
        <v>105</v>
      </c>
      <c r="D388" s="344">
        <v>11892.92</v>
      </c>
      <c r="E388" s="360">
        <v>0.98680000000000001</v>
      </c>
      <c r="F388" s="344">
        <v>243.99</v>
      </c>
      <c r="G388" s="360">
        <v>0</v>
      </c>
      <c r="H388" s="344">
        <v>513.63</v>
      </c>
      <c r="I388" s="360">
        <v>0</v>
      </c>
      <c r="J388" s="344">
        <v>218.43</v>
      </c>
      <c r="K388" s="360">
        <v>0</v>
      </c>
      <c r="L388" s="344">
        <v>211.38</v>
      </c>
      <c r="M388" s="360">
        <v>0</v>
      </c>
      <c r="N388" s="344">
        <v>212.72</v>
      </c>
      <c r="O388" s="360">
        <v>0.98750000000000004</v>
      </c>
      <c r="P388" s="344">
        <v>199.42</v>
      </c>
      <c r="Q388" s="360">
        <v>0</v>
      </c>
      <c r="R388" s="344">
        <v>244.31</v>
      </c>
    </row>
    <row r="389" spans="1:18">
      <c r="A389" s="296">
        <v>606440</v>
      </c>
      <c r="B389" s="343" t="s">
        <v>413</v>
      </c>
      <c r="C389" s="296" t="s">
        <v>105</v>
      </c>
      <c r="D389" s="344">
        <v>12589.76</v>
      </c>
      <c r="E389" s="360">
        <v>0.98260000000000003</v>
      </c>
      <c r="F389" s="344">
        <v>883.52</v>
      </c>
      <c r="G389" s="360">
        <v>7.4999999999999997E-3</v>
      </c>
      <c r="H389" s="344">
        <v>1850.51</v>
      </c>
      <c r="I389" s="360">
        <v>3.5999999999999999E-3</v>
      </c>
      <c r="J389" s="344">
        <v>791.89</v>
      </c>
      <c r="K389" s="360">
        <v>8.3999999999999995E-3</v>
      </c>
      <c r="L389" s="344">
        <v>767.26</v>
      </c>
      <c r="M389" s="360">
        <v>0</v>
      </c>
      <c r="N389" s="344">
        <v>772.03</v>
      </c>
      <c r="O389" s="360">
        <v>0.98329999999999995</v>
      </c>
      <c r="P389" s="344">
        <v>723.64</v>
      </c>
      <c r="Q389" s="360">
        <v>9.1000000000000004E-3</v>
      </c>
      <c r="R389" s="344">
        <v>885.47</v>
      </c>
    </row>
    <row r="390" spans="1:18">
      <c r="A390" s="296">
        <v>606350</v>
      </c>
      <c r="B390" s="343" t="s">
        <v>414</v>
      </c>
      <c r="C390" s="296" t="s">
        <v>105</v>
      </c>
      <c r="D390" s="344">
        <v>12436.19</v>
      </c>
      <c r="E390" s="360">
        <v>0.98380000000000001</v>
      </c>
      <c r="F390" s="344">
        <v>1435.11</v>
      </c>
      <c r="G390" s="360">
        <v>7.0000000000000001E-3</v>
      </c>
      <c r="H390" s="344">
        <v>3007.58</v>
      </c>
      <c r="I390" s="360">
        <v>3.3E-3</v>
      </c>
      <c r="J390" s="344">
        <v>1286.01</v>
      </c>
      <c r="K390" s="360">
        <v>7.7999999999999996E-3</v>
      </c>
      <c r="L390" s="344">
        <v>1245.67</v>
      </c>
      <c r="M390" s="360">
        <v>0</v>
      </c>
      <c r="N390" s="344">
        <v>1253.51</v>
      </c>
      <c r="O390" s="360">
        <v>0.98450000000000004</v>
      </c>
      <c r="P390" s="344">
        <v>1174.77</v>
      </c>
      <c r="Q390" s="360">
        <v>8.5000000000000006E-3</v>
      </c>
      <c r="R390" s="344">
        <v>1437.82</v>
      </c>
    </row>
    <row r="391" spans="1:18">
      <c r="A391" s="296">
        <v>606441</v>
      </c>
      <c r="B391" s="343" t="s">
        <v>415</v>
      </c>
      <c r="C391" s="296" t="s">
        <v>105</v>
      </c>
      <c r="D391" s="344">
        <v>13189.92</v>
      </c>
      <c r="E391" s="360">
        <v>0</v>
      </c>
      <c r="F391" s="344">
        <v>19.399999999999999</v>
      </c>
      <c r="G391" s="360">
        <v>0</v>
      </c>
      <c r="H391" s="344">
        <v>20.02</v>
      </c>
      <c r="I391" s="360">
        <v>0</v>
      </c>
      <c r="J391" s="344">
        <v>14.91</v>
      </c>
      <c r="K391" s="360">
        <v>0</v>
      </c>
      <c r="L391" s="344">
        <v>17.350000000000001</v>
      </c>
      <c r="M391" s="360">
        <v>0</v>
      </c>
      <c r="N391" s="344">
        <v>18.760000000000002</v>
      </c>
      <c r="O391" s="360">
        <v>0</v>
      </c>
      <c r="P391" s="344">
        <v>21.17</v>
      </c>
      <c r="Q391" s="360">
        <v>0</v>
      </c>
      <c r="R391" s="344">
        <v>25.07</v>
      </c>
    </row>
    <row r="392" spans="1:18">
      <c r="A392" s="296">
        <v>606351</v>
      </c>
      <c r="B392" s="343" t="s">
        <v>416</v>
      </c>
      <c r="C392" s="296" t="s">
        <v>105</v>
      </c>
      <c r="D392" s="344">
        <v>13031.93</v>
      </c>
      <c r="E392" s="360">
        <v>0</v>
      </c>
      <c r="F392" s="344">
        <v>68.38</v>
      </c>
      <c r="G392" s="360">
        <v>0</v>
      </c>
      <c r="H392" s="344">
        <v>67.89</v>
      </c>
      <c r="I392" s="360">
        <v>0</v>
      </c>
      <c r="J392" s="344">
        <v>50.84</v>
      </c>
      <c r="K392" s="360">
        <v>0</v>
      </c>
      <c r="L392" s="344">
        <v>57.22</v>
      </c>
      <c r="M392" s="360">
        <v>0</v>
      </c>
      <c r="N392" s="344">
        <v>63.84</v>
      </c>
      <c r="O392" s="360">
        <v>0</v>
      </c>
      <c r="P392" s="344">
        <v>72.73</v>
      </c>
      <c r="Q392" s="360">
        <v>0</v>
      </c>
      <c r="R392" s="344">
        <v>87.19</v>
      </c>
    </row>
    <row r="393" spans="1:18">
      <c r="A393" s="296">
        <v>606442</v>
      </c>
      <c r="B393" s="343" t="s">
        <v>417</v>
      </c>
      <c r="C393" s="296" t="s">
        <v>105</v>
      </c>
      <c r="D393" s="344">
        <v>13763.36</v>
      </c>
      <c r="E393" s="360">
        <v>0</v>
      </c>
      <c r="F393" s="344">
        <v>113.62</v>
      </c>
      <c r="G393" s="360">
        <v>0</v>
      </c>
      <c r="H393" s="344">
        <v>111.95</v>
      </c>
      <c r="I393" s="360">
        <v>0</v>
      </c>
      <c r="J393" s="344">
        <v>83.9</v>
      </c>
      <c r="K393" s="360">
        <v>0</v>
      </c>
      <c r="L393" s="344">
        <v>93.87</v>
      </c>
      <c r="M393" s="360">
        <v>0</v>
      </c>
      <c r="N393" s="344">
        <v>105.3</v>
      </c>
      <c r="O393" s="360">
        <v>0</v>
      </c>
      <c r="P393" s="344">
        <v>120.37</v>
      </c>
      <c r="Q393" s="360">
        <v>0</v>
      </c>
      <c r="R393" s="344">
        <v>144.63999999999999</v>
      </c>
    </row>
    <row r="394" spans="1:18">
      <c r="A394" s="296">
        <v>606352</v>
      </c>
      <c r="B394" s="343" t="s">
        <v>418</v>
      </c>
      <c r="C394" s="296" t="s">
        <v>105</v>
      </c>
      <c r="D394" s="344">
        <v>13599.46</v>
      </c>
      <c r="E394" s="360">
        <v>0</v>
      </c>
      <c r="F394" s="344">
        <v>179.26</v>
      </c>
      <c r="G394" s="360">
        <v>0</v>
      </c>
      <c r="H394" s="344">
        <v>176.48</v>
      </c>
      <c r="I394" s="360">
        <v>0</v>
      </c>
      <c r="J394" s="344">
        <v>132.66999999999999</v>
      </c>
      <c r="K394" s="360">
        <v>0</v>
      </c>
      <c r="L394" s="344">
        <v>147.22</v>
      </c>
      <c r="M394" s="360">
        <v>0</v>
      </c>
      <c r="N394" s="344">
        <v>166.5</v>
      </c>
      <c r="O394" s="360">
        <v>0</v>
      </c>
      <c r="P394" s="344">
        <v>188.41</v>
      </c>
      <c r="Q394" s="360">
        <v>0</v>
      </c>
      <c r="R394" s="344">
        <v>226.42</v>
      </c>
    </row>
    <row r="395" spans="1:18">
      <c r="A395" s="296">
        <v>606443</v>
      </c>
      <c r="B395" s="343" t="s">
        <v>419</v>
      </c>
      <c r="C395" s="296" t="s">
        <v>105</v>
      </c>
      <c r="D395" s="344">
        <v>14589.28</v>
      </c>
      <c r="E395" s="360">
        <v>0</v>
      </c>
      <c r="F395" s="344">
        <v>268.39</v>
      </c>
      <c r="G395" s="360">
        <v>0</v>
      </c>
      <c r="H395" s="344">
        <v>264.77999999999997</v>
      </c>
      <c r="I395" s="360">
        <v>0</v>
      </c>
      <c r="J395" s="344">
        <v>199.65</v>
      </c>
      <c r="K395" s="360">
        <v>0</v>
      </c>
      <c r="L395" s="344">
        <v>219.91</v>
      </c>
      <c r="M395" s="360">
        <v>0</v>
      </c>
      <c r="N395" s="344">
        <v>250.74</v>
      </c>
      <c r="O395" s="360">
        <v>0</v>
      </c>
      <c r="P395" s="344">
        <v>279.73</v>
      </c>
      <c r="Q395" s="360">
        <v>0</v>
      </c>
      <c r="R395" s="344">
        <v>335.89</v>
      </c>
    </row>
    <row r="396" spans="1:18">
      <c r="A396" s="296">
        <v>606353</v>
      </c>
      <c r="B396" s="343" t="s">
        <v>420</v>
      </c>
      <c r="C396" s="296" t="s">
        <v>105</v>
      </c>
      <c r="D396" s="344">
        <v>14420.94</v>
      </c>
      <c r="E396" s="360">
        <v>0</v>
      </c>
      <c r="F396" s="344">
        <v>348.51</v>
      </c>
      <c r="G396" s="360">
        <v>0</v>
      </c>
      <c r="H396" s="344">
        <v>341.11</v>
      </c>
      <c r="I396" s="360">
        <v>0</v>
      </c>
      <c r="J396" s="344">
        <v>256.36</v>
      </c>
      <c r="K396" s="360">
        <v>0</v>
      </c>
      <c r="L396" s="344">
        <v>283.81</v>
      </c>
      <c r="M396" s="360">
        <v>0</v>
      </c>
      <c r="N396" s="344">
        <v>321.61</v>
      </c>
      <c r="O396" s="360">
        <v>0</v>
      </c>
      <c r="P396" s="344">
        <v>365.92</v>
      </c>
      <c r="Q396" s="360">
        <v>0</v>
      </c>
      <c r="R396" s="344">
        <v>440.57</v>
      </c>
    </row>
    <row r="397" spans="1:18">
      <c r="A397" s="296">
        <v>606444</v>
      </c>
      <c r="B397" s="343" t="s">
        <v>421</v>
      </c>
      <c r="C397" s="296" t="s">
        <v>105</v>
      </c>
      <c r="D397" s="344">
        <v>15227.68</v>
      </c>
      <c r="E397" s="360">
        <v>5.4000000000000003E-3</v>
      </c>
      <c r="F397" s="344">
        <v>462.83</v>
      </c>
      <c r="G397" s="360">
        <v>5.8999999999999999E-3</v>
      </c>
      <c r="H397" s="344">
        <v>452.87</v>
      </c>
      <c r="I397" s="360">
        <v>0</v>
      </c>
      <c r="J397" s="344">
        <v>341.44</v>
      </c>
      <c r="K397" s="360">
        <v>7.9000000000000008E-3</v>
      </c>
      <c r="L397" s="344">
        <v>376.64</v>
      </c>
      <c r="M397" s="360">
        <v>0</v>
      </c>
      <c r="N397" s="344">
        <v>427.07</v>
      </c>
      <c r="O397" s="360">
        <v>6.3E-3</v>
      </c>
      <c r="P397" s="344">
        <v>484.48</v>
      </c>
      <c r="Q397" s="360">
        <v>5.5999999999999999E-3</v>
      </c>
      <c r="R397" s="344">
        <v>583.27</v>
      </c>
    </row>
    <row r="398" spans="1:18">
      <c r="A398" s="296">
        <v>606354</v>
      </c>
      <c r="B398" s="343" t="s">
        <v>422</v>
      </c>
      <c r="C398" s="296" t="s">
        <v>105</v>
      </c>
      <c r="D398" s="344">
        <v>15053.44</v>
      </c>
      <c r="E398" s="360">
        <v>0</v>
      </c>
      <c r="F398" s="344">
        <v>45.37</v>
      </c>
      <c r="G398" s="360">
        <v>0</v>
      </c>
      <c r="H398" s="344">
        <v>44.87</v>
      </c>
      <c r="I398" s="360">
        <v>0</v>
      </c>
      <c r="J398" s="344">
        <v>33.46</v>
      </c>
      <c r="K398" s="360">
        <v>0</v>
      </c>
      <c r="L398" s="344">
        <v>38.049999999999997</v>
      </c>
      <c r="M398" s="360">
        <v>0</v>
      </c>
      <c r="N398" s="344">
        <v>41.98</v>
      </c>
      <c r="O398" s="360">
        <v>0</v>
      </c>
      <c r="P398" s="344">
        <v>48.79</v>
      </c>
      <c r="Q398" s="360">
        <v>0</v>
      </c>
      <c r="R398" s="344">
        <v>58.57</v>
      </c>
    </row>
    <row r="399" spans="1:18">
      <c r="A399" s="296">
        <v>606445</v>
      </c>
      <c r="B399" s="343" t="s">
        <v>423</v>
      </c>
      <c r="C399" s="296" t="s">
        <v>105</v>
      </c>
      <c r="D399" s="344">
        <v>15821.95</v>
      </c>
      <c r="E399" s="360">
        <v>0</v>
      </c>
      <c r="F399" s="344">
        <v>86.74</v>
      </c>
      <c r="G399" s="360">
        <v>0</v>
      </c>
      <c r="H399" s="344">
        <v>84.96</v>
      </c>
      <c r="I399" s="360">
        <v>0</v>
      </c>
      <c r="J399" s="344">
        <v>63.47</v>
      </c>
      <c r="K399" s="360">
        <v>0</v>
      </c>
      <c r="L399" s="344">
        <v>71.459999999999994</v>
      </c>
      <c r="M399" s="360">
        <v>0</v>
      </c>
      <c r="N399" s="344">
        <v>79.56</v>
      </c>
      <c r="O399" s="360">
        <v>0</v>
      </c>
      <c r="P399" s="344">
        <v>92.66</v>
      </c>
      <c r="Q399" s="360">
        <v>0</v>
      </c>
      <c r="R399" s="344">
        <v>111.55</v>
      </c>
    </row>
    <row r="400" spans="1:18">
      <c r="A400" s="296">
        <v>606355</v>
      </c>
      <c r="B400" s="343" t="s">
        <v>424</v>
      </c>
      <c r="C400" s="296" t="s">
        <v>105</v>
      </c>
      <c r="D400" s="344">
        <v>15644.76</v>
      </c>
      <c r="E400" s="360">
        <v>0</v>
      </c>
      <c r="F400" s="344">
        <v>145.37</v>
      </c>
      <c r="G400" s="360">
        <v>0</v>
      </c>
      <c r="H400" s="344">
        <v>141.66999999999999</v>
      </c>
      <c r="I400" s="360">
        <v>0</v>
      </c>
      <c r="J400" s="344">
        <v>105.91</v>
      </c>
      <c r="K400" s="360">
        <v>0</v>
      </c>
      <c r="L400" s="344">
        <v>118.7</v>
      </c>
      <c r="M400" s="360">
        <v>0</v>
      </c>
      <c r="N400" s="344">
        <v>132.69999999999999</v>
      </c>
      <c r="O400" s="360">
        <v>0</v>
      </c>
      <c r="P400" s="344">
        <v>154.75</v>
      </c>
      <c r="Q400" s="360">
        <v>0</v>
      </c>
      <c r="R400" s="344">
        <v>186.59</v>
      </c>
    </row>
    <row r="401" spans="1:18">
      <c r="A401" s="296">
        <v>606446</v>
      </c>
      <c r="B401" s="343" t="s">
        <v>425</v>
      </c>
      <c r="C401" s="296" t="s">
        <v>105</v>
      </c>
      <c r="D401" s="344">
        <v>16397.46</v>
      </c>
      <c r="E401" s="360">
        <v>0</v>
      </c>
      <c r="F401" s="344">
        <v>225.97</v>
      </c>
      <c r="G401" s="360">
        <v>0</v>
      </c>
      <c r="H401" s="344">
        <v>219.54</v>
      </c>
      <c r="I401" s="360">
        <v>0</v>
      </c>
      <c r="J401" s="344">
        <v>164.21</v>
      </c>
      <c r="K401" s="360">
        <v>0</v>
      </c>
      <c r="L401" s="344">
        <v>183.52</v>
      </c>
      <c r="M401" s="360">
        <v>0</v>
      </c>
      <c r="N401" s="344">
        <v>205.72</v>
      </c>
      <c r="O401" s="360">
        <v>0</v>
      </c>
      <c r="P401" s="344">
        <v>240.02</v>
      </c>
      <c r="Q401" s="360">
        <v>0</v>
      </c>
      <c r="R401" s="344">
        <v>289.70999999999998</v>
      </c>
    </row>
    <row r="402" spans="1:18">
      <c r="A402" s="296">
        <v>606356</v>
      </c>
      <c r="B402" s="343" t="s">
        <v>426</v>
      </c>
      <c r="C402" s="296" t="s">
        <v>105</v>
      </c>
      <c r="D402" s="344">
        <v>16215.84</v>
      </c>
      <c r="E402" s="360">
        <v>0</v>
      </c>
      <c r="F402" s="344">
        <v>345.88</v>
      </c>
      <c r="G402" s="360">
        <v>0</v>
      </c>
      <c r="H402" s="344">
        <v>335.26</v>
      </c>
      <c r="I402" s="360">
        <v>0</v>
      </c>
      <c r="J402" s="344">
        <v>250.85</v>
      </c>
      <c r="K402" s="360">
        <v>0</v>
      </c>
      <c r="L402" s="344">
        <v>279.77999999999997</v>
      </c>
      <c r="M402" s="360">
        <v>0</v>
      </c>
      <c r="N402" s="344">
        <v>314.24</v>
      </c>
      <c r="O402" s="360">
        <v>0</v>
      </c>
      <c r="P402" s="344">
        <v>366.83</v>
      </c>
      <c r="Q402" s="360">
        <v>0</v>
      </c>
      <c r="R402" s="344">
        <v>443.05</v>
      </c>
    </row>
    <row r="403" spans="1:18">
      <c r="A403" s="296">
        <v>606447</v>
      </c>
      <c r="B403" s="343" t="s">
        <v>427</v>
      </c>
      <c r="C403" s="296" t="s">
        <v>105</v>
      </c>
      <c r="D403" s="344">
        <v>17043.810000000001</v>
      </c>
      <c r="E403" s="360">
        <v>0</v>
      </c>
      <c r="F403" s="344">
        <v>487.22</v>
      </c>
      <c r="G403" s="360">
        <v>0</v>
      </c>
      <c r="H403" s="344">
        <v>471.66</v>
      </c>
      <c r="I403" s="360">
        <v>0</v>
      </c>
      <c r="J403" s="344">
        <v>352.97</v>
      </c>
      <c r="K403" s="360">
        <v>0</v>
      </c>
      <c r="L403" s="344">
        <v>393.21</v>
      </c>
      <c r="M403" s="360">
        <v>0</v>
      </c>
      <c r="N403" s="344">
        <v>442.11</v>
      </c>
      <c r="O403" s="360">
        <v>0</v>
      </c>
      <c r="P403" s="344">
        <v>516.26</v>
      </c>
      <c r="Q403" s="360">
        <v>0</v>
      </c>
      <c r="R403" s="344">
        <v>623.80999999999995</v>
      </c>
    </row>
    <row r="404" spans="1:18">
      <c r="A404" s="296">
        <v>606357</v>
      </c>
      <c r="B404" s="343" t="s">
        <v>428</v>
      </c>
      <c r="C404" s="296" t="s">
        <v>105</v>
      </c>
      <c r="D404" s="344">
        <v>16823.310000000001</v>
      </c>
      <c r="E404" s="360">
        <v>4.0000000000000001E-3</v>
      </c>
      <c r="F404" s="344">
        <v>569.45000000000005</v>
      </c>
      <c r="G404" s="360">
        <v>4.3E-3</v>
      </c>
      <c r="H404" s="344">
        <v>551.22</v>
      </c>
      <c r="I404" s="360">
        <v>0</v>
      </c>
      <c r="J404" s="344">
        <v>413.44</v>
      </c>
      <c r="K404" s="360">
        <v>5.8999999999999999E-3</v>
      </c>
      <c r="L404" s="344">
        <v>459.63</v>
      </c>
      <c r="M404" s="360">
        <v>0</v>
      </c>
      <c r="N404" s="344">
        <v>516.69000000000005</v>
      </c>
      <c r="O404" s="360">
        <v>4.7000000000000002E-3</v>
      </c>
      <c r="P404" s="344">
        <v>602.47</v>
      </c>
      <c r="Q404" s="360">
        <v>4.0000000000000001E-3</v>
      </c>
      <c r="R404" s="344">
        <v>727.91</v>
      </c>
    </row>
    <row r="405" spans="1:18">
      <c r="A405" s="296">
        <v>606448</v>
      </c>
      <c r="B405" s="343" t="s">
        <v>429</v>
      </c>
      <c r="C405" s="296" t="s">
        <v>105</v>
      </c>
      <c r="D405" s="344">
        <v>17934.32</v>
      </c>
      <c r="E405" s="360">
        <v>0.25969999999999999</v>
      </c>
      <c r="F405" s="344">
        <v>10.14</v>
      </c>
      <c r="G405" s="360">
        <v>0.30969999999999998</v>
      </c>
      <c r="H405" s="344">
        <v>13.47</v>
      </c>
      <c r="I405" s="360">
        <v>0</v>
      </c>
      <c r="J405" s="344">
        <v>10.38</v>
      </c>
      <c r="K405" s="360">
        <v>0.30249999999999999</v>
      </c>
      <c r="L405" s="344">
        <v>13.52</v>
      </c>
      <c r="M405" s="360">
        <v>0</v>
      </c>
      <c r="N405" s="344">
        <v>12.12</v>
      </c>
      <c r="O405" s="360">
        <v>0.2591</v>
      </c>
      <c r="P405" s="344">
        <v>12.4</v>
      </c>
      <c r="Q405" s="360">
        <v>0.25319999999999998</v>
      </c>
      <c r="R405" s="344">
        <v>13.87</v>
      </c>
    </row>
    <row r="406" spans="1:18">
      <c r="A406" s="296">
        <v>606358</v>
      </c>
      <c r="B406" s="343" t="s">
        <v>430</v>
      </c>
      <c r="C406" s="296" t="s">
        <v>105</v>
      </c>
      <c r="D406" s="344">
        <v>17706.919999999998</v>
      </c>
      <c r="E406" s="360">
        <v>0.2152</v>
      </c>
      <c r="F406" s="344">
        <v>7.9</v>
      </c>
      <c r="G406" s="360">
        <v>0.25819999999999999</v>
      </c>
      <c r="H406" s="344">
        <v>10.42</v>
      </c>
      <c r="I406" s="360">
        <v>0</v>
      </c>
      <c r="J406" s="344">
        <v>8.07</v>
      </c>
      <c r="K406" s="360">
        <v>0.25280000000000002</v>
      </c>
      <c r="L406" s="344">
        <v>10.48</v>
      </c>
      <c r="M406" s="360">
        <v>0</v>
      </c>
      <c r="N406" s="344">
        <v>9.4600000000000009</v>
      </c>
      <c r="O406" s="360">
        <v>0.21560000000000001</v>
      </c>
      <c r="P406" s="344">
        <v>9.8000000000000007</v>
      </c>
      <c r="Q406" s="360">
        <v>0.2082</v>
      </c>
      <c r="R406" s="344">
        <v>10.84</v>
      </c>
    </row>
    <row r="407" spans="1:18">
      <c r="A407" s="296">
        <v>606449</v>
      </c>
      <c r="B407" s="343" t="s">
        <v>431</v>
      </c>
      <c r="C407" s="296" t="s">
        <v>105</v>
      </c>
      <c r="D407" s="344">
        <v>21922.07</v>
      </c>
      <c r="E407" s="360">
        <v>0.26390000000000002</v>
      </c>
      <c r="F407" s="344">
        <v>81.84</v>
      </c>
      <c r="G407" s="360">
        <v>0.30980000000000002</v>
      </c>
      <c r="H407" s="344">
        <v>105.24</v>
      </c>
      <c r="I407" s="360">
        <v>0.2409</v>
      </c>
      <c r="J407" s="344">
        <v>82.62</v>
      </c>
      <c r="K407" s="360">
        <v>0.30680000000000002</v>
      </c>
      <c r="L407" s="344">
        <v>105.11</v>
      </c>
      <c r="M407" s="360">
        <v>0</v>
      </c>
      <c r="N407" s="344">
        <v>97.22</v>
      </c>
      <c r="O407" s="360">
        <v>0.26069999999999999</v>
      </c>
      <c r="P407" s="344">
        <v>101.65</v>
      </c>
      <c r="Q407" s="360">
        <v>0.24940000000000001</v>
      </c>
      <c r="R407" s="344">
        <v>111.67</v>
      </c>
    </row>
    <row r="408" spans="1:18">
      <c r="A408" s="296">
        <v>606359</v>
      </c>
      <c r="B408" s="343" t="s">
        <v>432</v>
      </c>
      <c r="C408" s="296" t="s">
        <v>105</v>
      </c>
      <c r="D408" s="344">
        <v>21687.78</v>
      </c>
      <c r="E408" s="360">
        <v>0.21099999999999999</v>
      </c>
      <c r="F408" s="344">
        <v>65.900000000000006</v>
      </c>
      <c r="G408" s="360">
        <v>0.24979999999999999</v>
      </c>
      <c r="H408" s="344">
        <v>85.14</v>
      </c>
      <c r="I408" s="360">
        <v>0.1933</v>
      </c>
      <c r="J408" s="344">
        <v>66.42</v>
      </c>
      <c r="K408" s="360">
        <v>0.24779999999999999</v>
      </c>
      <c r="L408" s="344">
        <v>85.44</v>
      </c>
      <c r="M408" s="360">
        <v>0</v>
      </c>
      <c r="N408" s="344">
        <v>78.790000000000006</v>
      </c>
      <c r="O408" s="360">
        <v>0.2089</v>
      </c>
      <c r="P408" s="344">
        <v>83.22</v>
      </c>
      <c r="Q408" s="360">
        <v>0.1978</v>
      </c>
      <c r="R408" s="344">
        <v>90.93</v>
      </c>
    </row>
    <row r="409" spans="1:18">
      <c r="A409" s="296">
        <v>606450</v>
      </c>
      <c r="B409" s="343" t="s">
        <v>433</v>
      </c>
      <c r="C409" s="296" t="s">
        <v>105</v>
      </c>
      <c r="D409" s="344">
        <v>22773.41</v>
      </c>
      <c r="E409" s="360">
        <v>0.25230000000000002</v>
      </c>
      <c r="F409" s="344">
        <v>99.7</v>
      </c>
      <c r="G409" s="360">
        <v>0.29799999999999999</v>
      </c>
      <c r="H409" s="344">
        <v>128.01</v>
      </c>
      <c r="I409" s="360">
        <v>0.2321</v>
      </c>
      <c r="J409" s="344">
        <v>101.12</v>
      </c>
      <c r="K409" s="360">
        <v>0.29380000000000001</v>
      </c>
      <c r="L409" s="344">
        <v>127.87</v>
      </c>
      <c r="M409" s="360">
        <v>0</v>
      </c>
      <c r="N409" s="344">
        <v>118.53</v>
      </c>
      <c r="O409" s="360">
        <v>0.25069999999999998</v>
      </c>
      <c r="P409" s="344">
        <v>124.36</v>
      </c>
      <c r="Q409" s="360">
        <v>0.2389</v>
      </c>
      <c r="R409" s="344">
        <v>136.21</v>
      </c>
    </row>
    <row r="410" spans="1:18">
      <c r="A410" s="296">
        <v>606360</v>
      </c>
      <c r="B410" s="343" t="s">
        <v>434</v>
      </c>
      <c r="C410" s="296" t="s">
        <v>105</v>
      </c>
      <c r="D410" s="344">
        <v>22530.51</v>
      </c>
      <c r="E410" s="360">
        <v>0.2</v>
      </c>
      <c r="F410" s="344">
        <v>80.92</v>
      </c>
      <c r="G410" s="360">
        <v>0.23849999999999999</v>
      </c>
      <c r="H410" s="344">
        <v>104.3</v>
      </c>
      <c r="I410" s="360">
        <v>0.185</v>
      </c>
      <c r="J410" s="344">
        <v>82.04</v>
      </c>
      <c r="K410" s="360">
        <v>0.23530000000000001</v>
      </c>
      <c r="L410" s="344">
        <v>104.67</v>
      </c>
      <c r="M410" s="360">
        <v>0</v>
      </c>
      <c r="N410" s="344">
        <v>96.8</v>
      </c>
      <c r="O410" s="360">
        <v>0.19939999999999999</v>
      </c>
      <c r="P410" s="344">
        <v>102.61</v>
      </c>
      <c r="Q410" s="360">
        <v>0.18809999999999999</v>
      </c>
      <c r="R410" s="344">
        <v>111.74</v>
      </c>
    </row>
    <row r="411" spans="1:18">
      <c r="A411" s="296">
        <v>606451</v>
      </c>
      <c r="B411" s="343" t="s">
        <v>435</v>
      </c>
      <c r="C411" s="296" t="s">
        <v>105</v>
      </c>
      <c r="D411" s="344">
        <v>23507.49</v>
      </c>
      <c r="E411" s="360">
        <v>0.2351</v>
      </c>
      <c r="F411" s="344">
        <v>13.34</v>
      </c>
      <c r="G411" s="360">
        <v>0.28039999999999998</v>
      </c>
      <c r="H411" s="344">
        <v>17.829999999999998</v>
      </c>
      <c r="I411" s="360">
        <v>0</v>
      </c>
      <c r="J411" s="344">
        <v>13.59</v>
      </c>
      <c r="K411" s="360">
        <v>0.2752</v>
      </c>
      <c r="L411" s="344">
        <v>17.940000000000001</v>
      </c>
      <c r="M411" s="360">
        <v>0</v>
      </c>
      <c r="N411" s="344">
        <v>16.05</v>
      </c>
      <c r="O411" s="360">
        <v>0.23300000000000001</v>
      </c>
      <c r="P411" s="344">
        <v>16.55</v>
      </c>
      <c r="Q411" s="360">
        <v>0.22600000000000001</v>
      </c>
      <c r="R411" s="344">
        <v>18.489999999999998</v>
      </c>
    </row>
    <row r="412" spans="1:18">
      <c r="A412" s="296">
        <v>606361</v>
      </c>
      <c r="B412" s="343" t="s">
        <v>436</v>
      </c>
      <c r="C412" s="296" t="s">
        <v>105</v>
      </c>
      <c r="D412" s="344">
        <v>23257.7</v>
      </c>
      <c r="E412" s="360">
        <v>0.191</v>
      </c>
      <c r="F412" s="344">
        <v>10.57</v>
      </c>
      <c r="G412" s="360">
        <v>0.22889999999999999</v>
      </c>
      <c r="H412" s="344">
        <v>14.03</v>
      </c>
      <c r="I412" s="360">
        <v>0</v>
      </c>
      <c r="J412" s="344">
        <v>10.73</v>
      </c>
      <c r="K412" s="360">
        <v>0.22550000000000001</v>
      </c>
      <c r="L412" s="344">
        <v>14.16</v>
      </c>
      <c r="M412" s="360">
        <v>0</v>
      </c>
      <c r="N412" s="344">
        <v>12.73</v>
      </c>
      <c r="O412" s="360">
        <v>0.19009999999999999</v>
      </c>
      <c r="P412" s="344">
        <v>13.29</v>
      </c>
      <c r="Q412" s="360">
        <v>0.18210000000000001</v>
      </c>
      <c r="R412" s="344">
        <v>14.7</v>
      </c>
    </row>
    <row r="413" spans="1:18">
      <c r="A413" s="296">
        <v>606452</v>
      </c>
      <c r="B413" s="343" t="s">
        <v>437</v>
      </c>
      <c r="C413" s="296" t="s">
        <v>105</v>
      </c>
      <c r="D413" s="344">
        <v>26591.599999999999</v>
      </c>
      <c r="E413" s="360">
        <v>0.21940000000000001</v>
      </c>
      <c r="F413" s="344">
        <v>16.55</v>
      </c>
      <c r="G413" s="360">
        <v>0.26219999999999999</v>
      </c>
      <c r="H413" s="344">
        <v>22.19</v>
      </c>
      <c r="I413" s="360">
        <v>0</v>
      </c>
      <c r="J413" s="344">
        <v>16.82</v>
      </c>
      <c r="K413" s="360">
        <v>0.25800000000000001</v>
      </c>
      <c r="L413" s="344">
        <v>22.38</v>
      </c>
      <c r="M413" s="360">
        <v>0</v>
      </c>
      <c r="N413" s="344">
        <v>19.989999999999998</v>
      </c>
      <c r="O413" s="360">
        <v>0.21709999999999999</v>
      </c>
      <c r="P413" s="344">
        <v>20.72</v>
      </c>
      <c r="Q413" s="360">
        <v>0.20949999999999999</v>
      </c>
      <c r="R413" s="344">
        <v>23.09</v>
      </c>
    </row>
    <row r="414" spans="1:18">
      <c r="A414" s="296">
        <v>606362</v>
      </c>
      <c r="B414" s="343" t="s">
        <v>438</v>
      </c>
      <c r="C414" s="296" t="s">
        <v>105</v>
      </c>
      <c r="D414" s="344">
        <v>26334.92</v>
      </c>
      <c r="E414" s="360">
        <v>0.17699999999999999</v>
      </c>
      <c r="F414" s="344">
        <v>13.24</v>
      </c>
      <c r="G414" s="360">
        <v>0.2122</v>
      </c>
      <c r="H414" s="344">
        <v>17.649999999999999</v>
      </c>
      <c r="I414" s="360">
        <v>0</v>
      </c>
      <c r="J414" s="344">
        <v>13.41</v>
      </c>
      <c r="K414" s="360">
        <v>0.20949999999999999</v>
      </c>
      <c r="L414" s="344">
        <v>17.850000000000001</v>
      </c>
      <c r="M414" s="360">
        <v>0</v>
      </c>
      <c r="N414" s="344">
        <v>16.02</v>
      </c>
      <c r="O414" s="360">
        <v>0.1754</v>
      </c>
      <c r="P414" s="344">
        <v>16.79</v>
      </c>
      <c r="Q414" s="360">
        <v>0.16739999999999999</v>
      </c>
      <c r="R414" s="344">
        <v>18.559999999999999</v>
      </c>
    </row>
    <row r="415" spans="1:18">
      <c r="A415" s="296">
        <v>606453</v>
      </c>
      <c r="B415" s="343" t="s">
        <v>439</v>
      </c>
      <c r="C415" s="296" t="s">
        <v>105</v>
      </c>
      <c r="D415" s="344">
        <v>27005.52</v>
      </c>
      <c r="E415" s="360">
        <v>0.20749999999999999</v>
      </c>
      <c r="F415" s="344">
        <v>19.899999999999999</v>
      </c>
      <c r="G415" s="360">
        <v>0.2482</v>
      </c>
      <c r="H415" s="344">
        <v>26.71</v>
      </c>
      <c r="I415" s="360">
        <v>0</v>
      </c>
      <c r="J415" s="344">
        <v>20.190000000000001</v>
      </c>
      <c r="K415" s="360">
        <v>0.2447</v>
      </c>
      <c r="L415" s="344">
        <v>26.97</v>
      </c>
      <c r="M415" s="360">
        <v>0</v>
      </c>
      <c r="N415" s="344">
        <v>24.09</v>
      </c>
      <c r="O415" s="360">
        <v>0.2051</v>
      </c>
      <c r="P415" s="344">
        <v>25.04</v>
      </c>
      <c r="Q415" s="360">
        <v>0.1973</v>
      </c>
      <c r="R415" s="344">
        <v>27.88</v>
      </c>
    </row>
    <row r="416" spans="1:18">
      <c r="A416" s="296">
        <v>606363</v>
      </c>
      <c r="B416" s="343" t="s">
        <v>440</v>
      </c>
      <c r="C416" s="296" t="s">
        <v>105</v>
      </c>
      <c r="D416" s="344">
        <v>26743.67</v>
      </c>
      <c r="E416" s="360">
        <v>0.16650000000000001</v>
      </c>
      <c r="F416" s="344">
        <v>16.05</v>
      </c>
      <c r="G416" s="360">
        <v>0.2</v>
      </c>
      <c r="H416" s="344">
        <v>21.43</v>
      </c>
      <c r="I416" s="360">
        <v>0</v>
      </c>
      <c r="J416" s="344">
        <v>16.239999999999998</v>
      </c>
      <c r="K416" s="360">
        <v>0.19769999999999999</v>
      </c>
      <c r="L416" s="344">
        <v>21.69</v>
      </c>
      <c r="M416" s="360">
        <v>0</v>
      </c>
      <c r="N416" s="344">
        <v>19.46</v>
      </c>
      <c r="O416" s="360">
        <v>0.16500000000000001</v>
      </c>
      <c r="P416" s="344">
        <v>20.47</v>
      </c>
      <c r="Q416" s="360">
        <v>0.15679999999999999</v>
      </c>
      <c r="R416" s="344">
        <v>22.59</v>
      </c>
    </row>
    <row r="417" spans="1:18">
      <c r="A417" s="296">
        <v>606454</v>
      </c>
      <c r="B417" s="343" t="s">
        <v>441</v>
      </c>
      <c r="C417" s="296" t="s">
        <v>105</v>
      </c>
      <c r="D417" s="344">
        <v>32285.65</v>
      </c>
      <c r="E417" s="360">
        <v>0.19889999999999999</v>
      </c>
      <c r="F417" s="344">
        <v>23.22</v>
      </c>
      <c r="G417" s="360">
        <v>0.2382</v>
      </c>
      <c r="H417" s="344">
        <v>31.19</v>
      </c>
      <c r="I417" s="360">
        <v>0</v>
      </c>
      <c r="J417" s="344">
        <v>23.55</v>
      </c>
      <c r="K417" s="360">
        <v>0.23480000000000001</v>
      </c>
      <c r="L417" s="344">
        <v>31.52</v>
      </c>
      <c r="M417" s="360">
        <v>0</v>
      </c>
      <c r="N417" s="344">
        <v>28.15</v>
      </c>
      <c r="O417" s="360">
        <v>0.19639999999999999</v>
      </c>
      <c r="P417" s="344">
        <v>29.35</v>
      </c>
      <c r="Q417" s="360">
        <v>0.18840000000000001</v>
      </c>
      <c r="R417" s="344">
        <v>32.64</v>
      </c>
    </row>
    <row r="418" spans="1:18">
      <c r="A418" s="296">
        <v>606364</v>
      </c>
      <c r="B418" s="343" t="s">
        <v>442</v>
      </c>
      <c r="C418" s="296" t="s">
        <v>105</v>
      </c>
      <c r="D418" s="344">
        <v>32016.91</v>
      </c>
      <c r="E418" s="360">
        <v>0.1585</v>
      </c>
      <c r="F418" s="344">
        <v>18.829999999999998</v>
      </c>
      <c r="G418" s="360">
        <v>0.19070000000000001</v>
      </c>
      <c r="H418" s="344">
        <v>25.17</v>
      </c>
      <c r="I418" s="360">
        <v>0</v>
      </c>
      <c r="J418" s="344">
        <v>19.05</v>
      </c>
      <c r="K418" s="360">
        <v>0.1885</v>
      </c>
      <c r="L418" s="344">
        <v>25.51</v>
      </c>
      <c r="M418" s="360">
        <v>0</v>
      </c>
      <c r="N418" s="344">
        <v>22.88</v>
      </c>
      <c r="O418" s="360">
        <v>0.15690000000000001</v>
      </c>
      <c r="P418" s="344">
        <v>24.13</v>
      </c>
      <c r="Q418" s="360">
        <v>0.14879999999999999</v>
      </c>
      <c r="R418" s="344">
        <v>26.6</v>
      </c>
    </row>
    <row r="419" spans="1:18">
      <c r="A419" s="296">
        <v>606455</v>
      </c>
      <c r="B419" s="343" t="s">
        <v>443</v>
      </c>
      <c r="C419" s="296" t="s">
        <v>105</v>
      </c>
      <c r="D419" s="344">
        <v>32815.33</v>
      </c>
      <c r="E419" s="360">
        <v>0.19270000000000001</v>
      </c>
      <c r="F419" s="344">
        <v>26.55</v>
      </c>
      <c r="G419" s="360">
        <v>0.23089999999999999</v>
      </c>
      <c r="H419" s="344">
        <v>35.69</v>
      </c>
      <c r="I419" s="360">
        <v>0</v>
      </c>
      <c r="J419" s="344">
        <v>26.91</v>
      </c>
      <c r="K419" s="360">
        <v>0.2278</v>
      </c>
      <c r="L419" s="344">
        <v>36.08</v>
      </c>
      <c r="M419" s="360">
        <v>0</v>
      </c>
      <c r="N419" s="344">
        <v>32.229999999999997</v>
      </c>
      <c r="O419" s="360">
        <v>0.19020000000000001</v>
      </c>
      <c r="P419" s="344">
        <v>33.659999999999997</v>
      </c>
      <c r="Q419" s="360">
        <v>0.18210000000000001</v>
      </c>
      <c r="R419" s="344">
        <v>37.4</v>
      </c>
    </row>
    <row r="420" spans="1:18">
      <c r="A420" s="296">
        <v>606365</v>
      </c>
      <c r="B420" s="343" t="s">
        <v>444</v>
      </c>
      <c r="C420" s="296" t="s">
        <v>105</v>
      </c>
      <c r="D420" s="344">
        <v>32543.14</v>
      </c>
      <c r="E420" s="360">
        <v>0.15260000000000001</v>
      </c>
      <c r="F420" s="344">
        <v>21.62</v>
      </c>
      <c r="G420" s="360">
        <v>0.18360000000000001</v>
      </c>
      <c r="H420" s="344">
        <v>28.93</v>
      </c>
      <c r="I420" s="360">
        <v>0</v>
      </c>
      <c r="J420" s="344">
        <v>21.85</v>
      </c>
      <c r="K420" s="360">
        <v>0.1817</v>
      </c>
      <c r="L420" s="344">
        <v>29.31</v>
      </c>
      <c r="M420" s="360">
        <v>0</v>
      </c>
      <c r="N420" s="344">
        <v>26.3</v>
      </c>
      <c r="O420" s="360">
        <v>0.151</v>
      </c>
      <c r="P420" s="344">
        <v>27.78</v>
      </c>
      <c r="Q420" s="360">
        <v>0.1429</v>
      </c>
      <c r="R420" s="344">
        <v>30.61</v>
      </c>
    </row>
    <row r="421" spans="1:18">
      <c r="A421" s="296">
        <v>606456</v>
      </c>
      <c r="B421" s="343" t="s">
        <v>445</v>
      </c>
      <c r="C421" s="296" t="s">
        <v>105</v>
      </c>
      <c r="D421" s="344">
        <v>34074.86</v>
      </c>
      <c r="E421" s="360">
        <v>0.18790000000000001</v>
      </c>
      <c r="F421" s="344">
        <v>29.87</v>
      </c>
      <c r="G421" s="360">
        <v>0.2253</v>
      </c>
      <c r="H421" s="344">
        <v>40.17</v>
      </c>
      <c r="I421" s="360">
        <v>0</v>
      </c>
      <c r="J421" s="344">
        <v>30.27</v>
      </c>
      <c r="K421" s="360">
        <v>0.2223</v>
      </c>
      <c r="L421" s="344">
        <v>40.64</v>
      </c>
      <c r="M421" s="360">
        <v>0</v>
      </c>
      <c r="N421" s="344">
        <v>36.299999999999997</v>
      </c>
      <c r="O421" s="360">
        <v>0.18540000000000001</v>
      </c>
      <c r="P421" s="344">
        <v>37.979999999999997</v>
      </c>
      <c r="Q421" s="360">
        <v>0.1772</v>
      </c>
      <c r="R421" s="344">
        <v>42.17</v>
      </c>
    </row>
    <row r="422" spans="1:18">
      <c r="A422" s="296">
        <v>606366</v>
      </c>
      <c r="B422" s="343" t="s">
        <v>446</v>
      </c>
      <c r="C422" s="296" t="s">
        <v>105</v>
      </c>
      <c r="D422" s="344">
        <v>33795.78</v>
      </c>
      <c r="E422" s="360">
        <v>0.1487</v>
      </c>
      <c r="F422" s="344">
        <v>24.4</v>
      </c>
      <c r="G422" s="360">
        <v>0.17910000000000001</v>
      </c>
      <c r="H422" s="344">
        <v>32.67</v>
      </c>
      <c r="I422" s="360">
        <v>0</v>
      </c>
      <c r="J422" s="344">
        <v>24.67</v>
      </c>
      <c r="K422" s="360">
        <v>0.17710000000000001</v>
      </c>
      <c r="L422" s="344">
        <v>33.14</v>
      </c>
      <c r="M422" s="360">
        <v>0</v>
      </c>
      <c r="N422" s="344">
        <v>29.72</v>
      </c>
      <c r="O422" s="360">
        <v>0.14699999999999999</v>
      </c>
      <c r="P422" s="344">
        <v>31.43</v>
      </c>
      <c r="Q422" s="360">
        <v>0.13900000000000001</v>
      </c>
      <c r="R422" s="344">
        <v>34.619999999999997</v>
      </c>
    </row>
    <row r="423" spans="1:18">
      <c r="A423" s="296">
        <v>606457</v>
      </c>
      <c r="B423" s="343" t="s">
        <v>447</v>
      </c>
      <c r="C423" s="296" t="s">
        <v>105</v>
      </c>
      <c r="D423" s="344">
        <v>34638.51</v>
      </c>
      <c r="E423" s="360">
        <v>0.1832</v>
      </c>
      <c r="F423" s="344">
        <v>33.299999999999997</v>
      </c>
      <c r="G423" s="360">
        <v>0.2198</v>
      </c>
      <c r="H423" s="344">
        <v>44.78</v>
      </c>
      <c r="I423" s="360">
        <v>0</v>
      </c>
      <c r="J423" s="344">
        <v>33.75</v>
      </c>
      <c r="K423" s="360">
        <v>0.21690000000000001</v>
      </c>
      <c r="L423" s="344">
        <v>45.32</v>
      </c>
      <c r="M423" s="360">
        <v>0</v>
      </c>
      <c r="N423" s="344">
        <v>40.479999999999997</v>
      </c>
      <c r="O423" s="360">
        <v>0.18079999999999999</v>
      </c>
      <c r="P423" s="344">
        <v>42.44</v>
      </c>
      <c r="Q423" s="360">
        <v>0.17249999999999999</v>
      </c>
      <c r="R423" s="344">
        <v>47.08</v>
      </c>
    </row>
    <row r="424" spans="1:18">
      <c r="A424" s="296">
        <v>606367</v>
      </c>
      <c r="B424" s="343" t="s">
        <v>448</v>
      </c>
      <c r="C424" s="296" t="s">
        <v>105</v>
      </c>
      <c r="D424" s="344">
        <v>34354.26</v>
      </c>
      <c r="E424" s="360">
        <v>0.1444</v>
      </c>
      <c r="F424" s="344">
        <v>27.29</v>
      </c>
      <c r="G424" s="360">
        <v>0.1741</v>
      </c>
      <c r="H424" s="344">
        <v>36.53</v>
      </c>
      <c r="I424" s="360">
        <v>0</v>
      </c>
      <c r="J424" s="344">
        <v>27.59</v>
      </c>
      <c r="K424" s="360">
        <v>0.17219999999999999</v>
      </c>
      <c r="L424" s="344">
        <v>37.06</v>
      </c>
      <c r="M424" s="360">
        <v>0</v>
      </c>
      <c r="N424" s="344">
        <v>33.24</v>
      </c>
      <c r="O424" s="360">
        <v>0.1429</v>
      </c>
      <c r="P424" s="344">
        <v>35.229999999999997</v>
      </c>
      <c r="Q424" s="360">
        <v>0.1348</v>
      </c>
      <c r="R424" s="344">
        <v>38.770000000000003</v>
      </c>
    </row>
    <row r="425" spans="1:18">
      <c r="A425" s="296">
        <v>606458</v>
      </c>
      <c r="B425" s="343" t="s">
        <v>449</v>
      </c>
      <c r="C425" s="296" t="s">
        <v>105</v>
      </c>
      <c r="D425" s="344">
        <v>46607.18</v>
      </c>
      <c r="E425" s="360">
        <v>0.28249999999999997</v>
      </c>
      <c r="F425" s="344">
        <v>43.68</v>
      </c>
      <c r="G425" s="360">
        <v>0.33079999999999998</v>
      </c>
      <c r="H425" s="344">
        <v>55.84</v>
      </c>
      <c r="I425" s="360">
        <v>0.25879999999999997</v>
      </c>
      <c r="J425" s="344">
        <v>44.18</v>
      </c>
      <c r="K425" s="360">
        <v>0.3271</v>
      </c>
      <c r="L425" s="344">
        <v>55.61</v>
      </c>
      <c r="M425" s="360">
        <v>0</v>
      </c>
      <c r="N425" s="344">
        <v>51.64</v>
      </c>
      <c r="O425" s="360">
        <v>0.27979999999999999</v>
      </c>
      <c r="P425" s="344">
        <v>53.78</v>
      </c>
      <c r="Q425" s="360">
        <v>0.26869999999999999</v>
      </c>
      <c r="R425" s="344">
        <v>59.1</v>
      </c>
    </row>
    <row r="426" spans="1:18">
      <c r="A426" s="296">
        <v>606368</v>
      </c>
      <c r="B426" s="343" t="s">
        <v>450</v>
      </c>
      <c r="C426" s="296" t="s">
        <v>105</v>
      </c>
      <c r="D426" s="344">
        <v>46317.77</v>
      </c>
      <c r="E426" s="360">
        <v>0.2278</v>
      </c>
      <c r="F426" s="344">
        <v>34.85</v>
      </c>
      <c r="G426" s="360">
        <v>0.26919999999999999</v>
      </c>
      <c r="H426" s="344">
        <v>44.74</v>
      </c>
      <c r="I426" s="360">
        <v>0.2097</v>
      </c>
      <c r="J426" s="344">
        <v>35.21</v>
      </c>
      <c r="K426" s="360">
        <v>0.26640000000000003</v>
      </c>
      <c r="L426" s="344">
        <v>44.78</v>
      </c>
      <c r="M426" s="360">
        <v>0</v>
      </c>
      <c r="N426" s="344">
        <v>41.46</v>
      </c>
      <c r="O426" s="360">
        <v>0.22620000000000001</v>
      </c>
      <c r="P426" s="344">
        <v>43.63</v>
      </c>
      <c r="Q426" s="360">
        <v>0.215</v>
      </c>
      <c r="R426" s="344">
        <v>47.68</v>
      </c>
    </row>
    <row r="427" spans="1:18">
      <c r="A427" s="296">
        <v>606459</v>
      </c>
      <c r="B427" s="343" t="s">
        <v>451</v>
      </c>
      <c r="C427" s="296" t="s">
        <v>105</v>
      </c>
      <c r="D427" s="344">
        <v>48547.07</v>
      </c>
      <c r="E427" s="360">
        <v>0.27479999999999999</v>
      </c>
      <c r="F427" s="344">
        <v>51.57</v>
      </c>
      <c r="G427" s="360">
        <v>0.32250000000000001</v>
      </c>
      <c r="H427" s="344">
        <v>66.02</v>
      </c>
      <c r="I427" s="360">
        <v>0.25190000000000001</v>
      </c>
      <c r="J427" s="344">
        <v>52.19</v>
      </c>
      <c r="K427" s="360">
        <v>0.31859999999999999</v>
      </c>
      <c r="L427" s="344">
        <v>65.819999999999993</v>
      </c>
      <c r="M427" s="360">
        <v>0</v>
      </c>
      <c r="N427" s="344">
        <v>61.08</v>
      </c>
      <c r="O427" s="360">
        <v>0.27229999999999999</v>
      </c>
      <c r="P427" s="344">
        <v>63.7</v>
      </c>
      <c r="Q427" s="360">
        <v>0.2611</v>
      </c>
      <c r="R427" s="344">
        <v>69.959999999999994</v>
      </c>
    </row>
    <row r="428" spans="1:18">
      <c r="A428" s="296">
        <v>606369</v>
      </c>
      <c r="B428" s="343" t="s">
        <v>452</v>
      </c>
      <c r="C428" s="296" t="s">
        <v>105</v>
      </c>
      <c r="D428" s="344">
        <v>48250.76</v>
      </c>
      <c r="E428" s="360">
        <v>0.2208</v>
      </c>
      <c r="F428" s="344">
        <v>41.32</v>
      </c>
      <c r="G428" s="360">
        <v>0.26140000000000002</v>
      </c>
      <c r="H428" s="344">
        <v>53.11</v>
      </c>
      <c r="I428" s="360">
        <v>0.2034</v>
      </c>
      <c r="J428" s="344">
        <v>41.77</v>
      </c>
      <c r="K428" s="360">
        <v>0.2586</v>
      </c>
      <c r="L428" s="344">
        <v>53.22</v>
      </c>
      <c r="M428" s="360">
        <v>0</v>
      </c>
      <c r="N428" s="344">
        <v>49.24</v>
      </c>
      <c r="O428" s="360">
        <v>0.21929999999999999</v>
      </c>
      <c r="P428" s="344">
        <v>51.9</v>
      </c>
      <c r="Q428" s="360">
        <v>0.20810000000000001</v>
      </c>
      <c r="R428" s="344">
        <v>56.68</v>
      </c>
    </row>
    <row r="429" spans="1:18">
      <c r="A429" s="296">
        <v>606479</v>
      </c>
      <c r="B429" s="343" t="s">
        <v>453</v>
      </c>
      <c r="C429" s="296" t="s">
        <v>105</v>
      </c>
      <c r="D429" s="344">
        <v>11236.65</v>
      </c>
      <c r="E429" s="360">
        <v>0.27250000000000002</v>
      </c>
      <c r="F429" s="344">
        <v>58.88</v>
      </c>
      <c r="G429" s="360">
        <v>0.31950000000000001</v>
      </c>
      <c r="H429" s="344">
        <v>75.52</v>
      </c>
      <c r="I429" s="360">
        <v>0.24909999999999999</v>
      </c>
      <c r="J429" s="344">
        <v>59.48</v>
      </c>
      <c r="K429" s="360">
        <v>0.31619999999999998</v>
      </c>
      <c r="L429" s="344">
        <v>75.33</v>
      </c>
      <c r="M429" s="360">
        <v>0</v>
      </c>
      <c r="N429" s="344">
        <v>69.78</v>
      </c>
      <c r="O429" s="360">
        <v>0.26960000000000001</v>
      </c>
      <c r="P429" s="344">
        <v>72.83</v>
      </c>
      <c r="Q429" s="360">
        <v>0.25829999999999997</v>
      </c>
      <c r="R429" s="344">
        <v>80.03</v>
      </c>
    </row>
    <row r="430" spans="1:18">
      <c r="A430" s="296">
        <v>606460</v>
      </c>
      <c r="B430" s="343" t="s">
        <v>454</v>
      </c>
      <c r="C430" s="296" t="s">
        <v>105</v>
      </c>
      <c r="D430" s="344">
        <v>11126.4</v>
      </c>
      <c r="E430" s="360">
        <v>0.219</v>
      </c>
      <c r="F430" s="344">
        <v>47.2</v>
      </c>
      <c r="G430" s="360">
        <v>0.25890000000000002</v>
      </c>
      <c r="H430" s="344">
        <v>60.83</v>
      </c>
      <c r="I430" s="360">
        <v>0.2009</v>
      </c>
      <c r="J430" s="344">
        <v>47.6</v>
      </c>
      <c r="K430" s="360">
        <v>0.25669999999999998</v>
      </c>
      <c r="L430" s="344">
        <v>60.97</v>
      </c>
      <c r="M430" s="360">
        <v>0</v>
      </c>
      <c r="N430" s="344">
        <v>56.3</v>
      </c>
      <c r="O430" s="360">
        <v>0.21709999999999999</v>
      </c>
      <c r="P430" s="344">
        <v>59.36</v>
      </c>
      <c r="Q430" s="360">
        <v>0.2059</v>
      </c>
      <c r="R430" s="344">
        <v>64.88</v>
      </c>
    </row>
    <row r="431" spans="1:18">
      <c r="A431" s="296">
        <v>606480</v>
      </c>
      <c r="B431" s="343" t="s">
        <v>455</v>
      </c>
      <c r="C431" s="296" t="s">
        <v>105</v>
      </c>
      <c r="D431" s="344">
        <v>14631.82</v>
      </c>
      <c r="E431" s="360">
        <v>0.27660000000000001</v>
      </c>
      <c r="F431" s="344">
        <v>8.83</v>
      </c>
      <c r="G431" s="360">
        <v>0.3296</v>
      </c>
      <c r="H431" s="344">
        <v>11.69</v>
      </c>
      <c r="I431" s="360">
        <v>0</v>
      </c>
      <c r="J431" s="344">
        <v>9.06</v>
      </c>
      <c r="K431" s="360">
        <v>0.32119999999999999</v>
      </c>
      <c r="L431" s="344">
        <v>11.72</v>
      </c>
      <c r="M431" s="360">
        <v>0</v>
      </c>
      <c r="N431" s="344">
        <v>10.51</v>
      </c>
      <c r="O431" s="360">
        <v>0.27689999999999998</v>
      </c>
      <c r="P431" s="344">
        <v>10.7</v>
      </c>
      <c r="Q431" s="360">
        <v>0.27200000000000002</v>
      </c>
      <c r="R431" s="344">
        <v>12</v>
      </c>
    </row>
    <row r="432" spans="1:18">
      <c r="A432" s="296">
        <v>606461</v>
      </c>
      <c r="B432" s="343" t="s">
        <v>456</v>
      </c>
      <c r="C432" s="296" t="s">
        <v>105</v>
      </c>
      <c r="D432" s="344">
        <v>14497.45</v>
      </c>
      <c r="E432" s="360">
        <v>0.2316</v>
      </c>
      <c r="F432" s="344">
        <v>6.8</v>
      </c>
      <c r="G432" s="360">
        <v>0.27789999999999998</v>
      </c>
      <c r="H432" s="344">
        <v>8.9499999999999993</v>
      </c>
      <c r="I432" s="360">
        <v>0</v>
      </c>
      <c r="J432" s="344">
        <v>6.97</v>
      </c>
      <c r="K432" s="360">
        <v>0.2712</v>
      </c>
      <c r="L432" s="344">
        <v>8.98</v>
      </c>
      <c r="M432" s="360">
        <v>0</v>
      </c>
      <c r="N432" s="344">
        <v>8.11</v>
      </c>
      <c r="O432" s="360">
        <v>0.23300000000000001</v>
      </c>
      <c r="P432" s="344">
        <v>8.36</v>
      </c>
      <c r="Q432" s="360">
        <v>0.2261</v>
      </c>
      <c r="R432" s="344">
        <v>9.2799999999999994</v>
      </c>
    </row>
    <row r="433" spans="1:18">
      <c r="A433" s="296">
        <v>606481</v>
      </c>
      <c r="B433" s="343" t="s">
        <v>457</v>
      </c>
      <c r="C433" s="296" t="s">
        <v>105</v>
      </c>
      <c r="D433" s="344">
        <v>17037.91</v>
      </c>
      <c r="E433" s="360">
        <v>0.2697</v>
      </c>
      <c r="F433" s="344">
        <v>66.400000000000006</v>
      </c>
      <c r="G433" s="360">
        <v>0.31609999999999999</v>
      </c>
      <c r="H433" s="344">
        <v>85.26</v>
      </c>
      <c r="I433" s="360">
        <v>0.2462</v>
      </c>
      <c r="J433" s="344">
        <v>67.010000000000005</v>
      </c>
      <c r="K433" s="360">
        <v>0.31319999999999998</v>
      </c>
      <c r="L433" s="344">
        <v>85.11</v>
      </c>
      <c r="M433" s="360">
        <v>0</v>
      </c>
      <c r="N433" s="344">
        <v>78.760000000000005</v>
      </c>
      <c r="O433" s="360">
        <v>0.26650000000000001</v>
      </c>
      <c r="P433" s="344">
        <v>82.25</v>
      </c>
      <c r="Q433" s="360">
        <v>0.25519999999999998</v>
      </c>
      <c r="R433" s="344">
        <v>90.37</v>
      </c>
    </row>
    <row r="434" spans="1:18">
      <c r="A434" s="296">
        <v>606462</v>
      </c>
      <c r="B434" s="343" t="s">
        <v>458</v>
      </c>
      <c r="C434" s="296" t="s">
        <v>105</v>
      </c>
      <c r="D434" s="344">
        <v>16841.52</v>
      </c>
      <c r="E434" s="360">
        <v>0.21629999999999999</v>
      </c>
      <c r="F434" s="344">
        <v>53.28</v>
      </c>
      <c r="G434" s="360">
        <v>0.25580000000000003</v>
      </c>
      <c r="H434" s="344">
        <v>68.75</v>
      </c>
      <c r="I434" s="360">
        <v>0.1983</v>
      </c>
      <c r="J434" s="344">
        <v>53.7</v>
      </c>
      <c r="K434" s="360">
        <v>0.25380000000000003</v>
      </c>
      <c r="L434" s="344">
        <v>68.97</v>
      </c>
      <c r="M434" s="360">
        <v>0</v>
      </c>
      <c r="N434" s="344">
        <v>63.64</v>
      </c>
      <c r="O434" s="360">
        <v>0.2142</v>
      </c>
      <c r="P434" s="344">
        <v>67.13</v>
      </c>
      <c r="Q434" s="360">
        <v>0.20300000000000001</v>
      </c>
      <c r="R434" s="344">
        <v>73.36</v>
      </c>
    </row>
    <row r="435" spans="1:18">
      <c r="A435" s="296">
        <v>606482</v>
      </c>
      <c r="B435" s="343" t="s">
        <v>459</v>
      </c>
      <c r="C435" s="296" t="s">
        <v>105</v>
      </c>
      <c r="D435" s="344">
        <v>17925.02</v>
      </c>
      <c r="E435" s="360">
        <v>0.2666</v>
      </c>
      <c r="F435" s="344">
        <v>74.08</v>
      </c>
      <c r="G435" s="360">
        <v>0.31280000000000002</v>
      </c>
      <c r="H435" s="344">
        <v>95.22</v>
      </c>
      <c r="I435" s="360">
        <v>0.24329999999999999</v>
      </c>
      <c r="J435" s="344">
        <v>74.77</v>
      </c>
      <c r="K435" s="360">
        <v>0.30990000000000001</v>
      </c>
      <c r="L435" s="344">
        <v>95.07</v>
      </c>
      <c r="M435" s="360">
        <v>0</v>
      </c>
      <c r="N435" s="344">
        <v>87.96</v>
      </c>
      <c r="O435" s="360">
        <v>0.26340000000000002</v>
      </c>
      <c r="P435" s="344">
        <v>91.91</v>
      </c>
      <c r="Q435" s="360">
        <v>0.25209999999999999</v>
      </c>
      <c r="R435" s="344">
        <v>100.98</v>
      </c>
    </row>
    <row r="436" spans="1:18">
      <c r="A436" s="296">
        <v>606463</v>
      </c>
      <c r="B436" s="343" t="s">
        <v>460</v>
      </c>
      <c r="C436" s="296" t="s">
        <v>105</v>
      </c>
      <c r="D436" s="344">
        <v>17721.740000000002</v>
      </c>
      <c r="E436" s="360">
        <v>0.21360000000000001</v>
      </c>
      <c r="F436" s="344">
        <v>59.55</v>
      </c>
      <c r="G436" s="360">
        <v>0.25269999999999998</v>
      </c>
      <c r="H436" s="344">
        <v>76.900000000000006</v>
      </c>
      <c r="I436" s="360">
        <v>0.19570000000000001</v>
      </c>
      <c r="J436" s="344">
        <v>60.01</v>
      </c>
      <c r="K436" s="360">
        <v>0.25080000000000002</v>
      </c>
      <c r="L436" s="344">
        <v>77.16</v>
      </c>
      <c r="M436" s="360">
        <v>0</v>
      </c>
      <c r="N436" s="344">
        <v>71.17</v>
      </c>
      <c r="O436" s="360">
        <v>0.21149999999999999</v>
      </c>
      <c r="P436" s="344">
        <v>75.13</v>
      </c>
      <c r="Q436" s="360">
        <v>0.20030000000000001</v>
      </c>
      <c r="R436" s="344">
        <v>82.1</v>
      </c>
    </row>
    <row r="437" spans="1:18">
      <c r="A437" s="296">
        <v>606483</v>
      </c>
      <c r="B437" s="343" t="s">
        <v>461</v>
      </c>
      <c r="C437" s="296" t="s">
        <v>105</v>
      </c>
      <c r="D437" s="344">
        <v>18355.91</v>
      </c>
      <c r="E437" s="360">
        <v>0</v>
      </c>
      <c r="F437" s="344">
        <v>14.06</v>
      </c>
      <c r="G437" s="360">
        <v>0</v>
      </c>
      <c r="H437" s="344">
        <v>19.07</v>
      </c>
      <c r="I437" s="360">
        <v>0</v>
      </c>
      <c r="J437" s="344">
        <v>13.7</v>
      </c>
      <c r="K437" s="360">
        <v>0</v>
      </c>
      <c r="L437" s="344">
        <v>19.47</v>
      </c>
      <c r="M437" s="360">
        <v>0</v>
      </c>
      <c r="N437" s="344">
        <v>17.440000000000001</v>
      </c>
      <c r="O437" s="360">
        <v>0</v>
      </c>
      <c r="P437" s="344">
        <v>19.010000000000002</v>
      </c>
      <c r="Q437" s="360">
        <v>0</v>
      </c>
      <c r="R437" s="344">
        <v>20.69</v>
      </c>
    </row>
    <row r="438" spans="1:18">
      <c r="A438" s="296">
        <v>606464</v>
      </c>
      <c r="B438" s="343" t="s">
        <v>462</v>
      </c>
      <c r="C438" s="296" t="s">
        <v>105</v>
      </c>
      <c r="D438" s="344">
        <v>18149.189999999999</v>
      </c>
      <c r="E438" s="360">
        <v>0</v>
      </c>
      <c r="F438" s="344">
        <v>11.64</v>
      </c>
      <c r="G438" s="360">
        <v>0</v>
      </c>
      <c r="H438" s="344">
        <v>15.74</v>
      </c>
      <c r="I438" s="360">
        <v>0</v>
      </c>
      <c r="J438" s="344">
        <v>11.4</v>
      </c>
      <c r="K438" s="360">
        <v>0</v>
      </c>
      <c r="L438" s="344">
        <v>16.059999999999999</v>
      </c>
      <c r="M438" s="360">
        <v>0</v>
      </c>
      <c r="N438" s="344">
        <v>14.42</v>
      </c>
      <c r="O438" s="360">
        <v>0</v>
      </c>
      <c r="P438" s="344">
        <v>15.74</v>
      </c>
      <c r="Q438" s="360">
        <v>0</v>
      </c>
      <c r="R438" s="344">
        <v>17.100000000000001</v>
      </c>
    </row>
    <row r="439" spans="1:18">
      <c r="A439" s="296">
        <v>606484</v>
      </c>
      <c r="B439" s="343" t="s">
        <v>463</v>
      </c>
      <c r="C439" s="296" t="s">
        <v>105</v>
      </c>
      <c r="D439" s="344">
        <v>18993.419999999998</v>
      </c>
      <c r="E439" s="360">
        <v>0</v>
      </c>
      <c r="F439" s="344">
        <v>9.9499999999999993</v>
      </c>
      <c r="G439" s="360">
        <v>0</v>
      </c>
      <c r="H439" s="344">
        <v>13.58</v>
      </c>
      <c r="I439" s="360">
        <v>0</v>
      </c>
      <c r="J439" s="344">
        <v>9.61</v>
      </c>
      <c r="K439" s="360">
        <v>0</v>
      </c>
      <c r="L439" s="344">
        <v>13.87</v>
      </c>
      <c r="M439" s="360">
        <v>0</v>
      </c>
      <c r="N439" s="344">
        <v>12.38</v>
      </c>
      <c r="O439" s="360">
        <v>0</v>
      </c>
      <c r="P439" s="344">
        <v>13.46</v>
      </c>
      <c r="Q439" s="360">
        <v>0</v>
      </c>
      <c r="R439" s="344">
        <v>14.69</v>
      </c>
    </row>
    <row r="440" spans="1:18">
      <c r="A440" s="296">
        <v>606465</v>
      </c>
      <c r="B440" s="343" t="s">
        <v>464</v>
      </c>
      <c r="C440" s="296" t="s">
        <v>105</v>
      </c>
      <c r="D440" s="344">
        <v>18779.810000000001</v>
      </c>
      <c r="E440" s="360">
        <v>0</v>
      </c>
      <c r="F440" s="344">
        <v>8.17</v>
      </c>
      <c r="G440" s="360">
        <v>0</v>
      </c>
      <c r="H440" s="344">
        <v>11.12</v>
      </c>
      <c r="I440" s="360">
        <v>0</v>
      </c>
      <c r="J440" s="344">
        <v>7.92</v>
      </c>
      <c r="K440" s="360">
        <v>0</v>
      </c>
      <c r="L440" s="344">
        <v>11.37</v>
      </c>
      <c r="M440" s="360">
        <v>0</v>
      </c>
      <c r="N440" s="344">
        <v>10.16</v>
      </c>
      <c r="O440" s="360">
        <v>0</v>
      </c>
      <c r="P440" s="344">
        <v>11.06</v>
      </c>
      <c r="Q440" s="360">
        <v>0</v>
      </c>
      <c r="R440" s="344">
        <v>12.05</v>
      </c>
    </row>
    <row r="441" spans="1:18">
      <c r="A441" s="296">
        <v>606485</v>
      </c>
      <c r="B441" s="343" t="s">
        <v>465</v>
      </c>
      <c r="C441" s="296" t="s">
        <v>105</v>
      </c>
      <c r="D441" s="344">
        <v>19602.46</v>
      </c>
      <c r="E441" s="360">
        <v>0</v>
      </c>
      <c r="F441" s="344">
        <v>12.07</v>
      </c>
      <c r="G441" s="360">
        <v>0</v>
      </c>
      <c r="H441" s="344">
        <v>16.399999999999999</v>
      </c>
      <c r="I441" s="360">
        <v>0</v>
      </c>
      <c r="J441" s="344">
        <v>11.74</v>
      </c>
      <c r="K441" s="360">
        <v>0</v>
      </c>
      <c r="L441" s="344">
        <v>16.75</v>
      </c>
      <c r="M441" s="360">
        <v>0</v>
      </c>
      <c r="N441" s="344">
        <v>14.99</v>
      </c>
      <c r="O441" s="360">
        <v>0</v>
      </c>
      <c r="P441" s="344">
        <v>16.329999999999998</v>
      </c>
      <c r="Q441" s="360">
        <v>0</v>
      </c>
      <c r="R441" s="344">
        <v>17.78</v>
      </c>
    </row>
    <row r="442" spans="1:18">
      <c r="A442" s="296">
        <v>606466</v>
      </c>
      <c r="B442" s="343" t="s">
        <v>466</v>
      </c>
      <c r="C442" s="296" t="s">
        <v>105</v>
      </c>
      <c r="D442" s="344">
        <v>19387.12</v>
      </c>
      <c r="E442" s="360">
        <v>0</v>
      </c>
      <c r="F442" s="344">
        <v>9.9700000000000006</v>
      </c>
      <c r="G442" s="360">
        <v>0</v>
      </c>
      <c r="H442" s="344">
        <v>13.52</v>
      </c>
      <c r="I442" s="360">
        <v>0</v>
      </c>
      <c r="J442" s="344">
        <v>9.73</v>
      </c>
      <c r="K442" s="360">
        <v>0</v>
      </c>
      <c r="L442" s="344">
        <v>13.81</v>
      </c>
      <c r="M442" s="360">
        <v>0</v>
      </c>
      <c r="N442" s="344">
        <v>12.38</v>
      </c>
      <c r="O442" s="360">
        <v>0</v>
      </c>
      <c r="P442" s="344">
        <v>13.49</v>
      </c>
      <c r="Q442" s="360">
        <v>0</v>
      </c>
      <c r="R442" s="344">
        <v>14.67</v>
      </c>
    </row>
    <row r="443" spans="1:18">
      <c r="A443" s="296">
        <v>606486</v>
      </c>
      <c r="B443" s="343" t="s">
        <v>467</v>
      </c>
      <c r="C443" s="296" t="s">
        <v>105</v>
      </c>
      <c r="D443" s="344">
        <v>20456.400000000001</v>
      </c>
      <c r="E443" s="360">
        <v>0.26769999999999999</v>
      </c>
      <c r="F443" s="344">
        <v>14.84</v>
      </c>
      <c r="G443" s="360">
        <v>0.31809999999999999</v>
      </c>
      <c r="H443" s="344">
        <v>19.809999999999999</v>
      </c>
      <c r="I443" s="360">
        <v>0</v>
      </c>
      <c r="J443" s="344">
        <v>15.15</v>
      </c>
      <c r="K443" s="360">
        <v>0.31159999999999999</v>
      </c>
      <c r="L443" s="344">
        <v>19.89</v>
      </c>
      <c r="M443" s="360">
        <v>0</v>
      </c>
      <c r="N443" s="344">
        <v>17.760000000000002</v>
      </c>
      <c r="O443" s="360">
        <v>0.26579999999999998</v>
      </c>
      <c r="P443" s="344">
        <v>18.12</v>
      </c>
      <c r="Q443" s="360">
        <v>0.26050000000000001</v>
      </c>
      <c r="R443" s="344">
        <v>20.34</v>
      </c>
    </row>
    <row r="444" spans="1:18">
      <c r="A444" s="296">
        <v>606467</v>
      </c>
      <c r="B444" s="343" t="s">
        <v>468</v>
      </c>
      <c r="C444" s="296" t="s">
        <v>105</v>
      </c>
      <c r="D444" s="344">
        <v>20235.89</v>
      </c>
      <c r="E444" s="360">
        <v>0.2235</v>
      </c>
      <c r="F444" s="344">
        <v>11.5</v>
      </c>
      <c r="G444" s="360">
        <v>0.2661</v>
      </c>
      <c r="H444" s="344">
        <v>15.23</v>
      </c>
      <c r="I444" s="360">
        <v>0</v>
      </c>
      <c r="J444" s="344">
        <v>11.68</v>
      </c>
      <c r="K444" s="360">
        <v>0.26200000000000001</v>
      </c>
      <c r="L444" s="344">
        <v>15.33</v>
      </c>
      <c r="M444" s="360">
        <v>0</v>
      </c>
      <c r="N444" s="344">
        <v>13.77</v>
      </c>
      <c r="O444" s="360">
        <v>0.22220000000000001</v>
      </c>
      <c r="P444" s="344">
        <v>14.22</v>
      </c>
      <c r="Q444" s="360">
        <v>0.2152</v>
      </c>
      <c r="R444" s="344">
        <v>15.79</v>
      </c>
    </row>
    <row r="445" spans="1:18">
      <c r="A445" s="296">
        <v>606487</v>
      </c>
      <c r="B445" s="343" t="s">
        <v>469</v>
      </c>
      <c r="C445" s="296" t="s">
        <v>105</v>
      </c>
      <c r="D445" s="344">
        <v>21052.49</v>
      </c>
      <c r="E445" s="360">
        <v>0.27229999999999999</v>
      </c>
      <c r="F445" s="344">
        <v>119.67</v>
      </c>
      <c r="G445" s="360">
        <v>0.31769999999999998</v>
      </c>
      <c r="H445" s="344">
        <v>154.28</v>
      </c>
      <c r="I445" s="360">
        <v>0.24640000000000001</v>
      </c>
      <c r="J445" s="344">
        <v>120.17</v>
      </c>
      <c r="K445" s="360">
        <v>0.31640000000000001</v>
      </c>
      <c r="L445" s="344">
        <v>154.13999999999999</v>
      </c>
      <c r="M445" s="360">
        <v>0</v>
      </c>
      <c r="N445" s="344">
        <v>142.19</v>
      </c>
      <c r="O445" s="360">
        <v>0.26740000000000003</v>
      </c>
      <c r="P445" s="344">
        <v>148.26</v>
      </c>
      <c r="Q445" s="360">
        <v>0.25640000000000002</v>
      </c>
      <c r="R445" s="344">
        <v>163.31</v>
      </c>
    </row>
    <row r="446" spans="1:18">
      <c r="A446" s="296">
        <v>606468</v>
      </c>
      <c r="B446" s="343" t="s">
        <v>470</v>
      </c>
      <c r="C446" s="296" t="s">
        <v>105</v>
      </c>
      <c r="D446" s="344">
        <v>20828.54</v>
      </c>
      <c r="E446" s="360">
        <v>0.21940000000000001</v>
      </c>
      <c r="F446" s="344">
        <v>95.75</v>
      </c>
      <c r="G446" s="360">
        <v>0.25790000000000002</v>
      </c>
      <c r="H446" s="344">
        <v>124.11</v>
      </c>
      <c r="I446" s="360">
        <v>0.19889999999999999</v>
      </c>
      <c r="J446" s="344">
        <v>95.87</v>
      </c>
      <c r="K446" s="360">
        <v>0.25750000000000001</v>
      </c>
      <c r="L446" s="344">
        <v>124.64</v>
      </c>
      <c r="M446" s="360">
        <v>0</v>
      </c>
      <c r="N446" s="344">
        <v>114.52</v>
      </c>
      <c r="O446" s="360">
        <v>0.21560000000000001</v>
      </c>
      <c r="P446" s="344">
        <v>120.61</v>
      </c>
      <c r="Q446" s="360">
        <v>0.20469999999999999</v>
      </c>
      <c r="R446" s="344">
        <v>132.21</v>
      </c>
    </row>
    <row r="447" spans="1:18">
      <c r="A447" s="296">
        <v>606488</v>
      </c>
      <c r="B447" s="343" t="s">
        <v>471</v>
      </c>
      <c r="C447" s="296" t="s">
        <v>105</v>
      </c>
      <c r="D447" s="344">
        <v>25823.13</v>
      </c>
      <c r="E447" s="360">
        <v>0.26290000000000002</v>
      </c>
      <c r="F447" s="344">
        <v>144.56</v>
      </c>
      <c r="G447" s="360">
        <v>0.30819999999999997</v>
      </c>
      <c r="H447" s="344">
        <v>186.23</v>
      </c>
      <c r="I447" s="360">
        <v>0.2392</v>
      </c>
      <c r="J447" s="344">
        <v>145.63999999999999</v>
      </c>
      <c r="K447" s="360">
        <v>0.30590000000000001</v>
      </c>
      <c r="L447" s="344">
        <v>186.1</v>
      </c>
      <c r="M447" s="360">
        <v>0</v>
      </c>
      <c r="N447" s="344">
        <v>171.89</v>
      </c>
      <c r="O447" s="360">
        <v>0.25919999999999999</v>
      </c>
      <c r="P447" s="344">
        <v>179.72</v>
      </c>
      <c r="Q447" s="360">
        <v>0.24790000000000001</v>
      </c>
      <c r="R447" s="344">
        <v>197.55</v>
      </c>
    </row>
    <row r="448" spans="1:18">
      <c r="A448" s="296">
        <v>606469</v>
      </c>
      <c r="B448" s="343" t="s">
        <v>472</v>
      </c>
      <c r="C448" s="296" t="s">
        <v>105</v>
      </c>
      <c r="D448" s="344">
        <v>25592.29</v>
      </c>
      <c r="E448" s="360">
        <v>0.2104</v>
      </c>
      <c r="F448" s="344">
        <v>116.37</v>
      </c>
      <c r="G448" s="360">
        <v>0.24859999999999999</v>
      </c>
      <c r="H448" s="344">
        <v>150.66</v>
      </c>
      <c r="I448" s="360">
        <v>0.192</v>
      </c>
      <c r="J448" s="344">
        <v>117.01</v>
      </c>
      <c r="K448" s="360">
        <v>0.2472</v>
      </c>
      <c r="L448" s="344">
        <v>151.30000000000001</v>
      </c>
      <c r="M448" s="360">
        <v>0</v>
      </c>
      <c r="N448" s="344">
        <v>139.29</v>
      </c>
      <c r="O448" s="360">
        <v>0.2077</v>
      </c>
      <c r="P448" s="344">
        <v>147.11000000000001</v>
      </c>
      <c r="Q448" s="360">
        <v>0.19670000000000001</v>
      </c>
      <c r="R448" s="344">
        <v>160.87</v>
      </c>
    </row>
    <row r="449" spans="1:18">
      <c r="A449" s="296">
        <v>606489</v>
      </c>
      <c r="B449" s="343" t="s">
        <v>473</v>
      </c>
      <c r="C449" s="296" t="s">
        <v>105</v>
      </c>
      <c r="D449" s="344">
        <v>27261.97</v>
      </c>
      <c r="E449" s="360">
        <v>0.24149999999999999</v>
      </c>
      <c r="F449" s="344">
        <v>19.57</v>
      </c>
      <c r="G449" s="360">
        <v>0.28670000000000001</v>
      </c>
      <c r="H449" s="344">
        <v>26.22</v>
      </c>
      <c r="I449" s="360">
        <v>0</v>
      </c>
      <c r="J449" s="344">
        <v>19.850000000000001</v>
      </c>
      <c r="K449" s="360">
        <v>0.28260000000000002</v>
      </c>
      <c r="L449" s="344">
        <v>26.4</v>
      </c>
      <c r="M449" s="360">
        <v>0</v>
      </c>
      <c r="N449" s="344">
        <v>23.55</v>
      </c>
      <c r="O449" s="360">
        <v>0.2382</v>
      </c>
      <c r="P449" s="344">
        <v>24.2</v>
      </c>
      <c r="Q449" s="360">
        <v>0.23180000000000001</v>
      </c>
      <c r="R449" s="344">
        <v>27.1</v>
      </c>
    </row>
    <row r="450" spans="1:18">
      <c r="A450" s="296">
        <v>606470</v>
      </c>
      <c r="B450" s="343" t="s">
        <v>474</v>
      </c>
      <c r="C450" s="296" t="s">
        <v>105</v>
      </c>
      <c r="D450" s="344">
        <v>27027.68</v>
      </c>
      <c r="E450" s="360">
        <v>0.19839999999999999</v>
      </c>
      <c r="F450" s="344">
        <v>15.4</v>
      </c>
      <c r="G450" s="360">
        <v>0.2364</v>
      </c>
      <c r="H450" s="344">
        <v>20.53</v>
      </c>
      <c r="I450" s="360">
        <v>0</v>
      </c>
      <c r="J450" s="344">
        <v>15.55</v>
      </c>
      <c r="K450" s="360">
        <v>0.2341</v>
      </c>
      <c r="L450" s="344">
        <v>20.73</v>
      </c>
      <c r="M450" s="360">
        <v>0</v>
      </c>
      <c r="N450" s="344">
        <v>18.57</v>
      </c>
      <c r="O450" s="360">
        <v>0.19600000000000001</v>
      </c>
      <c r="P450" s="344">
        <v>19.309999999999999</v>
      </c>
      <c r="Q450" s="360">
        <v>0.1885</v>
      </c>
      <c r="R450" s="344">
        <v>21.41</v>
      </c>
    </row>
    <row r="451" spans="1:18">
      <c r="A451" s="296">
        <v>606490</v>
      </c>
      <c r="B451" s="343" t="s">
        <v>475</v>
      </c>
      <c r="C451" s="296" t="s">
        <v>105</v>
      </c>
      <c r="D451" s="344">
        <v>28071.62</v>
      </c>
      <c r="E451" s="360">
        <v>0.22589999999999999</v>
      </c>
      <c r="F451" s="344">
        <v>24.27</v>
      </c>
      <c r="G451" s="360">
        <v>0.26860000000000001</v>
      </c>
      <c r="H451" s="344">
        <v>32.64</v>
      </c>
      <c r="I451" s="360">
        <v>0</v>
      </c>
      <c r="J451" s="344">
        <v>24.54</v>
      </c>
      <c r="K451" s="360">
        <v>0.26569999999999999</v>
      </c>
      <c r="L451" s="344">
        <v>32.93</v>
      </c>
      <c r="M451" s="360">
        <v>0</v>
      </c>
      <c r="N451" s="344">
        <v>29.33</v>
      </c>
      <c r="O451" s="360">
        <v>0.2223</v>
      </c>
      <c r="P451" s="344">
        <v>30.29</v>
      </c>
      <c r="Q451" s="360">
        <v>0.21529999999999999</v>
      </c>
      <c r="R451" s="344">
        <v>33.880000000000003</v>
      </c>
    </row>
    <row r="452" spans="1:18">
      <c r="A452" s="296">
        <v>606471</v>
      </c>
      <c r="B452" s="343" t="s">
        <v>476</v>
      </c>
      <c r="C452" s="296" t="s">
        <v>105</v>
      </c>
      <c r="D452" s="344">
        <v>27830.44</v>
      </c>
      <c r="E452" s="360">
        <v>0.18379999999999999</v>
      </c>
      <c r="F452" s="344">
        <v>19.309999999999999</v>
      </c>
      <c r="G452" s="360">
        <v>0.21909999999999999</v>
      </c>
      <c r="H452" s="344">
        <v>25.82</v>
      </c>
      <c r="I452" s="360">
        <v>0</v>
      </c>
      <c r="J452" s="344">
        <v>19.440000000000001</v>
      </c>
      <c r="K452" s="360">
        <v>0.21759999999999999</v>
      </c>
      <c r="L452" s="344">
        <v>26.14</v>
      </c>
      <c r="M452" s="360">
        <v>0</v>
      </c>
      <c r="N452" s="344">
        <v>23.37</v>
      </c>
      <c r="O452" s="360">
        <v>0.18099999999999999</v>
      </c>
      <c r="P452" s="344">
        <v>24.42</v>
      </c>
      <c r="Q452" s="360">
        <v>0.17319999999999999</v>
      </c>
      <c r="R452" s="344">
        <v>27.06</v>
      </c>
    </row>
    <row r="453" spans="1:18">
      <c r="A453" s="296">
        <v>606491</v>
      </c>
      <c r="B453" s="343" t="s">
        <v>477</v>
      </c>
      <c r="C453" s="296" t="s">
        <v>105</v>
      </c>
      <c r="D453" s="344">
        <v>28863.03</v>
      </c>
      <c r="E453" s="360">
        <v>0.214</v>
      </c>
      <c r="F453" s="344">
        <v>29.12</v>
      </c>
      <c r="G453" s="360">
        <v>0.2545</v>
      </c>
      <c r="H453" s="344">
        <v>39.19</v>
      </c>
      <c r="I453" s="360">
        <v>0</v>
      </c>
      <c r="J453" s="344">
        <v>29.4</v>
      </c>
      <c r="K453" s="360">
        <v>0.252</v>
      </c>
      <c r="L453" s="344">
        <v>39.61</v>
      </c>
      <c r="M453" s="360">
        <v>0</v>
      </c>
      <c r="N453" s="344">
        <v>35.270000000000003</v>
      </c>
      <c r="O453" s="360">
        <v>0.21010000000000001</v>
      </c>
      <c r="P453" s="344">
        <v>36.549999999999997</v>
      </c>
      <c r="Q453" s="360">
        <v>0.20269999999999999</v>
      </c>
      <c r="R453" s="344">
        <v>40.82</v>
      </c>
    </row>
    <row r="454" spans="1:18">
      <c r="A454" s="296">
        <v>606472</v>
      </c>
      <c r="B454" s="343" t="s">
        <v>478</v>
      </c>
      <c r="C454" s="296" t="s">
        <v>105</v>
      </c>
      <c r="D454" s="344">
        <v>28616.69</v>
      </c>
      <c r="E454" s="360">
        <v>0.17269999999999999</v>
      </c>
      <c r="F454" s="344">
        <v>23.33</v>
      </c>
      <c r="G454" s="360">
        <v>0.20619999999999999</v>
      </c>
      <c r="H454" s="344">
        <v>31.28</v>
      </c>
      <c r="I454" s="360">
        <v>0</v>
      </c>
      <c r="J454" s="344">
        <v>23.47</v>
      </c>
      <c r="K454" s="360">
        <v>0.2049</v>
      </c>
      <c r="L454" s="344">
        <v>31.68</v>
      </c>
      <c r="M454" s="360">
        <v>0</v>
      </c>
      <c r="N454" s="344">
        <v>28.32</v>
      </c>
      <c r="O454" s="360">
        <v>0.16980000000000001</v>
      </c>
      <c r="P454" s="344">
        <v>29.69</v>
      </c>
      <c r="Q454" s="360">
        <v>0.16200000000000001</v>
      </c>
      <c r="R454" s="344">
        <v>32.869999999999997</v>
      </c>
    </row>
    <row r="455" spans="1:18">
      <c r="A455" s="296">
        <v>606492</v>
      </c>
      <c r="B455" s="343" t="s">
        <v>479</v>
      </c>
      <c r="C455" s="296" t="s">
        <v>105</v>
      </c>
      <c r="D455" s="344">
        <v>29493.52</v>
      </c>
      <c r="E455" s="360">
        <v>0.2056</v>
      </c>
      <c r="F455" s="344">
        <v>33.93</v>
      </c>
      <c r="G455" s="360">
        <v>0.24490000000000001</v>
      </c>
      <c r="H455" s="344">
        <v>45.75</v>
      </c>
      <c r="I455" s="360">
        <v>0</v>
      </c>
      <c r="J455" s="344">
        <v>34.25</v>
      </c>
      <c r="K455" s="360">
        <v>0.24260000000000001</v>
      </c>
      <c r="L455" s="344">
        <v>46.27</v>
      </c>
      <c r="M455" s="360">
        <v>0</v>
      </c>
      <c r="N455" s="344">
        <v>41.17</v>
      </c>
      <c r="O455" s="360">
        <v>0.20180000000000001</v>
      </c>
      <c r="P455" s="344">
        <v>42.8</v>
      </c>
      <c r="Q455" s="360">
        <v>0.19420000000000001</v>
      </c>
      <c r="R455" s="344">
        <v>47.74</v>
      </c>
    </row>
    <row r="456" spans="1:18">
      <c r="A456" s="296">
        <v>606473</v>
      </c>
      <c r="B456" s="343" t="s">
        <v>480</v>
      </c>
      <c r="C456" s="296" t="s">
        <v>105</v>
      </c>
      <c r="D456" s="344">
        <v>29243.73</v>
      </c>
      <c r="E456" s="360">
        <v>0.16500000000000001</v>
      </c>
      <c r="F456" s="344">
        <v>27.35</v>
      </c>
      <c r="G456" s="360">
        <v>0.1971</v>
      </c>
      <c r="H456" s="344">
        <v>36.72</v>
      </c>
      <c r="I456" s="360">
        <v>0</v>
      </c>
      <c r="J456" s="344">
        <v>27.49</v>
      </c>
      <c r="K456" s="360">
        <v>0.1961</v>
      </c>
      <c r="L456" s="344">
        <v>37.229999999999997</v>
      </c>
      <c r="M456" s="360">
        <v>0</v>
      </c>
      <c r="N456" s="344">
        <v>33.25</v>
      </c>
      <c r="O456" s="360">
        <v>0.16209999999999999</v>
      </c>
      <c r="P456" s="344">
        <v>34.950000000000003</v>
      </c>
      <c r="Q456" s="360">
        <v>0.1542</v>
      </c>
      <c r="R456" s="344">
        <v>38.67</v>
      </c>
    </row>
    <row r="457" spans="1:18">
      <c r="A457" s="296">
        <v>606493</v>
      </c>
      <c r="B457" s="343" t="s">
        <v>481</v>
      </c>
      <c r="C457" s="296" t="s">
        <v>105</v>
      </c>
      <c r="D457" s="344">
        <v>31114.48</v>
      </c>
      <c r="E457" s="360">
        <v>0.19919999999999999</v>
      </c>
      <c r="F457" s="344">
        <v>38.770000000000003</v>
      </c>
      <c r="G457" s="360">
        <v>0.23730000000000001</v>
      </c>
      <c r="H457" s="344">
        <v>52.31</v>
      </c>
      <c r="I457" s="360">
        <v>0</v>
      </c>
      <c r="J457" s="344">
        <v>39.08</v>
      </c>
      <c r="K457" s="360">
        <v>0.2354</v>
      </c>
      <c r="L457" s="344">
        <v>52.9</v>
      </c>
      <c r="M457" s="360">
        <v>0</v>
      </c>
      <c r="N457" s="344">
        <v>47.07</v>
      </c>
      <c r="O457" s="360">
        <v>0.19550000000000001</v>
      </c>
      <c r="P457" s="344">
        <v>49.04</v>
      </c>
      <c r="Q457" s="360">
        <v>0.18759999999999999</v>
      </c>
      <c r="R457" s="344">
        <v>54.67</v>
      </c>
    </row>
    <row r="458" spans="1:18">
      <c r="A458" s="296">
        <v>606474</v>
      </c>
      <c r="B458" s="343" t="s">
        <v>482</v>
      </c>
      <c r="C458" s="296" t="s">
        <v>105</v>
      </c>
      <c r="D458" s="344">
        <v>30862.97</v>
      </c>
      <c r="E458" s="360">
        <v>0.15920000000000001</v>
      </c>
      <c r="F458" s="344">
        <v>31.36</v>
      </c>
      <c r="G458" s="360">
        <v>0.19040000000000001</v>
      </c>
      <c r="H458" s="344">
        <v>42.15</v>
      </c>
      <c r="I458" s="360">
        <v>0</v>
      </c>
      <c r="J458" s="344">
        <v>31.49</v>
      </c>
      <c r="K458" s="360">
        <v>0.18959999999999999</v>
      </c>
      <c r="L458" s="344">
        <v>42.75</v>
      </c>
      <c r="M458" s="360">
        <v>0</v>
      </c>
      <c r="N458" s="344">
        <v>38.18</v>
      </c>
      <c r="O458" s="360">
        <v>0.15640000000000001</v>
      </c>
      <c r="P458" s="344">
        <v>40.21</v>
      </c>
      <c r="Q458" s="360">
        <v>0.14849999999999999</v>
      </c>
      <c r="R458" s="344">
        <v>44.46</v>
      </c>
    </row>
    <row r="459" spans="1:18">
      <c r="A459" s="296">
        <v>606494</v>
      </c>
      <c r="B459" s="343" t="s">
        <v>483</v>
      </c>
      <c r="C459" s="296" t="s">
        <v>105</v>
      </c>
      <c r="D459" s="344">
        <v>35766.339999999997</v>
      </c>
      <c r="E459" s="360">
        <v>0.19450000000000001</v>
      </c>
      <c r="F459" s="344">
        <v>43.56</v>
      </c>
      <c r="G459" s="360">
        <v>0.2319</v>
      </c>
      <c r="H459" s="344">
        <v>58.83</v>
      </c>
      <c r="I459" s="360">
        <v>0</v>
      </c>
      <c r="J459" s="344">
        <v>43.89</v>
      </c>
      <c r="K459" s="360">
        <v>0.2301</v>
      </c>
      <c r="L459" s="344">
        <v>59.55</v>
      </c>
      <c r="M459" s="360">
        <v>0</v>
      </c>
      <c r="N459" s="344">
        <v>52.98</v>
      </c>
      <c r="O459" s="360">
        <v>0.19059999999999999</v>
      </c>
      <c r="P459" s="344">
        <v>55.27</v>
      </c>
      <c r="Q459" s="360">
        <v>0.1827</v>
      </c>
      <c r="R459" s="344">
        <v>61.57</v>
      </c>
    </row>
    <row r="460" spans="1:18">
      <c r="A460" s="296">
        <v>606475</v>
      </c>
      <c r="B460" s="343" t="s">
        <v>484</v>
      </c>
      <c r="C460" s="296" t="s">
        <v>105</v>
      </c>
      <c r="D460" s="344">
        <v>35502.769999999997</v>
      </c>
      <c r="E460" s="360">
        <v>0.155</v>
      </c>
      <c r="F460" s="344">
        <v>35.35</v>
      </c>
      <c r="G460" s="360">
        <v>0.18559999999999999</v>
      </c>
      <c r="H460" s="344">
        <v>47.57</v>
      </c>
      <c r="I460" s="360">
        <v>0</v>
      </c>
      <c r="J460" s="344">
        <v>35.49</v>
      </c>
      <c r="K460" s="360">
        <v>0.18479999999999999</v>
      </c>
      <c r="L460" s="344">
        <v>48.28</v>
      </c>
      <c r="M460" s="360">
        <v>0</v>
      </c>
      <c r="N460" s="344">
        <v>43.11</v>
      </c>
      <c r="O460" s="360">
        <v>0.1522</v>
      </c>
      <c r="P460" s="344">
        <v>45.45</v>
      </c>
      <c r="Q460" s="360">
        <v>0.14430000000000001</v>
      </c>
      <c r="R460" s="344">
        <v>50.24</v>
      </c>
    </row>
    <row r="461" spans="1:18">
      <c r="A461" s="296">
        <v>606495</v>
      </c>
      <c r="B461" s="343" t="s">
        <v>485</v>
      </c>
      <c r="C461" s="296" t="s">
        <v>105</v>
      </c>
      <c r="D461" s="344">
        <v>42141.4</v>
      </c>
      <c r="E461" s="360">
        <v>0.18990000000000001</v>
      </c>
      <c r="F461" s="344">
        <v>48.5</v>
      </c>
      <c r="G461" s="360">
        <v>0.2266</v>
      </c>
      <c r="H461" s="344">
        <v>65.510000000000005</v>
      </c>
      <c r="I461" s="360">
        <v>0</v>
      </c>
      <c r="J461" s="344">
        <v>48.87</v>
      </c>
      <c r="K461" s="360">
        <v>0.22489999999999999</v>
      </c>
      <c r="L461" s="344">
        <v>66.33</v>
      </c>
      <c r="M461" s="360">
        <v>0</v>
      </c>
      <c r="N461" s="344">
        <v>59.03</v>
      </c>
      <c r="O461" s="360">
        <v>0.1862</v>
      </c>
      <c r="P461" s="344">
        <v>61.66</v>
      </c>
      <c r="Q461" s="360">
        <v>0.1782</v>
      </c>
      <c r="R461" s="344">
        <v>68.66</v>
      </c>
    </row>
    <row r="462" spans="1:18">
      <c r="A462" s="296">
        <v>606476</v>
      </c>
      <c r="B462" s="343" t="s">
        <v>486</v>
      </c>
      <c r="C462" s="296" t="s">
        <v>105</v>
      </c>
      <c r="D462" s="344">
        <v>41870.93</v>
      </c>
      <c r="E462" s="360">
        <v>0.151</v>
      </c>
      <c r="F462" s="344">
        <v>39.479999999999997</v>
      </c>
      <c r="G462" s="360">
        <v>0.18090000000000001</v>
      </c>
      <c r="H462" s="344">
        <v>53.14</v>
      </c>
      <c r="I462" s="360">
        <v>0</v>
      </c>
      <c r="J462" s="344">
        <v>39.64</v>
      </c>
      <c r="K462" s="360">
        <v>0.18010000000000001</v>
      </c>
      <c r="L462" s="344">
        <v>53.93</v>
      </c>
      <c r="M462" s="360">
        <v>0</v>
      </c>
      <c r="N462" s="344">
        <v>48.17</v>
      </c>
      <c r="O462" s="360">
        <v>0.1482</v>
      </c>
      <c r="P462" s="344">
        <v>50.85</v>
      </c>
      <c r="Q462" s="360">
        <v>0.1404</v>
      </c>
      <c r="R462" s="344">
        <v>56.19</v>
      </c>
    </row>
    <row r="463" spans="1:18">
      <c r="A463" s="296">
        <v>606496</v>
      </c>
      <c r="B463" s="343" t="s">
        <v>487</v>
      </c>
      <c r="C463" s="296" t="s">
        <v>105</v>
      </c>
      <c r="D463" s="344">
        <v>43152.5</v>
      </c>
      <c r="E463" s="360">
        <v>0.29139999999999999</v>
      </c>
      <c r="F463" s="344">
        <v>63.87</v>
      </c>
      <c r="G463" s="360">
        <v>0.33939999999999998</v>
      </c>
      <c r="H463" s="344">
        <v>81.849999999999994</v>
      </c>
      <c r="I463" s="360">
        <v>0.26490000000000002</v>
      </c>
      <c r="J463" s="344">
        <v>64.3</v>
      </c>
      <c r="K463" s="360">
        <v>0.3372</v>
      </c>
      <c r="L463" s="344">
        <v>81.569999999999993</v>
      </c>
      <c r="M463" s="360">
        <v>0</v>
      </c>
      <c r="N463" s="344">
        <v>75.540000000000006</v>
      </c>
      <c r="O463" s="360">
        <v>0.28699999999999998</v>
      </c>
      <c r="P463" s="344">
        <v>78.430000000000007</v>
      </c>
      <c r="Q463" s="360">
        <v>0.27639999999999998</v>
      </c>
      <c r="R463" s="344">
        <v>86.41</v>
      </c>
    </row>
    <row r="464" spans="1:18">
      <c r="A464" s="296">
        <v>606477</v>
      </c>
      <c r="B464" s="343" t="s">
        <v>488</v>
      </c>
      <c r="C464" s="296" t="s">
        <v>105</v>
      </c>
      <c r="D464" s="344">
        <v>42876.87</v>
      </c>
      <c r="E464" s="360">
        <v>0.23699999999999999</v>
      </c>
      <c r="F464" s="344">
        <v>50.63</v>
      </c>
      <c r="G464" s="360">
        <v>0.27810000000000001</v>
      </c>
      <c r="H464" s="344">
        <v>65.2</v>
      </c>
      <c r="I464" s="360">
        <v>0.216</v>
      </c>
      <c r="J464" s="344">
        <v>50.82</v>
      </c>
      <c r="K464" s="360">
        <v>0.27710000000000001</v>
      </c>
      <c r="L464" s="344">
        <v>65.319999999999993</v>
      </c>
      <c r="M464" s="360">
        <v>0</v>
      </c>
      <c r="N464" s="344">
        <v>60.26</v>
      </c>
      <c r="O464" s="360">
        <v>0.23369999999999999</v>
      </c>
      <c r="P464" s="344">
        <v>63.22</v>
      </c>
      <c r="Q464" s="360">
        <v>0.22270000000000001</v>
      </c>
      <c r="R464" s="344">
        <v>69.290000000000006</v>
      </c>
    </row>
    <row r="465" spans="1:18">
      <c r="A465" s="296">
        <v>606497</v>
      </c>
      <c r="B465" s="343" t="s">
        <v>489</v>
      </c>
      <c r="C465" s="296" t="s">
        <v>105</v>
      </c>
      <c r="D465" s="344">
        <v>44357.96</v>
      </c>
      <c r="E465" s="360">
        <v>0.28410000000000002</v>
      </c>
      <c r="F465" s="344">
        <v>75.3</v>
      </c>
      <c r="G465" s="360">
        <v>0.33129999999999998</v>
      </c>
      <c r="H465" s="344">
        <v>96.66</v>
      </c>
      <c r="I465" s="360">
        <v>0.2581</v>
      </c>
      <c r="J465" s="344">
        <v>75.81</v>
      </c>
      <c r="K465" s="360">
        <v>0.3291</v>
      </c>
      <c r="L465" s="344">
        <v>96.39</v>
      </c>
      <c r="M465" s="360">
        <v>0</v>
      </c>
      <c r="N465" s="344">
        <v>89.18</v>
      </c>
      <c r="O465" s="360">
        <v>0.27979999999999999</v>
      </c>
      <c r="P465" s="344">
        <v>92.77</v>
      </c>
      <c r="Q465" s="360">
        <v>0.26889999999999997</v>
      </c>
      <c r="R465" s="344">
        <v>102.15</v>
      </c>
    </row>
    <row r="466" spans="1:18">
      <c r="A466" s="296">
        <v>606478</v>
      </c>
      <c r="B466" s="343" t="s">
        <v>490</v>
      </c>
      <c r="C466" s="296" t="s">
        <v>105</v>
      </c>
      <c r="D466" s="344">
        <v>44073.72</v>
      </c>
      <c r="E466" s="360">
        <v>0.2301</v>
      </c>
      <c r="F466" s="344">
        <v>59.91</v>
      </c>
      <c r="G466" s="360">
        <v>0.27039999999999997</v>
      </c>
      <c r="H466" s="344">
        <v>77.290000000000006</v>
      </c>
      <c r="I466" s="360">
        <v>0.20960000000000001</v>
      </c>
      <c r="J466" s="344">
        <v>60.15</v>
      </c>
      <c r="K466" s="360">
        <v>0.26929999999999998</v>
      </c>
      <c r="L466" s="344">
        <v>77.48</v>
      </c>
      <c r="M466" s="360">
        <v>0</v>
      </c>
      <c r="N466" s="344">
        <v>71.430000000000007</v>
      </c>
      <c r="O466" s="360">
        <v>0.2268</v>
      </c>
      <c r="P466" s="344">
        <v>75.05</v>
      </c>
      <c r="Q466" s="360">
        <v>0.21590000000000001</v>
      </c>
      <c r="R466" s="344">
        <v>82.22</v>
      </c>
    </row>
    <row r="467" spans="1:18">
      <c r="A467" s="296">
        <v>605835</v>
      </c>
      <c r="B467" s="343" t="s">
        <v>491</v>
      </c>
      <c r="C467" s="296" t="s">
        <v>105</v>
      </c>
      <c r="D467" s="344">
        <v>5696.62</v>
      </c>
      <c r="E467" s="360">
        <v>0.28110000000000002</v>
      </c>
      <c r="F467" s="344">
        <v>86.12</v>
      </c>
      <c r="G467" s="360">
        <v>0.3276</v>
      </c>
      <c r="H467" s="344">
        <v>110.74</v>
      </c>
      <c r="I467" s="360">
        <v>0.25469999999999998</v>
      </c>
      <c r="J467" s="344">
        <v>86.55</v>
      </c>
      <c r="K467" s="360">
        <v>0.32590000000000002</v>
      </c>
      <c r="L467" s="344">
        <v>110.5</v>
      </c>
      <c r="M467" s="360">
        <v>0</v>
      </c>
      <c r="N467" s="344">
        <v>102.1</v>
      </c>
      <c r="O467" s="360">
        <v>0.27629999999999999</v>
      </c>
      <c r="P467" s="344">
        <v>106.27</v>
      </c>
      <c r="Q467" s="360">
        <v>0.26550000000000001</v>
      </c>
      <c r="R467" s="344">
        <v>117.07</v>
      </c>
    </row>
    <row r="468" spans="1:18">
      <c r="A468" s="296">
        <v>605571</v>
      </c>
      <c r="B468" s="343" t="s">
        <v>492</v>
      </c>
      <c r="C468" s="296" t="s">
        <v>105</v>
      </c>
      <c r="D468" s="344">
        <v>5151.49</v>
      </c>
      <c r="E468" s="360">
        <v>0.22739999999999999</v>
      </c>
      <c r="F468" s="344">
        <v>68.599999999999994</v>
      </c>
      <c r="G468" s="360">
        <v>0.2671</v>
      </c>
      <c r="H468" s="344">
        <v>88.69</v>
      </c>
      <c r="I468" s="360">
        <v>0.20660000000000001</v>
      </c>
      <c r="J468" s="344">
        <v>68.75</v>
      </c>
      <c r="K468" s="360">
        <v>0.26650000000000001</v>
      </c>
      <c r="L468" s="344">
        <v>88.96</v>
      </c>
      <c r="M468" s="360">
        <v>0</v>
      </c>
      <c r="N468" s="344">
        <v>81.88</v>
      </c>
      <c r="O468" s="360">
        <v>0.22370000000000001</v>
      </c>
      <c r="P468" s="344">
        <v>86.06</v>
      </c>
      <c r="Q468" s="360">
        <v>0.21290000000000001</v>
      </c>
      <c r="R468" s="344">
        <v>94.35</v>
      </c>
    </row>
    <row r="469" spans="1:18">
      <c r="A469" s="296">
        <v>605850</v>
      </c>
      <c r="B469" s="343" t="s">
        <v>493</v>
      </c>
      <c r="C469" s="296" t="s">
        <v>105</v>
      </c>
      <c r="D469" s="344">
        <v>6202.39</v>
      </c>
      <c r="E469" s="360">
        <v>0.28470000000000001</v>
      </c>
      <c r="F469" s="344">
        <v>12.95</v>
      </c>
      <c r="G469" s="360">
        <v>0.33750000000000002</v>
      </c>
      <c r="H469" s="344">
        <v>17.21</v>
      </c>
      <c r="I469" s="360">
        <v>0</v>
      </c>
      <c r="J469" s="344">
        <v>13.24</v>
      </c>
      <c r="K469" s="360">
        <v>0.3301</v>
      </c>
      <c r="L469" s="344">
        <v>17.239999999999998</v>
      </c>
      <c r="M469" s="360">
        <v>0</v>
      </c>
      <c r="N469" s="344">
        <v>15.43</v>
      </c>
      <c r="O469" s="360">
        <v>0.28320000000000001</v>
      </c>
      <c r="P469" s="344">
        <v>15.65</v>
      </c>
      <c r="Q469" s="360">
        <v>0.2792</v>
      </c>
      <c r="R469" s="344">
        <v>17.600000000000001</v>
      </c>
    </row>
    <row r="470" spans="1:18">
      <c r="A470" s="296">
        <v>605582</v>
      </c>
      <c r="B470" s="343" t="s">
        <v>494</v>
      </c>
      <c r="C470" s="296" t="s">
        <v>105</v>
      </c>
      <c r="D470" s="344">
        <v>5657.26</v>
      </c>
      <c r="E470" s="360">
        <v>0.23960000000000001</v>
      </c>
      <c r="F470" s="344">
        <v>9.93</v>
      </c>
      <c r="G470" s="360">
        <v>0.28499999999999998</v>
      </c>
      <c r="H470" s="344">
        <v>13.08</v>
      </c>
      <c r="I470" s="360">
        <v>0</v>
      </c>
      <c r="J470" s="344">
        <v>10.11</v>
      </c>
      <c r="K470" s="360">
        <v>0.27989999999999998</v>
      </c>
      <c r="L470" s="344">
        <v>13.14</v>
      </c>
      <c r="M470" s="360">
        <v>0</v>
      </c>
      <c r="N470" s="344">
        <v>11.81</v>
      </c>
      <c r="O470" s="360">
        <v>0.23960000000000001</v>
      </c>
      <c r="P470" s="344">
        <v>12.14</v>
      </c>
      <c r="Q470" s="360">
        <v>0.2331</v>
      </c>
      <c r="R470" s="344">
        <v>13.51</v>
      </c>
    </row>
    <row r="471" spans="1:18">
      <c r="A471" s="296">
        <v>605889</v>
      </c>
      <c r="B471" s="343" t="s">
        <v>495</v>
      </c>
      <c r="C471" s="296" t="s">
        <v>105</v>
      </c>
      <c r="D471" s="344">
        <v>7067.59</v>
      </c>
      <c r="E471" s="360">
        <v>0.27800000000000002</v>
      </c>
      <c r="F471" s="344">
        <v>97.17</v>
      </c>
      <c r="G471" s="360">
        <v>0.32400000000000001</v>
      </c>
      <c r="H471" s="344">
        <v>125.1</v>
      </c>
      <c r="I471" s="360">
        <v>0.25159999999999999</v>
      </c>
      <c r="J471" s="344">
        <v>97.59</v>
      </c>
      <c r="K471" s="360">
        <v>0.3226</v>
      </c>
      <c r="L471" s="344">
        <v>124.89</v>
      </c>
      <c r="M471" s="360">
        <v>0</v>
      </c>
      <c r="N471" s="344">
        <v>115.29</v>
      </c>
      <c r="O471" s="360">
        <v>0.27310000000000001</v>
      </c>
      <c r="P471" s="344">
        <v>120.07</v>
      </c>
      <c r="Q471" s="360">
        <v>0.26219999999999999</v>
      </c>
      <c r="R471" s="344">
        <v>132.29</v>
      </c>
    </row>
    <row r="472" spans="1:18">
      <c r="A472" s="296">
        <v>605593</v>
      </c>
      <c r="B472" s="343" t="s">
        <v>496</v>
      </c>
      <c r="C472" s="296" t="s">
        <v>105</v>
      </c>
      <c r="D472" s="344">
        <v>6522.46</v>
      </c>
      <c r="E472" s="360">
        <v>0.22459999999999999</v>
      </c>
      <c r="F472" s="344">
        <v>77.5</v>
      </c>
      <c r="G472" s="360">
        <v>0.26369999999999999</v>
      </c>
      <c r="H472" s="344">
        <v>100.34</v>
      </c>
      <c r="I472" s="360">
        <v>0.20369999999999999</v>
      </c>
      <c r="J472" s="344">
        <v>77.62</v>
      </c>
      <c r="K472" s="360">
        <v>0.26329999999999998</v>
      </c>
      <c r="L472" s="344">
        <v>100.7</v>
      </c>
      <c r="M472" s="360">
        <v>0</v>
      </c>
      <c r="N472" s="344">
        <v>92.59</v>
      </c>
      <c r="O472" s="360">
        <v>0.2208</v>
      </c>
      <c r="P472" s="344">
        <v>97.39</v>
      </c>
      <c r="Q472" s="360">
        <v>0.2099</v>
      </c>
      <c r="R472" s="344">
        <v>106.78</v>
      </c>
    </row>
    <row r="473" spans="1:18">
      <c r="A473" s="296">
        <v>605739</v>
      </c>
      <c r="B473" s="343" t="s">
        <v>497</v>
      </c>
      <c r="C473" s="296" t="s">
        <v>105</v>
      </c>
      <c r="D473" s="344">
        <v>5489.58</v>
      </c>
      <c r="E473" s="360">
        <v>0.27500000000000002</v>
      </c>
      <c r="F473" s="344">
        <v>108.37</v>
      </c>
      <c r="G473" s="360">
        <v>0.32069999999999999</v>
      </c>
      <c r="H473" s="344">
        <v>139.63</v>
      </c>
      <c r="I473" s="360">
        <v>0.24890000000000001</v>
      </c>
      <c r="J473" s="344">
        <v>108.83</v>
      </c>
      <c r="K473" s="360">
        <v>0.31929999999999997</v>
      </c>
      <c r="L473" s="344">
        <v>139.46</v>
      </c>
      <c r="M473" s="360">
        <v>0</v>
      </c>
      <c r="N473" s="344">
        <v>128.69</v>
      </c>
      <c r="O473" s="360">
        <v>0.27</v>
      </c>
      <c r="P473" s="344">
        <v>134.11000000000001</v>
      </c>
      <c r="Q473" s="360">
        <v>0.2591</v>
      </c>
      <c r="R473" s="344">
        <v>147.72999999999999</v>
      </c>
    </row>
    <row r="474" spans="1:18">
      <c r="A474" s="296">
        <v>605504</v>
      </c>
      <c r="B474" s="343" t="s">
        <v>498</v>
      </c>
      <c r="C474" s="296" t="s">
        <v>105</v>
      </c>
      <c r="D474" s="344">
        <v>5004.1099999999997</v>
      </c>
      <c r="E474" s="360">
        <v>0.22189999999999999</v>
      </c>
      <c r="F474" s="344">
        <v>86.58</v>
      </c>
      <c r="G474" s="360">
        <v>0.26069999999999999</v>
      </c>
      <c r="H474" s="344">
        <v>112.16</v>
      </c>
      <c r="I474" s="360">
        <v>0.20119999999999999</v>
      </c>
      <c r="J474" s="344">
        <v>86.69</v>
      </c>
      <c r="K474" s="360">
        <v>0.26040000000000002</v>
      </c>
      <c r="L474" s="344">
        <v>112.6</v>
      </c>
      <c r="M474" s="360">
        <v>0</v>
      </c>
      <c r="N474" s="344">
        <v>103.51</v>
      </c>
      <c r="O474" s="360">
        <v>0.218</v>
      </c>
      <c r="P474" s="344">
        <v>108.94</v>
      </c>
      <c r="Q474" s="360">
        <v>0.2072</v>
      </c>
      <c r="R474" s="344">
        <v>119.42</v>
      </c>
    </row>
    <row r="475" spans="1:18">
      <c r="A475" s="296">
        <v>605781</v>
      </c>
      <c r="B475" s="343" t="s">
        <v>499</v>
      </c>
      <c r="C475" s="296" t="s">
        <v>105</v>
      </c>
      <c r="D475" s="344">
        <v>5995.35</v>
      </c>
      <c r="E475" s="360">
        <v>0</v>
      </c>
      <c r="F475" s="344">
        <v>20.47</v>
      </c>
      <c r="G475" s="360">
        <v>0</v>
      </c>
      <c r="H475" s="344">
        <v>27.89</v>
      </c>
      <c r="I475" s="360">
        <v>0</v>
      </c>
      <c r="J475" s="344">
        <v>19.8</v>
      </c>
      <c r="K475" s="360">
        <v>0</v>
      </c>
      <c r="L475" s="344">
        <v>28.51</v>
      </c>
      <c r="M475" s="360">
        <v>0</v>
      </c>
      <c r="N475" s="344">
        <v>25.43</v>
      </c>
      <c r="O475" s="360">
        <v>0</v>
      </c>
      <c r="P475" s="344">
        <v>27.68</v>
      </c>
      <c r="Q475" s="360">
        <v>0</v>
      </c>
      <c r="R475" s="344">
        <v>30.2</v>
      </c>
    </row>
    <row r="476" spans="1:18">
      <c r="A476" s="296">
        <v>605524</v>
      </c>
      <c r="B476" s="343" t="s">
        <v>500</v>
      </c>
      <c r="C476" s="296" t="s">
        <v>105</v>
      </c>
      <c r="D476" s="344">
        <v>5509.87</v>
      </c>
      <c r="E476" s="360">
        <v>0</v>
      </c>
      <c r="F476" s="344">
        <v>16.84</v>
      </c>
      <c r="G476" s="360">
        <v>0</v>
      </c>
      <c r="H476" s="344">
        <v>22.9</v>
      </c>
      <c r="I476" s="360">
        <v>0</v>
      </c>
      <c r="J476" s="344">
        <v>16.34</v>
      </c>
      <c r="K476" s="360">
        <v>0</v>
      </c>
      <c r="L476" s="344">
        <v>23.39</v>
      </c>
      <c r="M476" s="360">
        <v>0</v>
      </c>
      <c r="N476" s="344">
        <v>20.9</v>
      </c>
      <c r="O476" s="360">
        <v>0</v>
      </c>
      <c r="P476" s="344">
        <v>22.78</v>
      </c>
      <c r="Q476" s="360">
        <v>0</v>
      </c>
      <c r="R476" s="344">
        <v>24.81</v>
      </c>
    </row>
    <row r="477" spans="1:18">
      <c r="A477" s="296">
        <v>605815</v>
      </c>
      <c r="B477" s="343" t="s">
        <v>501</v>
      </c>
      <c r="C477" s="296" t="s">
        <v>105</v>
      </c>
      <c r="D477" s="344">
        <v>6860.55</v>
      </c>
      <c r="E477" s="360">
        <v>0</v>
      </c>
      <c r="F477" s="344">
        <v>14.65</v>
      </c>
      <c r="G477" s="360">
        <v>0</v>
      </c>
      <c r="H477" s="344">
        <v>20.04</v>
      </c>
      <c r="I477" s="360">
        <v>0</v>
      </c>
      <c r="J477" s="344">
        <v>14.09</v>
      </c>
      <c r="K477" s="360">
        <v>0</v>
      </c>
      <c r="L477" s="344">
        <v>20.5</v>
      </c>
      <c r="M477" s="360">
        <v>0</v>
      </c>
      <c r="N477" s="344">
        <v>18.239999999999998</v>
      </c>
      <c r="O477" s="360">
        <v>0</v>
      </c>
      <c r="P477" s="344">
        <v>19.82</v>
      </c>
      <c r="Q477" s="360">
        <v>0</v>
      </c>
      <c r="R477" s="344">
        <v>21.66</v>
      </c>
    </row>
    <row r="478" spans="1:18">
      <c r="A478" s="296">
        <v>605544</v>
      </c>
      <c r="B478" s="343" t="s">
        <v>502</v>
      </c>
      <c r="C478" s="296" t="s">
        <v>105</v>
      </c>
      <c r="D478" s="344">
        <v>6375.08</v>
      </c>
      <c r="E478" s="360">
        <v>0</v>
      </c>
      <c r="F478" s="344">
        <v>11.99</v>
      </c>
      <c r="G478" s="360">
        <v>0</v>
      </c>
      <c r="H478" s="344">
        <v>16.38</v>
      </c>
      <c r="I478" s="360">
        <v>0</v>
      </c>
      <c r="J478" s="344">
        <v>11.55</v>
      </c>
      <c r="K478" s="360">
        <v>0</v>
      </c>
      <c r="L478" s="344">
        <v>16.739999999999998</v>
      </c>
      <c r="M478" s="360">
        <v>0</v>
      </c>
      <c r="N478" s="344">
        <v>14.92</v>
      </c>
      <c r="O478" s="360">
        <v>0</v>
      </c>
      <c r="P478" s="344">
        <v>16.22</v>
      </c>
      <c r="Q478" s="360">
        <v>0</v>
      </c>
      <c r="R478" s="344">
        <v>17.72</v>
      </c>
    </row>
    <row r="479" spans="1:18">
      <c r="A479" s="296">
        <v>605836</v>
      </c>
      <c r="B479" s="343" t="s">
        <v>503</v>
      </c>
      <c r="C479" s="296" t="s">
        <v>105</v>
      </c>
      <c r="D479" s="344">
        <v>6455.31</v>
      </c>
      <c r="E479" s="360">
        <v>0</v>
      </c>
      <c r="F479" s="344">
        <v>17.63</v>
      </c>
      <c r="G479" s="360">
        <v>0</v>
      </c>
      <c r="H479" s="344">
        <v>24.05</v>
      </c>
      <c r="I479" s="360">
        <v>0</v>
      </c>
      <c r="J479" s="344">
        <v>17.03</v>
      </c>
      <c r="K479" s="360">
        <v>0</v>
      </c>
      <c r="L479" s="344">
        <v>24.58</v>
      </c>
      <c r="M479" s="360">
        <v>0</v>
      </c>
      <c r="N479" s="344">
        <v>21.92</v>
      </c>
      <c r="O479" s="360">
        <v>0</v>
      </c>
      <c r="P479" s="344">
        <v>23.84</v>
      </c>
      <c r="Q479" s="360">
        <v>0</v>
      </c>
      <c r="R479" s="344">
        <v>26.02</v>
      </c>
    </row>
    <row r="480" spans="1:18">
      <c r="A480" s="296">
        <v>605572</v>
      </c>
      <c r="B480" s="343" t="s">
        <v>504</v>
      </c>
      <c r="C480" s="296" t="s">
        <v>105</v>
      </c>
      <c r="D480" s="344">
        <v>5867.89</v>
      </c>
      <c r="E480" s="360">
        <v>0</v>
      </c>
      <c r="F480" s="344">
        <v>14.47</v>
      </c>
      <c r="G480" s="360">
        <v>0</v>
      </c>
      <c r="H480" s="344">
        <v>19.72</v>
      </c>
      <c r="I480" s="360">
        <v>0</v>
      </c>
      <c r="J480" s="344">
        <v>14.03</v>
      </c>
      <c r="K480" s="360">
        <v>0</v>
      </c>
      <c r="L480" s="344">
        <v>20.16</v>
      </c>
      <c r="M480" s="360">
        <v>0</v>
      </c>
      <c r="N480" s="344">
        <v>18</v>
      </c>
      <c r="O480" s="360">
        <v>0</v>
      </c>
      <c r="P480" s="344">
        <v>19.59</v>
      </c>
      <c r="Q480" s="360">
        <v>0</v>
      </c>
      <c r="R480" s="344">
        <v>21.36</v>
      </c>
    </row>
    <row r="481" spans="1:18">
      <c r="A481" s="296">
        <v>605851</v>
      </c>
      <c r="B481" s="343" t="s">
        <v>505</v>
      </c>
      <c r="C481" s="296" t="s">
        <v>105</v>
      </c>
      <c r="D481" s="344">
        <v>7115.91</v>
      </c>
      <c r="E481" s="360">
        <v>0.26029999999999998</v>
      </c>
      <c r="F481" s="344">
        <v>20.309999999999999</v>
      </c>
      <c r="G481" s="360">
        <v>0.31019999999999998</v>
      </c>
      <c r="H481" s="344">
        <v>26.97</v>
      </c>
      <c r="I481" s="360">
        <v>0</v>
      </c>
      <c r="J481" s="344">
        <v>20.79</v>
      </c>
      <c r="K481" s="360">
        <v>0.30299999999999999</v>
      </c>
      <c r="L481" s="344">
        <v>27.06</v>
      </c>
      <c r="M481" s="360">
        <v>0</v>
      </c>
      <c r="N481" s="344">
        <v>24.27</v>
      </c>
      <c r="O481" s="360">
        <v>0.2596</v>
      </c>
      <c r="P481" s="344">
        <v>24.81</v>
      </c>
      <c r="Q481" s="360">
        <v>0.25390000000000001</v>
      </c>
      <c r="R481" s="344">
        <v>27.77</v>
      </c>
    </row>
    <row r="482" spans="1:18">
      <c r="A482" s="296">
        <v>605583</v>
      </c>
      <c r="B482" s="343" t="s">
        <v>506</v>
      </c>
      <c r="C482" s="296" t="s">
        <v>105</v>
      </c>
      <c r="D482" s="344">
        <v>6528.49</v>
      </c>
      <c r="E482" s="360">
        <v>0.2157</v>
      </c>
      <c r="F482" s="344">
        <v>15.84</v>
      </c>
      <c r="G482" s="360">
        <v>0.25819999999999999</v>
      </c>
      <c r="H482" s="344">
        <v>20.88</v>
      </c>
      <c r="I482" s="360">
        <v>0</v>
      </c>
      <c r="J482" s="344">
        <v>16.18</v>
      </c>
      <c r="K482" s="360">
        <v>0.25280000000000002</v>
      </c>
      <c r="L482" s="344">
        <v>20.99</v>
      </c>
      <c r="M482" s="360">
        <v>0</v>
      </c>
      <c r="N482" s="344">
        <v>18.940000000000001</v>
      </c>
      <c r="O482" s="360">
        <v>0.21590000000000001</v>
      </c>
      <c r="P482" s="344">
        <v>19.61</v>
      </c>
      <c r="Q482" s="360">
        <v>0.20860000000000001</v>
      </c>
      <c r="R482" s="344">
        <v>21.72</v>
      </c>
    </row>
    <row r="483" spans="1:18">
      <c r="A483" s="296">
        <v>605890</v>
      </c>
      <c r="B483" s="343" t="s">
        <v>507</v>
      </c>
      <c r="C483" s="296" t="s">
        <v>105</v>
      </c>
      <c r="D483" s="344">
        <v>8245.98</v>
      </c>
      <c r="E483" s="360">
        <v>0.26379999999999998</v>
      </c>
      <c r="F483" s="344">
        <v>163.72</v>
      </c>
      <c r="G483" s="360">
        <v>0.30969999999999998</v>
      </c>
      <c r="H483" s="344">
        <v>210.52</v>
      </c>
      <c r="I483" s="360">
        <v>0.24079999999999999</v>
      </c>
      <c r="J483" s="344">
        <v>165.27</v>
      </c>
      <c r="K483" s="360">
        <v>0.30680000000000002</v>
      </c>
      <c r="L483" s="344">
        <v>210.26</v>
      </c>
      <c r="M483" s="360">
        <v>0</v>
      </c>
      <c r="N483" s="344">
        <v>194.49</v>
      </c>
      <c r="O483" s="360">
        <v>0.26069999999999999</v>
      </c>
      <c r="P483" s="344">
        <v>203.36</v>
      </c>
      <c r="Q483" s="360">
        <v>0.24929999999999999</v>
      </c>
      <c r="R483" s="344">
        <v>223.38</v>
      </c>
    </row>
    <row r="484" spans="1:18">
      <c r="A484" s="296">
        <v>605594</v>
      </c>
      <c r="B484" s="343" t="s">
        <v>508</v>
      </c>
      <c r="C484" s="296" t="s">
        <v>105</v>
      </c>
      <c r="D484" s="344">
        <v>7658.56</v>
      </c>
      <c r="E484" s="360">
        <v>0.21099999999999999</v>
      </c>
      <c r="F484" s="344">
        <v>131.81</v>
      </c>
      <c r="G484" s="360">
        <v>0.24979999999999999</v>
      </c>
      <c r="H484" s="344">
        <v>170.3</v>
      </c>
      <c r="I484" s="360">
        <v>0.19339999999999999</v>
      </c>
      <c r="J484" s="344">
        <v>132.87</v>
      </c>
      <c r="K484" s="360">
        <v>0.24779999999999999</v>
      </c>
      <c r="L484" s="344">
        <v>170.93</v>
      </c>
      <c r="M484" s="360">
        <v>0</v>
      </c>
      <c r="N484" s="344">
        <v>157.62</v>
      </c>
      <c r="O484" s="360">
        <v>0.2089</v>
      </c>
      <c r="P484" s="344">
        <v>166.5</v>
      </c>
      <c r="Q484" s="360">
        <v>0.1978</v>
      </c>
      <c r="R484" s="344">
        <v>181.9</v>
      </c>
    </row>
    <row r="485" spans="1:18">
      <c r="A485" s="296">
        <v>605740</v>
      </c>
      <c r="B485" s="343" t="s">
        <v>509</v>
      </c>
      <c r="C485" s="296" t="s">
        <v>105</v>
      </c>
      <c r="D485" s="344">
        <v>6221.96</v>
      </c>
      <c r="E485" s="360">
        <v>0.25230000000000002</v>
      </c>
      <c r="F485" s="344">
        <v>199.43</v>
      </c>
      <c r="G485" s="360">
        <v>0.2979</v>
      </c>
      <c r="H485" s="344">
        <v>256.02999999999997</v>
      </c>
      <c r="I485" s="360">
        <v>0.2321</v>
      </c>
      <c r="J485" s="344">
        <v>202.26</v>
      </c>
      <c r="K485" s="360">
        <v>0.29380000000000001</v>
      </c>
      <c r="L485" s="344">
        <v>255.74</v>
      </c>
      <c r="M485" s="360">
        <v>0</v>
      </c>
      <c r="N485" s="344">
        <v>237.06</v>
      </c>
      <c r="O485" s="360">
        <v>0.25069999999999998</v>
      </c>
      <c r="P485" s="344">
        <v>248.72</v>
      </c>
      <c r="Q485" s="360">
        <v>0.2389</v>
      </c>
      <c r="R485" s="344">
        <v>272.44</v>
      </c>
    </row>
    <row r="486" spans="1:18">
      <c r="A486" s="296">
        <v>605505</v>
      </c>
      <c r="B486" s="343" t="s">
        <v>510</v>
      </c>
      <c r="C486" s="296" t="s">
        <v>105</v>
      </c>
      <c r="D486" s="344">
        <v>5700.55</v>
      </c>
      <c r="E486" s="360">
        <v>0.2</v>
      </c>
      <c r="F486" s="344">
        <v>161.84</v>
      </c>
      <c r="G486" s="360">
        <v>0.2384</v>
      </c>
      <c r="H486" s="344">
        <v>208.59</v>
      </c>
      <c r="I486" s="360">
        <v>0.185</v>
      </c>
      <c r="J486" s="344">
        <v>164.1</v>
      </c>
      <c r="K486" s="360">
        <v>0.23519999999999999</v>
      </c>
      <c r="L486" s="344">
        <v>209.34</v>
      </c>
      <c r="M486" s="360">
        <v>0</v>
      </c>
      <c r="N486" s="344">
        <v>193.58</v>
      </c>
      <c r="O486" s="360">
        <v>0.1993</v>
      </c>
      <c r="P486" s="344">
        <v>205.22</v>
      </c>
      <c r="Q486" s="360">
        <v>0.188</v>
      </c>
      <c r="R486" s="344">
        <v>223.5</v>
      </c>
    </row>
    <row r="487" spans="1:18">
      <c r="A487" s="296">
        <v>605782</v>
      </c>
      <c r="B487" s="343" t="s">
        <v>511</v>
      </c>
      <c r="C487" s="296" t="s">
        <v>105</v>
      </c>
      <c r="D487" s="344">
        <v>6882.55</v>
      </c>
      <c r="E487" s="360">
        <v>0.2349</v>
      </c>
      <c r="F487" s="344">
        <v>26.73</v>
      </c>
      <c r="G487" s="360">
        <v>0.2802</v>
      </c>
      <c r="H487" s="344">
        <v>35.69</v>
      </c>
      <c r="I487" s="360">
        <v>0</v>
      </c>
      <c r="J487" s="344">
        <v>27.23</v>
      </c>
      <c r="K487" s="360">
        <v>0.27510000000000001</v>
      </c>
      <c r="L487" s="344">
        <v>35.92</v>
      </c>
      <c r="M487" s="360">
        <v>0</v>
      </c>
      <c r="N487" s="344">
        <v>32.15</v>
      </c>
      <c r="O487" s="360">
        <v>0.23300000000000001</v>
      </c>
      <c r="P487" s="344">
        <v>33.14</v>
      </c>
      <c r="Q487" s="360">
        <v>0.22600000000000001</v>
      </c>
      <c r="R487" s="344">
        <v>37</v>
      </c>
    </row>
    <row r="488" spans="1:18">
      <c r="A488" s="296">
        <v>605525</v>
      </c>
      <c r="B488" s="343" t="s">
        <v>512</v>
      </c>
      <c r="C488" s="296" t="s">
        <v>105</v>
      </c>
      <c r="D488" s="344">
        <v>6361.15</v>
      </c>
      <c r="E488" s="360">
        <v>0.19139999999999999</v>
      </c>
      <c r="F488" s="344">
        <v>21.19</v>
      </c>
      <c r="G488" s="360">
        <v>0.22939999999999999</v>
      </c>
      <c r="H488" s="344">
        <v>28.11</v>
      </c>
      <c r="I488" s="360">
        <v>0</v>
      </c>
      <c r="J488" s="344">
        <v>21.52</v>
      </c>
      <c r="K488" s="360">
        <v>0.2258</v>
      </c>
      <c r="L488" s="344">
        <v>28.37</v>
      </c>
      <c r="M488" s="360">
        <v>0</v>
      </c>
      <c r="N488" s="344">
        <v>25.52</v>
      </c>
      <c r="O488" s="360">
        <v>0.19040000000000001</v>
      </c>
      <c r="P488" s="344">
        <v>26.61</v>
      </c>
      <c r="Q488" s="360">
        <v>0.18260000000000001</v>
      </c>
      <c r="R488" s="344">
        <v>29.44</v>
      </c>
    </row>
    <row r="489" spans="1:18">
      <c r="A489" s="296">
        <v>605816</v>
      </c>
      <c r="B489" s="343" t="s">
        <v>513</v>
      </c>
      <c r="C489" s="296" t="s">
        <v>105</v>
      </c>
      <c r="D489" s="344">
        <v>8012.62</v>
      </c>
      <c r="E489" s="360">
        <v>0.21929999999999999</v>
      </c>
      <c r="F489" s="344">
        <v>33.14</v>
      </c>
      <c r="G489" s="360">
        <v>0.26190000000000002</v>
      </c>
      <c r="H489" s="344">
        <v>44.41</v>
      </c>
      <c r="I489" s="360">
        <v>0</v>
      </c>
      <c r="J489" s="344">
        <v>33.67</v>
      </c>
      <c r="K489" s="360">
        <v>0.25779999999999997</v>
      </c>
      <c r="L489" s="344">
        <v>44.79</v>
      </c>
      <c r="M489" s="360">
        <v>0</v>
      </c>
      <c r="N489" s="344">
        <v>40.01</v>
      </c>
      <c r="O489" s="360">
        <v>0.21690000000000001</v>
      </c>
      <c r="P489" s="344">
        <v>41.46</v>
      </c>
      <c r="Q489" s="360">
        <v>0.2094</v>
      </c>
      <c r="R489" s="344">
        <v>46.21</v>
      </c>
    </row>
    <row r="490" spans="1:18">
      <c r="A490" s="296">
        <v>605545</v>
      </c>
      <c r="B490" s="343" t="s">
        <v>514</v>
      </c>
      <c r="C490" s="296" t="s">
        <v>105</v>
      </c>
      <c r="D490" s="344">
        <v>7491.22</v>
      </c>
      <c r="E490" s="360">
        <v>0.17730000000000001</v>
      </c>
      <c r="F490" s="344">
        <v>26.53</v>
      </c>
      <c r="G490" s="360">
        <v>0.21260000000000001</v>
      </c>
      <c r="H490" s="344">
        <v>35.340000000000003</v>
      </c>
      <c r="I490" s="360">
        <v>0</v>
      </c>
      <c r="J490" s="344">
        <v>26.87</v>
      </c>
      <c r="K490" s="360">
        <v>0.2099</v>
      </c>
      <c r="L490" s="344">
        <v>35.74</v>
      </c>
      <c r="M490" s="360">
        <v>0</v>
      </c>
      <c r="N490" s="344">
        <v>32.08</v>
      </c>
      <c r="O490" s="360">
        <v>0.17580000000000001</v>
      </c>
      <c r="P490" s="344">
        <v>33.630000000000003</v>
      </c>
      <c r="Q490" s="360">
        <v>0.16769999999999999</v>
      </c>
      <c r="R490" s="344">
        <v>37.14</v>
      </c>
    </row>
    <row r="491" spans="1:18">
      <c r="A491" s="296">
        <v>605837</v>
      </c>
      <c r="B491" s="343" t="s">
        <v>515</v>
      </c>
      <c r="C491" s="296" t="s">
        <v>105</v>
      </c>
      <c r="D491" s="344">
        <v>7742.64</v>
      </c>
      <c r="E491" s="360">
        <v>0.20760000000000001</v>
      </c>
      <c r="F491" s="344">
        <v>39.83</v>
      </c>
      <c r="G491" s="360">
        <v>0.24829999999999999</v>
      </c>
      <c r="H491" s="344">
        <v>53.45</v>
      </c>
      <c r="I491" s="360">
        <v>0</v>
      </c>
      <c r="J491" s="344">
        <v>40.409999999999997</v>
      </c>
      <c r="K491" s="360">
        <v>0.2447</v>
      </c>
      <c r="L491" s="344">
        <v>53.95</v>
      </c>
      <c r="M491" s="360">
        <v>0</v>
      </c>
      <c r="N491" s="344">
        <v>48.2</v>
      </c>
      <c r="O491" s="360">
        <v>0.20519999999999999</v>
      </c>
      <c r="P491" s="344">
        <v>50.13</v>
      </c>
      <c r="Q491" s="360">
        <v>0.1973</v>
      </c>
      <c r="R491" s="344">
        <v>55.8</v>
      </c>
    </row>
    <row r="492" spans="1:18">
      <c r="A492" s="296">
        <v>605573</v>
      </c>
      <c r="B492" s="343" t="s">
        <v>516</v>
      </c>
      <c r="C492" s="296" t="s">
        <v>105</v>
      </c>
      <c r="D492" s="344">
        <v>7124.83</v>
      </c>
      <c r="E492" s="360">
        <v>0.16639999999999999</v>
      </c>
      <c r="F492" s="344">
        <v>32.119999999999997</v>
      </c>
      <c r="G492" s="360">
        <v>0.19989999999999999</v>
      </c>
      <c r="H492" s="344">
        <v>42.88</v>
      </c>
      <c r="I492" s="360">
        <v>0</v>
      </c>
      <c r="J492" s="344">
        <v>32.5</v>
      </c>
      <c r="K492" s="360">
        <v>0.19750000000000001</v>
      </c>
      <c r="L492" s="344">
        <v>43.39</v>
      </c>
      <c r="M492" s="360">
        <v>0</v>
      </c>
      <c r="N492" s="344">
        <v>38.96</v>
      </c>
      <c r="O492" s="360">
        <v>0.1648</v>
      </c>
      <c r="P492" s="344">
        <v>40.97</v>
      </c>
      <c r="Q492" s="360">
        <v>0.15670000000000001</v>
      </c>
      <c r="R492" s="344">
        <v>45.21</v>
      </c>
    </row>
    <row r="493" spans="1:18">
      <c r="A493" s="296">
        <v>605852</v>
      </c>
      <c r="B493" s="343" t="s">
        <v>517</v>
      </c>
      <c r="C493" s="296" t="s">
        <v>105</v>
      </c>
      <c r="D493" s="344">
        <v>8578.7000000000007</v>
      </c>
      <c r="E493" s="360">
        <v>0.1991</v>
      </c>
      <c r="F493" s="344">
        <v>46.47</v>
      </c>
      <c r="G493" s="360">
        <v>0.2384</v>
      </c>
      <c r="H493" s="344">
        <v>62.42</v>
      </c>
      <c r="I493" s="360">
        <v>0</v>
      </c>
      <c r="J493" s="344">
        <v>47.13</v>
      </c>
      <c r="K493" s="360">
        <v>0.2351</v>
      </c>
      <c r="L493" s="344">
        <v>63.08</v>
      </c>
      <c r="M493" s="360">
        <v>0</v>
      </c>
      <c r="N493" s="344">
        <v>56.33</v>
      </c>
      <c r="O493" s="360">
        <v>0.19670000000000001</v>
      </c>
      <c r="P493" s="344">
        <v>58.73</v>
      </c>
      <c r="Q493" s="360">
        <v>0.18870000000000001</v>
      </c>
      <c r="R493" s="344">
        <v>65.319999999999993</v>
      </c>
    </row>
    <row r="494" spans="1:18">
      <c r="A494" s="296">
        <v>605584</v>
      </c>
      <c r="B494" s="343" t="s">
        <v>518</v>
      </c>
      <c r="C494" s="296" t="s">
        <v>105</v>
      </c>
      <c r="D494" s="344">
        <v>7960.89</v>
      </c>
      <c r="E494" s="360">
        <v>0.1588</v>
      </c>
      <c r="F494" s="344">
        <v>37.69</v>
      </c>
      <c r="G494" s="360">
        <v>0.191</v>
      </c>
      <c r="H494" s="344">
        <v>50.38</v>
      </c>
      <c r="I494" s="360">
        <v>0</v>
      </c>
      <c r="J494" s="344">
        <v>38.119999999999997</v>
      </c>
      <c r="K494" s="360">
        <v>0.18890000000000001</v>
      </c>
      <c r="L494" s="344">
        <v>51.03</v>
      </c>
      <c r="M494" s="360">
        <v>0</v>
      </c>
      <c r="N494" s="344">
        <v>45.79</v>
      </c>
      <c r="O494" s="360">
        <v>0.15720000000000001</v>
      </c>
      <c r="P494" s="344">
        <v>48.27</v>
      </c>
      <c r="Q494" s="360">
        <v>0.1492</v>
      </c>
      <c r="R494" s="344">
        <v>53.23</v>
      </c>
    </row>
    <row r="495" spans="1:18">
      <c r="A495" s="296">
        <v>605891</v>
      </c>
      <c r="B495" s="343" t="s">
        <v>519</v>
      </c>
      <c r="C495" s="296" t="s">
        <v>105</v>
      </c>
      <c r="D495" s="344">
        <v>10008.950000000001</v>
      </c>
      <c r="E495" s="360">
        <v>0.1928</v>
      </c>
      <c r="F495" s="344">
        <v>53.11</v>
      </c>
      <c r="G495" s="360">
        <v>0.23100000000000001</v>
      </c>
      <c r="H495" s="344">
        <v>71.41</v>
      </c>
      <c r="I495" s="360">
        <v>0</v>
      </c>
      <c r="J495" s="344">
        <v>53.84</v>
      </c>
      <c r="K495" s="360">
        <v>0.22789999999999999</v>
      </c>
      <c r="L495" s="344">
        <v>72.19</v>
      </c>
      <c r="M495" s="360">
        <v>0</v>
      </c>
      <c r="N495" s="344">
        <v>64.5</v>
      </c>
      <c r="O495" s="360">
        <v>0.19020000000000001</v>
      </c>
      <c r="P495" s="344">
        <v>67.349999999999994</v>
      </c>
      <c r="Q495" s="360">
        <v>0.1822</v>
      </c>
      <c r="R495" s="344">
        <v>74.849999999999994</v>
      </c>
    </row>
    <row r="496" spans="1:18">
      <c r="A496" s="296">
        <v>605595</v>
      </c>
      <c r="B496" s="343" t="s">
        <v>520</v>
      </c>
      <c r="C496" s="296" t="s">
        <v>105</v>
      </c>
      <c r="D496" s="344">
        <v>9391.1299999999992</v>
      </c>
      <c r="E496" s="360">
        <v>0.15290000000000001</v>
      </c>
      <c r="F496" s="344">
        <v>43.25</v>
      </c>
      <c r="G496" s="360">
        <v>0.184</v>
      </c>
      <c r="H496" s="344">
        <v>57.88</v>
      </c>
      <c r="I496" s="360">
        <v>0</v>
      </c>
      <c r="J496" s="344">
        <v>43.72</v>
      </c>
      <c r="K496" s="360">
        <v>0.18210000000000001</v>
      </c>
      <c r="L496" s="344">
        <v>58.65</v>
      </c>
      <c r="M496" s="360">
        <v>0</v>
      </c>
      <c r="N496" s="344">
        <v>52.62</v>
      </c>
      <c r="O496" s="360">
        <v>0.15129999999999999</v>
      </c>
      <c r="P496" s="344">
        <v>55.57</v>
      </c>
      <c r="Q496" s="360">
        <v>0.14319999999999999</v>
      </c>
      <c r="R496" s="344">
        <v>61.24</v>
      </c>
    </row>
    <row r="497" spans="1:18">
      <c r="A497" s="296">
        <v>605741</v>
      </c>
      <c r="B497" s="343" t="s">
        <v>521</v>
      </c>
      <c r="C497" s="296" t="s">
        <v>105</v>
      </c>
      <c r="D497" s="344">
        <v>7470.68</v>
      </c>
      <c r="E497" s="360">
        <v>0.18790000000000001</v>
      </c>
      <c r="F497" s="344">
        <v>59.76</v>
      </c>
      <c r="G497" s="360">
        <v>0.22539999999999999</v>
      </c>
      <c r="H497" s="344">
        <v>80.38</v>
      </c>
      <c r="I497" s="360">
        <v>0</v>
      </c>
      <c r="J497" s="344">
        <v>60.56</v>
      </c>
      <c r="K497" s="360">
        <v>0.22239999999999999</v>
      </c>
      <c r="L497" s="344">
        <v>81.319999999999993</v>
      </c>
      <c r="M497" s="360">
        <v>0</v>
      </c>
      <c r="N497" s="344">
        <v>72.63</v>
      </c>
      <c r="O497" s="360">
        <v>0.1855</v>
      </c>
      <c r="P497" s="344">
        <v>75.98</v>
      </c>
      <c r="Q497" s="360">
        <v>0.17730000000000001</v>
      </c>
      <c r="R497" s="344">
        <v>84.37</v>
      </c>
    </row>
    <row r="498" spans="1:18">
      <c r="A498" s="296">
        <v>605506</v>
      </c>
      <c r="B498" s="343" t="s">
        <v>522</v>
      </c>
      <c r="C498" s="296" t="s">
        <v>105</v>
      </c>
      <c r="D498" s="344">
        <v>6926.78</v>
      </c>
      <c r="E498" s="360">
        <v>0.14879999999999999</v>
      </c>
      <c r="F498" s="344">
        <v>48.83</v>
      </c>
      <c r="G498" s="360">
        <v>0.1792</v>
      </c>
      <c r="H498" s="344">
        <v>65.36</v>
      </c>
      <c r="I498" s="360">
        <v>0</v>
      </c>
      <c r="J498" s="344">
        <v>49.35</v>
      </c>
      <c r="K498" s="360">
        <v>0.17730000000000001</v>
      </c>
      <c r="L498" s="344">
        <v>66.290000000000006</v>
      </c>
      <c r="M498" s="360">
        <v>0</v>
      </c>
      <c r="N498" s="344">
        <v>59.45</v>
      </c>
      <c r="O498" s="360">
        <v>0.1472</v>
      </c>
      <c r="P498" s="344">
        <v>62.88</v>
      </c>
      <c r="Q498" s="360">
        <v>0.13919999999999999</v>
      </c>
      <c r="R498" s="344">
        <v>69.260000000000005</v>
      </c>
    </row>
    <row r="499" spans="1:18">
      <c r="A499" s="296">
        <v>605783</v>
      </c>
      <c r="B499" s="343" t="s">
        <v>523</v>
      </c>
      <c r="C499" s="296" t="s">
        <v>105</v>
      </c>
      <c r="D499" s="344">
        <v>8306.74</v>
      </c>
      <c r="E499" s="360">
        <v>0.18340000000000001</v>
      </c>
      <c r="F499" s="344">
        <v>66.62</v>
      </c>
      <c r="G499" s="360">
        <v>0.22020000000000001</v>
      </c>
      <c r="H499" s="344">
        <v>89.61</v>
      </c>
      <c r="I499" s="360">
        <v>0</v>
      </c>
      <c r="J499" s="344">
        <v>67.510000000000005</v>
      </c>
      <c r="K499" s="360">
        <v>0.21729999999999999</v>
      </c>
      <c r="L499" s="344">
        <v>90.68</v>
      </c>
      <c r="M499" s="360">
        <v>0</v>
      </c>
      <c r="N499" s="344">
        <v>81.02</v>
      </c>
      <c r="O499" s="360">
        <v>0.18110000000000001</v>
      </c>
      <c r="P499" s="344">
        <v>84.88</v>
      </c>
      <c r="Q499" s="360">
        <v>0.17280000000000001</v>
      </c>
      <c r="R499" s="344">
        <v>94.19</v>
      </c>
    </row>
    <row r="500" spans="1:18">
      <c r="A500" s="296">
        <v>605526</v>
      </c>
      <c r="B500" s="343" t="s">
        <v>524</v>
      </c>
      <c r="C500" s="296" t="s">
        <v>105</v>
      </c>
      <c r="D500" s="344">
        <v>7762.84</v>
      </c>
      <c r="E500" s="360">
        <v>0.1447</v>
      </c>
      <c r="F500" s="344">
        <v>54.61</v>
      </c>
      <c r="G500" s="360">
        <v>0.17449999999999999</v>
      </c>
      <c r="H500" s="344">
        <v>73.11</v>
      </c>
      <c r="I500" s="360">
        <v>0</v>
      </c>
      <c r="J500" s="344">
        <v>55.2</v>
      </c>
      <c r="K500" s="360">
        <v>0.1726</v>
      </c>
      <c r="L500" s="344">
        <v>74.150000000000006</v>
      </c>
      <c r="M500" s="360">
        <v>0</v>
      </c>
      <c r="N500" s="344">
        <v>66.540000000000006</v>
      </c>
      <c r="O500" s="360">
        <v>0.14319999999999999</v>
      </c>
      <c r="P500" s="344">
        <v>70.47</v>
      </c>
      <c r="Q500" s="360">
        <v>0.13519999999999999</v>
      </c>
      <c r="R500" s="344">
        <v>77.569999999999993</v>
      </c>
    </row>
    <row r="501" spans="1:18">
      <c r="A501" s="296">
        <v>605817</v>
      </c>
      <c r="B501" s="343" t="s">
        <v>525</v>
      </c>
      <c r="C501" s="296" t="s">
        <v>105</v>
      </c>
      <c r="D501" s="344">
        <v>9736.98</v>
      </c>
      <c r="E501" s="360">
        <v>0.28249999999999997</v>
      </c>
      <c r="F501" s="344">
        <v>87.38</v>
      </c>
      <c r="G501" s="360">
        <v>0.33090000000000003</v>
      </c>
      <c r="H501" s="344">
        <v>111.68</v>
      </c>
      <c r="I501" s="360">
        <v>0.25890000000000002</v>
      </c>
      <c r="J501" s="344">
        <v>88.39</v>
      </c>
      <c r="K501" s="360">
        <v>0.3271</v>
      </c>
      <c r="L501" s="344">
        <v>111.26</v>
      </c>
      <c r="M501" s="360">
        <v>0</v>
      </c>
      <c r="N501" s="344">
        <v>103.29</v>
      </c>
      <c r="O501" s="360">
        <v>0.27989999999999998</v>
      </c>
      <c r="P501" s="344">
        <v>107.57</v>
      </c>
      <c r="Q501" s="360">
        <v>0.26879999999999998</v>
      </c>
      <c r="R501" s="344">
        <v>118.2</v>
      </c>
    </row>
    <row r="502" spans="1:18">
      <c r="A502" s="296">
        <v>605546</v>
      </c>
      <c r="B502" s="343" t="s">
        <v>526</v>
      </c>
      <c r="C502" s="296" t="s">
        <v>105</v>
      </c>
      <c r="D502" s="344">
        <v>9193.08</v>
      </c>
      <c r="E502" s="360">
        <v>0.22789999999999999</v>
      </c>
      <c r="F502" s="344">
        <v>69.7</v>
      </c>
      <c r="G502" s="360">
        <v>0.26929999999999998</v>
      </c>
      <c r="H502" s="344">
        <v>89.48</v>
      </c>
      <c r="I502" s="360">
        <v>0.20979999999999999</v>
      </c>
      <c r="J502" s="344">
        <v>70.42</v>
      </c>
      <c r="K502" s="360">
        <v>0.26650000000000001</v>
      </c>
      <c r="L502" s="344">
        <v>89.59</v>
      </c>
      <c r="M502" s="360">
        <v>0</v>
      </c>
      <c r="N502" s="344">
        <v>82.93</v>
      </c>
      <c r="O502" s="360">
        <v>0.2263</v>
      </c>
      <c r="P502" s="344">
        <v>87.28</v>
      </c>
      <c r="Q502" s="360">
        <v>0.21510000000000001</v>
      </c>
      <c r="R502" s="344">
        <v>95.36</v>
      </c>
    </row>
    <row r="503" spans="1:18">
      <c r="A503" s="296">
        <v>605838</v>
      </c>
      <c r="B503" s="343" t="s">
        <v>527</v>
      </c>
      <c r="C503" s="296" t="s">
        <v>105</v>
      </c>
      <c r="D503" s="344">
        <v>8793.2199999999993</v>
      </c>
      <c r="E503" s="360">
        <v>0.27489999999999998</v>
      </c>
      <c r="F503" s="344">
        <v>103.18</v>
      </c>
      <c r="G503" s="360">
        <v>0.32250000000000001</v>
      </c>
      <c r="H503" s="344">
        <v>132.09</v>
      </c>
      <c r="I503" s="360">
        <v>0.25190000000000001</v>
      </c>
      <c r="J503" s="344">
        <v>104.43</v>
      </c>
      <c r="K503" s="360">
        <v>0.31869999999999998</v>
      </c>
      <c r="L503" s="344">
        <v>131.68</v>
      </c>
      <c r="M503" s="360">
        <v>0</v>
      </c>
      <c r="N503" s="344">
        <v>122.18</v>
      </c>
      <c r="O503" s="360">
        <v>0.27239999999999998</v>
      </c>
      <c r="P503" s="344">
        <v>127.46</v>
      </c>
      <c r="Q503" s="360">
        <v>0.2611</v>
      </c>
      <c r="R503" s="344">
        <v>139.97</v>
      </c>
    </row>
    <row r="504" spans="1:18">
      <c r="A504" s="296">
        <v>605574</v>
      </c>
      <c r="B504" s="343" t="s">
        <v>528</v>
      </c>
      <c r="C504" s="296" t="s">
        <v>105</v>
      </c>
      <c r="D504" s="344">
        <v>8081.02</v>
      </c>
      <c r="E504" s="360">
        <v>0.2208</v>
      </c>
      <c r="F504" s="344">
        <v>82.67</v>
      </c>
      <c r="G504" s="360">
        <v>0.26140000000000002</v>
      </c>
      <c r="H504" s="344">
        <v>106.28</v>
      </c>
      <c r="I504" s="360">
        <v>0.20330000000000001</v>
      </c>
      <c r="J504" s="344">
        <v>83.56</v>
      </c>
      <c r="K504" s="360">
        <v>0.2586</v>
      </c>
      <c r="L504" s="344">
        <v>106.48</v>
      </c>
      <c r="M504" s="360">
        <v>0</v>
      </c>
      <c r="N504" s="344">
        <v>98.5</v>
      </c>
      <c r="O504" s="360">
        <v>0.21940000000000001</v>
      </c>
      <c r="P504" s="344">
        <v>103.85</v>
      </c>
      <c r="Q504" s="360">
        <v>0.20810000000000001</v>
      </c>
      <c r="R504" s="344">
        <v>113.4</v>
      </c>
    </row>
    <row r="505" spans="1:18">
      <c r="A505" s="296">
        <v>605853</v>
      </c>
      <c r="B505" s="343" t="s">
        <v>529</v>
      </c>
      <c r="C505" s="296" t="s">
        <v>105</v>
      </c>
      <c r="D505" s="344">
        <v>9825.39</v>
      </c>
      <c r="E505" s="360">
        <v>0.27260000000000001</v>
      </c>
      <c r="F505" s="344">
        <v>117.77</v>
      </c>
      <c r="G505" s="360">
        <v>0.31950000000000001</v>
      </c>
      <c r="H505" s="344">
        <v>151.05000000000001</v>
      </c>
      <c r="I505" s="360">
        <v>0.24909999999999999</v>
      </c>
      <c r="J505" s="344">
        <v>118.96</v>
      </c>
      <c r="K505" s="360">
        <v>0.31630000000000003</v>
      </c>
      <c r="L505" s="344">
        <v>150.68</v>
      </c>
      <c r="M505" s="360">
        <v>0</v>
      </c>
      <c r="N505" s="344">
        <v>139.59</v>
      </c>
      <c r="O505" s="360">
        <v>0.26960000000000001</v>
      </c>
      <c r="P505" s="344">
        <v>145.68</v>
      </c>
      <c r="Q505" s="360">
        <v>0.25829999999999997</v>
      </c>
      <c r="R505" s="344">
        <v>160.06</v>
      </c>
    </row>
    <row r="506" spans="1:18">
      <c r="A506" s="296">
        <v>605585</v>
      </c>
      <c r="B506" s="343" t="s">
        <v>530</v>
      </c>
      <c r="C506" s="296" t="s">
        <v>105</v>
      </c>
      <c r="D506" s="344">
        <v>9113.2000000000007</v>
      </c>
      <c r="E506" s="360">
        <v>0.219</v>
      </c>
      <c r="F506" s="344">
        <v>94.41</v>
      </c>
      <c r="G506" s="360">
        <v>0.25890000000000002</v>
      </c>
      <c r="H506" s="344">
        <v>121.65</v>
      </c>
      <c r="I506" s="360">
        <v>0.2009</v>
      </c>
      <c r="J506" s="344">
        <v>95.21</v>
      </c>
      <c r="K506" s="360">
        <v>0.25669999999999998</v>
      </c>
      <c r="L506" s="344">
        <v>121.95</v>
      </c>
      <c r="M506" s="360">
        <v>0</v>
      </c>
      <c r="N506" s="344">
        <v>112.62</v>
      </c>
      <c r="O506" s="360">
        <v>0.217</v>
      </c>
      <c r="P506" s="344">
        <v>118.75</v>
      </c>
      <c r="Q506" s="360">
        <v>0.20580000000000001</v>
      </c>
      <c r="R506" s="344">
        <v>129.76</v>
      </c>
    </row>
    <row r="507" spans="1:18">
      <c r="A507" s="296">
        <v>605892</v>
      </c>
      <c r="B507" s="343" t="s">
        <v>531</v>
      </c>
      <c r="C507" s="296" t="s">
        <v>105</v>
      </c>
      <c r="D507" s="344">
        <v>11591.12</v>
      </c>
      <c r="E507" s="360">
        <v>0.27650000000000002</v>
      </c>
      <c r="F507" s="344">
        <v>17.68</v>
      </c>
      <c r="G507" s="360">
        <v>0.32919999999999999</v>
      </c>
      <c r="H507" s="344">
        <v>23.39</v>
      </c>
      <c r="I507" s="360">
        <v>0</v>
      </c>
      <c r="J507" s="344">
        <v>18.14</v>
      </c>
      <c r="K507" s="360">
        <v>0.32079999999999997</v>
      </c>
      <c r="L507" s="344">
        <v>23.44</v>
      </c>
      <c r="M507" s="360">
        <v>0</v>
      </c>
      <c r="N507" s="344">
        <v>21.04</v>
      </c>
      <c r="O507" s="360">
        <v>0.27660000000000001</v>
      </c>
      <c r="P507" s="344">
        <v>21.42</v>
      </c>
      <c r="Q507" s="360">
        <v>0.2717</v>
      </c>
      <c r="R507" s="344">
        <v>24</v>
      </c>
    </row>
    <row r="508" spans="1:18">
      <c r="A508" s="296">
        <v>605596</v>
      </c>
      <c r="B508" s="343" t="s">
        <v>532</v>
      </c>
      <c r="C508" s="296" t="s">
        <v>105</v>
      </c>
      <c r="D508" s="344">
        <v>10878.93</v>
      </c>
      <c r="E508" s="360">
        <v>0.23100000000000001</v>
      </c>
      <c r="F508" s="344">
        <v>13.64</v>
      </c>
      <c r="G508" s="360">
        <v>0.27639999999999998</v>
      </c>
      <c r="H508" s="344">
        <v>17.88</v>
      </c>
      <c r="I508" s="360">
        <v>0</v>
      </c>
      <c r="J508" s="344">
        <v>13.96</v>
      </c>
      <c r="K508" s="360">
        <v>0.27010000000000001</v>
      </c>
      <c r="L508" s="344">
        <v>17.97</v>
      </c>
      <c r="M508" s="360">
        <v>0</v>
      </c>
      <c r="N508" s="344">
        <v>16.239999999999998</v>
      </c>
      <c r="O508" s="360">
        <v>0.2321</v>
      </c>
      <c r="P508" s="344">
        <v>16.739999999999998</v>
      </c>
      <c r="Q508" s="360">
        <v>0.22520000000000001</v>
      </c>
      <c r="R508" s="344">
        <v>18.55</v>
      </c>
    </row>
    <row r="509" spans="1:18">
      <c r="A509" s="296">
        <v>605742</v>
      </c>
      <c r="B509" s="343" t="s">
        <v>533</v>
      </c>
      <c r="C509" s="296" t="s">
        <v>105</v>
      </c>
      <c r="D509" s="344">
        <v>8482.66</v>
      </c>
      <c r="E509" s="360">
        <v>0.2697</v>
      </c>
      <c r="F509" s="344">
        <v>132.81</v>
      </c>
      <c r="G509" s="360">
        <v>0.31609999999999999</v>
      </c>
      <c r="H509" s="344">
        <v>170.54</v>
      </c>
      <c r="I509" s="360">
        <v>0.2462</v>
      </c>
      <c r="J509" s="344">
        <v>134.05000000000001</v>
      </c>
      <c r="K509" s="360">
        <v>0.31319999999999998</v>
      </c>
      <c r="L509" s="344">
        <v>170.22</v>
      </c>
      <c r="M509" s="360">
        <v>0</v>
      </c>
      <c r="N509" s="344">
        <v>157.56</v>
      </c>
      <c r="O509" s="360">
        <v>0.26640000000000003</v>
      </c>
      <c r="P509" s="344">
        <v>164.51</v>
      </c>
      <c r="Q509" s="360">
        <v>0.25519999999999998</v>
      </c>
      <c r="R509" s="344">
        <v>180.78</v>
      </c>
    </row>
    <row r="510" spans="1:18">
      <c r="A510" s="296">
        <v>605507</v>
      </c>
      <c r="B510" s="343" t="s">
        <v>534</v>
      </c>
      <c r="C510" s="296" t="s">
        <v>105</v>
      </c>
      <c r="D510" s="344">
        <v>7855.34</v>
      </c>
      <c r="E510" s="360">
        <v>0.21629999999999999</v>
      </c>
      <c r="F510" s="344">
        <v>106.59</v>
      </c>
      <c r="G510" s="360">
        <v>0.25569999999999998</v>
      </c>
      <c r="H510" s="344">
        <v>137.52000000000001</v>
      </c>
      <c r="I510" s="360">
        <v>0.19819999999999999</v>
      </c>
      <c r="J510" s="344">
        <v>107.41</v>
      </c>
      <c r="K510" s="360">
        <v>0.25380000000000003</v>
      </c>
      <c r="L510" s="344">
        <v>137.94999999999999</v>
      </c>
      <c r="M510" s="360">
        <v>0</v>
      </c>
      <c r="N510" s="344">
        <v>127.29</v>
      </c>
      <c r="O510" s="360">
        <v>0.2142</v>
      </c>
      <c r="P510" s="344">
        <v>134.28</v>
      </c>
      <c r="Q510" s="360">
        <v>0.20300000000000001</v>
      </c>
      <c r="R510" s="344">
        <v>146.75</v>
      </c>
    </row>
    <row r="511" spans="1:18">
      <c r="A511" s="296">
        <v>605784</v>
      </c>
      <c r="B511" s="343" t="s">
        <v>535</v>
      </c>
      <c r="C511" s="296" t="s">
        <v>105</v>
      </c>
      <c r="D511" s="344">
        <v>9514.83</v>
      </c>
      <c r="E511" s="360">
        <v>0.26669999999999999</v>
      </c>
      <c r="F511" s="344">
        <v>148.13999999999999</v>
      </c>
      <c r="G511" s="360">
        <v>0.31280000000000002</v>
      </c>
      <c r="H511" s="344">
        <v>190.41</v>
      </c>
      <c r="I511" s="360">
        <v>0.24340000000000001</v>
      </c>
      <c r="J511" s="344">
        <v>149.53</v>
      </c>
      <c r="K511" s="360">
        <v>0.30990000000000001</v>
      </c>
      <c r="L511" s="344">
        <v>190.12</v>
      </c>
      <c r="M511" s="360">
        <v>0</v>
      </c>
      <c r="N511" s="344">
        <v>175.91</v>
      </c>
      <c r="O511" s="360">
        <v>0.26340000000000002</v>
      </c>
      <c r="P511" s="344">
        <v>183.8</v>
      </c>
      <c r="Q511" s="360">
        <v>0.25209999999999999</v>
      </c>
      <c r="R511" s="344">
        <v>201.95</v>
      </c>
    </row>
    <row r="512" spans="1:18">
      <c r="A512" s="296">
        <v>605527</v>
      </c>
      <c r="B512" s="343" t="s">
        <v>536</v>
      </c>
      <c r="C512" s="296" t="s">
        <v>105</v>
      </c>
      <c r="D512" s="344">
        <v>8887.51</v>
      </c>
      <c r="E512" s="360">
        <v>0.21360000000000001</v>
      </c>
      <c r="F512" s="344">
        <v>119.09</v>
      </c>
      <c r="G512" s="360">
        <v>0.25280000000000002</v>
      </c>
      <c r="H512" s="344">
        <v>153.79</v>
      </c>
      <c r="I512" s="360">
        <v>0.19570000000000001</v>
      </c>
      <c r="J512" s="344">
        <v>120.01</v>
      </c>
      <c r="K512" s="360">
        <v>0.25080000000000002</v>
      </c>
      <c r="L512" s="344">
        <v>154.32</v>
      </c>
      <c r="M512" s="360">
        <v>0</v>
      </c>
      <c r="N512" s="344">
        <v>142.34</v>
      </c>
      <c r="O512" s="360">
        <v>0.21149999999999999</v>
      </c>
      <c r="P512" s="344">
        <v>150.24</v>
      </c>
      <c r="Q512" s="360">
        <v>0.20030000000000001</v>
      </c>
      <c r="R512" s="344">
        <v>164.2</v>
      </c>
    </row>
    <row r="513" spans="1:18">
      <c r="A513" s="296">
        <v>605818</v>
      </c>
      <c r="B513" s="343" t="s">
        <v>537</v>
      </c>
      <c r="C513" s="296" t="s">
        <v>105</v>
      </c>
      <c r="D513" s="344">
        <v>11280.56</v>
      </c>
      <c r="E513" s="360">
        <v>0</v>
      </c>
      <c r="F513" s="344">
        <v>28.11</v>
      </c>
      <c r="G513" s="360">
        <v>0</v>
      </c>
      <c r="H513" s="344">
        <v>38.15</v>
      </c>
      <c r="I513" s="360">
        <v>0</v>
      </c>
      <c r="J513" s="344">
        <v>27.41</v>
      </c>
      <c r="K513" s="360">
        <v>0</v>
      </c>
      <c r="L513" s="344">
        <v>38.96</v>
      </c>
      <c r="M513" s="360">
        <v>0</v>
      </c>
      <c r="N513" s="344">
        <v>34.89</v>
      </c>
      <c r="O513" s="360">
        <v>0</v>
      </c>
      <c r="P513" s="344">
        <v>38.04</v>
      </c>
      <c r="Q513" s="360">
        <v>0</v>
      </c>
      <c r="R513" s="344">
        <v>41.37</v>
      </c>
    </row>
    <row r="514" spans="1:18">
      <c r="A514" s="296">
        <v>605547</v>
      </c>
      <c r="B514" s="343" t="s">
        <v>538</v>
      </c>
      <c r="C514" s="296" t="s">
        <v>105</v>
      </c>
      <c r="D514" s="344">
        <v>10653.24</v>
      </c>
      <c r="E514" s="360">
        <v>0</v>
      </c>
      <c r="F514" s="344">
        <v>23.28</v>
      </c>
      <c r="G514" s="360">
        <v>0</v>
      </c>
      <c r="H514" s="344">
        <v>31.49</v>
      </c>
      <c r="I514" s="360">
        <v>0</v>
      </c>
      <c r="J514" s="344">
        <v>22.8</v>
      </c>
      <c r="K514" s="360">
        <v>0</v>
      </c>
      <c r="L514" s="344">
        <v>32.14</v>
      </c>
      <c r="M514" s="360">
        <v>0</v>
      </c>
      <c r="N514" s="344">
        <v>28.85</v>
      </c>
      <c r="O514" s="360">
        <v>0</v>
      </c>
      <c r="P514" s="344">
        <v>31.5</v>
      </c>
      <c r="Q514" s="360">
        <v>0</v>
      </c>
      <c r="R514" s="344">
        <v>34.200000000000003</v>
      </c>
    </row>
    <row r="515" spans="1:18">
      <c r="A515" s="296">
        <v>605839</v>
      </c>
      <c r="B515" s="343" t="s">
        <v>539</v>
      </c>
      <c r="C515" s="296" t="s">
        <v>105</v>
      </c>
      <c r="D515" s="344">
        <v>9968.83</v>
      </c>
      <c r="E515" s="360">
        <v>0</v>
      </c>
      <c r="F515" s="344">
        <v>19.91</v>
      </c>
      <c r="G515" s="360">
        <v>0</v>
      </c>
      <c r="H515" s="344">
        <v>27.15</v>
      </c>
      <c r="I515" s="360">
        <v>0</v>
      </c>
      <c r="J515" s="344">
        <v>19.239999999999998</v>
      </c>
      <c r="K515" s="360">
        <v>0</v>
      </c>
      <c r="L515" s="344">
        <v>27.76</v>
      </c>
      <c r="M515" s="360">
        <v>0</v>
      </c>
      <c r="N515" s="344">
        <v>24.75</v>
      </c>
      <c r="O515" s="360">
        <v>0</v>
      </c>
      <c r="P515" s="344">
        <v>26.93</v>
      </c>
      <c r="Q515" s="360">
        <v>0</v>
      </c>
      <c r="R515" s="344">
        <v>29.39</v>
      </c>
    </row>
    <row r="516" spans="1:18">
      <c r="A516" s="296">
        <v>605575</v>
      </c>
      <c r="B516" s="343" t="s">
        <v>540</v>
      </c>
      <c r="C516" s="296" t="s">
        <v>105</v>
      </c>
      <c r="D516" s="344">
        <v>9185.93</v>
      </c>
      <c r="E516" s="360">
        <v>0</v>
      </c>
      <c r="F516" s="344">
        <v>16.350000000000001</v>
      </c>
      <c r="G516" s="360">
        <v>0</v>
      </c>
      <c r="H516" s="344">
        <v>22.27</v>
      </c>
      <c r="I516" s="360">
        <v>0</v>
      </c>
      <c r="J516" s="344">
        <v>15.86</v>
      </c>
      <c r="K516" s="360">
        <v>0</v>
      </c>
      <c r="L516" s="344">
        <v>22.76</v>
      </c>
      <c r="M516" s="360">
        <v>0</v>
      </c>
      <c r="N516" s="344">
        <v>20.329999999999998</v>
      </c>
      <c r="O516" s="360">
        <v>0</v>
      </c>
      <c r="P516" s="344">
        <v>22.13</v>
      </c>
      <c r="Q516" s="360">
        <v>0</v>
      </c>
      <c r="R516" s="344">
        <v>24.12</v>
      </c>
    </row>
    <row r="517" spans="1:18">
      <c r="A517" s="296">
        <v>605854</v>
      </c>
      <c r="B517" s="343" t="s">
        <v>541</v>
      </c>
      <c r="C517" s="296" t="s">
        <v>105</v>
      </c>
      <c r="D517" s="344">
        <v>11217.76</v>
      </c>
      <c r="E517" s="360">
        <v>0</v>
      </c>
      <c r="F517" s="344">
        <v>24.15</v>
      </c>
      <c r="G517" s="360">
        <v>0</v>
      </c>
      <c r="H517" s="344">
        <v>32.82</v>
      </c>
      <c r="I517" s="360">
        <v>0</v>
      </c>
      <c r="J517" s="344">
        <v>23.49</v>
      </c>
      <c r="K517" s="360">
        <v>0</v>
      </c>
      <c r="L517" s="344">
        <v>33.51</v>
      </c>
      <c r="M517" s="360">
        <v>0</v>
      </c>
      <c r="N517" s="344">
        <v>29.98</v>
      </c>
      <c r="O517" s="360">
        <v>0</v>
      </c>
      <c r="P517" s="344">
        <v>32.67</v>
      </c>
      <c r="Q517" s="360">
        <v>0</v>
      </c>
      <c r="R517" s="344">
        <v>35.57</v>
      </c>
    </row>
    <row r="518" spans="1:18">
      <c r="A518" s="296">
        <v>605586</v>
      </c>
      <c r="B518" s="343" t="s">
        <v>542</v>
      </c>
      <c r="C518" s="296" t="s">
        <v>105</v>
      </c>
      <c r="D518" s="344">
        <v>10434.86</v>
      </c>
      <c r="E518" s="360">
        <v>0</v>
      </c>
      <c r="F518" s="344">
        <v>19.96</v>
      </c>
      <c r="G518" s="360">
        <v>0</v>
      </c>
      <c r="H518" s="344">
        <v>27.05</v>
      </c>
      <c r="I518" s="360">
        <v>0</v>
      </c>
      <c r="J518" s="344">
        <v>19.489999999999998</v>
      </c>
      <c r="K518" s="360">
        <v>0</v>
      </c>
      <c r="L518" s="344">
        <v>27.6</v>
      </c>
      <c r="M518" s="360">
        <v>0</v>
      </c>
      <c r="N518" s="344">
        <v>24.75</v>
      </c>
      <c r="O518" s="360">
        <v>0</v>
      </c>
      <c r="P518" s="344">
        <v>27</v>
      </c>
      <c r="Q518" s="360">
        <v>0</v>
      </c>
      <c r="R518" s="344">
        <v>29.36</v>
      </c>
    </row>
    <row r="519" spans="1:18">
      <c r="A519" s="296">
        <v>605893</v>
      </c>
      <c r="B519" s="343" t="s">
        <v>543</v>
      </c>
      <c r="C519" s="296" t="s">
        <v>105</v>
      </c>
      <c r="D519" s="344">
        <v>13354.3</v>
      </c>
      <c r="E519" s="360">
        <v>0.16539999999999999</v>
      </c>
      <c r="F519" s="344">
        <v>72.16</v>
      </c>
      <c r="G519" s="360">
        <v>0.1628</v>
      </c>
      <c r="H519" s="344">
        <v>86.8</v>
      </c>
      <c r="I519" s="360">
        <v>0.32190000000000002</v>
      </c>
      <c r="J519" s="344">
        <v>64.349999999999994</v>
      </c>
      <c r="K519" s="360">
        <v>0.18260000000000001</v>
      </c>
      <c r="L519" s="344">
        <v>85.84</v>
      </c>
      <c r="M519" s="360">
        <v>0</v>
      </c>
      <c r="N519" s="344">
        <v>77.88</v>
      </c>
      <c r="O519" s="360">
        <v>0.15090000000000001</v>
      </c>
      <c r="P519" s="344">
        <v>79.47</v>
      </c>
      <c r="Q519" s="360">
        <v>0.1479</v>
      </c>
      <c r="R519" s="344">
        <v>81.63</v>
      </c>
    </row>
    <row r="520" spans="1:18">
      <c r="A520" s="296">
        <v>605597</v>
      </c>
      <c r="B520" s="343" t="s">
        <v>544</v>
      </c>
      <c r="C520" s="296" t="s">
        <v>105</v>
      </c>
      <c r="D520" s="344">
        <v>12571.4</v>
      </c>
      <c r="E520" s="360">
        <v>0.12039999999999999</v>
      </c>
      <c r="F520" s="344">
        <v>65.28</v>
      </c>
      <c r="G520" s="360">
        <v>0.1167</v>
      </c>
      <c r="H520" s="344">
        <v>78.22</v>
      </c>
      <c r="I520" s="360">
        <v>0.3044</v>
      </c>
      <c r="J520" s="344">
        <v>57.33</v>
      </c>
      <c r="K520" s="360">
        <v>0.13289999999999999</v>
      </c>
      <c r="L520" s="344">
        <v>77.5</v>
      </c>
      <c r="M520" s="360">
        <v>0</v>
      </c>
      <c r="N520" s="344">
        <v>70.010000000000005</v>
      </c>
      <c r="O520" s="360">
        <v>0.10879999999999999</v>
      </c>
      <c r="P520" s="344">
        <v>71.650000000000006</v>
      </c>
      <c r="Q520" s="360">
        <v>0.10639999999999999</v>
      </c>
      <c r="R520" s="344">
        <v>72.83</v>
      </c>
    </row>
    <row r="521" spans="1:18">
      <c r="A521" s="296">
        <v>605743</v>
      </c>
      <c r="B521" s="343" t="s">
        <v>545</v>
      </c>
      <c r="C521" s="296" t="s">
        <v>105</v>
      </c>
      <c r="D521" s="344">
        <v>9626.69</v>
      </c>
      <c r="E521" s="360">
        <v>0.16039999999999999</v>
      </c>
      <c r="F521" s="344">
        <v>87.54</v>
      </c>
      <c r="G521" s="360">
        <v>0.1583</v>
      </c>
      <c r="H521" s="344">
        <v>105.58</v>
      </c>
      <c r="I521" s="360">
        <v>0.31530000000000002</v>
      </c>
      <c r="J521" s="344">
        <v>78.06</v>
      </c>
      <c r="K521" s="360">
        <v>0.17760000000000001</v>
      </c>
      <c r="L521" s="344">
        <v>104.53</v>
      </c>
      <c r="M521" s="360">
        <v>0</v>
      </c>
      <c r="N521" s="344">
        <v>94.72</v>
      </c>
      <c r="O521" s="360">
        <v>0.14630000000000001</v>
      </c>
      <c r="P521" s="344">
        <v>96.79</v>
      </c>
      <c r="Q521" s="360">
        <v>0.14319999999999999</v>
      </c>
      <c r="R521" s="344">
        <v>99.56</v>
      </c>
    </row>
    <row r="522" spans="1:18">
      <c r="A522" s="296">
        <v>605508</v>
      </c>
      <c r="B522" s="343" t="s">
        <v>546</v>
      </c>
      <c r="C522" s="296" t="s">
        <v>105</v>
      </c>
      <c r="D522" s="344">
        <v>8937.2099999999991</v>
      </c>
      <c r="E522" s="360">
        <v>0.1168</v>
      </c>
      <c r="F522" s="344">
        <v>79.28</v>
      </c>
      <c r="G522" s="360">
        <v>0.1135</v>
      </c>
      <c r="H522" s="344">
        <v>95.24</v>
      </c>
      <c r="I522" s="360">
        <v>0.29849999999999999</v>
      </c>
      <c r="J522" s="344">
        <v>69.650000000000006</v>
      </c>
      <c r="K522" s="360">
        <v>0.12920000000000001</v>
      </c>
      <c r="L522" s="344">
        <v>94.46</v>
      </c>
      <c r="M522" s="360">
        <v>0</v>
      </c>
      <c r="N522" s="344">
        <v>85.24</v>
      </c>
      <c r="O522" s="360">
        <v>0.1056</v>
      </c>
      <c r="P522" s="344">
        <v>87.37</v>
      </c>
      <c r="Q522" s="360">
        <v>0.10299999999999999</v>
      </c>
      <c r="R522" s="344">
        <v>88.94</v>
      </c>
    </row>
    <row r="523" spans="1:18">
      <c r="A523" s="296">
        <v>605785</v>
      </c>
      <c r="B523" s="343" t="s">
        <v>547</v>
      </c>
      <c r="C523" s="296" t="s">
        <v>105</v>
      </c>
      <c r="D523" s="344">
        <v>10875.62</v>
      </c>
      <c r="E523" s="360">
        <v>0.15720000000000001</v>
      </c>
      <c r="F523" s="344">
        <v>102.92</v>
      </c>
      <c r="G523" s="360">
        <v>0.1555</v>
      </c>
      <c r="H523" s="344">
        <v>124.37</v>
      </c>
      <c r="I523" s="360">
        <v>0.31090000000000001</v>
      </c>
      <c r="J523" s="344">
        <v>91.84</v>
      </c>
      <c r="K523" s="360">
        <v>0.17419999999999999</v>
      </c>
      <c r="L523" s="344">
        <v>123.2</v>
      </c>
      <c r="M523" s="360">
        <v>0</v>
      </c>
      <c r="N523" s="344">
        <v>111.57</v>
      </c>
      <c r="O523" s="360">
        <v>0.1434</v>
      </c>
      <c r="P523" s="344">
        <v>114.14</v>
      </c>
      <c r="Q523" s="360">
        <v>0.14019999999999999</v>
      </c>
      <c r="R523" s="344">
        <v>117.47</v>
      </c>
    </row>
    <row r="524" spans="1:18">
      <c r="A524" s="296">
        <v>605528</v>
      </c>
      <c r="B524" s="343" t="s">
        <v>548</v>
      </c>
      <c r="C524" s="296" t="s">
        <v>105</v>
      </c>
      <c r="D524" s="344">
        <v>10186.15</v>
      </c>
      <c r="E524" s="360">
        <v>0.1143</v>
      </c>
      <c r="F524" s="344">
        <v>93.27</v>
      </c>
      <c r="G524" s="360">
        <v>0.1114</v>
      </c>
      <c r="H524" s="344">
        <v>112.27</v>
      </c>
      <c r="I524" s="360">
        <v>0.29449999999999998</v>
      </c>
      <c r="J524" s="344">
        <v>82.01</v>
      </c>
      <c r="K524" s="360">
        <v>0.12670000000000001</v>
      </c>
      <c r="L524" s="344">
        <v>111.4</v>
      </c>
      <c r="M524" s="360">
        <v>0</v>
      </c>
      <c r="N524" s="344">
        <v>100.47</v>
      </c>
      <c r="O524" s="360">
        <v>0.10340000000000001</v>
      </c>
      <c r="P524" s="344">
        <v>103.09</v>
      </c>
      <c r="Q524" s="360">
        <v>0.1008</v>
      </c>
      <c r="R524" s="344">
        <v>105.04</v>
      </c>
    </row>
    <row r="525" spans="1:18">
      <c r="A525" s="296">
        <v>605819</v>
      </c>
      <c r="B525" s="343" t="s">
        <v>549</v>
      </c>
      <c r="C525" s="296" t="s">
        <v>105</v>
      </c>
      <c r="D525" s="344">
        <v>13012.16</v>
      </c>
      <c r="E525" s="360">
        <v>0.1547</v>
      </c>
      <c r="F525" s="344">
        <v>118.28</v>
      </c>
      <c r="G525" s="360">
        <v>0.1532</v>
      </c>
      <c r="H525" s="344">
        <v>143.13</v>
      </c>
      <c r="I525" s="360">
        <v>0.30759999999999998</v>
      </c>
      <c r="J525" s="344">
        <v>105.56</v>
      </c>
      <c r="K525" s="360">
        <v>0.17169999999999999</v>
      </c>
      <c r="L525" s="344">
        <v>141.87</v>
      </c>
      <c r="M525" s="360">
        <v>0</v>
      </c>
      <c r="N525" s="344">
        <v>128.41</v>
      </c>
      <c r="O525" s="360">
        <v>0.1411</v>
      </c>
      <c r="P525" s="344">
        <v>131.47</v>
      </c>
      <c r="Q525" s="360">
        <v>0.13780000000000001</v>
      </c>
      <c r="R525" s="344">
        <v>135.38</v>
      </c>
    </row>
    <row r="526" spans="1:18">
      <c r="A526" s="296">
        <v>605548</v>
      </c>
      <c r="B526" s="343" t="s">
        <v>550</v>
      </c>
      <c r="C526" s="296" t="s">
        <v>105</v>
      </c>
      <c r="D526" s="344">
        <v>12322.68</v>
      </c>
      <c r="E526" s="360">
        <v>0.1124</v>
      </c>
      <c r="F526" s="344">
        <v>107.25</v>
      </c>
      <c r="G526" s="360">
        <v>0.10970000000000001</v>
      </c>
      <c r="H526" s="344">
        <v>129.28</v>
      </c>
      <c r="I526" s="360">
        <v>0.29139999999999999</v>
      </c>
      <c r="J526" s="344">
        <v>94.34</v>
      </c>
      <c r="K526" s="360">
        <v>0.12470000000000001</v>
      </c>
      <c r="L526" s="344">
        <v>128.36000000000001</v>
      </c>
      <c r="M526" s="360">
        <v>0</v>
      </c>
      <c r="N526" s="344">
        <v>115.69</v>
      </c>
      <c r="O526" s="360">
        <v>0.1017</v>
      </c>
      <c r="P526" s="344">
        <v>118.8</v>
      </c>
      <c r="Q526" s="360">
        <v>9.9000000000000005E-2</v>
      </c>
      <c r="R526" s="344">
        <v>121.12</v>
      </c>
    </row>
    <row r="527" spans="1:18">
      <c r="A527" s="296">
        <v>605840</v>
      </c>
      <c r="B527" s="343" t="s">
        <v>551</v>
      </c>
      <c r="C527" s="296" t="s">
        <v>105</v>
      </c>
      <c r="D527" s="344">
        <v>12683.71</v>
      </c>
      <c r="E527" s="360">
        <v>0.15279999999999999</v>
      </c>
      <c r="F527" s="344">
        <v>133.66999999999999</v>
      </c>
      <c r="G527" s="360">
        <v>0.15140000000000001</v>
      </c>
      <c r="H527" s="344">
        <v>161.91999999999999</v>
      </c>
      <c r="I527" s="360">
        <v>0.30499999999999999</v>
      </c>
      <c r="J527" s="344">
        <v>119.29</v>
      </c>
      <c r="K527" s="360">
        <v>0.16969999999999999</v>
      </c>
      <c r="L527" s="344">
        <v>160.54</v>
      </c>
      <c r="M527" s="360">
        <v>0</v>
      </c>
      <c r="N527" s="344">
        <v>145.24</v>
      </c>
      <c r="O527" s="360">
        <v>0.1394</v>
      </c>
      <c r="P527" s="344">
        <v>148.80000000000001</v>
      </c>
      <c r="Q527" s="360">
        <v>0.13600000000000001</v>
      </c>
      <c r="R527" s="344">
        <v>153.28</v>
      </c>
    </row>
    <row r="528" spans="1:18">
      <c r="A528" s="296">
        <v>605576</v>
      </c>
      <c r="B528" s="343" t="s">
        <v>552</v>
      </c>
      <c r="C528" s="296" t="s">
        <v>105</v>
      </c>
      <c r="D528" s="344">
        <v>10434</v>
      </c>
      <c r="E528" s="360">
        <v>0.111</v>
      </c>
      <c r="F528" s="344">
        <v>121.25</v>
      </c>
      <c r="G528" s="360">
        <v>0.1084</v>
      </c>
      <c r="H528" s="344">
        <v>146.31</v>
      </c>
      <c r="I528" s="360">
        <v>0.28899999999999998</v>
      </c>
      <c r="J528" s="344">
        <v>106.66</v>
      </c>
      <c r="K528" s="360">
        <v>0.1232</v>
      </c>
      <c r="L528" s="344">
        <v>145.31</v>
      </c>
      <c r="M528" s="360">
        <v>0</v>
      </c>
      <c r="N528" s="344">
        <v>130.93</v>
      </c>
      <c r="O528" s="360">
        <v>0.1004</v>
      </c>
      <c r="P528" s="344">
        <v>134.52000000000001</v>
      </c>
      <c r="Q528" s="360">
        <v>9.7699999999999995E-2</v>
      </c>
      <c r="R528" s="344">
        <v>137.22</v>
      </c>
    </row>
    <row r="529" spans="1:18">
      <c r="A529" s="296">
        <v>605855</v>
      </c>
      <c r="B529" s="343" t="s">
        <v>553</v>
      </c>
      <c r="C529" s="296" t="s">
        <v>105</v>
      </c>
      <c r="D529" s="344">
        <v>14170.05</v>
      </c>
      <c r="E529" s="360">
        <v>0.16589999999999999</v>
      </c>
      <c r="F529" s="344">
        <v>153.44</v>
      </c>
      <c r="G529" s="360">
        <v>0.16500000000000001</v>
      </c>
      <c r="H529" s="344">
        <v>185.14</v>
      </c>
      <c r="I529" s="360">
        <v>0.31169999999999998</v>
      </c>
      <c r="J529" s="344">
        <v>137.51</v>
      </c>
      <c r="K529" s="360">
        <v>0.18410000000000001</v>
      </c>
      <c r="L529" s="344">
        <v>183.38</v>
      </c>
      <c r="M529" s="360">
        <v>0</v>
      </c>
      <c r="N529" s="344">
        <v>166.53</v>
      </c>
      <c r="O529" s="360">
        <v>0.152</v>
      </c>
      <c r="P529" s="344">
        <v>170.46</v>
      </c>
      <c r="Q529" s="360">
        <v>0.14849999999999999</v>
      </c>
      <c r="R529" s="344">
        <v>175.68</v>
      </c>
    </row>
    <row r="530" spans="1:18">
      <c r="A530" s="296">
        <v>605587</v>
      </c>
      <c r="B530" s="343" t="s">
        <v>554</v>
      </c>
      <c r="C530" s="296" t="s">
        <v>105</v>
      </c>
      <c r="D530" s="344">
        <v>11920.33</v>
      </c>
      <c r="E530" s="360">
        <v>0.121</v>
      </c>
      <c r="F530" s="344">
        <v>138.6</v>
      </c>
      <c r="G530" s="360">
        <v>0.1186</v>
      </c>
      <c r="H530" s="344">
        <v>166.74</v>
      </c>
      <c r="I530" s="360">
        <v>0.29289999999999999</v>
      </c>
      <c r="J530" s="344">
        <v>122.43</v>
      </c>
      <c r="K530" s="360">
        <v>0.1343</v>
      </c>
      <c r="L530" s="344">
        <v>165.47</v>
      </c>
      <c r="M530" s="360">
        <v>0</v>
      </c>
      <c r="N530" s="344">
        <v>149.57</v>
      </c>
      <c r="O530" s="360">
        <v>0.1099</v>
      </c>
      <c r="P530" s="344">
        <v>153.53</v>
      </c>
      <c r="Q530" s="360">
        <v>0.1071</v>
      </c>
      <c r="R530" s="344">
        <v>156.72</v>
      </c>
    </row>
    <row r="531" spans="1:18">
      <c r="A531" s="296">
        <v>605898</v>
      </c>
      <c r="B531" s="343" t="s">
        <v>555</v>
      </c>
      <c r="C531" s="296" t="s">
        <v>105</v>
      </c>
      <c r="D531" s="344">
        <v>16712.7</v>
      </c>
      <c r="E531" s="360">
        <v>0.18590000000000001</v>
      </c>
      <c r="F531" s="344">
        <v>41.41</v>
      </c>
      <c r="G531" s="360">
        <v>0.18110000000000001</v>
      </c>
      <c r="H531" s="344">
        <v>49.25</v>
      </c>
      <c r="I531" s="360">
        <v>0.34960000000000002</v>
      </c>
      <c r="J531" s="344">
        <v>36.86</v>
      </c>
      <c r="K531" s="360">
        <v>0.20349999999999999</v>
      </c>
      <c r="L531" s="344">
        <v>48.5</v>
      </c>
      <c r="M531" s="360">
        <v>0</v>
      </c>
      <c r="N531" s="344">
        <v>44.21</v>
      </c>
      <c r="O531" s="360">
        <v>0.1696</v>
      </c>
      <c r="P531" s="344">
        <v>44.8</v>
      </c>
      <c r="Q531" s="360">
        <v>0.16739999999999999</v>
      </c>
      <c r="R531" s="344">
        <v>45.81</v>
      </c>
    </row>
    <row r="532" spans="1:18">
      <c r="A532" s="296">
        <v>605598</v>
      </c>
      <c r="B532" s="343" t="s">
        <v>556</v>
      </c>
      <c r="C532" s="296" t="s">
        <v>105</v>
      </c>
      <c r="D532" s="344">
        <v>14462.98</v>
      </c>
      <c r="E532" s="360">
        <v>0.13619999999999999</v>
      </c>
      <c r="F532" s="344">
        <v>37.32</v>
      </c>
      <c r="G532" s="360">
        <v>0.1305</v>
      </c>
      <c r="H532" s="344">
        <v>44.18</v>
      </c>
      <c r="I532" s="360">
        <v>0.33019999999999999</v>
      </c>
      <c r="J532" s="344">
        <v>32.659999999999997</v>
      </c>
      <c r="K532" s="360">
        <v>0.14910000000000001</v>
      </c>
      <c r="L532" s="344">
        <v>43.6</v>
      </c>
      <c r="M532" s="360">
        <v>0</v>
      </c>
      <c r="N532" s="344">
        <v>39.549999999999997</v>
      </c>
      <c r="O532" s="360">
        <v>0.1231</v>
      </c>
      <c r="P532" s="344">
        <v>40.229999999999997</v>
      </c>
      <c r="Q532" s="360">
        <v>0.1211</v>
      </c>
      <c r="R532" s="344">
        <v>40.65</v>
      </c>
    </row>
    <row r="533" spans="1:18">
      <c r="A533" s="296">
        <v>605744</v>
      </c>
      <c r="B533" s="343" t="s">
        <v>557</v>
      </c>
      <c r="C533" s="296" t="s">
        <v>105</v>
      </c>
      <c r="D533" s="344">
        <v>12134.72</v>
      </c>
      <c r="E533" s="360">
        <v>0.1782</v>
      </c>
      <c r="F533" s="344">
        <v>49.1</v>
      </c>
      <c r="G533" s="360">
        <v>0.17430000000000001</v>
      </c>
      <c r="H533" s="344">
        <v>58.61</v>
      </c>
      <c r="I533" s="360">
        <v>0.33939999999999998</v>
      </c>
      <c r="J533" s="344">
        <v>43.73</v>
      </c>
      <c r="K533" s="360">
        <v>0.19570000000000001</v>
      </c>
      <c r="L533" s="344">
        <v>57.84</v>
      </c>
      <c r="M533" s="360">
        <v>0</v>
      </c>
      <c r="N533" s="344">
        <v>52.6</v>
      </c>
      <c r="O533" s="360">
        <v>0.16270000000000001</v>
      </c>
      <c r="P533" s="344">
        <v>53.47</v>
      </c>
      <c r="Q533" s="360">
        <v>0.16009999999999999</v>
      </c>
      <c r="R533" s="344">
        <v>54.78</v>
      </c>
    </row>
    <row r="534" spans="1:18">
      <c r="A534" s="296">
        <v>605509</v>
      </c>
      <c r="B534" s="343" t="s">
        <v>558</v>
      </c>
      <c r="C534" s="296" t="s">
        <v>105</v>
      </c>
      <c r="D534" s="344">
        <v>10159.18</v>
      </c>
      <c r="E534" s="360">
        <v>0.13039999999999999</v>
      </c>
      <c r="F534" s="344">
        <v>44.31</v>
      </c>
      <c r="G534" s="360">
        <v>0.1255</v>
      </c>
      <c r="H534" s="344">
        <v>52.67</v>
      </c>
      <c r="I534" s="360">
        <v>0.32069999999999999</v>
      </c>
      <c r="J534" s="344">
        <v>38.82</v>
      </c>
      <c r="K534" s="360">
        <v>0.14319999999999999</v>
      </c>
      <c r="L534" s="344">
        <v>52.07</v>
      </c>
      <c r="M534" s="360">
        <v>0</v>
      </c>
      <c r="N534" s="344">
        <v>47.14</v>
      </c>
      <c r="O534" s="360">
        <v>0.1179</v>
      </c>
      <c r="P534" s="344">
        <v>48.08</v>
      </c>
      <c r="Q534" s="360">
        <v>0.11559999999999999</v>
      </c>
      <c r="R534" s="344">
        <v>48.69</v>
      </c>
    </row>
    <row r="535" spans="1:18">
      <c r="A535" s="296">
        <v>605787</v>
      </c>
      <c r="B535" s="343" t="s">
        <v>559</v>
      </c>
      <c r="C535" s="296" t="s">
        <v>105</v>
      </c>
      <c r="D535" s="344">
        <v>13621.05</v>
      </c>
      <c r="E535" s="360">
        <v>0.17269999999999999</v>
      </c>
      <c r="F535" s="344">
        <v>56.79</v>
      </c>
      <c r="G535" s="360">
        <v>0.1694</v>
      </c>
      <c r="H535" s="344">
        <v>68.02</v>
      </c>
      <c r="I535" s="360">
        <v>0.33179999999999998</v>
      </c>
      <c r="J535" s="344">
        <v>50.59</v>
      </c>
      <c r="K535" s="360">
        <v>0.19020000000000001</v>
      </c>
      <c r="L535" s="344">
        <v>67.17</v>
      </c>
      <c r="M535" s="360">
        <v>0</v>
      </c>
      <c r="N535" s="344">
        <v>61.03</v>
      </c>
      <c r="O535" s="360">
        <v>0.15759999999999999</v>
      </c>
      <c r="P535" s="344">
        <v>62.13</v>
      </c>
      <c r="Q535" s="360">
        <v>0.15479999999999999</v>
      </c>
      <c r="R535" s="344">
        <v>63.71</v>
      </c>
    </row>
    <row r="536" spans="1:18">
      <c r="A536" s="296">
        <v>605529</v>
      </c>
      <c r="B536" s="343" t="s">
        <v>560</v>
      </c>
      <c r="C536" s="296" t="s">
        <v>105</v>
      </c>
      <c r="D536" s="344">
        <v>11645.52</v>
      </c>
      <c r="E536" s="360">
        <v>0.12620000000000001</v>
      </c>
      <c r="F536" s="344">
        <v>51.3</v>
      </c>
      <c r="G536" s="360">
        <v>0.12180000000000001</v>
      </c>
      <c r="H536" s="344">
        <v>61.2</v>
      </c>
      <c r="I536" s="360">
        <v>0.31369999999999998</v>
      </c>
      <c r="J536" s="344">
        <v>44.98</v>
      </c>
      <c r="K536" s="360">
        <v>0.13900000000000001</v>
      </c>
      <c r="L536" s="344">
        <v>60.54</v>
      </c>
      <c r="M536" s="360">
        <v>0</v>
      </c>
      <c r="N536" s="344">
        <v>54.76</v>
      </c>
      <c r="O536" s="360">
        <v>0.11409999999999999</v>
      </c>
      <c r="P536" s="344">
        <v>55.93</v>
      </c>
      <c r="Q536" s="360">
        <v>0.11169999999999999</v>
      </c>
      <c r="R536" s="344">
        <v>56.72</v>
      </c>
    </row>
    <row r="537" spans="1:18">
      <c r="A537" s="296">
        <v>605820</v>
      </c>
      <c r="B537" s="343" t="s">
        <v>561</v>
      </c>
      <c r="C537" s="296" t="s">
        <v>105</v>
      </c>
      <c r="D537" s="344">
        <v>16163.71</v>
      </c>
      <c r="E537" s="360">
        <v>0.16850000000000001</v>
      </c>
      <c r="F537" s="344">
        <v>64.489999999999995</v>
      </c>
      <c r="G537" s="360">
        <v>0.1656</v>
      </c>
      <c r="H537" s="344">
        <v>77.400000000000006</v>
      </c>
      <c r="I537" s="360">
        <v>0.32619999999999999</v>
      </c>
      <c r="J537" s="344">
        <v>57.47</v>
      </c>
      <c r="K537" s="360">
        <v>0.18579999999999999</v>
      </c>
      <c r="L537" s="344">
        <v>76.510000000000005</v>
      </c>
      <c r="M537" s="360">
        <v>0</v>
      </c>
      <c r="N537" s="344">
        <v>69.459999999999994</v>
      </c>
      <c r="O537" s="360">
        <v>0.15379999999999999</v>
      </c>
      <c r="P537" s="344">
        <v>70.81</v>
      </c>
      <c r="Q537" s="360">
        <v>0.15079999999999999</v>
      </c>
      <c r="R537" s="344">
        <v>72.680000000000007</v>
      </c>
    </row>
    <row r="538" spans="1:18">
      <c r="A538" s="296">
        <v>605549</v>
      </c>
      <c r="B538" s="343" t="s">
        <v>562</v>
      </c>
      <c r="C538" s="296" t="s">
        <v>105</v>
      </c>
      <c r="D538" s="344">
        <v>14188.17</v>
      </c>
      <c r="E538" s="360">
        <v>0.12280000000000001</v>
      </c>
      <c r="F538" s="344">
        <v>58.31</v>
      </c>
      <c r="G538" s="360">
        <v>0.1188</v>
      </c>
      <c r="H538" s="344">
        <v>69.69</v>
      </c>
      <c r="I538" s="360">
        <v>0.3085</v>
      </c>
      <c r="J538" s="344">
        <v>51.16</v>
      </c>
      <c r="K538" s="360">
        <v>0.13550000000000001</v>
      </c>
      <c r="L538" s="344">
        <v>69.010000000000005</v>
      </c>
      <c r="M538" s="360">
        <v>0</v>
      </c>
      <c r="N538" s="344">
        <v>62.38</v>
      </c>
      <c r="O538" s="360">
        <v>0.1111</v>
      </c>
      <c r="P538" s="344">
        <v>63.81</v>
      </c>
      <c r="Q538" s="360">
        <v>0.1086</v>
      </c>
      <c r="R538" s="344">
        <v>64.78</v>
      </c>
    </row>
    <row r="539" spans="1:18">
      <c r="A539" s="296">
        <v>605841</v>
      </c>
      <c r="B539" s="343" t="s">
        <v>563</v>
      </c>
      <c r="C539" s="296" t="s">
        <v>105</v>
      </c>
      <c r="D539" s="344">
        <v>13923.17</v>
      </c>
      <c r="E539" s="360">
        <v>0.2757</v>
      </c>
      <c r="F539" s="344">
        <v>4.7</v>
      </c>
      <c r="G539" s="360">
        <v>0.32550000000000001</v>
      </c>
      <c r="H539" s="344">
        <v>6.29</v>
      </c>
      <c r="I539" s="360">
        <v>0</v>
      </c>
      <c r="J539" s="344">
        <v>4.7699999999999996</v>
      </c>
      <c r="K539" s="360">
        <v>0.32079999999999997</v>
      </c>
      <c r="L539" s="344">
        <v>6.33</v>
      </c>
      <c r="M539" s="360">
        <v>0</v>
      </c>
      <c r="N539" s="344">
        <v>5.63</v>
      </c>
      <c r="O539" s="360">
        <v>0.27179999999999999</v>
      </c>
      <c r="P539" s="344">
        <v>5.72</v>
      </c>
      <c r="Q539" s="360">
        <v>0.26750000000000002</v>
      </c>
      <c r="R539" s="344">
        <v>6.44</v>
      </c>
    </row>
    <row r="540" spans="1:18">
      <c r="A540" s="296">
        <v>605577</v>
      </c>
      <c r="B540" s="343" t="s">
        <v>564</v>
      </c>
      <c r="C540" s="296" t="s">
        <v>105</v>
      </c>
      <c r="D540" s="344">
        <v>11462.62</v>
      </c>
      <c r="E540" s="360">
        <v>0.23130000000000001</v>
      </c>
      <c r="F540" s="344">
        <v>3.61</v>
      </c>
      <c r="G540" s="360">
        <v>0.2742</v>
      </c>
      <c r="H540" s="344">
        <v>4.8099999999999996</v>
      </c>
      <c r="I540" s="360">
        <v>0</v>
      </c>
      <c r="J540" s="344">
        <v>3.65</v>
      </c>
      <c r="K540" s="360">
        <v>0.2712</v>
      </c>
      <c r="L540" s="344">
        <v>4.84</v>
      </c>
      <c r="M540" s="360">
        <v>0</v>
      </c>
      <c r="N540" s="344">
        <v>4.33</v>
      </c>
      <c r="O540" s="360">
        <v>0.2286</v>
      </c>
      <c r="P540" s="344">
        <v>4.45</v>
      </c>
      <c r="Q540" s="360">
        <v>0.2225</v>
      </c>
      <c r="R540" s="344">
        <v>4.97</v>
      </c>
    </row>
    <row r="541" spans="1:18">
      <c r="A541" s="296">
        <v>605856</v>
      </c>
      <c r="B541" s="343" t="s">
        <v>565</v>
      </c>
      <c r="C541" s="296" t="s">
        <v>105</v>
      </c>
      <c r="D541" s="344">
        <v>15667.55</v>
      </c>
      <c r="E541" s="360">
        <v>0.28239999999999998</v>
      </c>
      <c r="F541" s="344">
        <v>37.74</v>
      </c>
      <c r="G541" s="360">
        <v>0.32719999999999999</v>
      </c>
      <c r="H541" s="344">
        <v>48.82</v>
      </c>
      <c r="I541" s="360">
        <v>0.253</v>
      </c>
      <c r="J541" s="344">
        <v>37.67</v>
      </c>
      <c r="K541" s="360">
        <v>0.32779999999999998</v>
      </c>
      <c r="L541" s="344">
        <v>48.79</v>
      </c>
      <c r="M541" s="360">
        <v>0</v>
      </c>
      <c r="N541" s="344">
        <v>44.85</v>
      </c>
      <c r="O541" s="360">
        <v>0.27539999999999998</v>
      </c>
      <c r="P541" s="344">
        <v>46.63</v>
      </c>
      <c r="Q541" s="360">
        <v>0.26490000000000002</v>
      </c>
      <c r="R541" s="344">
        <v>51.53</v>
      </c>
    </row>
    <row r="542" spans="1:18">
      <c r="A542" s="296">
        <v>605588</v>
      </c>
      <c r="B542" s="343" t="s">
        <v>566</v>
      </c>
      <c r="C542" s="296" t="s">
        <v>105</v>
      </c>
      <c r="D542" s="344">
        <v>13206.99</v>
      </c>
      <c r="E542" s="360">
        <v>0.22950000000000001</v>
      </c>
      <c r="F542" s="344">
        <v>29.96</v>
      </c>
      <c r="G542" s="360">
        <v>0.26769999999999999</v>
      </c>
      <c r="H542" s="344">
        <v>39.01</v>
      </c>
      <c r="I542" s="360">
        <v>0.2056</v>
      </c>
      <c r="J542" s="344">
        <v>29.77</v>
      </c>
      <c r="K542" s="360">
        <v>0.26939999999999997</v>
      </c>
      <c r="L542" s="344">
        <v>39.200000000000003</v>
      </c>
      <c r="M542" s="360">
        <v>0</v>
      </c>
      <c r="N542" s="344">
        <v>35.869999999999997</v>
      </c>
      <c r="O542" s="360">
        <v>0.22359999999999999</v>
      </c>
      <c r="P542" s="344">
        <v>37.64</v>
      </c>
      <c r="Q542" s="360">
        <v>0.21310000000000001</v>
      </c>
      <c r="R542" s="344">
        <v>41.43</v>
      </c>
    </row>
    <row r="543" spans="1:18">
      <c r="A543" s="296">
        <v>605899</v>
      </c>
      <c r="B543" s="343" t="s">
        <v>567</v>
      </c>
      <c r="C543" s="296" t="s">
        <v>105</v>
      </c>
      <c r="D543" s="344">
        <v>18651.63</v>
      </c>
      <c r="E543" s="360">
        <v>0.27589999999999998</v>
      </c>
      <c r="F543" s="344">
        <v>45.14</v>
      </c>
      <c r="G543" s="360">
        <v>0.3206</v>
      </c>
      <c r="H543" s="344">
        <v>58.41</v>
      </c>
      <c r="I543" s="360">
        <v>0.2477</v>
      </c>
      <c r="J543" s="344">
        <v>45.12</v>
      </c>
      <c r="K543" s="360">
        <v>0.32069999999999999</v>
      </c>
      <c r="L543" s="344">
        <v>58.4</v>
      </c>
      <c r="M543" s="360">
        <v>0</v>
      </c>
      <c r="N543" s="344">
        <v>53.7</v>
      </c>
      <c r="O543" s="360">
        <v>0.26950000000000002</v>
      </c>
      <c r="P543" s="344">
        <v>55.9</v>
      </c>
      <c r="Q543" s="360">
        <v>0.25890000000000002</v>
      </c>
      <c r="R543" s="344">
        <v>61.72</v>
      </c>
    </row>
    <row r="544" spans="1:18">
      <c r="A544" s="296">
        <v>605599</v>
      </c>
      <c r="B544" s="343" t="s">
        <v>568</v>
      </c>
      <c r="C544" s="296" t="s">
        <v>105</v>
      </c>
      <c r="D544" s="344">
        <v>16191.08</v>
      </c>
      <c r="E544" s="360">
        <v>0.22339999999999999</v>
      </c>
      <c r="F544" s="344">
        <v>35.979999999999997</v>
      </c>
      <c r="G544" s="360">
        <v>0.26129999999999998</v>
      </c>
      <c r="H544" s="344">
        <v>46.85</v>
      </c>
      <c r="I544" s="360">
        <v>0.2006</v>
      </c>
      <c r="J544" s="344">
        <v>35.82</v>
      </c>
      <c r="K544" s="360">
        <v>0.26240000000000002</v>
      </c>
      <c r="L544" s="344">
        <v>47.09</v>
      </c>
      <c r="M544" s="360">
        <v>0</v>
      </c>
      <c r="N544" s="344">
        <v>43.11</v>
      </c>
      <c r="O544" s="360">
        <v>0.218</v>
      </c>
      <c r="P544" s="344">
        <v>45.31</v>
      </c>
      <c r="Q544" s="360">
        <v>0.20749999999999999</v>
      </c>
      <c r="R544" s="344">
        <v>49.81</v>
      </c>
    </row>
    <row r="545" spans="1:18">
      <c r="A545" s="296">
        <v>605745</v>
      </c>
      <c r="B545" s="343" t="s">
        <v>569</v>
      </c>
      <c r="C545" s="296" t="s">
        <v>105</v>
      </c>
      <c r="D545" s="344">
        <v>13328.94</v>
      </c>
      <c r="E545" s="360">
        <v>0.24829999999999999</v>
      </c>
      <c r="F545" s="344">
        <v>6.2</v>
      </c>
      <c r="G545" s="360">
        <v>0.29349999999999998</v>
      </c>
      <c r="H545" s="344">
        <v>8.33</v>
      </c>
      <c r="I545" s="360">
        <v>0</v>
      </c>
      <c r="J545" s="344">
        <v>6.25</v>
      </c>
      <c r="K545" s="360">
        <v>0.29120000000000001</v>
      </c>
      <c r="L545" s="344">
        <v>8.39</v>
      </c>
      <c r="M545" s="360">
        <v>0</v>
      </c>
      <c r="N545" s="344">
        <v>7.46</v>
      </c>
      <c r="O545" s="360">
        <v>0.24399999999999999</v>
      </c>
      <c r="P545" s="344">
        <v>7.65</v>
      </c>
      <c r="Q545" s="360">
        <v>0.2379</v>
      </c>
      <c r="R545" s="344">
        <v>8.59</v>
      </c>
    </row>
    <row r="546" spans="1:18">
      <c r="A546" s="296">
        <v>605510</v>
      </c>
      <c r="B546" s="343" t="s">
        <v>570</v>
      </c>
      <c r="C546" s="296" t="s">
        <v>105</v>
      </c>
      <c r="D546" s="344">
        <v>11166.31</v>
      </c>
      <c r="E546" s="360">
        <v>0.2059</v>
      </c>
      <c r="F546" s="344">
        <v>4.84</v>
      </c>
      <c r="G546" s="360">
        <v>0.24379999999999999</v>
      </c>
      <c r="H546" s="344">
        <v>6.48</v>
      </c>
      <c r="I546" s="360">
        <v>0</v>
      </c>
      <c r="J546" s="344">
        <v>4.8600000000000003</v>
      </c>
      <c r="K546" s="360">
        <v>0.24279999999999999</v>
      </c>
      <c r="L546" s="344">
        <v>6.56</v>
      </c>
      <c r="M546" s="360">
        <v>0</v>
      </c>
      <c r="N546" s="344">
        <v>5.85</v>
      </c>
      <c r="O546" s="360">
        <v>0.20169999999999999</v>
      </c>
      <c r="P546" s="344">
        <v>6.06</v>
      </c>
      <c r="Q546" s="360">
        <v>0.19470000000000001</v>
      </c>
      <c r="R546" s="344">
        <v>6.75</v>
      </c>
    </row>
    <row r="547" spans="1:18">
      <c r="A547" s="296">
        <v>605788</v>
      </c>
      <c r="B547" s="343" t="s">
        <v>571</v>
      </c>
      <c r="C547" s="296" t="s">
        <v>105</v>
      </c>
      <c r="D547" s="344">
        <v>15073.32</v>
      </c>
      <c r="E547" s="360">
        <v>0.2319</v>
      </c>
      <c r="F547" s="344">
        <v>7.7</v>
      </c>
      <c r="G547" s="360">
        <v>0.27400000000000002</v>
      </c>
      <c r="H547" s="344">
        <v>10.38</v>
      </c>
      <c r="I547" s="360">
        <v>0</v>
      </c>
      <c r="J547" s="344">
        <v>7.74</v>
      </c>
      <c r="K547" s="360">
        <v>0.27260000000000001</v>
      </c>
      <c r="L547" s="344">
        <v>10.49</v>
      </c>
      <c r="M547" s="360">
        <v>0</v>
      </c>
      <c r="N547" s="344">
        <v>9.3000000000000007</v>
      </c>
      <c r="O547" s="360">
        <v>0.22689999999999999</v>
      </c>
      <c r="P547" s="344">
        <v>9.58</v>
      </c>
      <c r="Q547" s="360">
        <v>0.2203</v>
      </c>
      <c r="R547" s="344">
        <v>10.75</v>
      </c>
    </row>
    <row r="548" spans="1:18">
      <c r="A548" s="296">
        <v>605530</v>
      </c>
      <c r="B548" s="343" t="s">
        <v>572</v>
      </c>
      <c r="C548" s="296" t="s">
        <v>105</v>
      </c>
      <c r="D548" s="344">
        <v>12910.69</v>
      </c>
      <c r="E548" s="360">
        <v>0.1903</v>
      </c>
      <c r="F548" s="344">
        <v>6.09</v>
      </c>
      <c r="G548" s="360">
        <v>0.22500000000000001</v>
      </c>
      <c r="H548" s="344">
        <v>8.18</v>
      </c>
      <c r="I548" s="360">
        <v>0</v>
      </c>
      <c r="J548" s="344">
        <v>6.09</v>
      </c>
      <c r="K548" s="360">
        <v>0.22500000000000001</v>
      </c>
      <c r="L548" s="344">
        <v>8.2799999999999994</v>
      </c>
      <c r="M548" s="360">
        <v>0</v>
      </c>
      <c r="N548" s="344">
        <v>7.36</v>
      </c>
      <c r="O548" s="360">
        <v>0.18609999999999999</v>
      </c>
      <c r="P548" s="344">
        <v>7.68</v>
      </c>
      <c r="Q548" s="360">
        <v>0.1784</v>
      </c>
      <c r="R548" s="344">
        <v>8.5399999999999991</v>
      </c>
    </row>
    <row r="549" spans="1:18">
      <c r="A549" s="296">
        <v>605821</v>
      </c>
      <c r="B549" s="343" t="s">
        <v>573</v>
      </c>
      <c r="C549" s="296" t="s">
        <v>105</v>
      </c>
      <c r="D549" s="344">
        <v>18057.41</v>
      </c>
      <c r="E549" s="360">
        <v>0.22020000000000001</v>
      </c>
      <c r="F549" s="344">
        <v>9.1999999999999993</v>
      </c>
      <c r="G549" s="360">
        <v>0.26090000000000002</v>
      </c>
      <c r="H549" s="344">
        <v>12.44</v>
      </c>
      <c r="I549" s="360">
        <v>0</v>
      </c>
      <c r="J549" s="344">
        <v>9.26</v>
      </c>
      <c r="K549" s="360">
        <v>0.25919999999999999</v>
      </c>
      <c r="L549" s="344">
        <v>12.59</v>
      </c>
      <c r="M549" s="360">
        <v>0</v>
      </c>
      <c r="N549" s="344">
        <v>11.17</v>
      </c>
      <c r="O549" s="360">
        <v>0.21490000000000001</v>
      </c>
      <c r="P549" s="344">
        <v>11.53</v>
      </c>
      <c r="Q549" s="360">
        <v>0.2082</v>
      </c>
      <c r="R549" s="344">
        <v>12.93</v>
      </c>
    </row>
    <row r="550" spans="1:18">
      <c r="A550" s="296">
        <v>605550</v>
      </c>
      <c r="B550" s="343" t="s">
        <v>574</v>
      </c>
      <c r="C550" s="296" t="s">
        <v>105</v>
      </c>
      <c r="D550" s="344">
        <v>15894.77</v>
      </c>
      <c r="E550" s="360">
        <v>0.1784</v>
      </c>
      <c r="F550" s="344">
        <v>7.33</v>
      </c>
      <c r="G550" s="360">
        <v>0.21149999999999999</v>
      </c>
      <c r="H550" s="344">
        <v>9.86</v>
      </c>
      <c r="I550" s="360">
        <v>0</v>
      </c>
      <c r="J550" s="344">
        <v>7.33</v>
      </c>
      <c r="K550" s="360">
        <v>0.21149999999999999</v>
      </c>
      <c r="L550" s="344">
        <v>10.02</v>
      </c>
      <c r="M550" s="360">
        <v>0</v>
      </c>
      <c r="N550" s="344">
        <v>8.91</v>
      </c>
      <c r="O550" s="360">
        <v>0.17399999999999999</v>
      </c>
      <c r="P550" s="344">
        <v>9.3000000000000007</v>
      </c>
      <c r="Q550" s="360">
        <v>0.16669999999999999</v>
      </c>
      <c r="R550" s="344">
        <v>10.35</v>
      </c>
    </row>
    <row r="551" spans="1:18">
      <c r="A551" s="296">
        <v>605842</v>
      </c>
      <c r="B551" s="343" t="s">
        <v>575</v>
      </c>
      <c r="C551" s="296" t="s">
        <v>105</v>
      </c>
      <c r="D551" s="344">
        <v>15442.77</v>
      </c>
      <c r="E551" s="360">
        <v>0.21260000000000001</v>
      </c>
      <c r="F551" s="344">
        <v>10.72</v>
      </c>
      <c r="G551" s="360">
        <v>0.25190000000000001</v>
      </c>
      <c r="H551" s="344">
        <v>14.53</v>
      </c>
      <c r="I551" s="360">
        <v>0</v>
      </c>
      <c r="J551" s="344">
        <v>10.77</v>
      </c>
      <c r="K551" s="360">
        <v>0.25069999999999998</v>
      </c>
      <c r="L551" s="344">
        <v>14.7</v>
      </c>
      <c r="M551" s="360">
        <v>0</v>
      </c>
      <c r="N551" s="344">
        <v>13.02</v>
      </c>
      <c r="O551" s="360">
        <v>0.2074</v>
      </c>
      <c r="P551" s="344">
        <v>13.5</v>
      </c>
      <c r="Q551" s="360">
        <v>0.2</v>
      </c>
      <c r="R551" s="344">
        <v>15.12</v>
      </c>
    </row>
    <row r="552" spans="1:18">
      <c r="A552" s="296">
        <v>605578</v>
      </c>
      <c r="B552" s="343" t="s">
        <v>576</v>
      </c>
      <c r="C552" s="296" t="s">
        <v>105</v>
      </c>
      <c r="D552" s="344">
        <v>12748.37</v>
      </c>
      <c r="E552" s="360">
        <v>0.1719</v>
      </c>
      <c r="F552" s="344">
        <v>8.58</v>
      </c>
      <c r="G552" s="360">
        <v>0.20399999999999999</v>
      </c>
      <c r="H552" s="344">
        <v>11.6</v>
      </c>
      <c r="I552" s="360">
        <v>0</v>
      </c>
      <c r="J552" s="344">
        <v>8.57</v>
      </c>
      <c r="K552" s="360">
        <v>0.20419999999999999</v>
      </c>
      <c r="L552" s="344">
        <v>11.76</v>
      </c>
      <c r="M552" s="360">
        <v>0</v>
      </c>
      <c r="N552" s="344">
        <v>10.44</v>
      </c>
      <c r="O552" s="360">
        <v>0.1676</v>
      </c>
      <c r="P552" s="344">
        <v>10.94</v>
      </c>
      <c r="Q552" s="360">
        <v>0.16</v>
      </c>
      <c r="R552" s="344">
        <v>12.16</v>
      </c>
    </row>
    <row r="553" spans="1:18">
      <c r="A553" s="296">
        <v>605857</v>
      </c>
      <c r="B553" s="343" t="s">
        <v>577</v>
      </c>
      <c r="C553" s="296" t="s">
        <v>105</v>
      </c>
      <c r="D553" s="344">
        <v>17465.830000000002</v>
      </c>
      <c r="E553" s="360">
        <v>0.20549999999999999</v>
      </c>
      <c r="F553" s="344">
        <v>12.24</v>
      </c>
      <c r="G553" s="360">
        <v>0.24349999999999999</v>
      </c>
      <c r="H553" s="344">
        <v>16.59</v>
      </c>
      <c r="I553" s="360">
        <v>0</v>
      </c>
      <c r="J553" s="344">
        <v>12.27</v>
      </c>
      <c r="K553" s="360">
        <v>0.2429</v>
      </c>
      <c r="L553" s="344">
        <v>16.79</v>
      </c>
      <c r="M553" s="360">
        <v>0</v>
      </c>
      <c r="N553" s="344">
        <v>14.88</v>
      </c>
      <c r="O553" s="360">
        <v>0.20030000000000001</v>
      </c>
      <c r="P553" s="344">
        <v>15.46</v>
      </c>
      <c r="Q553" s="360">
        <v>0.1928</v>
      </c>
      <c r="R553" s="344">
        <v>17.3</v>
      </c>
    </row>
    <row r="554" spans="1:18">
      <c r="A554" s="296">
        <v>605589</v>
      </c>
      <c r="B554" s="343" t="s">
        <v>578</v>
      </c>
      <c r="C554" s="296" t="s">
        <v>105</v>
      </c>
      <c r="D554" s="344">
        <v>14771.44</v>
      </c>
      <c r="E554" s="360">
        <v>0.16539999999999999</v>
      </c>
      <c r="F554" s="344">
        <v>9.83</v>
      </c>
      <c r="G554" s="360">
        <v>0.1963</v>
      </c>
      <c r="H554" s="344">
        <v>13.29</v>
      </c>
      <c r="I554" s="360">
        <v>0</v>
      </c>
      <c r="J554" s="344">
        <v>9.81</v>
      </c>
      <c r="K554" s="360">
        <v>0.19670000000000001</v>
      </c>
      <c r="L554" s="344">
        <v>13.49</v>
      </c>
      <c r="M554" s="360">
        <v>0</v>
      </c>
      <c r="N554" s="344">
        <v>11.99</v>
      </c>
      <c r="O554" s="360">
        <v>0.161</v>
      </c>
      <c r="P554" s="344">
        <v>12.59</v>
      </c>
      <c r="Q554" s="360">
        <v>0.15329999999999999</v>
      </c>
      <c r="R554" s="344">
        <v>13.98</v>
      </c>
    </row>
    <row r="555" spans="1:18">
      <c r="A555" s="296">
        <v>605900</v>
      </c>
      <c r="B555" s="343" t="s">
        <v>579</v>
      </c>
      <c r="C555" s="296" t="s">
        <v>105</v>
      </c>
      <c r="D555" s="344">
        <v>20926.669999999998</v>
      </c>
      <c r="E555" s="360">
        <v>0.2011</v>
      </c>
      <c r="F555" s="344">
        <v>13.75</v>
      </c>
      <c r="G555" s="360">
        <v>0.23849999999999999</v>
      </c>
      <c r="H555" s="344">
        <v>18.649999999999999</v>
      </c>
      <c r="I555" s="360">
        <v>0</v>
      </c>
      <c r="J555" s="344">
        <v>13.78</v>
      </c>
      <c r="K555" s="360">
        <v>0.23799999999999999</v>
      </c>
      <c r="L555" s="344">
        <v>18.899999999999999</v>
      </c>
      <c r="M555" s="360">
        <v>0</v>
      </c>
      <c r="N555" s="344">
        <v>16.739999999999998</v>
      </c>
      <c r="O555" s="360">
        <v>0.19589999999999999</v>
      </c>
      <c r="P555" s="344">
        <v>17.399999999999999</v>
      </c>
      <c r="Q555" s="360">
        <v>0.1885</v>
      </c>
      <c r="R555" s="344">
        <v>19.47</v>
      </c>
    </row>
    <row r="556" spans="1:18">
      <c r="A556" s="296">
        <v>605600</v>
      </c>
      <c r="B556" s="343" t="s">
        <v>580</v>
      </c>
      <c r="C556" s="296" t="s">
        <v>105</v>
      </c>
      <c r="D556" s="344">
        <v>18232.27</v>
      </c>
      <c r="E556" s="360">
        <v>0.16170000000000001</v>
      </c>
      <c r="F556" s="344">
        <v>11.09</v>
      </c>
      <c r="G556" s="360">
        <v>0.19209999999999999</v>
      </c>
      <c r="H556" s="344">
        <v>14.99</v>
      </c>
      <c r="I556" s="360">
        <v>0</v>
      </c>
      <c r="J556" s="344">
        <v>11.06</v>
      </c>
      <c r="K556" s="360">
        <v>0.19259999999999999</v>
      </c>
      <c r="L556" s="344">
        <v>15.24</v>
      </c>
      <c r="M556" s="360">
        <v>0</v>
      </c>
      <c r="N556" s="344">
        <v>13.54</v>
      </c>
      <c r="O556" s="360">
        <v>0.1573</v>
      </c>
      <c r="P556" s="344">
        <v>14.22</v>
      </c>
      <c r="Q556" s="360">
        <v>0.14979999999999999</v>
      </c>
      <c r="R556" s="344">
        <v>15.8</v>
      </c>
    </row>
    <row r="557" spans="1:18">
      <c r="A557" s="296">
        <v>605746</v>
      </c>
      <c r="B557" s="343" t="s">
        <v>581</v>
      </c>
      <c r="C557" s="296" t="s">
        <v>105</v>
      </c>
      <c r="D557" s="344">
        <v>14795.08</v>
      </c>
      <c r="E557" s="360">
        <v>0.19689999999999999</v>
      </c>
      <c r="F557" s="344">
        <v>15.29</v>
      </c>
      <c r="G557" s="360">
        <v>0.23350000000000001</v>
      </c>
      <c r="H557" s="344">
        <v>20.75</v>
      </c>
      <c r="I557" s="360">
        <v>0</v>
      </c>
      <c r="J557" s="344">
        <v>15.3</v>
      </c>
      <c r="K557" s="360">
        <v>0.23330000000000001</v>
      </c>
      <c r="L557" s="344">
        <v>21.02</v>
      </c>
      <c r="M557" s="360">
        <v>0</v>
      </c>
      <c r="N557" s="344">
        <v>18.63</v>
      </c>
      <c r="O557" s="360">
        <v>0.19159999999999999</v>
      </c>
      <c r="P557" s="344">
        <v>19.39</v>
      </c>
      <c r="Q557" s="360">
        <v>0.18410000000000001</v>
      </c>
      <c r="R557" s="344">
        <v>21.67</v>
      </c>
    </row>
    <row r="558" spans="1:18">
      <c r="A558" s="296">
        <v>605511</v>
      </c>
      <c r="B558" s="343" t="s">
        <v>582</v>
      </c>
      <c r="C558" s="296" t="s">
        <v>105</v>
      </c>
      <c r="D558" s="344">
        <v>12425.97</v>
      </c>
      <c r="E558" s="360">
        <v>0.15790000000000001</v>
      </c>
      <c r="F558" s="344">
        <v>12.35</v>
      </c>
      <c r="G558" s="360">
        <v>0.18790000000000001</v>
      </c>
      <c r="H558" s="344">
        <v>16.73</v>
      </c>
      <c r="I558" s="360">
        <v>0</v>
      </c>
      <c r="J558" s="344">
        <v>12.3</v>
      </c>
      <c r="K558" s="360">
        <v>0.18859999999999999</v>
      </c>
      <c r="L558" s="344">
        <v>17</v>
      </c>
      <c r="M558" s="360">
        <v>0</v>
      </c>
      <c r="N558" s="344">
        <v>15.1</v>
      </c>
      <c r="O558" s="360">
        <v>0.15359999999999999</v>
      </c>
      <c r="P558" s="344">
        <v>15.88</v>
      </c>
      <c r="Q558" s="360">
        <v>0.14610000000000001</v>
      </c>
      <c r="R558" s="344">
        <v>17.62</v>
      </c>
    </row>
    <row r="559" spans="1:18">
      <c r="A559" s="296">
        <v>605789</v>
      </c>
      <c r="B559" s="343" t="s">
        <v>583</v>
      </c>
      <c r="C559" s="296" t="s">
        <v>105</v>
      </c>
      <c r="D559" s="344">
        <v>16818.150000000001</v>
      </c>
      <c r="E559" s="360">
        <v>0.30099999999999999</v>
      </c>
      <c r="F559" s="344">
        <v>20.22</v>
      </c>
      <c r="G559" s="360">
        <v>0.34870000000000001</v>
      </c>
      <c r="H559" s="344">
        <v>25.99</v>
      </c>
      <c r="I559" s="360">
        <v>0.27129999999999999</v>
      </c>
      <c r="J559" s="344">
        <v>20.27</v>
      </c>
      <c r="K559" s="360">
        <v>0.3478</v>
      </c>
      <c r="L559" s="344">
        <v>25.9</v>
      </c>
      <c r="M559" s="360">
        <v>0</v>
      </c>
      <c r="N559" s="344">
        <v>23.92</v>
      </c>
      <c r="O559" s="360">
        <v>0.29470000000000002</v>
      </c>
      <c r="P559" s="344">
        <v>24.78</v>
      </c>
      <c r="Q559" s="360">
        <v>0.28449999999999998</v>
      </c>
      <c r="R559" s="344">
        <v>27.38</v>
      </c>
    </row>
    <row r="560" spans="1:18">
      <c r="A560" s="296">
        <v>605531</v>
      </c>
      <c r="B560" s="343" t="s">
        <v>584</v>
      </c>
      <c r="C560" s="296" t="s">
        <v>105</v>
      </c>
      <c r="D560" s="344">
        <v>14449.03</v>
      </c>
      <c r="E560" s="360">
        <v>0.2465</v>
      </c>
      <c r="F560" s="344">
        <v>15.92</v>
      </c>
      <c r="G560" s="360">
        <v>0.28710000000000002</v>
      </c>
      <c r="H560" s="344">
        <v>20.58</v>
      </c>
      <c r="I560" s="360">
        <v>0.22209999999999999</v>
      </c>
      <c r="J560" s="344">
        <v>15.88</v>
      </c>
      <c r="K560" s="360">
        <v>0.2878</v>
      </c>
      <c r="L560" s="344">
        <v>20.62</v>
      </c>
      <c r="M560" s="360">
        <v>0</v>
      </c>
      <c r="N560" s="344">
        <v>18.95</v>
      </c>
      <c r="O560" s="360">
        <v>0.2412</v>
      </c>
      <c r="P560" s="344">
        <v>19.82</v>
      </c>
      <c r="Q560" s="360">
        <v>0.2306</v>
      </c>
      <c r="R560" s="344">
        <v>21.8</v>
      </c>
    </row>
    <row r="561" spans="1:18">
      <c r="A561" s="296">
        <v>605822</v>
      </c>
      <c r="B561" s="343" t="s">
        <v>585</v>
      </c>
      <c r="C561" s="296" t="s">
        <v>105</v>
      </c>
      <c r="D561" s="344">
        <v>20278.98</v>
      </c>
      <c r="E561" s="360">
        <v>0.29389999999999999</v>
      </c>
      <c r="F561" s="344">
        <v>23.82</v>
      </c>
      <c r="G561" s="360">
        <v>0.34050000000000002</v>
      </c>
      <c r="H561" s="344">
        <v>30.65</v>
      </c>
      <c r="I561" s="360">
        <v>0.2646</v>
      </c>
      <c r="J561" s="344">
        <v>23.83</v>
      </c>
      <c r="K561" s="360">
        <v>0.34029999999999999</v>
      </c>
      <c r="L561" s="344">
        <v>30.57</v>
      </c>
      <c r="M561" s="360">
        <v>0</v>
      </c>
      <c r="N561" s="344">
        <v>28.2</v>
      </c>
      <c r="O561" s="360">
        <v>0.28760000000000002</v>
      </c>
      <c r="P561" s="344">
        <v>29.24</v>
      </c>
      <c r="Q561" s="360">
        <v>0.27739999999999998</v>
      </c>
      <c r="R561" s="344">
        <v>32.31</v>
      </c>
    </row>
    <row r="562" spans="1:18">
      <c r="A562" s="296">
        <v>605551</v>
      </c>
      <c r="B562" s="343" t="s">
        <v>586</v>
      </c>
      <c r="C562" s="296" t="s">
        <v>105</v>
      </c>
      <c r="D562" s="344">
        <v>17909.87</v>
      </c>
      <c r="E562" s="360">
        <v>0.2399</v>
      </c>
      <c r="F562" s="344">
        <v>18.809999999999999</v>
      </c>
      <c r="G562" s="360">
        <v>0.27960000000000002</v>
      </c>
      <c r="H562" s="344">
        <v>24.35</v>
      </c>
      <c r="I562" s="360">
        <v>0.216</v>
      </c>
      <c r="J562" s="344">
        <v>18.75</v>
      </c>
      <c r="K562" s="360">
        <v>0.28050000000000003</v>
      </c>
      <c r="L562" s="344">
        <v>24.42</v>
      </c>
      <c r="M562" s="360">
        <v>0</v>
      </c>
      <c r="N562" s="344">
        <v>22.43</v>
      </c>
      <c r="O562" s="360">
        <v>0.23449999999999999</v>
      </c>
      <c r="P562" s="344">
        <v>23.49</v>
      </c>
      <c r="Q562" s="360">
        <v>0.22389999999999999</v>
      </c>
      <c r="R562" s="344">
        <v>25.83</v>
      </c>
    </row>
    <row r="563" spans="1:18">
      <c r="A563" s="296">
        <v>605843</v>
      </c>
      <c r="B563" s="343" t="s">
        <v>587</v>
      </c>
      <c r="C563" s="296" t="s">
        <v>105</v>
      </c>
      <c r="D563" s="344">
        <v>16642.3</v>
      </c>
      <c r="E563" s="360">
        <v>0.29149999999999998</v>
      </c>
      <c r="F563" s="344">
        <v>27.17</v>
      </c>
      <c r="G563" s="360">
        <v>0.33750000000000002</v>
      </c>
      <c r="H563" s="344">
        <v>35.049999999999997</v>
      </c>
      <c r="I563" s="360">
        <v>0.2616</v>
      </c>
      <c r="J563" s="344">
        <v>27.14</v>
      </c>
      <c r="K563" s="360">
        <v>0.33789999999999998</v>
      </c>
      <c r="L563" s="344">
        <v>34.99</v>
      </c>
      <c r="M563" s="360">
        <v>0</v>
      </c>
      <c r="N563" s="344">
        <v>32.22</v>
      </c>
      <c r="O563" s="360">
        <v>0.28460000000000002</v>
      </c>
      <c r="P563" s="344">
        <v>33.43</v>
      </c>
      <c r="Q563" s="360">
        <v>0.27429999999999999</v>
      </c>
      <c r="R563" s="344">
        <v>36.94</v>
      </c>
    </row>
    <row r="564" spans="1:18">
      <c r="A564" s="296">
        <v>605579</v>
      </c>
      <c r="B564" s="343" t="s">
        <v>588</v>
      </c>
      <c r="C564" s="296" t="s">
        <v>105</v>
      </c>
      <c r="D564" s="344">
        <v>13770.94</v>
      </c>
      <c r="E564" s="360">
        <v>0.23769999999999999</v>
      </c>
      <c r="F564" s="344">
        <v>21.48</v>
      </c>
      <c r="G564" s="360">
        <v>0.27700000000000002</v>
      </c>
      <c r="H564" s="344">
        <v>27.88</v>
      </c>
      <c r="I564" s="360">
        <v>0.21340000000000001</v>
      </c>
      <c r="J564" s="344">
        <v>21.36</v>
      </c>
      <c r="K564" s="360">
        <v>0.27860000000000001</v>
      </c>
      <c r="L564" s="344">
        <v>27.99</v>
      </c>
      <c r="M564" s="360">
        <v>0</v>
      </c>
      <c r="N564" s="344">
        <v>25.65</v>
      </c>
      <c r="O564" s="360">
        <v>0.23200000000000001</v>
      </c>
      <c r="P564" s="344">
        <v>26.87</v>
      </c>
      <c r="Q564" s="360">
        <v>0.22140000000000001</v>
      </c>
      <c r="R564" s="344">
        <v>29.56</v>
      </c>
    </row>
    <row r="565" spans="1:18">
      <c r="A565" s="296">
        <v>605858</v>
      </c>
      <c r="B565" s="343" t="s">
        <v>589</v>
      </c>
      <c r="C565" s="296" t="s">
        <v>105</v>
      </c>
      <c r="D565" s="344">
        <v>18964.689999999999</v>
      </c>
      <c r="E565" s="360">
        <v>0.29310000000000003</v>
      </c>
      <c r="F565" s="344">
        <v>4.09</v>
      </c>
      <c r="G565" s="360">
        <v>0.34470000000000001</v>
      </c>
      <c r="H565" s="344">
        <v>5.46</v>
      </c>
      <c r="I565" s="360">
        <v>0</v>
      </c>
      <c r="J565" s="344">
        <v>4.17</v>
      </c>
      <c r="K565" s="360">
        <v>0.33810000000000001</v>
      </c>
      <c r="L565" s="344">
        <v>5.46</v>
      </c>
      <c r="M565" s="360">
        <v>0</v>
      </c>
      <c r="N565" s="344">
        <v>4.8600000000000003</v>
      </c>
      <c r="O565" s="360">
        <v>0.29010000000000002</v>
      </c>
      <c r="P565" s="344">
        <v>4.9400000000000004</v>
      </c>
      <c r="Q565" s="360">
        <v>0.28539999999999999</v>
      </c>
      <c r="R565" s="344">
        <v>5.56</v>
      </c>
    </row>
    <row r="566" spans="1:18">
      <c r="A566" s="296">
        <v>605590</v>
      </c>
      <c r="B566" s="343" t="s">
        <v>590</v>
      </c>
      <c r="C566" s="296" t="s">
        <v>105</v>
      </c>
      <c r="D566" s="344">
        <v>16093.33</v>
      </c>
      <c r="E566" s="360">
        <v>0.24859999999999999</v>
      </c>
      <c r="F566" s="344">
        <v>3.1</v>
      </c>
      <c r="G566" s="360">
        <v>0.29349999999999998</v>
      </c>
      <c r="H566" s="344">
        <v>4.1100000000000003</v>
      </c>
      <c r="I566" s="360">
        <v>0</v>
      </c>
      <c r="J566" s="344">
        <v>3.15</v>
      </c>
      <c r="K566" s="360">
        <v>0.28889999999999999</v>
      </c>
      <c r="L566" s="344">
        <v>4.13</v>
      </c>
      <c r="M566" s="360">
        <v>0</v>
      </c>
      <c r="N566" s="344">
        <v>3.7</v>
      </c>
      <c r="O566" s="360">
        <v>0.24590000000000001</v>
      </c>
      <c r="P566" s="344">
        <v>3.79</v>
      </c>
      <c r="Q566" s="360">
        <v>0.24010000000000001</v>
      </c>
      <c r="R566" s="344">
        <v>4.22</v>
      </c>
    </row>
    <row r="567" spans="1:18">
      <c r="A567" s="296">
        <v>605901</v>
      </c>
      <c r="B567" s="343" t="s">
        <v>591</v>
      </c>
      <c r="C567" s="296" t="s">
        <v>105</v>
      </c>
      <c r="D567" s="344">
        <v>22937.59</v>
      </c>
      <c r="E567" s="360">
        <v>0.28799999999999998</v>
      </c>
      <c r="F567" s="344">
        <v>30.68</v>
      </c>
      <c r="G567" s="360">
        <v>0.33339999999999997</v>
      </c>
      <c r="H567" s="344">
        <v>39.619999999999997</v>
      </c>
      <c r="I567" s="360">
        <v>0.25819999999999999</v>
      </c>
      <c r="J567" s="344">
        <v>30.63</v>
      </c>
      <c r="K567" s="360">
        <v>0.33400000000000002</v>
      </c>
      <c r="L567" s="344">
        <v>39.549999999999997</v>
      </c>
      <c r="M567" s="360">
        <v>0</v>
      </c>
      <c r="N567" s="344">
        <v>36.4</v>
      </c>
      <c r="O567" s="360">
        <v>0.28100000000000003</v>
      </c>
      <c r="P567" s="344">
        <v>37.799999999999997</v>
      </c>
      <c r="Q567" s="360">
        <v>0.27060000000000001</v>
      </c>
      <c r="R567" s="344">
        <v>41.79</v>
      </c>
    </row>
    <row r="568" spans="1:18">
      <c r="A568" s="296">
        <v>605601</v>
      </c>
      <c r="B568" s="343" t="s">
        <v>592</v>
      </c>
      <c r="C568" s="296" t="s">
        <v>105</v>
      </c>
      <c r="D568" s="344">
        <v>20066.23</v>
      </c>
      <c r="E568" s="360">
        <v>0.23469999999999999</v>
      </c>
      <c r="F568" s="344">
        <v>24.28</v>
      </c>
      <c r="G568" s="360">
        <v>0.27350000000000002</v>
      </c>
      <c r="H568" s="344">
        <v>31.57</v>
      </c>
      <c r="I568" s="360">
        <v>0.21029999999999999</v>
      </c>
      <c r="J568" s="344">
        <v>24.14</v>
      </c>
      <c r="K568" s="360">
        <v>0.27510000000000001</v>
      </c>
      <c r="L568" s="344">
        <v>31.7</v>
      </c>
      <c r="M568" s="360">
        <v>0</v>
      </c>
      <c r="N568" s="344">
        <v>29.03</v>
      </c>
      <c r="O568" s="360">
        <v>0.22869999999999999</v>
      </c>
      <c r="P568" s="344">
        <v>30.43</v>
      </c>
      <c r="Q568" s="360">
        <v>0.21820000000000001</v>
      </c>
      <c r="R568" s="344">
        <v>33.49</v>
      </c>
    </row>
    <row r="569" spans="1:18">
      <c r="A569" s="296">
        <v>605747</v>
      </c>
      <c r="B569" s="343" t="s">
        <v>593</v>
      </c>
      <c r="C569" s="296" t="s">
        <v>105</v>
      </c>
      <c r="D569" s="344">
        <v>15949.37</v>
      </c>
      <c r="E569" s="360">
        <v>0.28499999999999998</v>
      </c>
      <c r="F569" s="344">
        <v>34.21</v>
      </c>
      <c r="G569" s="360">
        <v>0.33</v>
      </c>
      <c r="H569" s="344">
        <v>44.21</v>
      </c>
      <c r="I569" s="360">
        <v>0.25540000000000002</v>
      </c>
      <c r="J569" s="344">
        <v>34.14</v>
      </c>
      <c r="K569" s="360">
        <v>0.33069999999999999</v>
      </c>
      <c r="L569" s="344">
        <v>44.17</v>
      </c>
      <c r="M569" s="360">
        <v>0</v>
      </c>
      <c r="N569" s="344">
        <v>40.619999999999997</v>
      </c>
      <c r="O569" s="360">
        <v>0.27789999999999998</v>
      </c>
      <c r="P569" s="344">
        <v>42.2</v>
      </c>
      <c r="Q569" s="360">
        <v>0.26750000000000002</v>
      </c>
      <c r="R569" s="344">
        <v>46.64</v>
      </c>
    </row>
    <row r="570" spans="1:18">
      <c r="A570" s="296">
        <v>605512</v>
      </c>
      <c r="B570" s="343" t="s">
        <v>594</v>
      </c>
      <c r="C570" s="296" t="s">
        <v>105</v>
      </c>
      <c r="D570" s="344">
        <v>13425.51</v>
      </c>
      <c r="E570" s="360">
        <v>0.2319</v>
      </c>
      <c r="F570" s="344">
        <v>27.13</v>
      </c>
      <c r="G570" s="360">
        <v>0.2702</v>
      </c>
      <c r="H570" s="344">
        <v>35.29</v>
      </c>
      <c r="I570" s="360">
        <v>0.2077</v>
      </c>
      <c r="J570" s="344">
        <v>26.95</v>
      </c>
      <c r="K570" s="360">
        <v>0.27200000000000002</v>
      </c>
      <c r="L570" s="344">
        <v>35.44</v>
      </c>
      <c r="M570" s="360">
        <v>0</v>
      </c>
      <c r="N570" s="344">
        <v>32.43</v>
      </c>
      <c r="O570" s="360">
        <v>0.22600000000000001</v>
      </c>
      <c r="P570" s="344">
        <v>34.020000000000003</v>
      </c>
      <c r="Q570" s="360">
        <v>0.2155</v>
      </c>
      <c r="R570" s="344">
        <v>37.44</v>
      </c>
    </row>
    <row r="571" spans="1:18">
      <c r="A571" s="296">
        <v>605790</v>
      </c>
      <c r="B571" s="343" t="s">
        <v>595</v>
      </c>
      <c r="C571" s="296" t="s">
        <v>105</v>
      </c>
      <c r="D571" s="344">
        <v>18271.77</v>
      </c>
      <c r="E571" s="360">
        <v>0</v>
      </c>
      <c r="F571" s="344">
        <v>3.12</v>
      </c>
      <c r="G571" s="360">
        <v>0</v>
      </c>
      <c r="H571" s="344">
        <v>4.26</v>
      </c>
      <c r="I571" s="360">
        <v>0</v>
      </c>
      <c r="J571" s="344">
        <v>3.03</v>
      </c>
      <c r="K571" s="360">
        <v>0</v>
      </c>
      <c r="L571" s="344">
        <v>4.3499999999999996</v>
      </c>
      <c r="M571" s="360">
        <v>0</v>
      </c>
      <c r="N571" s="344">
        <v>3.89</v>
      </c>
      <c r="O571" s="360">
        <v>0</v>
      </c>
      <c r="P571" s="344">
        <v>4.24</v>
      </c>
      <c r="Q571" s="360">
        <v>0</v>
      </c>
      <c r="R571" s="344">
        <v>4.63</v>
      </c>
    </row>
    <row r="572" spans="1:18">
      <c r="A572" s="296">
        <v>605532</v>
      </c>
      <c r="B572" s="343" t="s">
        <v>596</v>
      </c>
      <c r="C572" s="296" t="s">
        <v>105</v>
      </c>
      <c r="D572" s="344">
        <v>15747.9</v>
      </c>
      <c r="E572" s="360">
        <v>0</v>
      </c>
      <c r="F572" s="344">
        <v>2.57</v>
      </c>
      <c r="G572" s="360">
        <v>0</v>
      </c>
      <c r="H572" s="344">
        <v>3.49</v>
      </c>
      <c r="I572" s="360">
        <v>0</v>
      </c>
      <c r="J572" s="344">
        <v>2.5</v>
      </c>
      <c r="K572" s="360">
        <v>0</v>
      </c>
      <c r="L572" s="344">
        <v>3.58</v>
      </c>
      <c r="M572" s="360">
        <v>0</v>
      </c>
      <c r="N572" s="344">
        <v>3.2</v>
      </c>
      <c r="O572" s="360">
        <v>0</v>
      </c>
      <c r="P572" s="344">
        <v>3.49</v>
      </c>
      <c r="Q572" s="360">
        <v>0</v>
      </c>
      <c r="R572" s="344">
        <v>3.8</v>
      </c>
    </row>
    <row r="573" spans="1:18">
      <c r="A573" s="296">
        <v>605823</v>
      </c>
      <c r="B573" s="343" t="s">
        <v>597</v>
      </c>
      <c r="C573" s="296" t="s">
        <v>105</v>
      </c>
      <c r="D573" s="344">
        <v>22244.66</v>
      </c>
      <c r="E573" s="360">
        <v>0</v>
      </c>
      <c r="F573" s="344">
        <v>4.09</v>
      </c>
      <c r="G573" s="360">
        <v>0</v>
      </c>
      <c r="H573" s="344">
        <v>5.56</v>
      </c>
      <c r="I573" s="360">
        <v>0</v>
      </c>
      <c r="J573" s="344">
        <v>3.97</v>
      </c>
      <c r="K573" s="360">
        <v>0</v>
      </c>
      <c r="L573" s="344">
        <v>5.67</v>
      </c>
      <c r="M573" s="360">
        <v>0</v>
      </c>
      <c r="N573" s="344">
        <v>5.08</v>
      </c>
      <c r="O573" s="360">
        <v>0</v>
      </c>
      <c r="P573" s="344">
        <v>5.53</v>
      </c>
      <c r="Q573" s="360">
        <v>0</v>
      </c>
      <c r="R573" s="344">
        <v>6.02</v>
      </c>
    </row>
    <row r="574" spans="1:18">
      <c r="A574" s="296">
        <v>605552</v>
      </c>
      <c r="B574" s="343" t="s">
        <v>598</v>
      </c>
      <c r="C574" s="296" t="s">
        <v>105</v>
      </c>
      <c r="D574" s="344">
        <v>19720.8</v>
      </c>
      <c r="E574" s="360">
        <v>0</v>
      </c>
      <c r="F574" s="344">
        <v>3.38</v>
      </c>
      <c r="G574" s="360">
        <v>0</v>
      </c>
      <c r="H574" s="344">
        <v>4.58</v>
      </c>
      <c r="I574" s="360">
        <v>0</v>
      </c>
      <c r="J574" s="344">
        <v>3.29</v>
      </c>
      <c r="K574" s="360">
        <v>0</v>
      </c>
      <c r="L574" s="344">
        <v>4.67</v>
      </c>
      <c r="M574" s="360">
        <v>0</v>
      </c>
      <c r="N574" s="344">
        <v>4.1900000000000004</v>
      </c>
      <c r="O574" s="360">
        <v>0</v>
      </c>
      <c r="P574" s="344">
        <v>4.5599999999999996</v>
      </c>
      <c r="Q574" s="360">
        <v>0</v>
      </c>
      <c r="R574" s="344">
        <v>4.97</v>
      </c>
    </row>
    <row r="575" spans="1:18">
      <c r="A575" s="296">
        <v>605844</v>
      </c>
      <c r="B575" s="343" t="s">
        <v>599</v>
      </c>
      <c r="C575" s="296" t="s">
        <v>105</v>
      </c>
      <c r="D575" s="344">
        <v>18230.759999999998</v>
      </c>
      <c r="E575" s="360">
        <v>0.18290000000000001</v>
      </c>
      <c r="F575" s="344">
        <v>8.34</v>
      </c>
      <c r="G575" s="360">
        <v>0.21579999999999999</v>
      </c>
      <c r="H575" s="344">
        <v>11.1</v>
      </c>
      <c r="I575" s="360">
        <v>0</v>
      </c>
      <c r="J575" s="344">
        <v>8.3699999999999992</v>
      </c>
      <c r="K575" s="360">
        <v>0.21510000000000001</v>
      </c>
      <c r="L575" s="344">
        <v>11.17</v>
      </c>
      <c r="M575" s="360">
        <v>0</v>
      </c>
      <c r="N575" s="344">
        <v>10.02</v>
      </c>
      <c r="O575" s="360">
        <v>0.17960000000000001</v>
      </c>
      <c r="P575" s="344">
        <v>10.41</v>
      </c>
      <c r="Q575" s="360">
        <v>0.1729</v>
      </c>
      <c r="R575" s="344">
        <v>11.55</v>
      </c>
    </row>
    <row r="576" spans="1:18">
      <c r="A576" s="296">
        <v>605580</v>
      </c>
      <c r="B576" s="343" t="s">
        <v>600</v>
      </c>
      <c r="C576" s="296" t="s">
        <v>105</v>
      </c>
      <c r="D576" s="344">
        <v>15159.6</v>
      </c>
      <c r="E576" s="360">
        <v>0.155</v>
      </c>
      <c r="F576" s="344">
        <v>6.39</v>
      </c>
      <c r="G576" s="360">
        <v>0.18310000000000001</v>
      </c>
      <c r="H576" s="344">
        <v>8.44</v>
      </c>
      <c r="I576" s="360">
        <v>0</v>
      </c>
      <c r="J576" s="344">
        <v>6.39</v>
      </c>
      <c r="K576" s="360">
        <v>0.18310000000000001</v>
      </c>
      <c r="L576" s="344">
        <v>8.5</v>
      </c>
      <c r="M576" s="360">
        <v>0</v>
      </c>
      <c r="N576" s="344">
        <v>7.66</v>
      </c>
      <c r="O576" s="360">
        <v>0.1527</v>
      </c>
      <c r="P576" s="344">
        <v>8.02</v>
      </c>
      <c r="Q576" s="360">
        <v>0.1459</v>
      </c>
      <c r="R576" s="344">
        <v>8.84</v>
      </c>
    </row>
    <row r="577" spans="1:18">
      <c r="A577" s="296">
        <v>605887</v>
      </c>
      <c r="B577" s="343" t="s">
        <v>601</v>
      </c>
      <c r="C577" s="296" t="s">
        <v>105</v>
      </c>
      <c r="D577" s="344">
        <v>20873.13</v>
      </c>
      <c r="E577" s="360">
        <v>0.18279999999999999</v>
      </c>
      <c r="F577" s="344">
        <v>9.8800000000000008</v>
      </c>
      <c r="G577" s="360">
        <v>0.21560000000000001</v>
      </c>
      <c r="H577" s="344">
        <v>13.14</v>
      </c>
      <c r="I577" s="360">
        <v>0</v>
      </c>
      <c r="J577" s="344">
        <v>9.9</v>
      </c>
      <c r="K577" s="360">
        <v>0.2152</v>
      </c>
      <c r="L577" s="344">
        <v>13.24</v>
      </c>
      <c r="M577" s="360">
        <v>0</v>
      </c>
      <c r="N577" s="344">
        <v>11.87</v>
      </c>
      <c r="O577" s="360">
        <v>0.1794</v>
      </c>
      <c r="P577" s="344">
        <v>12.32</v>
      </c>
      <c r="Q577" s="360">
        <v>0.1729</v>
      </c>
      <c r="R577" s="344">
        <v>13.69</v>
      </c>
    </row>
    <row r="578" spans="1:18">
      <c r="A578" s="296">
        <v>605591</v>
      </c>
      <c r="B578" s="343" t="s">
        <v>602</v>
      </c>
      <c r="C578" s="296" t="s">
        <v>105</v>
      </c>
      <c r="D578" s="344">
        <v>17801.98</v>
      </c>
      <c r="E578" s="360">
        <v>0.1542</v>
      </c>
      <c r="F578" s="344">
        <v>7.56</v>
      </c>
      <c r="G578" s="360">
        <v>0.1825</v>
      </c>
      <c r="H578" s="344">
        <v>10</v>
      </c>
      <c r="I578" s="360">
        <v>0</v>
      </c>
      <c r="J578" s="344">
        <v>7.57</v>
      </c>
      <c r="K578" s="360">
        <v>0.18229999999999999</v>
      </c>
      <c r="L578" s="344">
        <v>10.08</v>
      </c>
      <c r="M578" s="360">
        <v>0</v>
      </c>
      <c r="N578" s="344">
        <v>9.08</v>
      </c>
      <c r="O578" s="360">
        <v>0.152</v>
      </c>
      <c r="P578" s="344">
        <v>9.5</v>
      </c>
      <c r="Q578" s="360">
        <v>0.14530000000000001</v>
      </c>
      <c r="R578" s="344">
        <v>10.49</v>
      </c>
    </row>
    <row r="579" spans="1:18">
      <c r="A579" s="296">
        <v>605902</v>
      </c>
      <c r="B579" s="343" t="s">
        <v>603</v>
      </c>
      <c r="C579" s="296" t="s">
        <v>105</v>
      </c>
      <c r="D579" s="344">
        <v>25393.4</v>
      </c>
      <c r="E579" s="360">
        <v>0.1825</v>
      </c>
      <c r="F579" s="344">
        <v>11.42</v>
      </c>
      <c r="G579" s="360">
        <v>0.21540000000000001</v>
      </c>
      <c r="H579" s="344">
        <v>15.21</v>
      </c>
      <c r="I579" s="360">
        <v>0</v>
      </c>
      <c r="J579" s="344">
        <v>11.44</v>
      </c>
      <c r="K579" s="360">
        <v>0.215</v>
      </c>
      <c r="L579" s="344">
        <v>15.31</v>
      </c>
      <c r="M579" s="360">
        <v>0</v>
      </c>
      <c r="N579" s="344">
        <v>13.73</v>
      </c>
      <c r="O579" s="360">
        <v>0.1792</v>
      </c>
      <c r="P579" s="344">
        <v>14.26</v>
      </c>
      <c r="Q579" s="360">
        <v>0.17249999999999999</v>
      </c>
      <c r="R579" s="344">
        <v>15.83</v>
      </c>
    </row>
    <row r="580" spans="1:18">
      <c r="A580" s="296">
        <v>605602</v>
      </c>
      <c r="B580" s="343" t="s">
        <v>604</v>
      </c>
      <c r="C580" s="296" t="s">
        <v>105</v>
      </c>
      <c r="D580" s="344">
        <v>22322.25</v>
      </c>
      <c r="E580" s="360">
        <v>0.15429999999999999</v>
      </c>
      <c r="F580" s="344">
        <v>8.75</v>
      </c>
      <c r="G580" s="360">
        <v>0.18290000000000001</v>
      </c>
      <c r="H580" s="344">
        <v>11.58</v>
      </c>
      <c r="I580" s="360">
        <v>0</v>
      </c>
      <c r="J580" s="344">
        <v>8.77</v>
      </c>
      <c r="K580" s="360">
        <v>0.18240000000000001</v>
      </c>
      <c r="L580" s="344">
        <v>11.66</v>
      </c>
      <c r="M580" s="360">
        <v>0</v>
      </c>
      <c r="N580" s="344">
        <v>10.51</v>
      </c>
      <c r="O580" s="360">
        <v>0.1522</v>
      </c>
      <c r="P580" s="344">
        <v>11.01</v>
      </c>
      <c r="Q580" s="360">
        <v>0.14530000000000001</v>
      </c>
      <c r="R580" s="344">
        <v>12.12</v>
      </c>
    </row>
    <row r="581" spans="1:18">
      <c r="A581" s="296">
        <v>605748</v>
      </c>
      <c r="B581" s="343" t="s">
        <v>605</v>
      </c>
      <c r="C581" s="296" t="s">
        <v>105</v>
      </c>
      <c r="D581" s="344">
        <v>17484.37</v>
      </c>
      <c r="E581" s="360">
        <v>0.1822</v>
      </c>
      <c r="F581" s="344">
        <v>12.97</v>
      </c>
      <c r="G581" s="360">
        <v>0.21510000000000001</v>
      </c>
      <c r="H581" s="344">
        <v>17.25</v>
      </c>
      <c r="I581" s="360">
        <v>0</v>
      </c>
      <c r="J581" s="344">
        <v>13.01</v>
      </c>
      <c r="K581" s="360">
        <v>0.2145</v>
      </c>
      <c r="L581" s="344">
        <v>17.37</v>
      </c>
      <c r="M581" s="360">
        <v>0</v>
      </c>
      <c r="N581" s="344">
        <v>15.58</v>
      </c>
      <c r="O581" s="360">
        <v>0.17910000000000001</v>
      </c>
      <c r="P581" s="344">
        <v>16.190000000000001</v>
      </c>
      <c r="Q581" s="360">
        <v>0.17230000000000001</v>
      </c>
      <c r="R581" s="344">
        <v>17.97</v>
      </c>
    </row>
    <row r="582" spans="1:18">
      <c r="A582" s="296">
        <v>605513</v>
      </c>
      <c r="B582" s="343" t="s">
        <v>606</v>
      </c>
      <c r="C582" s="296" t="s">
        <v>105</v>
      </c>
      <c r="D582" s="344">
        <v>14786.54</v>
      </c>
      <c r="E582" s="360">
        <v>0.1537</v>
      </c>
      <c r="F582" s="344">
        <v>9.9499999999999993</v>
      </c>
      <c r="G582" s="360">
        <v>0.18190000000000001</v>
      </c>
      <c r="H582" s="344">
        <v>13.13</v>
      </c>
      <c r="I582" s="360">
        <v>0</v>
      </c>
      <c r="J582" s="344">
        <v>9.9700000000000006</v>
      </c>
      <c r="K582" s="360">
        <v>0.18149999999999999</v>
      </c>
      <c r="L582" s="344">
        <v>13.22</v>
      </c>
      <c r="M582" s="360">
        <v>0</v>
      </c>
      <c r="N582" s="344">
        <v>11.94</v>
      </c>
      <c r="O582" s="360">
        <v>0.15160000000000001</v>
      </c>
      <c r="P582" s="344">
        <v>12.5</v>
      </c>
      <c r="Q582" s="360">
        <v>0.14480000000000001</v>
      </c>
      <c r="R582" s="344">
        <v>13.76</v>
      </c>
    </row>
    <row r="583" spans="1:18">
      <c r="A583" s="296">
        <v>605804</v>
      </c>
      <c r="B583" s="343" t="s">
        <v>607</v>
      </c>
      <c r="C583" s="296" t="s">
        <v>105</v>
      </c>
      <c r="D583" s="344">
        <v>20126.740000000002</v>
      </c>
      <c r="E583" s="360">
        <v>0.182</v>
      </c>
      <c r="F583" s="344">
        <v>14.52</v>
      </c>
      <c r="G583" s="360">
        <v>0.21490000000000001</v>
      </c>
      <c r="H583" s="344">
        <v>19.32</v>
      </c>
      <c r="I583" s="360">
        <v>0</v>
      </c>
      <c r="J583" s="344">
        <v>14.56</v>
      </c>
      <c r="K583" s="360">
        <v>0.21429999999999999</v>
      </c>
      <c r="L583" s="344">
        <v>19.440000000000001</v>
      </c>
      <c r="M583" s="360">
        <v>0</v>
      </c>
      <c r="N583" s="344">
        <v>17.45</v>
      </c>
      <c r="O583" s="360">
        <v>0.17879999999999999</v>
      </c>
      <c r="P583" s="344">
        <v>18.12</v>
      </c>
      <c r="Q583" s="360">
        <v>0.17219999999999999</v>
      </c>
      <c r="R583" s="344">
        <v>20.11</v>
      </c>
    </row>
    <row r="584" spans="1:18">
      <c r="A584" s="296">
        <v>605533</v>
      </c>
      <c r="B584" s="343" t="s">
        <v>608</v>
      </c>
      <c r="C584" s="296" t="s">
        <v>105</v>
      </c>
      <c r="D584" s="344">
        <v>17428.91</v>
      </c>
      <c r="E584" s="360">
        <v>0.15310000000000001</v>
      </c>
      <c r="F584" s="344">
        <v>11.13</v>
      </c>
      <c r="G584" s="360">
        <v>0.18149999999999999</v>
      </c>
      <c r="H584" s="344">
        <v>14.71</v>
      </c>
      <c r="I584" s="360">
        <v>0</v>
      </c>
      <c r="J584" s="344">
        <v>11.17</v>
      </c>
      <c r="K584" s="360">
        <v>0.18079999999999999</v>
      </c>
      <c r="L584" s="344">
        <v>14.81</v>
      </c>
      <c r="M584" s="360">
        <v>0</v>
      </c>
      <c r="N584" s="344">
        <v>13.37</v>
      </c>
      <c r="O584" s="360">
        <v>0.15110000000000001</v>
      </c>
      <c r="P584" s="344">
        <v>13.99</v>
      </c>
      <c r="Q584" s="360">
        <v>0.1444</v>
      </c>
      <c r="R584" s="344">
        <v>15.41</v>
      </c>
    </row>
    <row r="585" spans="1:18">
      <c r="A585" s="296">
        <v>605824</v>
      </c>
      <c r="B585" s="343" t="s">
        <v>609</v>
      </c>
      <c r="C585" s="296" t="s">
        <v>105</v>
      </c>
      <c r="D585" s="344">
        <v>24647.02</v>
      </c>
      <c r="E585" s="360">
        <v>0.18190000000000001</v>
      </c>
      <c r="F585" s="344">
        <v>17.61</v>
      </c>
      <c r="G585" s="360">
        <v>0.2147</v>
      </c>
      <c r="H585" s="344">
        <v>23.42</v>
      </c>
      <c r="I585" s="360">
        <v>0</v>
      </c>
      <c r="J585" s="344">
        <v>17.64</v>
      </c>
      <c r="K585" s="360">
        <v>0.21429999999999999</v>
      </c>
      <c r="L585" s="344">
        <v>23.57</v>
      </c>
      <c r="M585" s="360">
        <v>0</v>
      </c>
      <c r="N585" s="344">
        <v>21.17</v>
      </c>
      <c r="O585" s="360">
        <v>0.17860000000000001</v>
      </c>
      <c r="P585" s="344">
        <v>21.98</v>
      </c>
      <c r="Q585" s="360">
        <v>0.17199999999999999</v>
      </c>
      <c r="R585" s="344">
        <v>24.37</v>
      </c>
    </row>
    <row r="586" spans="1:18">
      <c r="A586" s="296">
        <v>605553</v>
      </c>
      <c r="B586" s="343" t="s">
        <v>610</v>
      </c>
      <c r="C586" s="296" t="s">
        <v>105</v>
      </c>
      <c r="D586" s="344">
        <v>21949.18</v>
      </c>
      <c r="E586" s="360">
        <v>0.1532</v>
      </c>
      <c r="F586" s="344">
        <v>13.51</v>
      </c>
      <c r="G586" s="360">
        <v>0.18129999999999999</v>
      </c>
      <c r="H586" s="344">
        <v>17.829999999999998</v>
      </c>
      <c r="I586" s="360">
        <v>0</v>
      </c>
      <c r="J586" s="344">
        <v>13.52</v>
      </c>
      <c r="K586" s="360">
        <v>0.1812</v>
      </c>
      <c r="L586" s="344">
        <v>17.96</v>
      </c>
      <c r="M586" s="360">
        <v>0</v>
      </c>
      <c r="N586" s="344">
        <v>16.22</v>
      </c>
      <c r="O586" s="360">
        <v>0.151</v>
      </c>
      <c r="P586" s="344">
        <v>16.97</v>
      </c>
      <c r="Q586" s="360">
        <v>0.1444</v>
      </c>
      <c r="R586" s="344">
        <v>18.690000000000001</v>
      </c>
    </row>
    <row r="587" spans="1:18">
      <c r="A587" s="296">
        <v>605845</v>
      </c>
      <c r="B587" s="343" t="s">
        <v>611</v>
      </c>
      <c r="C587" s="296" t="s">
        <v>105</v>
      </c>
      <c r="D587" s="344">
        <v>19917.43</v>
      </c>
      <c r="E587" s="360">
        <v>0</v>
      </c>
      <c r="F587" s="344">
        <v>3.36</v>
      </c>
      <c r="G587" s="360">
        <v>0</v>
      </c>
      <c r="H587" s="344">
        <v>4.59</v>
      </c>
      <c r="I587" s="360">
        <v>0</v>
      </c>
      <c r="J587" s="344">
        <v>3.27</v>
      </c>
      <c r="K587" s="360">
        <v>0</v>
      </c>
      <c r="L587" s="344">
        <v>4.6900000000000004</v>
      </c>
      <c r="M587" s="360">
        <v>0</v>
      </c>
      <c r="N587" s="344">
        <v>4.1900000000000004</v>
      </c>
      <c r="O587" s="360">
        <v>0</v>
      </c>
      <c r="P587" s="344">
        <v>4.57</v>
      </c>
      <c r="Q587" s="360">
        <v>0</v>
      </c>
      <c r="R587" s="344">
        <v>4.9800000000000004</v>
      </c>
    </row>
    <row r="588" spans="1:18">
      <c r="A588" s="296">
        <v>605581</v>
      </c>
      <c r="B588" s="343" t="s">
        <v>612</v>
      </c>
      <c r="C588" s="296" t="s">
        <v>105</v>
      </c>
      <c r="D588" s="344">
        <v>17930.54</v>
      </c>
      <c r="E588" s="360">
        <v>0</v>
      </c>
      <c r="F588" s="344">
        <v>2.76</v>
      </c>
      <c r="G588" s="360">
        <v>0</v>
      </c>
      <c r="H588" s="344">
        <v>3.76</v>
      </c>
      <c r="I588" s="360">
        <v>0</v>
      </c>
      <c r="J588" s="344">
        <v>2.69</v>
      </c>
      <c r="K588" s="360">
        <v>0</v>
      </c>
      <c r="L588" s="344">
        <v>3.85</v>
      </c>
      <c r="M588" s="360">
        <v>0</v>
      </c>
      <c r="N588" s="344">
        <v>3.44</v>
      </c>
      <c r="O588" s="360">
        <v>0</v>
      </c>
      <c r="P588" s="344">
        <v>3.75</v>
      </c>
      <c r="Q588" s="360">
        <v>0</v>
      </c>
      <c r="R588" s="344">
        <v>4.09</v>
      </c>
    </row>
    <row r="589" spans="1:18">
      <c r="A589" s="296">
        <v>605888</v>
      </c>
      <c r="B589" s="343" t="s">
        <v>613</v>
      </c>
      <c r="C589" s="296" t="s">
        <v>105</v>
      </c>
      <c r="D589" s="344">
        <v>22900.41</v>
      </c>
      <c r="E589" s="360">
        <v>0</v>
      </c>
      <c r="F589" s="344">
        <v>3.89</v>
      </c>
      <c r="G589" s="360">
        <v>0</v>
      </c>
      <c r="H589" s="344">
        <v>5.28</v>
      </c>
      <c r="I589" s="360">
        <v>0</v>
      </c>
      <c r="J589" s="344">
        <v>3.78</v>
      </c>
      <c r="K589" s="360">
        <v>0</v>
      </c>
      <c r="L589" s="344">
        <v>5.4</v>
      </c>
      <c r="M589" s="360">
        <v>0</v>
      </c>
      <c r="N589" s="344">
        <v>4.82</v>
      </c>
      <c r="O589" s="360">
        <v>0</v>
      </c>
      <c r="P589" s="344">
        <v>5.25</v>
      </c>
      <c r="Q589" s="360">
        <v>0</v>
      </c>
      <c r="R589" s="344">
        <v>5.72</v>
      </c>
    </row>
    <row r="590" spans="1:18">
      <c r="A590" s="296">
        <v>605592</v>
      </c>
      <c r="B590" s="343" t="s">
        <v>614</v>
      </c>
      <c r="C590" s="296" t="s">
        <v>105</v>
      </c>
      <c r="D590" s="344">
        <v>20913.53</v>
      </c>
      <c r="E590" s="360">
        <v>0</v>
      </c>
      <c r="F590" s="344">
        <v>3.2</v>
      </c>
      <c r="G590" s="360">
        <v>0</v>
      </c>
      <c r="H590" s="344">
        <v>4.3499999999999996</v>
      </c>
      <c r="I590" s="360">
        <v>0</v>
      </c>
      <c r="J590" s="344">
        <v>3.13</v>
      </c>
      <c r="K590" s="360">
        <v>0</v>
      </c>
      <c r="L590" s="344">
        <v>4.4400000000000004</v>
      </c>
      <c r="M590" s="360">
        <v>0</v>
      </c>
      <c r="N590" s="344">
        <v>3.98</v>
      </c>
      <c r="O590" s="360">
        <v>0</v>
      </c>
      <c r="P590" s="344">
        <v>4.34</v>
      </c>
      <c r="Q590" s="360">
        <v>0</v>
      </c>
      <c r="R590" s="344">
        <v>4.72</v>
      </c>
    </row>
    <row r="591" spans="1:18">
      <c r="A591" s="296">
        <v>605903</v>
      </c>
      <c r="B591" s="343" t="s">
        <v>615</v>
      </c>
      <c r="C591" s="296" t="s">
        <v>105</v>
      </c>
      <c r="D591" s="344">
        <v>28003.38</v>
      </c>
      <c r="E591" s="360">
        <v>0</v>
      </c>
      <c r="F591" s="344">
        <v>4.18</v>
      </c>
      <c r="G591" s="360">
        <v>0</v>
      </c>
      <c r="H591" s="344">
        <v>5.68</v>
      </c>
      <c r="I591" s="360">
        <v>0</v>
      </c>
      <c r="J591" s="344">
        <v>4.07</v>
      </c>
      <c r="K591" s="360">
        <v>0</v>
      </c>
      <c r="L591" s="344">
        <v>5.8</v>
      </c>
      <c r="M591" s="360">
        <v>0</v>
      </c>
      <c r="N591" s="344">
        <v>5.19</v>
      </c>
      <c r="O591" s="360">
        <v>0</v>
      </c>
      <c r="P591" s="344">
        <v>5.66</v>
      </c>
      <c r="Q591" s="360">
        <v>0</v>
      </c>
      <c r="R591" s="344">
        <v>6.16</v>
      </c>
    </row>
    <row r="592" spans="1:18">
      <c r="A592" s="296">
        <v>605603</v>
      </c>
      <c r="B592" s="343" t="s">
        <v>616</v>
      </c>
      <c r="C592" s="296" t="s">
        <v>105</v>
      </c>
      <c r="D592" s="344">
        <v>26016.49</v>
      </c>
      <c r="E592" s="360">
        <v>0</v>
      </c>
      <c r="F592" s="344">
        <v>3.45</v>
      </c>
      <c r="G592" s="360">
        <v>0</v>
      </c>
      <c r="H592" s="344">
        <v>4.68</v>
      </c>
      <c r="I592" s="360">
        <v>0</v>
      </c>
      <c r="J592" s="344">
        <v>3.38</v>
      </c>
      <c r="K592" s="360">
        <v>0</v>
      </c>
      <c r="L592" s="344">
        <v>4.7699999999999996</v>
      </c>
      <c r="M592" s="360">
        <v>0</v>
      </c>
      <c r="N592" s="344">
        <v>4.28</v>
      </c>
      <c r="O592" s="360">
        <v>0</v>
      </c>
      <c r="P592" s="344">
        <v>4.67</v>
      </c>
      <c r="Q592" s="360">
        <v>0</v>
      </c>
      <c r="R592" s="344">
        <v>5.09</v>
      </c>
    </row>
    <row r="593" spans="1:18">
      <c r="A593" s="296">
        <v>605771</v>
      </c>
      <c r="B593" s="343" t="s">
        <v>617</v>
      </c>
      <c r="C593" s="296" t="s">
        <v>105</v>
      </c>
      <c r="D593" s="344">
        <v>19125.810000000001</v>
      </c>
      <c r="E593" s="360">
        <v>0</v>
      </c>
      <c r="F593" s="344">
        <v>4.92</v>
      </c>
      <c r="G593" s="360">
        <v>0</v>
      </c>
      <c r="H593" s="344">
        <v>6.69</v>
      </c>
      <c r="I593" s="360">
        <v>0</v>
      </c>
      <c r="J593" s="344">
        <v>4.8</v>
      </c>
      <c r="K593" s="360">
        <v>0</v>
      </c>
      <c r="L593" s="344">
        <v>6.84</v>
      </c>
      <c r="M593" s="360">
        <v>0</v>
      </c>
      <c r="N593" s="344">
        <v>6.11</v>
      </c>
      <c r="O593" s="360">
        <v>0</v>
      </c>
      <c r="P593" s="344">
        <v>6.67</v>
      </c>
      <c r="Q593" s="360">
        <v>0</v>
      </c>
      <c r="R593" s="344">
        <v>7.26</v>
      </c>
    </row>
    <row r="594" spans="1:18">
      <c r="A594" s="296">
        <v>605514</v>
      </c>
      <c r="B594" s="343" t="s">
        <v>618</v>
      </c>
      <c r="C594" s="296" t="s">
        <v>105</v>
      </c>
      <c r="D594" s="344">
        <v>17384.87</v>
      </c>
      <c r="E594" s="360">
        <v>0</v>
      </c>
      <c r="F594" s="344">
        <v>4.07</v>
      </c>
      <c r="G594" s="360">
        <v>0</v>
      </c>
      <c r="H594" s="344">
        <v>5.51</v>
      </c>
      <c r="I594" s="360">
        <v>0</v>
      </c>
      <c r="J594" s="344">
        <v>3.99</v>
      </c>
      <c r="K594" s="360">
        <v>0</v>
      </c>
      <c r="L594" s="344">
        <v>5.63</v>
      </c>
      <c r="M594" s="360">
        <v>0</v>
      </c>
      <c r="N594" s="344">
        <v>5.05</v>
      </c>
      <c r="O594" s="360">
        <v>0</v>
      </c>
      <c r="P594" s="344">
        <v>5.51</v>
      </c>
      <c r="Q594" s="360">
        <v>0</v>
      </c>
      <c r="R594" s="344">
        <v>6</v>
      </c>
    </row>
    <row r="595" spans="1:18">
      <c r="A595" s="296">
        <v>605805</v>
      </c>
      <c r="B595" s="343" t="s">
        <v>619</v>
      </c>
      <c r="C595" s="296" t="s">
        <v>105</v>
      </c>
      <c r="D595" s="344">
        <v>22108.799999999999</v>
      </c>
      <c r="E595" s="360">
        <v>0</v>
      </c>
      <c r="F595" s="344">
        <v>2.41</v>
      </c>
      <c r="G595" s="360">
        <v>0</v>
      </c>
      <c r="H595" s="344">
        <v>3.3</v>
      </c>
      <c r="I595" s="360">
        <v>0</v>
      </c>
      <c r="J595" s="344">
        <v>2.3199999999999998</v>
      </c>
      <c r="K595" s="360">
        <v>0</v>
      </c>
      <c r="L595" s="344">
        <v>3.37</v>
      </c>
      <c r="M595" s="360">
        <v>0</v>
      </c>
      <c r="N595" s="344">
        <v>2.99</v>
      </c>
      <c r="O595" s="360">
        <v>0</v>
      </c>
      <c r="P595" s="344">
        <v>3.26</v>
      </c>
      <c r="Q595" s="360">
        <v>0</v>
      </c>
      <c r="R595" s="344">
        <v>3.57</v>
      </c>
    </row>
    <row r="596" spans="1:18">
      <c r="A596" s="296">
        <v>605534</v>
      </c>
      <c r="B596" s="343" t="s">
        <v>620</v>
      </c>
      <c r="C596" s="296" t="s">
        <v>105</v>
      </c>
      <c r="D596" s="344">
        <v>20367.86</v>
      </c>
      <c r="E596" s="360">
        <v>0</v>
      </c>
      <c r="F596" s="344">
        <v>1.97</v>
      </c>
      <c r="G596" s="360">
        <v>0</v>
      </c>
      <c r="H596" s="344">
        <v>2.69</v>
      </c>
      <c r="I596" s="360">
        <v>0</v>
      </c>
      <c r="J596" s="344">
        <v>1.9</v>
      </c>
      <c r="K596" s="360">
        <v>0</v>
      </c>
      <c r="L596" s="344">
        <v>2.75</v>
      </c>
      <c r="M596" s="360">
        <v>0</v>
      </c>
      <c r="N596" s="344">
        <v>2.4500000000000002</v>
      </c>
      <c r="O596" s="360">
        <v>0</v>
      </c>
      <c r="P596" s="344">
        <v>2.67</v>
      </c>
      <c r="Q596" s="360">
        <v>0</v>
      </c>
      <c r="R596" s="344">
        <v>2.91</v>
      </c>
    </row>
    <row r="597" spans="1:18">
      <c r="A597" s="296">
        <v>605825</v>
      </c>
      <c r="B597" s="343" t="s">
        <v>621</v>
      </c>
      <c r="C597" s="296" t="s">
        <v>105</v>
      </c>
      <c r="D597" s="344">
        <v>27211.759999999998</v>
      </c>
      <c r="E597" s="360">
        <v>0</v>
      </c>
      <c r="F597" s="344">
        <v>2.9</v>
      </c>
      <c r="G597" s="360">
        <v>0</v>
      </c>
      <c r="H597" s="344">
        <v>3.96</v>
      </c>
      <c r="I597" s="360">
        <v>0</v>
      </c>
      <c r="J597" s="344">
        <v>2.8</v>
      </c>
      <c r="K597" s="360">
        <v>0</v>
      </c>
      <c r="L597" s="344">
        <v>4.04</v>
      </c>
      <c r="M597" s="360">
        <v>0</v>
      </c>
      <c r="N597" s="344">
        <v>3.61</v>
      </c>
      <c r="O597" s="360">
        <v>0</v>
      </c>
      <c r="P597" s="344">
        <v>3.92</v>
      </c>
      <c r="Q597" s="360">
        <v>0</v>
      </c>
      <c r="R597" s="344">
        <v>4.28</v>
      </c>
    </row>
    <row r="598" spans="1:18">
      <c r="A598" s="296">
        <v>605554</v>
      </c>
      <c r="B598" s="343" t="s">
        <v>622</v>
      </c>
      <c r="C598" s="296" t="s">
        <v>105</v>
      </c>
      <c r="D598" s="344">
        <v>25470.82</v>
      </c>
      <c r="E598" s="360">
        <v>0</v>
      </c>
      <c r="F598" s="344">
        <v>2.38</v>
      </c>
      <c r="G598" s="360">
        <v>0</v>
      </c>
      <c r="H598" s="344">
        <v>3.24</v>
      </c>
      <c r="I598" s="360">
        <v>0</v>
      </c>
      <c r="J598" s="344">
        <v>2.2999999999999998</v>
      </c>
      <c r="K598" s="360">
        <v>0</v>
      </c>
      <c r="L598" s="344">
        <v>3.31</v>
      </c>
      <c r="M598" s="360">
        <v>0</v>
      </c>
      <c r="N598" s="344">
        <v>2.96</v>
      </c>
      <c r="O598" s="360">
        <v>0</v>
      </c>
      <c r="P598" s="344">
        <v>3.22</v>
      </c>
      <c r="Q598" s="360">
        <v>0</v>
      </c>
      <c r="R598" s="344">
        <v>3.51</v>
      </c>
    </row>
    <row r="599" spans="1:18">
      <c r="A599" s="296">
        <v>605772</v>
      </c>
      <c r="B599" s="343" t="s">
        <v>623</v>
      </c>
      <c r="C599" s="296" t="s">
        <v>105</v>
      </c>
      <c r="D599" s="344">
        <v>22060.43</v>
      </c>
      <c r="E599" s="360">
        <v>0</v>
      </c>
      <c r="F599" s="344">
        <v>149.66</v>
      </c>
      <c r="G599" s="360">
        <v>0</v>
      </c>
      <c r="H599" s="344">
        <v>174.62</v>
      </c>
      <c r="I599" s="360">
        <v>0.84030000000000005</v>
      </c>
      <c r="J599" s="344">
        <v>166.53</v>
      </c>
      <c r="K599" s="360">
        <v>0.88109999999999999</v>
      </c>
      <c r="L599" s="344">
        <v>118.96</v>
      </c>
      <c r="M599" s="360">
        <v>0</v>
      </c>
      <c r="N599" s="344">
        <v>172.16</v>
      </c>
      <c r="O599" s="360">
        <v>0.85229999999999995</v>
      </c>
      <c r="P599" s="344">
        <v>174.41</v>
      </c>
      <c r="Q599" s="360">
        <v>0.84130000000000005</v>
      </c>
      <c r="R599" s="344">
        <v>176.93</v>
      </c>
    </row>
    <row r="600" spans="1:18">
      <c r="A600" s="296">
        <v>605515</v>
      </c>
      <c r="B600" s="343" t="s">
        <v>624</v>
      </c>
      <c r="C600" s="296" t="s">
        <v>105</v>
      </c>
      <c r="D600" s="344">
        <v>18987.46</v>
      </c>
      <c r="E600" s="360">
        <v>0</v>
      </c>
      <c r="F600" s="344">
        <v>146.03</v>
      </c>
      <c r="G600" s="360">
        <v>0</v>
      </c>
      <c r="H600" s="344">
        <v>169.63</v>
      </c>
      <c r="I600" s="360">
        <v>0.86499999999999999</v>
      </c>
      <c r="J600" s="344">
        <v>163.07</v>
      </c>
      <c r="K600" s="360">
        <v>0.89980000000000004</v>
      </c>
      <c r="L600" s="344">
        <v>113.84</v>
      </c>
      <c r="M600" s="360">
        <v>0</v>
      </c>
      <c r="N600" s="344">
        <v>167.63</v>
      </c>
      <c r="O600" s="360">
        <v>0.87529999999999997</v>
      </c>
      <c r="P600" s="344">
        <v>169.51</v>
      </c>
      <c r="Q600" s="360">
        <v>0.86560000000000004</v>
      </c>
      <c r="R600" s="344">
        <v>171.54</v>
      </c>
    </row>
    <row r="601" spans="1:18">
      <c r="A601" s="296">
        <v>605806</v>
      </c>
      <c r="B601" s="343" t="s">
        <v>625</v>
      </c>
      <c r="C601" s="296" t="s">
        <v>105</v>
      </c>
      <c r="D601" s="344">
        <v>25404.68</v>
      </c>
      <c r="E601" s="360">
        <v>0</v>
      </c>
      <c r="F601" s="344">
        <v>42.85</v>
      </c>
      <c r="G601" s="360">
        <v>0</v>
      </c>
      <c r="H601" s="344">
        <v>52.07</v>
      </c>
      <c r="I601" s="360">
        <v>0.61509999999999998</v>
      </c>
      <c r="J601" s="344">
        <v>46.12</v>
      </c>
      <c r="K601" s="360">
        <v>0.69450000000000001</v>
      </c>
      <c r="L601" s="344">
        <v>40.24</v>
      </c>
      <c r="M601" s="360">
        <v>0</v>
      </c>
      <c r="N601" s="344">
        <v>50.27</v>
      </c>
      <c r="O601" s="360">
        <v>0.63719999999999999</v>
      </c>
      <c r="P601" s="344">
        <v>51.85</v>
      </c>
      <c r="Q601" s="360">
        <v>0.61770000000000003</v>
      </c>
      <c r="R601" s="344">
        <v>53.69</v>
      </c>
    </row>
    <row r="602" spans="1:18">
      <c r="A602" s="296">
        <v>605535</v>
      </c>
      <c r="B602" s="343" t="s">
        <v>626</v>
      </c>
      <c r="C602" s="296" t="s">
        <v>105</v>
      </c>
      <c r="D602" s="344">
        <v>22331.71</v>
      </c>
      <c r="E602" s="360">
        <v>0</v>
      </c>
      <c r="F602" s="344">
        <v>40.19</v>
      </c>
      <c r="G602" s="360">
        <v>0</v>
      </c>
      <c r="H602" s="344">
        <v>48.41</v>
      </c>
      <c r="I602" s="360">
        <v>0.66159999999999997</v>
      </c>
      <c r="J602" s="344">
        <v>43.58</v>
      </c>
      <c r="K602" s="360">
        <v>0.73499999999999999</v>
      </c>
      <c r="L602" s="344">
        <v>36.479999999999997</v>
      </c>
      <c r="M602" s="360">
        <v>0</v>
      </c>
      <c r="N602" s="344">
        <v>46.95</v>
      </c>
      <c r="O602" s="360">
        <v>0.68220000000000003</v>
      </c>
      <c r="P602" s="344">
        <v>48.25</v>
      </c>
      <c r="Q602" s="360">
        <v>0.66379999999999995</v>
      </c>
      <c r="R602" s="344">
        <v>49.75</v>
      </c>
    </row>
    <row r="603" spans="1:18">
      <c r="A603" s="296">
        <v>605826</v>
      </c>
      <c r="B603" s="343" t="s">
        <v>627</v>
      </c>
      <c r="C603" s="296" t="s">
        <v>105</v>
      </c>
      <c r="D603" s="344">
        <v>31125.65</v>
      </c>
      <c r="E603" s="360">
        <v>0</v>
      </c>
      <c r="F603" s="344">
        <v>87.23</v>
      </c>
      <c r="G603" s="360">
        <v>0</v>
      </c>
      <c r="H603" s="344">
        <v>103.1</v>
      </c>
      <c r="I603" s="360">
        <v>0.76670000000000005</v>
      </c>
      <c r="J603" s="344">
        <v>96.08</v>
      </c>
      <c r="K603" s="360">
        <v>0.82279999999999998</v>
      </c>
      <c r="L603" s="344">
        <v>73.31</v>
      </c>
      <c r="M603" s="360">
        <v>0</v>
      </c>
      <c r="N603" s="344">
        <v>100.97</v>
      </c>
      <c r="O603" s="360">
        <v>0.78290000000000004</v>
      </c>
      <c r="P603" s="344">
        <v>102.89</v>
      </c>
      <c r="Q603" s="360">
        <v>0.76829999999999998</v>
      </c>
      <c r="R603" s="344">
        <v>105.07</v>
      </c>
    </row>
    <row r="604" spans="1:18">
      <c r="A604" s="296">
        <v>605555</v>
      </c>
      <c r="B604" s="343" t="s">
        <v>628</v>
      </c>
      <c r="C604" s="296" t="s">
        <v>105</v>
      </c>
      <c r="D604" s="344">
        <v>28052.68</v>
      </c>
      <c r="E604" s="360">
        <v>0</v>
      </c>
      <c r="F604" s="344">
        <v>84.07</v>
      </c>
      <c r="G604" s="360">
        <v>0</v>
      </c>
      <c r="H604" s="344">
        <v>98.77</v>
      </c>
      <c r="I604" s="360">
        <v>0.80030000000000001</v>
      </c>
      <c r="J604" s="344">
        <v>93.08</v>
      </c>
      <c r="K604" s="360">
        <v>0.84930000000000005</v>
      </c>
      <c r="L604" s="344">
        <v>68.89</v>
      </c>
      <c r="M604" s="360">
        <v>0</v>
      </c>
      <c r="N604" s="344">
        <v>97.05</v>
      </c>
      <c r="O604" s="360">
        <v>0.8145</v>
      </c>
      <c r="P604" s="344">
        <v>98.64</v>
      </c>
      <c r="Q604" s="360">
        <v>0.8014</v>
      </c>
      <c r="R604" s="344">
        <v>100.41</v>
      </c>
    </row>
    <row r="605" spans="1:18">
      <c r="A605" s="296">
        <v>605773</v>
      </c>
      <c r="B605" s="343" t="s">
        <v>629</v>
      </c>
      <c r="C605" s="296" t="s">
        <v>105</v>
      </c>
      <c r="D605" s="344">
        <v>23449.69</v>
      </c>
      <c r="E605" s="360">
        <v>0</v>
      </c>
      <c r="F605" s="344">
        <v>57.09</v>
      </c>
      <c r="G605" s="360">
        <v>0</v>
      </c>
      <c r="H605" s="344">
        <v>67.94</v>
      </c>
      <c r="I605" s="360">
        <v>0.71930000000000005</v>
      </c>
      <c r="J605" s="344">
        <v>62.57</v>
      </c>
      <c r="K605" s="360">
        <v>0.78100000000000003</v>
      </c>
      <c r="L605" s="344">
        <v>49.59</v>
      </c>
      <c r="M605" s="360">
        <v>0</v>
      </c>
      <c r="N605" s="344">
        <v>66.31</v>
      </c>
      <c r="O605" s="360">
        <v>0.73699999999999999</v>
      </c>
      <c r="P605" s="344">
        <v>67.88</v>
      </c>
      <c r="Q605" s="360">
        <v>0.71989999999999998</v>
      </c>
      <c r="R605" s="344">
        <v>69.56</v>
      </c>
    </row>
    <row r="606" spans="1:18">
      <c r="A606" s="296">
        <v>605516</v>
      </c>
      <c r="B606" s="343" t="s">
        <v>630</v>
      </c>
      <c r="C606" s="296" t="s">
        <v>105</v>
      </c>
      <c r="D606" s="344">
        <v>20171.22</v>
      </c>
      <c r="E606" s="360">
        <v>0</v>
      </c>
      <c r="F606" s="344">
        <v>54.67</v>
      </c>
      <c r="G606" s="360">
        <v>0</v>
      </c>
      <c r="H606" s="344">
        <v>64.61</v>
      </c>
      <c r="I606" s="360">
        <v>0.75639999999999996</v>
      </c>
      <c r="J606" s="344">
        <v>60.27</v>
      </c>
      <c r="K606" s="360">
        <v>0.81089999999999995</v>
      </c>
      <c r="L606" s="344">
        <v>46.18</v>
      </c>
      <c r="M606" s="360">
        <v>0</v>
      </c>
      <c r="N606" s="344">
        <v>63.29</v>
      </c>
      <c r="O606" s="360">
        <v>0.7722</v>
      </c>
      <c r="P606" s="344">
        <v>64.61</v>
      </c>
      <c r="Q606" s="360">
        <v>0.75639999999999996</v>
      </c>
      <c r="R606" s="344">
        <v>65.97</v>
      </c>
    </row>
    <row r="607" spans="1:18">
      <c r="A607" s="296">
        <v>605807</v>
      </c>
      <c r="B607" s="343" t="s">
        <v>631</v>
      </c>
      <c r="C607" s="296" t="s">
        <v>105</v>
      </c>
      <c r="D607" s="344">
        <v>27175.85</v>
      </c>
      <c r="E607" s="360">
        <v>0</v>
      </c>
      <c r="F607" s="344">
        <v>25.67</v>
      </c>
      <c r="G607" s="360">
        <v>0</v>
      </c>
      <c r="H607" s="344">
        <v>31.43</v>
      </c>
      <c r="I607" s="360">
        <v>0.56789999999999996</v>
      </c>
      <c r="J607" s="344">
        <v>27.46</v>
      </c>
      <c r="K607" s="360">
        <v>0.65</v>
      </c>
      <c r="L607" s="344">
        <v>24.87</v>
      </c>
      <c r="M607" s="360">
        <v>0</v>
      </c>
      <c r="N607" s="344">
        <v>30.23</v>
      </c>
      <c r="O607" s="360">
        <v>0.59050000000000002</v>
      </c>
      <c r="P607" s="344">
        <v>31.31</v>
      </c>
      <c r="Q607" s="360">
        <v>0.57010000000000005</v>
      </c>
      <c r="R607" s="344">
        <v>32.54</v>
      </c>
    </row>
    <row r="608" spans="1:18">
      <c r="A608" s="296">
        <v>605536</v>
      </c>
      <c r="B608" s="343" t="s">
        <v>632</v>
      </c>
      <c r="C608" s="296" t="s">
        <v>105</v>
      </c>
      <c r="D608" s="344">
        <v>23897.37</v>
      </c>
      <c r="E608" s="360">
        <v>0</v>
      </c>
      <c r="F608" s="344">
        <v>23.89</v>
      </c>
      <c r="G608" s="360">
        <v>0</v>
      </c>
      <c r="H608" s="344">
        <v>28.97</v>
      </c>
      <c r="I608" s="360">
        <v>0.61619999999999997</v>
      </c>
      <c r="J608" s="344">
        <v>25.77</v>
      </c>
      <c r="K608" s="360">
        <v>0.69269999999999998</v>
      </c>
      <c r="L608" s="344">
        <v>22.37</v>
      </c>
      <c r="M608" s="360">
        <v>0</v>
      </c>
      <c r="N608" s="344">
        <v>28.01</v>
      </c>
      <c r="O608" s="360">
        <v>0.63729999999999998</v>
      </c>
      <c r="P608" s="344">
        <v>28.91</v>
      </c>
      <c r="Q608" s="360">
        <v>0.61739999999999995</v>
      </c>
      <c r="R608" s="344">
        <v>29.9</v>
      </c>
    </row>
    <row r="609" spans="1:18">
      <c r="A609" s="296">
        <v>605827</v>
      </c>
      <c r="B609" s="343" t="s">
        <v>633</v>
      </c>
      <c r="C609" s="296" t="s">
        <v>105</v>
      </c>
      <c r="D609" s="344">
        <v>33550.14</v>
      </c>
      <c r="E609" s="360">
        <v>0</v>
      </c>
      <c r="F609" s="344">
        <v>42.39</v>
      </c>
      <c r="G609" s="360">
        <v>0</v>
      </c>
      <c r="H609" s="344">
        <v>50.83</v>
      </c>
      <c r="I609" s="360">
        <v>0.6774</v>
      </c>
      <c r="J609" s="344">
        <v>46.17</v>
      </c>
      <c r="K609" s="360">
        <v>0.74570000000000003</v>
      </c>
      <c r="L609" s="344">
        <v>37.979999999999997</v>
      </c>
      <c r="M609" s="360">
        <v>0</v>
      </c>
      <c r="N609" s="344">
        <v>49.42</v>
      </c>
      <c r="O609" s="360">
        <v>0.69669999999999999</v>
      </c>
      <c r="P609" s="344">
        <v>50.76</v>
      </c>
      <c r="Q609" s="360">
        <v>0.67830000000000001</v>
      </c>
      <c r="R609" s="344">
        <v>52.21</v>
      </c>
    </row>
    <row r="610" spans="1:18">
      <c r="A610" s="296">
        <v>605556</v>
      </c>
      <c r="B610" s="343" t="s">
        <v>634</v>
      </c>
      <c r="C610" s="296" t="s">
        <v>105</v>
      </c>
      <c r="D610" s="344">
        <v>30271.67</v>
      </c>
      <c r="E610" s="360">
        <v>0</v>
      </c>
      <c r="F610" s="344">
        <v>40.29</v>
      </c>
      <c r="G610" s="360">
        <v>0</v>
      </c>
      <c r="H610" s="344">
        <v>47.95</v>
      </c>
      <c r="I610" s="360">
        <v>0.71799999999999997</v>
      </c>
      <c r="J610" s="344">
        <v>44.16</v>
      </c>
      <c r="K610" s="360">
        <v>0.77969999999999995</v>
      </c>
      <c r="L610" s="344">
        <v>35.04</v>
      </c>
      <c r="M610" s="360">
        <v>0</v>
      </c>
      <c r="N610" s="344">
        <v>46.81</v>
      </c>
      <c r="O610" s="360">
        <v>0.73550000000000004</v>
      </c>
      <c r="P610" s="344">
        <v>47.92</v>
      </c>
      <c r="Q610" s="360">
        <v>0.71850000000000003</v>
      </c>
      <c r="R610" s="344">
        <v>49.1</v>
      </c>
    </row>
    <row r="611" spans="1:18">
      <c r="A611" s="296">
        <v>605774</v>
      </c>
      <c r="B611" s="343" t="s">
        <v>635</v>
      </c>
      <c r="C611" s="296" t="s">
        <v>105</v>
      </c>
      <c r="D611" s="344">
        <v>25318.53</v>
      </c>
      <c r="E611" s="360">
        <v>0</v>
      </c>
      <c r="F611" s="344">
        <v>115.59</v>
      </c>
      <c r="G611" s="360">
        <v>0</v>
      </c>
      <c r="H611" s="344">
        <v>137.5</v>
      </c>
      <c r="I611" s="360">
        <v>0.72250000000000003</v>
      </c>
      <c r="J611" s="344">
        <v>126.76</v>
      </c>
      <c r="K611" s="360">
        <v>0.78380000000000005</v>
      </c>
      <c r="L611" s="344">
        <v>100.2</v>
      </c>
      <c r="M611" s="360">
        <v>0</v>
      </c>
      <c r="N611" s="344">
        <v>134.24</v>
      </c>
      <c r="O611" s="360">
        <v>0.74009999999999998</v>
      </c>
      <c r="P611" s="344">
        <v>137.38999999999999</v>
      </c>
      <c r="Q611" s="360">
        <v>0.72309999999999997</v>
      </c>
      <c r="R611" s="344">
        <v>140.72</v>
      </c>
    </row>
    <row r="612" spans="1:18">
      <c r="A612" s="296">
        <v>605517</v>
      </c>
      <c r="B612" s="343" t="s">
        <v>636</v>
      </c>
      <c r="C612" s="296" t="s">
        <v>105</v>
      </c>
      <c r="D612" s="344">
        <v>21786.95</v>
      </c>
      <c r="E612" s="360">
        <v>0</v>
      </c>
      <c r="F612" s="344">
        <v>110.76</v>
      </c>
      <c r="G612" s="360">
        <v>0</v>
      </c>
      <c r="H612" s="344">
        <v>130.84</v>
      </c>
      <c r="I612" s="360">
        <v>0.75929999999999997</v>
      </c>
      <c r="J612" s="344">
        <v>122.15</v>
      </c>
      <c r="K612" s="360">
        <v>0.81330000000000002</v>
      </c>
      <c r="L612" s="344">
        <v>93.38</v>
      </c>
      <c r="M612" s="360">
        <v>0</v>
      </c>
      <c r="N612" s="344">
        <v>128.19999999999999</v>
      </c>
      <c r="O612" s="360">
        <v>0.77500000000000002</v>
      </c>
      <c r="P612" s="344">
        <v>130.85</v>
      </c>
      <c r="Q612" s="360">
        <v>0.75929999999999997</v>
      </c>
      <c r="R612" s="344">
        <v>133.55000000000001</v>
      </c>
    </row>
    <row r="613" spans="1:18">
      <c r="A613" s="296">
        <v>605808</v>
      </c>
      <c r="B613" s="343" t="s">
        <v>637</v>
      </c>
      <c r="C613" s="296" t="s">
        <v>105</v>
      </c>
      <c r="D613" s="344">
        <v>29447.24</v>
      </c>
      <c r="E613" s="360">
        <v>0</v>
      </c>
      <c r="F613" s="344">
        <v>48.84</v>
      </c>
      <c r="G613" s="360">
        <v>0</v>
      </c>
      <c r="H613" s="344">
        <v>56.19</v>
      </c>
      <c r="I613" s="360">
        <v>0.92420000000000002</v>
      </c>
      <c r="J613" s="344">
        <v>54.96</v>
      </c>
      <c r="K613" s="360">
        <v>0.94489999999999996</v>
      </c>
      <c r="L613" s="344">
        <v>36.36</v>
      </c>
      <c r="M613" s="360">
        <v>0</v>
      </c>
      <c r="N613" s="344">
        <v>55.82</v>
      </c>
      <c r="O613" s="360">
        <v>0.93030000000000002</v>
      </c>
      <c r="P613" s="344">
        <v>56.17</v>
      </c>
      <c r="Q613" s="360">
        <v>0.92449999999999999</v>
      </c>
      <c r="R613" s="344">
        <v>56.56</v>
      </c>
    </row>
    <row r="614" spans="1:18">
      <c r="A614" s="296">
        <v>605537</v>
      </c>
      <c r="B614" s="343" t="s">
        <v>638</v>
      </c>
      <c r="C614" s="296" t="s">
        <v>105</v>
      </c>
      <c r="D614" s="344">
        <v>25915.65</v>
      </c>
      <c r="E614" s="360">
        <v>0</v>
      </c>
      <c r="F614" s="344">
        <v>48.29</v>
      </c>
      <c r="G614" s="360">
        <v>0</v>
      </c>
      <c r="H614" s="344">
        <v>55.42</v>
      </c>
      <c r="I614" s="360">
        <v>0.93700000000000006</v>
      </c>
      <c r="J614" s="344">
        <v>54.43</v>
      </c>
      <c r="K614" s="360">
        <v>0.95409999999999995</v>
      </c>
      <c r="L614" s="344">
        <v>35.590000000000003</v>
      </c>
      <c r="M614" s="360">
        <v>0</v>
      </c>
      <c r="N614" s="344">
        <v>55.13</v>
      </c>
      <c r="O614" s="360">
        <v>0.94199999999999995</v>
      </c>
      <c r="P614" s="344">
        <v>55.42</v>
      </c>
      <c r="Q614" s="360">
        <v>0.93700000000000006</v>
      </c>
      <c r="R614" s="344">
        <v>55.73</v>
      </c>
    </row>
    <row r="615" spans="1:18">
      <c r="A615" s="296">
        <v>605828</v>
      </c>
      <c r="B615" s="343" t="s">
        <v>639</v>
      </c>
      <c r="C615" s="296" t="s">
        <v>105</v>
      </c>
      <c r="D615" s="344">
        <v>36510.160000000003</v>
      </c>
      <c r="E615" s="360">
        <v>8.5000000000000006E-3</v>
      </c>
      <c r="F615" s="344">
        <v>216.88</v>
      </c>
      <c r="G615" s="360">
        <v>8.3000000000000001E-3</v>
      </c>
      <c r="H615" s="344">
        <v>247.95</v>
      </c>
      <c r="I615" s="360">
        <v>0.95520000000000005</v>
      </c>
      <c r="J615" s="344">
        <v>245.22</v>
      </c>
      <c r="K615" s="360">
        <v>0.97319999999999995</v>
      </c>
      <c r="L615" s="344">
        <v>157.18</v>
      </c>
      <c r="M615" s="360">
        <v>0</v>
      </c>
      <c r="N615" s="344">
        <v>246.87</v>
      </c>
      <c r="O615" s="360">
        <v>0.9667</v>
      </c>
      <c r="P615" s="344">
        <v>247.26</v>
      </c>
      <c r="Q615" s="360">
        <v>0.96519999999999995</v>
      </c>
      <c r="R615" s="344">
        <v>248.4</v>
      </c>
    </row>
    <row r="616" spans="1:18">
      <c r="A616" s="296">
        <v>605557</v>
      </c>
      <c r="B616" s="343" t="s">
        <v>640</v>
      </c>
      <c r="C616" s="296" t="s">
        <v>105</v>
      </c>
      <c r="D616" s="344">
        <v>32978.58</v>
      </c>
      <c r="E616" s="360">
        <v>5.5999999999999999E-3</v>
      </c>
      <c r="F616" s="344">
        <v>214.93</v>
      </c>
      <c r="G616" s="360">
        <v>5.4000000000000003E-3</v>
      </c>
      <c r="H616" s="344">
        <v>245.29</v>
      </c>
      <c r="I616" s="360">
        <v>0.96560000000000001</v>
      </c>
      <c r="J616" s="344">
        <v>243.24</v>
      </c>
      <c r="K616" s="360">
        <v>0.97850000000000004</v>
      </c>
      <c r="L616" s="344">
        <v>154.51</v>
      </c>
      <c r="M616" s="360">
        <v>0</v>
      </c>
      <c r="N616" s="344">
        <v>244.51</v>
      </c>
      <c r="O616" s="360">
        <v>0.97350000000000003</v>
      </c>
      <c r="P616" s="344">
        <v>244.87</v>
      </c>
      <c r="Q616" s="360">
        <v>0.97199999999999998</v>
      </c>
      <c r="R616" s="344">
        <v>245.69</v>
      </c>
    </row>
    <row r="617" spans="1:18">
      <c r="A617" s="296">
        <v>605775</v>
      </c>
      <c r="B617" s="343" t="s">
        <v>641</v>
      </c>
      <c r="C617" s="296" t="s">
        <v>105</v>
      </c>
      <c r="D617" s="344">
        <v>26703.29</v>
      </c>
      <c r="E617" s="360">
        <v>6.7000000000000002E-3</v>
      </c>
      <c r="F617" s="344">
        <v>327.36</v>
      </c>
      <c r="G617" s="360">
        <v>6.4999999999999997E-3</v>
      </c>
      <c r="H617" s="344">
        <v>373.72</v>
      </c>
      <c r="I617" s="360">
        <v>0.96479999999999999</v>
      </c>
      <c r="J617" s="344">
        <v>370.48</v>
      </c>
      <c r="K617" s="360">
        <v>0.97899999999999998</v>
      </c>
      <c r="L617" s="344">
        <v>235.52</v>
      </c>
      <c r="M617" s="360">
        <v>0</v>
      </c>
      <c r="N617" s="344">
        <v>372.45</v>
      </c>
      <c r="O617" s="360">
        <v>0.9738</v>
      </c>
      <c r="P617" s="344">
        <v>372.9</v>
      </c>
      <c r="Q617" s="360">
        <v>0.97270000000000001</v>
      </c>
      <c r="R617" s="344">
        <v>374.27</v>
      </c>
    </row>
    <row r="618" spans="1:18">
      <c r="A618" s="296">
        <v>605518</v>
      </c>
      <c r="B618" s="343" t="s">
        <v>642</v>
      </c>
      <c r="C618" s="296" t="s">
        <v>105</v>
      </c>
      <c r="D618" s="344">
        <v>23033.51</v>
      </c>
      <c r="E618" s="360">
        <v>4.3E-3</v>
      </c>
      <c r="F618" s="344">
        <v>325.04000000000002</v>
      </c>
      <c r="G618" s="360">
        <v>4.1999999999999997E-3</v>
      </c>
      <c r="H618" s="344">
        <v>370.58</v>
      </c>
      <c r="I618" s="360">
        <v>0.97299999999999998</v>
      </c>
      <c r="J618" s="344">
        <v>368.15</v>
      </c>
      <c r="K618" s="360">
        <v>0.98319999999999996</v>
      </c>
      <c r="L618" s="344">
        <v>232.36</v>
      </c>
      <c r="M618" s="360">
        <v>0</v>
      </c>
      <c r="N618" s="344">
        <v>369.66</v>
      </c>
      <c r="O618" s="360">
        <v>0.97919999999999996</v>
      </c>
      <c r="P618" s="344">
        <v>370.08</v>
      </c>
      <c r="Q618" s="360">
        <v>0.97809999999999997</v>
      </c>
      <c r="R618" s="344">
        <v>371.07</v>
      </c>
    </row>
    <row r="619" spans="1:18">
      <c r="A619" s="296">
        <v>605809</v>
      </c>
      <c r="B619" s="343" t="s">
        <v>643</v>
      </c>
      <c r="C619" s="296" t="s">
        <v>105</v>
      </c>
      <c r="D619" s="344">
        <v>31255.18</v>
      </c>
      <c r="E619" s="360">
        <v>5.4000000000000003E-3</v>
      </c>
      <c r="F619" s="344">
        <v>462.25</v>
      </c>
      <c r="G619" s="360">
        <v>5.3E-3</v>
      </c>
      <c r="H619" s="344">
        <v>527.23</v>
      </c>
      <c r="I619" s="360">
        <v>0.97119999999999995</v>
      </c>
      <c r="J619" s="344">
        <v>523.46</v>
      </c>
      <c r="K619" s="360">
        <v>0.98280000000000001</v>
      </c>
      <c r="L619" s="344">
        <v>330.94</v>
      </c>
      <c r="M619" s="360">
        <v>0</v>
      </c>
      <c r="N619" s="344">
        <v>525.75</v>
      </c>
      <c r="O619" s="360">
        <v>0.97860000000000003</v>
      </c>
      <c r="P619" s="344">
        <v>526.28</v>
      </c>
      <c r="Q619" s="360">
        <v>0.97760000000000002</v>
      </c>
      <c r="R619" s="344">
        <v>527.85</v>
      </c>
    </row>
    <row r="620" spans="1:18">
      <c r="A620" s="296">
        <v>605538</v>
      </c>
      <c r="B620" s="343" t="s">
        <v>644</v>
      </c>
      <c r="C620" s="296" t="s">
        <v>105</v>
      </c>
      <c r="D620" s="344">
        <v>27585.4</v>
      </c>
      <c r="E620" s="360">
        <v>3.5999999999999999E-3</v>
      </c>
      <c r="F620" s="344">
        <v>459.58</v>
      </c>
      <c r="G620" s="360">
        <v>3.5000000000000001E-3</v>
      </c>
      <c r="H620" s="344">
        <v>523.6</v>
      </c>
      <c r="I620" s="360">
        <v>0.97789999999999999</v>
      </c>
      <c r="J620" s="344">
        <v>520.79</v>
      </c>
      <c r="K620" s="360">
        <v>0.98619999999999997</v>
      </c>
      <c r="L620" s="344">
        <v>327.29000000000002</v>
      </c>
      <c r="M620" s="360">
        <v>0</v>
      </c>
      <c r="N620" s="344">
        <v>522.53</v>
      </c>
      <c r="O620" s="360">
        <v>0.9829</v>
      </c>
      <c r="P620" s="344">
        <v>523.03</v>
      </c>
      <c r="Q620" s="360">
        <v>0.98199999999999998</v>
      </c>
      <c r="R620" s="344">
        <v>524.14</v>
      </c>
    </row>
    <row r="621" spans="1:18">
      <c r="A621" s="296">
        <v>605829</v>
      </c>
      <c r="B621" s="343" t="s">
        <v>645</v>
      </c>
      <c r="C621" s="296" t="s">
        <v>105</v>
      </c>
      <c r="D621" s="344">
        <v>39042.050000000003</v>
      </c>
      <c r="E621" s="360">
        <v>0</v>
      </c>
      <c r="F621" s="344">
        <v>69.099999999999994</v>
      </c>
      <c r="G621" s="360">
        <v>0</v>
      </c>
      <c r="H621" s="344">
        <v>79.25</v>
      </c>
      <c r="I621" s="360">
        <v>0.94210000000000005</v>
      </c>
      <c r="J621" s="344">
        <v>77.930000000000007</v>
      </c>
      <c r="K621" s="360">
        <v>0.95799999999999996</v>
      </c>
      <c r="L621" s="344">
        <v>50.71</v>
      </c>
      <c r="M621" s="360">
        <v>0</v>
      </c>
      <c r="N621" s="344">
        <v>78.849999999999994</v>
      </c>
      <c r="O621" s="360">
        <v>0.94689999999999996</v>
      </c>
      <c r="P621" s="344">
        <v>79.23</v>
      </c>
      <c r="Q621" s="360">
        <v>0.94230000000000003</v>
      </c>
      <c r="R621" s="344">
        <v>79.64</v>
      </c>
    </row>
    <row r="622" spans="1:18">
      <c r="A622" s="296">
        <v>605558</v>
      </c>
      <c r="B622" s="343" t="s">
        <v>646</v>
      </c>
      <c r="C622" s="296" t="s">
        <v>105</v>
      </c>
      <c r="D622" s="344">
        <v>35372.28</v>
      </c>
      <c r="E622" s="360">
        <v>0</v>
      </c>
      <c r="F622" s="344">
        <v>68.5</v>
      </c>
      <c r="G622" s="360">
        <v>0</v>
      </c>
      <c r="H622" s="344">
        <v>78.42</v>
      </c>
      <c r="I622" s="360">
        <v>0.95209999999999995</v>
      </c>
      <c r="J622" s="344">
        <v>77.349999999999994</v>
      </c>
      <c r="K622" s="360">
        <v>0.96519999999999995</v>
      </c>
      <c r="L622" s="344">
        <v>49.87</v>
      </c>
      <c r="M622" s="360">
        <v>0</v>
      </c>
      <c r="N622" s="344">
        <v>78.099999999999994</v>
      </c>
      <c r="O622" s="360">
        <v>0.95599999999999996</v>
      </c>
      <c r="P622" s="344">
        <v>78.41</v>
      </c>
      <c r="Q622" s="360">
        <v>0.95220000000000005</v>
      </c>
      <c r="R622" s="344">
        <v>78.75</v>
      </c>
    </row>
    <row r="623" spans="1:18">
      <c r="A623" s="296">
        <v>605776</v>
      </c>
      <c r="B623" s="343" t="s">
        <v>647</v>
      </c>
      <c r="C623" s="296" t="s">
        <v>105</v>
      </c>
      <c r="D623" s="344">
        <v>28562.93</v>
      </c>
      <c r="E623" s="360">
        <v>0</v>
      </c>
      <c r="F623" s="344">
        <v>22.44</v>
      </c>
      <c r="G623" s="360">
        <v>0</v>
      </c>
      <c r="H623" s="344">
        <v>26.05</v>
      </c>
      <c r="I623" s="360">
        <v>0.87329999999999997</v>
      </c>
      <c r="J623" s="344">
        <v>25.07</v>
      </c>
      <c r="K623" s="360">
        <v>0.90749999999999997</v>
      </c>
      <c r="L623" s="344">
        <v>17.39</v>
      </c>
      <c r="M623" s="360">
        <v>0</v>
      </c>
      <c r="N623" s="344">
        <v>25.74</v>
      </c>
      <c r="O623" s="360">
        <v>0.88380000000000003</v>
      </c>
      <c r="P623" s="344">
        <v>26.01</v>
      </c>
      <c r="Q623" s="360">
        <v>0.87470000000000003</v>
      </c>
      <c r="R623" s="344">
        <v>26.32</v>
      </c>
    </row>
    <row r="624" spans="1:18">
      <c r="A624" s="296">
        <v>605519</v>
      </c>
      <c r="B624" s="343" t="s">
        <v>648</v>
      </c>
      <c r="C624" s="296" t="s">
        <v>105</v>
      </c>
      <c r="D624" s="344">
        <v>27054.97</v>
      </c>
      <c r="E624" s="360">
        <v>0</v>
      </c>
      <c r="F624" s="344">
        <v>22</v>
      </c>
      <c r="G624" s="360">
        <v>0</v>
      </c>
      <c r="H624" s="344">
        <v>25.44</v>
      </c>
      <c r="I624" s="360">
        <v>0.89429999999999998</v>
      </c>
      <c r="J624" s="344">
        <v>24.65</v>
      </c>
      <c r="K624" s="360">
        <v>0.92290000000000005</v>
      </c>
      <c r="L624" s="344">
        <v>16.77</v>
      </c>
      <c r="M624" s="360">
        <v>0</v>
      </c>
      <c r="N624" s="344">
        <v>25.2</v>
      </c>
      <c r="O624" s="360">
        <v>0.90280000000000005</v>
      </c>
      <c r="P624" s="344">
        <v>25.42</v>
      </c>
      <c r="Q624" s="360">
        <v>0.89500000000000002</v>
      </c>
      <c r="R624" s="344">
        <v>25.66</v>
      </c>
    </row>
    <row r="625" spans="1:18">
      <c r="A625" s="296">
        <v>605810</v>
      </c>
      <c r="B625" s="343" t="s">
        <v>649</v>
      </c>
      <c r="C625" s="296" t="s">
        <v>105</v>
      </c>
      <c r="D625" s="344">
        <v>33558.660000000003</v>
      </c>
      <c r="E625" s="360">
        <v>0</v>
      </c>
      <c r="F625" s="344">
        <v>42.24</v>
      </c>
      <c r="G625" s="360">
        <v>0</v>
      </c>
      <c r="H625" s="344">
        <v>48.65</v>
      </c>
      <c r="I625" s="360">
        <v>0.91859999999999997</v>
      </c>
      <c r="J625" s="344">
        <v>47.49</v>
      </c>
      <c r="K625" s="360">
        <v>0.94099999999999995</v>
      </c>
      <c r="L625" s="344">
        <v>31.58</v>
      </c>
      <c r="M625" s="360">
        <v>0</v>
      </c>
      <c r="N625" s="344">
        <v>48.3</v>
      </c>
      <c r="O625" s="360">
        <v>0.92530000000000001</v>
      </c>
      <c r="P625" s="344">
        <v>48.61</v>
      </c>
      <c r="Q625" s="360">
        <v>0.9194</v>
      </c>
      <c r="R625" s="344">
        <v>48.97</v>
      </c>
    </row>
    <row r="626" spans="1:18">
      <c r="A626" s="296">
        <v>605539</v>
      </c>
      <c r="B626" s="343" t="s">
        <v>650</v>
      </c>
      <c r="C626" s="296" t="s">
        <v>105</v>
      </c>
      <c r="D626" s="344">
        <v>32050.7</v>
      </c>
      <c r="E626" s="360">
        <v>0</v>
      </c>
      <c r="F626" s="344">
        <v>41.72</v>
      </c>
      <c r="G626" s="360">
        <v>0</v>
      </c>
      <c r="H626" s="344">
        <v>47.93</v>
      </c>
      <c r="I626" s="360">
        <v>0.93240000000000001</v>
      </c>
      <c r="J626" s="344">
        <v>46.99</v>
      </c>
      <c r="K626" s="360">
        <v>0.95109999999999995</v>
      </c>
      <c r="L626" s="344">
        <v>30.85</v>
      </c>
      <c r="M626" s="360">
        <v>0</v>
      </c>
      <c r="N626" s="344">
        <v>47.65</v>
      </c>
      <c r="O626" s="360">
        <v>0.93789999999999996</v>
      </c>
      <c r="P626" s="344">
        <v>47.91</v>
      </c>
      <c r="Q626" s="360">
        <v>0.93279999999999996</v>
      </c>
      <c r="R626" s="344">
        <v>48.2</v>
      </c>
    </row>
    <row r="627" spans="1:18">
      <c r="A627" s="296">
        <v>605830</v>
      </c>
      <c r="B627" s="343" t="s">
        <v>651</v>
      </c>
      <c r="C627" s="296" t="s">
        <v>105</v>
      </c>
      <c r="D627" s="344">
        <v>42104.800000000003</v>
      </c>
      <c r="E627" s="360">
        <v>0.75560000000000005</v>
      </c>
      <c r="F627" s="344">
        <v>42.52</v>
      </c>
      <c r="G627" s="360">
        <v>0.79820000000000002</v>
      </c>
      <c r="H627" s="344">
        <v>46.78</v>
      </c>
      <c r="I627" s="360">
        <v>0.6321</v>
      </c>
      <c r="J627" s="344">
        <v>42.81</v>
      </c>
      <c r="K627" s="360">
        <v>0.79279999999999995</v>
      </c>
      <c r="L627" s="344">
        <v>82.19</v>
      </c>
      <c r="M627" s="360">
        <v>0</v>
      </c>
      <c r="N627" s="344">
        <v>45</v>
      </c>
      <c r="O627" s="360">
        <v>0.75419999999999998</v>
      </c>
      <c r="P627" s="344">
        <v>45.22</v>
      </c>
      <c r="Q627" s="360">
        <v>0.75060000000000004</v>
      </c>
      <c r="R627" s="344">
        <v>47.17</v>
      </c>
    </row>
    <row r="628" spans="1:18">
      <c r="A628" s="296">
        <v>605559</v>
      </c>
      <c r="B628" s="343" t="s">
        <v>652</v>
      </c>
      <c r="C628" s="296" t="s">
        <v>105</v>
      </c>
      <c r="D628" s="344">
        <v>40596.85</v>
      </c>
      <c r="E628" s="360">
        <v>0.78300000000000003</v>
      </c>
      <c r="F628" s="344">
        <v>39.5</v>
      </c>
      <c r="G628" s="360">
        <v>0.82030000000000003</v>
      </c>
      <c r="H628" s="344">
        <v>42.65</v>
      </c>
      <c r="I628" s="360">
        <v>0.69330000000000003</v>
      </c>
      <c r="J628" s="344">
        <v>39.68</v>
      </c>
      <c r="K628" s="360">
        <v>0.8165</v>
      </c>
      <c r="L628" s="344">
        <v>78.09</v>
      </c>
      <c r="M628" s="360">
        <v>0</v>
      </c>
      <c r="N628" s="344">
        <v>41.38</v>
      </c>
      <c r="O628" s="360">
        <v>0.78300000000000003</v>
      </c>
      <c r="P628" s="344">
        <v>41.71</v>
      </c>
      <c r="Q628" s="360">
        <v>0.77680000000000005</v>
      </c>
      <c r="R628" s="344">
        <v>43.08</v>
      </c>
    </row>
    <row r="629" spans="1:18">
      <c r="A629" s="296">
        <v>605777</v>
      </c>
      <c r="B629" s="343" t="s">
        <v>653</v>
      </c>
      <c r="C629" s="296" t="s">
        <v>105</v>
      </c>
      <c r="D629" s="344">
        <v>30670.71</v>
      </c>
      <c r="E629" s="360">
        <v>0.7843</v>
      </c>
      <c r="F629" s="344">
        <v>67.25</v>
      </c>
      <c r="G629" s="360">
        <v>0.8236</v>
      </c>
      <c r="H629" s="344">
        <v>72.959999999999994</v>
      </c>
      <c r="I629" s="360">
        <v>0.6794</v>
      </c>
      <c r="J629" s="344">
        <v>67.709999999999994</v>
      </c>
      <c r="K629" s="360">
        <v>0.81799999999999995</v>
      </c>
      <c r="L629" s="344">
        <v>132.31</v>
      </c>
      <c r="M629" s="360">
        <v>0</v>
      </c>
      <c r="N629" s="344">
        <v>70.61</v>
      </c>
      <c r="O629" s="360">
        <v>0.78439999999999999</v>
      </c>
      <c r="P629" s="344">
        <v>70.989999999999995</v>
      </c>
      <c r="Q629" s="360">
        <v>0.78029999999999999</v>
      </c>
      <c r="R629" s="344">
        <v>73.569999999999993</v>
      </c>
    </row>
    <row r="630" spans="1:18">
      <c r="A630" s="296">
        <v>605520</v>
      </c>
      <c r="B630" s="343" t="s">
        <v>654</v>
      </c>
      <c r="C630" s="296" t="s">
        <v>105</v>
      </c>
      <c r="D630" s="344">
        <v>29052.98</v>
      </c>
      <c r="E630" s="360">
        <v>0.8095</v>
      </c>
      <c r="F630" s="344">
        <v>63.21</v>
      </c>
      <c r="G630" s="360">
        <v>0.84389999999999998</v>
      </c>
      <c r="H630" s="344">
        <v>67.45</v>
      </c>
      <c r="I630" s="360">
        <v>0.7349</v>
      </c>
      <c r="J630" s="344">
        <v>63.53</v>
      </c>
      <c r="K630" s="360">
        <v>0.83960000000000001</v>
      </c>
      <c r="L630" s="344">
        <v>126.84</v>
      </c>
      <c r="M630" s="360">
        <v>0</v>
      </c>
      <c r="N630" s="344">
        <v>65.81</v>
      </c>
      <c r="O630" s="360">
        <v>0.8105</v>
      </c>
      <c r="P630" s="344">
        <v>66.31</v>
      </c>
      <c r="Q630" s="360">
        <v>0.8044</v>
      </c>
      <c r="R630" s="344">
        <v>68.12</v>
      </c>
    </row>
    <row r="631" spans="1:18">
      <c r="A631" s="296">
        <v>605811</v>
      </c>
      <c r="B631" s="343" t="s">
        <v>655</v>
      </c>
      <c r="C631" s="296" t="s">
        <v>105</v>
      </c>
      <c r="D631" s="344">
        <v>36130.92</v>
      </c>
      <c r="E631" s="360">
        <v>0.1608</v>
      </c>
      <c r="F631" s="344">
        <v>95.62</v>
      </c>
      <c r="G631" s="360">
        <v>0.1928</v>
      </c>
      <c r="H631" s="344">
        <v>114.14</v>
      </c>
      <c r="I631" s="360">
        <v>0.16159999999999999</v>
      </c>
      <c r="J631" s="344">
        <v>93.87</v>
      </c>
      <c r="K631" s="360">
        <v>0.19639999999999999</v>
      </c>
      <c r="L631" s="344">
        <v>99.91</v>
      </c>
      <c r="M631" s="360">
        <v>0</v>
      </c>
      <c r="N631" s="344">
        <v>113.16</v>
      </c>
      <c r="O631" s="360">
        <v>0.16300000000000001</v>
      </c>
      <c r="P631" s="344">
        <v>91.86</v>
      </c>
      <c r="Q631" s="360">
        <v>0.20069999999999999</v>
      </c>
      <c r="R631" s="344">
        <v>100.34</v>
      </c>
    </row>
    <row r="632" spans="1:18">
      <c r="A632" s="296">
        <v>605540</v>
      </c>
      <c r="B632" s="343" t="s">
        <v>656</v>
      </c>
      <c r="C632" s="296" t="s">
        <v>105</v>
      </c>
      <c r="D632" s="344">
        <v>34513.19</v>
      </c>
      <c r="E632" s="360">
        <v>0.14410000000000001</v>
      </c>
      <c r="F632" s="344">
        <v>86.67</v>
      </c>
      <c r="G632" s="360">
        <v>0.17399999999999999</v>
      </c>
      <c r="H632" s="344">
        <v>103.29</v>
      </c>
      <c r="I632" s="360">
        <v>0.14599999999999999</v>
      </c>
      <c r="J632" s="344">
        <v>84.97</v>
      </c>
      <c r="K632" s="360">
        <v>0.17749999999999999</v>
      </c>
      <c r="L632" s="344">
        <v>89.33</v>
      </c>
      <c r="M632" s="360">
        <v>0</v>
      </c>
      <c r="N632" s="344">
        <v>103.04</v>
      </c>
      <c r="O632" s="360">
        <v>0.1464</v>
      </c>
      <c r="P632" s="344">
        <v>81.680000000000007</v>
      </c>
      <c r="Q632" s="360">
        <v>0.18459999999999999</v>
      </c>
      <c r="R632" s="344">
        <v>89.21</v>
      </c>
    </row>
    <row r="633" spans="1:18">
      <c r="A633" s="296">
        <v>605831</v>
      </c>
      <c r="B633" s="343" t="s">
        <v>657</v>
      </c>
      <c r="C633" s="296" t="s">
        <v>105</v>
      </c>
      <c r="D633" s="344">
        <v>45471.64</v>
      </c>
      <c r="E633" s="360"/>
      <c r="F633" s="344">
        <v>0</v>
      </c>
      <c r="G633" s="360"/>
      <c r="H633" s="344">
        <v>0</v>
      </c>
      <c r="I633" s="360"/>
      <c r="J633" s="344">
        <v>0</v>
      </c>
      <c r="K633" s="360"/>
      <c r="L633" s="344">
        <v>0</v>
      </c>
      <c r="M633" s="360"/>
      <c r="N633" s="344">
        <v>0</v>
      </c>
      <c r="O633" s="360"/>
      <c r="P633" s="344">
        <v>0</v>
      </c>
      <c r="Q633" s="360"/>
      <c r="R633" s="344">
        <v>0</v>
      </c>
    </row>
    <row r="634" spans="1:18">
      <c r="A634" s="296">
        <v>605560</v>
      </c>
      <c r="B634" s="343" t="s">
        <v>658</v>
      </c>
      <c r="C634" s="296" t="s">
        <v>105</v>
      </c>
      <c r="D634" s="344">
        <v>43853.919999999998</v>
      </c>
      <c r="E634" s="360"/>
      <c r="F634" s="344">
        <v>0</v>
      </c>
      <c r="G634" s="360"/>
      <c r="H634" s="344">
        <v>0</v>
      </c>
      <c r="I634" s="360"/>
      <c r="J634" s="344">
        <v>0</v>
      </c>
      <c r="K634" s="360"/>
      <c r="L634" s="344">
        <v>0</v>
      </c>
      <c r="M634" s="360"/>
      <c r="N634" s="344">
        <v>0</v>
      </c>
      <c r="O634" s="360"/>
      <c r="P634" s="344">
        <v>0</v>
      </c>
      <c r="Q634" s="360"/>
      <c r="R634" s="344">
        <v>0</v>
      </c>
    </row>
    <row r="635" spans="1:18">
      <c r="A635" s="296">
        <v>605778</v>
      </c>
      <c r="B635" s="343" t="s">
        <v>659</v>
      </c>
      <c r="C635" s="296" t="s">
        <v>105</v>
      </c>
      <c r="D635" s="344">
        <v>32635.39</v>
      </c>
      <c r="E635" s="360"/>
      <c r="F635" s="344">
        <v>0</v>
      </c>
      <c r="G635" s="360"/>
      <c r="H635" s="344">
        <v>0</v>
      </c>
      <c r="I635" s="360"/>
      <c r="J635" s="344">
        <v>0</v>
      </c>
      <c r="K635" s="360"/>
      <c r="L635" s="344">
        <v>0</v>
      </c>
      <c r="M635" s="360"/>
      <c r="N635" s="344">
        <v>0</v>
      </c>
      <c r="O635" s="360"/>
      <c r="P635" s="344">
        <v>0</v>
      </c>
      <c r="Q635" s="360"/>
      <c r="R635" s="344">
        <v>0</v>
      </c>
    </row>
    <row r="636" spans="1:18">
      <c r="A636" s="296">
        <v>605521</v>
      </c>
      <c r="B636" s="343" t="s">
        <v>660</v>
      </c>
      <c r="C636" s="296" t="s">
        <v>105</v>
      </c>
      <c r="D636" s="344">
        <v>30996.2</v>
      </c>
      <c r="E636" s="360"/>
      <c r="F636" s="344">
        <v>0</v>
      </c>
      <c r="G636" s="360"/>
      <c r="H636" s="344">
        <v>0</v>
      </c>
      <c r="I636" s="360"/>
      <c r="J636" s="344">
        <v>0</v>
      </c>
      <c r="K636" s="360"/>
      <c r="L636" s="344">
        <v>0</v>
      </c>
      <c r="M636" s="360"/>
      <c r="N636" s="344">
        <v>0</v>
      </c>
      <c r="O636" s="360"/>
      <c r="P636" s="344">
        <v>0</v>
      </c>
      <c r="Q636" s="360"/>
      <c r="R636" s="344">
        <v>0</v>
      </c>
    </row>
    <row r="637" spans="1:18">
      <c r="A637" s="296">
        <v>605812</v>
      </c>
      <c r="B637" s="343" t="s">
        <v>661</v>
      </c>
      <c r="C637" s="296" t="s">
        <v>105</v>
      </c>
      <c r="D637" s="344">
        <v>38580.720000000001</v>
      </c>
      <c r="E637" s="360">
        <v>0.1636</v>
      </c>
      <c r="F637" s="344">
        <v>23.55</v>
      </c>
      <c r="G637" s="360">
        <v>0.19620000000000001</v>
      </c>
      <c r="H637" s="344">
        <v>28.15</v>
      </c>
      <c r="I637" s="360">
        <v>0.1641</v>
      </c>
      <c r="J637" s="344">
        <v>23.14</v>
      </c>
      <c r="K637" s="360">
        <v>0.19969999999999999</v>
      </c>
      <c r="L637" s="344">
        <v>24.68</v>
      </c>
      <c r="M637" s="360">
        <v>0</v>
      </c>
      <c r="N637" s="344">
        <v>27.85</v>
      </c>
      <c r="O637" s="360">
        <v>0.16589999999999999</v>
      </c>
      <c r="P637" s="344">
        <v>22.71</v>
      </c>
      <c r="Q637" s="360">
        <v>0.2034</v>
      </c>
      <c r="R637" s="344">
        <v>24.81</v>
      </c>
    </row>
    <row r="638" spans="1:18">
      <c r="A638" s="296">
        <v>605541</v>
      </c>
      <c r="B638" s="343" t="s">
        <v>662</v>
      </c>
      <c r="C638" s="296" t="s">
        <v>105</v>
      </c>
      <c r="D638" s="344">
        <v>36941.53</v>
      </c>
      <c r="E638" s="360">
        <v>0.14710000000000001</v>
      </c>
      <c r="F638" s="344">
        <v>21.31</v>
      </c>
      <c r="G638" s="360">
        <v>0.1774</v>
      </c>
      <c r="H638" s="344">
        <v>25.42</v>
      </c>
      <c r="I638" s="360">
        <v>0.1487</v>
      </c>
      <c r="J638" s="344">
        <v>20.89</v>
      </c>
      <c r="K638" s="360">
        <v>0.18090000000000001</v>
      </c>
      <c r="L638" s="344">
        <v>22.03</v>
      </c>
      <c r="M638" s="360">
        <v>0</v>
      </c>
      <c r="N638" s="344">
        <v>25.33</v>
      </c>
      <c r="O638" s="360">
        <v>0.1492</v>
      </c>
      <c r="P638" s="344">
        <v>20.16</v>
      </c>
      <c r="Q638" s="360">
        <v>0.1875</v>
      </c>
      <c r="R638" s="344">
        <v>22.01</v>
      </c>
    </row>
    <row r="639" spans="1:18">
      <c r="A639" s="296">
        <v>605832</v>
      </c>
      <c r="B639" s="343" t="s">
        <v>663</v>
      </c>
      <c r="C639" s="296" t="s">
        <v>105</v>
      </c>
      <c r="D639" s="344">
        <v>48751.33</v>
      </c>
      <c r="E639" s="360">
        <v>0.1787</v>
      </c>
      <c r="F639" s="344">
        <v>30.98</v>
      </c>
      <c r="G639" s="360">
        <v>0.2127</v>
      </c>
      <c r="H639" s="344">
        <v>37.03</v>
      </c>
      <c r="I639" s="360">
        <v>0.17799999999999999</v>
      </c>
      <c r="J639" s="344">
        <v>30.46</v>
      </c>
      <c r="K639" s="360">
        <v>0.21629999999999999</v>
      </c>
      <c r="L639" s="344">
        <v>32.83</v>
      </c>
      <c r="M639" s="360">
        <v>0</v>
      </c>
      <c r="N639" s="344">
        <v>36.49</v>
      </c>
      <c r="O639" s="360">
        <v>0.18060000000000001</v>
      </c>
      <c r="P639" s="344">
        <v>30.35</v>
      </c>
      <c r="Q639" s="360">
        <v>0.21709999999999999</v>
      </c>
      <c r="R639" s="344">
        <v>33.159999999999997</v>
      </c>
    </row>
    <row r="640" spans="1:18">
      <c r="A640" s="296">
        <v>605561</v>
      </c>
      <c r="B640" s="343" t="s">
        <v>664</v>
      </c>
      <c r="C640" s="296" t="s">
        <v>105</v>
      </c>
      <c r="D640" s="344">
        <v>47112.15</v>
      </c>
      <c r="E640" s="360">
        <v>0.16159999999999999</v>
      </c>
      <c r="F640" s="344">
        <v>27.78</v>
      </c>
      <c r="G640" s="360">
        <v>0.19370000000000001</v>
      </c>
      <c r="H640" s="344">
        <v>33.15</v>
      </c>
      <c r="I640" s="360">
        <v>0.1623</v>
      </c>
      <c r="J640" s="344">
        <v>27.28</v>
      </c>
      <c r="K640" s="360">
        <v>0.19719999999999999</v>
      </c>
      <c r="L640" s="344">
        <v>29.05</v>
      </c>
      <c r="M640" s="360">
        <v>0</v>
      </c>
      <c r="N640" s="344">
        <v>32.86</v>
      </c>
      <c r="O640" s="360">
        <v>0.16370000000000001</v>
      </c>
      <c r="P640" s="344">
        <v>26.7</v>
      </c>
      <c r="Q640" s="360">
        <v>0.20150000000000001</v>
      </c>
      <c r="R640" s="344">
        <v>29.19</v>
      </c>
    </row>
    <row r="641" spans="1:18">
      <c r="A641" s="296">
        <v>605779</v>
      </c>
      <c r="B641" s="343" t="s">
        <v>665</v>
      </c>
      <c r="C641" s="296" t="s">
        <v>105</v>
      </c>
      <c r="D641" s="344">
        <v>35937.94</v>
      </c>
      <c r="E641" s="360">
        <v>0.18579999999999999</v>
      </c>
      <c r="F641" s="344">
        <v>38.83</v>
      </c>
      <c r="G641" s="360">
        <v>0.22070000000000001</v>
      </c>
      <c r="H641" s="344">
        <v>46.45</v>
      </c>
      <c r="I641" s="360">
        <v>0.1845</v>
      </c>
      <c r="J641" s="344">
        <v>38.21</v>
      </c>
      <c r="K641" s="360">
        <v>0.2243</v>
      </c>
      <c r="L641" s="344">
        <v>41.38</v>
      </c>
      <c r="M641" s="360">
        <v>0</v>
      </c>
      <c r="N641" s="344">
        <v>45.64</v>
      </c>
      <c r="O641" s="360">
        <v>0.18779999999999999</v>
      </c>
      <c r="P641" s="344">
        <v>38.340000000000003</v>
      </c>
      <c r="Q641" s="360">
        <v>0.2235</v>
      </c>
      <c r="R641" s="344">
        <v>41.88</v>
      </c>
    </row>
    <row r="642" spans="1:18">
      <c r="A642" s="296">
        <v>605522</v>
      </c>
      <c r="B642" s="343" t="s">
        <v>666</v>
      </c>
      <c r="C642" s="296" t="s">
        <v>105</v>
      </c>
      <c r="D642" s="344">
        <v>34240.85</v>
      </c>
      <c r="E642" s="360">
        <v>0.1691</v>
      </c>
      <c r="F642" s="344">
        <v>34.68</v>
      </c>
      <c r="G642" s="360">
        <v>0.2021</v>
      </c>
      <c r="H642" s="344">
        <v>41.43</v>
      </c>
      <c r="I642" s="360">
        <v>0.16919999999999999</v>
      </c>
      <c r="J642" s="344">
        <v>34.08</v>
      </c>
      <c r="K642" s="360">
        <v>0.20569999999999999</v>
      </c>
      <c r="L642" s="344">
        <v>36.47</v>
      </c>
      <c r="M642" s="360">
        <v>0</v>
      </c>
      <c r="N642" s="344">
        <v>40.950000000000003</v>
      </c>
      <c r="O642" s="360">
        <v>0.17119999999999999</v>
      </c>
      <c r="P642" s="344">
        <v>33.630000000000003</v>
      </c>
      <c r="Q642" s="360">
        <v>0.2084</v>
      </c>
      <c r="R642" s="344">
        <v>36.72</v>
      </c>
    </row>
    <row r="643" spans="1:18">
      <c r="A643" s="296">
        <v>605813</v>
      </c>
      <c r="B643" s="343" t="s">
        <v>667</v>
      </c>
      <c r="C643" s="296" t="s">
        <v>105</v>
      </c>
      <c r="D643" s="344">
        <v>42389.04</v>
      </c>
      <c r="E643" s="360">
        <v>0.1888</v>
      </c>
      <c r="F643" s="344">
        <v>47.05</v>
      </c>
      <c r="G643" s="360">
        <v>0.224</v>
      </c>
      <c r="H643" s="344">
        <v>56.32</v>
      </c>
      <c r="I643" s="360">
        <v>0.18709999999999999</v>
      </c>
      <c r="J643" s="344">
        <v>46.32</v>
      </c>
      <c r="K643" s="360">
        <v>0.22750000000000001</v>
      </c>
      <c r="L643" s="344">
        <v>50.26</v>
      </c>
      <c r="M643" s="360">
        <v>0</v>
      </c>
      <c r="N643" s="344">
        <v>55.26</v>
      </c>
      <c r="O643" s="360">
        <v>0.19070000000000001</v>
      </c>
      <c r="P643" s="344">
        <v>46.61</v>
      </c>
      <c r="Q643" s="360">
        <v>0.2261</v>
      </c>
      <c r="R643" s="344">
        <v>50.93</v>
      </c>
    </row>
    <row r="644" spans="1:18">
      <c r="A644" s="296">
        <v>605542</v>
      </c>
      <c r="B644" s="343" t="s">
        <v>668</v>
      </c>
      <c r="C644" s="296" t="s">
        <v>105</v>
      </c>
      <c r="D644" s="344">
        <v>40691.949999999997</v>
      </c>
      <c r="E644" s="360">
        <v>0.1721</v>
      </c>
      <c r="F644" s="344">
        <v>41.94</v>
      </c>
      <c r="G644" s="360">
        <v>0.20549999999999999</v>
      </c>
      <c r="H644" s="344">
        <v>50.12</v>
      </c>
      <c r="I644" s="360">
        <v>0.17199999999999999</v>
      </c>
      <c r="J644" s="344">
        <v>41.22</v>
      </c>
      <c r="K644" s="360">
        <v>0.20910000000000001</v>
      </c>
      <c r="L644" s="344">
        <v>44.22</v>
      </c>
      <c r="M644" s="360">
        <v>0</v>
      </c>
      <c r="N644" s="344">
        <v>49.49</v>
      </c>
      <c r="O644" s="360">
        <v>0.17419999999999999</v>
      </c>
      <c r="P644" s="344">
        <v>40.81</v>
      </c>
      <c r="Q644" s="360">
        <v>0.2112</v>
      </c>
      <c r="R644" s="344">
        <v>44.57</v>
      </c>
    </row>
    <row r="645" spans="1:18">
      <c r="A645" s="296">
        <v>605833</v>
      </c>
      <c r="B645" s="343" t="s">
        <v>669</v>
      </c>
      <c r="C645" s="296" t="s">
        <v>105</v>
      </c>
      <c r="D645" s="344">
        <v>53424.86</v>
      </c>
      <c r="E645" s="360">
        <v>0.17749999999999999</v>
      </c>
      <c r="F645" s="344">
        <v>59.23</v>
      </c>
      <c r="G645" s="360">
        <v>0.21149999999999999</v>
      </c>
      <c r="H645" s="344">
        <v>70.819999999999993</v>
      </c>
      <c r="I645" s="360">
        <v>0.1769</v>
      </c>
      <c r="J645" s="344">
        <v>58.24</v>
      </c>
      <c r="K645" s="360">
        <v>0.21510000000000001</v>
      </c>
      <c r="L645" s="344">
        <v>62.73</v>
      </c>
      <c r="M645" s="360">
        <v>0</v>
      </c>
      <c r="N645" s="344">
        <v>69.78</v>
      </c>
      <c r="O645" s="360">
        <v>0.17960000000000001</v>
      </c>
      <c r="P645" s="344">
        <v>57.95</v>
      </c>
      <c r="Q645" s="360">
        <v>0.2162</v>
      </c>
      <c r="R645" s="344">
        <v>63.31</v>
      </c>
    </row>
    <row r="646" spans="1:18">
      <c r="A646" s="296">
        <v>605562</v>
      </c>
      <c r="B646" s="343" t="s">
        <v>670</v>
      </c>
      <c r="C646" s="296" t="s">
        <v>105</v>
      </c>
      <c r="D646" s="344">
        <v>51727.77</v>
      </c>
      <c r="E646" s="360">
        <v>0.16070000000000001</v>
      </c>
      <c r="F646" s="344">
        <v>53.13</v>
      </c>
      <c r="G646" s="360">
        <v>0.19270000000000001</v>
      </c>
      <c r="H646" s="344">
        <v>63.45</v>
      </c>
      <c r="I646" s="360">
        <v>0.16139999999999999</v>
      </c>
      <c r="J646" s="344">
        <v>52.17</v>
      </c>
      <c r="K646" s="360">
        <v>0.1963</v>
      </c>
      <c r="L646" s="344">
        <v>55.53</v>
      </c>
      <c r="M646" s="360">
        <v>0</v>
      </c>
      <c r="N646" s="344">
        <v>62.9</v>
      </c>
      <c r="O646" s="360">
        <v>0.1628</v>
      </c>
      <c r="P646" s="344">
        <v>51.03</v>
      </c>
      <c r="Q646" s="360">
        <v>0.20069999999999999</v>
      </c>
      <c r="R646" s="344">
        <v>55.76</v>
      </c>
    </row>
    <row r="647" spans="1:18">
      <c r="A647" s="296">
        <v>605780</v>
      </c>
      <c r="B647" s="343" t="s">
        <v>671</v>
      </c>
      <c r="C647" s="296" t="s">
        <v>105</v>
      </c>
      <c r="D647" s="344">
        <v>38148.699999999997</v>
      </c>
      <c r="E647" s="360">
        <v>0.17219999999999999</v>
      </c>
      <c r="F647" s="344">
        <v>70.510000000000005</v>
      </c>
      <c r="G647" s="360">
        <v>0.20549999999999999</v>
      </c>
      <c r="H647" s="344">
        <v>84.25</v>
      </c>
      <c r="I647" s="360">
        <v>0.17199999999999999</v>
      </c>
      <c r="J647" s="344">
        <v>69.28</v>
      </c>
      <c r="K647" s="360">
        <v>0.2092</v>
      </c>
      <c r="L647" s="344">
        <v>74.33</v>
      </c>
      <c r="M647" s="360">
        <v>0</v>
      </c>
      <c r="N647" s="344">
        <v>83.17</v>
      </c>
      <c r="O647" s="360">
        <v>0.17419999999999999</v>
      </c>
      <c r="P647" s="344">
        <v>68.58</v>
      </c>
      <c r="Q647" s="360">
        <v>0.21129999999999999</v>
      </c>
      <c r="R647" s="344">
        <v>74.930000000000007</v>
      </c>
    </row>
    <row r="648" spans="1:18">
      <c r="A648" s="296">
        <v>605523</v>
      </c>
      <c r="B648" s="343" t="s">
        <v>672</v>
      </c>
      <c r="C648" s="296" t="s">
        <v>105</v>
      </c>
      <c r="D648" s="344">
        <v>36360.93</v>
      </c>
      <c r="E648" s="360">
        <v>0.15529999999999999</v>
      </c>
      <c r="F648" s="344">
        <v>63.45</v>
      </c>
      <c r="G648" s="360">
        <v>0.18659999999999999</v>
      </c>
      <c r="H648" s="344">
        <v>75.7</v>
      </c>
      <c r="I648" s="360">
        <v>0.15640000000000001</v>
      </c>
      <c r="J648" s="344">
        <v>62.25</v>
      </c>
      <c r="K648" s="360">
        <v>0.19020000000000001</v>
      </c>
      <c r="L648" s="344">
        <v>66</v>
      </c>
      <c r="M648" s="360">
        <v>0</v>
      </c>
      <c r="N648" s="344">
        <v>75.209999999999994</v>
      </c>
      <c r="O648" s="360">
        <v>0.15740000000000001</v>
      </c>
      <c r="P648" s="344">
        <v>60.57</v>
      </c>
      <c r="Q648" s="360">
        <v>0.19550000000000001</v>
      </c>
      <c r="R648" s="344">
        <v>66.17</v>
      </c>
    </row>
    <row r="649" spans="1:18">
      <c r="A649" s="296">
        <v>605814</v>
      </c>
      <c r="B649" s="343" t="s">
        <v>673</v>
      </c>
      <c r="C649" s="296" t="s">
        <v>105</v>
      </c>
      <c r="D649" s="344">
        <v>45126.21</v>
      </c>
      <c r="E649" s="360">
        <v>0.1706</v>
      </c>
      <c r="F649" s="344">
        <v>80.87</v>
      </c>
      <c r="G649" s="360">
        <v>0.20380000000000001</v>
      </c>
      <c r="H649" s="344">
        <v>96.63</v>
      </c>
      <c r="I649" s="360">
        <v>0.17050000000000001</v>
      </c>
      <c r="J649" s="344">
        <v>79.47</v>
      </c>
      <c r="K649" s="360">
        <v>0.2074</v>
      </c>
      <c r="L649" s="344">
        <v>85.15</v>
      </c>
      <c r="M649" s="360">
        <v>0</v>
      </c>
      <c r="N649" s="344">
        <v>95.45</v>
      </c>
      <c r="O649" s="360">
        <v>0.17269999999999999</v>
      </c>
      <c r="P649" s="344">
        <v>78.52</v>
      </c>
      <c r="Q649" s="360">
        <v>0.2099</v>
      </c>
      <c r="R649" s="344">
        <v>85.79</v>
      </c>
    </row>
    <row r="650" spans="1:18">
      <c r="A650" s="296">
        <v>605543</v>
      </c>
      <c r="B650" s="343" t="s">
        <v>674</v>
      </c>
      <c r="C650" s="296" t="s">
        <v>105</v>
      </c>
      <c r="D650" s="344">
        <v>43338.44</v>
      </c>
      <c r="E650" s="360">
        <v>0.1537</v>
      </c>
      <c r="F650" s="344">
        <v>72.87</v>
      </c>
      <c r="G650" s="360">
        <v>0.18479999999999999</v>
      </c>
      <c r="H650" s="344">
        <v>86.94</v>
      </c>
      <c r="I650" s="360">
        <v>0.15490000000000001</v>
      </c>
      <c r="J650" s="344">
        <v>71.5</v>
      </c>
      <c r="K650" s="360">
        <v>0.18840000000000001</v>
      </c>
      <c r="L650" s="344">
        <v>75.709999999999994</v>
      </c>
      <c r="M650" s="360">
        <v>0</v>
      </c>
      <c r="N650" s="344">
        <v>86.43</v>
      </c>
      <c r="O650" s="360">
        <v>0.15579999999999999</v>
      </c>
      <c r="P650" s="344">
        <v>69.430000000000007</v>
      </c>
      <c r="Q650" s="360">
        <v>0.19400000000000001</v>
      </c>
      <c r="R650" s="344">
        <v>75.849999999999994</v>
      </c>
    </row>
    <row r="651" spans="1:18">
      <c r="A651" s="296">
        <v>605834</v>
      </c>
      <c r="B651" s="343" t="s">
        <v>675</v>
      </c>
      <c r="C651" s="296" t="s">
        <v>105</v>
      </c>
      <c r="D651" s="344">
        <v>57062.559999999998</v>
      </c>
      <c r="E651" s="360">
        <v>0.29320000000000002</v>
      </c>
      <c r="F651" s="344">
        <v>98.85</v>
      </c>
      <c r="G651" s="360">
        <v>0.33700000000000002</v>
      </c>
      <c r="H651" s="344">
        <v>119.49</v>
      </c>
      <c r="I651" s="360">
        <v>0.27879999999999999</v>
      </c>
      <c r="J651" s="344">
        <v>101.68</v>
      </c>
      <c r="K651" s="360">
        <v>0.3276</v>
      </c>
      <c r="L651" s="344">
        <v>115.78</v>
      </c>
      <c r="M651" s="360">
        <v>0</v>
      </c>
      <c r="N651" s="344">
        <v>110.69</v>
      </c>
      <c r="O651" s="360">
        <v>0.3009</v>
      </c>
      <c r="P651" s="344">
        <v>111.96</v>
      </c>
      <c r="Q651" s="360">
        <v>0.29749999999999999</v>
      </c>
      <c r="R651" s="344">
        <v>119.62</v>
      </c>
    </row>
    <row r="652" spans="1:18">
      <c r="A652" s="296">
        <v>605563</v>
      </c>
      <c r="B652" s="343" t="s">
        <v>676</v>
      </c>
      <c r="C652" s="296" t="s">
        <v>105</v>
      </c>
      <c r="D652" s="344">
        <v>55274.79</v>
      </c>
      <c r="E652" s="360">
        <v>0.28920000000000001</v>
      </c>
      <c r="F652" s="344">
        <v>89.9</v>
      </c>
      <c r="G652" s="360">
        <v>0.33300000000000002</v>
      </c>
      <c r="H652" s="344">
        <v>108.63</v>
      </c>
      <c r="I652" s="360">
        <v>0.27560000000000001</v>
      </c>
      <c r="J652" s="344">
        <v>92.74</v>
      </c>
      <c r="K652" s="360">
        <v>0.32279999999999998</v>
      </c>
      <c r="L652" s="344">
        <v>105.19</v>
      </c>
      <c r="M652" s="360">
        <v>0</v>
      </c>
      <c r="N652" s="344">
        <v>100.57</v>
      </c>
      <c r="O652" s="360">
        <v>0.29770000000000002</v>
      </c>
      <c r="P652" s="344">
        <v>101.78</v>
      </c>
      <c r="Q652" s="360">
        <v>0.29420000000000002</v>
      </c>
      <c r="R652" s="344">
        <v>108.48</v>
      </c>
    </row>
    <row r="653" spans="1:18">
      <c r="A653" s="296">
        <v>605606</v>
      </c>
      <c r="B653" s="343" t="s">
        <v>677</v>
      </c>
      <c r="C653" s="296" t="s">
        <v>222</v>
      </c>
      <c r="D653" s="344">
        <v>14.94</v>
      </c>
      <c r="E653" s="360">
        <v>0.2848</v>
      </c>
      <c r="F653" s="344">
        <v>122.32</v>
      </c>
      <c r="G653" s="360">
        <v>0.32869999999999999</v>
      </c>
      <c r="H653" s="344">
        <v>147.77000000000001</v>
      </c>
      <c r="I653" s="360">
        <v>0.27210000000000001</v>
      </c>
      <c r="J653" s="344">
        <v>126.59</v>
      </c>
      <c r="K653" s="360">
        <v>0.31759999999999999</v>
      </c>
      <c r="L653" s="344">
        <v>142.99</v>
      </c>
      <c r="M653" s="360">
        <v>0</v>
      </c>
      <c r="N653" s="344">
        <v>136.69</v>
      </c>
      <c r="O653" s="360">
        <v>0.29420000000000002</v>
      </c>
      <c r="P653" s="344">
        <v>138.44</v>
      </c>
      <c r="Q653" s="360">
        <v>0.29049999999999998</v>
      </c>
      <c r="R653" s="344">
        <v>147.19</v>
      </c>
    </row>
    <row r="654" spans="1:18">
      <c r="A654" s="296">
        <v>705314</v>
      </c>
      <c r="B654" s="343" t="s">
        <v>678</v>
      </c>
      <c r="C654" s="296" t="s">
        <v>26</v>
      </c>
      <c r="D654" s="344">
        <v>13874.75</v>
      </c>
      <c r="E654" s="360">
        <v>0.28000000000000003</v>
      </c>
      <c r="F654" s="344">
        <v>111.44</v>
      </c>
      <c r="G654" s="360">
        <v>0.3241</v>
      </c>
      <c r="H654" s="344">
        <v>134.61000000000001</v>
      </c>
      <c r="I654" s="360">
        <v>0.26829999999999998</v>
      </c>
      <c r="J654" s="344">
        <v>115.77</v>
      </c>
      <c r="K654" s="360">
        <v>0.312</v>
      </c>
      <c r="L654" s="344">
        <v>130.13999999999999</v>
      </c>
      <c r="M654" s="360">
        <v>0</v>
      </c>
      <c r="N654" s="344">
        <v>124.41</v>
      </c>
      <c r="O654" s="360">
        <v>0.2903</v>
      </c>
      <c r="P654" s="344">
        <v>126.08</v>
      </c>
      <c r="Q654" s="360">
        <v>0.28649999999999998</v>
      </c>
      <c r="R654" s="344">
        <v>133.66999999999999</v>
      </c>
    </row>
    <row r="655" spans="1:18">
      <c r="A655" s="296">
        <v>705312</v>
      </c>
      <c r="B655" s="343" t="s">
        <v>679</v>
      </c>
      <c r="C655" s="296" t="s">
        <v>26</v>
      </c>
      <c r="D655" s="344">
        <v>12617.05</v>
      </c>
      <c r="E655" s="360">
        <v>0.27310000000000001</v>
      </c>
      <c r="F655" s="344">
        <v>159.36000000000001</v>
      </c>
      <c r="G655" s="360">
        <v>0.31730000000000003</v>
      </c>
      <c r="H655" s="344">
        <v>192.4</v>
      </c>
      <c r="I655" s="360">
        <v>0.26279999999999998</v>
      </c>
      <c r="J655" s="344">
        <v>166.42</v>
      </c>
      <c r="K655" s="360">
        <v>0.3039</v>
      </c>
      <c r="L655" s="344">
        <v>185.81</v>
      </c>
      <c r="M655" s="360">
        <v>0</v>
      </c>
      <c r="N655" s="344">
        <v>177.63</v>
      </c>
      <c r="O655" s="360">
        <v>0.28470000000000001</v>
      </c>
      <c r="P655" s="344">
        <v>180.2</v>
      </c>
      <c r="Q655" s="360">
        <v>0.28060000000000002</v>
      </c>
      <c r="R655" s="344">
        <v>190.26</v>
      </c>
    </row>
    <row r="656" spans="1:18">
      <c r="A656" s="296">
        <v>705316</v>
      </c>
      <c r="B656" s="343" t="s">
        <v>680</v>
      </c>
      <c r="C656" s="296" t="s">
        <v>26</v>
      </c>
      <c r="D656" s="344">
        <v>15212.99</v>
      </c>
      <c r="E656" s="360">
        <v>0.26740000000000003</v>
      </c>
      <c r="F656" s="344">
        <v>145.61000000000001</v>
      </c>
      <c r="G656" s="360">
        <v>0.31180000000000002</v>
      </c>
      <c r="H656" s="344">
        <v>175.75</v>
      </c>
      <c r="I656" s="360">
        <v>0.25829999999999997</v>
      </c>
      <c r="J656" s="344">
        <v>152.72999999999999</v>
      </c>
      <c r="K656" s="360">
        <v>0.29730000000000001</v>
      </c>
      <c r="L656" s="344">
        <v>169.56</v>
      </c>
      <c r="M656" s="360">
        <v>0</v>
      </c>
      <c r="N656" s="344">
        <v>162.11000000000001</v>
      </c>
      <c r="O656" s="360">
        <v>0.28010000000000002</v>
      </c>
      <c r="P656" s="344">
        <v>164.57</v>
      </c>
      <c r="Q656" s="360">
        <v>0.27589999999999998</v>
      </c>
      <c r="R656" s="344">
        <v>173.19</v>
      </c>
    </row>
    <row r="657" spans="1:18">
      <c r="A657" s="296">
        <v>705315</v>
      </c>
      <c r="B657" s="343" t="s">
        <v>681</v>
      </c>
      <c r="C657" s="296" t="s">
        <v>26</v>
      </c>
      <c r="D657" s="344">
        <v>13856.99</v>
      </c>
      <c r="E657" s="360">
        <v>0.3271</v>
      </c>
      <c r="F657" s="344">
        <v>24.72</v>
      </c>
      <c r="G657" s="360">
        <v>0.36890000000000001</v>
      </c>
      <c r="H657" s="344">
        <v>29.95</v>
      </c>
      <c r="I657" s="360">
        <v>0.30449999999999999</v>
      </c>
      <c r="J657" s="344">
        <v>24.79</v>
      </c>
      <c r="K657" s="360">
        <v>0.3679</v>
      </c>
      <c r="L657" s="344">
        <v>29.18</v>
      </c>
      <c r="M657" s="360">
        <v>0</v>
      </c>
      <c r="N657" s="344">
        <v>27.89</v>
      </c>
      <c r="O657" s="360">
        <v>0.32700000000000001</v>
      </c>
      <c r="P657" s="344">
        <v>28.08</v>
      </c>
      <c r="Q657" s="360">
        <v>0.32479999999999998</v>
      </c>
      <c r="R657" s="344">
        <v>30.58</v>
      </c>
    </row>
    <row r="658" spans="1:18">
      <c r="A658" s="296">
        <v>705318</v>
      </c>
      <c r="B658" s="343" t="s">
        <v>682</v>
      </c>
      <c r="C658" s="296" t="s">
        <v>26</v>
      </c>
      <c r="D658" s="344">
        <v>16228.31</v>
      </c>
      <c r="E658" s="360">
        <v>0.32640000000000002</v>
      </c>
      <c r="F658" s="344">
        <v>22.46</v>
      </c>
      <c r="G658" s="360">
        <v>0.36820000000000003</v>
      </c>
      <c r="H658" s="344">
        <v>27.21</v>
      </c>
      <c r="I658" s="360">
        <v>0.3039</v>
      </c>
      <c r="J658" s="344">
        <v>22.53</v>
      </c>
      <c r="K658" s="360">
        <v>0.36709999999999998</v>
      </c>
      <c r="L658" s="344">
        <v>26.51</v>
      </c>
      <c r="M658" s="360">
        <v>0</v>
      </c>
      <c r="N658" s="344">
        <v>25.33</v>
      </c>
      <c r="O658" s="360">
        <v>0.32650000000000001</v>
      </c>
      <c r="P658" s="344">
        <v>25.51</v>
      </c>
      <c r="Q658" s="360">
        <v>0.32419999999999999</v>
      </c>
      <c r="R658" s="344">
        <v>27.77</v>
      </c>
    </row>
    <row r="659" spans="1:18">
      <c r="A659" s="296">
        <v>705317</v>
      </c>
      <c r="B659" s="343" t="s">
        <v>683</v>
      </c>
      <c r="C659" s="296" t="s">
        <v>26</v>
      </c>
      <c r="D659" s="344">
        <v>14699.85</v>
      </c>
      <c r="E659" s="360">
        <v>0.32219999999999999</v>
      </c>
      <c r="F659" s="344">
        <v>34.5</v>
      </c>
      <c r="G659" s="360">
        <v>0.36430000000000001</v>
      </c>
      <c r="H659" s="344">
        <v>41.78</v>
      </c>
      <c r="I659" s="360">
        <v>0.3009</v>
      </c>
      <c r="J659" s="344">
        <v>34.72</v>
      </c>
      <c r="K659" s="360">
        <v>0.36199999999999999</v>
      </c>
      <c r="L659" s="344">
        <v>40.67</v>
      </c>
      <c r="M659" s="360">
        <v>0</v>
      </c>
      <c r="N659" s="344">
        <v>38.869999999999997</v>
      </c>
      <c r="O659" s="360">
        <v>0.32340000000000002</v>
      </c>
      <c r="P659" s="344">
        <v>39.159999999999997</v>
      </c>
      <c r="Q659" s="360">
        <v>0.32100000000000001</v>
      </c>
      <c r="R659" s="344">
        <v>42.54</v>
      </c>
    </row>
    <row r="660" spans="1:18">
      <c r="A660" s="296">
        <v>705320</v>
      </c>
      <c r="B660" s="343" t="s">
        <v>684</v>
      </c>
      <c r="C660" s="296" t="s">
        <v>26</v>
      </c>
      <c r="D660" s="344">
        <v>20363.919999999998</v>
      </c>
      <c r="E660" s="360">
        <v>0.32100000000000001</v>
      </c>
      <c r="F660" s="344">
        <v>31.3</v>
      </c>
      <c r="G660" s="360">
        <v>0.36330000000000001</v>
      </c>
      <c r="H660" s="344">
        <v>37.89</v>
      </c>
      <c r="I660" s="360">
        <v>0.30009999999999998</v>
      </c>
      <c r="J660" s="344">
        <v>31.52</v>
      </c>
      <c r="K660" s="360">
        <v>0.36070000000000002</v>
      </c>
      <c r="L660" s="344">
        <v>36.89</v>
      </c>
      <c r="M660" s="360">
        <v>0</v>
      </c>
      <c r="N660" s="344">
        <v>35.25</v>
      </c>
      <c r="O660" s="360">
        <v>0.3226</v>
      </c>
      <c r="P660" s="344">
        <v>35.520000000000003</v>
      </c>
      <c r="Q660" s="360">
        <v>0.3201</v>
      </c>
      <c r="R660" s="344">
        <v>38.56</v>
      </c>
    </row>
    <row r="661" spans="1:18">
      <c r="A661" s="296">
        <v>705319</v>
      </c>
      <c r="B661" s="343" t="s">
        <v>685</v>
      </c>
      <c r="C661" s="296" t="s">
        <v>26</v>
      </c>
      <c r="D661" s="344">
        <v>18493.490000000002</v>
      </c>
      <c r="E661" s="360">
        <v>0.31669999999999998</v>
      </c>
      <c r="F661" s="344">
        <v>44.62</v>
      </c>
      <c r="G661" s="360">
        <v>0.35930000000000001</v>
      </c>
      <c r="H661" s="344">
        <v>54.01</v>
      </c>
      <c r="I661" s="360">
        <v>0.29680000000000001</v>
      </c>
      <c r="J661" s="344">
        <v>45.09</v>
      </c>
      <c r="K661" s="360">
        <v>0.35549999999999998</v>
      </c>
      <c r="L661" s="344">
        <v>52.54</v>
      </c>
      <c r="M661" s="360">
        <v>0</v>
      </c>
      <c r="N661" s="344">
        <v>50.22</v>
      </c>
      <c r="O661" s="360">
        <v>0.31919999999999998</v>
      </c>
      <c r="P661" s="344">
        <v>50.64</v>
      </c>
      <c r="Q661" s="360">
        <v>0.3165</v>
      </c>
      <c r="R661" s="344">
        <v>54.83</v>
      </c>
    </row>
    <row r="662" spans="1:18">
      <c r="A662" s="296">
        <v>705322</v>
      </c>
      <c r="B662" s="343" t="s">
        <v>686</v>
      </c>
      <c r="C662" s="296" t="s">
        <v>26</v>
      </c>
      <c r="D662" s="344">
        <v>21417.94</v>
      </c>
      <c r="E662" s="360">
        <v>0.31480000000000002</v>
      </c>
      <c r="F662" s="344">
        <v>40.450000000000003</v>
      </c>
      <c r="G662" s="360">
        <v>0.35749999999999998</v>
      </c>
      <c r="H662" s="344">
        <v>48.96</v>
      </c>
      <c r="I662" s="360">
        <v>0.29530000000000001</v>
      </c>
      <c r="J662" s="344">
        <v>40.94</v>
      </c>
      <c r="K662" s="360">
        <v>0.35320000000000001</v>
      </c>
      <c r="L662" s="344">
        <v>47.63</v>
      </c>
      <c r="M662" s="360">
        <v>0</v>
      </c>
      <c r="N662" s="344">
        <v>45.51</v>
      </c>
      <c r="O662" s="360">
        <v>0.31769999999999998</v>
      </c>
      <c r="P662" s="344">
        <v>45.92</v>
      </c>
      <c r="Q662" s="360">
        <v>0.31490000000000001</v>
      </c>
      <c r="R662" s="344">
        <v>49.66</v>
      </c>
    </row>
    <row r="663" spans="1:18">
      <c r="A663" s="296">
        <v>705321</v>
      </c>
      <c r="B663" s="343" t="s">
        <v>687</v>
      </c>
      <c r="C663" s="296" t="s">
        <v>26</v>
      </c>
      <c r="D663" s="344">
        <v>19304.21</v>
      </c>
      <c r="E663" s="360">
        <v>0.31169999999999998</v>
      </c>
      <c r="F663" s="344">
        <v>54.94</v>
      </c>
      <c r="G663" s="360">
        <v>0.35460000000000003</v>
      </c>
      <c r="H663" s="344">
        <v>66.48</v>
      </c>
      <c r="I663" s="360">
        <v>0.29299999999999998</v>
      </c>
      <c r="J663" s="344">
        <v>55.71</v>
      </c>
      <c r="K663" s="360">
        <v>0.34970000000000001</v>
      </c>
      <c r="L663" s="344">
        <v>64.61</v>
      </c>
      <c r="M663" s="360">
        <v>0</v>
      </c>
      <c r="N663" s="344">
        <v>61.77</v>
      </c>
      <c r="O663" s="360">
        <v>0.31540000000000001</v>
      </c>
      <c r="P663" s="344">
        <v>62.32</v>
      </c>
      <c r="Q663" s="360">
        <v>0.31259999999999999</v>
      </c>
      <c r="R663" s="344">
        <v>67.28</v>
      </c>
    </row>
    <row r="664" spans="1:18">
      <c r="A664" s="296">
        <v>705324</v>
      </c>
      <c r="B664" s="343" t="s">
        <v>688</v>
      </c>
      <c r="C664" s="296" t="s">
        <v>26</v>
      </c>
      <c r="D664" s="344">
        <v>23519.48</v>
      </c>
      <c r="E664" s="360">
        <v>0.30940000000000001</v>
      </c>
      <c r="F664" s="344">
        <v>49.83</v>
      </c>
      <c r="G664" s="360">
        <v>0.35239999999999999</v>
      </c>
      <c r="H664" s="344">
        <v>60.28</v>
      </c>
      <c r="I664" s="360">
        <v>0.2913</v>
      </c>
      <c r="J664" s="344">
        <v>50.62</v>
      </c>
      <c r="K664" s="360">
        <v>0.34689999999999999</v>
      </c>
      <c r="L664" s="344">
        <v>58.58</v>
      </c>
      <c r="M664" s="360">
        <v>0</v>
      </c>
      <c r="N664" s="344">
        <v>55.99</v>
      </c>
      <c r="O664" s="360">
        <v>0.31359999999999999</v>
      </c>
      <c r="P664" s="344">
        <v>56.53</v>
      </c>
      <c r="Q664" s="360">
        <v>0.31059999999999999</v>
      </c>
      <c r="R664" s="344">
        <v>60.95</v>
      </c>
    </row>
    <row r="665" spans="1:18">
      <c r="A665" s="296">
        <v>705323</v>
      </c>
      <c r="B665" s="343" t="s">
        <v>689</v>
      </c>
      <c r="C665" s="296" t="s">
        <v>26</v>
      </c>
      <c r="D665" s="344">
        <v>21254.9</v>
      </c>
      <c r="E665" s="360">
        <v>0.30680000000000002</v>
      </c>
      <c r="F665" s="344">
        <v>65.53</v>
      </c>
      <c r="G665" s="360">
        <v>0.34989999999999999</v>
      </c>
      <c r="H665" s="344">
        <v>79.290000000000006</v>
      </c>
      <c r="I665" s="360">
        <v>0.28920000000000001</v>
      </c>
      <c r="J665" s="344">
        <v>66.7</v>
      </c>
      <c r="K665" s="360">
        <v>0.34379999999999999</v>
      </c>
      <c r="L665" s="344">
        <v>76.989999999999995</v>
      </c>
      <c r="M665" s="360">
        <v>0</v>
      </c>
      <c r="N665" s="344">
        <v>73.599999999999994</v>
      </c>
      <c r="O665" s="360">
        <v>0.3115</v>
      </c>
      <c r="P665" s="344">
        <v>74.319999999999993</v>
      </c>
      <c r="Q665" s="360">
        <v>0.3085</v>
      </c>
      <c r="R665" s="344">
        <v>80.02</v>
      </c>
    </row>
    <row r="666" spans="1:18">
      <c r="A666" s="296">
        <v>705326</v>
      </c>
      <c r="B666" s="343" t="s">
        <v>690</v>
      </c>
      <c r="C666" s="296" t="s">
        <v>26</v>
      </c>
      <c r="D666" s="344">
        <v>25259.62</v>
      </c>
      <c r="E666" s="360">
        <v>0.30420000000000003</v>
      </c>
      <c r="F666" s="344">
        <v>59.47</v>
      </c>
      <c r="G666" s="360">
        <v>0.34739999999999999</v>
      </c>
      <c r="H666" s="344">
        <v>71.92</v>
      </c>
      <c r="I666" s="360">
        <v>0.2873</v>
      </c>
      <c r="J666" s="344">
        <v>60.66</v>
      </c>
      <c r="K666" s="360">
        <v>0.34060000000000001</v>
      </c>
      <c r="L666" s="344">
        <v>69.83</v>
      </c>
      <c r="M666" s="360">
        <v>0</v>
      </c>
      <c r="N666" s="344">
        <v>66.739999999999995</v>
      </c>
      <c r="O666" s="360">
        <v>0.30959999999999999</v>
      </c>
      <c r="P666" s="344">
        <v>67.42</v>
      </c>
      <c r="Q666" s="360">
        <v>0.30640000000000001</v>
      </c>
      <c r="R666" s="344">
        <v>72.48</v>
      </c>
    </row>
    <row r="667" spans="1:18">
      <c r="A667" s="296">
        <v>705325</v>
      </c>
      <c r="B667" s="343" t="s">
        <v>691</v>
      </c>
      <c r="C667" s="296" t="s">
        <v>26</v>
      </c>
      <c r="D667" s="344">
        <v>22780.94</v>
      </c>
      <c r="E667" s="360">
        <v>0.30209999999999998</v>
      </c>
      <c r="F667" s="344">
        <v>76.38</v>
      </c>
      <c r="G667" s="360">
        <v>0.34549999999999997</v>
      </c>
      <c r="H667" s="344">
        <v>92.37</v>
      </c>
      <c r="I667" s="360">
        <v>0.28570000000000001</v>
      </c>
      <c r="J667" s="344">
        <v>78.040000000000006</v>
      </c>
      <c r="K667" s="360">
        <v>0.3382</v>
      </c>
      <c r="L667" s="344">
        <v>89.65</v>
      </c>
      <c r="M667" s="360">
        <v>0</v>
      </c>
      <c r="N667" s="344">
        <v>85.69</v>
      </c>
      <c r="O667" s="360">
        <v>0.308</v>
      </c>
      <c r="P667" s="344">
        <v>86.59</v>
      </c>
      <c r="Q667" s="360">
        <v>0.30480000000000002</v>
      </c>
      <c r="R667" s="344">
        <v>92.98</v>
      </c>
    </row>
    <row r="668" spans="1:18">
      <c r="A668" s="296">
        <v>705328</v>
      </c>
      <c r="B668" s="343" t="s">
        <v>692</v>
      </c>
      <c r="C668" s="296" t="s">
        <v>26</v>
      </c>
      <c r="D668" s="344">
        <v>32078.27</v>
      </c>
      <c r="E668" s="360">
        <v>0.2989</v>
      </c>
      <c r="F668" s="344">
        <v>69.36</v>
      </c>
      <c r="G668" s="360">
        <v>0.34239999999999998</v>
      </c>
      <c r="H668" s="344">
        <v>83.88</v>
      </c>
      <c r="I668" s="360">
        <v>0.28310000000000002</v>
      </c>
      <c r="J668" s="344">
        <v>71.040000000000006</v>
      </c>
      <c r="K668" s="360">
        <v>0.33429999999999999</v>
      </c>
      <c r="L668" s="344">
        <v>81.349999999999994</v>
      </c>
      <c r="M668" s="360">
        <v>0</v>
      </c>
      <c r="N668" s="344">
        <v>77.760000000000005</v>
      </c>
      <c r="O668" s="360">
        <v>0.3054</v>
      </c>
      <c r="P668" s="344">
        <v>78.61</v>
      </c>
      <c r="Q668" s="360">
        <v>0.30209999999999998</v>
      </c>
      <c r="R668" s="344">
        <v>84.25</v>
      </c>
    </row>
    <row r="669" spans="1:18">
      <c r="A669" s="296">
        <v>705327</v>
      </c>
      <c r="B669" s="343" t="s">
        <v>693</v>
      </c>
      <c r="C669" s="296" t="s">
        <v>26</v>
      </c>
      <c r="D669" s="344">
        <v>29003.18</v>
      </c>
      <c r="E669" s="360">
        <v>0.29759999999999998</v>
      </c>
      <c r="F669" s="344">
        <v>87.53</v>
      </c>
      <c r="G669" s="360">
        <v>0.34110000000000001</v>
      </c>
      <c r="H669" s="344">
        <v>105.83</v>
      </c>
      <c r="I669" s="360">
        <v>0.28220000000000001</v>
      </c>
      <c r="J669" s="344">
        <v>89.74</v>
      </c>
      <c r="K669" s="360">
        <v>0.3327</v>
      </c>
      <c r="L669" s="344">
        <v>102.63</v>
      </c>
      <c r="M669" s="360">
        <v>0</v>
      </c>
      <c r="N669" s="344">
        <v>98.1</v>
      </c>
      <c r="O669" s="360">
        <v>0.3044</v>
      </c>
      <c r="P669" s="344">
        <v>99.18</v>
      </c>
      <c r="Q669" s="360">
        <v>0.30109999999999998</v>
      </c>
      <c r="R669" s="344">
        <v>106.23</v>
      </c>
    </row>
    <row r="670" spans="1:18">
      <c r="A670" s="296">
        <v>705330</v>
      </c>
      <c r="B670" s="343" t="s">
        <v>694</v>
      </c>
      <c r="C670" s="296" t="s">
        <v>26</v>
      </c>
      <c r="D670" s="344">
        <v>29907.39</v>
      </c>
      <c r="E670" s="360">
        <v>0.29380000000000001</v>
      </c>
      <c r="F670" s="344">
        <v>79.510000000000005</v>
      </c>
      <c r="G670" s="360">
        <v>0.33760000000000001</v>
      </c>
      <c r="H670" s="344">
        <v>96.13</v>
      </c>
      <c r="I670" s="360">
        <v>0.2792</v>
      </c>
      <c r="J670" s="344">
        <v>81.75</v>
      </c>
      <c r="K670" s="360">
        <v>0.32829999999999998</v>
      </c>
      <c r="L670" s="344">
        <v>93.15</v>
      </c>
      <c r="M670" s="360">
        <v>0</v>
      </c>
      <c r="N670" s="344">
        <v>89.05</v>
      </c>
      <c r="O670" s="360">
        <v>0.3014</v>
      </c>
      <c r="P670" s="344">
        <v>90.07</v>
      </c>
      <c r="Q670" s="360">
        <v>0.29799999999999999</v>
      </c>
      <c r="R670" s="344">
        <v>96.28</v>
      </c>
    </row>
    <row r="671" spans="1:18">
      <c r="A671" s="296">
        <v>705329</v>
      </c>
      <c r="B671" s="343" t="s">
        <v>695</v>
      </c>
      <c r="C671" s="296" t="s">
        <v>26</v>
      </c>
      <c r="D671" s="344">
        <v>26832.07</v>
      </c>
      <c r="E671" s="360">
        <v>8.6699999999999999E-2</v>
      </c>
      <c r="F671" s="344">
        <v>71.510000000000005</v>
      </c>
      <c r="G671" s="360">
        <v>0.1275</v>
      </c>
      <c r="H671" s="344">
        <v>93.81</v>
      </c>
      <c r="I671" s="360">
        <v>0.77800000000000002</v>
      </c>
      <c r="J671" s="344">
        <v>88.65</v>
      </c>
      <c r="K671" s="360">
        <v>0.82320000000000004</v>
      </c>
      <c r="L671" s="344">
        <v>82.74</v>
      </c>
      <c r="M671" s="360">
        <v>0</v>
      </c>
      <c r="N671" s="344">
        <v>91.75</v>
      </c>
      <c r="O671" s="360">
        <v>0.7954</v>
      </c>
      <c r="P671" s="344">
        <v>82.3</v>
      </c>
      <c r="Q671" s="360">
        <v>0.1108</v>
      </c>
      <c r="R671" s="344">
        <v>112.98</v>
      </c>
    </row>
    <row r="672" spans="1:18">
      <c r="A672" s="296">
        <v>705332</v>
      </c>
      <c r="B672" s="343" t="s">
        <v>696</v>
      </c>
      <c r="C672" s="296" t="s">
        <v>26</v>
      </c>
      <c r="D672" s="344">
        <v>32381.72</v>
      </c>
      <c r="E672" s="360">
        <v>8.0600000000000005E-2</v>
      </c>
      <c r="F672" s="344">
        <v>69.25</v>
      </c>
      <c r="G672" s="360">
        <v>0.11940000000000001</v>
      </c>
      <c r="H672" s="344">
        <v>91.07</v>
      </c>
      <c r="I672" s="360">
        <v>0.79200000000000004</v>
      </c>
      <c r="J672" s="344">
        <v>86.39</v>
      </c>
      <c r="K672" s="360">
        <v>0.83489999999999998</v>
      </c>
      <c r="L672" s="344">
        <v>80.069999999999993</v>
      </c>
      <c r="M672" s="360">
        <v>0</v>
      </c>
      <c r="N672" s="344">
        <v>89.19</v>
      </c>
      <c r="O672" s="360">
        <v>0.80869999999999997</v>
      </c>
      <c r="P672" s="344">
        <v>79.73</v>
      </c>
      <c r="Q672" s="360">
        <v>0.1037</v>
      </c>
      <c r="R672" s="344">
        <v>110.17</v>
      </c>
    </row>
    <row r="673" spans="1:18">
      <c r="A673" s="296">
        <v>705331</v>
      </c>
      <c r="B673" s="343" t="s">
        <v>697</v>
      </c>
      <c r="C673" s="296" t="s">
        <v>26</v>
      </c>
      <c r="D673" s="344">
        <v>29246.77</v>
      </c>
      <c r="E673" s="360">
        <v>9.6500000000000002E-2</v>
      </c>
      <c r="F673" s="344">
        <v>89.79</v>
      </c>
      <c r="G673" s="360">
        <v>0.14000000000000001</v>
      </c>
      <c r="H673" s="344">
        <v>117.23</v>
      </c>
      <c r="I673" s="360">
        <v>0.75080000000000002</v>
      </c>
      <c r="J673" s="344">
        <v>110.17</v>
      </c>
      <c r="K673" s="360">
        <v>0.79890000000000005</v>
      </c>
      <c r="L673" s="344">
        <v>103.96</v>
      </c>
      <c r="M673" s="360">
        <v>0</v>
      </c>
      <c r="N673" s="344">
        <v>114.32</v>
      </c>
      <c r="O673" s="360">
        <v>0.76990000000000003</v>
      </c>
      <c r="P673" s="344">
        <v>103.23</v>
      </c>
      <c r="Q673" s="360">
        <v>0.12180000000000001</v>
      </c>
      <c r="R673" s="344">
        <v>139.91</v>
      </c>
    </row>
    <row r="674" spans="1:18">
      <c r="A674" s="296">
        <v>705334</v>
      </c>
      <c r="B674" s="343" t="s">
        <v>698</v>
      </c>
      <c r="C674" s="296" t="s">
        <v>26</v>
      </c>
      <c r="D674" s="344">
        <v>34460.160000000003</v>
      </c>
      <c r="E674" s="360">
        <v>8.9700000000000002E-2</v>
      </c>
      <c r="F674" s="344">
        <v>86.59</v>
      </c>
      <c r="G674" s="360">
        <v>0.1313</v>
      </c>
      <c r="H674" s="344">
        <v>113.34</v>
      </c>
      <c r="I674" s="360">
        <v>0.76600000000000001</v>
      </c>
      <c r="J674" s="344">
        <v>106.97</v>
      </c>
      <c r="K674" s="360">
        <v>0.81159999999999999</v>
      </c>
      <c r="L674" s="344">
        <v>100.18</v>
      </c>
      <c r="M674" s="360">
        <v>0</v>
      </c>
      <c r="N674" s="344">
        <v>110.7</v>
      </c>
      <c r="O674" s="360">
        <v>0.7843</v>
      </c>
      <c r="P674" s="344">
        <v>99.59</v>
      </c>
      <c r="Q674" s="360">
        <v>0.1142</v>
      </c>
      <c r="R674" s="344">
        <v>135.93</v>
      </c>
    </row>
    <row r="675" spans="1:18">
      <c r="A675" s="296">
        <v>705333</v>
      </c>
      <c r="B675" s="343" t="s">
        <v>699</v>
      </c>
      <c r="C675" s="296" t="s">
        <v>26</v>
      </c>
      <c r="D675" s="344">
        <v>31354.33</v>
      </c>
      <c r="E675" s="360">
        <v>8.5999999999999993E-2</v>
      </c>
      <c r="F675" s="344">
        <v>126.91</v>
      </c>
      <c r="G675" s="360">
        <v>0.1263</v>
      </c>
      <c r="H675" s="344">
        <v>166.32</v>
      </c>
      <c r="I675" s="360">
        <v>0.77159999999999995</v>
      </c>
      <c r="J675" s="344">
        <v>157.4</v>
      </c>
      <c r="K675" s="360">
        <v>0.81540000000000001</v>
      </c>
      <c r="L675" s="344">
        <v>146.72999999999999</v>
      </c>
      <c r="M675" s="360">
        <v>0</v>
      </c>
      <c r="N675" s="344">
        <v>162.53</v>
      </c>
      <c r="O675" s="360">
        <v>0.78959999999999997</v>
      </c>
      <c r="P675" s="344">
        <v>146</v>
      </c>
      <c r="Q675" s="360">
        <v>0.10979999999999999</v>
      </c>
      <c r="R675" s="344">
        <v>199.75</v>
      </c>
    </row>
    <row r="676" spans="1:18">
      <c r="A676" s="296">
        <v>705336</v>
      </c>
      <c r="B676" s="343" t="s">
        <v>700</v>
      </c>
      <c r="C676" s="296" t="s">
        <v>26</v>
      </c>
      <c r="D676" s="344">
        <v>46388.1</v>
      </c>
      <c r="E676" s="360">
        <v>7.9500000000000001E-2</v>
      </c>
      <c r="F676" s="344">
        <v>122.74</v>
      </c>
      <c r="G676" s="360">
        <v>0.1178</v>
      </c>
      <c r="H676" s="344">
        <v>161.27000000000001</v>
      </c>
      <c r="I676" s="360">
        <v>0.78610000000000002</v>
      </c>
      <c r="J676" s="344">
        <v>153.25</v>
      </c>
      <c r="K676" s="360">
        <v>0.82720000000000005</v>
      </c>
      <c r="L676" s="344">
        <v>141.82</v>
      </c>
      <c r="M676" s="360">
        <v>0</v>
      </c>
      <c r="N676" s="344">
        <v>157.82</v>
      </c>
      <c r="O676" s="360">
        <v>0.80330000000000001</v>
      </c>
      <c r="P676" s="344">
        <v>141.28</v>
      </c>
      <c r="Q676" s="360">
        <v>0.1023</v>
      </c>
      <c r="R676" s="344">
        <v>194.58</v>
      </c>
    </row>
    <row r="677" spans="1:18">
      <c r="A677" s="296">
        <v>705335</v>
      </c>
      <c r="B677" s="343" t="s">
        <v>701</v>
      </c>
      <c r="C677" s="296" t="s">
        <v>26</v>
      </c>
      <c r="D677" s="344">
        <v>42059.1</v>
      </c>
      <c r="E677" s="360">
        <v>0.90549999999999997</v>
      </c>
      <c r="F677" s="344">
        <v>773.43</v>
      </c>
      <c r="G677" s="360">
        <v>2.3800000000000002E-2</v>
      </c>
      <c r="H677" s="344">
        <v>1017.5</v>
      </c>
      <c r="I677" s="360">
        <v>0.90590000000000004</v>
      </c>
      <c r="J677" s="344">
        <v>997.23</v>
      </c>
      <c r="K677" s="360">
        <v>0.9244</v>
      </c>
      <c r="L677" s="344">
        <v>1110.27</v>
      </c>
      <c r="M677" s="360">
        <v>0</v>
      </c>
      <c r="N677" s="344">
        <v>1016.52</v>
      </c>
      <c r="O677" s="360">
        <v>0.90680000000000005</v>
      </c>
      <c r="P677" s="344">
        <v>1065.25</v>
      </c>
      <c r="Q677" s="360">
        <v>1.7299999999999999E-2</v>
      </c>
      <c r="R677" s="344">
        <v>1009.51</v>
      </c>
    </row>
    <row r="678" spans="1:18">
      <c r="A678" s="296">
        <v>705338</v>
      </c>
      <c r="B678" s="343" t="s">
        <v>702</v>
      </c>
      <c r="C678" s="296" t="s">
        <v>26</v>
      </c>
      <c r="D678" s="344">
        <v>43172.57</v>
      </c>
      <c r="E678" s="360">
        <v>0.91120000000000001</v>
      </c>
      <c r="F678" s="344">
        <v>764.48</v>
      </c>
      <c r="G678" s="360">
        <v>1.9699999999999999E-2</v>
      </c>
      <c r="H678" s="344">
        <v>1006.65</v>
      </c>
      <c r="I678" s="360">
        <v>0.91239999999999999</v>
      </c>
      <c r="J678" s="344">
        <v>988.33</v>
      </c>
      <c r="K678" s="360">
        <v>0.92930000000000001</v>
      </c>
      <c r="L678" s="344">
        <v>1099.69</v>
      </c>
      <c r="M678" s="360">
        <v>0</v>
      </c>
      <c r="N678" s="344">
        <v>1006.4</v>
      </c>
      <c r="O678" s="360">
        <v>0.91259999999999997</v>
      </c>
      <c r="P678" s="344">
        <v>1055.07</v>
      </c>
      <c r="Q678" s="360">
        <v>1.43E-2</v>
      </c>
      <c r="R678" s="344">
        <v>998.38</v>
      </c>
    </row>
    <row r="679" spans="1:18">
      <c r="A679" s="296">
        <v>705337</v>
      </c>
      <c r="B679" s="343" t="s">
        <v>703</v>
      </c>
      <c r="C679" s="296" t="s">
        <v>26</v>
      </c>
      <c r="D679" s="344">
        <v>38690.35</v>
      </c>
      <c r="E679" s="360"/>
      <c r="F679" s="344">
        <v>0</v>
      </c>
      <c r="G679" s="360"/>
      <c r="H679" s="344">
        <v>0</v>
      </c>
      <c r="I679" s="360"/>
      <c r="J679" s="344">
        <v>0</v>
      </c>
      <c r="K679" s="360"/>
      <c r="L679" s="344">
        <v>0</v>
      </c>
      <c r="M679" s="360"/>
      <c r="N679" s="344">
        <v>0</v>
      </c>
      <c r="O679" s="360"/>
      <c r="P679" s="344">
        <v>0</v>
      </c>
      <c r="Q679" s="360"/>
      <c r="R679" s="344">
        <v>0</v>
      </c>
    </row>
    <row r="680" spans="1:18">
      <c r="A680" s="296">
        <v>705340</v>
      </c>
      <c r="B680" s="343" t="s">
        <v>704</v>
      </c>
      <c r="C680" s="296" t="s">
        <v>26</v>
      </c>
      <c r="D680" s="344">
        <v>46597.88</v>
      </c>
      <c r="E680" s="360"/>
      <c r="F680" s="344">
        <v>0</v>
      </c>
      <c r="G680" s="360"/>
      <c r="H680" s="344">
        <v>0</v>
      </c>
      <c r="I680" s="360"/>
      <c r="J680" s="344">
        <v>0</v>
      </c>
      <c r="K680" s="360"/>
      <c r="L680" s="344">
        <v>0</v>
      </c>
      <c r="M680" s="360"/>
      <c r="N680" s="344">
        <v>0</v>
      </c>
      <c r="O680" s="360"/>
      <c r="P680" s="344">
        <v>0</v>
      </c>
      <c r="Q680" s="360"/>
      <c r="R680" s="344">
        <v>0</v>
      </c>
    </row>
    <row r="681" spans="1:18">
      <c r="A681" s="296">
        <v>705339</v>
      </c>
      <c r="B681" s="343" t="s">
        <v>705</v>
      </c>
      <c r="C681" s="296" t="s">
        <v>26</v>
      </c>
      <c r="D681" s="344">
        <v>42070.720000000001</v>
      </c>
      <c r="E681" s="360"/>
      <c r="F681" s="344">
        <v>0</v>
      </c>
      <c r="G681" s="360"/>
      <c r="H681" s="344">
        <v>0</v>
      </c>
      <c r="I681" s="360"/>
      <c r="J681" s="344">
        <v>0</v>
      </c>
      <c r="K681" s="360"/>
      <c r="L681" s="344">
        <v>0</v>
      </c>
      <c r="M681" s="360"/>
      <c r="N681" s="344">
        <v>0</v>
      </c>
      <c r="O681" s="360"/>
      <c r="P681" s="344">
        <v>0</v>
      </c>
      <c r="Q681" s="360"/>
      <c r="R681" s="344">
        <v>0</v>
      </c>
    </row>
    <row r="682" spans="1:18">
      <c r="A682" s="296">
        <v>705342</v>
      </c>
      <c r="B682" s="343" t="s">
        <v>706</v>
      </c>
      <c r="C682" s="296" t="s">
        <v>26</v>
      </c>
      <c r="D682" s="344">
        <v>52897.09</v>
      </c>
      <c r="E682" s="360"/>
      <c r="F682" s="344">
        <v>0</v>
      </c>
      <c r="G682" s="360"/>
      <c r="H682" s="344">
        <v>0</v>
      </c>
      <c r="I682" s="360"/>
      <c r="J682" s="344">
        <v>0</v>
      </c>
      <c r="K682" s="360"/>
      <c r="L682" s="344">
        <v>0</v>
      </c>
      <c r="M682" s="360"/>
      <c r="N682" s="344">
        <v>0</v>
      </c>
      <c r="O682" s="360"/>
      <c r="P682" s="344">
        <v>0</v>
      </c>
      <c r="Q682" s="360"/>
      <c r="R682" s="344">
        <v>0</v>
      </c>
    </row>
    <row r="683" spans="1:18">
      <c r="A683" s="296">
        <v>705341</v>
      </c>
      <c r="B683" s="343" t="s">
        <v>707</v>
      </c>
      <c r="C683" s="296" t="s">
        <v>26</v>
      </c>
      <c r="D683" s="344">
        <v>47861.74</v>
      </c>
      <c r="E683" s="360">
        <v>0.89129999999999998</v>
      </c>
      <c r="F683" s="344">
        <v>165.36</v>
      </c>
      <c r="G683" s="360">
        <v>2.7900000000000001E-2</v>
      </c>
      <c r="H683" s="344">
        <v>217.15</v>
      </c>
      <c r="I683" s="360">
        <v>0.89159999999999995</v>
      </c>
      <c r="J683" s="344">
        <v>212.14</v>
      </c>
      <c r="K683" s="360">
        <v>0.91269999999999996</v>
      </c>
      <c r="L683" s="344">
        <v>236.07</v>
      </c>
      <c r="M683" s="360">
        <v>0</v>
      </c>
      <c r="N683" s="344">
        <v>216.85</v>
      </c>
      <c r="O683" s="360">
        <v>0.89290000000000003</v>
      </c>
      <c r="P683" s="344">
        <v>226.36</v>
      </c>
      <c r="Q683" s="360">
        <v>2.0400000000000001E-2</v>
      </c>
      <c r="R683" s="344">
        <v>215.03</v>
      </c>
    </row>
    <row r="684" spans="1:18">
      <c r="A684" s="296">
        <v>705344</v>
      </c>
      <c r="B684" s="343" t="s">
        <v>708</v>
      </c>
      <c r="C684" s="296" t="s">
        <v>26</v>
      </c>
      <c r="D684" s="344">
        <v>67067.509999999995</v>
      </c>
      <c r="E684" s="360">
        <v>0.89790000000000003</v>
      </c>
      <c r="F684" s="344">
        <v>163.12</v>
      </c>
      <c r="G684" s="360">
        <v>2.3199999999999998E-2</v>
      </c>
      <c r="H684" s="344">
        <v>214.42</v>
      </c>
      <c r="I684" s="360">
        <v>0.89910000000000001</v>
      </c>
      <c r="J684" s="344">
        <v>209.89</v>
      </c>
      <c r="K684" s="360">
        <v>0.91849999999999998</v>
      </c>
      <c r="L684" s="344">
        <v>233.42</v>
      </c>
      <c r="M684" s="360">
        <v>0</v>
      </c>
      <c r="N684" s="344">
        <v>214.33</v>
      </c>
      <c r="O684" s="360">
        <v>0.89949999999999997</v>
      </c>
      <c r="P684" s="344">
        <v>223.81</v>
      </c>
      <c r="Q684" s="360">
        <v>1.6899999999999998E-2</v>
      </c>
      <c r="R684" s="344">
        <v>212.23</v>
      </c>
    </row>
    <row r="685" spans="1:18">
      <c r="A685" s="296">
        <v>705343</v>
      </c>
      <c r="B685" s="343" t="s">
        <v>709</v>
      </c>
      <c r="C685" s="296" t="s">
        <v>26</v>
      </c>
      <c r="D685" s="344">
        <v>60899.79</v>
      </c>
      <c r="E685" s="360">
        <v>0.86870000000000003</v>
      </c>
      <c r="F685" s="344">
        <v>176.42</v>
      </c>
      <c r="G685" s="360">
        <v>3.7400000000000003E-2</v>
      </c>
      <c r="H685" s="344">
        <v>230.88</v>
      </c>
      <c r="I685" s="360">
        <v>0.86819999999999997</v>
      </c>
      <c r="J685" s="344">
        <v>224.31</v>
      </c>
      <c r="K685" s="360">
        <v>0.89359999999999995</v>
      </c>
      <c r="L685" s="344">
        <v>249.64</v>
      </c>
      <c r="M685" s="360">
        <v>0</v>
      </c>
      <c r="N685" s="344">
        <v>230.34</v>
      </c>
      <c r="O685" s="360">
        <v>0.87019999999999997</v>
      </c>
      <c r="P685" s="344">
        <v>239.22</v>
      </c>
      <c r="Q685" s="360">
        <v>2.75E-2</v>
      </c>
      <c r="R685" s="344">
        <v>228.26</v>
      </c>
    </row>
    <row r="686" spans="1:18">
      <c r="A686" s="296">
        <v>705225</v>
      </c>
      <c r="B686" s="343" t="s">
        <v>710</v>
      </c>
      <c r="C686" s="296" t="s">
        <v>26</v>
      </c>
      <c r="D686" s="344">
        <v>11876.45</v>
      </c>
      <c r="E686" s="360">
        <v>0.87709999999999999</v>
      </c>
      <c r="F686" s="344">
        <v>173.22</v>
      </c>
      <c r="G686" s="360">
        <v>3.1099999999999999E-2</v>
      </c>
      <c r="H686" s="344">
        <v>227</v>
      </c>
      <c r="I686" s="360">
        <v>0.87770000000000004</v>
      </c>
      <c r="J686" s="344">
        <v>221.13</v>
      </c>
      <c r="K686" s="360">
        <v>0.90100000000000002</v>
      </c>
      <c r="L686" s="344">
        <v>245.86</v>
      </c>
      <c r="M686" s="360">
        <v>0</v>
      </c>
      <c r="N686" s="344">
        <v>226.71</v>
      </c>
      <c r="O686" s="360">
        <v>0.87880000000000003</v>
      </c>
      <c r="P686" s="344">
        <v>235.57</v>
      </c>
      <c r="Q686" s="360">
        <v>2.2800000000000001E-2</v>
      </c>
      <c r="R686" s="344">
        <v>224.29</v>
      </c>
    </row>
    <row r="687" spans="1:18">
      <c r="A687" s="296">
        <v>705224</v>
      </c>
      <c r="B687" s="343" t="s">
        <v>711</v>
      </c>
      <c r="C687" s="296" t="s">
        <v>26</v>
      </c>
      <c r="D687" s="344">
        <v>10716.36</v>
      </c>
      <c r="E687" s="360">
        <v>0.90720000000000001</v>
      </c>
      <c r="F687" s="344">
        <v>307.91000000000003</v>
      </c>
      <c r="G687" s="360">
        <v>2.7799999999999998E-2</v>
      </c>
      <c r="H687" s="344">
        <v>405.07</v>
      </c>
      <c r="I687" s="360">
        <v>0.90649999999999997</v>
      </c>
      <c r="J687" s="344">
        <v>396.83</v>
      </c>
      <c r="K687" s="360">
        <v>0.92530000000000001</v>
      </c>
      <c r="L687" s="344">
        <v>442.49</v>
      </c>
      <c r="M687" s="360">
        <v>0</v>
      </c>
      <c r="N687" s="344">
        <v>404.26</v>
      </c>
      <c r="O687" s="360">
        <v>0.9083</v>
      </c>
      <c r="P687" s="344">
        <v>424.76</v>
      </c>
      <c r="Q687" s="360">
        <v>2.0199999999999999E-2</v>
      </c>
      <c r="R687" s="344">
        <v>402.81</v>
      </c>
    </row>
    <row r="688" spans="1:18">
      <c r="A688" s="296">
        <v>705227</v>
      </c>
      <c r="B688" s="343" t="s">
        <v>712</v>
      </c>
      <c r="C688" s="296" t="s">
        <v>26</v>
      </c>
      <c r="D688" s="344">
        <v>12304.36</v>
      </c>
      <c r="E688" s="360">
        <v>0.91390000000000005</v>
      </c>
      <c r="F688" s="344">
        <v>303.76</v>
      </c>
      <c r="G688" s="360">
        <v>2.3099999999999999E-2</v>
      </c>
      <c r="H688" s="344">
        <v>400.05</v>
      </c>
      <c r="I688" s="360">
        <v>0.91400000000000003</v>
      </c>
      <c r="J688" s="344">
        <v>392.7</v>
      </c>
      <c r="K688" s="360">
        <v>0.93110000000000004</v>
      </c>
      <c r="L688" s="344">
        <v>437.58</v>
      </c>
      <c r="M688" s="360">
        <v>0</v>
      </c>
      <c r="N688" s="344">
        <v>399.57</v>
      </c>
      <c r="O688" s="360">
        <v>0.91510000000000002</v>
      </c>
      <c r="P688" s="344">
        <v>420.05</v>
      </c>
      <c r="Q688" s="360">
        <v>1.67E-2</v>
      </c>
      <c r="R688" s="344">
        <v>397.65</v>
      </c>
    </row>
    <row r="689" spans="1:18">
      <c r="A689" s="296">
        <v>705226</v>
      </c>
      <c r="B689" s="343" t="s">
        <v>713</v>
      </c>
      <c r="C689" s="296" t="s">
        <v>26</v>
      </c>
      <c r="D689" s="344">
        <v>11242.11</v>
      </c>
      <c r="E689" s="360">
        <v>0.90869999999999995</v>
      </c>
      <c r="F689" s="344">
        <v>377.22</v>
      </c>
      <c r="G689" s="360">
        <v>2.7900000000000001E-2</v>
      </c>
      <c r="H689" s="344">
        <v>496.36</v>
      </c>
      <c r="I689" s="360">
        <v>0.90780000000000005</v>
      </c>
      <c r="J689" s="344">
        <v>486.36</v>
      </c>
      <c r="K689" s="360">
        <v>0.9264</v>
      </c>
      <c r="L689" s="344">
        <v>542.42999999999995</v>
      </c>
      <c r="M689" s="360">
        <v>0</v>
      </c>
      <c r="N689" s="344">
        <v>495.3</v>
      </c>
      <c r="O689" s="360">
        <v>0.90969999999999995</v>
      </c>
      <c r="P689" s="344">
        <v>520.77</v>
      </c>
      <c r="Q689" s="360">
        <v>2.0199999999999999E-2</v>
      </c>
      <c r="R689" s="344">
        <v>493.8</v>
      </c>
    </row>
    <row r="690" spans="1:18">
      <c r="A690" s="296">
        <v>705229</v>
      </c>
      <c r="B690" s="343" t="s">
        <v>714</v>
      </c>
      <c r="C690" s="296" t="s">
        <v>26</v>
      </c>
      <c r="D690" s="344">
        <v>13241.27</v>
      </c>
      <c r="E690" s="360">
        <v>0.91539999999999999</v>
      </c>
      <c r="F690" s="344">
        <v>372.11</v>
      </c>
      <c r="G690" s="360">
        <v>2.3199999999999998E-2</v>
      </c>
      <c r="H690" s="344">
        <v>490.16</v>
      </c>
      <c r="I690" s="360">
        <v>0.9153</v>
      </c>
      <c r="J690" s="344">
        <v>481.26</v>
      </c>
      <c r="K690" s="360">
        <v>0.93230000000000002</v>
      </c>
      <c r="L690" s="344">
        <v>536.39</v>
      </c>
      <c r="M690" s="360">
        <v>0</v>
      </c>
      <c r="N690" s="344">
        <v>489.53</v>
      </c>
      <c r="O690" s="360">
        <v>0.91649999999999998</v>
      </c>
      <c r="P690" s="344">
        <v>514.97</v>
      </c>
      <c r="Q690" s="360">
        <v>1.67E-2</v>
      </c>
      <c r="R690" s="344">
        <v>487.44</v>
      </c>
    </row>
    <row r="691" spans="1:18">
      <c r="A691" s="296">
        <v>705228</v>
      </c>
      <c r="B691" s="343" t="s">
        <v>715</v>
      </c>
      <c r="C691" s="296" t="s">
        <v>26</v>
      </c>
      <c r="D691" s="344">
        <v>12014.75</v>
      </c>
      <c r="E691" s="360">
        <v>0.91010000000000002</v>
      </c>
      <c r="F691" s="344">
        <v>490.5</v>
      </c>
      <c r="G691" s="360">
        <v>2.5499999999999998E-2</v>
      </c>
      <c r="H691" s="344">
        <v>645.6</v>
      </c>
      <c r="I691" s="360">
        <v>0.90969999999999995</v>
      </c>
      <c r="J691" s="344">
        <v>633.02</v>
      </c>
      <c r="K691" s="360">
        <v>0.92779999999999996</v>
      </c>
      <c r="L691" s="344">
        <v>705.59</v>
      </c>
      <c r="M691" s="360">
        <v>0</v>
      </c>
      <c r="N691" s="344">
        <v>644.55999999999995</v>
      </c>
      <c r="O691" s="360">
        <v>0.91120000000000001</v>
      </c>
      <c r="P691" s="344">
        <v>677.27</v>
      </c>
      <c r="Q691" s="360">
        <v>1.8499999999999999E-2</v>
      </c>
      <c r="R691" s="344">
        <v>641.78</v>
      </c>
    </row>
    <row r="692" spans="1:18">
      <c r="A692" s="296">
        <v>705231</v>
      </c>
      <c r="B692" s="343" t="s">
        <v>716</v>
      </c>
      <c r="C692" s="296" t="s">
        <v>26</v>
      </c>
      <c r="D692" s="344">
        <v>16510.53</v>
      </c>
      <c r="E692" s="360">
        <v>0.91620000000000001</v>
      </c>
      <c r="F692" s="344">
        <v>484.4</v>
      </c>
      <c r="G692" s="360">
        <v>2.1100000000000001E-2</v>
      </c>
      <c r="H692" s="344">
        <v>638.23</v>
      </c>
      <c r="I692" s="360">
        <v>0.91659999999999997</v>
      </c>
      <c r="J692" s="344">
        <v>626.95000000000005</v>
      </c>
      <c r="K692" s="360">
        <v>0.93310000000000004</v>
      </c>
      <c r="L692" s="344">
        <v>698.39</v>
      </c>
      <c r="M692" s="360">
        <v>0</v>
      </c>
      <c r="N692" s="344">
        <v>637.67999999999995</v>
      </c>
      <c r="O692" s="360">
        <v>0.91739999999999999</v>
      </c>
      <c r="P692" s="344">
        <v>670.35</v>
      </c>
      <c r="Q692" s="360">
        <v>1.5299999999999999E-2</v>
      </c>
      <c r="R692" s="344">
        <v>634.23</v>
      </c>
    </row>
    <row r="693" spans="1:18">
      <c r="A693" s="296">
        <v>705230</v>
      </c>
      <c r="B693" s="343" t="s">
        <v>717</v>
      </c>
      <c r="C693" s="296" t="s">
        <v>26</v>
      </c>
      <c r="D693" s="344">
        <v>15075.06</v>
      </c>
      <c r="E693" s="360">
        <v>0.89629999999999999</v>
      </c>
      <c r="F693" s="344">
        <v>511.3</v>
      </c>
      <c r="G693" s="360">
        <v>2.8299999999999999E-2</v>
      </c>
      <c r="H693" s="344">
        <v>671.73</v>
      </c>
      <c r="I693" s="360">
        <v>0.89610000000000001</v>
      </c>
      <c r="J693" s="344">
        <v>656.76</v>
      </c>
      <c r="K693" s="360">
        <v>0.91659999999999997</v>
      </c>
      <c r="L693" s="344">
        <v>731.39</v>
      </c>
      <c r="M693" s="360">
        <v>0</v>
      </c>
      <c r="N693" s="344">
        <v>670.65</v>
      </c>
      <c r="O693" s="360">
        <v>0.89759999999999995</v>
      </c>
      <c r="P693" s="344">
        <v>701.59</v>
      </c>
      <c r="Q693" s="360">
        <v>2.07E-2</v>
      </c>
      <c r="R693" s="344">
        <v>666.18</v>
      </c>
    </row>
    <row r="694" spans="1:18">
      <c r="A694" s="296">
        <v>705233</v>
      </c>
      <c r="B694" s="343" t="s">
        <v>718</v>
      </c>
      <c r="C694" s="296" t="s">
        <v>26</v>
      </c>
      <c r="D694" s="344">
        <v>18470.419999999998</v>
      </c>
      <c r="E694" s="360">
        <v>0.90300000000000002</v>
      </c>
      <c r="F694" s="344">
        <v>504.24</v>
      </c>
      <c r="G694" s="360">
        <v>2.35E-2</v>
      </c>
      <c r="H694" s="344">
        <v>663.18</v>
      </c>
      <c r="I694" s="360">
        <v>0.90369999999999995</v>
      </c>
      <c r="J694" s="344">
        <v>649.73</v>
      </c>
      <c r="K694" s="360">
        <v>0.9224</v>
      </c>
      <c r="L694" s="344">
        <v>723.06</v>
      </c>
      <c r="M694" s="360">
        <v>0</v>
      </c>
      <c r="N694" s="344">
        <v>662.69</v>
      </c>
      <c r="O694" s="360">
        <v>0.90439999999999998</v>
      </c>
      <c r="P694" s="344">
        <v>693.58</v>
      </c>
      <c r="Q694" s="360">
        <v>1.7100000000000001E-2</v>
      </c>
      <c r="R694" s="344">
        <v>657.42</v>
      </c>
    </row>
    <row r="695" spans="1:18">
      <c r="A695" s="296">
        <v>705232</v>
      </c>
      <c r="B695" s="343" t="s">
        <v>719</v>
      </c>
      <c r="C695" s="296" t="s">
        <v>26</v>
      </c>
      <c r="D695" s="344">
        <v>16624.439999999999</v>
      </c>
      <c r="E695" s="360">
        <v>0.91879999999999995</v>
      </c>
      <c r="F695" s="344">
        <v>749.22</v>
      </c>
      <c r="G695" s="360">
        <v>2.1999999999999999E-2</v>
      </c>
      <c r="H695" s="344">
        <v>987.39</v>
      </c>
      <c r="I695" s="360">
        <v>0.91879999999999995</v>
      </c>
      <c r="J695" s="344">
        <v>970.23</v>
      </c>
      <c r="K695" s="360">
        <v>0.93510000000000004</v>
      </c>
      <c r="L695" s="344">
        <v>1081.42</v>
      </c>
      <c r="M695" s="360">
        <v>0</v>
      </c>
      <c r="N695" s="344">
        <v>986.21</v>
      </c>
      <c r="O695" s="360">
        <v>0.91990000000000005</v>
      </c>
      <c r="P695" s="344">
        <v>1038.32</v>
      </c>
      <c r="Q695" s="360">
        <v>1.5900000000000001E-2</v>
      </c>
      <c r="R695" s="344">
        <v>982.28</v>
      </c>
    </row>
    <row r="696" spans="1:18">
      <c r="A696" s="296">
        <v>705235</v>
      </c>
      <c r="B696" s="343" t="s">
        <v>720</v>
      </c>
      <c r="C696" s="296" t="s">
        <v>26</v>
      </c>
      <c r="D696" s="344">
        <v>18993.62</v>
      </c>
      <c r="E696" s="360">
        <v>0.92420000000000002</v>
      </c>
      <c r="F696" s="344">
        <v>741.22</v>
      </c>
      <c r="G696" s="360">
        <v>1.8200000000000001E-2</v>
      </c>
      <c r="H696" s="344">
        <v>977.7</v>
      </c>
      <c r="I696" s="360">
        <v>0.92490000000000006</v>
      </c>
      <c r="J696" s="344">
        <v>962.26</v>
      </c>
      <c r="K696" s="360">
        <v>0.93969999999999998</v>
      </c>
      <c r="L696" s="344">
        <v>1071.98</v>
      </c>
      <c r="M696" s="360">
        <v>0</v>
      </c>
      <c r="N696" s="344">
        <v>977.19</v>
      </c>
      <c r="O696" s="360">
        <v>0.92530000000000001</v>
      </c>
      <c r="P696" s="344">
        <v>1029.23</v>
      </c>
      <c r="Q696" s="360">
        <v>1.3100000000000001E-2</v>
      </c>
      <c r="R696" s="344">
        <v>972.34</v>
      </c>
    </row>
    <row r="697" spans="1:18">
      <c r="A697" s="296">
        <v>705234</v>
      </c>
      <c r="B697" s="343" t="s">
        <v>721</v>
      </c>
      <c r="C697" s="296" t="s">
        <v>26</v>
      </c>
      <c r="D697" s="344">
        <v>17273.52</v>
      </c>
      <c r="E697" s="360">
        <v>0.85750000000000004</v>
      </c>
      <c r="F697" s="344">
        <v>436.29</v>
      </c>
      <c r="G697" s="360">
        <v>7.6300000000000007E-2</v>
      </c>
      <c r="H697" s="344">
        <v>569.22</v>
      </c>
      <c r="I697" s="360">
        <v>0.84860000000000002</v>
      </c>
      <c r="J697" s="344">
        <v>551.41</v>
      </c>
      <c r="K697" s="360">
        <v>0.876</v>
      </c>
      <c r="L697" s="344">
        <v>618.79</v>
      </c>
      <c r="M697" s="360">
        <v>0</v>
      </c>
      <c r="N697" s="344">
        <v>560.41999999999996</v>
      </c>
      <c r="O697" s="360">
        <v>0.8619</v>
      </c>
      <c r="P697" s="344">
        <v>596.55999999999995</v>
      </c>
      <c r="Q697" s="360">
        <v>5.5800000000000002E-2</v>
      </c>
      <c r="R697" s="344">
        <v>572.25</v>
      </c>
    </row>
    <row r="698" spans="1:18">
      <c r="A698" s="296">
        <v>705237</v>
      </c>
      <c r="B698" s="343" t="s">
        <v>722</v>
      </c>
      <c r="C698" s="296" t="s">
        <v>26</v>
      </c>
      <c r="D698" s="344">
        <v>20553.25</v>
      </c>
      <c r="E698" s="360">
        <v>0.86699999999999999</v>
      </c>
      <c r="F698" s="344">
        <v>427.34</v>
      </c>
      <c r="G698" s="360">
        <v>7.0099999999999996E-2</v>
      </c>
      <c r="H698" s="344">
        <v>558.36</v>
      </c>
      <c r="I698" s="360">
        <v>0.85909999999999997</v>
      </c>
      <c r="J698" s="344">
        <v>542.47</v>
      </c>
      <c r="K698" s="360">
        <v>0.88419999999999999</v>
      </c>
      <c r="L698" s="344">
        <v>608.20000000000005</v>
      </c>
      <c r="M698" s="360">
        <v>0</v>
      </c>
      <c r="N698" s="344">
        <v>550.29999999999995</v>
      </c>
      <c r="O698" s="360">
        <v>0.87170000000000003</v>
      </c>
      <c r="P698" s="344">
        <v>586.38</v>
      </c>
      <c r="Q698" s="360">
        <v>5.11E-2</v>
      </c>
      <c r="R698" s="344">
        <v>561.11</v>
      </c>
    </row>
    <row r="699" spans="1:18">
      <c r="A699" s="296">
        <v>705236</v>
      </c>
      <c r="B699" s="343" t="s">
        <v>723</v>
      </c>
      <c r="C699" s="296" t="s">
        <v>26</v>
      </c>
      <c r="D699" s="344">
        <v>18622.62</v>
      </c>
      <c r="E699" s="360">
        <v>0.87580000000000002</v>
      </c>
      <c r="F699" s="344">
        <v>626.30999999999995</v>
      </c>
      <c r="G699" s="360">
        <v>6.4199999999999993E-2</v>
      </c>
      <c r="H699" s="344">
        <v>819.47</v>
      </c>
      <c r="I699" s="360">
        <v>0.86870000000000003</v>
      </c>
      <c r="J699" s="344">
        <v>798.29</v>
      </c>
      <c r="K699" s="360">
        <v>0.89180000000000004</v>
      </c>
      <c r="L699" s="344">
        <v>894.26</v>
      </c>
      <c r="M699" s="360">
        <v>0</v>
      </c>
      <c r="N699" s="344">
        <v>808.39</v>
      </c>
      <c r="O699" s="360">
        <v>0.88070000000000004</v>
      </c>
      <c r="P699" s="344">
        <v>862.21</v>
      </c>
      <c r="Q699" s="360">
        <v>4.6600000000000003E-2</v>
      </c>
      <c r="R699" s="344">
        <v>823.22</v>
      </c>
    </row>
    <row r="700" spans="1:18">
      <c r="A700" s="296">
        <v>705239</v>
      </c>
      <c r="B700" s="343" t="s">
        <v>724</v>
      </c>
      <c r="C700" s="296" t="s">
        <v>26</v>
      </c>
      <c r="D700" s="344">
        <v>26251.9</v>
      </c>
      <c r="E700" s="360">
        <v>0.88400000000000001</v>
      </c>
      <c r="F700" s="344">
        <v>615.42999999999995</v>
      </c>
      <c r="G700" s="360">
        <v>5.8700000000000002E-2</v>
      </c>
      <c r="H700" s="344">
        <v>806.31</v>
      </c>
      <c r="I700" s="360">
        <v>0.87790000000000001</v>
      </c>
      <c r="J700" s="344">
        <v>787.47</v>
      </c>
      <c r="K700" s="360">
        <v>0.89890000000000003</v>
      </c>
      <c r="L700" s="344">
        <v>881.41</v>
      </c>
      <c r="M700" s="360">
        <v>0</v>
      </c>
      <c r="N700" s="344">
        <v>796.11</v>
      </c>
      <c r="O700" s="360">
        <v>0.8891</v>
      </c>
      <c r="P700" s="344">
        <v>849.85</v>
      </c>
      <c r="Q700" s="360">
        <v>4.2500000000000003E-2</v>
      </c>
      <c r="R700" s="344">
        <v>809.7</v>
      </c>
    </row>
    <row r="701" spans="1:18">
      <c r="A701" s="296">
        <v>705238</v>
      </c>
      <c r="B701" s="343" t="s">
        <v>725</v>
      </c>
      <c r="C701" s="296" t="s">
        <v>26</v>
      </c>
      <c r="D701" s="344">
        <v>23838.15</v>
      </c>
      <c r="E701" s="360">
        <v>0.88380000000000003</v>
      </c>
      <c r="F701" s="344">
        <v>889.53</v>
      </c>
      <c r="G701" s="360">
        <v>5.6899999999999999E-2</v>
      </c>
      <c r="H701" s="344">
        <v>1165.55</v>
      </c>
      <c r="I701" s="360">
        <v>0.87829999999999997</v>
      </c>
      <c r="J701" s="344">
        <v>1139.57</v>
      </c>
      <c r="K701" s="360">
        <v>0.89829999999999999</v>
      </c>
      <c r="L701" s="344">
        <v>1274.24</v>
      </c>
      <c r="M701" s="360">
        <v>0</v>
      </c>
      <c r="N701" s="344">
        <v>1150.78</v>
      </c>
      <c r="O701" s="360">
        <v>0.88959999999999995</v>
      </c>
      <c r="P701" s="344">
        <v>1228.78</v>
      </c>
      <c r="Q701" s="360">
        <v>4.1200000000000001E-2</v>
      </c>
      <c r="R701" s="344">
        <v>1169.6600000000001</v>
      </c>
    </row>
    <row r="702" spans="1:18">
      <c r="A702" s="296">
        <v>705241</v>
      </c>
      <c r="B702" s="343" t="s">
        <v>726</v>
      </c>
      <c r="C702" s="296" t="s">
        <v>26</v>
      </c>
      <c r="D702" s="344">
        <v>24944.74</v>
      </c>
      <c r="E702" s="360">
        <v>0.89119999999999999</v>
      </c>
      <c r="F702" s="344">
        <v>875.78</v>
      </c>
      <c r="G702" s="360">
        <v>5.1799999999999999E-2</v>
      </c>
      <c r="H702" s="344">
        <v>1148.9000000000001</v>
      </c>
      <c r="I702" s="360">
        <v>0.88649999999999995</v>
      </c>
      <c r="J702" s="344">
        <v>1125.8800000000001</v>
      </c>
      <c r="K702" s="360">
        <v>0.90469999999999995</v>
      </c>
      <c r="L702" s="344">
        <v>1257.99</v>
      </c>
      <c r="M702" s="360">
        <v>0</v>
      </c>
      <c r="N702" s="344">
        <v>1135.26</v>
      </c>
      <c r="O702" s="360">
        <v>0.8972</v>
      </c>
      <c r="P702" s="344">
        <v>1213.1500000000001</v>
      </c>
      <c r="Q702" s="360">
        <v>3.7400000000000003E-2</v>
      </c>
      <c r="R702" s="344">
        <v>1152.5899999999999</v>
      </c>
    </row>
    <row r="703" spans="1:18">
      <c r="A703" s="296">
        <v>705240</v>
      </c>
      <c r="B703" s="343" t="s">
        <v>727</v>
      </c>
      <c r="C703" s="296" t="s">
        <v>26</v>
      </c>
      <c r="D703" s="344">
        <v>22409.919999999998</v>
      </c>
      <c r="E703" s="360">
        <v>0.85950000000000004</v>
      </c>
      <c r="F703" s="344">
        <v>103.98</v>
      </c>
      <c r="G703" s="360">
        <v>8.77E-2</v>
      </c>
      <c r="H703" s="344">
        <v>135.59</v>
      </c>
      <c r="I703" s="360">
        <v>0.84640000000000004</v>
      </c>
      <c r="J703" s="344">
        <v>130.43</v>
      </c>
      <c r="K703" s="360">
        <v>0.87990000000000002</v>
      </c>
      <c r="L703" s="344">
        <v>147.34</v>
      </c>
      <c r="M703" s="360">
        <v>0</v>
      </c>
      <c r="N703" s="344">
        <v>133.53</v>
      </c>
      <c r="O703" s="360">
        <v>0.85940000000000005</v>
      </c>
      <c r="P703" s="344">
        <v>141.91</v>
      </c>
      <c r="Q703" s="360">
        <v>6.4299999999999996E-2</v>
      </c>
      <c r="R703" s="344">
        <v>136.9</v>
      </c>
    </row>
    <row r="704" spans="1:18">
      <c r="A704" s="296">
        <v>705243</v>
      </c>
      <c r="B704" s="343" t="s">
        <v>728</v>
      </c>
      <c r="C704" s="296" t="s">
        <v>26</v>
      </c>
      <c r="D704" s="344">
        <v>26448.78</v>
      </c>
      <c r="E704" s="360">
        <v>0.86970000000000003</v>
      </c>
      <c r="F704" s="344">
        <v>101.72</v>
      </c>
      <c r="G704" s="360">
        <v>8.1299999999999997E-2</v>
      </c>
      <c r="H704" s="344">
        <v>132.85</v>
      </c>
      <c r="I704" s="360">
        <v>0.85740000000000005</v>
      </c>
      <c r="J704" s="344">
        <v>128.16999999999999</v>
      </c>
      <c r="K704" s="360">
        <v>0.88870000000000005</v>
      </c>
      <c r="L704" s="344">
        <v>144.66999999999999</v>
      </c>
      <c r="M704" s="360">
        <v>0</v>
      </c>
      <c r="N704" s="344">
        <v>130.97</v>
      </c>
      <c r="O704" s="360">
        <v>0.86970000000000003</v>
      </c>
      <c r="P704" s="344">
        <v>139.34</v>
      </c>
      <c r="Q704" s="360">
        <v>5.9400000000000001E-2</v>
      </c>
      <c r="R704" s="344">
        <v>134.09</v>
      </c>
    </row>
    <row r="705" spans="1:18">
      <c r="A705" s="296">
        <v>705242</v>
      </c>
      <c r="B705" s="343" t="s">
        <v>729</v>
      </c>
      <c r="C705" s="296" t="s">
        <v>26</v>
      </c>
      <c r="D705" s="344">
        <v>23909.77</v>
      </c>
      <c r="E705" s="360">
        <v>0.83289999999999997</v>
      </c>
      <c r="F705" s="344">
        <v>123.94</v>
      </c>
      <c r="G705" s="360">
        <v>0.1014</v>
      </c>
      <c r="H705" s="344">
        <v>160.99</v>
      </c>
      <c r="I705" s="360">
        <v>0.81859999999999999</v>
      </c>
      <c r="J705" s="344">
        <v>153.93</v>
      </c>
      <c r="K705" s="360">
        <v>0.85609999999999997</v>
      </c>
      <c r="L705" s="344">
        <v>174.01</v>
      </c>
      <c r="M705" s="360">
        <v>0</v>
      </c>
      <c r="N705" s="344">
        <v>158.08000000000001</v>
      </c>
      <c r="O705" s="360">
        <v>0.83360000000000001</v>
      </c>
      <c r="P705" s="344">
        <v>167.62</v>
      </c>
      <c r="Q705" s="360">
        <v>7.4999999999999997E-2</v>
      </c>
      <c r="R705" s="344">
        <v>162.52000000000001</v>
      </c>
    </row>
    <row r="706" spans="1:18">
      <c r="A706" s="296">
        <v>705245</v>
      </c>
      <c r="B706" s="343" t="s">
        <v>730</v>
      </c>
      <c r="C706" s="296" t="s">
        <v>26</v>
      </c>
      <c r="D706" s="344">
        <v>29342.97</v>
      </c>
      <c r="E706" s="360">
        <v>0.84450000000000003</v>
      </c>
      <c r="F706" s="344">
        <v>120.74</v>
      </c>
      <c r="G706" s="360">
        <v>9.4200000000000006E-2</v>
      </c>
      <c r="H706" s="344">
        <v>157.1</v>
      </c>
      <c r="I706" s="360">
        <v>0.83120000000000005</v>
      </c>
      <c r="J706" s="344">
        <v>150.72999999999999</v>
      </c>
      <c r="K706" s="360">
        <v>0.86629999999999996</v>
      </c>
      <c r="L706" s="344">
        <v>170.23</v>
      </c>
      <c r="M706" s="360">
        <v>0</v>
      </c>
      <c r="N706" s="344">
        <v>154.46</v>
      </c>
      <c r="O706" s="360">
        <v>0.84540000000000004</v>
      </c>
      <c r="P706" s="344">
        <v>163.98</v>
      </c>
      <c r="Q706" s="360">
        <v>6.93E-2</v>
      </c>
      <c r="R706" s="344">
        <v>158.54</v>
      </c>
    </row>
    <row r="707" spans="1:18">
      <c r="A707" s="296">
        <v>705244</v>
      </c>
      <c r="B707" s="343" t="s">
        <v>731</v>
      </c>
      <c r="C707" s="296" t="s">
        <v>26</v>
      </c>
      <c r="D707" s="344">
        <v>26634.78</v>
      </c>
      <c r="E707" s="360">
        <v>0.82089999999999996</v>
      </c>
      <c r="F707" s="344">
        <v>151.52000000000001</v>
      </c>
      <c r="G707" s="360">
        <v>0.10580000000000001</v>
      </c>
      <c r="H707" s="344">
        <v>196.48</v>
      </c>
      <c r="I707" s="360">
        <v>0.80669999999999997</v>
      </c>
      <c r="J707" s="344">
        <v>187.56</v>
      </c>
      <c r="K707" s="360">
        <v>0.84509999999999996</v>
      </c>
      <c r="L707" s="344">
        <v>211.9</v>
      </c>
      <c r="M707" s="360">
        <v>0</v>
      </c>
      <c r="N707" s="344">
        <v>192.69</v>
      </c>
      <c r="O707" s="360">
        <v>0.8226</v>
      </c>
      <c r="P707" s="344">
        <v>204.16</v>
      </c>
      <c r="Q707" s="360">
        <v>7.85E-2</v>
      </c>
      <c r="R707" s="344">
        <v>198.22</v>
      </c>
    </row>
    <row r="708" spans="1:18">
      <c r="A708" s="296">
        <v>705247</v>
      </c>
      <c r="B708" s="343" t="s">
        <v>732</v>
      </c>
      <c r="C708" s="296" t="s">
        <v>26</v>
      </c>
      <c r="D708" s="344">
        <v>37170.639999999999</v>
      </c>
      <c r="E708" s="360">
        <v>0.83289999999999997</v>
      </c>
      <c r="F708" s="344">
        <v>147.35</v>
      </c>
      <c r="G708" s="360">
        <v>9.8100000000000007E-2</v>
      </c>
      <c r="H708" s="344">
        <v>191.43</v>
      </c>
      <c r="I708" s="360">
        <v>0.81979999999999997</v>
      </c>
      <c r="J708" s="344">
        <v>183.41</v>
      </c>
      <c r="K708" s="360">
        <v>0.85560000000000003</v>
      </c>
      <c r="L708" s="344">
        <v>206.99</v>
      </c>
      <c r="M708" s="360">
        <v>0</v>
      </c>
      <c r="N708" s="344">
        <v>187.98</v>
      </c>
      <c r="O708" s="360">
        <v>0.83479999999999999</v>
      </c>
      <c r="P708" s="344">
        <v>199.44</v>
      </c>
      <c r="Q708" s="360">
        <v>7.2499999999999995E-2</v>
      </c>
      <c r="R708" s="344">
        <v>193.05</v>
      </c>
    </row>
    <row r="709" spans="1:18">
      <c r="A709" s="296">
        <v>705246</v>
      </c>
      <c r="B709" s="343" t="s">
        <v>733</v>
      </c>
      <c r="C709" s="296" t="s">
        <v>26</v>
      </c>
      <c r="D709" s="344">
        <v>33853.120000000003</v>
      </c>
      <c r="E709" s="360">
        <v>0.85329999999999995</v>
      </c>
      <c r="F709" s="344">
        <v>228.03</v>
      </c>
      <c r="G709" s="360">
        <v>8.5400000000000004E-2</v>
      </c>
      <c r="H709" s="344">
        <v>297.16000000000003</v>
      </c>
      <c r="I709" s="360">
        <v>0.84179999999999999</v>
      </c>
      <c r="J709" s="344">
        <v>286.39</v>
      </c>
      <c r="K709" s="360">
        <v>0.87350000000000005</v>
      </c>
      <c r="L709" s="344">
        <v>322.62</v>
      </c>
      <c r="M709" s="360">
        <v>0</v>
      </c>
      <c r="N709" s="344">
        <v>292.45</v>
      </c>
      <c r="O709" s="360">
        <v>0.85540000000000005</v>
      </c>
      <c r="P709" s="344">
        <v>310.88</v>
      </c>
      <c r="Q709" s="360">
        <v>6.2700000000000006E-2</v>
      </c>
      <c r="R709" s="344">
        <v>299.45</v>
      </c>
    </row>
    <row r="710" spans="1:18">
      <c r="A710" s="296">
        <v>705249</v>
      </c>
      <c r="B710" s="343" t="s">
        <v>734</v>
      </c>
      <c r="C710" s="296" t="s">
        <v>26</v>
      </c>
      <c r="D710" s="344">
        <v>35393.93</v>
      </c>
      <c r="E710" s="360">
        <v>0.86360000000000003</v>
      </c>
      <c r="F710" s="344">
        <v>222.92</v>
      </c>
      <c r="G710" s="360">
        <v>7.8799999999999995E-2</v>
      </c>
      <c r="H710" s="344">
        <v>290.95999999999998</v>
      </c>
      <c r="I710" s="360">
        <v>0.85319999999999996</v>
      </c>
      <c r="J710" s="344">
        <v>281.3</v>
      </c>
      <c r="K710" s="360">
        <v>0.88249999999999995</v>
      </c>
      <c r="L710" s="344">
        <v>316.58999999999997</v>
      </c>
      <c r="M710" s="360">
        <v>0</v>
      </c>
      <c r="N710" s="344">
        <v>286.67</v>
      </c>
      <c r="O710" s="360">
        <v>0.8659</v>
      </c>
      <c r="P710" s="344">
        <v>305.08999999999997</v>
      </c>
      <c r="Q710" s="360">
        <v>5.7599999999999998E-2</v>
      </c>
      <c r="R710" s="344">
        <v>293.12</v>
      </c>
    </row>
    <row r="711" spans="1:18">
      <c r="A711" s="296">
        <v>705248</v>
      </c>
      <c r="B711" s="343" t="s">
        <v>735</v>
      </c>
      <c r="C711" s="296" t="s">
        <v>26</v>
      </c>
      <c r="D711" s="344">
        <v>31715.439999999999</v>
      </c>
      <c r="E711" s="360">
        <v>0.8669</v>
      </c>
      <c r="F711" s="344">
        <v>301.45</v>
      </c>
      <c r="G711" s="360">
        <v>7.6100000000000001E-2</v>
      </c>
      <c r="H711" s="344">
        <v>393.71</v>
      </c>
      <c r="I711" s="360">
        <v>0.85680000000000001</v>
      </c>
      <c r="J711" s="344">
        <v>381.12</v>
      </c>
      <c r="K711" s="360">
        <v>0.88519999999999999</v>
      </c>
      <c r="L711" s="344">
        <v>428.66</v>
      </c>
      <c r="M711" s="360">
        <v>0</v>
      </c>
      <c r="N711" s="344">
        <v>388.02</v>
      </c>
      <c r="O711" s="360">
        <v>0.86939999999999995</v>
      </c>
      <c r="P711" s="344">
        <v>413.11</v>
      </c>
      <c r="Q711" s="360">
        <v>5.5500000000000001E-2</v>
      </c>
      <c r="R711" s="344">
        <v>396.46</v>
      </c>
    </row>
    <row r="712" spans="1:18">
      <c r="A712" s="296">
        <v>705251</v>
      </c>
      <c r="B712" s="343" t="s">
        <v>736</v>
      </c>
      <c r="C712" s="296" t="s">
        <v>26</v>
      </c>
      <c r="D712" s="344">
        <v>37475.660000000003</v>
      </c>
      <c r="E712" s="360">
        <v>0.87639999999999996</v>
      </c>
      <c r="F712" s="344">
        <v>295.39</v>
      </c>
      <c r="G712" s="360">
        <v>6.9900000000000004E-2</v>
      </c>
      <c r="H712" s="344">
        <v>386.34</v>
      </c>
      <c r="I712" s="360">
        <v>0.86729999999999996</v>
      </c>
      <c r="J712" s="344">
        <v>375.08</v>
      </c>
      <c r="K712" s="360">
        <v>0.89339999999999997</v>
      </c>
      <c r="L712" s="344">
        <v>421.5</v>
      </c>
      <c r="M712" s="360">
        <v>0</v>
      </c>
      <c r="N712" s="344">
        <v>381.16</v>
      </c>
      <c r="O712" s="360">
        <v>0.87909999999999999</v>
      </c>
      <c r="P712" s="344">
        <v>406.21</v>
      </c>
      <c r="Q712" s="360">
        <v>5.0900000000000001E-2</v>
      </c>
      <c r="R712" s="344">
        <v>388.92</v>
      </c>
    </row>
    <row r="713" spans="1:18">
      <c r="A713" s="296">
        <v>705250</v>
      </c>
      <c r="B713" s="343" t="s">
        <v>737</v>
      </c>
      <c r="C713" s="296" t="s">
        <v>26</v>
      </c>
      <c r="D713" s="344">
        <v>33791.43</v>
      </c>
      <c r="E713" s="360">
        <v>0.87060000000000004</v>
      </c>
      <c r="F713" s="344">
        <v>364.37</v>
      </c>
      <c r="G713" s="360">
        <v>7.2400000000000006E-2</v>
      </c>
      <c r="H713" s="344">
        <v>476.19</v>
      </c>
      <c r="I713" s="360">
        <v>0.86140000000000005</v>
      </c>
      <c r="J713" s="344">
        <v>461.86</v>
      </c>
      <c r="K713" s="360">
        <v>0.88819999999999999</v>
      </c>
      <c r="L713" s="344">
        <v>518.94000000000005</v>
      </c>
      <c r="M713" s="360">
        <v>0</v>
      </c>
      <c r="N713" s="344">
        <v>469.51</v>
      </c>
      <c r="O713" s="360">
        <v>0.87370000000000003</v>
      </c>
      <c r="P713" s="344">
        <v>500.17</v>
      </c>
      <c r="Q713" s="360">
        <v>5.28E-2</v>
      </c>
      <c r="R713" s="344">
        <v>479.28</v>
      </c>
    </row>
    <row r="714" spans="1:18">
      <c r="A714" s="296">
        <v>705253</v>
      </c>
      <c r="B714" s="343" t="s">
        <v>738</v>
      </c>
      <c r="C714" s="296" t="s">
        <v>26</v>
      </c>
      <c r="D714" s="344">
        <v>41006.9</v>
      </c>
      <c r="E714" s="360">
        <v>0.87970000000000004</v>
      </c>
      <c r="F714" s="344">
        <v>357.35</v>
      </c>
      <c r="G714" s="360">
        <v>6.6500000000000004E-2</v>
      </c>
      <c r="H714" s="344">
        <v>467.7</v>
      </c>
      <c r="I714" s="360">
        <v>0.87139999999999995</v>
      </c>
      <c r="J714" s="344">
        <v>454.86</v>
      </c>
      <c r="K714" s="360">
        <v>0.89600000000000002</v>
      </c>
      <c r="L714" s="344">
        <v>510.64</v>
      </c>
      <c r="M714" s="360">
        <v>0</v>
      </c>
      <c r="N714" s="344">
        <v>461.58</v>
      </c>
      <c r="O714" s="360">
        <v>0.88300000000000001</v>
      </c>
      <c r="P714" s="344">
        <v>492.19</v>
      </c>
      <c r="Q714" s="360">
        <v>4.8300000000000003E-2</v>
      </c>
      <c r="R714" s="344">
        <v>470.55</v>
      </c>
    </row>
    <row r="715" spans="1:18">
      <c r="A715" s="296">
        <v>705252</v>
      </c>
      <c r="B715" s="343" t="s">
        <v>739</v>
      </c>
      <c r="C715" s="296" t="s">
        <v>26</v>
      </c>
      <c r="D715" s="344">
        <v>37000.25</v>
      </c>
      <c r="E715" s="360">
        <v>0.86980000000000002</v>
      </c>
      <c r="F715" s="344">
        <v>418.43</v>
      </c>
      <c r="G715" s="360">
        <v>7.1400000000000005E-2</v>
      </c>
      <c r="H715" s="344">
        <v>546.84</v>
      </c>
      <c r="I715" s="360">
        <v>0.86109999999999998</v>
      </c>
      <c r="J715" s="344">
        <v>530.75</v>
      </c>
      <c r="K715" s="360">
        <v>0.88719999999999999</v>
      </c>
      <c r="L715" s="344">
        <v>595.88</v>
      </c>
      <c r="M715" s="360">
        <v>0</v>
      </c>
      <c r="N715" s="344">
        <v>539.11</v>
      </c>
      <c r="O715" s="360">
        <v>0.87339999999999995</v>
      </c>
      <c r="P715" s="344">
        <v>574.38</v>
      </c>
      <c r="Q715" s="360">
        <v>5.1999999999999998E-2</v>
      </c>
      <c r="R715" s="344">
        <v>550.08000000000004</v>
      </c>
    </row>
    <row r="716" spans="1:18">
      <c r="A716" s="296">
        <v>705255</v>
      </c>
      <c r="B716" s="343" t="s">
        <v>740</v>
      </c>
      <c r="C716" s="296" t="s">
        <v>26</v>
      </c>
      <c r="D716" s="344">
        <v>51891.01</v>
      </c>
      <c r="E716" s="360">
        <v>0.87880000000000003</v>
      </c>
      <c r="F716" s="344">
        <v>410.41</v>
      </c>
      <c r="G716" s="360">
        <v>6.54E-2</v>
      </c>
      <c r="H716" s="344">
        <v>537.14</v>
      </c>
      <c r="I716" s="360">
        <v>0.871</v>
      </c>
      <c r="J716" s="344">
        <v>522.76</v>
      </c>
      <c r="K716" s="360">
        <v>0.89500000000000002</v>
      </c>
      <c r="L716" s="344">
        <v>586.4</v>
      </c>
      <c r="M716" s="360">
        <v>0</v>
      </c>
      <c r="N716" s="344">
        <v>530.05999999999995</v>
      </c>
      <c r="O716" s="360">
        <v>0.88260000000000005</v>
      </c>
      <c r="P716" s="344">
        <v>565.27</v>
      </c>
      <c r="Q716" s="360">
        <v>4.7500000000000001E-2</v>
      </c>
      <c r="R716" s="344">
        <v>540.13</v>
      </c>
    </row>
    <row r="717" spans="1:18">
      <c r="A717" s="296">
        <v>705254</v>
      </c>
      <c r="B717" s="343" t="s">
        <v>741</v>
      </c>
      <c r="C717" s="296" t="s">
        <v>26</v>
      </c>
      <c r="D717" s="344">
        <v>47047.4</v>
      </c>
      <c r="E717" s="360">
        <v>9.7999999999999997E-3</v>
      </c>
      <c r="F717" s="344">
        <v>97.16</v>
      </c>
      <c r="G717" s="360">
        <v>1.15E-2</v>
      </c>
      <c r="H717" s="344">
        <v>93.41</v>
      </c>
      <c r="I717" s="360">
        <v>1.0200000000000001E-2</v>
      </c>
      <c r="J717" s="344">
        <v>129.9</v>
      </c>
      <c r="K717" s="360">
        <v>7.3000000000000001E-3</v>
      </c>
      <c r="L717" s="344">
        <v>115.1</v>
      </c>
      <c r="M717" s="360">
        <v>4.1000000000000003E-3</v>
      </c>
      <c r="N717" s="344">
        <v>122.06</v>
      </c>
      <c r="O717" s="360">
        <v>7.7999999999999996E-3</v>
      </c>
      <c r="P717" s="344">
        <v>169.51</v>
      </c>
      <c r="Q717" s="360">
        <v>5.5999999999999999E-3</v>
      </c>
      <c r="R717" s="344">
        <v>88.98</v>
      </c>
    </row>
    <row r="718" spans="1:18">
      <c r="A718" s="296">
        <v>705403</v>
      </c>
      <c r="B718" s="343" t="s">
        <v>742</v>
      </c>
      <c r="C718" s="296" t="s">
        <v>26</v>
      </c>
      <c r="D718" s="344">
        <v>17324.78</v>
      </c>
      <c r="E718" s="360">
        <v>0.66190000000000004</v>
      </c>
      <c r="F718" s="344">
        <v>76.12</v>
      </c>
      <c r="G718" s="360">
        <v>0.69610000000000005</v>
      </c>
      <c r="H718" s="344">
        <v>83.13</v>
      </c>
      <c r="I718" s="360">
        <v>0.63539999999999996</v>
      </c>
      <c r="J718" s="344">
        <v>77.61</v>
      </c>
      <c r="K718" s="360">
        <v>0.68059999999999998</v>
      </c>
      <c r="L718" s="344">
        <v>81.900000000000006</v>
      </c>
      <c r="M718" s="360">
        <v>0.6391</v>
      </c>
      <c r="N718" s="344">
        <v>80.180000000000007</v>
      </c>
      <c r="O718" s="360">
        <v>0.65880000000000005</v>
      </c>
      <c r="P718" s="344">
        <v>79.02</v>
      </c>
      <c r="Q718" s="360">
        <v>0.66839999999999999</v>
      </c>
      <c r="R718" s="344">
        <v>82.98</v>
      </c>
    </row>
    <row r="719" spans="1:18">
      <c r="A719" s="296">
        <v>705402</v>
      </c>
      <c r="B719" s="343" t="s">
        <v>743</v>
      </c>
      <c r="C719" s="296" t="s">
        <v>26</v>
      </c>
      <c r="D719" s="344">
        <v>15640.41</v>
      </c>
      <c r="E719" s="360">
        <v>0.80210000000000004</v>
      </c>
      <c r="F719" s="344">
        <v>73.62</v>
      </c>
      <c r="G719" s="360">
        <v>0.84240000000000004</v>
      </c>
      <c r="H719" s="344">
        <v>78.540000000000006</v>
      </c>
      <c r="I719" s="360">
        <v>0.78749999999999998</v>
      </c>
      <c r="J719" s="344">
        <v>75.66</v>
      </c>
      <c r="K719" s="360">
        <v>0.8175</v>
      </c>
      <c r="L719" s="344">
        <v>77.37</v>
      </c>
      <c r="M719" s="360">
        <v>0.67479999999999996</v>
      </c>
      <c r="N719" s="344">
        <v>76.459999999999994</v>
      </c>
      <c r="O719" s="360">
        <v>0.80889999999999995</v>
      </c>
      <c r="P719" s="344">
        <v>74.88</v>
      </c>
      <c r="Q719" s="360">
        <v>0.82599999999999996</v>
      </c>
      <c r="R719" s="344">
        <v>78.37</v>
      </c>
    </row>
    <row r="720" spans="1:18">
      <c r="A720" s="296">
        <v>705405</v>
      </c>
      <c r="B720" s="343" t="s">
        <v>744</v>
      </c>
      <c r="C720" s="296" t="s">
        <v>26</v>
      </c>
      <c r="D720" s="344">
        <v>18753.95</v>
      </c>
      <c r="E720" s="360">
        <v>0.8327</v>
      </c>
      <c r="F720" s="344">
        <v>67.400000000000006</v>
      </c>
      <c r="G720" s="360">
        <v>0.86899999999999999</v>
      </c>
      <c r="H720" s="344">
        <v>71.319999999999993</v>
      </c>
      <c r="I720" s="360">
        <v>0.81879999999999997</v>
      </c>
      <c r="J720" s="344">
        <v>69.2</v>
      </c>
      <c r="K720" s="360">
        <v>0.84389999999999998</v>
      </c>
      <c r="L720" s="344">
        <v>70.48</v>
      </c>
      <c r="M720" s="360">
        <v>0.74050000000000005</v>
      </c>
      <c r="N720" s="344">
        <v>69.650000000000006</v>
      </c>
      <c r="O720" s="360">
        <v>0.83850000000000002</v>
      </c>
      <c r="P720" s="344">
        <v>68.36</v>
      </c>
      <c r="Q720" s="360">
        <v>0.85429999999999995</v>
      </c>
      <c r="R720" s="344">
        <v>71.13</v>
      </c>
    </row>
    <row r="721" spans="1:18">
      <c r="A721" s="296">
        <v>705404</v>
      </c>
      <c r="B721" s="343" t="s">
        <v>745</v>
      </c>
      <c r="C721" s="296" t="s">
        <v>26</v>
      </c>
      <c r="D721" s="344">
        <v>17050.490000000002</v>
      </c>
      <c r="E721" s="360">
        <v>0.10539999999999999</v>
      </c>
      <c r="F721" s="344">
        <v>94.66</v>
      </c>
      <c r="G721" s="360">
        <v>0.1072</v>
      </c>
      <c r="H721" s="344">
        <v>88.82</v>
      </c>
      <c r="I721" s="360">
        <v>0.1124</v>
      </c>
      <c r="J721" s="344">
        <v>127.95</v>
      </c>
      <c r="K721" s="360">
        <v>7.8E-2</v>
      </c>
      <c r="L721" s="344">
        <v>110.57</v>
      </c>
      <c r="M721" s="360">
        <v>3.0999999999999999E-3</v>
      </c>
      <c r="N721" s="344">
        <v>118.34</v>
      </c>
      <c r="O721" s="360">
        <v>8.43E-2</v>
      </c>
      <c r="P721" s="344">
        <v>165.37</v>
      </c>
      <c r="Q721" s="360">
        <v>6.0299999999999999E-2</v>
      </c>
      <c r="R721" s="344">
        <v>84.37</v>
      </c>
    </row>
    <row r="722" spans="1:18">
      <c r="A722" s="296">
        <v>705407</v>
      </c>
      <c r="B722" s="343" t="s">
        <v>746</v>
      </c>
      <c r="C722" s="296" t="s">
        <v>26</v>
      </c>
      <c r="D722" s="344">
        <v>19635.64</v>
      </c>
      <c r="E722" s="360">
        <v>7.4499999999999997E-2</v>
      </c>
      <c r="F722" s="344">
        <v>88.44</v>
      </c>
      <c r="G722" s="360">
        <v>7.5800000000000006E-2</v>
      </c>
      <c r="H722" s="344">
        <v>81.599999999999994</v>
      </c>
      <c r="I722" s="360">
        <v>0.08</v>
      </c>
      <c r="J722" s="344">
        <v>121.49</v>
      </c>
      <c r="K722" s="360">
        <v>5.3699999999999998E-2</v>
      </c>
      <c r="L722" s="344">
        <v>103.68</v>
      </c>
      <c r="M722" s="360">
        <v>3.0999999999999999E-3</v>
      </c>
      <c r="N722" s="344">
        <v>111.53</v>
      </c>
      <c r="O722" s="360">
        <v>5.8500000000000003E-2</v>
      </c>
      <c r="P722" s="344">
        <v>158.85</v>
      </c>
      <c r="Q722" s="360">
        <v>4.1099999999999998E-2</v>
      </c>
      <c r="R722" s="344">
        <v>77.13</v>
      </c>
    </row>
    <row r="723" spans="1:18">
      <c r="A723" s="296">
        <v>705406</v>
      </c>
      <c r="B723" s="343" t="s">
        <v>747</v>
      </c>
      <c r="C723" s="296" t="s">
        <v>26</v>
      </c>
      <c r="D723" s="344">
        <v>17738.21</v>
      </c>
      <c r="E723" s="360">
        <v>5.8200000000000002E-2</v>
      </c>
      <c r="F723" s="344">
        <v>85.61</v>
      </c>
      <c r="G723" s="360">
        <v>5.9499999999999997E-2</v>
      </c>
      <c r="H723" s="344">
        <v>78.37</v>
      </c>
      <c r="I723" s="360">
        <v>6.2799999999999995E-2</v>
      </c>
      <c r="J723" s="344">
        <v>118.58</v>
      </c>
      <c r="K723" s="360">
        <v>4.1500000000000002E-2</v>
      </c>
      <c r="L723" s="344">
        <v>100.57</v>
      </c>
      <c r="M723" s="360">
        <v>3.2000000000000002E-3</v>
      </c>
      <c r="N723" s="344">
        <v>108.46</v>
      </c>
      <c r="O723" s="360">
        <v>4.5400000000000003E-2</v>
      </c>
      <c r="P723" s="344">
        <v>155.87</v>
      </c>
      <c r="Q723" s="360">
        <v>3.1600000000000003E-2</v>
      </c>
      <c r="R723" s="344">
        <v>73.88</v>
      </c>
    </row>
    <row r="724" spans="1:18">
      <c r="A724" s="296">
        <v>705409</v>
      </c>
      <c r="B724" s="343" t="s">
        <v>748</v>
      </c>
      <c r="C724" s="296" t="s">
        <v>26</v>
      </c>
      <c r="D724" s="344">
        <v>24737.21</v>
      </c>
      <c r="E724" s="360">
        <v>0.84799999999999998</v>
      </c>
      <c r="F724" s="344">
        <v>64.569999999999993</v>
      </c>
      <c r="G724" s="360">
        <v>0.8821</v>
      </c>
      <c r="H724" s="344">
        <v>68.09</v>
      </c>
      <c r="I724" s="360">
        <v>0.83399999999999996</v>
      </c>
      <c r="J724" s="344">
        <v>66.290000000000006</v>
      </c>
      <c r="K724" s="360">
        <v>0.85670000000000002</v>
      </c>
      <c r="L724" s="344">
        <v>67.37</v>
      </c>
      <c r="M724" s="360">
        <v>0.77470000000000006</v>
      </c>
      <c r="N724" s="344">
        <v>66.58</v>
      </c>
      <c r="O724" s="360">
        <v>0.85299999999999998</v>
      </c>
      <c r="P724" s="344">
        <v>65.38</v>
      </c>
      <c r="Q724" s="360">
        <v>0.86860000000000004</v>
      </c>
      <c r="R724" s="344">
        <v>67.88</v>
      </c>
    </row>
    <row r="725" spans="1:18">
      <c r="A725" s="296">
        <v>705408</v>
      </c>
      <c r="B725" s="343" t="s">
        <v>749</v>
      </c>
      <c r="C725" s="296" t="s">
        <v>26</v>
      </c>
      <c r="D725" s="344">
        <v>22399.85</v>
      </c>
      <c r="E725" s="360">
        <v>9.2299999999999993E-2</v>
      </c>
      <c r="F725" s="344">
        <v>97.9</v>
      </c>
      <c r="G725" s="360">
        <v>9.5600000000000004E-2</v>
      </c>
      <c r="H725" s="344">
        <v>94.91</v>
      </c>
      <c r="I725" s="360">
        <v>9.6799999999999997E-2</v>
      </c>
      <c r="J725" s="344">
        <v>132.13</v>
      </c>
      <c r="K725" s="360">
        <v>6.9599999999999995E-2</v>
      </c>
      <c r="L725" s="344">
        <v>116.83</v>
      </c>
      <c r="M725" s="360">
        <v>4.0000000000000001E-3</v>
      </c>
      <c r="N725" s="344">
        <v>122.55</v>
      </c>
      <c r="O725" s="360">
        <v>7.7999999999999996E-3</v>
      </c>
      <c r="P725" s="344">
        <v>169.11</v>
      </c>
      <c r="Q725" s="360">
        <v>5.4300000000000001E-2</v>
      </c>
      <c r="R725" s="344">
        <v>89.4</v>
      </c>
    </row>
    <row r="726" spans="1:18">
      <c r="A726" s="296">
        <v>705411</v>
      </c>
      <c r="B726" s="343" t="s">
        <v>750</v>
      </c>
      <c r="C726" s="296" t="s">
        <v>26</v>
      </c>
      <c r="D726" s="344">
        <v>26228.26</v>
      </c>
      <c r="E726" s="360">
        <v>0.74490000000000001</v>
      </c>
      <c r="F726" s="344">
        <v>76.86</v>
      </c>
      <c r="G726" s="360">
        <v>0.79659999999999997</v>
      </c>
      <c r="H726" s="344">
        <v>84.63</v>
      </c>
      <c r="I726" s="360">
        <v>0.72150000000000003</v>
      </c>
      <c r="J726" s="344">
        <v>79.84</v>
      </c>
      <c r="K726" s="360">
        <v>0.76480000000000004</v>
      </c>
      <c r="L726" s="344">
        <v>83.63</v>
      </c>
      <c r="M726" s="360">
        <v>0.62590000000000001</v>
      </c>
      <c r="N726" s="344">
        <v>80.67</v>
      </c>
      <c r="O726" s="360">
        <v>0.65480000000000005</v>
      </c>
      <c r="P726" s="344">
        <v>78.62</v>
      </c>
      <c r="Q726" s="360">
        <v>0.77659999999999996</v>
      </c>
      <c r="R726" s="344">
        <v>83.4</v>
      </c>
    </row>
    <row r="727" spans="1:18">
      <c r="A727" s="296">
        <v>705410</v>
      </c>
      <c r="B727" s="343" t="s">
        <v>751</v>
      </c>
      <c r="C727" s="296" t="s">
        <v>26</v>
      </c>
      <c r="D727" s="344">
        <v>23513.18</v>
      </c>
      <c r="E727" s="360">
        <v>0.79659999999999997</v>
      </c>
      <c r="F727" s="344">
        <v>68.17</v>
      </c>
      <c r="G727" s="360">
        <v>0.83950000000000002</v>
      </c>
      <c r="H727" s="344">
        <v>73.64</v>
      </c>
      <c r="I727" s="360">
        <v>0.71630000000000005</v>
      </c>
      <c r="J727" s="344">
        <v>70.5</v>
      </c>
      <c r="K727" s="360">
        <v>0.80940000000000001</v>
      </c>
      <c r="L727" s="344">
        <v>72.98</v>
      </c>
      <c r="M727" s="360">
        <v>0.71619999999999995</v>
      </c>
      <c r="N727" s="344">
        <v>71.150000000000006</v>
      </c>
      <c r="O727" s="360">
        <v>0.80200000000000005</v>
      </c>
      <c r="P727" s="344">
        <v>69.489999999999995</v>
      </c>
      <c r="Q727" s="360">
        <v>0.82110000000000005</v>
      </c>
      <c r="R727" s="344">
        <v>73.069999999999993</v>
      </c>
    </row>
    <row r="728" spans="1:18">
      <c r="A728" s="296">
        <v>705413</v>
      </c>
      <c r="B728" s="343" t="s">
        <v>752</v>
      </c>
      <c r="C728" s="296" t="s">
        <v>26</v>
      </c>
      <c r="D728" s="344">
        <v>28266.62</v>
      </c>
      <c r="E728" s="360">
        <v>0.84140000000000004</v>
      </c>
      <c r="F728" s="344">
        <v>63.11</v>
      </c>
      <c r="G728" s="360">
        <v>0.877</v>
      </c>
      <c r="H728" s="344">
        <v>66.97</v>
      </c>
      <c r="I728" s="360">
        <v>0.78659999999999997</v>
      </c>
      <c r="J728" s="344">
        <v>64.88</v>
      </c>
      <c r="K728" s="360">
        <v>0.85050000000000003</v>
      </c>
      <c r="L728" s="344">
        <v>66.48</v>
      </c>
      <c r="M728" s="360">
        <v>0.78520000000000001</v>
      </c>
      <c r="N728" s="344">
        <v>65.22</v>
      </c>
      <c r="O728" s="360">
        <v>0.84609999999999996</v>
      </c>
      <c r="P728" s="344">
        <v>63.99</v>
      </c>
      <c r="Q728" s="360">
        <v>0.86229999999999996</v>
      </c>
      <c r="R728" s="344">
        <v>66.56</v>
      </c>
    </row>
    <row r="729" spans="1:18">
      <c r="A729" s="296">
        <v>705412</v>
      </c>
      <c r="B729" s="343" t="s">
        <v>753</v>
      </c>
      <c r="C729" s="296" t="s">
        <v>26</v>
      </c>
      <c r="D729" s="344">
        <v>25548.47</v>
      </c>
      <c r="E729" s="360">
        <v>5.8200000000000002E-2</v>
      </c>
      <c r="F729" s="344">
        <v>89.21</v>
      </c>
      <c r="G729" s="360">
        <v>6.0100000000000001E-2</v>
      </c>
      <c r="H729" s="344">
        <v>83.92</v>
      </c>
      <c r="I729" s="360">
        <v>1.0500000000000001E-2</v>
      </c>
      <c r="J729" s="344">
        <v>122.79</v>
      </c>
      <c r="K729" s="360">
        <v>4.2299999999999997E-2</v>
      </c>
      <c r="L729" s="344">
        <v>106.18</v>
      </c>
      <c r="M729" s="360">
        <v>3.8E-3</v>
      </c>
      <c r="N729" s="344">
        <v>113.03</v>
      </c>
      <c r="O729" s="360">
        <v>4.5900000000000003E-2</v>
      </c>
      <c r="P729" s="344">
        <v>159.97999999999999</v>
      </c>
      <c r="Q729" s="360">
        <v>3.2399999999999998E-2</v>
      </c>
      <c r="R729" s="344">
        <v>79.069999999999993</v>
      </c>
    </row>
    <row r="730" spans="1:18">
      <c r="A730" s="296">
        <v>705415</v>
      </c>
      <c r="B730" s="343" t="s">
        <v>754</v>
      </c>
      <c r="C730" s="296" t="s">
        <v>26</v>
      </c>
      <c r="D730" s="344">
        <v>31122.18</v>
      </c>
      <c r="E730" s="360">
        <v>3.9800000000000002E-2</v>
      </c>
      <c r="F730" s="344">
        <v>84.15</v>
      </c>
      <c r="G730" s="360">
        <v>4.1399999999999999E-2</v>
      </c>
      <c r="H730" s="344">
        <v>77.25</v>
      </c>
      <c r="I730" s="360">
        <v>1.0500000000000001E-2</v>
      </c>
      <c r="J730" s="344">
        <v>117.17</v>
      </c>
      <c r="K730" s="360">
        <v>2.8199999999999999E-2</v>
      </c>
      <c r="L730" s="344">
        <v>99.68</v>
      </c>
      <c r="M730" s="360">
        <v>3.3E-3</v>
      </c>
      <c r="N730" s="344">
        <v>107.1</v>
      </c>
      <c r="O730" s="360">
        <v>3.09E-2</v>
      </c>
      <c r="P730" s="344">
        <v>154.47999999999999</v>
      </c>
      <c r="Q730" s="360">
        <v>2.1399999999999999E-2</v>
      </c>
      <c r="R730" s="344">
        <v>72.56</v>
      </c>
    </row>
    <row r="731" spans="1:18">
      <c r="A731" s="296">
        <v>705414</v>
      </c>
      <c r="B731" s="343" t="s">
        <v>755</v>
      </c>
      <c r="C731" s="296" t="s">
        <v>26</v>
      </c>
      <c r="D731" s="344">
        <v>28059.19</v>
      </c>
      <c r="E731" s="360">
        <v>0.49249999999999999</v>
      </c>
      <c r="F731" s="344">
        <v>8.4700000000000006</v>
      </c>
      <c r="G731" s="360">
        <v>0.54310000000000003</v>
      </c>
      <c r="H731" s="344">
        <v>9.15</v>
      </c>
      <c r="I731" s="360">
        <v>0.50270000000000004</v>
      </c>
      <c r="J731" s="344">
        <v>8.8699999999999992</v>
      </c>
      <c r="K731" s="360">
        <v>0.51859999999999995</v>
      </c>
      <c r="L731" s="344">
        <v>9.5399999999999991</v>
      </c>
      <c r="M731" s="360">
        <v>0.48220000000000002</v>
      </c>
      <c r="N731" s="344">
        <v>9.19</v>
      </c>
      <c r="O731" s="360">
        <v>0.50049999999999994</v>
      </c>
      <c r="P731" s="344">
        <v>8.58</v>
      </c>
      <c r="Q731" s="360">
        <v>0.53610000000000002</v>
      </c>
      <c r="R731" s="344">
        <v>8.92</v>
      </c>
    </row>
    <row r="732" spans="1:18">
      <c r="A732" s="296">
        <v>705417</v>
      </c>
      <c r="B732" s="343" t="s">
        <v>756</v>
      </c>
      <c r="C732" s="296" t="s">
        <v>26</v>
      </c>
      <c r="D732" s="344">
        <v>39436.01</v>
      </c>
      <c r="E732" s="360">
        <v>3.4000000000000002E-2</v>
      </c>
      <c r="F732" s="344">
        <v>24.25</v>
      </c>
      <c r="G732" s="360">
        <v>4.6199999999999998E-2</v>
      </c>
      <c r="H732" s="344">
        <v>31.26</v>
      </c>
      <c r="I732" s="360">
        <v>3.04E-2</v>
      </c>
      <c r="J732" s="344">
        <v>25.74</v>
      </c>
      <c r="K732" s="360">
        <v>3.6900000000000002E-2</v>
      </c>
      <c r="L732" s="344">
        <v>30.03</v>
      </c>
      <c r="M732" s="360">
        <v>1.5699999999999999E-2</v>
      </c>
      <c r="N732" s="344">
        <v>28.31</v>
      </c>
      <c r="O732" s="360">
        <v>3.3599999999999998E-2</v>
      </c>
      <c r="P732" s="344">
        <v>27.15</v>
      </c>
      <c r="Q732" s="360">
        <v>3.5000000000000003E-2</v>
      </c>
      <c r="R732" s="344">
        <v>31.11</v>
      </c>
    </row>
    <row r="733" spans="1:18">
      <c r="A733" s="296">
        <v>705416</v>
      </c>
      <c r="B733" s="343" t="s">
        <v>757</v>
      </c>
      <c r="C733" s="296" t="s">
        <v>26</v>
      </c>
      <c r="D733" s="344">
        <v>35666.230000000003</v>
      </c>
      <c r="E733" s="360">
        <v>2.8899999999999999E-2</v>
      </c>
      <c r="F733" s="344">
        <v>21.36</v>
      </c>
      <c r="G733" s="360">
        <v>3.9300000000000002E-2</v>
      </c>
      <c r="H733" s="344">
        <v>25.02</v>
      </c>
      <c r="I733" s="360">
        <v>2.6800000000000001E-2</v>
      </c>
      <c r="J733" s="344">
        <v>20.23</v>
      </c>
      <c r="K733" s="360">
        <v>3.3099999999999997E-2</v>
      </c>
      <c r="L733" s="344">
        <v>23.99</v>
      </c>
      <c r="M733" s="360">
        <v>7.9000000000000008E-3</v>
      </c>
      <c r="N733" s="344">
        <v>23.41</v>
      </c>
      <c r="O733" s="360">
        <v>2.86E-2</v>
      </c>
      <c r="P733" s="344">
        <v>23.61</v>
      </c>
      <c r="Q733" s="360">
        <v>2.8400000000000002E-2</v>
      </c>
      <c r="R733" s="344">
        <v>24.91</v>
      </c>
    </row>
    <row r="734" spans="1:18">
      <c r="A734" s="296">
        <v>705419</v>
      </c>
      <c r="B734" s="343" t="s">
        <v>758</v>
      </c>
      <c r="C734" s="296" t="s">
        <v>26</v>
      </c>
      <c r="D734" s="344">
        <v>37117.71</v>
      </c>
      <c r="E734" s="360">
        <v>0.35759999999999997</v>
      </c>
      <c r="F734" s="344">
        <v>15.53</v>
      </c>
      <c r="G734" s="360">
        <v>0.43140000000000001</v>
      </c>
      <c r="H734" s="344">
        <v>19.45</v>
      </c>
      <c r="I734" s="360">
        <v>0.3357</v>
      </c>
      <c r="J734" s="344">
        <v>17.329999999999998</v>
      </c>
      <c r="K734" s="360">
        <v>0.37680000000000002</v>
      </c>
      <c r="L734" s="344">
        <v>18.61</v>
      </c>
      <c r="M734" s="360">
        <v>1.72E-2</v>
      </c>
      <c r="N734" s="344">
        <v>17.78</v>
      </c>
      <c r="O734" s="360">
        <v>0.36730000000000002</v>
      </c>
      <c r="P734" s="344">
        <v>16.489999999999998</v>
      </c>
      <c r="Q734" s="360">
        <v>0.39600000000000002</v>
      </c>
      <c r="R734" s="344">
        <v>19.260000000000002</v>
      </c>
    </row>
    <row r="735" spans="1:18">
      <c r="A735" s="296">
        <v>705418</v>
      </c>
      <c r="B735" s="343" t="s">
        <v>759</v>
      </c>
      <c r="C735" s="296" t="s">
        <v>26</v>
      </c>
      <c r="D735" s="344">
        <v>33324.959999999999</v>
      </c>
      <c r="E735" s="360">
        <v>0.32579999999999998</v>
      </c>
      <c r="F735" s="344">
        <v>12.7</v>
      </c>
      <c r="G735" s="360">
        <v>0.40079999999999999</v>
      </c>
      <c r="H735" s="344">
        <v>16.22</v>
      </c>
      <c r="I735" s="360">
        <v>0.30330000000000001</v>
      </c>
      <c r="J735" s="344">
        <v>14.42</v>
      </c>
      <c r="K735" s="360">
        <v>0.3412</v>
      </c>
      <c r="L735" s="344">
        <v>15.5</v>
      </c>
      <c r="M735" s="360">
        <v>2.06E-2</v>
      </c>
      <c r="N735" s="344">
        <v>14.71</v>
      </c>
      <c r="O735" s="360">
        <v>0.33450000000000002</v>
      </c>
      <c r="P735" s="344">
        <v>13.51</v>
      </c>
      <c r="Q735" s="360">
        <v>0.36420000000000002</v>
      </c>
      <c r="R735" s="344">
        <v>16.010000000000002</v>
      </c>
    </row>
    <row r="736" spans="1:18">
      <c r="A736" s="296">
        <v>705421</v>
      </c>
      <c r="B736" s="343" t="s">
        <v>760</v>
      </c>
      <c r="C736" s="296" t="s">
        <v>26</v>
      </c>
      <c r="D736" s="344">
        <v>40000.33</v>
      </c>
      <c r="E736" s="360">
        <v>0.38350000000000001</v>
      </c>
      <c r="F736" s="344">
        <v>19</v>
      </c>
      <c r="G736" s="360">
        <v>0.45579999999999998</v>
      </c>
      <c r="H736" s="344">
        <v>23.46</v>
      </c>
      <c r="I736" s="360">
        <v>0.3619</v>
      </c>
      <c r="J736" s="344">
        <v>20.9</v>
      </c>
      <c r="K736" s="360">
        <v>0.40620000000000001</v>
      </c>
      <c r="L736" s="344">
        <v>22.42</v>
      </c>
      <c r="M736" s="360">
        <v>1.47E-2</v>
      </c>
      <c r="N736" s="344">
        <v>21.56</v>
      </c>
      <c r="O736" s="360">
        <v>0.39379999999999998</v>
      </c>
      <c r="P736" s="344">
        <v>20.12</v>
      </c>
      <c r="Q736" s="360">
        <v>0.42199999999999999</v>
      </c>
      <c r="R736" s="344">
        <v>23.28</v>
      </c>
    </row>
    <row r="737" spans="1:18">
      <c r="A737" s="296">
        <v>705420</v>
      </c>
      <c r="B737" s="343" t="s">
        <v>761</v>
      </c>
      <c r="C737" s="296" t="s">
        <v>26</v>
      </c>
      <c r="D737" s="344">
        <v>36188.81</v>
      </c>
      <c r="E737" s="360">
        <v>0.4637</v>
      </c>
      <c r="F737" s="344">
        <v>16</v>
      </c>
      <c r="G737" s="360">
        <v>0.5262</v>
      </c>
      <c r="H737" s="344">
        <v>18.09</v>
      </c>
      <c r="I737" s="360">
        <v>0.45610000000000001</v>
      </c>
      <c r="J737" s="344">
        <v>16.25</v>
      </c>
      <c r="K737" s="360">
        <v>0.50770000000000004</v>
      </c>
      <c r="L737" s="344">
        <v>17.25</v>
      </c>
      <c r="M737" s="360">
        <v>5.1999999999999998E-3</v>
      </c>
      <c r="N737" s="344">
        <v>17.170000000000002</v>
      </c>
      <c r="O737" s="360">
        <v>0.48049999999999998</v>
      </c>
      <c r="P737" s="344">
        <v>16.61</v>
      </c>
      <c r="Q737" s="360">
        <v>0.49669999999999997</v>
      </c>
      <c r="R737" s="344">
        <v>17.98</v>
      </c>
    </row>
    <row r="738" spans="1:18">
      <c r="A738" s="296">
        <v>705423</v>
      </c>
      <c r="B738" s="343" t="s">
        <v>762</v>
      </c>
      <c r="C738" s="296" t="s">
        <v>26</v>
      </c>
      <c r="D738" s="344">
        <v>45534.77</v>
      </c>
      <c r="E738" s="360">
        <v>0.35189999999999999</v>
      </c>
      <c r="F738" s="344">
        <v>14.92</v>
      </c>
      <c r="G738" s="360">
        <v>0.42559999999999998</v>
      </c>
      <c r="H738" s="344">
        <v>18.75</v>
      </c>
      <c r="I738" s="360">
        <v>0.3296</v>
      </c>
      <c r="J738" s="344">
        <v>16.68</v>
      </c>
      <c r="K738" s="360">
        <v>0.3705</v>
      </c>
      <c r="L738" s="344">
        <v>17.91</v>
      </c>
      <c r="M738" s="360">
        <v>1.7899999999999999E-2</v>
      </c>
      <c r="N738" s="344">
        <v>17.12</v>
      </c>
      <c r="O738" s="360">
        <v>0.36099999999999999</v>
      </c>
      <c r="P738" s="344">
        <v>15.83</v>
      </c>
      <c r="Q738" s="360">
        <v>0.39040000000000002</v>
      </c>
      <c r="R738" s="344">
        <v>18.54</v>
      </c>
    </row>
    <row r="739" spans="1:18">
      <c r="A739" s="296">
        <v>705422</v>
      </c>
      <c r="B739" s="343" t="s">
        <v>763</v>
      </c>
      <c r="C739" s="296" t="s">
        <v>26</v>
      </c>
      <c r="D739" s="344">
        <v>41269.949999999997</v>
      </c>
      <c r="E739" s="360">
        <v>0.44969999999999999</v>
      </c>
      <c r="F739" s="344">
        <v>11.91</v>
      </c>
      <c r="G739" s="360">
        <v>0.51390000000000002</v>
      </c>
      <c r="H739" s="344">
        <v>13.42</v>
      </c>
      <c r="I739" s="360">
        <v>0.44340000000000002</v>
      </c>
      <c r="J739" s="344">
        <v>12.07</v>
      </c>
      <c r="K739" s="360">
        <v>0.49299999999999999</v>
      </c>
      <c r="L739" s="344">
        <v>12.78</v>
      </c>
      <c r="M739" s="360">
        <v>7.0000000000000001E-3</v>
      </c>
      <c r="N739" s="344">
        <v>12.74</v>
      </c>
      <c r="O739" s="360">
        <v>0.46700000000000003</v>
      </c>
      <c r="P739" s="344">
        <v>12.31</v>
      </c>
      <c r="Q739" s="360">
        <v>0.48330000000000001</v>
      </c>
      <c r="R739" s="344">
        <v>13.29</v>
      </c>
    </row>
    <row r="740" spans="1:18">
      <c r="A740" s="296">
        <v>705425</v>
      </c>
      <c r="B740" s="343" t="s">
        <v>764</v>
      </c>
      <c r="C740" s="296" t="s">
        <v>26</v>
      </c>
      <c r="D740" s="344">
        <v>57675.01</v>
      </c>
      <c r="E740" s="360">
        <v>0.39539999999999997</v>
      </c>
      <c r="F740" s="344">
        <v>21.75</v>
      </c>
      <c r="G740" s="360">
        <v>0.4667</v>
      </c>
      <c r="H740" s="344">
        <v>26.67</v>
      </c>
      <c r="I740" s="360">
        <v>0.37419999999999998</v>
      </c>
      <c r="J740" s="344">
        <v>23.79</v>
      </c>
      <c r="K740" s="360">
        <v>0.41949999999999998</v>
      </c>
      <c r="L740" s="344">
        <v>25.5</v>
      </c>
      <c r="M740" s="360">
        <v>1.3299999999999999E-2</v>
      </c>
      <c r="N740" s="344">
        <v>24.59</v>
      </c>
      <c r="O740" s="360">
        <v>0.40589999999999998</v>
      </c>
      <c r="P740" s="344">
        <v>23.01</v>
      </c>
      <c r="Q740" s="360">
        <v>0.43369999999999997</v>
      </c>
      <c r="R740" s="344">
        <v>26.5</v>
      </c>
    </row>
    <row r="741" spans="1:18">
      <c r="A741" s="296">
        <v>705424</v>
      </c>
      <c r="B741" s="343" t="s">
        <v>765</v>
      </c>
      <c r="C741" s="296" t="s">
        <v>26</v>
      </c>
      <c r="D741" s="344">
        <v>52442.12</v>
      </c>
      <c r="E741" s="360">
        <v>0.46710000000000002</v>
      </c>
      <c r="F741" s="344">
        <v>18.760000000000002</v>
      </c>
      <c r="G741" s="360">
        <v>0.52829999999999999</v>
      </c>
      <c r="H741" s="344">
        <v>21.23</v>
      </c>
      <c r="I741" s="360">
        <v>0.45879999999999999</v>
      </c>
      <c r="J741" s="344">
        <v>19.059999999999999</v>
      </c>
      <c r="K741" s="360">
        <v>0.51100000000000001</v>
      </c>
      <c r="L741" s="344">
        <v>20.260000000000002</v>
      </c>
      <c r="M741" s="360">
        <v>4.8999999999999998E-3</v>
      </c>
      <c r="N741" s="344">
        <v>20.14</v>
      </c>
      <c r="O741" s="360">
        <v>0.48359999999999997</v>
      </c>
      <c r="P741" s="344">
        <v>19.489999999999998</v>
      </c>
      <c r="Q741" s="360">
        <v>0.49969999999999998</v>
      </c>
      <c r="R741" s="344">
        <v>21.12</v>
      </c>
    </row>
    <row r="742" spans="1:18">
      <c r="A742" s="296">
        <v>705427</v>
      </c>
      <c r="B742" s="343" t="s">
        <v>766</v>
      </c>
      <c r="C742" s="296" t="s">
        <v>26</v>
      </c>
      <c r="D742" s="344">
        <v>52398.07</v>
      </c>
      <c r="E742" s="360">
        <v>0.45229999999999998</v>
      </c>
      <c r="F742" s="344">
        <v>12.53</v>
      </c>
      <c r="G742" s="360">
        <v>0.51639999999999997</v>
      </c>
      <c r="H742" s="344">
        <v>14.12</v>
      </c>
      <c r="I742" s="360">
        <v>0.44619999999999999</v>
      </c>
      <c r="J742" s="344">
        <v>12.72</v>
      </c>
      <c r="K742" s="360">
        <v>0.49530000000000002</v>
      </c>
      <c r="L742" s="344">
        <v>13.48</v>
      </c>
      <c r="M742" s="360">
        <v>6.7000000000000002E-3</v>
      </c>
      <c r="N742" s="344">
        <v>13.4</v>
      </c>
      <c r="O742" s="360">
        <v>0.47010000000000002</v>
      </c>
      <c r="P742" s="344">
        <v>12.98</v>
      </c>
      <c r="Q742" s="360">
        <v>0.4854</v>
      </c>
      <c r="R742" s="344">
        <v>13.99</v>
      </c>
    </row>
    <row r="743" spans="1:18">
      <c r="A743" s="296">
        <v>705426</v>
      </c>
      <c r="B743" s="343" t="s">
        <v>767</v>
      </c>
      <c r="C743" s="296" t="s">
        <v>26</v>
      </c>
      <c r="D743" s="344">
        <v>46911.23</v>
      </c>
      <c r="E743" s="360">
        <v>0.43509999999999999</v>
      </c>
      <c r="F743" s="344">
        <v>9.6999999999999993</v>
      </c>
      <c r="G743" s="360">
        <v>0.501</v>
      </c>
      <c r="H743" s="344">
        <v>10.9</v>
      </c>
      <c r="I743" s="360">
        <v>0.43030000000000002</v>
      </c>
      <c r="J743" s="344">
        <v>9.81</v>
      </c>
      <c r="K743" s="360">
        <v>0.47810000000000002</v>
      </c>
      <c r="L743" s="344">
        <v>10.39</v>
      </c>
      <c r="M743" s="360">
        <v>8.6999999999999994E-3</v>
      </c>
      <c r="N743" s="344">
        <v>10.34</v>
      </c>
      <c r="O743" s="360">
        <v>0.4536</v>
      </c>
      <c r="P743" s="344">
        <v>10</v>
      </c>
      <c r="Q743" s="360">
        <v>0.46899999999999997</v>
      </c>
      <c r="R743" s="344">
        <v>10.76</v>
      </c>
    </row>
    <row r="744" spans="1:18">
      <c r="A744" s="296">
        <v>705429</v>
      </c>
      <c r="B744" s="343" t="s">
        <v>768</v>
      </c>
      <c r="C744" s="296" t="s">
        <v>26</v>
      </c>
      <c r="D744" s="344">
        <v>54296.83</v>
      </c>
      <c r="E744" s="360">
        <v>0.30530000000000002</v>
      </c>
      <c r="F744" s="344">
        <v>24.99</v>
      </c>
      <c r="G744" s="360">
        <v>0.3745</v>
      </c>
      <c r="H744" s="344">
        <v>32.76</v>
      </c>
      <c r="I744" s="360">
        <v>0.28050000000000003</v>
      </c>
      <c r="J744" s="344">
        <v>27.97</v>
      </c>
      <c r="K744" s="360">
        <v>0.3286</v>
      </c>
      <c r="L744" s="344">
        <v>31.76</v>
      </c>
      <c r="M744" s="360">
        <v>1.4800000000000001E-2</v>
      </c>
      <c r="N744" s="344">
        <v>28.8</v>
      </c>
      <c r="O744" s="360">
        <v>3.3000000000000002E-2</v>
      </c>
      <c r="P744" s="344">
        <v>26.75</v>
      </c>
      <c r="Q744" s="360">
        <v>0.34360000000000002</v>
      </c>
      <c r="R744" s="344">
        <v>31.53</v>
      </c>
    </row>
    <row r="745" spans="1:18">
      <c r="A745" s="296">
        <v>705428</v>
      </c>
      <c r="B745" s="343" t="s">
        <v>769</v>
      </c>
      <c r="C745" s="296" t="s">
        <v>26</v>
      </c>
      <c r="D745" s="344">
        <v>48897.88</v>
      </c>
      <c r="E745" s="360">
        <v>0.35160000000000002</v>
      </c>
      <c r="F745" s="344">
        <v>22.09</v>
      </c>
      <c r="G745" s="360">
        <v>0.41099999999999998</v>
      </c>
      <c r="H745" s="344">
        <v>26.52</v>
      </c>
      <c r="I745" s="360">
        <v>0.33600000000000002</v>
      </c>
      <c r="J745" s="344">
        <v>22.47</v>
      </c>
      <c r="K745" s="360">
        <v>0.39650000000000002</v>
      </c>
      <c r="L745" s="344">
        <v>25.72</v>
      </c>
      <c r="M745" s="360">
        <v>7.4000000000000003E-3</v>
      </c>
      <c r="N745" s="344">
        <v>23.9</v>
      </c>
      <c r="O745" s="360">
        <v>2.8000000000000001E-2</v>
      </c>
      <c r="P745" s="344">
        <v>23.21</v>
      </c>
      <c r="Q745" s="360">
        <v>0.38390000000000002</v>
      </c>
      <c r="R745" s="344">
        <v>25.34</v>
      </c>
    </row>
    <row r="746" spans="1:18">
      <c r="A746" s="296">
        <v>705431</v>
      </c>
      <c r="B746" s="343" t="s">
        <v>770</v>
      </c>
      <c r="C746" s="296" t="s">
        <v>26</v>
      </c>
      <c r="D746" s="344">
        <v>65414.79</v>
      </c>
      <c r="E746" s="360">
        <v>0.3241</v>
      </c>
      <c r="F746" s="344">
        <v>18.329999999999998</v>
      </c>
      <c r="G746" s="360">
        <v>0.37809999999999999</v>
      </c>
      <c r="H746" s="344">
        <v>21.99</v>
      </c>
      <c r="I746" s="360">
        <v>3.0499999999999999E-2</v>
      </c>
      <c r="J746" s="344">
        <v>18.57</v>
      </c>
      <c r="K746" s="360">
        <v>0.36399999999999999</v>
      </c>
      <c r="L746" s="344">
        <v>21.33</v>
      </c>
      <c r="M746" s="360">
        <v>8.8999999999999999E-3</v>
      </c>
      <c r="N746" s="344">
        <v>20.12</v>
      </c>
      <c r="O746" s="360">
        <v>0.33600000000000002</v>
      </c>
      <c r="P746" s="344">
        <v>19.420000000000002</v>
      </c>
      <c r="Q746" s="360">
        <v>0.34810000000000002</v>
      </c>
      <c r="R746" s="344">
        <v>21.3</v>
      </c>
    </row>
    <row r="747" spans="1:18">
      <c r="A747" s="296">
        <v>705430</v>
      </c>
      <c r="B747" s="343" t="s">
        <v>771</v>
      </c>
      <c r="C747" s="296" t="s">
        <v>26</v>
      </c>
      <c r="D747" s="344">
        <v>59389.73</v>
      </c>
      <c r="E747" s="360">
        <v>0.33090000000000003</v>
      </c>
      <c r="F747" s="344">
        <v>10.93</v>
      </c>
      <c r="G747" s="360">
        <v>0.3916</v>
      </c>
      <c r="H747" s="344">
        <v>12.99</v>
      </c>
      <c r="I747" s="360">
        <v>4.5400000000000003E-2</v>
      </c>
      <c r="J747" s="344">
        <v>11.08</v>
      </c>
      <c r="K747" s="360">
        <v>0.37090000000000001</v>
      </c>
      <c r="L747" s="344">
        <v>12.61</v>
      </c>
      <c r="M747" s="360">
        <v>8.6999999999999994E-3</v>
      </c>
      <c r="N747" s="344">
        <v>11.93</v>
      </c>
      <c r="O747" s="360">
        <v>0.34449999999999997</v>
      </c>
      <c r="P747" s="344">
        <v>11.48</v>
      </c>
      <c r="Q747" s="360">
        <v>0.35799999999999998</v>
      </c>
      <c r="R747" s="344">
        <v>12.57</v>
      </c>
    </row>
    <row r="748" spans="1:18">
      <c r="A748" s="296">
        <v>705433</v>
      </c>
      <c r="B748" s="343" t="s">
        <v>772</v>
      </c>
      <c r="C748" s="296" t="s">
        <v>26</v>
      </c>
      <c r="D748" s="344">
        <v>82974.14</v>
      </c>
      <c r="E748" s="360">
        <v>0.3246</v>
      </c>
      <c r="F748" s="344">
        <v>13.36</v>
      </c>
      <c r="G748" s="360">
        <v>0.38169999999999998</v>
      </c>
      <c r="H748" s="344">
        <v>15.95</v>
      </c>
      <c r="I748" s="360">
        <v>3.8899999999999997E-2</v>
      </c>
      <c r="J748" s="344">
        <v>13.53</v>
      </c>
      <c r="K748" s="360">
        <v>0.3644</v>
      </c>
      <c r="L748" s="344">
        <v>15.49</v>
      </c>
      <c r="M748" s="360">
        <v>8.9999999999999993E-3</v>
      </c>
      <c r="N748" s="344">
        <v>14.64</v>
      </c>
      <c r="O748" s="360">
        <v>0.3367</v>
      </c>
      <c r="P748" s="344">
        <v>14.09</v>
      </c>
      <c r="Q748" s="360">
        <v>0.34989999999999999</v>
      </c>
      <c r="R748" s="344">
        <v>15.43</v>
      </c>
    </row>
    <row r="749" spans="1:18">
      <c r="A749" s="296">
        <v>705432</v>
      </c>
      <c r="B749" s="343" t="s">
        <v>773</v>
      </c>
      <c r="C749" s="296" t="s">
        <v>26</v>
      </c>
      <c r="D749" s="344">
        <v>75511.520000000004</v>
      </c>
      <c r="E749" s="360">
        <v>0.32800000000000001</v>
      </c>
      <c r="F749" s="344">
        <v>8.24</v>
      </c>
      <c r="G749" s="360">
        <v>0.39319999999999999</v>
      </c>
      <c r="H749" s="344">
        <v>9.73</v>
      </c>
      <c r="I749" s="360">
        <v>5.8599999999999999E-2</v>
      </c>
      <c r="J749" s="344">
        <v>8.35</v>
      </c>
      <c r="K749" s="360">
        <v>0.36770000000000003</v>
      </c>
      <c r="L749" s="344">
        <v>9.44</v>
      </c>
      <c r="M749" s="360">
        <v>9.4999999999999998E-3</v>
      </c>
      <c r="N749" s="344">
        <v>8.9600000000000009</v>
      </c>
      <c r="O749" s="360">
        <v>0.34260000000000002</v>
      </c>
      <c r="P749" s="344">
        <v>8.61</v>
      </c>
      <c r="Q749" s="360">
        <v>0.35659999999999997</v>
      </c>
      <c r="R749" s="344">
        <v>9.39</v>
      </c>
    </row>
    <row r="750" spans="1:18">
      <c r="A750" s="296">
        <v>705257</v>
      </c>
      <c r="B750" s="343" t="s">
        <v>774</v>
      </c>
      <c r="C750" s="296" t="s">
        <v>105</v>
      </c>
      <c r="D750" s="344">
        <v>4086.44</v>
      </c>
      <c r="E750" s="360">
        <v>0.2414</v>
      </c>
      <c r="F750" s="344">
        <v>11.24</v>
      </c>
      <c r="G750" s="360">
        <v>0.30959999999999999</v>
      </c>
      <c r="H750" s="344">
        <v>15.1</v>
      </c>
      <c r="I750" s="360">
        <v>5.3600000000000002E-2</v>
      </c>
      <c r="J750" s="344">
        <v>13.01</v>
      </c>
      <c r="K750" s="360">
        <v>0.25440000000000002</v>
      </c>
      <c r="L750" s="344">
        <v>14.61</v>
      </c>
      <c r="M750" s="360">
        <v>2.2599999999999999E-2</v>
      </c>
      <c r="N750" s="344">
        <v>13.35</v>
      </c>
      <c r="O750" s="360">
        <v>0.24790000000000001</v>
      </c>
      <c r="P750" s="344">
        <v>12.12</v>
      </c>
      <c r="Q750" s="360">
        <v>0.27310000000000001</v>
      </c>
      <c r="R750" s="344">
        <v>14.69</v>
      </c>
    </row>
    <row r="751" spans="1:18">
      <c r="A751" s="296">
        <v>705256</v>
      </c>
      <c r="B751" s="343" t="s">
        <v>775</v>
      </c>
      <c r="C751" s="296" t="s">
        <v>105</v>
      </c>
      <c r="D751" s="344">
        <v>3744.54</v>
      </c>
      <c r="E751" s="360">
        <v>0.26269999999999999</v>
      </c>
      <c r="F751" s="344">
        <v>16.3</v>
      </c>
      <c r="G751" s="360">
        <v>0.32879999999999998</v>
      </c>
      <c r="H751" s="344">
        <v>21.77</v>
      </c>
      <c r="I751" s="360">
        <v>4.0399999999999998E-2</v>
      </c>
      <c r="J751" s="344">
        <v>18.63</v>
      </c>
      <c r="K751" s="360">
        <v>0.27860000000000001</v>
      </c>
      <c r="L751" s="344">
        <v>21.11</v>
      </c>
      <c r="M751" s="360">
        <v>1.89E-2</v>
      </c>
      <c r="N751" s="344">
        <v>19.28</v>
      </c>
      <c r="O751" s="360">
        <v>0.26919999999999999</v>
      </c>
      <c r="P751" s="344">
        <v>17.62</v>
      </c>
      <c r="Q751" s="360">
        <v>0.29459999999999997</v>
      </c>
      <c r="R751" s="344">
        <v>21.2</v>
      </c>
    </row>
    <row r="752" spans="1:18">
      <c r="A752" s="296">
        <v>705259</v>
      </c>
      <c r="B752" s="343" t="s">
        <v>776</v>
      </c>
      <c r="C752" s="296" t="s">
        <v>105</v>
      </c>
      <c r="D752" s="344">
        <v>3557.08</v>
      </c>
      <c r="E752" s="360">
        <v>0.25819999999999999</v>
      </c>
      <c r="F752" s="344">
        <v>13.9</v>
      </c>
      <c r="G752" s="360">
        <v>0.32519999999999999</v>
      </c>
      <c r="H752" s="344">
        <v>18.53</v>
      </c>
      <c r="I752" s="360">
        <v>4.48E-2</v>
      </c>
      <c r="J752" s="344">
        <v>15.9</v>
      </c>
      <c r="K752" s="360">
        <v>0.27360000000000001</v>
      </c>
      <c r="L752" s="344">
        <v>17.95</v>
      </c>
      <c r="M752" s="360">
        <v>1.95E-2</v>
      </c>
      <c r="N752" s="344">
        <v>16.420000000000002</v>
      </c>
      <c r="O752" s="360">
        <v>0.26490000000000002</v>
      </c>
      <c r="P752" s="344">
        <v>15</v>
      </c>
      <c r="Q752" s="360">
        <v>0.28999999999999998</v>
      </c>
      <c r="R752" s="344">
        <v>18.04</v>
      </c>
    </row>
    <row r="753" spans="1:18">
      <c r="A753" s="296">
        <v>705258</v>
      </c>
      <c r="B753" s="343" t="s">
        <v>777</v>
      </c>
      <c r="C753" s="296" t="s">
        <v>105</v>
      </c>
      <c r="D753" s="344">
        <v>3215.19</v>
      </c>
      <c r="E753" s="360">
        <v>0.27479999999999999</v>
      </c>
      <c r="F753" s="344">
        <v>21.22</v>
      </c>
      <c r="G753" s="360">
        <v>0.33979999999999999</v>
      </c>
      <c r="H753" s="344">
        <v>28.23</v>
      </c>
      <c r="I753" s="360">
        <v>3.3700000000000001E-2</v>
      </c>
      <c r="J753" s="344">
        <v>24.08</v>
      </c>
      <c r="K753" s="360">
        <v>0.29239999999999999</v>
      </c>
      <c r="L753" s="344">
        <v>27.37</v>
      </c>
      <c r="M753" s="360">
        <v>1.72E-2</v>
      </c>
      <c r="N753" s="344">
        <v>25.02</v>
      </c>
      <c r="O753" s="360">
        <v>0.28139999999999998</v>
      </c>
      <c r="P753" s="344">
        <v>22.96</v>
      </c>
      <c r="Q753" s="360">
        <v>0.30659999999999998</v>
      </c>
      <c r="R753" s="344">
        <v>27.49</v>
      </c>
    </row>
    <row r="754" spans="1:18">
      <c r="A754" s="296">
        <v>705267</v>
      </c>
      <c r="B754" s="343" t="s">
        <v>778</v>
      </c>
      <c r="C754" s="296" t="s">
        <v>105</v>
      </c>
      <c r="D754" s="344">
        <v>5125.63</v>
      </c>
      <c r="E754" s="360">
        <v>2.07E-2</v>
      </c>
      <c r="F754" s="344">
        <v>221.46</v>
      </c>
      <c r="G754" s="360">
        <v>7.1900000000000006E-2</v>
      </c>
      <c r="H754" s="344">
        <v>503.53</v>
      </c>
      <c r="I754" s="360">
        <v>1.9699999999999999E-2</v>
      </c>
      <c r="J754" s="344">
        <v>570.46</v>
      </c>
      <c r="K754" s="360">
        <v>1.9599999999999999E-2</v>
      </c>
      <c r="L754" s="344">
        <v>268.89999999999998</v>
      </c>
      <c r="M754" s="360">
        <v>2.9600000000000001E-2</v>
      </c>
      <c r="N754" s="344">
        <v>257.77999999999997</v>
      </c>
      <c r="O754" s="360">
        <v>3.8399999999999997E-2</v>
      </c>
      <c r="P754" s="344">
        <v>378.49</v>
      </c>
      <c r="Q754" s="360">
        <v>3.85E-2</v>
      </c>
      <c r="R754" s="344">
        <v>294.63</v>
      </c>
    </row>
    <row r="755" spans="1:18">
      <c r="A755" s="296">
        <v>705266</v>
      </c>
      <c r="B755" s="343" t="s">
        <v>779</v>
      </c>
      <c r="C755" s="296" t="s">
        <v>105</v>
      </c>
      <c r="D755" s="344">
        <v>4672.57</v>
      </c>
      <c r="E755" s="360">
        <v>1.7100000000000001E-2</v>
      </c>
      <c r="F755" s="344">
        <v>217.04</v>
      </c>
      <c r="G755" s="360">
        <v>5.9900000000000002E-2</v>
      </c>
      <c r="H755" s="344">
        <v>498.51</v>
      </c>
      <c r="I755" s="360">
        <v>1.61E-2</v>
      </c>
      <c r="J755" s="344">
        <v>565.9</v>
      </c>
      <c r="K755" s="360">
        <v>1.6500000000000001E-2</v>
      </c>
      <c r="L755" s="344">
        <v>263.72000000000003</v>
      </c>
      <c r="M755" s="360">
        <v>2.46E-2</v>
      </c>
      <c r="N755" s="344">
        <v>252.98</v>
      </c>
      <c r="O755" s="360">
        <v>3.1699999999999999E-2</v>
      </c>
      <c r="P755" s="344">
        <v>373.96</v>
      </c>
      <c r="Q755" s="360">
        <v>3.2000000000000001E-2</v>
      </c>
      <c r="R755" s="344">
        <v>289.82</v>
      </c>
    </row>
    <row r="756" spans="1:18">
      <c r="A756" s="296">
        <v>705269</v>
      </c>
      <c r="B756" s="343" t="s">
        <v>780</v>
      </c>
      <c r="C756" s="296" t="s">
        <v>105</v>
      </c>
      <c r="D756" s="344">
        <v>5384.35</v>
      </c>
      <c r="E756" s="360">
        <v>1.52E-2</v>
      </c>
      <c r="F756" s="344">
        <v>214.83</v>
      </c>
      <c r="G756" s="360">
        <v>5.3600000000000002E-2</v>
      </c>
      <c r="H756" s="344">
        <v>495.99</v>
      </c>
      <c r="I756" s="360">
        <v>1.44E-2</v>
      </c>
      <c r="J756" s="344">
        <v>563.58000000000004</v>
      </c>
      <c r="K756" s="360">
        <v>1.49E-2</v>
      </c>
      <c r="L756" s="344">
        <v>261.14</v>
      </c>
      <c r="M756" s="360">
        <v>2.2200000000000001E-2</v>
      </c>
      <c r="N756" s="344">
        <v>250.57</v>
      </c>
      <c r="O756" s="360">
        <v>2.8500000000000001E-2</v>
      </c>
      <c r="P756" s="344">
        <v>371.69</v>
      </c>
      <c r="Q756" s="360">
        <v>2.86E-2</v>
      </c>
      <c r="R756" s="344">
        <v>287.38</v>
      </c>
    </row>
    <row r="757" spans="1:18">
      <c r="A757" s="296">
        <v>705268</v>
      </c>
      <c r="B757" s="343" t="s">
        <v>781</v>
      </c>
      <c r="C757" s="296" t="s">
        <v>105</v>
      </c>
      <c r="D757" s="344">
        <v>4931.29</v>
      </c>
      <c r="E757" s="360">
        <v>2.1299999999999999E-2</v>
      </c>
      <c r="F757" s="344">
        <v>152.54</v>
      </c>
      <c r="G757" s="360">
        <v>9.0999999999999998E-2</v>
      </c>
      <c r="H757" s="344">
        <v>420.43</v>
      </c>
      <c r="I757" s="360">
        <v>2.0299999999999999E-2</v>
      </c>
      <c r="J757" s="344">
        <v>478.4</v>
      </c>
      <c r="K757" s="360">
        <v>2.06E-2</v>
      </c>
      <c r="L757" s="344">
        <v>198.56</v>
      </c>
      <c r="M757" s="360">
        <v>3.49E-2</v>
      </c>
      <c r="N757" s="344">
        <v>194.74</v>
      </c>
      <c r="O757" s="360">
        <v>4.3900000000000002E-2</v>
      </c>
      <c r="P757" s="344">
        <v>324.56</v>
      </c>
      <c r="Q757" s="360">
        <v>3.9300000000000002E-2</v>
      </c>
      <c r="R757" s="344">
        <v>237.75</v>
      </c>
    </row>
    <row r="758" spans="1:18">
      <c r="A758" s="296">
        <v>705261</v>
      </c>
      <c r="B758" s="343" t="s">
        <v>782</v>
      </c>
      <c r="C758" s="296" t="s">
        <v>105</v>
      </c>
      <c r="D758" s="344">
        <v>3803.26</v>
      </c>
      <c r="E758" s="360">
        <v>1.7999999999999999E-2</v>
      </c>
      <c r="F758" s="344">
        <v>149.13999999999999</v>
      </c>
      <c r="G758" s="360">
        <v>7.8E-2</v>
      </c>
      <c r="H758" s="344">
        <v>416.55</v>
      </c>
      <c r="I758" s="360">
        <v>1.7100000000000001E-2</v>
      </c>
      <c r="J758" s="344">
        <v>474.88</v>
      </c>
      <c r="K758" s="360">
        <v>1.78E-2</v>
      </c>
      <c r="L758" s="344">
        <v>194.6</v>
      </c>
      <c r="M758" s="360">
        <v>2.98E-2</v>
      </c>
      <c r="N758" s="344">
        <v>191.03</v>
      </c>
      <c r="O758" s="360">
        <v>3.73E-2</v>
      </c>
      <c r="P758" s="344">
        <v>321.05</v>
      </c>
      <c r="Q758" s="360">
        <v>3.3500000000000002E-2</v>
      </c>
      <c r="R758" s="344">
        <v>234.03</v>
      </c>
    </row>
    <row r="759" spans="1:18">
      <c r="A759" s="296">
        <v>705260</v>
      </c>
      <c r="B759" s="343" t="s">
        <v>783</v>
      </c>
      <c r="C759" s="296" t="s">
        <v>105</v>
      </c>
      <c r="D759" s="344">
        <v>3461.37</v>
      </c>
      <c r="E759" s="360">
        <v>1.6400000000000001E-2</v>
      </c>
      <c r="F759" s="344">
        <v>147.41999999999999</v>
      </c>
      <c r="G759" s="360">
        <v>7.1300000000000002E-2</v>
      </c>
      <c r="H759" s="344">
        <v>414.62</v>
      </c>
      <c r="I759" s="360">
        <v>1.5599999999999999E-2</v>
      </c>
      <c r="J759" s="344">
        <v>473.08</v>
      </c>
      <c r="K759" s="360">
        <v>1.6400000000000001E-2</v>
      </c>
      <c r="L759" s="344">
        <v>192.59</v>
      </c>
      <c r="M759" s="360">
        <v>2.75E-2</v>
      </c>
      <c r="N759" s="344">
        <v>189.16</v>
      </c>
      <c r="O759" s="360">
        <v>3.4200000000000001E-2</v>
      </c>
      <c r="P759" s="344">
        <v>319.3</v>
      </c>
      <c r="Q759" s="360">
        <v>3.0499999999999999E-2</v>
      </c>
      <c r="R759" s="344">
        <v>232.17</v>
      </c>
    </row>
    <row r="760" spans="1:18">
      <c r="A760" s="296">
        <v>705263</v>
      </c>
      <c r="B760" s="343" t="s">
        <v>784</v>
      </c>
      <c r="C760" s="296" t="s">
        <v>105</v>
      </c>
      <c r="D760" s="344">
        <v>4289.83</v>
      </c>
      <c r="E760" s="360">
        <v>1.4999999999999999E-2</v>
      </c>
      <c r="F760" s="344">
        <v>308.64</v>
      </c>
      <c r="G760" s="360">
        <v>4.4600000000000001E-2</v>
      </c>
      <c r="H760" s="344">
        <v>614.34</v>
      </c>
      <c r="I760" s="360">
        <v>1.38E-2</v>
      </c>
      <c r="J760" s="344">
        <v>694.45</v>
      </c>
      <c r="K760" s="360">
        <v>1.4E-2</v>
      </c>
      <c r="L760" s="344">
        <v>357.97</v>
      </c>
      <c r="M760" s="360">
        <v>1.9099999999999999E-2</v>
      </c>
      <c r="N760" s="344">
        <v>338.08</v>
      </c>
      <c r="O760" s="360">
        <v>2.5100000000000001E-2</v>
      </c>
      <c r="P760" s="344">
        <v>450.45</v>
      </c>
      <c r="Q760" s="360">
        <v>2.81E-2</v>
      </c>
      <c r="R760" s="344">
        <v>368.03</v>
      </c>
    </row>
    <row r="761" spans="1:18">
      <c r="A761" s="296">
        <v>705262</v>
      </c>
      <c r="B761" s="343" t="s">
        <v>785</v>
      </c>
      <c r="C761" s="296" t="s">
        <v>105</v>
      </c>
      <c r="D761" s="344">
        <v>3947.93</v>
      </c>
      <c r="E761" s="360">
        <v>1.2699999999999999E-2</v>
      </c>
      <c r="F761" s="344">
        <v>305.35000000000002</v>
      </c>
      <c r="G761" s="360">
        <v>3.7900000000000003E-2</v>
      </c>
      <c r="H761" s="344">
        <v>610.57000000000005</v>
      </c>
      <c r="I761" s="360">
        <v>1.1599999999999999E-2</v>
      </c>
      <c r="J761" s="344">
        <v>691.03</v>
      </c>
      <c r="K761" s="360">
        <v>1.21E-2</v>
      </c>
      <c r="L761" s="344">
        <v>354.1</v>
      </c>
      <c r="M761" s="360">
        <v>1.6299999999999999E-2</v>
      </c>
      <c r="N761" s="344">
        <v>334.48</v>
      </c>
      <c r="O761" s="360">
        <v>2.1299999999999999E-2</v>
      </c>
      <c r="P761" s="344">
        <v>447.05</v>
      </c>
      <c r="Q761" s="360">
        <v>2.3900000000000001E-2</v>
      </c>
      <c r="R761" s="344">
        <v>364.41</v>
      </c>
    </row>
    <row r="762" spans="1:18">
      <c r="A762" s="296">
        <v>705265</v>
      </c>
      <c r="B762" s="343" t="s">
        <v>786</v>
      </c>
      <c r="C762" s="296" t="s">
        <v>105</v>
      </c>
      <c r="D762" s="344">
        <v>4708.03</v>
      </c>
      <c r="E762" s="360">
        <v>1.15E-2</v>
      </c>
      <c r="F762" s="344">
        <v>303.57</v>
      </c>
      <c r="G762" s="360">
        <v>3.44E-2</v>
      </c>
      <c r="H762" s="344">
        <v>608.59</v>
      </c>
      <c r="I762" s="360">
        <v>1.06E-2</v>
      </c>
      <c r="J762" s="344">
        <v>689.18</v>
      </c>
      <c r="K762" s="360">
        <v>1.12E-2</v>
      </c>
      <c r="L762" s="344">
        <v>352.03</v>
      </c>
      <c r="M762" s="360">
        <v>1.49E-2</v>
      </c>
      <c r="N762" s="344">
        <v>332.56</v>
      </c>
      <c r="O762" s="360">
        <v>1.9300000000000001E-2</v>
      </c>
      <c r="P762" s="344">
        <v>445.24</v>
      </c>
      <c r="Q762" s="360">
        <v>2.1700000000000001E-2</v>
      </c>
      <c r="R762" s="344">
        <v>362.49</v>
      </c>
    </row>
    <row r="763" spans="1:18">
      <c r="A763" s="296">
        <v>705264</v>
      </c>
      <c r="B763" s="343" t="s">
        <v>787</v>
      </c>
      <c r="C763" s="296" t="s">
        <v>105</v>
      </c>
      <c r="D763" s="344">
        <v>4366.1400000000003</v>
      </c>
      <c r="E763" s="360">
        <v>2.98E-2</v>
      </c>
      <c r="F763" s="344">
        <v>138.16</v>
      </c>
      <c r="G763" s="360">
        <v>0.11360000000000001</v>
      </c>
      <c r="H763" s="344">
        <v>372.04</v>
      </c>
      <c r="I763" s="360">
        <v>2.7300000000000001E-2</v>
      </c>
      <c r="J763" s="344">
        <v>421.63</v>
      </c>
      <c r="K763" s="360">
        <v>2.41E-2</v>
      </c>
      <c r="L763" s="344">
        <v>180.07</v>
      </c>
      <c r="M763" s="360">
        <v>2.2200000000000001E-2</v>
      </c>
      <c r="N763" s="344">
        <v>176.08</v>
      </c>
      <c r="O763" s="360">
        <v>5.7700000000000001E-2</v>
      </c>
      <c r="P763" s="344">
        <v>288.2</v>
      </c>
      <c r="Q763" s="360">
        <v>5.45E-2</v>
      </c>
      <c r="R763" s="344">
        <v>214.36</v>
      </c>
    </row>
    <row r="764" spans="1:18">
      <c r="A764" s="296">
        <v>705271</v>
      </c>
      <c r="B764" s="343" t="s">
        <v>788</v>
      </c>
      <c r="C764" s="296" t="s">
        <v>105</v>
      </c>
      <c r="D764" s="344">
        <v>5874.38</v>
      </c>
      <c r="E764" s="360">
        <v>2.8000000000000001E-2</v>
      </c>
      <c r="F764" s="344">
        <v>136.38999999999999</v>
      </c>
      <c r="G764" s="360">
        <v>0.1079</v>
      </c>
      <c r="H764" s="344">
        <v>370.01</v>
      </c>
      <c r="I764" s="360">
        <v>2.5499999999999998E-2</v>
      </c>
      <c r="J764" s="344">
        <v>419.75</v>
      </c>
      <c r="K764" s="360">
        <v>2.2499999999999999E-2</v>
      </c>
      <c r="L764" s="344">
        <v>178.03</v>
      </c>
      <c r="M764" s="360">
        <v>2.0299999999999999E-2</v>
      </c>
      <c r="N764" s="344">
        <v>174.14</v>
      </c>
      <c r="O764" s="360">
        <v>5.4199999999999998E-2</v>
      </c>
      <c r="P764" s="344">
        <v>286.35000000000002</v>
      </c>
      <c r="Q764" s="360">
        <v>5.1400000000000001E-2</v>
      </c>
      <c r="R764" s="344">
        <v>212.37</v>
      </c>
    </row>
    <row r="765" spans="1:18">
      <c r="A765" s="296">
        <v>705270</v>
      </c>
      <c r="B765" s="343" t="s">
        <v>789</v>
      </c>
      <c r="C765" s="296" t="s">
        <v>105</v>
      </c>
      <c r="D765" s="344">
        <v>5432.34</v>
      </c>
      <c r="E765" s="360">
        <v>2.64E-2</v>
      </c>
      <c r="F765" s="344">
        <v>134.83000000000001</v>
      </c>
      <c r="G765" s="360">
        <v>0.10249999999999999</v>
      </c>
      <c r="H765" s="344">
        <v>368.21</v>
      </c>
      <c r="I765" s="360">
        <v>2.4E-2</v>
      </c>
      <c r="J765" s="344">
        <v>418.12</v>
      </c>
      <c r="K765" s="360">
        <v>2.1100000000000001E-2</v>
      </c>
      <c r="L765" s="344">
        <v>176.19</v>
      </c>
      <c r="M765" s="360">
        <v>1.8800000000000001E-2</v>
      </c>
      <c r="N765" s="344">
        <v>172.41</v>
      </c>
      <c r="O765" s="360">
        <v>5.1200000000000002E-2</v>
      </c>
      <c r="P765" s="344">
        <v>284.73</v>
      </c>
      <c r="Q765" s="360">
        <v>4.8500000000000001E-2</v>
      </c>
      <c r="R765" s="344">
        <v>210.61</v>
      </c>
    </row>
    <row r="766" spans="1:18">
      <c r="A766" s="296">
        <v>705273</v>
      </c>
      <c r="B766" s="343" t="s">
        <v>790</v>
      </c>
      <c r="C766" s="296" t="s">
        <v>105</v>
      </c>
      <c r="D766" s="344">
        <v>5226.34</v>
      </c>
      <c r="E766" s="360">
        <v>2.4899999999999999E-2</v>
      </c>
      <c r="F766" s="344">
        <v>133.38999999999999</v>
      </c>
      <c r="G766" s="360">
        <v>9.7299999999999998E-2</v>
      </c>
      <c r="H766" s="344">
        <v>366.53</v>
      </c>
      <c r="I766" s="360">
        <v>2.2499999999999999E-2</v>
      </c>
      <c r="J766" s="344">
        <v>416.58</v>
      </c>
      <c r="K766" s="360">
        <v>1.9800000000000002E-2</v>
      </c>
      <c r="L766" s="344">
        <v>174.47</v>
      </c>
      <c r="M766" s="360">
        <v>1.77E-2</v>
      </c>
      <c r="N766" s="344">
        <v>170.79</v>
      </c>
      <c r="O766" s="360">
        <v>4.8300000000000003E-2</v>
      </c>
      <c r="P766" s="344">
        <v>283.20999999999998</v>
      </c>
      <c r="Q766" s="360">
        <v>4.58E-2</v>
      </c>
      <c r="R766" s="344">
        <v>208.94</v>
      </c>
    </row>
    <row r="767" spans="1:18">
      <c r="A767" s="296">
        <v>705272</v>
      </c>
      <c r="B767" s="343" t="s">
        <v>791</v>
      </c>
      <c r="C767" s="296" t="s">
        <v>105</v>
      </c>
      <c r="D767" s="344">
        <v>4784.3</v>
      </c>
      <c r="E767" s="360">
        <v>2.58E-2</v>
      </c>
      <c r="F767" s="344">
        <v>105.23</v>
      </c>
      <c r="G767" s="360">
        <v>0.1007</v>
      </c>
      <c r="H767" s="344">
        <v>287.85000000000002</v>
      </c>
      <c r="I767" s="360">
        <v>3.6799999999999999E-2</v>
      </c>
      <c r="J767" s="344">
        <v>327.13</v>
      </c>
      <c r="K767" s="360">
        <v>3.2399999999999998E-2</v>
      </c>
      <c r="L767" s="344">
        <v>137.13</v>
      </c>
      <c r="M767" s="360">
        <v>4.2099999999999999E-2</v>
      </c>
      <c r="N767" s="344">
        <v>134.68</v>
      </c>
      <c r="O767" s="360">
        <v>7.8700000000000006E-2</v>
      </c>
      <c r="P767" s="344">
        <v>222.87</v>
      </c>
      <c r="Q767" s="360">
        <v>4.7600000000000003E-2</v>
      </c>
      <c r="R767" s="344">
        <v>164.33</v>
      </c>
    </row>
    <row r="768" spans="1:18">
      <c r="A768" s="296">
        <v>705281</v>
      </c>
      <c r="B768" s="343" t="s">
        <v>792</v>
      </c>
      <c r="C768" s="296" t="s">
        <v>105</v>
      </c>
      <c r="D768" s="344">
        <v>8037.67</v>
      </c>
      <c r="E768" s="360">
        <v>2.3599999999999999E-2</v>
      </c>
      <c r="F768" s="344">
        <v>103.67</v>
      </c>
      <c r="G768" s="360">
        <v>9.3200000000000005E-2</v>
      </c>
      <c r="H768" s="344">
        <v>286.06</v>
      </c>
      <c r="I768" s="360">
        <v>3.3799999999999997E-2</v>
      </c>
      <c r="J768" s="344">
        <v>325.52</v>
      </c>
      <c r="K768" s="360">
        <v>2.9700000000000001E-2</v>
      </c>
      <c r="L768" s="344">
        <v>135.29</v>
      </c>
      <c r="M768" s="360">
        <v>3.9E-2</v>
      </c>
      <c r="N768" s="344">
        <v>132.96</v>
      </c>
      <c r="O768" s="360">
        <v>7.2700000000000001E-2</v>
      </c>
      <c r="P768" s="344">
        <v>221.22</v>
      </c>
      <c r="Q768" s="360">
        <v>4.3700000000000003E-2</v>
      </c>
      <c r="R768" s="344">
        <v>162.55000000000001</v>
      </c>
    </row>
    <row r="769" spans="1:18">
      <c r="A769" s="296">
        <v>705280</v>
      </c>
      <c r="B769" s="343" t="s">
        <v>793</v>
      </c>
      <c r="C769" s="296" t="s">
        <v>105</v>
      </c>
      <c r="D769" s="344">
        <v>7323.78</v>
      </c>
      <c r="E769" s="360">
        <v>2.1399999999999999E-2</v>
      </c>
      <c r="F769" s="344">
        <v>102.13</v>
      </c>
      <c r="G769" s="360">
        <v>8.5300000000000001E-2</v>
      </c>
      <c r="H769" s="344">
        <v>284.27</v>
      </c>
      <c r="I769" s="360">
        <v>3.0599999999999999E-2</v>
      </c>
      <c r="J769" s="344">
        <v>323.89</v>
      </c>
      <c r="K769" s="360">
        <v>2.69E-2</v>
      </c>
      <c r="L769" s="344">
        <v>133.44</v>
      </c>
      <c r="M769" s="360">
        <v>3.5799999999999998E-2</v>
      </c>
      <c r="N769" s="344">
        <v>131.19999999999999</v>
      </c>
      <c r="O769" s="360">
        <v>6.6400000000000001E-2</v>
      </c>
      <c r="P769" s="344">
        <v>219.57</v>
      </c>
      <c r="Q769" s="360">
        <v>3.9699999999999999E-2</v>
      </c>
      <c r="R769" s="344">
        <v>160.75</v>
      </c>
    </row>
    <row r="770" spans="1:18">
      <c r="A770" s="296">
        <v>705283</v>
      </c>
      <c r="B770" s="343" t="s">
        <v>794</v>
      </c>
      <c r="C770" s="296" t="s">
        <v>105</v>
      </c>
      <c r="D770" s="344">
        <v>8240.44</v>
      </c>
      <c r="E770" s="360">
        <v>1.9099999999999999E-2</v>
      </c>
      <c r="F770" s="344">
        <v>100.55</v>
      </c>
      <c r="G770" s="360">
        <v>7.7200000000000005E-2</v>
      </c>
      <c r="H770" s="344">
        <v>282.45999999999998</v>
      </c>
      <c r="I770" s="360">
        <v>2.75E-2</v>
      </c>
      <c r="J770" s="344">
        <v>322.26</v>
      </c>
      <c r="K770" s="360">
        <v>2.41E-2</v>
      </c>
      <c r="L770" s="344">
        <v>131.6</v>
      </c>
      <c r="M770" s="360">
        <v>3.2500000000000001E-2</v>
      </c>
      <c r="N770" s="344">
        <v>129.44999999999999</v>
      </c>
      <c r="O770" s="360">
        <v>5.9900000000000002E-2</v>
      </c>
      <c r="P770" s="344">
        <v>217.92</v>
      </c>
      <c r="Q770" s="360">
        <v>3.56E-2</v>
      </c>
      <c r="R770" s="344">
        <v>158.96</v>
      </c>
    </row>
    <row r="771" spans="1:18">
      <c r="A771" s="296">
        <v>705282</v>
      </c>
      <c r="B771" s="343" t="s">
        <v>795</v>
      </c>
      <c r="C771" s="296" t="s">
        <v>105</v>
      </c>
      <c r="D771" s="344">
        <v>7526.55</v>
      </c>
      <c r="E771" s="360">
        <v>3.3700000000000001E-2</v>
      </c>
      <c r="F771" s="344">
        <v>169.78</v>
      </c>
      <c r="G771" s="360">
        <v>9.8599999999999993E-2</v>
      </c>
      <c r="H771" s="344">
        <v>332.93</v>
      </c>
      <c r="I771" s="360">
        <v>3.39E-2</v>
      </c>
      <c r="J771" s="344">
        <v>372.18</v>
      </c>
      <c r="K771" s="360">
        <v>3.04E-2</v>
      </c>
      <c r="L771" s="344">
        <v>199.01</v>
      </c>
      <c r="M771" s="360">
        <v>4.4200000000000003E-2</v>
      </c>
      <c r="N771" s="344">
        <v>188.23</v>
      </c>
      <c r="O771" s="360">
        <v>0.06</v>
      </c>
      <c r="P771" s="344">
        <v>248.33</v>
      </c>
      <c r="Q771" s="360">
        <v>6.1199999999999997E-2</v>
      </c>
      <c r="R771" s="344">
        <v>205.78</v>
      </c>
    </row>
    <row r="772" spans="1:18">
      <c r="A772" s="296">
        <v>705275</v>
      </c>
      <c r="B772" s="343" t="s">
        <v>796</v>
      </c>
      <c r="C772" s="296" t="s">
        <v>105</v>
      </c>
      <c r="D772" s="344">
        <v>5863.52</v>
      </c>
      <c r="E772" s="360">
        <v>2.6200000000000001E-2</v>
      </c>
      <c r="F772" s="344">
        <v>162.91999999999999</v>
      </c>
      <c r="G772" s="360">
        <v>7.8700000000000006E-2</v>
      </c>
      <c r="H772" s="344">
        <v>324.95999999999998</v>
      </c>
      <c r="I772" s="360">
        <v>2.6700000000000002E-2</v>
      </c>
      <c r="J772" s="344">
        <v>365.02</v>
      </c>
      <c r="K772" s="360">
        <v>2.3800000000000002E-2</v>
      </c>
      <c r="L772" s="344">
        <v>190.87</v>
      </c>
      <c r="M772" s="360">
        <v>3.5200000000000002E-2</v>
      </c>
      <c r="N772" s="344">
        <v>180.64</v>
      </c>
      <c r="O772" s="360">
        <v>4.8000000000000001E-2</v>
      </c>
      <c r="P772" s="344">
        <v>241.15</v>
      </c>
      <c r="Q772" s="360">
        <v>4.8300000000000003E-2</v>
      </c>
      <c r="R772" s="344">
        <v>197.99</v>
      </c>
    </row>
    <row r="773" spans="1:18">
      <c r="A773" s="296">
        <v>705274</v>
      </c>
      <c r="B773" s="343" t="s">
        <v>797</v>
      </c>
      <c r="C773" s="296" t="s">
        <v>105</v>
      </c>
      <c r="D773" s="344">
        <v>5421.48</v>
      </c>
      <c r="E773" s="360">
        <v>2.24E-2</v>
      </c>
      <c r="F773" s="344">
        <v>159.49</v>
      </c>
      <c r="G773" s="360">
        <v>6.8000000000000005E-2</v>
      </c>
      <c r="H773" s="344">
        <v>320.94</v>
      </c>
      <c r="I773" s="360">
        <v>2.3E-2</v>
      </c>
      <c r="J773" s="344">
        <v>361.4</v>
      </c>
      <c r="K773" s="360">
        <v>2.0400000000000001E-2</v>
      </c>
      <c r="L773" s="344">
        <v>186.79</v>
      </c>
      <c r="M773" s="360">
        <v>3.0599999999999999E-2</v>
      </c>
      <c r="N773" s="344">
        <v>176.83</v>
      </c>
      <c r="O773" s="360">
        <v>4.1799999999999997E-2</v>
      </c>
      <c r="P773" s="344">
        <v>237.55</v>
      </c>
      <c r="Q773" s="360">
        <v>4.1500000000000002E-2</v>
      </c>
      <c r="R773" s="344">
        <v>194.08</v>
      </c>
    </row>
    <row r="774" spans="1:18">
      <c r="A774" s="296">
        <v>705277</v>
      </c>
      <c r="B774" s="343" t="s">
        <v>798</v>
      </c>
      <c r="C774" s="296" t="s">
        <v>105</v>
      </c>
      <c r="D774" s="344">
        <v>6577.98</v>
      </c>
      <c r="E774" s="360"/>
      <c r="F774" s="344">
        <v>0</v>
      </c>
      <c r="G774" s="360"/>
      <c r="H774" s="344">
        <v>0</v>
      </c>
      <c r="I774" s="360"/>
      <c r="J774" s="344">
        <v>0</v>
      </c>
      <c r="K774" s="360"/>
      <c r="L774" s="344">
        <v>0</v>
      </c>
      <c r="M774" s="360"/>
      <c r="N774" s="344">
        <v>0</v>
      </c>
      <c r="O774" s="360"/>
      <c r="P774" s="344">
        <v>0</v>
      </c>
      <c r="Q774" s="360"/>
      <c r="R774" s="344">
        <v>0</v>
      </c>
    </row>
    <row r="775" spans="1:18">
      <c r="A775" s="296">
        <v>705276</v>
      </c>
      <c r="B775" s="343" t="s">
        <v>799</v>
      </c>
      <c r="C775" s="296" t="s">
        <v>105</v>
      </c>
      <c r="D775" s="344">
        <v>5999.23</v>
      </c>
      <c r="E775" s="360"/>
      <c r="F775" s="344">
        <v>0</v>
      </c>
      <c r="G775" s="360"/>
      <c r="H775" s="344">
        <v>0</v>
      </c>
      <c r="I775" s="360"/>
      <c r="J775" s="344">
        <v>0</v>
      </c>
      <c r="K775" s="360"/>
      <c r="L775" s="344">
        <v>0</v>
      </c>
      <c r="M775" s="360"/>
      <c r="N775" s="344">
        <v>0</v>
      </c>
      <c r="O775" s="360"/>
      <c r="P775" s="344">
        <v>0</v>
      </c>
      <c r="Q775" s="360"/>
      <c r="R775" s="344">
        <v>0</v>
      </c>
    </row>
    <row r="776" spans="1:18">
      <c r="A776" s="296">
        <v>705279</v>
      </c>
      <c r="B776" s="343" t="s">
        <v>800</v>
      </c>
      <c r="C776" s="296" t="s">
        <v>105</v>
      </c>
      <c r="D776" s="344">
        <v>7469.98</v>
      </c>
      <c r="E776" s="360"/>
      <c r="F776" s="344">
        <v>0</v>
      </c>
      <c r="G776" s="360"/>
      <c r="H776" s="344">
        <v>0</v>
      </c>
      <c r="I776" s="360"/>
      <c r="J776" s="344">
        <v>0</v>
      </c>
      <c r="K776" s="360"/>
      <c r="L776" s="344">
        <v>0</v>
      </c>
      <c r="M776" s="360"/>
      <c r="N776" s="344">
        <v>0</v>
      </c>
      <c r="O776" s="360"/>
      <c r="P776" s="344">
        <v>0</v>
      </c>
      <c r="Q776" s="360"/>
      <c r="R776" s="344">
        <v>0</v>
      </c>
    </row>
    <row r="777" spans="1:18">
      <c r="A777" s="296">
        <v>705278</v>
      </c>
      <c r="B777" s="343" t="s">
        <v>801</v>
      </c>
      <c r="C777" s="296" t="s">
        <v>105</v>
      </c>
      <c r="D777" s="344">
        <v>6891.23</v>
      </c>
      <c r="E777" s="360">
        <v>3.0300000000000001E-2</v>
      </c>
      <c r="F777" s="344">
        <v>202.43</v>
      </c>
      <c r="G777" s="360">
        <v>8.2699999999999996E-2</v>
      </c>
      <c r="H777" s="344">
        <v>372.3</v>
      </c>
      <c r="I777" s="360">
        <v>3.04E-2</v>
      </c>
      <c r="J777" s="344">
        <v>416.13</v>
      </c>
      <c r="K777" s="360">
        <v>2.7199999999999998E-2</v>
      </c>
      <c r="L777" s="344">
        <v>232.08</v>
      </c>
      <c r="M777" s="360">
        <v>3.7900000000000003E-2</v>
      </c>
      <c r="N777" s="344">
        <v>217.81</v>
      </c>
      <c r="O777" s="360">
        <v>5.1900000000000002E-2</v>
      </c>
      <c r="P777" s="344">
        <v>273.44</v>
      </c>
      <c r="Q777" s="360">
        <v>5.5599999999999997E-2</v>
      </c>
      <c r="R777" s="344">
        <v>232.28</v>
      </c>
    </row>
    <row r="778" spans="1:18">
      <c r="A778" s="296">
        <v>705285</v>
      </c>
      <c r="B778" s="343" t="s">
        <v>802</v>
      </c>
      <c r="C778" s="296" t="s">
        <v>105</v>
      </c>
      <c r="D778" s="344">
        <v>7555.6</v>
      </c>
      <c r="E778" s="360">
        <v>2.3599999999999999E-2</v>
      </c>
      <c r="F778" s="344">
        <v>195.57</v>
      </c>
      <c r="G778" s="360">
        <v>6.5600000000000006E-2</v>
      </c>
      <c r="H778" s="344">
        <v>364.33</v>
      </c>
      <c r="I778" s="360">
        <v>2.3800000000000002E-2</v>
      </c>
      <c r="J778" s="344">
        <v>408.97</v>
      </c>
      <c r="K778" s="360">
        <v>2.12E-2</v>
      </c>
      <c r="L778" s="344">
        <v>223.94</v>
      </c>
      <c r="M778" s="360">
        <v>0.03</v>
      </c>
      <c r="N778" s="344">
        <v>210.22</v>
      </c>
      <c r="O778" s="360">
        <v>4.1200000000000001E-2</v>
      </c>
      <c r="P778" s="344">
        <v>266.26</v>
      </c>
      <c r="Q778" s="360">
        <v>4.3700000000000003E-2</v>
      </c>
      <c r="R778" s="344">
        <v>224.49</v>
      </c>
    </row>
    <row r="779" spans="1:18">
      <c r="A779" s="296">
        <v>705284</v>
      </c>
      <c r="B779" s="343" t="s">
        <v>803</v>
      </c>
      <c r="C779" s="296" t="s">
        <v>105</v>
      </c>
      <c r="D779" s="344">
        <v>6999.9</v>
      </c>
      <c r="E779" s="360">
        <v>2.01E-2</v>
      </c>
      <c r="F779" s="344">
        <v>192.14</v>
      </c>
      <c r="G779" s="360">
        <v>5.6399999999999999E-2</v>
      </c>
      <c r="H779" s="344">
        <v>360.31</v>
      </c>
      <c r="I779" s="360">
        <v>2.0500000000000001E-2</v>
      </c>
      <c r="J779" s="344">
        <v>405.35</v>
      </c>
      <c r="K779" s="360">
        <v>1.8200000000000001E-2</v>
      </c>
      <c r="L779" s="344">
        <v>219.86</v>
      </c>
      <c r="M779" s="360">
        <v>2.5999999999999999E-2</v>
      </c>
      <c r="N779" s="344">
        <v>206.41</v>
      </c>
      <c r="O779" s="360">
        <v>3.5799999999999998E-2</v>
      </c>
      <c r="P779" s="344">
        <v>262.66000000000003</v>
      </c>
      <c r="Q779" s="360">
        <v>3.7499999999999999E-2</v>
      </c>
      <c r="R779" s="344">
        <v>220.58</v>
      </c>
    </row>
    <row r="780" spans="1:18">
      <c r="A780" s="296">
        <v>705287</v>
      </c>
      <c r="B780" s="343" t="s">
        <v>804</v>
      </c>
      <c r="C780" s="296" t="s">
        <v>105</v>
      </c>
      <c r="D780" s="344">
        <v>6914.95</v>
      </c>
      <c r="E780" s="360"/>
      <c r="F780" s="344">
        <v>0</v>
      </c>
      <c r="G780" s="360"/>
      <c r="H780" s="344">
        <v>0</v>
      </c>
      <c r="I780" s="360"/>
      <c r="J780" s="344">
        <v>0</v>
      </c>
      <c r="K780" s="360"/>
      <c r="L780" s="344">
        <v>0</v>
      </c>
      <c r="M780" s="360"/>
      <c r="N780" s="344">
        <v>0</v>
      </c>
      <c r="O780" s="360"/>
      <c r="P780" s="344">
        <v>0</v>
      </c>
      <c r="Q780" s="360"/>
      <c r="R780" s="344">
        <v>0</v>
      </c>
    </row>
    <row r="781" spans="1:18">
      <c r="A781" s="296">
        <v>705286</v>
      </c>
      <c r="B781" s="343" t="s">
        <v>805</v>
      </c>
      <c r="C781" s="296" t="s">
        <v>105</v>
      </c>
      <c r="D781" s="344">
        <v>6359.25</v>
      </c>
      <c r="E781" s="360"/>
      <c r="F781" s="344">
        <v>0</v>
      </c>
      <c r="G781" s="360"/>
      <c r="H781" s="344">
        <v>0</v>
      </c>
      <c r="I781" s="360"/>
      <c r="J781" s="344">
        <v>0</v>
      </c>
      <c r="K781" s="360"/>
      <c r="L781" s="344">
        <v>0</v>
      </c>
      <c r="M781" s="360"/>
      <c r="N781" s="344">
        <v>0</v>
      </c>
      <c r="O781" s="360"/>
      <c r="P781" s="344">
        <v>0</v>
      </c>
      <c r="Q781" s="360"/>
      <c r="R781" s="344">
        <v>0</v>
      </c>
    </row>
    <row r="782" spans="1:18">
      <c r="A782" s="296">
        <v>705295</v>
      </c>
      <c r="B782" s="343" t="s">
        <v>806</v>
      </c>
      <c r="C782" s="296" t="s">
        <v>105</v>
      </c>
      <c r="D782" s="344">
        <v>10537.72</v>
      </c>
      <c r="E782" s="360"/>
      <c r="F782" s="344">
        <v>0</v>
      </c>
      <c r="G782" s="360"/>
      <c r="H782" s="344">
        <v>0</v>
      </c>
      <c r="I782" s="360"/>
      <c r="J782" s="344">
        <v>0</v>
      </c>
      <c r="K782" s="360"/>
      <c r="L782" s="344">
        <v>0</v>
      </c>
      <c r="M782" s="360"/>
      <c r="N782" s="344">
        <v>0</v>
      </c>
      <c r="O782" s="360"/>
      <c r="P782" s="344">
        <v>0</v>
      </c>
      <c r="Q782" s="360"/>
      <c r="R782" s="344">
        <v>0</v>
      </c>
    </row>
    <row r="783" spans="1:18">
      <c r="A783" s="296">
        <v>705294</v>
      </c>
      <c r="B783" s="343" t="s">
        <v>807</v>
      </c>
      <c r="C783" s="296" t="s">
        <v>105</v>
      </c>
      <c r="D783" s="344">
        <v>9678.6</v>
      </c>
      <c r="E783" s="360">
        <v>2.76E-2</v>
      </c>
      <c r="F783" s="344">
        <v>234.62</v>
      </c>
      <c r="G783" s="360">
        <v>7.1300000000000002E-2</v>
      </c>
      <c r="H783" s="344">
        <v>411.09</v>
      </c>
      <c r="I783" s="360">
        <v>2.75E-2</v>
      </c>
      <c r="J783" s="344">
        <v>459.44</v>
      </c>
      <c r="K783" s="360">
        <v>2.46E-2</v>
      </c>
      <c r="L783" s="344">
        <v>264.67</v>
      </c>
      <c r="M783" s="360">
        <v>3.32E-2</v>
      </c>
      <c r="N783" s="344">
        <v>246.99</v>
      </c>
      <c r="O783" s="360">
        <v>4.58E-2</v>
      </c>
      <c r="P783" s="344">
        <v>298.17</v>
      </c>
      <c r="Q783" s="360">
        <v>5.0900000000000001E-2</v>
      </c>
      <c r="R783" s="344">
        <v>258.41000000000003</v>
      </c>
    </row>
    <row r="784" spans="1:18">
      <c r="A784" s="296">
        <v>705297</v>
      </c>
      <c r="B784" s="343" t="s">
        <v>808</v>
      </c>
      <c r="C784" s="296" t="s">
        <v>105</v>
      </c>
      <c r="D784" s="344">
        <v>11376.8</v>
      </c>
      <c r="E784" s="360">
        <v>2.1499999999999998E-2</v>
      </c>
      <c r="F784" s="344">
        <v>227.76</v>
      </c>
      <c r="G784" s="360">
        <v>5.6300000000000003E-2</v>
      </c>
      <c r="H784" s="344">
        <v>403.12</v>
      </c>
      <c r="I784" s="360">
        <v>2.1499999999999998E-2</v>
      </c>
      <c r="J784" s="344">
        <v>452.28</v>
      </c>
      <c r="K784" s="360">
        <v>1.9199999999999998E-2</v>
      </c>
      <c r="L784" s="344">
        <v>256.52999999999997</v>
      </c>
      <c r="M784" s="360">
        <v>2.6200000000000001E-2</v>
      </c>
      <c r="N784" s="344">
        <v>239.4</v>
      </c>
      <c r="O784" s="360">
        <v>3.6200000000000003E-2</v>
      </c>
      <c r="P784" s="344">
        <v>290.99</v>
      </c>
      <c r="Q784" s="360">
        <v>0.04</v>
      </c>
      <c r="R784" s="344">
        <v>250.62</v>
      </c>
    </row>
    <row r="785" spans="1:18">
      <c r="A785" s="296">
        <v>705296</v>
      </c>
      <c r="B785" s="343" t="s">
        <v>809</v>
      </c>
      <c r="C785" s="296" t="s">
        <v>105</v>
      </c>
      <c r="D785" s="344">
        <v>10517.68</v>
      </c>
      <c r="E785" s="360">
        <v>1.83E-2</v>
      </c>
      <c r="F785" s="344">
        <v>224.33</v>
      </c>
      <c r="G785" s="360">
        <v>4.8300000000000003E-2</v>
      </c>
      <c r="H785" s="344">
        <v>399.1</v>
      </c>
      <c r="I785" s="360">
        <v>1.8499999999999999E-2</v>
      </c>
      <c r="J785" s="344">
        <v>448.66</v>
      </c>
      <c r="K785" s="360">
        <v>1.6500000000000001E-2</v>
      </c>
      <c r="L785" s="344">
        <v>252.45</v>
      </c>
      <c r="M785" s="360">
        <v>2.2599999999999999E-2</v>
      </c>
      <c r="N785" s="344">
        <v>235.59</v>
      </c>
      <c r="O785" s="360">
        <v>3.1399999999999997E-2</v>
      </c>
      <c r="P785" s="344">
        <v>287.39</v>
      </c>
      <c r="Q785" s="360">
        <v>3.4299999999999997E-2</v>
      </c>
      <c r="R785" s="344">
        <v>246.71</v>
      </c>
    </row>
    <row r="786" spans="1:18">
      <c r="A786" s="296">
        <v>705289</v>
      </c>
      <c r="B786" s="343" t="s">
        <v>810</v>
      </c>
      <c r="C786" s="296" t="s">
        <v>105</v>
      </c>
      <c r="D786" s="344">
        <v>7792.28</v>
      </c>
      <c r="E786" s="360"/>
      <c r="F786" s="344">
        <v>0</v>
      </c>
      <c r="G786" s="360"/>
      <c r="H786" s="344">
        <v>0</v>
      </c>
      <c r="I786" s="360"/>
      <c r="J786" s="344">
        <v>0</v>
      </c>
      <c r="K786" s="360"/>
      <c r="L786" s="344">
        <v>0</v>
      </c>
      <c r="M786" s="360"/>
      <c r="N786" s="344">
        <v>0</v>
      </c>
      <c r="O786" s="360"/>
      <c r="P786" s="344">
        <v>0</v>
      </c>
      <c r="Q786" s="360"/>
      <c r="R786" s="344">
        <v>0</v>
      </c>
    </row>
    <row r="787" spans="1:18">
      <c r="A787" s="296">
        <v>705288</v>
      </c>
      <c r="B787" s="343" t="s">
        <v>811</v>
      </c>
      <c r="C787" s="296" t="s">
        <v>105</v>
      </c>
      <c r="D787" s="344">
        <v>7087.84</v>
      </c>
      <c r="E787" s="360"/>
      <c r="F787" s="344">
        <v>0</v>
      </c>
      <c r="G787" s="360"/>
      <c r="H787" s="344">
        <v>0</v>
      </c>
      <c r="I787" s="360"/>
      <c r="J787" s="344">
        <v>0</v>
      </c>
      <c r="K787" s="360"/>
      <c r="L787" s="344">
        <v>0</v>
      </c>
      <c r="M787" s="360"/>
      <c r="N787" s="344">
        <v>0</v>
      </c>
      <c r="O787" s="360"/>
      <c r="P787" s="344">
        <v>0</v>
      </c>
      <c r="Q787" s="360"/>
      <c r="R787" s="344">
        <v>0</v>
      </c>
    </row>
    <row r="788" spans="1:18">
      <c r="A788" s="296">
        <v>705291</v>
      </c>
      <c r="B788" s="343" t="s">
        <v>812</v>
      </c>
      <c r="C788" s="296" t="s">
        <v>105</v>
      </c>
      <c r="D788" s="344">
        <v>8865.99</v>
      </c>
      <c r="E788" s="360"/>
      <c r="F788" s="344">
        <v>0</v>
      </c>
      <c r="G788" s="360"/>
      <c r="H788" s="344">
        <v>0</v>
      </c>
      <c r="I788" s="360"/>
      <c r="J788" s="344">
        <v>0</v>
      </c>
      <c r="K788" s="360"/>
      <c r="L788" s="344">
        <v>0</v>
      </c>
      <c r="M788" s="360"/>
      <c r="N788" s="344">
        <v>0</v>
      </c>
      <c r="O788" s="360"/>
      <c r="P788" s="344">
        <v>0</v>
      </c>
      <c r="Q788" s="360"/>
      <c r="R788" s="344">
        <v>0</v>
      </c>
    </row>
    <row r="789" spans="1:18">
      <c r="A789" s="296">
        <v>705290</v>
      </c>
      <c r="B789" s="343" t="s">
        <v>813</v>
      </c>
      <c r="C789" s="296" t="s">
        <v>105</v>
      </c>
      <c r="D789" s="344">
        <v>8161.55</v>
      </c>
      <c r="E789" s="360">
        <v>4.4200000000000003E-2</v>
      </c>
      <c r="F789" s="344">
        <v>100.13</v>
      </c>
      <c r="G789" s="360">
        <v>0.16739999999999999</v>
      </c>
      <c r="H789" s="344">
        <v>248.54</v>
      </c>
      <c r="I789" s="360">
        <v>4.5499999999999999E-2</v>
      </c>
      <c r="J789" s="344">
        <v>277.95</v>
      </c>
      <c r="K789" s="360">
        <v>4.07E-2</v>
      </c>
      <c r="L789" s="344">
        <v>128.4</v>
      </c>
      <c r="M789" s="360">
        <v>6.8599999999999994E-2</v>
      </c>
      <c r="N789" s="344">
        <v>125.02</v>
      </c>
      <c r="O789" s="360">
        <v>9.0499999999999997E-2</v>
      </c>
      <c r="P789" s="344">
        <v>194.48</v>
      </c>
      <c r="Q789" s="360">
        <v>7.8200000000000006E-2</v>
      </c>
      <c r="R789" s="344">
        <v>149.07</v>
      </c>
    </row>
    <row r="790" spans="1:18">
      <c r="A790" s="296">
        <v>705293</v>
      </c>
      <c r="B790" s="343" t="s">
        <v>814</v>
      </c>
      <c r="C790" s="296" t="s">
        <v>105</v>
      </c>
      <c r="D790" s="344">
        <v>9550.94</v>
      </c>
      <c r="E790" s="360">
        <v>3.4599999999999999E-2</v>
      </c>
      <c r="F790" s="344">
        <v>93.27</v>
      </c>
      <c r="G790" s="360">
        <v>0.13769999999999999</v>
      </c>
      <c r="H790" s="344">
        <v>240.57</v>
      </c>
      <c r="I790" s="360">
        <v>3.61E-2</v>
      </c>
      <c r="J790" s="344">
        <v>270.79000000000002</v>
      </c>
      <c r="K790" s="360">
        <v>3.2099999999999997E-2</v>
      </c>
      <c r="L790" s="344">
        <v>120.26</v>
      </c>
      <c r="M790" s="360">
        <v>5.6000000000000001E-2</v>
      </c>
      <c r="N790" s="344">
        <v>117.43</v>
      </c>
      <c r="O790" s="360">
        <v>7.3999999999999996E-2</v>
      </c>
      <c r="P790" s="344">
        <v>187.3</v>
      </c>
      <c r="Q790" s="360">
        <v>6.2300000000000001E-2</v>
      </c>
      <c r="R790" s="344">
        <v>141.28</v>
      </c>
    </row>
    <row r="791" spans="1:18">
      <c r="A791" s="296">
        <v>705292</v>
      </c>
      <c r="B791" s="343" t="s">
        <v>815</v>
      </c>
      <c r="C791" s="296" t="s">
        <v>105</v>
      </c>
      <c r="D791" s="344">
        <v>8691.82</v>
      </c>
      <c r="E791" s="360">
        <v>2.9600000000000001E-2</v>
      </c>
      <c r="F791" s="344">
        <v>89.84</v>
      </c>
      <c r="G791" s="360">
        <v>0.12089999999999999</v>
      </c>
      <c r="H791" s="344">
        <v>236.54</v>
      </c>
      <c r="I791" s="360">
        <v>3.1300000000000001E-2</v>
      </c>
      <c r="J791" s="344">
        <v>267.17</v>
      </c>
      <c r="K791" s="360">
        <v>2.7699999999999999E-2</v>
      </c>
      <c r="L791" s="344">
        <v>116.18</v>
      </c>
      <c r="M791" s="360">
        <v>4.9200000000000001E-2</v>
      </c>
      <c r="N791" s="344">
        <v>113.62</v>
      </c>
      <c r="O791" s="360">
        <v>6.5100000000000005E-2</v>
      </c>
      <c r="P791" s="344">
        <v>183.7</v>
      </c>
      <c r="Q791" s="360">
        <v>5.3699999999999998E-2</v>
      </c>
      <c r="R791" s="344">
        <v>137.37</v>
      </c>
    </row>
    <row r="792" spans="1:18">
      <c r="A792" s="296">
        <v>705299</v>
      </c>
      <c r="B792" s="343" t="s">
        <v>816</v>
      </c>
      <c r="C792" s="296" t="s">
        <v>105</v>
      </c>
      <c r="D792" s="344">
        <v>9702.32</v>
      </c>
      <c r="E792" s="360"/>
      <c r="F792" s="344">
        <v>0</v>
      </c>
      <c r="G792" s="360"/>
      <c r="H792" s="344">
        <v>0</v>
      </c>
      <c r="I792" s="360"/>
      <c r="J792" s="344">
        <v>0</v>
      </c>
      <c r="K792" s="360"/>
      <c r="L792" s="344">
        <v>0</v>
      </c>
      <c r="M792" s="360"/>
      <c r="N792" s="344">
        <v>0</v>
      </c>
      <c r="O792" s="360"/>
      <c r="P792" s="344">
        <v>0</v>
      </c>
      <c r="Q792" s="360"/>
      <c r="R792" s="344">
        <v>0</v>
      </c>
    </row>
    <row r="793" spans="1:18">
      <c r="A793" s="296">
        <v>705298</v>
      </c>
      <c r="B793" s="343" t="s">
        <v>817</v>
      </c>
      <c r="C793" s="296" t="s">
        <v>105</v>
      </c>
      <c r="D793" s="344">
        <v>8872.19</v>
      </c>
      <c r="E793" s="360"/>
      <c r="F793" s="344">
        <v>0</v>
      </c>
      <c r="G793" s="360"/>
      <c r="H793" s="344">
        <v>0</v>
      </c>
      <c r="I793" s="360"/>
      <c r="J793" s="344">
        <v>0</v>
      </c>
      <c r="K793" s="360"/>
      <c r="L793" s="344">
        <v>0</v>
      </c>
      <c r="M793" s="360"/>
      <c r="N793" s="344">
        <v>0</v>
      </c>
      <c r="O793" s="360"/>
      <c r="P793" s="344">
        <v>0</v>
      </c>
      <c r="Q793" s="360"/>
      <c r="R793" s="344">
        <v>0</v>
      </c>
    </row>
    <row r="794" spans="1:18">
      <c r="A794" s="296">
        <v>705301</v>
      </c>
      <c r="B794" s="343" t="s">
        <v>818</v>
      </c>
      <c r="C794" s="296" t="s">
        <v>105</v>
      </c>
      <c r="D794" s="344">
        <v>9092.0300000000007</v>
      </c>
      <c r="E794" s="360"/>
      <c r="F794" s="344">
        <v>0</v>
      </c>
      <c r="G794" s="360"/>
      <c r="H794" s="344">
        <v>0</v>
      </c>
      <c r="I794" s="360"/>
      <c r="J794" s="344">
        <v>0</v>
      </c>
      <c r="K794" s="360"/>
      <c r="L794" s="344">
        <v>0</v>
      </c>
      <c r="M794" s="360"/>
      <c r="N794" s="344">
        <v>0</v>
      </c>
      <c r="O794" s="360"/>
      <c r="P794" s="344">
        <v>0</v>
      </c>
      <c r="Q794" s="360"/>
      <c r="R794" s="344">
        <v>0</v>
      </c>
    </row>
    <row r="795" spans="1:18">
      <c r="A795" s="296">
        <v>705300</v>
      </c>
      <c r="B795" s="343" t="s">
        <v>819</v>
      </c>
      <c r="C795" s="296" t="s">
        <v>105</v>
      </c>
      <c r="D795" s="344">
        <v>8261.89</v>
      </c>
      <c r="E795" s="360">
        <v>3.7900000000000003E-2</v>
      </c>
      <c r="F795" s="344">
        <v>158.62</v>
      </c>
      <c r="G795" s="360">
        <v>0.1055</v>
      </c>
      <c r="H795" s="344">
        <v>298.77999999999997</v>
      </c>
      <c r="I795" s="360">
        <v>3.78E-2</v>
      </c>
      <c r="J795" s="344">
        <v>332.78</v>
      </c>
      <c r="K795" s="360">
        <v>3.4000000000000002E-2</v>
      </c>
      <c r="L795" s="344">
        <v>184.17</v>
      </c>
      <c r="M795" s="360">
        <v>4.7800000000000002E-2</v>
      </c>
      <c r="N795" s="344">
        <v>173.57</v>
      </c>
      <c r="O795" s="360">
        <v>6.5100000000000005E-2</v>
      </c>
      <c r="P795" s="344">
        <v>222.26</v>
      </c>
      <c r="Q795" s="360">
        <v>6.83E-2</v>
      </c>
      <c r="R795" s="344">
        <v>187.39</v>
      </c>
    </row>
    <row r="796" spans="1:18">
      <c r="A796" s="296">
        <v>705309</v>
      </c>
      <c r="B796" s="343" t="s">
        <v>820</v>
      </c>
      <c r="C796" s="296" t="s">
        <v>105</v>
      </c>
      <c r="D796" s="344">
        <v>14607.96</v>
      </c>
      <c r="E796" s="360">
        <v>2.9600000000000001E-2</v>
      </c>
      <c r="F796" s="344">
        <v>151.76</v>
      </c>
      <c r="G796" s="360">
        <v>8.4500000000000006E-2</v>
      </c>
      <c r="H796" s="344">
        <v>290.81</v>
      </c>
      <c r="I796" s="360">
        <v>2.98E-2</v>
      </c>
      <c r="J796" s="344">
        <v>325.62</v>
      </c>
      <c r="K796" s="360">
        <v>2.6599999999999999E-2</v>
      </c>
      <c r="L796" s="344">
        <v>176.03</v>
      </c>
      <c r="M796" s="360">
        <v>3.8199999999999998E-2</v>
      </c>
      <c r="N796" s="344">
        <v>165.98</v>
      </c>
      <c r="O796" s="360">
        <v>5.2200000000000003E-2</v>
      </c>
      <c r="P796" s="344">
        <v>215.08</v>
      </c>
      <c r="Q796" s="360">
        <v>5.4100000000000002E-2</v>
      </c>
      <c r="R796" s="344">
        <v>179.6</v>
      </c>
    </row>
    <row r="797" spans="1:18">
      <c r="A797" s="296">
        <v>705308</v>
      </c>
      <c r="B797" s="343" t="s">
        <v>821</v>
      </c>
      <c r="C797" s="296" t="s">
        <v>105</v>
      </c>
      <c r="D797" s="344">
        <v>13364.68</v>
      </c>
      <c r="E797" s="360">
        <v>2.53E-2</v>
      </c>
      <c r="F797" s="344">
        <v>148.33000000000001</v>
      </c>
      <c r="G797" s="360">
        <v>7.3099999999999998E-2</v>
      </c>
      <c r="H797" s="344">
        <v>286.79000000000002</v>
      </c>
      <c r="I797" s="360">
        <v>2.58E-2</v>
      </c>
      <c r="J797" s="344">
        <v>322</v>
      </c>
      <c r="K797" s="360">
        <v>2.3E-2</v>
      </c>
      <c r="L797" s="344">
        <v>171.95</v>
      </c>
      <c r="M797" s="360">
        <v>3.32E-2</v>
      </c>
      <c r="N797" s="344">
        <v>162.16999999999999</v>
      </c>
      <c r="O797" s="360">
        <v>4.5600000000000002E-2</v>
      </c>
      <c r="P797" s="344">
        <v>211.48</v>
      </c>
      <c r="Q797" s="360">
        <v>4.6600000000000003E-2</v>
      </c>
      <c r="R797" s="344">
        <v>175.69</v>
      </c>
    </row>
    <row r="798" spans="1:18">
      <c r="A798" s="296">
        <v>705311</v>
      </c>
      <c r="B798" s="343" t="s">
        <v>822</v>
      </c>
      <c r="C798" s="296" t="s">
        <v>105</v>
      </c>
      <c r="D798" s="344">
        <v>14512.08</v>
      </c>
      <c r="E798" s="360"/>
      <c r="F798" s="344">
        <v>0</v>
      </c>
      <c r="G798" s="360"/>
      <c r="H798" s="344">
        <v>0</v>
      </c>
      <c r="I798" s="360"/>
      <c r="J798" s="344">
        <v>0</v>
      </c>
      <c r="K798" s="360"/>
      <c r="L798" s="344">
        <v>0</v>
      </c>
      <c r="M798" s="360"/>
      <c r="N798" s="344">
        <v>0</v>
      </c>
      <c r="O798" s="360"/>
      <c r="P798" s="344">
        <v>0</v>
      </c>
      <c r="Q798" s="360"/>
      <c r="R798" s="344">
        <v>0</v>
      </c>
    </row>
    <row r="799" spans="1:18">
      <c r="A799" s="296">
        <v>705310</v>
      </c>
      <c r="B799" s="343" t="s">
        <v>823</v>
      </c>
      <c r="C799" s="296" t="s">
        <v>105</v>
      </c>
      <c r="D799" s="344">
        <v>13268.79</v>
      </c>
      <c r="E799" s="360"/>
      <c r="F799" s="344">
        <v>0</v>
      </c>
      <c r="G799" s="360"/>
      <c r="H799" s="344">
        <v>0</v>
      </c>
      <c r="I799" s="360"/>
      <c r="J799" s="344">
        <v>0</v>
      </c>
      <c r="K799" s="360"/>
      <c r="L799" s="344">
        <v>0</v>
      </c>
      <c r="M799" s="360"/>
      <c r="N799" s="344">
        <v>0</v>
      </c>
      <c r="O799" s="360"/>
      <c r="P799" s="344">
        <v>0</v>
      </c>
      <c r="Q799" s="360"/>
      <c r="R799" s="344">
        <v>0</v>
      </c>
    </row>
    <row r="800" spans="1:18">
      <c r="A800" s="296">
        <v>705303</v>
      </c>
      <c r="B800" s="343" t="s">
        <v>824</v>
      </c>
      <c r="C800" s="296" t="s">
        <v>105</v>
      </c>
      <c r="D800" s="344">
        <v>9764.0499999999993</v>
      </c>
      <c r="E800" s="360"/>
      <c r="F800" s="344">
        <v>0</v>
      </c>
      <c r="G800" s="360"/>
      <c r="H800" s="344">
        <v>0</v>
      </c>
      <c r="I800" s="360"/>
      <c r="J800" s="344">
        <v>0</v>
      </c>
      <c r="K800" s="360"/>
      <c r="L800" s="344">
        <v>0</v>
      </c>
      <c r="M800" s="360"/>
      <c r="N800" s="344">
        <v>0</v>
      </c>
      <c r="O800" s="360"/>
      <c r="P800" s="344">
        <v>0</v>
      </c>
      <c r="Q800" s="360"/>
      <c r="R800" s="344">
        <v>0</v>
      </c>
    </row>
    <row r="801" spans="1:18">
      <c r="A801" s="296">
        <v>705302</v>
      </c>
      <c r="B801" s="343" t="s">
        <v>825</v>
      </c>
      <c r="C801" s="296" t="s">
        <v>105</v>
      </c>
      <c r="D801" s="344">
        <v>8752.18</v>
      </c>
      <c r="E801" s="360">
        <v>3.3599999999999998E-2</v>
      </c>
      <c r="F801" s="344">
        <v>191.5</v>
      </c>
      <c r="G801" s="360">
        <v>8.7400000000000005E-2</v>
      </c>
      <c r="H801" s="344">
        <v>338.86</v>
      </c>
      <c r="I801" s="360">
        <v>3.3300000000000003E-2</v>
      </c>
      <c r="J801" s="344">
        <v>377.55</v>
      </c>
      <c r="K801" s="360">
        <v>2.9899999999999999E-2</v>
      </c>
      <c r="L801" s="344">
        <v>217.54</v>
      </c>
      <c r="M801" s="360">
        <v>4.0500000000000001E-2</v>
      </c>
      <c r="N801" s="344">
        <v>203.46</v>
      </c>
      <c r="O801" s="360">
        <v>5.5500000000000001E-2</v>
      </c>
      <c r="P801" s="344">
        <v>247.92</v>
      </c>
      <c r="Q801" s="360">
        <v>6.13E-2</v>
      </c>
      <c r="R801" s="344">
        <v>214.27</v>
      </c>
    </row>
    <row r="802" spans="1:18">
      <c r="A802" s="296">
        <v>705305</v>
      </c>
      <c r="B802" s="343" t="s">
        <v>826</v>
      </c>
      <c r="C802" s="296" t="s">
        <v>105</v>
      </c>
      <c r="D802" s="344">
        <v>11880.41</v>
      </c>
      <c r="E802" s="360">
        <v>2.6200000000000001E-2</v>
      </c>
      <c r="F802" s="344">
        <v>184.64</v>
      </c>
      <c r="G802" s="360">
        <v>6.9400000000000003E-2</v>
      </c>
      <c r="H802" s="344">
        <v>330.89</v>
      </c>
      <c r="I802" s="360">
        <v>2.6200000000000001E-2</v>
      </c>
      <c r="J802" s="344">
        <v>370.39</v>
      </c>
      <c r="K802" s="360">
        <v>2.3400000000000001E-2</v>
      </c>
      <c r="L802" s="344">
        <v>209.4</v>
      </c>
      <c r="M802" s="360">
        <v>3.2099999999999997E-2</v>
      </c>
      <c r="N802" s="344">
        <v>195.87</v>
      </c>
      <c r="O802" s="360">
        <v>4.4299999999999999E-2</v>
      </c>
      <c r="P802" s="344">
        <v>240.74</v>
      </c>
      <c r="Q802" s="360">
        <v>4.8399999999999999E-2</v>
      </c>
      <c r="R802" s="344">
        <v>206.48</v>
      </c>
    </row>
    <row r="803" spans="1:18">
      <c r="A803" s="296">
        <v>705304</v>
      </c>
      <c r="B803" s="343" t="s">
        <v>827</v>
      </c>
      <c r="C803" s="296" t="s">
        <v>105</v>
      </c>
      <c r="D803" s="344">
        <v>10868.54</v>
      </c>
      <c r="E803" s="360">
        <v>2.24E-2</v>
      </c>
      <c r="F803" s="344">
        <v>181.21</v>
      </c>
      <c r="G803" s="360">
        <v>5.9799999999999999E-2</v>
      </c>
      <c r="H803" s="344">
        <v>326.87</v>
      </c>
      <c r="I803" s="360">
        <v>2.2599999999999999E-2</v>
      </c>
      <c r="J803" s="344">
        <v>366.77</v>
      </c>
      <c r="K803" s="360">
        <v>2.01E-2</v>
      </c>
      <c r="L803" s="344">
        <v>205.32</v>
      </c>
      <c r="M803" s="360">
        <v>2.7799999999999998E-2</v>
      </c>
      <c r="N803" s="344">
        <v>192.06</v>
      </c>
      <c r="O803" s="360">
        <v>3.85E-2</v>
      </c>
      <c r="P803" s="344">
        <v>237.14</v>
      </c>
      <c r="Q803" s="360">
        <v>4.1500000000000002E-2</v>
      </c>
      <c r="R803" s="344">
        <v>202.57</v>
      </c>
    </row>
    <row r="804" spans="1:18">
      <c r="A804" s="296">
        <v>705307</v>
      </c>
      <c r="B804" s="343" t="s">
        <v>828</v>
      </c>
      <c r="C804" s="296" t="s">
        <v>105</v>
      </c>
      <c r="D804" s="344">
        <v>13083.52</v>
      </c>
      <c r="E804" s="360"/>
      <c r="F804" s="344">
        <v>0</v>
      </c>
      <c r="G804" s="360"/>
      <c r="H804" s="344">
        <v>0</v>
      </c>
      <c r="I804" s="360"/>
      <c r="J804" s="344">
        <v>0</v>
      </c>
      <c r="K804" s="360"/>
      <c r="L804" s="344">
        <v>0</v>
      </c>
      <c r="M804" s="360"/>
      <c r="N804" s="344">
        <v>0</v>
      </c>
      <c r="O804" s="360"/>
      <c r="P804" s="344">
        <v>0</v>
      </c>
      <c r="Q804" s="360"/>
      <c r="R804" s="344">
        <v>0</v>
      </c>
    </row>
    <row r="805" spans="1:18">
      <c r="A805" s="296">
        <v>705306</v>
      </c>
      <c r="B805" s="343" t="s">
        <v>829</v>
      </c>
      <c r="C805" s="296" t="s">
        <v>105</v>
      </c>
      <c r="D805" s="344">
        <v>11840.23</v>
      </c>
      <c r="E805" s="360"/>
      <c r="F805" s="344">
        <v>0</v>
      </c>
      <c r="G805" s="360"/>
      <c r="H805" s="344">
        <v>0</v>
      </c>
      <c r="I805" s="360"/>
      <c r="J805" s="344">
        <v>0</v>
      </c>
      <c r="K805" s="360"/>
      <c r="L805" s="344">
        <v>0</v>
      </c>
      <c r="M805" s="360"/>
      <c r="N805" s="344">
        <v>0</v>
      </c>
      <c r="O805" s="360"/>
      <c r="P805" s="344">
        <v>0</v>
      </c>
      <c r="Q805" s="360"/>
      <c r="R805" s="344">
        <v>0</v>
      </c>
    </row>
    <row r="806" spans="1:18">
      <c r="A806" s="296">
        <v>705169</v>
      </c>
      <c r="B806" s="343" t="s">
        <v>830</v>
      </c>
      <c r="C806" s="296" t="s">
        <v>105</v>
      </c>
      <c r="D806" s="344">
        <v>2453.2600000000002</v>
      </c>
      <c r="E806" s="360"/>
      <c r="F806" s="344">
        <v>0</v>
      </c>
      <c r="G806" s="360"/>
      <c r="H806" s="344">
        <v>0</v>
      </c>
      <c r="I806" s="360"/>
      <c r="J806" s="344">
        <v>0</v>
      </c>
      <c r="K806" s="360"/>
      <c r="L806" s="344">
        <v>0</v>
      </c>
      <c r="M806" s="360"/>
      <c r="N806" s="344">
        <v>0</v>
      </c>
      <c r="O806" s="360"/>
      <c r="P806" s="344">
        <v>0</v>
      </c>
      <c r="Q806" s="360"/>
      <c r="R806" s="344">
        <v>0</v>
      </c>
    </row>
    <row r="807" spans="1:18">
      <c r="A807" s="296">
        <v>705168</v>
      </c>
      <c r="B807" s="343" t="s">
        <v>831</v>
      </c>
      <c r="C807" s="296" t="s">
        <v>105</v>
      </c>
      <c r="D807" s="344">
        <v>2261.5500000000002</v>
      </c>
      <c r="E807" s="360">
        <v>3.0300000000000001E-2</v>
      </c>
      <c r="F807" s="344">
        <v>223.93</v>
      </c>
      <c r="G807" s="360">
        <v>7.4800000000000005E-2</v>
      </c>
      <c r="H807" s="344">
        <v>378.36</v>
      </c>
      <c r="I807" s="360">
        <v>2.9899999999999999E-2</v>
      </c>
      <c r="J807" s="344">
        <v>421.68</v>
      </c>
      <c r="K807" s="360">
        <v>2.6800000000000001E-2</v>
      </c>
      <c r="L807" s="344">
        <v>250.45</v>
      </c>
      <c r="M807" s="360">
        <v>3.5099999999999999E-2</v>
      </c>
      <c r="N807" s="344">
        <v>232.95</v>
      </c>
      <c r="O807" s="360">
        <v>4.8500000000000001E-2</v>
      </c>
      <c r="P807" s="344">
        <v>273.19</v>
      </c>
      <c r="Q807" s="360">
        <v>5.5599999999999997E-2</v>
      </c>
      <c r="R807" s="344">
        <v>240.79</v>
      </c>
    </row>
    <row r="808" spans="1:18">
      <c r="A808" s="296">
        <v>705171</v>
      </c>
      <c r="B808" s="343" t="s">
        <v>832</v>
      </c>
      <c r="C808" s="296" t="s">
        <v>105</v>
      </c>
      <c r="D808" s="344">
        <v>2171.9899999999998</v>
      </c>
      <c r="E808" s="360">
        <v>2.3599999999999999E-2</v>
      </c>
      <c r="F808" s="344">
        <v>217.07</v>
      </c>
      <c r="G808" s="360">
        <v>5.91E-2</v>
      </c>
      <c r="H808" s="344">
        <v>370.39</v>
      </c>
      <c r="I808" s="360">
        <v>2.3400000000000001E-2</v>
      </c>
      <c r="J808" s="344">
        <v>414.52</v>
      </c>
      <c r="K808" s="360">
        <v>2.0899999999999998E-2</v>
      </c>
      <c r="L808" s="344">
        <v>242.31</v>
      </c>
      <c r="M808" s="360">
        <v>2.7699999999999999E-2</v>
      </c>
      <c r="N808" s="344">
        <v>225.36</v>
      </c>
      <c r="O808" s="360">
        <v>3.85E-2</v>
      </c>
      <c r="P808" s="344">
        <v>266.01</v>
      </c>
      <c r="Q808" s="360">
        <v>4.3799999999999999E-2</v>
      </c>
      <c r="R808" s="344">
        <v>233</v>
      </c>
    </row>
    <row r="809" spans="1:18">
      <c r="A809" s="296">
        <v>705170</v>
      </c>
      <c r="B809" s="343" t="s">
        <v>833</v>
      </c>
      <c r="C809" s="296" t="s">
        <v>105</v>
      </c>
      <c r="D809" s="344">
        <v>1980.28</v>
      </c>
      <c r="E809" s="360">
        <v>2.01E-2</v>
      </c>
      <c r="F809" s="344">
        <v>213.64</v>
      </c>
      <c r="G809" s="360">
        <v>5.0700000000000002E-2</v>
      </c>
      <c r="H809" s="344">
        <v>366.37</v>
      </c>
      <c r="I809" s="360">
        <v>2.0199999999999999E-2</v>
      </c>
      <c r="J809" s="344">
        <v>410.9</v>
      </c>
      <c r="K809" s="360">
        <v>1.7999999999999999E-2</v>
      </c>
      <c r="L809" s="344">
        <v>238.23</v>
      </c>
      <c r="M809" s="360">
        <v>2.4E-2</v>
      </c>
      <c r="N809" s="344">
        <v>221.55</v>
      </c>
      <c r="O809" s="360">
        <v>3.3399999999999999E-2</v>
      </c>
      <c r="P809" s="344">
        <v>262.41000000000003</v>
      </c>
      <c r="Q809" s="360">
        <v>3.7499999999999999E-2</v>
      </c>
      <c r="R809" s="344">
        <v>229.09</v>
      </c>
    </row>
    <row r="810" spans="1:18">
      <c r="A810" s="296">
        <v>705179</v>
      </c>
      <c r="B810" s="343" t="s">
        <v>834</v>
      </c>
      <c r="C810" s="296" t="s">
        <v>105</v>
      </c>
      <c r="D810" s="344">
        <v>3077.51</v>
      </c>
      <c r="E810" s="360"/>
      <c r="F810" s="344">
        <v>0</v>
      </c>
      <c r="G810" s="360"/>
      <c r="H810" s="344">
        <v>0</v>
      </c>
      <c r="I810" s="360"/>
      <c r="J810" s="344">
        <v>0</v>
      </c>
      <c r="K810" s="360"/>
      <c r="L810" s="344">
        <v>0</v>
      </c>
      <c r="M810" s="360"/>
      <c r="N810" s="344">
        <v>0</v>
      </c>
      <c r="O810" s="360"/>
      <c r="P810" s="344">
        <v>0</v>
      </c>
      <c r="Q810" s="360"/>
      <c r="R810" s="344">
        <v>0</v>
      </c>
    </row>
    <row r="811" spans="1:18">
      <c r="A811" s="296">
        <v>705178</v>
      </c>
      <c r="B811" s="343" t="s">
        <v>835</v>
      </c>
      <c r="C811" s="296" t="s">
        <v>105</v>
      </c>
      <c r="D811" s="344">
        <v>2824.25</v>
      </c>
      <c r="E811" s="360"/>
      <c r="F811" s="344">
        <v>0</v>
      </c>
      <c r="G811" s="360"/>
      <c r="H811" s="344">
        <v>0</v>
      </c>
      <c r="I811" s="360"/>
      <c r="J811" s="344">
        <v>0</v>
      </c>
      <c r="K811" s="360"/>
      <c r="L811" s="344">
        <v>0</v>
      </c>
      <c r="M811" s="360"/>
      <c r="N811" s="344">
        <v>0</v>
      </c>
      <c r="O811" s="360"/>
      <c r="P811" s="344">
        <v>0</v>
      </c>
      <c r="Q811" s="360"/>
      <c r="R811" s="344">
        <v>0</v>
      </c>
    </row>
    <row r="812" spans="1:18">
      <c r="A812" s="296">
        <v>705181</v>
      </c>
      <c r="B812" s="343" t="s">
        <v>836</v>
      </c>
      <c r="C812" s="296" t="s">
        <v>105</v>
      </c>
      <c r="D812" s="344">
        <v>3215.57</v>
      </c>
      <c r="E812" s="360"/>
      <c r="F812" s="344">
        <v>0</v>
      </c>
      <c r="G812" s="360"/>
      <c r="H812" s="344">
        <v>0</v>
      </c>
      <c r="I812" s="360"/>
      <c r="J812" s="344">
        <v>0</v>
      </c>
      <c r="K812" s="360"/>
      <c r="L812" s="344">
        <v>0</v>
      </c>
      <c r="M812" s="360"/>
      <c r="N812" s="344">
        <v>0</v>
      </c>
      <c r="O812" s="360"/>
      <c r="P812" s="344">
        <v>0</v>
      </c>
      <c r="Q812" s="360"/>
      <c r="R812" s="344">
        <v>0</v>
      </c>
    </row>
    <row r="813" spans="1:18">
      <c r="A813" s="296">
        <v>705180</v>
      </c>
      <c r="B813" s="343" t="s">
        <v>837</v>
      </c>
      <c r="C813" s="296" t="s">
        <v>105</v>
      </c>
      <c r="D813" s="344">
        <v>2962.31</v>
      </c>
      <c r="E813" s="360">
        <v>5.1999999999999998E-2</v>
      </c>
      <c r="F813" s="344">
        <v>88.5</v>
      </c>
      <c r="G813" s="360">
        <v>0.18940000000000001</v>
      </c>
      <c r="H813" s="344">
        <v>212.97</v>
      </c>
      <c r="I813" s="360">
        <v>5.3199999999999997E-2</v>
      </c>
      <c r="J813" s="344">
        <v>236.91</v>
      </c>
      <c r="K813" s="360">
        <v>4.7800000000000002E-2</v>
      </c>
      <c r="L813" s="344">
        <v>112.94</v>
      </c>
      <c r="M813" s="360">
        <v>7.8E-2</v>
      </c>
      <c r="N813" s="344">
        <v>109.75</v>
      </c>
      <c r="O813" s="360">
        <v>0.1031</v>
      </c>
      <c r="P813" s="344">
        <v>167.33</v>
      </c>
      <c r="Q813" s="360">
        <v>9.0899999999999995E-2</v>
      </c>
      <c r="R813" s="344">
        <v>129.91999999999999</v>
      </c>
    </row>
    <row r="814" spans="1:18">
      <c r="A814" s="296">
        <v>705173</v>
      </c>
      <c r="B814" s="343" t="s">
        <v>838</v>
      </c>
      <c r="C814" s="296" t="s">
        <v>105</v>
      </c>
      <c r="D814" s="344">
        <v>2368.15</v>
      </c>
      <c r="E814" s="360">
        <v>4.0899999999999999E-2</v>
      </c>
      <c r="F814" s="344">
        <v>81.64</v>
      </c>
      <c r="G814" s="360">
        <v>0.1573</v>
      </c>
      <c r="H814" s="344">
        <v>205</v>
      </c>
      <c r="I814" s="360">
        <v>4.24E-2</v>
      </c>
      <c r="J814" s="344">
        <v>229.75</v>
      </c>
      <c r="K814" s="360">
        <v>3.78E-2</v>
      </c>
      <c r="L814" s="344">
        <v>104.8</v>
      </c>
      <c r="M814" s="360">
        <v>6.4199999999999993E-2</v>
      </c>
      <c r="N814" s="344">
        <v>102.16</v>
      </c>
      <c r="O814" s="360">
        <v>8.5099999999999995E-2</v>
      </c>
      <c r="P814" s="344">
        <v>160.15</v>
      </c>
      <c r="Q814" s="360">
        <v>7.2800000000000004E-2</v>
      </c>
      <c r="R814" s="344">
        <v>122.13</v>
      </c>
    </row>
    <row r="815" spans="1:18">
      <c r="A815" s="296">
        <v>705172</v>
      </c>
      <c r="B815" s="343" t="s">
        <v>839</v>
      </c>
      <c r="C815" s="296" t="s">
        <v>105</v>
      </c>
      <c r="D815" s="344">
        <v>2176.44</v>
      </c>
      <c r="E815" s="360">
        <v>3.5000000000000003E-2</v>
      </c>
      <c r="F815" s="344">
        <v>78.209999999999994</v>
      </c>
      <c r="G815" s="360">
        <v>0.1389</v>
      </c>
      <c r="H815" s="344">
        <v>200.97</v>
      </c>
      <c r="I815" s="360">
        <v>3.6799999999999999E-2</v>
      </c>
      <c r="J815" s="344">
        <v>226.13</v>
      </c>
      <c r="K815" s="360">
        <v>3.27E-2</v>
      </c>
      <c r="L815" s="344">
        <v>100.72</v>
      </c>
      <c r="M815" s="360">
        <v>5.6800000000000003E-2</v>
      </c>
      <c r="N815" s="344">
        <v>98.35</v>
      </c>
      <c r="O815" s="360">
        <v>7.5200000000000003E-2</v>
      </c>
      <c r="P815" s="344">
        <v>156.55000000000001</v>
      </c>
      <c r="Q815" s="360">
        <v>6.3E-2</v>
      </c>
      <c r="R815" s="344">
        <v>118.22</v>
      </c>
    </row>
    <row r="816" spans="1:18">
      <c r="A816" s="296">
        <v>705175</v>
      </c>
      <c r="B816" s="343" t="s">
        <v>840</v>
      </c>
      <c r="C816" s="296" t="s">
        <v>105</v>
      </c>
      <c r="D816" s="344">
        <v>2638.38</v>
      </c>
      <c r="E816" s="360"/>
      <c r="F816" s="344">
        <v>0</v>
      </c>
      <c r="G816" s="360"/>
      <c r="H816" s="344">
        <v>0</v>
      </c>
      <c r="I816" s="360"/>
      <c r="J816" s="344">
        <v>0</v>
      </c>
      <c r="K816" s="360"/>
      <c r="L816" s="344">
        <v>0</v>
      </c>
      <c r="M816" s="360"/>
      <c r="N816" s="344">
        <v>0</v>
      </c>
      <c r="O816" s="360"/>
      <c r="P816" s="344">
        <v>0</v>
      </c>
      <c r="Q816" s="360"/>
      <c r="R816" s="344">
        <v>0</v>
      </c>
    </row>
    <row r="817" spans="1:18">
      <c r="A817" s="296">
        <v>705174</v>
      </c>
      <c r="B817" s="343" t="s">
        <v>841</v>
      </c>
      <c r="C817" s="296" t="s">
        <v>105</v>
      </c>
      <c r="D817" s="344">
        <v>2446.67</v>
      </c>
      <c r="E817" s="360"/>
      <c r="F817" s="344">
        <v>0</v>
      </c>
      <c r="G817" s="360"/>
      <c r="H817" s="344">
        <v>0</v>
      </c>
      <c r="I817" s="360"/>
      <c r="J817" s="344">
        <v>0</v>
      </c>
      <c r="K817" s="360"/>
      <c r="L817" s="344">
        <v>0</v>
      </c>
      <c r="M817" s="360"/>
      <c r="N817" s="344">
        <v>0</v>
      </c>
      <c r="O817" s="360"/>
      <c r="P817" s="344">
        <v>0</v>
      </c>
      <c r="Q817" s="360"/>
      <c r="R817" s="344">
        <v>0</v>
      </c>
    </row>
    <row r="818" spans="1:18">
      <c r="A818" s="296">
        <v>705177</v>
      </c>
      <c r="B818" s="343" t="s">
        <v>842</v>
      </c>
      <c r="C818" s="296" t="s">
        <v>105</v>
      </c>
      <c r="D818" s="344">
        <v>2963.05</v>
      </c>
      <c r="E818" s="360"/>
      <c r="F818" s="344">
        <v>0</v>
      </c>
      <c r="G818" s="360"/>
      <c r="H818" s="344">
        <v>0</v>
      </c>
      <c r="I818" s="360"/>
      <c r="J818" s="344">
        <v>0</v>
      </c>
      <c r="K818" s="360"/>
      <c r="L818" s="344">
        <v>0</v>
      </c>
      <c r="M818" s="360"/>
      <c r="N818" s="344">
        <v>0</v>
      </c>
      <c r="O818" s="360"/>
      <c r="P818" s="344">
        <v>0</v>
      </c>
      <c r="Q818" s="360"/>
      <c r="R818" s="344">
        <v>0</v>
      </c>
    </row>
    <row r="819" spans="1:18">
      <c r="A819" s="296">
        <v>705176</v>
      </c>
      <c r="B819" s="343" t="s">
        <v>843</v>
      </c>
      <c r="C819" s="296" t="s">
        <v>105</v>
      </c>
      <c r="D819" s="344">
        <v>2709.78</v>
      </c>
      <c r="E819" s="360">
        <v>4.7100000000000003E-2</v>
      </c>
      <c r="F819" s="344">
        <v>125.35</v>
      </c>
      <c r="G819" s="360">
        <v>8.0299999999999996E-2</v>
      </c>
      <c r="H819" s="344">
        <v>158.19</v>
      </c>
      <c r="I819" s="360">
        <v>4.2799999999999998E-2</v>
      </c>
      <c r="J819" s="344">
        <v>172.64</v>
      </c>
      <c r="K819" s="360">
        <v>3.9199999999999999E-2</v>
      </c>
      <c r="L819" s="344">
        <v>131.12</v>
      </c>
      <c r="M819" s="360">
        <v>4.0099999999999997E-2</v>
      </c>
      <c r="N819" s="344">
        <v>118.91</v>
      </c>
      <c r="O819" s="360">
        <v>5.6899999999999999E-2</v>
      </c>
      <c r="P819" s="344">
        <v>108.25</v>
      </c>
      <c r="Q819" s="360">
        <v>8.4900000000000003E-2</v>
      </c>
      <c r="R819" s="344">
        <v>111.1</v>
      </c>
    </row>
    <row r="820" spans="1:18">
      <c r="A820" s="296">
        <v>705183</v>
      </c>
      <c r="B820" s="343" t="s">
        <v>844</v>
      </c>
      <c r="C820" s="296" t="s">
        <v>105</v>
      </c>
      <c r="D820" s="344">
        <v>3427.46</v>
      </c>
      <c r="E820" s="360">
        <v>3.3599999999999998E-2</v>
      </c>
      <c r="F820" s="344">
        <v>119.83</v>
      </c>
      <c r="G820" s="360">
        <v>5.7799999999999997E-2</v>
      </c>
      <c r="H820" s="344">
        <v>151.79</v>
      </c>
      <c r="I820" s="360">
        <v>3.0800000000000001E-2</v>
      </c>
      <c r="J820" s="344">
        <v>166.9</v>
      </c>
      <c r="K820" s="360">
        <v>2.8000000000000001E-2</v>
      </c>
      <c r="L820" s="344">
        <v>124.62</v>
      </c>
      <c r="M820" s="360">
        <v>2.9000000000000001E-2</v>
      </c>
      <c r="N820" s="344">
        <v>112.82</v>
      </c>
      <c r="O820" s="360">
        <v>4.1500000000000002E-2</v>
      </c>
      <c r="P820" s="344">
        <v>102.49</v>
      </c>
      <c r="Q820" s="360">
        <v>6.2E-2</v>
      </c>
      <c r="R820" s="344">
        <v>104.87</v>
      </c>
    </row>
    <row r="821" spans="1:18">
      <c r="A821" s="296">
        <v>705182</v>
      </c>
      <c r="B821" s="343" t="s">
        <v>845</v>
      </c>
      <c r="C821" s="296" t="s">
        <v>105</v>
      </c>
      <c r="D821" s="344">
        <v>3181.04</v>
      </c>
      <c r="E821" s="360">
        <v>3.1199999999999999E-2</v>
      </c>
      <c r="F821" s="344">
        <v>118.91</v>
      </c>
      <c r="G821" s="360">
        <v>5.4199999999999998E-2</v>
      </c>
      <c r="H821" s="344">
        <v>150.76</v>
      </c>
      <c r="I821" s="360">
        <v>2.9100000000000001E-2</v>
      </c>
      <c r="J821" s="344">
        <v>165.93</v>
      </c>
      <c r="K821" s="360">
        <v>2.64E-2</v>
      </c>
      <c r="L821" s="344">
        <v>123.57</v>
      </c>
      <c r="M821" s="360">
        <v>2.7199999999999998E-2</v>
      </c>
      <c r="N821" s="344">
        <v>111.85</v>
      </c>
      <c r="O821" s="360">
        <v>3.9199999999999999E-2</v>
      </c>
      <c r="P821" s="344">
        <v>101.54</v>
      </c>
      <c r="Q821" s="360">
        <v>5.79E-2</v>
      </c>
      <c r="R821" s="344">
        <v>103.85</v>
      </c>
    </row>
    <row r="822" spans="1:18">
      <c r="A822" s="296">
        <v>705185</v>
      </c>
      <c r="B822" s="343" t="s">
        <v>846</v>
      </c>
      <c r="C822" s="296" t="s">
        <v>105</v>
      </c>
      <c r="D822" s="344">
        <v>3101.45</v>
      </c>
      <c r="E822" s="360"/>
      <c r="F822" s="344">
        <v>0</v>
      </c>
      <c r="G822" s="360"/>
      <c r="H822" s="344">
        <v>0</v>
      </c>
      <c r="I822" s="360"/>
      <c r="J822" s="344">
        <v>0</v>
      </c>
      <c r="K822" s="360"/>
      <c r="L822" s="344">
        <v>0</v>
      </c>
      <c r="M822" s="360"/>
      <c r="N822" s="344">
        <v>0</v>
      </c>
      <c r="O822" s="360"/>
      <c r="P822" s="344">
        <v>0</v>
      </c>
      <c r="Q822" s="360"/>
      <c r="R822" s="344">
        <v>0</v>
      </c>
    </row>
    <row r="823" spans="1:18">
      <c r="A823" s="296">
        <v>705184</v>
      </c>
      <c r="B823" s="343" t="s">
        <v>847</v>
      </c>
      <c r="C823" s="296" t="s">
        <v>105</v>
      </c>
      <c r="D823" s="344">
        <v>2855.03</v>
      </c>
      <c r="E823" s="360"/>
      <c r="F823" s="344">
        <v>0</v>
      </c>
      <c r="G823" s="360"/>
      <c r="H823" s="344">
        <v>0</v>
      </c>
      <c r="I823" s="360"/>
      <c r="J823" s="344">
        <v>0</v>
      </c>
      <c r="K823" s="360"/>
      <c r="L823" s="344">
        <v>0</v>
      </c>
      <c r="M823" s="360"/>
      <c r="N823" s="344">
        <v>0</v>
      </c>
      <c r="O823" s="360"/>
      <c r="P823" s="344">
        <v>0</v>
      </c>
      <c r="Q823" s="360"/>
      <c r="R823" s="344">
        <v>0</v>
      </c>
    </row>
    <row r="824" spans="1:18">
      <c r="A824" s="296">
        <v>705193</v>
      </c>
      <c r="B824" s="343" t="s">
        <v>848</v>
      </c>
      <c r="C824" s="296" t="s">
        <v>105</v>
      </c>
      <c r="D824" s="344">
        <v>4685.07</v>
      </c>
      <c r="E824" s="360"/>
      <c r="F824" s="344">
        <v>0</v>
      </c>
      <c r="G824" s="360"/>
      <c r="H824" s="344">
        <v>0</v>
      </c>
      <c r="I824" s="360"/>
      <c r="J824" s="344">
        <v>0</v>
      </c>
      <c r="K824" s="360"/>
      <c r="L824" s="344">
        <v>0</v>
      </c>
      <c r="M824" s="360"/>
      <c r="N824" s="344">
        <v>0</v>
      </c>
      <c r="O824" s="360"/>
      <c r="P824" s="344">
        <v>0</v>
      </c>
      <c r="Q824" s="360"/>
      <c r="R824" s="344">
        <v>0</v>
      </c>
    </row>
    <row r="825" spans="1:18">
      <c r="A825" s="296">
        <v>705192</v>
      </c>
      <c r="B825" s="343" t="s">
        <v>849</v>
      </c>
      <c r="C825" s="296" t="s">
        <v>105</v>
      </c>
      <c r="D825" s="344">
        <v>4286.9799999999996</v>
      </c>
      <c r="E825" s="360">
        <v>3.6700000000000003E-2</v>
      </c>
      <c r="F825" s="344">
        <v>158.94</v>
      </c>
      <c r="G825" s="360">
        <v>6.3399999999999998E-2</v>
      </c>
      <c r="H825" s="344">
        <v>201.25</v>
      </c>
      <c r="I825" s="360">
        <v>3.3599999999999998E-2</v>
      </c>
      <c r="J825" s="344">
        <v>220.87</v>
      </c>
      <c r="K825" s="360">
        <v>3.0700000000000002E-2</v>
      </c>
      <c r="L825" s="344">
        <v>165.57</v>
      </c>
      <c r="M825" s="360">
        <v>3.1800000000000002E-2</v>
      </c>
      <c r="N825" s="344">
        <v>149.91999999999999</v>
      </c>
      <c r="O825" s="360">
        <v>4.5199999999999997E-2</v>
      </c>
      <c r="P825" s="344">
        <v>136.24</v>
      </c>
      <c r="Q825" s="360">
        <v>6.7500000000000004E-2</v>
      </c>
      <c r="R825" s="344">
        <v>139.53</v>
      </c>
    </row>
    <row r="826" spans="1:18">
      <c r="A826" s="296">
        <v>705195</v>
      </c>
      <c r="B826" s="343" t="s">
        <v>850</v>
      </c>
      <c r="C826" s="296" t="s">
        <v>105</v>
      </c>
      <c r="D826" s="344">
        <v>5016.01</v>
      </c>
      <c r="E826" s="360">
        <v>2.5999999999999999E-2</v>
      </c>
      <c r="F826" s="344">
        <v>153.41999999999999</v>
      </c>
      <c r="G826" s="360">
        <v>4.5199999999999997E-2</v>
      </c>
      <c r="H826" s="344">
        <v>194.85</v>
      </c>
      <c r="I826" s="360">
        <v>2.4E-2</v>
      </c>
      <c r="J826" s="344">
        <v>215.13</v>
      </c>
      <c r="K826" s="360">
        <v>2.18E-2</v>
      </c>
      <c r="L826" s="344">
        <v>159.07</v>
      </c>
      <c r="M826" s="360">
        <v>2.2700000000000001E-2</v>
      </c>
      <c r="N826" s="344">
        <v>143.83000000000001</v>
      </c>
      <c r="O826" s="360">
        <v>3.2500000000000001E-2</v>
      </c>
      <c r="P826" s="344">
        <v>130.47999999999999</v>
      </c>
      <c r="Q826" s="360">
        <v>4.87E-2</v>
      </c>
      <c r="R826" s="344">
        <v>133.30000000000001</v>
      </c>
    </row>
    <row r="827" spans="1:18">
      <c r="A827" s="296">
        <v>705194</v>
      </c>
      <c r="B827" s="343" t="s">
        <v>851</v>
      </c>
      <c r="C827" s="296" t="s">
        <v>105</v>
      </c>
      <c r="D827" s="344">
        <v>4617.92</v>
      </c>
      <c r="E827" s="360">
        <v>2.4199999999999999E-2</v>
      </c>
      <c r="F827" s="344">
        <v>152.5</v>
      </c>
      <c r="G827" s="360">
        <v>4.2200000000000001E-2</v>
      </c>
      <c r="H827" s="344">
        <v>193.82</v>
      </c>
      <c r="I827" s="360">
        <v>2.2599999999999999E-2</v>
      </c>
      <c r="J827" s="344">
        <v>214.16</v>
      </c>
      <c r="K827" s="360">
        <v>2.0500000000000001E-2</v>
      </c>
      <c r="L827" s="344">
        <v>158.02000000000001</v>
      </c>
      <c r="M827" s="360">
        <v>2.1299999999999999E-2</v>
      </c>
      <c r="N827" s="344">
        <v>142.86000000000001</v>
      </c>
      <c r="O827" s="360">
        <v>3.0700000000000002E-2</v>
      </c>
      <c r="P827" s="344">
        <v>129.53</v>
      </c>
      <c r="Q827" s="360">
        <v>4.5400000000000003E-2</v>
      </c>
      <c r="R827" s="344">
        <v>132.28</v>
      </c>
    </row>
    <row r="828" spans="1:18">
      <c r="A828" s="296">
        <v>705187</v>
      </c>
      <c r="B828" s="343" t="s">
        <v>852</v>
      </c>
      <c r="C828" s="296" t="s">
        <v>105</v>
      </c>
      <c r="D828" s="344">
        <v>3510.96</v>
      </c>
      <c r="E828" s="360"/>
      <c r="F828" s="344">
        <v>0</v>
      </c>
      <c r="G828" s="360"/>
      <c r="H828" s="344">
        <v>0</v>
      </c>
      <c r="I828" s="360"/>
      <c r="J828" s="344">
        <v>0</v>
      </c>
      <c r="K828" s="360"/>
      <c r="L828" s="344">
        <v>0</v>
      </c>
      <c r="M828" s="360"/>
      <c r="N828" s="344">
        <v>0</v>
      </c>
      <c r="O828" s="360"/>
      <c r="P828" s="344">
        <v>0</v>
      </c>
      <c r="Q828" s="360"/>
      <c r="R828" s="344">
        <v>0</v>
      </c>
    </row>
    <row r="829" spans="1:18">
      <c r="A829" s="296">
        <v>705186</v>
      </c>
      <c r="B829" s="343" t="s">
        <v>853</v>
      </c>
      <c r="C829" s="296" t="s">
        <v>105</v>
      </c>
      <c r="D829" s="344">
        <v>3187.95</v>
      </c>
      <c r="E829" s="360"/>
      <c r="F829" s="344">
        <v>0</v>
      </c>
      <c r="G829" s="360"/>
      <c r="H829" s="344">
        <v>0</v>
      </c>
      <c r="I829" s="360"/>
      <c r="J829" s="344">
        <v>0</v>
      </c>
      <c r="K829" s="360"/>
      <c r="L829" s="344">
        <v>0</v>
      </c>
      <c r="M829" s="360"/>
      <c r="N829" s="344">
        <v>0</v>
      </c>
      <c r="O829" s="360"/>
      <c r="P829" s="344">
        <v>0</v>
      </c>
      <c r="Q829" s="360"/>
      <c r="R829" s="344">
        <v>0</v>
      </c>
    </row>
    <row r="830" spans="1:18">
      <c r="A830" s="296">
        <v>705189</v>
      </c>
      <c r="B830" s="343" t="s">
        <v>854</v>
      </c>
      <c r="C830" s="296" t="s">
        <v>105</v>
      </c>
      <c r="D830" s="344">
        <v>3940.94</v>
      </c>
      <c r="E830" s="360"/>
      <c r="F830" s="344">
        <v>0</v>
      </c>
      <c r="G830" s="360"/>
      <c r="H830" s="344">
        <v>0</v>
      </c>
      <c r="I830" s="360"/>
      <c r="J830" s="344">
        <v>0</v>
      </c>
      <c r="K830" s="360"/>
      <c r="L830" s="344">
        <v>0</v>
      </c>
      <c r="M830" s="360"/>
      <c r="N830" s="344">
        <v>0</v>
      </c>
      <c r="O830" s="360"/>
      <c r="P830" s="344">
        <v>0</v>
      </c>
      <c r="Q830" s="360"/>
      <c r="R830" s="344">
        <v>0</v>
      </c>
    </row>
    <row r="831" spans="1:18">
      <c r="A831" s="296">
        <v>705188</v>
      </c>
      <c r="B831" s="343" t="s">
        <v>855</v>
      </c>
      <c r="C831" s="296" t="s">
        <v>105</v>
      </c>
      <c r="D831" s="344">
        <v>3617.93</v>
      </c>
      <c r="E831" s="360">
        <v>0.1123</v>
      </c>
      <c r="F831" s="344">
        <v>56.33</v>
      </c>
      <c r="G831" s="360">
        <v>0.17879999999999999</v>
      </c>
      <c r="H831" s="344">
        <v>69.7</v>
      </c>
      <c r="I831" s="360">
        <v>9.7100000000000006E-2</v>
      </c>
      <c r="J831" s="344">
        <v>73.53</v>
      </c>
      <c r="K831" s="360">
        <v>9.2100000000000001E-2</v>
      </c>
      <c r="L831" s="344">
        <v>60.32</v>
      </c>
      <c r="M831" s="360">
        <v>8.72E-2</v>
      </c>
      <c r="N831" s="344">
        <v>55.2</v>
      </c>
      <c r="O831" s="360">
        <v>0.1226</v>
      </c>
      <c r="P831" s="344">
        <v>50.73</v>
      </c>
      <c r="Q831" s="360">
        <v>0.1812</v>
      </c>
      <c r="R831" s="344">
        <v>52.7</v>
      </c>
    </row>
    <row r="832" spans="1:18">
      <c r="A832" s="296">
        <v>705191</v>
      </c>
      <c r="B832" s="343" t="s">
        <v>856</v>
      </c>
      <c r="C832" s="296" t="s">
        <v>105</v>
      </c>
      <c r="D832" s="344">
        <v>4309.88</v>
      </c>
      <c r="E832" s="360">
        <v>8.3599999999999994E-2</v>
      </c>
      <c r="F832" s="344">
        <v>50.81</v>
      </c>
      <c r="G832" s="360">
        <v>0.13639999999999999</v>
      </c>
      <c r="H832" s="344">
        <v>63.3</v>
      </c>
      <c r="I832" s="360">
        <v>7.3899999999999993E-2</v>
      </c>
      <c r="J832" s="344">
        <v>67.790000000000006</v>
      </c>
      <c r="K832" s="360">
        <v>6.9000000000000006E-2</v>
      </c>
      <c r="L832" s="344">
        <v>53.82</v>
      </c>
      <c r="M832" s="360">
        <v>6.7100000000000007E-2</v>
      </c>
      <c r="N832" s="344">
        <v>49.11</v>
      </c>
      <c r="O832" s="360">
        <v>9.5299999999999996E-2</v>
      </c>
      <c r="P832" s="344">
        <v>44.97</v>
      </c>
      <c r="Q832" s="360">
        <v>0.14119999999999999</v>
      </c>
      <c r="R832" s="344">
        <v>46.47</v>
      </c>
    </row>
    <row r="833" spans="1:18">
      <c r="A833" s="296">
        <v>705190</v>
      </c>
      <c r="B833" s="343" t="s">
        <v>857</v>
      </c>
      <c r="C833" s="296" t="s">
        <v>105</v>
      </c>
      <c r="D833" s="344">
        <v>3911.78</v>
      </c>
      <c r="E833" s="360">
        <v>7.8399999999999997E-2</v>
      </c>
      <c r="F833" s="344">
        <v>49.89</v>
      </c>
      <c r="G833" s="360">
        <v>0.12909999999999999</v>
      </c>
      <c r="H833" s="344">
        <v>62.27</v>
      </c>
      <c r="I833" s="360">
        <v>7.0300000000000001E-2</v>
      </c>
      <c r="J833" s="344">
        <v>66.819999999999993</v>
      </c>
      <c r="K833" s="360">
        <v>6.5500000000000003E-2</v>
      </c>
      <c r="L833" s="344">
        <v>52.77</v>
      </c>
      <c r="M833" s="360">
        <v>6.3700000000000007E-2</v>
      </c>
      <c r="N833" s="344">
        <v>48.14</v>
      </c>
      <c r="O833" s="360">
        <v>9.0999999999999998E-2</v>
      </c>
      <c r="P833" s="344">
        <v>44.02</v>
      </c>
      <c r="Q833" s="360">
        <v>0.1336</v>
      </c>
      <c r="R833" s="344">
        <v>45.45</v>
      </c>
    </row>
    <row r="834" spans="1:18">
      <c r="A834" s="296">
        <v>705197</v>
      </c>
      <c r="B834" s="343" t="s">
        <v>858</v>
      </c>
      <c r="C834" s="296" t="s">
        <v>105</v>
      </c>
      <c r="D834" s="344">
        <v>4666.37</v>
      </c>
      <c r="E834" s="360"/>
      <c r="F834" s="344">
        <v>0</v>
      </c>
      <c r="G834" s="360"/>
      <c r="H834" s="344">
        <v>0</v>
      </c>
      <c r="I834" s="360"/>
      <c r="J834" s="344">
        <v>0</v>
      </c>
      <c r="K834" s="360"/>
      <c r="L834" s="344">
        <v>0</v>
      </c>
      <c r="M834" s="360"/>
      <c r="N834" s="344">
        <v>0</v>
      </c>
      <c r="O834" s="360"/>
      <c r="P834" s="344">
        <v>0</v>
      </c>
      <c r="Q834" s="360"/>
      <c r="R834" s="344">
        <v>0</v>
      </c>
    </row>
    <row r="835" spans="1:18">
      <c r="A835" s="296">
        <v>705196</v>
      </c>
      <c r="B835" s="343" t="s">
        <v>859</v>
      </c>
      <c r="C835" s="296" t="s">
        <v>105</v>
      </c>
      <c r="D835" s="344">
        <v>4272.38</v>
      </c>
      <c r="E835" s="360"/>
      <c r="F835" s="344">
        <v>0</v>
      </c>
      <c r="G835" s="360"/>
      <c r="H835" s="344">
        <v>0</v>
      </c>
      <c r="I835" s="360"/>
      <c r="J835" s="344">
        <v>0</v>
      </c>
      <c r="K835" s="360"/>
      <c r="L835" s="344">
        <v>0</v>
      </c>
      <c r="M835" s="360"/>
      <c r="N835" s="344">
        <v>0</v>
      </c>
      <c r="O835" s="360"/>
      <c r="P835" s="344">
        <v>0</v>
      </c>
      <c r="Q835" s="360"/>
      <c r="R835" s="344">
        <v>0</v>
      </c>
    </row>
    <row r="836" spans="1:18">
      <c r="A836" s="296">
        <v>705199</v>
      </c>
      <c r="B836" s="343" t="s">
        <v>860</v>
      </c>
      <c r="C836" s="296" t="s">
        <v>105</v>
      </c>
      <c r="D836" s="344">
        <v>4419.74</v>
      </c>
      <c r="E836" s="360"/>
      <c r="F836" s="344">
        <v>0</v>
      </c>
      <c r="G836" s="360"/>
      <c r="H836" s="344">
        <v>0</v>
      </c>
      <c r="I836" s="360"/>
      <c r="J836" s="344">
        <v>0</v>
      </c>
      <c r="K836" s="360"/>
      <c r="L836" s="344">
        <v>0</v>
      </c>
      <c r="M836" s="360"/>
      <c r="N836" s="344">
        <v>0</v>
      </c>
      <c r="O836" s="360"/>
      <c r="P836" s="344">
        <v>0</v>
      </c>
      <c r="Q836" s="360"/>
      <c r="R836" s="344">
        <v>0</v>
      </c>
    </row>
    <row r="837" spans="1:18">
      <c r="A837" s="296">
        <v>705198</v>
      </c>
      <c r="B837" s="343" t="s">
        <v>861</v>
      </c>
      <c r="C837" s="296" t="s">
        <v>105</v>
      </c>
      <c r="D837" s="344">
        <v>4025.75</v>
      </c>
      <c r="E837" s="360">
        <v>6.6000000000000003E-2</v>
      </c>
      <c r="F837" s="344">
        <v>91.31</v>
      </c>
      <c r="G837" s="360">
        <v>0.1103</v>
      </c>
      <c r="H837" s="344">
        <v>114.55</v>
      </c>
      <c r="I837" s="360">
        <v>5.91E-2</v>
      </c>
      <c r="J837" s="344">
        <v>123.76</v>
      </c>
      <c r="K837" s="360">
        <v>5.4699999999999999E-2</v>
      </c>
      <c r="L837" s="344">
        <v>96.2</v>
      </c>
      <c r="M837" s="360">
        <v>5.4699999999999999E-2</v>
      </c>
      <c r="N837" s="344">
        <v>87.49</v>
      </c>
      <c r="O837" s="360">
        <v>7.7399999999999997E-2</v>
      </c>
      <c r="P837" s="344">
        <v>79.88</v>
      </c>
      <c r="Q837" s="360">
        <v>0.115</v>
      </c>
      <c r="R837" s="344">
        <v>82.3</v>
      </c>
    </row>
    <row r="838" spans="1:18">
      <c r="A838" s="296">
        <v>705207</v>
      </c>
      <c r="B838" s="343" t="s">
        <v>862</v>
      </c>
      <c r="C838" s="296" t="s">
        <v>105</v>
      </c>
      <c r="D838" s="344">
        <v>6620.84</v>
      </c>
      <c r="E838" s="360">
        <v>4.7600000000000003E-2</v>
      </c>
      <c r="F838" s="344">
        <v>85.79</v>
      </c>
      <c r="G838" s="360">
        <v>8.0799999999999997E-2</v>
      </c>
      <c r="H838" s="344">
        <v>108.15</v>
      </c>
      <c r="I838" s="360">
        <v>4.3299999999999998E-2</v>
      </c>
      <c r="J838" s="344">
        <v>118.02</v>
      </c>
      <c r="K838" s="360">
        <v>3.9699999999999999E-2</v>
      </c>
      <c r="L838" s="344">
        <v>89.7</v>
      </c>
      <c r="M838" s="360">
        <v>4.02E-2</v>
      </c>
      <c r="N838" s="344">
        <v>81.400000000000006</v>
      </c>
      <c r="O838" s="360">
        <v>5.7500000000000002E-2</v>
      </c>
      <c r="P838" s="344">
        <v>74.12</v>
      </c>
      <c r="Q838" s="360">
        <v>8.5699999999999998E-2</v>
      </c>
      <c r="R838" s="344">
        <v>76.069999999999993</v>
      </c>
    </row>
    <row r="839" spans="1:18">
      <c r="A839" s="296">
        <v>705206</v>
      </c>
      <c r="B839" s="343" t="s">
        <v>863</v>
      </c>
      <c r="C839" s="296" t="s">
        <v>105</v>
      </c>
      <c r="D839" s="344">
        <v>6033.09</v>
      </c>
      <c r="E839" s="360">
        <v>4.4400000000000002E-2</v>
      </c>
      <c r="F839" s="344">
        <v>84.87</v>
      </c>
      <c r="G839" s="360">
        <v>7.5899999999999995E-2</v>
      </c>
      <c r="H839" s="344">
        <v>107.12</v>
      </c>
      <c r="I839" s="360">
        <v>4.0899999999999999E-2</v>
      </c>
      <c r="J839" s="344">
        <v>117.05</v>
      </c>
      <c r="K839" s="360">
        <v>3.7400000000000003E-2</v>
      </c>
      <c r="L839" s="344">
        <v>88.65</v>
      </c>
      <c r="M839" s="360">
        <v>3.7900000000000003E-2</v>
      </c>
      <c r="N839" s="344">
        <v>80.430000000000007</v>
      </c>
      <c r="O839" s="360">
        <v>5.45E-2</v>
      </c>
      <c r="P839" s="344">
        <v>73.17</v>
      </c>
      <c r="Q839" s="360">
        <v>8.0399999999999999E-2</v>
      </c>
      <c r="R839" s="344">
        <v>75.05</v>
      </c>
    </row>
    <row r="840" spans="1:18">
      <c r="A840" s="296">
        <v>705209</v>
      </c>
      <c r="B840" s="343" t="s">
        <v>864</v>
      </c>
      <c r="C840" s="296" t="s">
        <v>105</v>
      </c>
      <c r="D840" s="344">
        <v>7502.4</v>
      </c>
      <c r="E840" s="360"/>
      <c r="F840" s="344">
        <v>0</v>
      </c>
      <c r="G840" s="360"/>
      <c r="H840" s="344">
        <v>0</v>
      </c>
      <c r="I840" s="360"/>
      <c r="J840" s="344">
        <v>0</v>
      </c>
      <c r="K840" s="360"/>
      <c r="L840" s="344">
        <v>0</v>
      </c>
      <c r="M840" s="360"/>
      <c r="N840" s="344">
        <v>0</v>
      </c>
      <c r="O840" s="360"/>
      <c r="P840" s="344">
        <v>0</v>
      </c>
      <c r="Q840" s="360"/>
      <c r="R840" s="344">
        <v>0</v>
      </c>
    </row>
    <row r="841" spans="1:18">
      <c r="A841" s="296">
        <v>705208</v>
      </c>
      <c r="B841" s="343" t="s">
        <v>865</v>
      </c>
      <c r="C841" s="296" t="s">
        <v>105</v>
      </c>
      <c r="D841" s="344">
        <v>6817.01</v>
      </c>
      <c r="E841" s="360"/>
      <c r="F841" s="344">
        <v>0</v>
      </c>
      <c r="G841" s="360"/>
      <c r="H841" s="344">
        <v>0</v>
      </c>
      <c r="I841" s="360"/>
      <c r="J841" s="344">
        <v>0</v>
      </c>
      <c r="K841" s="360"/>
      <c r="L841" s="344">
        <v>0</v>
      </c>
      <c r="M841" s="360"/>
      <c r="N841" s="344">
        <v>0</v>
      </c>
      <c r="O841" s="360"/>
      <c r="P841" s="344">
        <v>0</v>
      </c>
      <c r="Q841" s="360"/>
      <c r="R841" s="344">
        <v>0</v>
      </c>
    </row>
    <row r="842" spans="1:18">
      <c r="A842" s="296">
        <v>705201</v>
      </c>
      <c r="B842" s="343" t="s">
        <v>866</v>
      </c>
      <c r="C842" s="296" t="s">
        <v>105</v>
      </c>
      <c r="D842" s="344">
        <v>5067.96</v>
      </c>
      <c r="E842" s="360"/>
      <c r="F842" s="344">
        <v>0</v>
      </c>
      <c r="G842" s="360"/>
      <c r="H842" s="344">
        <v>0</v>
      </c>
      <c r="I842" s="360"/>
      <c r="J842" s="344">
        <v>0</v>
      </c>
      <c r="K842" s="360"/>
      <c r="L842" s="344">
        <v>0</v>
      </c>
      <c r="M842" s="360"/>
      <c r="N842" s="344">
        <v>0</v>
      </c>
      <c r="O842" s="360"/>
      <c r="P842" s="344">
        <v>0</v>
      </c>
      <c r="Q842" s="360"/>
      <c r="R842" s="344">
        <v>0</v>
      </c>
    </row>
    <row r="843" spans="1:18">
      <c r="A843" s="296">
        <v>705200</v>
      </c>
      <c r="B843" s="343" t="s">
        <v>867</v>
      </c>
      <c r="C843" s="296" t="s">
        <v>105</v>
      </c>
      <c r="D843" s="344">
        <v>4673.97</v>
      </c>
      <c r="E843" s="360">
        <v>5.4600000000000003E-2</v>
      </c>
      <c r="F843" s="344">
        <v>107.76</v>
      </c>
      <c r="G843" s="360">
        <v>0.1971</v>
      </c>
      <c r="H843" s="344">
        <v>257.49</v>
      </c>
      <c r="I843" s="360">
        <v>5.5899999999999998E-2</v>
      </c>
      <c r="J843" s="344">
        <v>285.89999999999998</v>
      </c>
      <c r="K843" s="360">
        <v>5.0299999999999997E-2</v>
      </c>
      <c r="L843" s="344">
        <v>137.51</v>
      </c>
      <c r="M843" s="360">
        <v>8.1600000000000006E-2</v>
      </c>
      <c r="N843" s="344">
        <v>133.47999999999999</v>
      </c>
      <c r="O843" s="360">
        <v>0.10780000000000001</v>
      </c>
      <c r="P843" s="344">
        <v>202.51</v>
      </c>
      <c r="Q843" s="360">
        <v>9.5100000000000004E-2</v>
      </c>
      <c r="R843" s="344">
        <v>157.79</v>
      </c>
    </row>
    <row r="844" spans="1:18">
      <c r="A844" s="296">
        <v>705203</v>
      </c>
      <c r="B844" s="343" t="s">
        <v>868</v>
      </c>
      <c r="C844" s="296" t="s">
        <v>105</v>
      </c>
      <c r="D844" s="344">
        <v>5559.56</v>
      </c>
      <c r="E844" s="360">
        <v>4.19E-2</v>
      </c>
      <c r="F844" s="344">
        <v>98.36</v>
      </c>
      <c r="G844" s="360">
        <v>0.161</v>
      </c>
      <c r="H844" s="344">
        <v>246.51</v>
      </c>
      <c r="I844" s="360">
        <v>4.36E-2</v>
      </c>
      <c r="J844" s="344">
        <v>276.08999999999997</v>
      </c>
      <c r="K844" s="360">
        <v>3.8899999999999997E-2</v>
      </c>
      <c r="L844" s="344">
        <v>126.38</v>
      </c>
      <c r="M844" s="360">
        <v>6.6000000000000003E-2</v>
      </c>
      <c r="N844" s="344">
        <v>123.09</v>
      </c>
      <c r="O844" s="360">
        <v>8.7300000000000003E-2</v>
      </c>
      <c r="P844" s="344">
        <v>192.66</v>
      </c>
      <c r="Q844" s="360">
        <v>7.4499999999999997E-2</v>
      </c>
      <c r="R844" s="344">
        <v>147.13</v>
      </c>
    </row>
    <row r="845" spans="1:18">
      <c r="A845" s="296">
        <v>705202</v>
      </c>
      <c r="B845" s="343" t="s">
        <v>869</v>
      </c>
      <c r="C845" s="296" t="s">
        <v>105</v>
      </c>
      <c r="D845" s="344">
        <v>5075.45</v>
      </c>
      <c r="E845" s="360">
        <v>4.0599999999999997E-2</v>
      </c>
      <c r="F845" s="344">
        <v>97.4</v>
      </c>
      <c r="G845" s="360">
        <v>0.15709999999999999</v>
      </c>
      <c r="H845" s="344">
        <v>245.44</v>
      </c>
      <c r="I845" s="360">
        <v>4.2500000000000003E-2</v>
      </c>
      <c r="J845" s="344">
        <v>275.07</v>
      </c>
      <c r="K845" s="360">
        <v>3.7900000000000003E-2</v>
      </c>
      <c r="L845" s="344">
        <v>125.26</v>
      </c>
      <c r="M845" s="360">
        <v>6.4600000000000005E-2</v>
      </c>
      <c r="N845" s="344">
        <v>122.03</v>
      </c>
      <c r="O845" s="360">
        <v>8.5500000000000007E-2</v>
      </c>
      <c r="P845" s="344">
        <v>191.68</v>
      </c>
      <c r="Q845" s="360">
        <v>7.2300000000000003E-2</v>
      </c>
      <c r="R845" s="344">
        <v>146.06</v>
      </c>
    </row>
    <row r="846" spans="1:18">
      <c r="A846" s="296">
        <v>705205</v>
      </c>
      <c r="B846" s="343" t="s">
        <v>870</v>
      </c>
      <c r="C846" s="296" t="s">
        <v>105</v>
      </c>
      <c r="D846" s="344">
        <v>6079.06</v>
      </c>
      <c r="E846" s="360"/>
      <c r="F846" s="344">
        <v>0</v>
      </c>
      <c r="G846" s="360"/>
      <c r="H846" s="344">
        <v>0</v>
      </c>
      <c r="I846" s="360"/>
      <c r="J846" s="344">
        <v>0</v>
      </c>
      <c r="K846" s="360"/>
      <c r="L846" s="344">
        <v>0</v>
      </c>
      <c r="M846" s="360"/>
      <c r="N846" s="344">
        <v>0</v>
      </c>
      <c r="O846" s="360"/>
      <c r="P846" s="344">
        <v>0</v>
      </c>
      <c r="Q846" s="360"/>
      <c r="R846" s="344">
        <v>0</v>
      </c>
    </row>
    <row r="847" spans="1:18">
      <c r="A847" s="296">
        <v>705204</v>
      </c>
      <c r="B847" s="343" t="s">
        <v>871</v>
      </c>
      <c r="C847" s="296" t="s">
        <v>105</v>
      </c>
      <c r="D847" s="344">
        <v>5594.95</v>
      </c>
      <c r="E847" s="360"/>
      <c r="F847" s="344">
        <v>0</v>
      </c>
      <c r="G847" s="360"/>
      <c r="H847" s="344">
        <v>0</v>
      </c>
      <c r="I847" s="360"/>
      <c r="J847" s="344">
        <v>0</v>
      </c>
      <c r="K847" s="360"/>
      <c r="L847" s="344">
        <v>0</v>
      </c>
      <c r="M847" s="360"/>
      <c r="N847" s="344">
        <v>0</v>
      </c>
      <c r="O847" s="360"/>
      <c r="P847" s="344">
        <v>0</v>
      </c>
      <c r="Q847" s="360"/>
      <c r="R847" s="344">
        <v>0</v>
      </c>
    </row>
    <row r="848" spans="1:18">
      <c r="A848" s="296">
        <v>705211</v>
      </c>
      <c r="B848" s="343" t="s">
        <v>872</v>
      </c>
      <c r="C848" s="296" t="s">
        <v>105</v>
      </c>
      <c r="D848" s="344">
        <v>5951.61</v>
      </c>
      <c r="E848" s="360"/>
      <c r="F848" s="344">
        <v>0</v>
      </c>
      <c r="G848" s="360"/>
      <c r="H848" s="344">
        <v>0</v>
      </c>
      <c r="I848" s="360"/>
      <c r="J848" s="344">
        <v>0</v>
      </c>
      <c r="K848" s="360"/>
      <c r="L848" s="344">
        <v>0</v>
      </c>
      <c r="M848" s="360"/>
      <c r="N848" s="344">
        <v>0</v>
      </c>
      <c r="O848" s="360"/>
      <c r="P848" s="344">
        <v>0</v>
      </c>
      <c r="Q848" s="360"/>
      <c r="R848" s="344">
        <v>0</v>
      </c>
    </row>
    <row r="849" spans="1:18">
      <c r="A849" s="296">
        <v>705210</v>
      </c>
      <c r="B849" s="343" t="s">
        <v>873</v>
      </c>
      <c r="C849" s="296" t="s">
        <v>105</v>
      </c>
      <c r="D849" s="344">
        <v>5382.73</v>
      </c>
      <c r="E849" s="360">
        <v>6.4100000000000004E-2</v>
      </c>
      <c r="F849" s="344">
        <v>96.13</v>
      </c>
      <c r="G849" s="360">
        <v>0.221</v>
      </c>
      <c r="H849" s="344">
        <v>221.92</v>
      </c>
      <c r="I849" s="360">
        <v>6.4799999999999996E-2</v>
      </c>
      <c r="J849" s="344">
        <v>244.86</v>
      </c>
      <c r="K849" s="360">
        <v>5.8799999999999998E-2</v>
      </c>
      <c r="L849" s="344">
        <v>122.05</v>
      </c>
      <c r="M849" s="360">
        <v>9.1899999999999996E-2</v>
      </c>
      <c r="N849" s="344">
        <v>118.21</v>
      </c>
      <c r="O849" s="360">
        <v>0.1217</v>
      </c>
      <c r="P849" s="344">
        <v>175.36</v>
      </c>
      <c r="Q849" s="360">
        <v>0.10979999999999999</v>
      </c>
      <c r="R849" s="344">
        <v>138.63999999999999</v>
      </c>
    </row>
    <row r="850" spans="1:18">
      <c r="A850" s="296">
        <v>705213</v>
      </c>
      <c r="B850" s="343" t="s">
        <v>874</v>
      </c>
      <c r="C850" s="296" t="s">
        <v>105</v>
      </c>
      <c r="D850" s="344">
        <v>5877.41</v>
      </c>
      <c r="E850" s="360">
        <v>4.9399999999999999E-2</v>
      </c>
      <c r="F850" s="344">
        <v>86.73</v>
      </c>
      <c r="G850" s="360">
        <v>0.18260000000000001</v>
      </c>
      <c r="H850" s="344">
        <v>210.94</v>
      </c>
      <c r="I850" s="360">
        <v>5.0900000000000001E-2</v>
      </c>
      <c r="J850" s="344">
        <v>235.05</v>
      </c>
      <c r="K850" s="360">
        <v>4.5699999999999998E-2</v>
      </c>
      <c r="L850" s="344">
        <v>110.92</v>
      </c>
      <c r="M850" s="360">
        <v>7.5200000000000003E-2</v>
      </c>
      <c r="N850" s="344">
        <v>107.82</v>
      </c>
      <c r="O850" s="360">
        <v>9.9599999999999994E-2</v>
      </c>
      <c r="P850" s="344">
        <v>165.51</v>
      </c>
      <c r="Q850" s="360">
        <v>8.6800000000000002E-2</v>
      </c>
      <c r="R850" s="344">
        <v>127.98</v>
      </c>
    </row>
    <row r="851" spans="1:18">
      <c r="A851" s="296">
        <v>705212</v>
      </c>
      <c r="B851" s="343" t="s">
        <v>875</v>
      </c>
      <c r="C851" s="296" t="s">
        <v>105</v>
      </c>
      <c r="D851" s="344">
        <v>5308.53</v>
      </c>
      <c r="E851" s="360">
        <v>4.7899999999999998E-2</v>
      </c>
      <c r="F851" s="344">
        <v>85.77</v>
      </c>
      <c r="G851" s="360">
        <v>0.1784</v>
      </c>
      <c r="H851" s="344">
        <v>209.87</v>
      </c>
      <c r="I851" s="360">
        <v>4.9700000000000001E-2</v>
      </c>
      <c r="J851" s="344">
        <v>234.03</v>
      </c>
      <c r="K851" s="360">
        <v>4.4600000000000001E-2</v>
      </c>
      <c r="L851" s="344">
        <v>109.8</v>
      </c>
      <c r="M851" s="360">
        <v>7.3700000000000002E-2</v>
      </c>
      <c r="N851" s="344">
        <v>106.76</v>
      </c>
      <c r="O851" s="360">
        <v>9.7699999999999995E-2</v>
      </c>
      <c r="P851" s="344">
        <v>164.53</v>
      </c>
      <c r="Q851" s="360">
        <v>8.4199999999999997E-2</v>
      </c>
      <c r="R851" s="344">
        <v>126.91</v>
      </c>
    </row>
    <row r="852" spans="1:18">
      <c r="A852" s="296">
        <v>705221</v>
      </c>
      <c r="B852" s="343" t="s">
        <v>876</v>
      </c>
      <c r="C852" s="296" t="s">
        <v>105</v>
      </c>
      <c r="D852" s="344">
        <v>9095.94</v>
      </c>
      <c r="E852" s="360"/>
      <c r="F852" s="344">
        <v>0</v>
      </c>
      <c r="G852" s="360"/>
      <c r="H852" s="344">
        <v>0</v>
      </c>
      <c r="I852" s="360"/>
      <c r="J852" s="344">
        <v>0</v>
      </c>
      <c r="K852" s="360"/>
      <c r="L852" s="344">
        <v>0</v>
      </c>
      <c r="M852" s="360"/>
      <c r="N852" s="344">
        <v>0</v>
      </c>
      <c r="O852" s="360"/>
      <c r="P852" s="344">
        <v>0</v>
      </c>
      <c r="Q852" s="360"/>
      <c r="R852" s="344">
        <v>0</v>
      </c>
    </row>
    <row r="853" spans="1:18">
      <c r="A853" s="296">
        <v>705220</v>
      </c>
      <c r="B853" s="343" t="s">
        <v>877</v>
      </c>
      <c r="C853" s="296" t="s">
        <v>105</v>
      </c>
      <c r="D853" s="344">
        <v>8295.7199999999993</v>
      </c>
      <c r="E853" s="360"/>
      <c r="F853" s="344">
        <v>0</v>
      </c>
      <c r="G853" s="360"/>
      <c r="H853" s="344">
        <v>0</v>
      </c>
      <c r="I853" s="360"/>
      <c r="J853" s="344">
        <v>0</v>
      </c>
      <c r="K853" s="360"/>
      <c r="L853" s="344">
        <v>0</v>
      </c>
      <c r="M853" s="360"/>
      <c r="N853" s="344">
        <v>0</v>
      </c>
      <c r="O853" s="360"/>
      <c r="P853" s="344">
        <v>0</v>
      </c>
      <c r="Q853" s="360"/>
      <c r="R853" s="344">
        <v>0</v>
      </c>
    </row>
    <row r="854" spans="1:18">
      <c r="A854" s="296">
        <v>705223</v>
      </c>
      <c r="B854" s="343" t="s">
        <v>878</v>
      </c>
      <c r="C854" s="296" t="s">
        <v>105</v>
      </c>
      <c r="D854" s="344">
        <v>9819.01</v>
      </c>
      <c r="E854" s="360"/>
      <c r="F854" s="344">
        <v>0</v>
      </c>
      <c r="G854" s="360"/>
      <c r="H854" s="344">
        <v>0</v>
      </c>
      <c r="I854" s="360"/>
      <c r="J854" s="344">
        <v>0</v>
      </c>
      <c r="K854" s="360"/>
      <c r="L854" s="344">
        <v>0</v>
      </c>
      <c r="M854" s="360"/>
      <c r="N854" s="344">
        <v>0</v>
      </c>
      <c r="O854" s="360"/>
      <c r="P854" s="344">
        <v>0</v>
      </c>
      <c r="Q854" s="360"/>
      <c r="R854" s="344">
        <v>0</v>
      </c>
    </row>
    <row r="855" spans="1:18">
      <c r="A855" s="296">
        <v>705222</v>
      </c>
      <c r="B855" s="343" t="s">
        <v>879</v>
      </c>
      <c r="C855" s="296" t="s">
        <v>105</v>
      </c>
      <c r="D855" s="344">
        <v>8897.11</v>
      </c>
      <c r="E855" s="360">
        <v>0.52090000000000003</v>
      </c>
      <c r="F855" s="344">
        <v>11.26</v>
      </c>
      <c r="G855" s="360">
        <v>0.61009999999999998</v>
      </c>
      <c r="H855" s="344">
        <v>12.61</v>
      </c>
      <c r="I855" s="360">
        <v>0.34499999999999997</v>
      </c>
      <c r="J855" s="344">
        <v>11.68</v>
      </c>
      <c r="K855" s="360">
        <v>0.37240000000000001</v>
      </c>
      <c r="L855" s="344">
        <v>12.9</v>
      </c>
      <c r="M855" s="360">
        <v>0.25430000000000003</v>
      </c>
      <c r="N855" s="344">
        <v>12.14</v>
      </c>
      <c r="O855" s="360">
        <v>0.35830000000000001</v>
      </c>
      <c r="P855" s="344">
        <v>11.44</v>
      </c>
      <c r="Q855" s="360">
        <v>0.54459999999999997</v>
      </c>
      <c r="R855" s="344">
        <v>12.12</v>
      </c>
    </row>
    <row r="856" spans="1:18">
      <c r="A856" s="296">
        <v>705215</v>
      </c>
      <c r="B856" s="343" t="s">
        <v>880</v>
      </c>
      <c r="C856" s="296" t="s">
        <v>105</v>
      </c>
      <c r="D856" s="344">
        <v>6946.02</v>
      </c>
      <c r="E856" s="360">
        <v>0.51039999999999996</v>
      </c>
      <c r="F856" s="344">
        <v>9.0299999999999994</v>
      </c>
      <c r="G856" s="360">
        <v>0.60019999999999996</v>
      </c>
      <c r="H856" s="344">
        <v>10.08</v>
      </c>
      <c r="I856" s="360">
        <v>0.34129999999999999</v>
      </c>
      <c r="J856" s="344">
        <v>9.3699999999999992</v>
      </c>
      <c r="K856" s="360">
        <v>0.36709999999999998</v>
      </c>
      <c r="L856" s="344">
        <v>10.31</v>
      </c>
      <c r="M856" s="360">
        <v>0.24929999999999999</v>
      </c>
      <c r="N856" s="344">
        <v>9.7200000000000006</v>
      </c>
      <c r="O856" s="360">
        <v>0.35389999999999999</v>
      </c>
      <c r="P856" s="344">
        <v>9.15</v>
      </c>
      <c r="Q856" s="360">
        <v>0.53659999999999997</v>
      </c>
      <c r="R856" s="344">
        <v>9.6999999999999993</v>
      </c>
    </row>
    <row r="857" spans="1:18">
      <c r="A857" s="296">
        <v>705214</v>
      </c>
      <c r="B857" s="343" t="s">
        <v>881</v>
      </c>
      <c r="C857" s="296" t="s">
        <v>105</v>
      </c>
      <c r="D857" s="344">
        <v>6256.96</v>
      </c>
      <c r="E857" s="360">
        <v>0.5</v>
      </c>
      <c r="F857" s="344">
        <v>7.52</v>
      </c>
      <c r="G857" s="360">
        <v>0.58779999999999999</v>
      </c>
      <c r="H857" s="344">
        <v>8.35</v>
      </c>
      <c r="I857" s="360">
        <v>0.34129999999999999</v>
      </c>
      <c r="J857" s="344">
        <v>7.78</v>
      </c>
      <c r="K857" s="360">
        <v>0.36630000000000001</v>
      </c>
      <c r="L857" s="344">
        <v>8.5500000000000007</v>
      </c>
      <c r="M857" s="360">
        <v>0.24679999999999999</v>
      </c>
      <c r="N857" s="344">
        <v>8.08</v>
      </c>
      <c r="O857" s="360">
        <v>0.35270000000000001</v>
      </c>
      <c r="P857" s="344">
        <v>7.62</v>
      </c>
      <c r="Q857" s="360">
        <v>0.5262</v>
      </c>
      <c r="R857" s="344">
        <v>8.0299999999999994</v>
      </c>
    </row>
    <row r="858" spans="1:18">
      <c r="A858" s="296">
        <v>705217</v>
      </c>
      <c r="B858" s="343" t="s">
        <v>882</v>
      </c>
      <c r="C858" s="296" t="s">
        <v>105</v>
      </c>
      <c r="D858" s="344">
        <v>7712.98</v>
      </c>
      <c r="E858" s="360">
        <v>0.4662</v>
      </c>
      <c r="F858" s="344">
        <v>28.92</v>
      </c>
      <c r="G858" s="360">
        <v>0.55010000000000003</v>
      </c>
      <c r="H858" s="344">
        <v>33.42</v>
      </c>
      <c r="I858" s="360">
        <v>0.32350000000000001</v>
      </c>
      <c r="J858" s="344">
        <v>30.17</v>
      </c>
      <c r="K858" s="360">
        <v>0.35830000000000001</v>
      </c>
      <c r="L858" s="344">
        <v>33.94</v>
      </c>
      <c r="M858" s="360">
        <v>0.246</v>
      </c>
      <c r="N858" s="344">
        <v>31.83</v>
      </c>
      <c r="O858" s="360">
        <v>0.33960000000000001</v>
      </c>
      <c r="P858" s="344">
        <v>30.09</v>
      </c>
      <c r="Q858" s="360">
        <v>0.47960000000000003</v>
      </c>
      <c r="R858" s="344">
        <v>32.54</v>
      </c>
    </row>
    <row r="859" spans="1:18">
      <c r="A859" s="296">
        <v>705216</v>
      </c>
      <c r="B859" s="343" t="s">
        <v>883</v>
      </c>
      <c r="C859" s="296" t="s">
        <v>105</v>
      </c>
      <c r="D859" s="344">
        <v>7023.92</v>
      </c>
      <c r="E859" s="360">
        <v>0.52939999999999998</v>
      </c>
      <c r="F859" s="344">
        <v>25.16</v>
      </c>
      <c r="G859" s="360">
        <v>0.62439999999999996</v>
      </c>
      <c r="H859" s="344">
        <v>29.01</v>
      </c>
      <c r="I859" s="360">
        <v>0.37059999999999998</v>
      </c>
      <c r="J859" s="344">
        <v>26.54</v>
      </c>
      <c r="K859" s="360">
        <v>0.40500000000000003</v>
      </c>
      <c r="L859" s="344">
        <v>29.67</v>
      </c>
      <c r="M859" s="360">
        <v>0.2797</v>
      </c>
      <c r="N859" s="344">
        <v>27.66</v>
      </c>
      <c r="O859" s="360">
        <v>0.3886</v>
      </c>
      <c r="P859" s="344">
        <v>25.92</v>
      </c>
      <c r="Q859" s="360">
        <v>0.54900000000000004</v>
      </c>
      <c r="R859" s="344">
        <v>28.09</v>
      </c>
    </row>
    <row r="860" spans="1:18">
      <c r="A860" s="296">
        <v>705219</v>
      </c>
      <c r="B860" s="343" t="s">
        <v>884</v>
      </c>
      <c r="C860" s="296" t="s">
        <v>105</v>
      </c>
      <c r="D860" s="344">
        <v>8387.66</v>
      </c>
      <c r="E860" s="360">
        <v>0.4899</v>
      </c>
      <c r="F860" s="344">
        <v>1.34</v>
      </c>
      <c r="G860" s="360">
        <v>0.54479999999999995</v>
      </c>
      <c r="H860" s="344">
        <v>1.53</v>
      </c>
      <c r="I860" s="360">
        <v>0.47710000000000002</v>
      </c>
      <c r="J860" s="344">
        <v>1.45</v>
      </c>
      <c r="K860" s="360">
        <v>0.50339999999999996</v>
      </c>
      <c r="L860" s="344">
        <v>1.5</v>
      </c>
      <c r="M860" s="360">
        <v>0.48670000000000002</v>
      </c>
      <c r="N860" s="344">
        <v>1.47</v>
      </c>
      <c r="O860" s="360">
        <v>0.49659999999999999</v>
      </c>
      <c r="P860" s="344">
        <v>1.39</v>
      </c>
      <c r="Q860" s="360">
        <v>0.5252</v>
      </c>
      <c r="R860" s="344">
        <v>1.52</v>
      </c>
    </row>
    <row r="861" spans="1:18">
      <c r="A861" s="296">
        <v>705218</v>
      </c>
      <c r="B861" s="343" t="s">
        <v>885</v>
      </c>
      <c r="C861" s="296" t="s">
        <v>105</v>
      </c>
      <c r="D861" s="344">
        <v>7587.44</v>
      </c>
      <c r="E861" s="360"/>
      <c r="F861" s="344">
        <v>0</v>
      </c>
      <c r="G861" s="360"/>
      <c r="H861" s="344">
        <v>0</v>
      </c>
      <c r="I861" s="360"/>
      <c r="J861" s="344">
        <v>0</v>
      </c>
      <c r="K861" s="360"/>
      <c r="L861" s="344">
        <v>0</v>
      </c>
      <c r="M861" s="360"/>
      <c r="N861" s="344">
        <v>0</v>
      </c>
      <c r="O861" s="360"/>
      <c r="P861" s="344">
        <v>0</v>
      </c>
      <c r="Q861" s="360"/>
      <c r="R861" s="344">
        <v>0</v>
      </c>
    </row>
    <row r="862" spans="1:18">
      <c r="A862" s="296">
        <v>705346</v>
      </c>
      <c r="B862" s="343" t="s">
        <v>886</v>
      </c>
      <c r="C862" s="296" t="s">
        <v>105</v>
      </c>
      <c r="D862" s="344">
        <v>5615.8</v>
      </c>
      <c r="E862" s="360"/>
      <c r="F862" s="344">
        <v>0</v>
      </c>
      <c r="G862" s="360"/>
      <c r="H862" s="344">
        <v>0</v>
      </c>
      <c r="I862" s="360"/>
      <c r="J862" s="344">
        <v>0</v>
      </c>
      <c r="K862" s="360"/>
      <c r="L862" s="344">
        <v>0</v>
      </c>
      <c r="M862" s="360"/>
      <c r="N862" s="344">
        <v>0</v>
      </c>
      <c r="O862" s="360"/>
      <c r="P862" s="344">
        <v>0</v>
      </c>
      <c r="Q862" s="360"/>
      <c r="R862" s="344">
        <v>0</v>
      </c>
    </row>
    <row r="863" spans="1:18">
      <c r="A863" s="296">
        <v>705345</v>
      </c>
      <c r="B863" s="343" t="s">
        <v>887</v>
      </c>
      <c r="C863" s="296" t="s">
        <v>105</v>
      </c>
      <c r="D863" s="344">
        <v>5123.8999999999996</v>
      </c>
      <c r="E863" s="360"/>
      <c r="F863" s="344">
        <v>0</v>
      </c>
      <c r="G863" s="360"/>
      <c r="H863" s="344">
        <v>0</v>
      </c>
      <c r="I863" s="360"/>
      <c r="J863" s="344">
        <v>0</v>
      </c>
      <c r="K863" s="360"/>
      <c r="L863" s="344">
        <v>0</v>
      </c>
      <c r="M863" s="360"/>
      <c r="N863" s="344">
        <v>0</v>
      </c>
      <c r="O863" s="360"/>
      <c r="P863" s="344">
        <v>0</v>
      </c>
      <c r="Q863" s="360"/>
      <c r="R863" s="344">
        <v>0</v>
      </c>
    </row>
    <row r="864" spans="1:18">
      <c r="A864" s="296">
        <v>705348</v>
      </c>
      <c r="B864" s="343" t="s">
        <v>888</v>
      </c>
      <c r="C864" s="296" t="s">
        <v>105</v>
      </c>
      <c r="D864" s="344">
        <v>5045.66</v>
      </c>
      <c r="E864" s="360"/>
      <c r="F864" s="344">
        <v>0</v>
      </c>
      <c r="G864" s="360"/>
      <c r="H864" s="344">
        <v>0</v>
      </c>
      <c r="I864" s="360"/>
      <c r="J864" s="344">
        <v>0</v>
      </c>
      <c r="K864" s="360"/>
      <c r="L864" s="344">
        <v>0</v>
      </c>
      <c r="M864" s="360"/>
      <c r="N864" s="344">
        <v>0</v>
      </c>
      <c r="O864" s="360"/>
      <c r="P864" s="344">
        <v>0</v>
      </c>
      <c r="Q864" s="360"/>
      <c r="R864" s="344">
        <v>0</v>
      </c>
    </row>
    <row r="865" spans="1:18">
      <c r="A865" s="296">
        <v>705347</v>
      </c>
      <c r="B865" s="343" t="s">
        <v>889</v>
      </c>
      <c r="C865" s="296" t="s">
        <v>105</v>
      </c>
      <c r="D865" s="344">
        <v>4553.76</v>
      </c>
      <c r="E865" s="360">
        <v>0.50739999999999996</v>
      </c>
      <c r="F865" s="344">
        <v>8.32</v>
      </c>
      <c r="G865" s="360">
        <v>0.60340000000000005</v>
      </c>
      <c r="H865" s="344">
        <v>9.3000000000000007</v>
      </c>
      <c r="I865" s="360">
        <v>0.30320000000000003</v>
      </c>
      <c r="J865" s="344">
        <v>8.6</v>
      </c>
      <c r="K865" s="360">
        <v>0.32790000000000002</v>
      </c>
      <c r="L865" s="344">
        <v>9.4</v>
      </c>
      <c r="M865" s="360">
        <v>0.19789999999999999</v>
      </c>
      <c r="N865" s="344">
        <v>8.8800000000000008</v>
      </c>
      <c r="O865" s="360">
        <v>0.31759999999999999</v>
      </c>
      <c r="P865" s="344">
        <v>8.41</v>
      </c>
      <c r="Q865" s="360">
        <v>0.53029999999999999</v>
      </c>
      <c r="R865" s="344">
        <v>8.9</v>
      </c>
    </row>
    <row r="866" spans="1:18">
      <c r="A866" s="296">
        <v>705356</v>
      </c>
      <c r="B866" s="343" t="s">
        <v>890</v>
      </c>
      <c r="C866" s="296" t="s">
        <v>105</v>
      </c>
      <c r="D866" s="344">
        <v>7460.18</v>
      </c>
      <c r="E866" s="360">
        <v>0.49440000000000001</v>
      </c>
      <c r="F866" s="344">
        <v>6.73</v>
      </c>
      <c r="G866" s="360">
        <v>0.58989999999999998</v>
      </c>
      <c r="H866" s="344">
        <v>7.5</v>
      </c>
      <c r="I866" s="360">
        <v>0.3</v>
      </c>
      <c r="J866" s="344">
        <v>6.95</v>
      </c>
      <c r="K866" s="360">
        <v>0.32369999999999999</v>
      </c>
      <c r="L866" s="344">
        <v>7.56</v>
      </c>
      <c r="M866" s="360">
        <v>0.19309999999999999</v>
      </c>
      <c r="N866" s="344">
        <v>7.17</v>
      </c>
      <c r="O866" s="360">
        <v>0.31380000000000002</v>
      </c>
      <c r="P866" s="344">
        <v>6.77</v>
      </c>
      <c r="Q866" s="360">
        <v>0.52139999999999997</v>
      </c>
      <c r="R866" s="344">
        <v>7.17</v>
      </c>
    </row>
    <row r="867" spans="1:18">
      <c r="A867" s="296">
        <v>705355</v>
      </c>
      <c r="B867" s="343" t="s">
        <v>891</v>
      </c>
      <c r="C867" s="296" t="s">
        <v>105</v>
      </c>
      <c r="D867" s="344">
        <v>6804.58</v>
      </c>
      <c r="E867" s="360">
        <v>0.49320000000000003</v>
      </c>
      <c r="F867" s="344">
        <v>6.23</v>
      </c>
      <c r="G867" s="360">
        <v>0.5907</v>
      </c>
      <c r="H867" s="344">
        <v>6.95</v>
      </c>
      <c r="I867" s="360">
        <v>0.30649999999999999</v>
      </c>
      <c r="J867" s="344">
        <v>6.43</v>
      </c>
      <c r="K867" s="360">
        <v>0.33129999999999998</v>
      </c>
      <c r="L867" s="344">
        <v>7.04</v>
      </c>
      <c r="M867" s="360">
        <v>0.1946</v>
      </c>
      <c r="N867" s="344">
        <v>6.65</v>
      </c>
      <c r="O867" s="360">
        <v>0.32029999999999997</v>
      </c>
      <c r="P867" s="344">
        <v>6.3</v>
      </c>
      <c r="Q867" s="360">
        <v>0.51900000000000002</v>
      </c>
      <c r="R867" s="344">
        <v>6.65</v>
      </c>
    </row>
    <row r="868" spans="1:18">
      <c r="A868" s="296">
        <v>705358</v>
      </c>
      <c r="B868" s="343" t="s">
        <v>892</v>
      </c>
      <c r="C868" s="296" t="s">
        <v>105</v>
      </c>
      <c r="D868" s="344">
        <v>7575.76</v>
      </c>
      <c r="E868" s="360">
        <v>0.50790000000000002</v>
      </c>
      <c r="F868" s="344">
        <v>15.69</v>
      </c>
      <c r="G868" s="360">
        <v>0.61629999999999996</v>
      </c>
      <c r="H868" s="344">
        <v>17.86</v>
      </c>
      <c r="I868" s="360">
        <v>0.28050000000000003</v>
      </c>
      <c r="J868" s="344">
        <v>16.13</v>
      </c>
      <c r="K868" s="360">
        <v>0.31059999999999999</v>
      </c>
      <c r="L868" s="344">
        <v>18.190000000000001</v>
      </c>
      <c r="M868" s="360">
        <v>0.16489999999999999</v>
      </c>
      <c r="N868" s="344">
        <v>16.95</v>
      </c>
      <c r="O868" s="360">
        <v>0.29559999999999997</v>
      </c>
      <c r="P868" s="344">
        <v>16.010000000000002</v>
      </c>
      <c r="Q868" s="360">
        <v>0.52090000000000003</v>
      </c>
      <c r="R868" s="344">
        <v>17.079999999999998</v>
      </c>
    </row>
    <row r="869" spans="1:18">
      <c r="A869" s="296">
        <v>705357</v>
      </c>
      <c r="B869" s="343" t="s">
        <v>893</v>
      </c>
      <c r="C869" s="296" t="s">
        <v>105</v>
      </c>
      <c r="D869" s="344">
        <v>6920.17</v>
      </c>
      <c r="E869" s="360">
        <v>0.50390000000000001</v>
      </c>
      <c r="F869" s="344">
        <v>13.54</v>
      </c>
      <c r="G869" s="360">
        <v>0.61150000000000004</v>
      </c>
      <c r="H869" s="344">
        <v>15.38</v>
      </c>
      <c r="I869" s="360">
        <v>0.28089999999999998</v>
      </c>
      <c r="J869" s="344">
        <v>13.91</v>
      </c>
      <c r="K869" s="360">
        <v>0.31059999999999999</v>
      </c>
      <c r="L869" s="344">
        <v>15.66</v>
      </c>
      <c r="M869" s="360">
        <v>0.1641</v>
      </c>
      <c r="N869" s="344">
        <v>14.6</v>
      </c>
      <c r="O869" s="360">
        <v>0.2959</v>
      </c>
      <c r="P869" s="344">
        <v>13.79</v>
      </c>
      <c r="Q869" s="360">
        <v>0.51780000000000004</v>
      </c>
      <c r="R869" s="344">
        <v>14.71</v>
      </c>
    </row>
    <row r="870" spans="1:18">
      <c r="A870" s="296">
        <v>705350</v>
      </c>
      <c r="B870" s="343" t="s">
        <v>894</v>
      </c>
      <c r="C870" s="296" t="s">
        <v>105</v>
      </c>
      <c r="D870" s="344">
        <v>5511.65</v>
      </c>
      <c r="E870" s="360">
        <v>0.50270000000000004</v>
      </c>
      <c r="F870" s="344">
        <v>12.35</v>
      </c>
      <c r="G870" s="360">
        <v>0.61129999999999995</v>
      </c>
      <c r="H870" s="344">
        <v>14.03</v>
      </c>
      <c r="I870" s="360">
        <v>0.28439999999999999</v>
      </c>
      <c r="J870" s="344">
        <v>12.69</v>
      </c>
      <c r="K870" s="360">
        <v>0.31440000000000001</v>
      </c>
      <c r="L870" s="344">
        <v>14.3</v>
      </c>
      <c r="M870" s="360">
        <v>0.16500000000000001</v>
      </c>
      <c r="N870" s="344">
        <v>13.32</v>
      </c>
      <c r="O870" s="360">
        <v>0.29949999999999999</v>
      </c>
      <c r="P870" s="344">
        <v>12.6</v>
      </c>
      <c r="Q870" s="360">
        <v>0.51670000000000005</v>
      </c>
      <c r="R870" s="344">
        <v>13.43</v>
      </c>
    </row>
    <row r="871" spans="1:18">
      <c r="A871" s="296">
        <v>705349</v>
      </c>
      <c r="B871" s="343" t="s">
        <v>895</v>
      </c>
      <c r="C871" s="296" t="s">
        <v>105</v>
      </c>
      <c r="D871" s="344">
        <v>5019.76</v>
      </c>
      <c r="E871" s="360">
        <v>0.495</v>
      </c>
      <c r="F871" s="344">
        <v>6.67</v>
      </c>
      <c r="G871" s="360">
        <v>0.5907</v>
      </c>
      <c r="H871" s="344">
        <v>7.43</v>
      </c>
      <c r="I871" s="360">
        <v>0.29880000000000001</v>
      </c>
      <c r="J871" s="344">
        <v>6.88</v>
      </c>
      <c r="K871" s="360">
        <v>0.32269999999999999</v>
      </c>
      <c r="L871" s="344">
        <v>7.5</v>
      </c>
      <c r="M871" s="360">
        <v>0.19070000000000001</v>
      </c>
      <c r="N871" s="344">
        <v>7.11</v>
      </c>
      <c r="O871" s="360">
        <v>0.31219999999999998</v>
      </c>
      <c r="P871" s="344">
        <v>6.72</v>
      </c>
      <c r="Q871" s="360">
        <v>0.52080000000000004</v>
      </c>
      <c r="R871" s="344">
        <v>7.11</v>
      </c>
    </row>
    <row r="872" spans="1:18">
      <c r="A872" s="296">
        <v>705352</v>
      </c>
      <c r="B872" s="343" t="s">
        <v>896</v>
      </c>
      <c r="C872" s="296" t="s">
        <v>105</v>
      </c>
      <c r="D872" s="344">
        <v>5909.65</v>
      </c>
      <c r="E872" s="360">
        <v>0.49320000000000003</v>
      </c>
      <c r="F872" s="344">
        <v>6.18</v>
      </c>
      <c r="G872" s="360">
        <v>0.59060000000000001</v>
      </c>
      <c r="H872" s="344">
        <v>6.9</v>
      </c>
      <c r="I872" s="360">
        <v>0.30430000000000001</v>
      </c>
      <c r="J872" s="344">
        <v>6.39</v>
      </c>
      <c r="K872" s="360">
        <v>0.3286</v>
      </c>
      <c r="L872" s="344">
        <v>7</v>
      </c>
      <c r="M872" s="360">
        <v>0.19139999999999999</v>
      </c>
      <c r="N872" s="344">
        <v>6.6</v>
      </c>
      <c r="O872" s="360">
        <v>0.31819999999999998</v>
      </c>
      <c r="P872" s="344">
        <v>6.25</v>
      </c>
      <c r="Q872" s="360">
        <v>0.51839999999999997</v>
      </c>
      <c r="R872" s="344">
        <v>6.6</v>
      </c>
    </row>
    <row r="873" spans="1:18">
      <c r="A873" s="296">
        <v>705351</v>
      </c>
      <c r="B873" s="343" t="s">
        <v>897</v>
      </c>
      <c r="C873" s="296" t="s">
        <v>105</v>
      </c>
      <c r="D873" s="344">
        <v>5417.76</v>
      </c>
      <c r="E873" s="360">
        <v>0.50929999999999997</v>
      </c>
      <c r="F873" s="344">
        <v>8.14</v>
      </c>
      <c r="G873" s="360">
        <v>0.60570000000000002</v>
      </c>
      <c r="H873" s="344">
        <v>9.11</v>
      </c>
      <c r="I873" s="360">
        <v>0.29970000000000002</v>
      </c>
      <c r="J873" s="344">
        <v>8.41</v>
      </c>
      <c r="K873" s="360">
        <v>0.3246</v>
      </c>
      <c r="L873" s="344">
        <v>9.2200000000000006</v>
      </c>
      <c r="M873" s="360">
        <v>0.192</v>
      </c>
      <c r="N873" s="344">
        <v>8.69</v>
      </c>
      <c r="O873" s="360">
        <v>0.31419999999999998</v>
      </c>
      <c r="P873" s="344">
        <v>8.23</v>
      </c>
      <c r="Q873" s="360">
        <v>0.53100000000000003</v>
      </c>
      <c r="R873" s="344">
        <v>8.7200000000000006</v>
      </c>
    </row>
    <row r="874" spans="1:18">
      <c r="A874" s="296">
        <v>705354</v>
      </c>
      <c r="B874" s="343" t="s">
        <v>898</v>
      </c>
      <c r="C874" s="296" t="s">
        <v>105</v>
      </c>
      <c r="D874" s="344">
        <v>6511.29</v>
      </c>
      <c r="E874" s="360">
        <v>0.49959999999999999</v>
      </c>
      <c r="F874" s="344">
        <v>12.23</v>
      </c>
      <c r="G874" s="360">
        <v>0.60670000000000002</v>
      </c>
      <c r="H874" s="344">
        <v>13.88</v>
      </c>
      <c r="I874" s="360">
        <v>0.27879999999999999</v>
      </c>
      <c r="J874" s="344">
        <v>12.57</v>
      </c>
      <c r="K874" s="360">
        <v>0.30790000000000001</v>
      </c>
      <c r="L874" s="344">
        <v>14.12</v>
      </c>
      <c r="M874" s="360">
        <v>0.16220000000000001</v>
      </c>
      <c r="N874" s="344">
        <v>13.18</v>
      </c>
      <c r="O874" s="360">
        <v>0.29360000000000003</v>
      </c>
      <c r="P874" s="344">
        <v>12.45</v>
      </c>
      <c r="Q874" s="360">
        <v>0.51490000000000002</v>
      </c>
      <c r="R874" s="344">
        <v>13.26</v>
      </c>
    </row>
    <row r="875" spans="1:18">
      <c r="A875" s="296">
        <v>705353</v>
      </c>
      <c r="B875" s="343" t="s">
        <v>899</v>
      </c>
      <c r="C875" s="296" t="s">
        <v>105</v>
      </c>
      <c r="D875" s="344">
        <v>6019.4</v>
      </c>
      <c r="E875" s="360">
        <v>0.50209999999999999</v>
      </c>
      <c r="F875" s="344">
        <v>13.73</v>
      </c>
      <c r="G875" s="360">
        <v>0.60960000000000003</v>
      </c>
      <c r="H875" s="344">
        <v>15.6</v>
      </c>
      <c r="I875" s="360">
        <v>0.27689999999999998</v>
      </c>
      <c r="J875" s="344">
        <v>14.13</v>
      </c>
      <c r="K875" s="360">
        <v>0.30570000000000003</v>
      </c>
      <c r="L875" s="344">
        <v>15.88</v>
      </c>
      <c r="M875" s="360">
        <v>0.1618</v>
      </c>
      <c r="N875" s="344">
        <v>14.81</v>
      </c>
      <c r="O875" s="360">
        <v>0.29170000000000001</v>
      </c>
      <c r="P875" s="344">
        <v>13.99</v>
      </c>
      <c r="Q875" s="360">
        <v>0.51680000000000004</v>
      </c>
      <c r="R875" s="344">
        <v>14.92</v>
      </c>
    </row>
    <row r="876" spans="1:18">
      <c r="A876" s="296">
        <v>705360</v>
      </c>
      <c r="B876" s="343" t="s">
        <v>900</v>
      </c>
      <c r="C876" s="296" t="s">
        <v>105</v>
      </c>
      <c r="D876" s="344">
        <v>8078.62</v>
      </c>
      <c r="E876" s="360">
        <v>0.49359999999999998</v>
      </c>
      <c r="F876" s="344">
        <v>10.39</v>
      </c>
      <c r="G876" s="360">
        <v>0.60150000000000003</v>
      </c>
      <c r="H876" s="344">
        <v>11.78</v>
      </c>
      <c r="I876" s="360">
        <v>0.27929999999999999</v>
      </c>
      <c r="J876" s="344">
        <v>10.68</v>
      </c>
      <c r="K876" s="360">
        <v>0.30809999999999998</v>
      </c>
      <c r="L876" s="344">
        <v>12</v>
      </c>
      <c r="M876" s="360">
        <v>0.1608</v>
      </c>
      <c r="N876" s="344">
        <v>11.19</v>
      </c>
      <c r="O876" s="360">
        <v>0.29399999999999998</v>
      </c>
      <c r="P876" s="344">
        <v>10.57</v>
      </c>
      <c r="Q876" s="360">
        <v>0.50990000000000002</v>
      </c>
      <c r="R876" s="344">
        <v>11.26</v>
      </c>
    </row>
    <row r="877" spans="1:18">
      <c r="A877" s="296">
        <v>705359</v>
      </c>
      <c r="B877" s="343" t="s">
        <v>901</v>
      </c>
      <c r="C877" s="296" t="s">
        <v>105</v>
      </c>
      <c r="D877" s="344">
        <v>7443.9</v>
      </c>
      <c r="E877" s="360">
        <v>2.7099999999999999E-2</v>
      </c>
      <c r="F877" s="344">
        <v>228.94</v>
      </c>
      <c r="G877" s="360">
        <v>9.2600000000000002E-2</v>
      </c>
      <c r="H877" s="344">
        <v>512.13</v>
      </c>
      <c r="I877" s="360">
        <v>2.5899999999999999E-2</v>
      </c>
      <c r="J877" s="344">
        <v>578.17999999999995</v>
      </c>
      <c r="K877" s="360">
        <v>2.52E-2</v>
      </c>
      <c r="L877" s="344">
        <v>277.85000000000002</v>
      </c>
      <c r="M877" s="360">
        <v>3.7900000000000003E-2</v>
      </c>
      <c r="N877" s="344">
        <v>266.02</v>
      </c>
      <c r="O877" s="360">
        <v>4.99E-2</v>
      </c>
      <c r="P877" s="344">
        <v>386.26</v>
      </c>
      <c r="Q877" s="360">
        <v>4.99E-2</v>
      </c>
      <c r="R877" s="344">
        <v>302.95999999999998</v>
      </c>
    </row>
    <row r="878" spans="1:18">
      <c r="A878" s="296">
        <v>705362</v>
      </c>
      <c r="B878" s="343" t="s">
        <v>902</v>
      </c>
      <c r="C878" s="296" t="s">
        <v>105</v>
      </c>
      <c r="D878" s="344">
        <v>7342.9</v>
      </c>
      <c r="E878" s="360">
        <v>2.2100000000000002E-2</v>
      </c>
      <c r="F878" s="344">
        <v>222.86</v>
      </c>
      <c r="G878" s="360">
        <v>7.6700000000000004E-2</v>
      </c>
      <c r="H878" s="344">
        <v>505.22</v>
      </c>
      <c r="I878" s="360">
        <v>2.1100000000000001E-2</v>
      </c>
      <c r="J878" s="344">
        <v>571.89</v>
      </c>
      <c r="K878" s="360">
        <v>2.0899999999999998E-2</v>
      </c>
      <c r="L878" s="344">
        <v>270.70999999999998</v>
      </c>
      <c r="M878" s="360">
        <v>3.1300000000000001E-2</v>
      </c>
      <c r="N878" s="344">
        <v>259.39</v>
      </c>
      <c r="O878" s="360">
        <v>4.1000000000000002E-2</v>
      </c>
      <c r="P878" s="344">
        <v>379.99</v>
      </c>
      <c r="Q878" s="360">
        <v>4.1099999999999998E-2</v>
      </c>
      <c r="R878" s="344">
        <v>296.29000000000002</v>
      </c>
    </row>
    <row r="879" spans="1:18">
      <c r="A879" s="296">
        <v>705361</v>
      </c>
      <c r="B879" s="343" t="s">
        <v>903</v>
      </c>
      <c r="C879" s="296" t="s">
        <v>105</v>
      </c>
      <c r="D879" s="344">
        <v>6708.19</v>
      </c>
      <c r="E879" s="360">
        <v>1.9599999999999999E-2</v>
      </c>
      <c r="F879" s="344">
        <v>219.83</v>
      </c>
      <c r="G879" s="360">
        <v>6.8400000000000002E-2</v>
      </c>
      <c r="H879" s="344">
        <v>501.74</v>
      </c>
      <c r="I879" s="360">
        <v>1.8700000000000001E-2</v>
      </c>
      <c r="J879" s="344">
        <v>568.73</v>
      </c>
      <c r="K879" s="360">
        <v>1.8800000000000001E-2</v>
      </c>
      <c r="L879" s="344">
        <v>267.11</v>
      </c>
      <c r="M879" s="360">
        <v>2.81E-2</v>
      </c>
      <c r="N879" s="344">
        <v>256.07</v>
      </c>
      <c r="O879" s="360">
        <v>3.6600000000000001E-2</v>
      </c>
      <c r="P879" s="344">
        <v>376.86</v>
      </c>
      <c r="Q879" s="360">
        <v>3.6499999999999998E-2</v>
      </c>
      <c r="R879" s="344">
        <v>292.93</v>
      </c>
    </row>
    <row r="880" spans="1:18">
      <c r="A880" s="296">
        <v>705370</v>
      </c>
      <c r="B880" s="343" t="s">
        <v>904</v>
      </c>
      <c r="C880" s="296" t="s">
        <v>105</v>
      </c>
      <c r="D880" s="344">
        <v>10939.29</v>
      </c>
      <c r="E880" s="360">
        <v>2.75E-2</v>
      </c>
      <c r="F880" s="344">
        <v>158.78</v>
      </c>
      <c r="G880" s="360">
        <v>0.1152</v>
      </c>
      <c r="H880" s="344">
        <v>427.61</v>
      </c>
      <c r="I880" s="360">
        <v>2.6599999999999999E-2</v>
      </c>
      <c r="J880" s="344">
        <v>484.82</v>
      </c>
      <c r="K880" s="360">
        <v>2.6100000000000002E-2</v>
      </c>
      <c r="L880" s="344">
        <v>206.03</v>
      </c>
      <c r="M880" s="360">
        <v>4.3900000000000002E-2</v>
      </c>
      <c r="N880" s="344">
        <v>201.61</v>
      </c>
      <c r="O880" s="360">
        <v>5.6300000000000003E-2</v>
      </c>
      <c r="P880" s="344">
        <v>331.03</v>
      </c>
      <c r="Q880" s="360">
        <v>5.04E-2</v>
      </c>
      <c r="R880" s="344">
        <v>244.69</v>
      </c>
    </row>
    <row r="881" spans="1:18">
      <c r="A881" s="296">
        <v>705369</v>
      </c>
      <c r="B881" s="343" t="s">
        <v>905</v>
      </c>
      <c r="C881" s="296" t="s">
        <v>105</v>
      </c>
      <c r="D881" s="344">
        <v>9923.07</v>
      </c>
      <c r="E881" s="360">
        <v>2.3099999999999999E-2</v>
      </c>
      <c r="F881" s="344">
        <v>154.12</v>
      </c>
      <c r="G881" s="360">
        <v>9.8400000000000001E-2</v>
      </c>
      <c r="H881" s="344">
        <v>422.29</v>
      </c>
      <c r="I881" s="360">
        <v>2.2200000000000001E-2</v>
      </c>
      <c r="J881" s="344">
        <v>480.02</v>
      </c>
      <c r="K881" s="360">
        <v>2.2200000000000001E-2</v>
      </c>
      <c r="L881" s="344">
        <v>200.58</v>
      </c>
      <c r="M881" s="360">
        <v>3.73E-2</v>
      </c>
      <c r="N881" s="344">
        <v>196.54</v>
      </c>
      <c r="O881" s="360">
        <v>4.7699999999999999E-2</v>
      </c>
      <c r="P881" s="344">
        <v>326.22000000000003</v>
      </c>
      <c r="Q881" s="360">
        <v>4.2500000000000003E-2</v>
      </c>
      <c r="R881" s="344">
        <v>239.59</v>
      </c>
    </row>
    <row r="882" spans="1:18">
      <c r="A882" s="296">
        <v>705372</v>
      </c>
      <c r="B882" s="343" t="s">
        <v>906</v>
      </c>
      <c r="C882" s="296" t="s">
        <v>105</v>
      </c>
      <c r="D882" s="344">
        <v>11659.75</v>
      </c>
      <c r="E882" s="360">
        <v>2.0799999999999999E-2</v>
      </c>
      <c r="F882" s="344">
        <v>151.78</v>
      </c>
      <c r="G882" s="360">
        <v>8.9499999999999996E-2</v>
      </c>
      <c r="H882" s="344">
        <v>419.64</v>
      </c>
      <c r="I882" s="360">
        <v>2.01E-2</v>
      </c>
      <c r="J882" s="344">
        <v>477.57</v>
      </c>
      <c r="K882" s="360">
        <v>2.0400000000000001E-2</v>
      </c>
      <c r="L882" s="344">
        <v>197.83</v>
      </c>
      <c r="M882" s="360">
        <v>3.4200000000000001E-2</v>
      </c>
      <c r="N882" s="344">
        <v>193.95</v>
      </c>
      <c r="O882" s="360">
        <v>4.3400000000000001E-2</v>
      </c>
      <c r="P882" s="344">
        <v>323.82</v>
      </c>
      <c r="Q882" s="360">
        <v>3.85E-2</v>
      </c>
      <c r="R882" s="344">
        <v>237.01</v>
      </c>
    </row>
    <row r="883" spans="1:18">
      <c r="A883" s="296">
        <v>705371</v>
      </c>
      <c r="B883" s="343" t="s">
        <v>907</v>
      </c>
      <c r="C883" s="296" t="s">
        <v>105</v>
      </c>
      <c r="D883" s="344">
        <v>10643.53</v>
      </c>
      <c r="E883" s="360">
        <v>1.9400000000000001E-2</v>
      </c>
      <c r="F883" s="344">
        <v>314.88</v>
      </c>
      <c r="G883" s="360">
        <v>5.7700000000000001E-2</v>
      </c>
      <c r="H883" s="344">
        <v>621.52</v>
      </c>
      <c r="I883" s="360">
        <v>1.8200000000000001E-2</v>
      </c>
      <c r="J883" s="344">
        <v>700.86</v>
      </c>
      <c r="K883" s="360">
        <v>1.7899999999999999E-2</v>
      </c>
      <c r="L883" s="344">
        <v>365.44</v>
      </c>
      <c r="M883" s="360">
        <v>2.46E-2</v>
      </c>
      <c r="N883" s="344">
        <v>344.95</v>
      </c>
      <c r="O883" s="360">
        <v>3.27E-2</v>
      </c>
      <c r="P883" s="344">
        <v>456.92</v>
      </c>
      <c r="Q883" s="360">
        <v>3.6299999999999999E-2</v>
      </c>
      <c r="R883" s="344">
        <v>374.96</v>
      </c>
    </row>
    <row r="884" spans="1:18">
      <c r="A884" s="296">
        <v>705364</v>
      </c>
      <c r="B884" s="343" t="s">
        <v>908</v>
      </c>
      <c r="C884" s="296" t="s">
        <v>105</v>
      </c>
      <c r="D884" s="344">
        <v>8326.9599999999991</v>
      </c>
      <c r="E884" s="360">
        <v>1.6299999999999999E-2</v>
      </c>
      <c r="F884" s="344">
        <v>310.33</v>
      </c>
      <c r="G884" s="360">
        <v>4.87E-2</v>
      </c>
      <c r="H884" s="344">
        <v>616.30999999999995</v>
      </c>
      <c r="I884" s="360">
        <v>1.52E-2</v>
      </c>
      <c r="J884" s="344">
        <v>696.17</v>
      </c>
      <c r="K884" s="360">
        <v>1.5299999999999999E-2</v>
      </c>
      <c r="L884" s="344">
        <v>360.08</v>
      </c>
      <c r="M884" s="360">
        <v>2.0799999999999999E-2</v>
      </c>
      <c r="N884" s="344">
        <v>339.99</v>
      </c>
      <c r="O884" s="360">
        <v>2.75E-2</v>
      </c>
      <c r="P884" s="344">
        <v>452.22</v>
      </c>
      <c r="Q884" s="360">
        <v>3.0599999999999999E-2</v>
      </c>
      <c r="R884" s="344">
        <v>369.97</v>
      </c>
    </row>
    <row r="885" spans="1:18">
      <c r="A885" s="296">
        <v>705363</v>
      </c>
      <c r="B885" s="343" t="s">
        <v>909</v>
      </c>
      <c r="C885" s="296" t="s">
        <v>105</v>
      </c>
      <c r="D885" s="344">
        <v>7692.24</v>
      </c>
      <c r="E885" s="360">
        <v>1.47E-2</v>
      </c>
      <c r="F885" s="344">
        <v>307.93</v>
      </c>
      <c r="G885" s="360">
        <v>4.3900000000000002E-2</v>
      </c>
      <c r="H885" s="344">
        <v>613.61</v>
      </c>
      <c r="I885" s="360">
        <v>1.37E-2</v>
      </c>
      <c r="J885" s="344">
        <v>693.67</v>
      </c>
      <c r="K885" s="360">
        <v>1.3899999999999999E-2</v>
      </c>
      <c r="L885" s="344">
        <v>357.28</v>
      </c>
      <c r="M885" s="360">
        <v>1.8800000000000001E-2</v>
      </c>
      <c r="N885" s="344">
        <v>337.35</v>
      </c>
      <c r="O885" s="360">
        <v>2.4799999999999999E-2</v>
      </c>
      <c r="P885" s="344">
        <v>449.77</v>
      </c>
      <c r="Q885" s="360">
        <v>2.75E-2</v>
      </c>
      <c r="R885" s="344">
        <v>367.34</v>
      </c>
    </row>
    <row r="886" spans="1:18">
      <c r="A886" s="296">
        <v>705366</v>
      </c>
      <c r="B886" s="343" t="s">
        <v>910</v>
      </c>
      <c r="C886" s="296" t="s">
        <v>105</v>
      </c>
      <c r="D886" s="344">
        <v>9073.68</v>
      </c>
      <c r="E886" s="360">
        <v>4.0300000000000002E-2</v>
      </c>
      <c r="F886" s="344">
        <v>147.69</v>
      </c>
      <c r="G886" s="360">
        <v>0.14649999999999999</v>
      </c>
      <c r="H886" s="344">
        <v>383.52</v>
      </c>
      <c r="I886" s="360">
        <v>3.61E-2</v>
      </c>
      <c r="J886" s="344">
        <v>431.8</v>
      </c>
      <c r="K886" s="360">
        <v>3.2099999999999997E-2</v>
      </c>
      <c r="L886" s="344">
        <v>191.96</v>
      </c>
      <c r="M886" s="360">
        <v>2.8799999999999999E-2</v>
      </c>
      <c r="N886" s="344">
        <v>186.94</v>
      </c>
      <c r="O886" s="360">
        <v>7.4099999999999999E-2</v>
      </c>
      <c r="P886" s="344">
        <v>298.43</v>
      </c>
      <c r="Q886" s="360">
        <v>7.2499999999999995E-2</v>
      </c>
      <c r="R886" s="344">
        <v>225.74</v>
      </c>
    </row>
    <row r="887" spans="1:18">
      <c r="A887" s="296">
        <v>705365</v>
      </c>
      <c r="B887" s="343" t="s">
        <v>911</v>
      </c>
      <c r="C887" s="296" t="s">
        <v>105</v>
      </c>
      <c r="D887" s="344">
        <v>8237.68</v>
      </c>
      <c r="E887" s="360">
        <v>3.7999999999999999E-2</v>
      </c>
      <c r="F887" s="344">
        <v>145.41999999999999</v>
      </c>
      <c r="G887" s="360">
        <v>0.13980000000000001</v>
      </c>
      <c r="H887" s="344">
        <v>380.87</v>
      </c>
      <c r="I887" s="360">
        <v>3.4000000000000002E-2</v>
      </c>
      <c r="J887" s="344">
        <v>429.37</v>
      </c>
      <c r="K887" s="360">
        <v>3.0200000000000001E-2</v>
      </c>
      <c r="L887" s="344">
        <v>189.25</v>
      </c>
      <c r="M887" s="360">
        <v>2.6800000000000001E-2</v>
      </c>
      <c r="N887" s="344">
        <v>184.39</v>
      </c>
      <c r="O887" s="360">
        <v>7.0199999999999999E-2</v>
      </c>
      <c r="P887" s="344">
        <v>296.02</v>
      </c>
      <c r="Q887" s="360">
        <v>6.8699999999999997E-2</v>
      </c>
      <c r="R887" s="344">
        <v>223.13</v>
      </c>
    </row>
    <row r="888" spans="1:18">
      <c r="A888" s="296">
        <v>705368</v>
      </c>
      <c r="B888" s="343" t="s">
        <v>912</v>
      </c>
      <c r="C888" s="296" t="s">
        <v>105</v>
      </c>
      <c r="D888" s="344">
        <v>10186.67</v>
      </c>
      <c r="E888" s="360">
        <v>3.5900000000000001E-2</v>
      </c>
      <c r="F888" s="344">
        <v>143.34</v>
      </c>
      <c r="G888" s="360">
        <v>0.13320000000000001</v>
      </c>
      <c r="H888" s="344">
        <v>378.46</v>
      </c>
      <c r="I888" s="360">
        <v>3.2000000000000001E-2</v>
      </c>
      <c r="J888" s="344">
        <v>427.19</v>
      </c>
      <c r="K888" s="360">
        <v>2.8299999999999999E-2</v>
      </c>
      <c r="L888" s="344">
        <v>186.78</v>
      </c>
      <c r="M888" s="360">
        <v>2.5100000000000001E-2</v>
      </c>
      <c r="N888" s="344">
        <v>182.08</v>
      </c>
      <c r="O888" s="360">
        <v>6.6500000000000004E-2</v>
      </c>
      <c r="P888" s="344">
        <v>293.85000000000002</v>
      </c>
      <c r="Q888" s="360">
        <v>6.5000000000000002E-2</v>
      </c>
      <c r="R888" s="344">
        <v>220.74</v>
      </c>
    </row>
    <row r="889" spans="1:18">
      <c r="A889" s="296">
        <v>705367</v>
      </c>
      <c r="B889" s="343" t="s">
        <v>913</v>
      </c>
      <c r="C889" s="296" t="s">
        <v>105</v>
      </c>
      <c r="D889" s="344">
        <v>9350.67</v>
      </c>
      <c r="E889" s="360">
        <v>3.3799999999999997E-2</v>
      </c>
      <c r="F889" s="344">
        <v>141.36000000000001</v>
      </c>
      <c r="G889" s="360">
        <v>0.1268</v>
      </c>
      <c r="H889" s="344">
        <v>376.15</v>
      </c>
      <c r="I889" s="360">
        <v>3.0099999999999998E-2</v>
      </c>
      <c r="J889" s="344">
        <v>425.11</v>
      </c>
      <c r="K889" s="360">
        <v>2.6700000000000002E-2</v>
      </c>
      <c r="L889" s="344">
        <v>184.41</v>
      </c>
      <c r="M889" s="360">
        <v>2.3599999999999999E-2</v>
      </c>
      <c r="N889" s="344">
        <v>179.89</v>
      </c>
      <c r="O889" s="360">
        <v>6.3E-2</v>
      </c>
      <c r="P889" s="344">
        <v>291.77</v>
      </c>
      <c r="Q889" s="360">
        <v>6.1499999999999999E-2</v>
      </c>
      <c r="R889" s="344">
        <v>218.45</v>
      </c>
    </row>
    <row r="890" spans="1:18">
      <c r="A890" s="296">
        <v>705374</v>
      </c>
      <c r="B890" s="343" t="s">
        <v>914</v>
      </c>
      <c r="C890" s="296" t="s">
        <v>105</v>
      </c>
      <c r="D890" s="344">
        <v>10675.64</v>
      </c>
      <c r="E890" s="360">
        <v>3.5299999999999998E-2</v>
      </c>
      <c r="F890" s="344">
        <v>111.86</v>
      </c>
      <c r="G890" s="360">
        <v>0.13189999999999999</v>
      </c>
      <c r="H890" s="344">
        <v>295.63</v>
      </c>
      <c r="I890" s="360">
        <v>4.99E-2</v>
      </c>
      <c r="J890" s="344">
        <v>334.08</v>
      </c>
      <c r="K890" s="360">
        <v>4.4200000000000003E-2</v>
      </c>
      <c r="L890" s="344">
        <v>145.18</v>
      </c>
      <c r="M890" s="360">
        <v>5.67E-2</v>
      </c>
      <c r="N890" s="344">
        <v>142.26</v>
      </c>
      <c r="O890" s="360">
        <v>0.1037</v>
      </c>
      <c r="P890" s="344">
        <v>229.97</v>
      </c>
      <c r="Q890" s="360">
        <v>6.4100000000000004E-2</v>
      </c>
      <c r="R890" s="344">
        <v>172.09</v>
      </c>
    </row>
    <row r="891" spans="1:18">
      <c r="A891" s="296">
        <v>705373</v>
      </c>
      <c r="B891" s="343" t="s">
        <v>915</v>
      </c>
      <c r="C891" s="296" t="s">
        <v>105</v>
      </c>
      <c r="D891" s="344">
        <v>9869.81</v>
      </c>
      <c r="E891" s="360">
        <v>3.2300000000000002E-2</v>
      </c>
      <c r="F891" s="344">
        <v>109.69</v>
      </c>
      <c r="G891" s="360">
        <v>0.12230000000000001</v>
      </c>
      <c r="H891" s="344">
        <v>293.14999999999998</v>
      </c>
      <c r="I891" s="360">
        <v>4.58E-2</v>
      </c>
      <c r="J891" s="344">
        <v>331.83</v>
      </c>
      <c r="K891" s="360">
        <v>4.0399999999999998E-2</v>
      </c>
      <c r="L891" s="344">
        <v>142.61000000000001</v>
      </c>
      <c r="M891" s="360">
        <v>5.2600000000000001E-2</v>
      </c>
      <c r="N891" s="344">
        <v>139.82</v>
      </c>
      <c r="O891" s="360">
        <v>9.6000000000000002E-2</v>
      </c>
      <c r="P891" s="344">
        <v>227.68</v>
      </c>
      <c r="Q891" s="360">
        <v>5.8900000000000001E-2</v>
      </c>
      <c r="R891" s="344">
        <v>169.61</v>
      </c>
    </row>
    <row r="892" spans="1:18">
      <c r="A892" s="296">
        <v>705376</v>
      </c>
      <c r="B892" s="343" t="s">
        <v>916</v>
      </c>
      <c r="C892" s="296" t="s">
        <v>105</v>
      </c>
      <c r="D892" s="344">
        <v>9558.15</v>
      </c>
      <c r="E892" s="360">
        <v>2.93E-2</v>
      </c>
      <c r="F892" s="344">
        <v>107.53</v>
      </c>
      <c r="G892" s="360">
        <v>0.1123</v>
      </c>
      <c r="H892" s="344">
        <v>290.62</v>
      </c>
      <c r="I892" s="360">
        <v>4.1599999999999998E-2</v>
      </c>
      <c r="J892" s="344">
        <v>329.55</v>
      </c>
      <c r="K892" s="360">
        <v>3.6700000000000003E-2</v>
      </c>
      <c r="L892" s="344">
        <v>140.02000000000001</v>
      </c>
      <c r="M892" s="360">
        <v>4.8399999999999999E-2</v>
      </c>
      <c r="N892" s="344">
        <v>137.37</v>
      </c>
      <c r="O892" s="360">
        <v>8.7900000000000006E-2</v>
      </c>
      <c r="P892" s="344">
        <v>225.37</v>
      </c>
      <c r="Q892" s="360">
        <v>5.3600000000000002E-2</v>
      </c>
      <c r="R892" s="344">
        <v>167.09</v>
      </c>
    </row>
    <row r="893" spans="1:18">
      <c r="A893" s="296">
        <v>705375</v>
      </c>
      <c r="B893" s="343" t="s">
        <v>917</v>
      </c>
      <c r="C893" s="296" t="s">
        <v>105</v>
      </c>
      <c r="D893" s="344">
        <v>8752.32</v>
      </c>
      <c r="E893" s="360">
        <v>2.6200000000000001E-2</v>
      </c>
      <c r="F893" s="344">
        <v>105.34</v>
      </c>
      <c r="G893" s="360">
        <v>0.1021</v>
      </c>
      <c r="H893" s="344">
        <v>288.08</v>
      </c>
      <c r="I893" s="360">
        <v>3.73E-2</v>
      </c>
      <c r="J893" s="344">
        <v>327.27</v>
      </c>
      <c r="K893" s="360">
        <v>3.2800000000000003E-2</v>
      </c>
      <c r="L893" s="344">
        <v>137.41999999999999</v>
      </c>
      <c r="M893" s="360">
        <v>4.3999999999999997E-2</v>
      </c>
      <c r="N893" s="344">
        <v>134.91</v>
      </c>
      <c r="O893" s="360">
        <v>7.9699999999999993E-2</v>
      </c>
      <c r="P893" s="344">
        <v>223.06</v>
      </c>
      <c r="Q893" s="360">
        <v>4.82E-2</v>
      </c>
      <c r="R893" s="344">
        <v>164.58</v>
      </c>
    </row>
    <row r="894" spans="1:18">
      <c r="A894" s="296">
        <v>705384</v>
      </c>
      <c r="B894" s="343" t="s">
        <v>918</v>
      </c>
      <c r="C894" s="296" t="s">
        <v>105</v>
      </c>
      <c r="D894" s="344">
        <v>14495.53</v>
      </c>
      <c r="E894" s="360">
        <v>4.58E-2</v>
      </c>
      <c r="F894" s="344">
        <v>181.13</v>
      </c>
      <c r="G894" s="360">
        <v>0.12939999999999999</v>
      </c>
      <c r="H894" s="344">
        <v>346.35</v>
      </c>
      <c r="I894" s="360">
        <v>4.5499999999999999E-2</v>
      </c>
      <c r="J894" s="344">
        <v>384.01</v>
      </c>
      <c r="K894" s="360">
        <v>4.1000000000000002E-2</v>
      </c>
      <c r="L894" s="344">
        <v>212.72</v>
      </c>
      <c r="M894" s="360">
        <v>5.74E-2</v>
      </c>
      <c r="N894" s="344">
        <v>200.9</v>
      </c>
      <c r="O894" s="360">
        <v>7.8399999999999997E-2</v>
      </c>
      <c r="P894" s="344">
        <v>260.33</v>
      </c>
      <c r="Q894" s="360">
        <v>8.14E-2</v>
      </c>
      <c r="R894" s="344">
        <v>218.87</v>
      </c>
    </row>
    <row r="895" spans="1:18">
      <c r="A895" s="296">
        <v>705383</v>
      </c>
      <c r="B895" s="343" t="s">
        <v>919</v>
      </c>
      <c r="C895" s="296" t="s">
        <v>105</v>
      </c>
      <c r="D895" s="344">
        <v>13260.09</v>
      </c>
      <c r="E895" s="360">
        <v>3.5799999999999998E-2</v>
      </c>
      <c r="F895" s="344">
        <v>171.56</v>
      </c>
      <c r="G895" s="360">
        <v>0.10440000000000001</v>
      </c>
      <c r="H895" s="344">
        <v>335.18</v>
      </c>
      <c r="I895" s="360">
        <v>3.5999999999999997E-2</v>
      </c>
      <c r="J895" s="344">
        <v>374.04</v>
      </c>
      <c r="K895" s="360">
        <v>3.2300000000000002E-2</v>
      </c>
      <c r="L895" s="344">
        <v>201.32</v>
      </c>
      <c r="M895" s="360">
        <v>4.6300000000000001E-2</v>
      </c>
      <c r="N895" s="344">
        <v>190.29</v>
      </c>
      <c r="O895" s="360">
        <v>6.3399999999999998E-2</v>
      </c>
      <c r="P895" s="344">
        <v>250.29</v>
      </c>
      <c r="Q895" s="360">
        <v>6.4799999999999996E-2</v>
      </c>
      <c r="R895" s="344">
        <v>207.96</v>
      </c>
    </row>
    <row r="896" spans="1:18">
      <c r="A896" s="296">
        <v>705386</v>
      </c>
      <c r="B896" s="343" t="s">
        <v>920</v>
      </c>
      <c r="C896" s="296" t="s">
        <v>105</v>
      </c>
      <c r="D896" s="344">
        <v>15639.44</v>
      </c>
      <c r="E896" s="360">
        <v>3.0599999999999999E-2</v>
      </c>
      <c r="F896" s="344">
        <v>166.78</v>
      </c>
      <c r="G896" s="360">
        <v>9.0800000000000006E-2</v>
      </c>
      <c r="H896" s="344">
        <v>329.57</v>
      </c>
      <c r="I896" s="360">
        <v>3.1099999999999999E-2</v>
      </c>
      <c r="J896" s="344">
        <v>369.03</v>
      </c>
      <c r="K896" s="360">
        <v>2.7799999999999998E-2</v>
      </c>
      <c r="L896" s="344">
        <v>195.61</v>
      </c>
      <c r="M896" s="360">
        <v>4.0399999999999998E-2</v>
      </c>
      <c r="N896" s="344">
        <v>184.97</v>
      </c>
      <c r="O896" s="360">
        <v>5.5500000000000001E-2</v>
      </c>
      <c r="P896" s="344">
        <v>245.27</v>
      </c>
      <c r="Q896" s="360">
        <v>5.5899999999999998E-2</v>
      </c>
      <c r="R896" s="344">
        <v>202.49</v>
      </c>
    </row>
    <row r="897" spans="1:18">
      <c r="A897" s="296">
        <v>705385</v>
      </c>
      <c r="B897" s="343" t="s">
        <v>921</v>
      </c>
      <c r="C897" s="296" t="s">
        <v>105</v>
      </c>
      <c r="D897" s="344">
        <v>14403.99</v>
      </c>
      <c r="E897" s="360"/>
      <c r="F897" s="344">
        <v>0</v>
      </c>
      <c r="G897" s="360"/>
      <c r="H897" s="344">
        <v>0</v>
      </c>
      <c r="I897" s="360"/>
      <c r="J897" s="344">
        <v>0</v>
      </c>
      <c r="K897" s="360"/>
      <c r="L897" s="344">
        <v>0</v>
      </c>
      <c r="M897" s="360"/>
      <c r="N897" s="344">
        <v>0</v>
      </c>
      <c r="O897" s="360"/>
      <c r="P897" s="344">
        <v>0</v>
      </c>
      <c r="Q897" s="360"/>
      <c r="R897" s="344">
        <v>0</v>
      </c>
    </row>
    <row r="898" spans="1:18">
      <c r="A898" s="296">
        <v>705378</v>
      </c>
      <c r="B898" s="343" t="s">
        <v>922</v>
      </c>
      <c r="C898" s="296" t="s">
        <v>105</v>
      </c>
      <c r="D898" s="344">
        <v>10841.08</v>
      </c>
      <c r="E898" s="360"/>
      <c r="F898" s="344">
        <v>0</v>
      </c>
      <c r="G898" s="360"/>
      <c r="H898" s="344">
        <v>0</v>
      </c>
      <c r="I898" s="360"/>
      <c r="J898" s="344">
        <v>0</v>
      </c>
      <c r="K898" s="360"/>
      <c r="L898" s="344">
        <v>0</v>
      </c>
      <c r="M898" s="360"/>
      <c r="N898" s="344">
        <v>0</v>
      </c>
      <c r="O898" s="360"/>
      <c r="P898" s="344">
        <v>0</v>
      </c>
      <c r="Q898" s="360"/>
      <c r="R898" s="344">
        <v>0</v>
      </c>
    </row>
    <row r="899" spans="1:18">
      <c r="A899" s="296">
        <v>705377</v>
      </c>
      <c r="B899" s="343" t="s">
        <v>923</v>
      </c>
      <c r="C899" s="296" t="s">
        <v>105</v>
      </c>
      <c r="D899" s="344">
        <v>9823.4500000000007</v>
      </c>
      <c r="E899" s="360"/>
      <c r="F899" s="344">
        <v>0</v>
      </c>
      <c r="G899" s="360"/>
      <c r="H899" s="344">
        <v>0</v>
      </c>
      <c r="I899" s="360"/>
      <c r="J899" s="344">
        <v>0</v>
      </c>
      <c r="K899" s="360"/>
      <c r="L899" s="344">
        <v>0</v>
      </c>
      <c r="M899" s="360"/>
      <c r="N899" s="344">
        <v>0</v>
      </c>
      <c r="O899" s="360"/>
      <c r="P899" s="344">
        <v>0</v>
      </c>
      <c r="Q899" s="360"/>
      <c r="R899" s="344">
        <v>0</v>
      </c>
    </row>
    <row r="900" spans="1:18">
      <c r="A900" s="296">
        <v>705380</v>
      </c>
      <c r="B900" s="343" t="s">
        <v>924</v>
      </c>
      <c r="C900" s="296" t="s">
        <v>105</v>
      </c>
      <c r="D900" s="344">
        <v>12316.61</v>
      </c>
      <c r="E900" s="360">
        <v>4.1300000000000003E-2</v>
      </c>
      <c r="F900" s="344">
        <v>213.78</v>
      </c>
      <c r="G900" s="360">
        <v>0.1096</v>
      </c>
      <c r="H900" s="344">
        <v>385.72</v>
      </c>
      <c r="I900" s="360">
        <v>4.0899999999999999E-2</v>
      </c>
      <c r="J900" s="344">
        <v>427.96</v>
      </c>
      <c r="K900" s="360">
        <v>3.6799999999999999E-2</v>
      </c>
      <c r="L900" s="344">
        <v>245.79</v>
      </c>
      <c r="M900" s="360">
        <v>4.9700000000000001E-2</v>
      </c>
      <c r="N900" s="344">
        <v>230.48</v>
      </c>
      <c r="O900" s="360">
        <v>6.8400000000000002E-2</v>
      </c>
      <c r="P900" s="344">
        <v>285.44</v>
      </c>
      <c r="Q900" s="360">
        <v>7.4200000000000002E-2</v>
      </c>
      <c r="R900" s="344">
        <v>245.37</v>
      </c>
    </row>
    <row r="901" spans="1:18">
      <c r="A901" s="296">
        <v>705379</v>
      </c>
      <c r="B901" s="343" t="s">
        <v>925</v>
      </c>
      <c r="C901" s="296" t="s">
        <v>105</v>
      </c>
      <c r="D901" s="344">
        <v>11298.98</v>
      </c>
      <c r="E901" s="360">
        <v>3.2300000000000002E-2</v>
      </c>
      <c r="F901" s="344">
        <v>204.21</v>
      </c>
      <c r="G901" s="360">
        <v>8.77E-2</v>
      </c>
      <c r="H901" s="344">
        <v>374.55</v>
      </c>
      <c r="I901" s="360">
        <v>3.2199999999999999E-2</v>
      </c>
      <c r="J901" s="344">
        <v>417.99</v>
      </c>
      <c r="K901" s="360">
        <v>2.8899999999999999E-2</v>
      </c>
      <c r="L901" s="344">
        <v>234.39</v>
      </c>
      <c r="M901" s="360">
        <v>3.9800000000000002E-2</v>
      </c>
      <c r="N901" s="344">
        <v>219.87</v>
      </c>
      <c r="O901" s="360">
        <v>5.4899999999999997E-2</v>
      </c>
      <c r="P901" s="344">
        <v>275.39999999999998</v>
      </c>
      <c r="Q901" s="360">
        <v>5.8900000000000001E-2</v>
      </c>
      <c r="R901" s="344">
        <v>234.46</v>
      </c>
    </row>
    <row r="902" spans="1:18">
      <c r="A902" s="296">
        <v>705382</v>
      </c>
      <c r="B902" s="343" t="s">
        <v>926</v>
      </c>
      <c r="C902" s="296" t="s">
        <v>105</v>
      </c>
      <c r="D902" s="344">
        <v>13546.09</v>
      </c>
      <c r="E902" s="360">
        <v>2.76E-2</v>
      </c>
      <c r="F902" s="344">
        <v>199.43</v>
      </c>
      <c r="G902" s="360">
        <v>7.5899999999999995E-2</v>
      </c>
      <c r="H902" s="344">
        <v>368.94</v>
      </c>
      <c r="I902" s="360">
        <v>2.7799999999999998E-2</v>
      </c>
      <c r="J902" s="344">
        <v>412.98</v>
      </c>
      <c r="K902" s="360">
        <v>2.4799999999999999E-2</v>
      </c>
      <c r="L902" s="344">
        <v>228.68</v>
      </c>
      <c r="M902" s="360">
        <v>3.4599999999999999E-2</v>
      </c>
      <c r="N902" s="344">
        <v>214.55</v>
      </c>
      <c r="O902" s="360">
        <v>4.7800000000000002E-2</v>
      </c>
      <c r="P902" s="344">
        <v>270.38</v>
      </c>
      <c r="Q902" s="360">
        <v>5.0700000000000002E-2</v>
      </c>
      <c r="R902" s="344">
        <v>228.99</v>
      </c>
    </row>
    <row r="903" spans="1:18">
      <c r="A903" s="296">
        <v>705381</v>
      </c>
      <c r="B903" s="343" t="s">
        <v>927</v>
      </c>
      <c r="C903" s="296" t="s">
        <v>105</v>
      </c>
      <c r="D903" s="344">
        <v>12310.64</v>
      </c>
      <c r="E903" s="360"/>
      <c r="F903" s="344">
        <v>0</v>
      </c>
      <c r="G903" s="360"/>
      <c r="H903" s="344">
        <v>0</v>
      </c>
      <c r="I903" s="360"/>
      <c r="J903" s="344">
        <v>0</v>
      </c>
      <c r="K903" s="360"/>
      <c r="L903" s="344">
        <v>0</v>
      </c>
      <c r="M903" s="360"/>
      <c r="N903" s="344">
        <v>0</v>
      </c>
      <c r="O903" s="360"/>
      <c r="P903" s="344">
        <v>0</v>
      </c>
      <c r="Q903" s="360"/>
      <c r="R903" s="344">
        <v>0</v>
      </c>
    </row>
    <row r="904" spans="1:18">
      <c r="A904" s="296">
        <v>705388</v>
      </c>
      <c r="B904" s="343" t="s">
        <v>928</v>
      </c>
      <c r="C904" s="296" t="s">
        <v>105</v>
      </c>
      <c r="D904" s="344">
        <v>13389.22</v>
      </c>
      <c r="E904" s="360"/>
      <c r="F904" s="344">
        <v>0</v>
      </c>
      <c r="G904" s="360"/>
      <c r="H904" s="344">
        <v>0</v>
      </c>
      <c r="I904" s="360"/>
      <c r="J904" s="344">
        <v>0</v>
      </c>
      <c r="K904" s="360"/>
      <c r="L904" s="344">
        <v>0</v>
      </c>
      <c r="M904" s="360"/>
      <c r="N904" s="344">
        <v>0</v>
      </c>
      <c r="O904" s="360"/>
      <c r="P904" s="344">
        <v>0</v>
      </c>
      <c r="Q904" s="360"/>
      <c r="R904" s="344">
        <v>0</v>
      </c>
    </row>
    <row r="905" spans="1:18">
      <c r="A905" s="296">
        <v>705387</v>
      </c>
      <c r="B905" s="343" t="s">
        <v>929</v>
      </c>
      <c r="C905" s="296" t="s">
        <v>105</v>
      </c>
      <c r="D905" s="344">
        <v>12191.19</v>
      </c>
      <c r="E905" s="360"/>
      <c r="F905" s="344">
        <v>0</v>
      </c>
      <c r="G905" s="360"/>
      <c r="H905" s="344">
        <v>0</v>
      </c>
      <c r="I905" s="360"/>
      <c r="J905" s="344">
        <v>0</v>
      </c>
      <c r="K905" s="360"/>
      <c r="L905" s="344">
        <v>0</v>
      </c>
      <c r="M905" s="360"/>
      <c r="N905" s="344">
        <v>0</v>
      </c>
      <c r="O905" s="360"/>
      <c r="P905" s="344">
        <v>0</v>
      </c>
      <c r="Q905" s="360"/>
      <c r="R905" s="344">
        <v>0</v>
      </c>
    </row>
    <row r="906" spans="1:18">
      <c r="A906" s="296">
        <v>705390</v>
      </c>
      <c r="B906" s="343" t="s">
        <v>930</v>
      </c>
      <c r="C906" s="296" t="s">
        <v>105</v>
      </c>
      <c r="D906" s="344">
        <v>12598.69</v>
      </c>
      <c r="E906" s="360">
        <v>3.7699999999999997E-2</v>
      </c>
      <c r="F906" s="344">
        <v>245.97</v>
      </c>
      <c r="G906" s="360">
        <v>9.5299999999999996E-2</v>
      </c>
      <c r="H906" s="344">
        <v>424.51</v>
      </c>
      <c r="I906" s="360">
        <v>3.7100000000000001E-2</v>
      </c>
      <c r="J906" s="344">
        <v>471.27</v>
      </c>
      <c r="K906" s="360">
        <v>3.3399999999999999E-2</v>
      </c>
      <c r="L906" s="344">
        <v>278.38</v>
      </c>
      <c r="M906" s="360">
        <v>4.3900000000000002E-2</v>
      </c>
      <c r="N906" s="344">
        <v>259.66000000000003</v>
      </c>
      <c r="O906" s="360">
        <v>6.0699999999999997E-2</v>
      </c>
      <c r="P906" s="344">
        <v>310.17</v>
      </c>
      <c r="Q906" s="360">
        <v>6.83E-2</v>
      </c>
      <c r="R906" s="344">
        <v>271.5</v>
      </c>
    </row>
    <row r="907" spans="1:18">
      <c r="A907" s="296">
        <v>705389</v>
      </c>
      <c r="B907" s="343" t="s">
        <v>931</v>
      </c>
      <c r="C907" s="296" t="s">
        <v>105</v>
      </c>
      <c r="D907" s="344">
        <v>11400.66</v>
      </c>
      <c r="E907" s="360">
        <v>2.9399999999999999E-2</v>
      </c>
      <c r="F907" s="344">
        <v>236.4</v>
      </c>
      <c r="G907" s="360">
        <v>7.5800000000000006E-2</v>
      </c>
      <c r="H907" s="344">
        <v>413.34</v>
      </c>
      <c r="I907" s="360">
        <v>2.92E-2</v>
      </c>
      <c r="J907" s="344">
        <v>461.3</v>
      </c>
      <c r="K907" s="360">
        <v>2.6200000000000001E-2</v>
      </c>
      <c r="L907" s="344">
        <v>266.98</v>
      </c>
      <c r="M907" s="360">
        <v>3.49E-2</v>
      </c>
      <c r="N907" s="344">
        <v>249.05</v>
      </c>
      <c r="O907" s="360">
        <v>4.8500000000000001E-2</v>
      </c>
      <c r="P907" s="344">
        <v>300.13</v>
      </c>
      <c r="Q907" s="360">
        <v>5.3999999999999999E-2</v>
      </c>
      <c r="R907" s="344">
        <v>260.58999999999997</v>
      </c>
    </row>
    <row r="908" spans="1:18">
      <c r="A908" s="296">
        <v>705399</v>
      </c>
      <c r="B908" s="343" t="s">
        <v>932</v>
      </c>
      <c r="C908" s="296" t="s">
        <v>105</v>
      </c>
      <c r="D908" s="344">
        <v>19415.52</v>
      </c>
      <c r="E908" s="360">
        <v>2.5100000000000001E-2</v>
      </c>
      <c r="F908" s="344">
        <v>231.62</v>
      </c>
      <c r="G908" s="360">
        <v>6.54E-2</v>
      </c>
      <c r="H908" s="344">
        <v>407.73</v>
      </c>
      <c r="I908" s="360">
        <v>2.52E-2</v>
      </c>
      <c r="J908" s="344">
        <v>456.29</v>
      </c>
      <c r="K908" s="360">
        <v>2.2499999999999999E-2</v>
      </c>
      <c r="L908" s="344">
        <v>261.27</v>
      </c>
      <c r="M908" s="360">
        <v>3.0300000000000001E-2</v>
      </c>
      <c r="N908" s="344">
        <v>243.73</v>
      </c>
      <c r="O908" s="360">
        <v>4.2099999999999999E-2</v>
      </c>
      <c r="P908" s="344">
        <v>295.11</v>
      </c>
      <c r="Q908" s="360">
        <v>4.6399999999999997E-2</v>
      </c>
      <c r="R908" s="344">
        <v>255.12</v>
      </c>
    </row>
    <row r="909" spans="1:18">
      <c r="A909" s="296">
        <v>705398</v>
      </c>
      <c r="B909" s="343" t="s">
        <v>933</v>
      </c>
      <c r="C909" s="296" t="s">
        <v>105</v>
      </c>
      <c r="D909" s="344">
        <v>17616.5</v>
      </c>
      <c r="E909" s="360"/>
      <c r="F909" s="344">
        <v>0</v>
      </c>
      <c r="G909" s="360"/>
      <c r="H909" s="344">
        <v>0</v>
      </c>
      <c r="I909" s="360"/>
      <c r="J909" s="344">
        <v>0</v>
      </c>
      <c r="K909" s="360"/>
      <c r="L909" s="344">
        <v>0</v>
      </c>
      <c r="M909" s="360"/>
      <c r="N909" s="344">
        <v>0</v>
      </c>
      <c r="O909" s="360"/>
      <c r="P909" s="344">
        <v>0</v>
      </c>
      <c r="Q909" s="360"/>
      <c r="R909" s="344">
        <v>0</v>
      </c>
    </row>
    <row r="910" spans="1:18">
      <c r="A910" s="296">
        <v>705401</v>
      </c>
      <c r="B910" s="343" t="s">
        <v>934</v>
      </c>
      <c r="C910" s="296" t="s">
        <v>105</v>
      </c>
      <c r="D910" s="344">
        <v>20964.689999999999</v>
      </c>
      <c r="E910" s="360"/>
      <c r="F910" s="344">
        <v>0</v>
      </c>
      <c r="G910" s="360"/>
      <c r="H910" s="344">
        <v>0</v>
      </c>
      <c r="I910" s="360"/>
      <c r="J910" s="344">
        <v>0</v>
      </c>
      <c r="K910" s="360"/>
      <c r="L910" s="344">
        <v>0</v>
      </c>
      <c r="M910" s="360"/>
      <c r="N910" s="344">
        <v>0</v>
      </c>
      <c r="O910" s="360"/>
      <c r="P910" s="344">
        <v>0</v>
      </c>
      <c r="Q910" s="360"/>
      <c r="R910" s="344">
        <v>0</v>
      </c>
    </row>
    <row r="911" spans="1:18">
      <c r="A911" s="296">
        <v>705400</v>
      </c>
      <c r="B911" s="343" t="s">
        <v>935</v>
      </c>
      <c r="C911" s="296" t="s">
        <v>105</v>
      </c>
      <c r="D911" s="344">
        <v>19165.669999999998</v>
      </c>
      <c r="E911" s="360"/>
      <c r="F911" s="344">
        <v>0</v>
      </c>
      <c r="G911" s="360"/>
      <c r="H911" s="344">
        <v>0</v>
      </c>
      <c r="I911" s="360"/>
      <c r="J911" s="344">
        <v>0</v>
      </c>
      <c r="K911" s="360"/>
      <c r="L911" s="344">
        <v>0</v>
      </c>
      <c r="M911" s="360"/>
      <c r="N911" s="344">
        <v>0</v>
      </c>
      <c r="O911" s="360"/>
      <c r="P911" s="344">
        <v>0</v>
      </c>
      <c r="Q911" s="360"/>
      <c r="R911" s="344">
        <v>0</v>
      </c>
    </row>
    <row r="912" spans="1:18">
      <c r="A912" s="296">
        <v>705392</v>
      </c>
      <c r="B912" s="343" t="s">
        <v>936</v>
      </c>
      <c r="C912" s="296" t="s">
        <v>105</v>
      </c>
      <c r="D912" s="344">
        <v>14349</v>
      </c>
      <c r="E912" s="360">
        <v>5.9499999999999997E-2</v>
      </c>
      <c r="F912" s="344">
        <v>111.48</v>
      </c>
      <c r="G912" s="360">
        <v>0.2104</v>
      </c>
      <c r="H912" s="344">
        <v>261.95999999999998</v>
      </c>
      <c r="I912" s="360">
        <v>6.0199999999999997E-2</v>
      </c>
      <c r="J912" s="344">
        <v>289.77999999999997</v>
      </c>
      <c r="K912" s="360">
        <v>5.4399999999999997E-2</v>
      </c>
      <c r="L912" s="344">
        <v>142.11000000000001</v>
      </c>
      <c r="M912" s="360">
        <v>8.5999999999999993E-2</v>
      </c>
      <c r="N912" s="344">
        <v>137.69</v>
      </c>
      <c r="O912" s="360">
        <v>0.1145</v>
      </c>
      <c r="P912" s="344">
        <v>206.47</v>
      </c>
      <c r="Q912" s="360">
        <v>0.1026</v>
      </c>
      <c r="R912" s="344">
        <v>162.16</v>
      </c>
    </row>
    <row r="913" spans="1:18">
      <c r="A913" s="296">
        <v>705391</v>
      </c>
      <c r="B913" s="343" t="s">
        <v>937</v>
      </c>
      <c r="C913" s="296" t="s">
        <v>105</v>
      </c>
      <c r="D913" s="344">
        <v>12895.57</v>
      </c>
      <c r="E913" s="360">
        <v>4.6800000000000001E-2</v>
      </c>
      <c r="F913" s="344">
        <v>101.91</v>
      </c>
      <c r="G913" s="360">
        <v>0.1759</v>
      </c>
      <c r="H913" s="344">
        <v>250.79</v>
      </c>
      <c r="I913" s="360">
        <v>4.82E-2</v>
      </c>
      <c r="J913" s="344">
        <v>279.8</v>
      </c>
      <c r="K913" s="360">
        <v>4.3200000000000002E-2</v>
      </c>
      <c r="L913" s="344">
        <v>130.71</v>
      </c>
      <c r="M913" s="360">
        <v>7.1400000000000005E-2</v>
      </c>
      <c r="N913" s="344">
        <v>127.08</v>
      </c>
      <c r="O913" s="360">
        <v>9.5100000000000004E-2</v>
      </c>
      <c r="P913" s="344">
        <v>196.43</v>
      </c>
      <c r="Q913" s="360">
        <v>8.2600000000000007E-2</v>
      </c>
      <c r="R913" s="344">
        <v>151.26</v>
      </c>
    </row>
    <row r="914" spans="1:18">
      <c r="A914" s="296">
        <v>705395</v>
      </c>
      <c r="B914" s="343" t="s">
        <v>938</v>
      </c>
      <c r="C914" s="296" t="s">
        <v>105</v>
      </c>
      <c r="D914" s="344">
        <v>16404.13</v>
      </c>
      <c r="E914" s="360">
        <v>4.02E-2</v>
      </c>
      <c r="F914" s="344">
        <v>97.13</v>
      </c>
      <c r="G914" s="360">
        <v>0.15609999999999999</v>
      </c>
      <c r="H914" s="344">
        <v>245.17</v>
      </c>
      <c r="I914" s="360">
        <v>4.19E-2</v>
      </c>
      <c r="J914" s="344">
        <v>274.79000000000002</v>
      </c>
      <c r="K914" s="360">
        <v>3.7400000000000003E-2</v>
      </c>
      <c r="L914" s="344">
        <v>125</v>
      </c>
      <c r="M914" s="360">
        <v>6.3399999999999998E-2</v>
      </c>
      <c r="N914" s="344">
        <v>121.76</v>
      </c>
      <c r="O914" s="360">
        <v>8.43E-2</v>
      </c>
      <c r="P914" s="344">
        <v>191.41</v>
      </c>
      <c r="Q914" s="360">
        <v>7.1599999999999997E-2</v>
      </c>
      <c r="R914" s="344">
        <v>145.78</v>
      </c>
    </row>
    <row r="915" spans="1:18">
      <c r="A915" s="296">
        <v>705394</v>
      </c>
      <c r="B915" s="343" t="s">
        <v>939</v>
      </c>
      <c r="C915" s="296" t="s">
        <v>105</v>
      </c>
      <c r="D915" s="344">
        <v>14950.7</v>
      </c>
      <c r="E915" s="360"/>
      <c r="F915" s="344">
        <v>0</v>
      </c>
      <c r="G915" s="360"/>
      <c r="H915" s="344">
        <v>0</v>
      </c>
      <c r="I915" s="360"/>
      <c r="J915" s="344">
        <v>0</v>
      </c>
      <c r="K915" s="360"/>
      <c r="L915" s="344">
        <v>0</v>
      </c>
      <c r="M915" s="360"/>
      <c r="N915" s="344">
        <v>0</v>
      </c>
      <c r="O915" s="360"/>
      <c r="P915" s="344">
        <v>0</v>
      </c>
      <c r="Q915" s="360"/>
      <c r="R915" s="344">
        <v>0</v>
      </c>
    </row>
    <row r="916" spans="1:18">
      <c r="A916" s="296">
        <v>705397</v>
      </c>
      <c r="B916" s="343" t="s">
        <v>940</v>
      </c>
      <c r="C916" s="296" t="s">
        <v>105</v>
      </c>
      <c r="D916" s="344">
        <v>17936.560000000001</v>
      </c>
      <c r="E916" s="360"/>
      <c r="F916" s="344">
        <v>0</v>
      </c>
      <c r="G916" s="360"/>
      <c r="H916" s="344">
        <v>0</v>
      </c>
      <c r="I916" s="360"/>
      <c r="J916" s="344">
        <v>0</v>
      </c>
      <c r="K916" s="360"/>
      <c r="L916" s="344">
        <v>0</v>
      </c>
      <c r="M916" s="360"/>
      <c r="N916" s="344">
        <v>0</v>
      </c>
      <c r="O916" s="360"/>
      <c r="P916" s="344">
        <v>0</v>
      </c>
      <c r="Q916" s="360"/>
      <c r="R916" s="344">
        <v>0</v>
      </c>
    </row>
    <row r="917" spans="1:18">
      <c r="A917" s="296">
        <v>705396</v>
      </c>
      <c r="B917" s="343" t="s">
        <v>941</v>
      </c>
      <c r="C917" s="296" t="s">
        <v>105</v>
      </c>
      <c r="D917" s="344">
        <v>16137.55</v>
      </c>
      <c r="E917" s="360"/>
      <c r="F917" s="344">
        <v>0</v>
      </c>
      <c r="G917" s="360"/>
      <c r="H917" s="344">
        <v>0</v>
      </c>
      <c r="I917" s="360"/>
      <c r="J917" s="344">
        <v>0</v>
      </c>
      <c r="K917" s="360"/>
      <c r="L917" s="344">
        <v>0</v>
      </c>
      <c r="M917" s="360"/>
      <c r="N917" s="344">
        <v>0</v>
      </c>
      <c r="O917" s="360"/>
      <c r="P917" s="344">
        <v>0</v>
      </c>
      <c r="Q917" s="360"/>
      <c r="R917" s="344">
        <v>0</v>
      </c>
    </row>
    <row r="918" spans="1:18">
      <c r="A918" s="296">
        <v>804213</v>
      </c>
      <c r="B918" s="343" t="s">
        <v>942</v>
      </c>
      <c r="C918" s="296" t="s">
        <v>26</v>
      </c>
      <c r="D918" s="344">
        <v>1560.19</v>
      </c>
      <c r="E918" s="360">
        <v>5.1299999999999998E-2</v>
      </c>
      <c r="F918" s="344">
        <v>169.97</v>
      </c>
      <c r="G918" s="360">
        <v>0.13780000000000001</v>
      </c>
      <c r="H918" s="344">
        <v>312.2</v>
      </c>
      <c r="I918" s="360">
        <v>5.0500000000000003E-2</v>
      </c>
      <c r="J918" s="344">
        <v>344.61</v>
      </c>
      <c r="K918" s="360">
        <v>4.5699999999999998E-2</v>
      </c>
      <c r="L918" s="344">
        <v>197.88</v>
      </c>
      <c r="M918" s="360">
        <v>6.1699999999999998E-2</v>
      </c>
      <c r="N918" s="344">
        <v>186.24</v>
      </c>
      <c r="O918" s="360">
        <v>8.4599999999999995E-2</v>
      </c>
      <c r="P918" s="344">
        <v>234.26</v>
      </c>
      <c r="Q918" s="360">
        <v>9.0399999999999994E-2</v>
      </c>
      <c r="R918" s="344">
        <v>200.48</v>
      </c>
    </row>
    <row r="919" spans="1:18">
      <c r="A919" s="296">
        <v>804212</v>
      </c>
      <c r="B919" s="343" t="s">
        <v>943</v>
      </c>
      <c r="C919" s="296" t="s">
        <v>26</v>
      </c>
      <c r="D919" s="344">
        <v>1266.01</v>
      </c>
      <c r="E919" s="360">
        <v>4.02E-2</v>
      </c>
      <c r="F919" s="344">
        <v>160.4</v>
      </c>
      <c r="G919" s="360">
        <v>0.11169999999999999</v>
      </c>
      <c r="H919" s="344">
        <v>301.02999999999997</v>
      </c>
      <c r="I919" s="360">
        <v>4.0099999999999997E-2</v>
      </c>
      <c r="J919" s="344">
        <v>334.64</v>
      </c>
      <c r="K919" s="360">
        <v>3.61E-2</v>
      </c>
      <c r="L919" s="344">
        <v>186.48</v>
      </c>
      <c r="M919" s="360">
        <v>0.05</v>
      </c>
      <c r="N919" s="344">
        <v>175.63</v>
      </c>
      <c r="O919" s="360">
        <v>6.8699999999999997E-2</v>
      </c>
      <c r="P919" s="344">
        <v>224.22</v>
      </c>
      <c r="Q919" s="360">
        <v>7.2300000000000003E-2</v>
      </c>
      <c r="R919" s="344">
        <v>189.57</v>
      </c>
    </row>
    <row r="920" spans="1:18">
      <c r="A920" s="296">
        <v>804217</v>
      </c>
      <c r="B920" s="343" t="s">
        <v>944</v>
      </c>
      <c r="C920" s="296" t="s">
        <v>26</v>
      </c>
      <c r="D920" s="344">
        <v>1569.4</v>
      </c>
      <c r="E920" s="360">
        <v>3.44E-2</v>
      </c>
      <c r="F920" s="344">
        <v>155.62</v>
      </c>
      <c r="G920" s="360">
        <v>9.7299999999999998E-2</v>
      </c>
      <c r="H920" s="344">
        <v>295.42</v>
      </c>
      <c r="I920" s="360">
        <v>3.4700000000000002E-2</v>
      </c>
      <c r="J920" s="344">
        <v>329.63</v>
      </c>
      <c r="K920" s="360">
        <v>3.1099999999999999E-2</v>
      </c>
      <c r="L920" s="344">
        <v>180.77</v>
      </c>
      <c r="M920" s="360">
        <v>4.3799999999999999E-2</v>
      </c>
      <c r="N920" s="344">
        <v>170.31</v>
      </c>
      <c r="O920" s="360">
        <v>6.0199999999999997E-2</v>
      </c>
      <c r="P920" s="344">
        <v>219.2</v>
      </c>
      <c r="Q920" s="360">
        <v>6.25E-2</v>
      </c>
      <c r="R920" s="344">
        <v>184.1</v>
      </c>
    </row>
    <row r="921" spans="1:18">
      <c r="A921" s="296">
        <v>804216</v>
      </c>
      <c r="B921" s="343" t="s">
        <v>945</v>
      </c>
      <c r="C921" s="296" t="s">
        <v>26</v>
      </c>
      <c r="D921" s="344">
        <v>1274.6199999999999</v>
      </c>
      <c r="E921" s="360"/>
      <c r="F921" s="344">
        <v>0</v>
      </c>
      <c r="G921" s="360"/>
      <c r="H921" s="344">
        <v>0</v>
      </c>
      <c r="I921" s="360"/>
      <c r="J921" s="344">
        <v>0</v>
      </c>
      <c r="K921" s="360"/>
      <c r="L921" s="344">
        <v>0</v>
      </c>
      <c r="M921" s="360"/>
      <c r="N921" s="344">
        <v>0</v>
      </c>
      <c r="O921" s="360"/>
      <c r="P921" s="344">
        <v>0</v>
      </c>
      <c r="Q921" s="360"/>
      <c r="R921" s="344">
        <v>0</v>
      </c>
    </row>
    <row r="922" spans="1:18">
      <c r="A922" s="296">
        <v>804219</v>
      </c>
      <c r="B922" s="343" t="s">
        <v>946</v>
      </c>
      <c r="C922" s="296" t="s">
        <v>26</v>
      </c>
      <c r="D922" s="344">
        <v>1581.07</v>
      </c>
      <c r="E922" s="360"/>
      <c r="F922" s="344">
        <v>0</v>
      </c>
      <c r="G922" s="360"/>
      <c r="H922" s="344">
        <v>0</v>
      </c>
      <c r="I922" s="360"/>
      <c r="J922" s="344">
        <v>0</v>
      </c>
      <c r="K922" s="360"/>
      <c r="L922" s="344">
        <v>0</v>
      </c>
      <c r="M922" s="360"/>
      <c r="N922" s="344">
        <v>0</v>
      </c>
      <c r="O922" s="360"/>
      <c r="P922" s="344">
        <v>0</v>
      </c>
      <c r="Q922" s="360"/>
      <c r="R922" s="344">
        <v>0</v>
      </c>
    </row>
    <row r="923" spans="1:18">
      <c r="A923" s="296">
        <v>804218</v>
      </c>
      <c r="B923" s="343" t="s">
        <v>947</v>
      </c>
      <c r="C923" s="296" t="s">
        <v>26</v>
      </c>
      <c r="D923" s="344">
        <v>1285.69</v>
      </c>
      <c r="E923" s="360"/>
      <c r="F923" s="344">
        <v>0</v>
      </c>
      <c r="G923" s="360"/>
      <c r="H923" s="344">
        <v>0</v>
      </c>
      <c r="I923" s="360"/>
      <c r="J923" s="344">
        <v>0</v>
      </c>
      <c r="K923" s="360"/>
      <c r="L923" s="344">
        <v>0</v>
      </c>
      <c r="M923" s="360"/>
      <c r="N923" s="344">
        <v>0</v>
      </c>
      <c r="O923" s="360"/>
      <c r="P923" s="344">
        <v>0</v>
      </c>
      <c r="Q923" s="360"/>
      <c r="R923" s="344">
        <v>0</v>
      </c>
    </row>
    <row r="924" spans="1:18">
      <c r="A924" s="296">
        <v>804221</v>
      </c>
      <c r="B924" s="343" t="s">
        <v>948</v>
      </c>
      <c r="C924" s="296" t="s">
        <v>26</v>
      </c>
      <c r="D924" s="344">
        <v>1599.86</v>
      </c>
      <c r="E924" s="360">
        <v>4.5699999999999998E-2</v>
      </c>
      <c r="F924" s="344">
        <v>202.85</v>
      </c>
      <c r="G924" s="360">
        <v>0.11550000000000001</v>
      </c>
      <c r="H924" s="344">
        <v>352.28</v>
      </c>
      <c r="I924" s="360">
        <v>4.4699999999999997E-2</v>
      </c>
      <c r="J924" s="344">
        <v>389.38</v>
      </c>
      <c r="K924" s="360">
        <v>4.0500000000000001E-2</v>
      </c>
      <c r="L924" s="344">
        <v>231.25</v>
      </c>
      <c r="M924" s="360">
        <v>5.28E-2</v>
      </c>
      <c r="N924" s="344">
        <v>216.13</v>
      </c>
      <c r="O924" s="360">
        <v>7.2900000000000006E-2</v>
      </c>
      <c r="P924" s="344">
        <v>259.92</v>
      </c>
      <c r="Q924" s="360">
        <v>8.1500000000000003E-2</v>
      </c>
      <c r="R924" s="344">
        <v>227.36</v>
      </c>
    </row>
    <row r="925" spans="1:18">
      <c r="A925" s="296">
        <v>804220</v>
      </c>
      <c r="B925" s="343" t="s">
        <v>949</v>
      </c>
      <c r="C925" s="296" t="s">
        <v>26</v>
      </c>
      <c r="D925" s="344">
        <v>1303.43</v>
      </c>
      <c r="E925" s="360">
        <v>3.5700000000000003E-2</v>
      </c>
      <c r="F925" s="344">
        <v>193.28</v>
      </c>
      <c r="G925" s="360">
        <v>9.2700000000000005E-2</v>
      </c>
      <c r="H925" s="344">
        <v>341.11</v>
      </c>
      <c r="I925" s="360">
        <v>3.5400000000000001E-2</v>
      </c>
      <c r="J925" s="344">
        <v>379.41</v>
      </c>
      <c r="K925" s="360">
        <v>3.1800000000000002E-2</v>
      </c>
      <c r="L925" s="344">
        <v>219.85</v>
      </c>
      <c r="M925" s="360">
        <v>4.24E-2</v>
      </c>
      <c r="N925" s="344">
        <v>205.52</v>
      </c>
      <c r="O925" s="360">
        <v>5.8700000000000002E-2</v>
      </c>
      <c r="P925" s="344">
        <v>249.88</v>
      </c>
      <c r="Q925" s="360">
        <v>6.4899999999999999E-2</v>
      </c>
      <c r="R925" s="344">
        <v>216.45</v>
      </c>
    </row>
    <row r="926" spans="1:18">
      <c r="A926" s="296">
        <v>804223</v>
      </c>
      <c r="B926" s="343" t="s">
        <v>950</v>
      </c>
      <c r="C926" s="296" t="s">
        <v>26</v>
      </c>
      <c r="D926" s="344">
        <v>1624.48</v>
      </c>
      <c r="E926" s="360">
        <v>3.0599999999999999E-2</v>
      </c>
      <c r="F926" s="344">
        <v>188.5</v>
      </c>
      <c r="G926" s="360">
        <v>8.0299999999999996E-2</v>
      </c>
      <c r="H926" s="344">
        <v>335.5</v>
      </c>
      <c r="I926" s="360">
        <v>3.0599999999999999E-2</v>
      </c>
      <c r="J926" s="344">
        <v>374.4</v>
      </c>
      <c r="K926" s="360">
        <v>2.7400000000000001E-2</v>
      </c>
      <c r="L926" s="344">
        <v>214.14</v>
      </c>
      <c r="M926" s="360">
        <v>3.6900000000000002E-2</v>
      </c>
      <c r="N926" s="344">
        <v>200.2</v>
      </c>
      <c r="O926" s="360">
        <v>5.1200000000000002E-2</v>
      </c>
      <c r="P926" s="344">
        <v>244.86</v>
      </c>
      <c r="Q926" s="360">
        <v>5.6000000000000001E-2</v>
      </c>
      <c r="R926" s="344">
        <v>210.98</v>
      </c>
    </row>
    <row r="927" spans="1:18">
      <c r="A927" s="296">
        <v>804222</v>
      </c>
      <c r="B927" s="343" t="s">
        <v>951</v>
      </c>
      <c r="C927" s="296" t="s">
        <v>26</v>
      </c>
      <c r="D927" s="344">
        <v>1326.7</v>
      </c>
      <c r="E927" s="360"/>
      <c r="F927" s="344">
        <v>0</v>
      </c>
      <c r="G927" s="360"/>
      <c r="H927" s="344">
        <v>0</v>
      </c>
      <c r="I927" s="360"/>
      <c r="J927" s="344">
        <v>0</v>
      </c>
      <c r="K927" s="360"/>
      <c r="L927" s="344">
        <v>0</v>
      </c>
      <c r="M927" s="360"/>
      <c r="N927" s="344">
        <v>0</v>
      </c>
      <c r="O927" s="360"/>
      <c r="P927" s="344">
        <v>0</v>
      </c>
      <c r="Q927" s="360"/>
      <c r="R927" s="344">
        <v>0</v>
      </c>
    </row>
    <row r="928" spans="1:18">
      <c r="A928" s="296">
        <v>804225</v>
      </c>
      <c r="B928" s="343" t="s">
        <v>952</v>
      </c>
      <c r="C928" s="296" t="s">
        <v>26</v>
      </c>
      <c r="D928" s="344">
        <v>1656.97</v>
      </c>
      <c r="E928" s="360"/>
      <c r="F928" s="344">
        <v>0</v>
      </c>
      <c r="G928" s="360"/>
      <c r="H928" s="344">
        <v>0</v>
      </c>
      <c r="I928" s="360"/>
      <c r="J928" s="344">
        <v>0</v>
      </c>
      <c r="K928" s="360"/>
      <c r="L928" s="344">
        <v>0</v>
      </c>
      <c r="M928" s="360"/>
      <c r="N928" s="344">
        <v>0</v>
      </c>
      <c r="O928" s="360"/>
      <c r="P928" s="344">
        <v>0</v>
      </c>
      <c r="Q928" s="360"/>
      <c r="R928" s="344">
        <v>0</v>
      </c>
    </row>
    <row r="929" spans="1:18">
      <c r="A929" s="296">
        <v>804224</v>
      </c>
      <c r="B929" s="343" t="s">
        <v>953</v>
      </c>
      <c r="C929" s="296" t="s">
        <v>26</v>
      </c>
      <c r="D929" s="344">
        <v>1357.68</v>
      </c>
      <c r="E929" s="360"/>
      <c r="F929" s="344">
        <v>0</v>
      </c>
      <c r="G929" s="360"/>
      <c r="H929" s="344">
        <v>0</v>
      </c>
      <c r="I929" s="360"/>
      <c r="J929" s="344">
        <v>0</v>
      </c>
      <c r="K929" s="360"/>
      <c r="L929" s="344">
        <v>0</v>
      </c>
      <c r="M929" s="360"/>
      <c r="N929" s="344">
        <v>0</v>
      </c>
      <c r="O929" s="360"/>
      <c r="P929" s="344">
        <v>0</v>
      </c>
      <c r="Q929" s="360"/>
      <c r="R929" s="344">
        <v>0</v>
      </c>
    </row>
    <row r="930" spans="1:18">
      <c r="A930" s="296">
        <v>804227</v>
      </c>
      <c r="B930" s="343" t="s">
        <v>954</v>
      </c>
      <c r="C930" s="296" t="s">
        <v>26</v>
      </c>
      <c r="D930" s="344">
        <v>1701.05</v>
      </c>
      <c r="E930" s="360">
        <v>4.1200000000000001E-2</v>
      </c>
      <c r="F930" s="344">
        <v>235.28</v>
      </c>
      <c r="G930" s="360">
        <v>9.9599999999999994E-2</v>
      </c>
      <c r="H930" s="344">
        <v>391.78</v>
      </c>
      <c r="I930" s="360">
        <v>4.02E-2</v>
      </c>
      <c r="J930" s="344">
        <v>433.51</v>
      </c>
      <c r="K930" s="360">
        <v>3.6400000000000002E-2</v>
      </c>
      <c r="L930" s="344">
        <v>264.16000000000003</v>
      </c>
      <c r="M930" s="360">
        <v>4.6199999999999998E-2</v>
      </c>
      <c r="N930" s="344">
        <v>245.62</v>
      </c>
      <c r="O930" s="360">
        <v>6.4199999999999993E-2</v>
      </c>
      <c r="P930" s="344">
        <v>285.19</v>
      </c>
      <c r="Q930" s="360">
        <v>7.4300000000000005E-2</v>
      </c>
      <c r="R930" s="344">
        <v>253.88</v>
      </c>
    </row>
    <row r="931" spans="1:18">
      <c r="A931" s="296">
        <v>804226</v>
      </c>
      <c r="B931" s="343" t="s">
        <v>955</v>
      </c>
      <c r="C931" s="296" t="s">
        <v>26</v>
      </c>
      <c r="D931" s="344">
        <v>1399.96</v>
      </c>
      <c r="E931" s="360">
        <v>3.2199999999999999E-2</v>
      </c>
      <c r="F931" s="344">
        <v>225.71</v>
      </c>
      <c r="G931" s="360">
        <v>7.9299999999999995E-2</v>
      </c>
      <c r="H931" s="344">
        <v>380.61</v>
      </c>
      <c r="I931" s="360">
        <v>3.1699999999999999E-2</v>
      </c>
      <c r="J931" s="344">
        <v>423.54</v>
      </c>
      <c r="K931" s="360">
        <v>2.8500000000000001E-2</v>
      </c>
      <c r="L931" s="344">
        <v>252.76</v>
      </c>
      <c r="M931" s="360">
        <v>3.6900000000000002E-2</v>
      </c>
      <c r="N931" s="344">
        <v>235.01</v>
      </c>
      <c r="O931" s="360">
        <v>5.1400000000000001E-2</v>
      </c>
      <c r="P931" s="344">
        <v>275.14999999999998</v>
      </c>
      <c r="Q931" s="360">
        <v>5.8900000000000001E-2</v>
      </c>
      <c r="R931" s="344">
        <v>242.97</v>
      </c>
    </row>
    <row r="932" spans="1:18">
      <c r="A932" s="296">
        <v>804229</v>
      </c>
      <c r="B932" s="343" t="s">
        <v>956</v>
      </c>
      <c r="C932" s="296" t="s">
        <v>26</v>
      </c>
      <c r="D932" s="344">
        <v>1758.74</v>
      </c>
      <c r="E932" s="360">
        <v>2.75E-2</v>
      </c>
      <c r="F932" s="344">
        <v>220.93</v>
      </c>
      <c r="G932" s="360">
        <v>6.8500000000000005E-2</v>
      </c>
      <c r="H932" s="344">
        <v>375</v>
      </c>
      <c r="I932" s="360">
        <v>2.7400000000000001E-2</v>
      </c>
      <c r="J932" s="344">
        <v>418.53</v>
      </c>
      <c r="K932" s="360">
        <v>2.4500000000000001E-2</v>
      </c>
      <c r="L932" s="344">
        <v>247.05</v>
      </c>
      <c r="M932" s="360">
        <v>3.2000000000000001E-2</v>
      </c>
      <c r="N932" s="344">
        <v>229.69</v>
      </c>
      <c r="O932" s="360">
        <v>4.4699999999999997E-2</v>
      </c>
      <c r="P932" s="344">
        <v>270.13</v>
      </c>
      <c r="Q932" s="360">
        <v>5.0700000000000002E-2</v>
      </c>
      <c r="R932" s="344">
        <v>237.5</v>
      </c>
    </row>
    <row r="933" spans="1:18">
      <c r="A933" s="296">
        <v>804228</v>
      </c>
      <c r="B933" s="343" t="s">
        <v>957</v>
      </c>
      <c r="C933" s="296" t="s">
        <v>26</v>
      </c>
      <c r="D933" s="344">
        <v>1455.7</v>
      </c>
      <c r="E933" s="360"/>
      <c r="F933" s="344">
        <v>0</v>
      </c>
      <c r="G933" s="360"/>
      <c r="H933" s="344">
        <v>0</v>
      </c>
      <c r="I933" s="360"/>
      <c r="J933" s="344">
        <v>0</v>
      </c>
      <c r="K933" s="360"/>
      <c r="L933" s="344">
        <v>0</v>
      </c>
      <c r="M933" s="360"/>
      <c r="N933" s="344">
        <v>0</v>
      </c>
      <c r="O933" s="360"/>
      <c r="P933" s="344">
        <v>0</v>
      </c>
      <c r="Q933" s="360"/>
      <c r="R933" s="344">
        <v>0</v>
      </c>
    </row>
    <row r="934" spans="1:18">
      <c r="A934" s="296">
        <v>804231</v>
      </c>
      <c r="B934" s="343" t="s">
        <v>958</v>
      </c>
      <c r="C934" s="296" t="s">
        <v>26</v>
      </c>
      <c r="D934" s="344">
        <v>1837.91</v>
      </c>
      <c r="E934" s="360"/>
      <c r="F934" s="344">
        <v>0</v>
      </c>
      <c r="G934" s="360"/>
      <c r="H934" s="344">
        <v>0</v>
      </c>
      <c r="I934" s="360"/>
      <c r="J934" s="344">
        <v>0</v>
      </c>
      <c r="K934" s="360"/>
      <c r="L934" s="344">
        <v>0</v>
      </c>
      <c r="M934" s="360"/>
      <c r="N934" s="344">
        <v>0</v>
      </c>
      <c r="O934" s="360"/>
      <c r="P934" s="344">
        <v>0</v>
      </c>
      <c r="Q934" s="360"/>
      <c r="R934" s="344">
        <v>0</v>
      </c>
    </row>
    <row r="935" spans="1:18">
      <c r="A935" s="296">
        <v>804230</v>
      </c>
      <c r="B935" s="343" t="s">
        <v>959</v>
      </c>
      <c r="C935" s="296" t="s">
        <v>26</v>
      </c>
      <c r="D935" s="344">
        <v>1532.61</v>
      </c>
      <c r="E935" s="360"/>
      <c r="F935" s="344">
        <v>0</v>
      </c>
      <c r="G935" s="360"/>
      <c r="H935" s="344">
        <v>0</v>
      </c>
      <c r="I935" s="360"/>
      <c r="J935" s="344">
        <v>0</v>
      </c>
      <c r="K935" s="360"/>
      <c r="L935" s="344">
        <v>0</v>
      </c>
      <c r="M935" s="360"/>
      <c r="N935" s="344">
        <v>0</v>
      </c>
      <c r="O935" s="360"/>
      <c r="P935" s="344">
        <v>0</v>
      </c>
      <c r="Q935" s="360"/>
      <c r="R935" s="344">
        <v>0</v>
      </c>
    </row>
    <row r="936" spans="1:18">
      <c r="A936" s="296">
        <v>804215</v>
      </c>
      <c r="B936" s="343" t="s">
        <v>960</v>
      </c>
      <c r="C936" s="296" t="s">
        <v>26</v>
      </c>
      <c r="D936" s="344">
        <v>1562.28</v>
      </c>
      <c r="E936" s="360">
        <v>6.9599999999999995E-2</v>
      </c>
      <c r="F936" s="344">
        <v>99.85</v>
      </c>
      <c r="G936" s="360">
        <v>0.2349</v>
      </c>
      <c r="H936" s="344">
        <v>226.39</v>
      </c>
      <c r="I936" s="360">
        <v>6.9699999999999998E-2</v>
      </c>
      <c r="J936" s="344">
        <v>248.74</v>
      </c>
      <c r="K936" s="360">
        <v>6.3399999999999998E-2</v>
      </c>
      <c r="L936" s="344">
        <v>126.65</v>
      </c>
      <c r="M936" s="360">
        <v>9.6500000000000002E-2</v>
      </c>
      <c r="N936" s="344">
        <v>122.42</v>
      </c>
      <c r="O936" s="360">
        <v>0.1288</v>
      </c>
      <c r="P936" s="344">
        <v>179.32</v>
      </c>
      <c r="Q936" s="360">
        <v>0.1182</v>
      </c>
      <c r="R936" s="344">
        <v>143.01</v>
      </c>
    </row>
    <row r="937" spans="1:18">
      <c r="A937" s="296">
        <v>804214</v>
      </c>
      <c r="B937" s="343" t="s">
        <v>961</v>
      </c>
      <c r="C937" s="296" t="s">
        <v>26</v>
      </c>
      <c r="D937" s="344">
        <v>1267.96</v>
      </c>
      <c r="E937" s="360">
        <v>5.5100000000000003E-2</v>
      </c>
      <c r="F937" s="344">
        <v>90.28</v>
      </c>
      <c r="G937" s="360">
        <v>0.1986</v>
      </c>
      <c r="H937" s="344">
        <v>215.22</v>
      </c>
      <c r="I937" s="360">
        <v>5.6099999999999997E-2</v>
      </c>
      <c r="J937" s="344">
        <v>238.76</v>
      </c>
      <c r="K937" s="360">
        <v>5.0599999999999999E-2</v>
      </c>
      <c r="L937" s="344">
        <v>115.25</v>
      </c>
      <c r="M937" s="360">
        <v>8.1000000000000003E-2</v>
      </c>
      <c r="N937" s="344">
        <v>111.81</v>
      </c>
      <c r="O937" s="360">
        <v>0.108</v>
      </c>
      <c r="P937" s="344">
        <v>169.28</v>
      </c>
      <c r="Q937" s="360">
        <v>9.5799999999999996E-2</v>
      </c>
      <c r="R937" s="344">
        <v>132.11000000000001</v>
      </c>
    </row>
    <row r="938" spans="1:18">
      <c r="A938" s="296">
        <v>804417</v>
      </c>
      <c r="B938" s="343" t="s">
        <v>962</v>
      </c>
      <c r="C938" s="296" t="s">
        <v>26</v>
      </c>
      <c r="D938" s="344">
        <v>4034.06</v>
      </c>
      <c r="E938" s="360">
        <v>4.7399999999999998E-2</v>
      </c>
      <c r="F938" s="344">
        <v>85.5</v>
      </c>
      <c r="G938" s="360">
        <v>0.17730000000000001</v>
      </c>
      <c r="H938" s="344">
        <v>209.6</v>
      </c>
      <c r="I938" s="360">
        <v>4.9000000000000002E-2</v>
      </c>
      <c r="J938" s="344">
        <v>233.75</v>
      </c>
      <c r="K938" s="360">
        <v>4.3900000000000002E-2</v>
      </c>
      <c r="L938" s="344">
        <v>109.54</v>
      </c>
      <c r="M938" s="360">
        <v>7.2300000000000003E-2</v>
      </c>
      <c r="N938" s="344">
        <v>106.49</v>
      </c>
      <c r="O938" s="360">
        <v>9.64E-2</v>
      </c>
      <c r="P938" s="344">
        <v>164.26</v>
      </c>
      <c r="Q938" s="360">
        <v>8.3500000000000005E-2</v>
      </c>
      <c r="R938" s="344">
        <v>126.63</v>
      </c>
    </row>
    <row r="939" spans="1:18">
      <c r="A939" s="296">
        <v>804233</v>
      </c>
      <c r="B939" s="343" t="s">
        <v>963</v>
      </c>
      <c r="C939" s="296" t="s">
        <v>26</v>
      </c>
      <c r="D939" s="344">
        <v>2314.81</v>
      </c>
      <c r="E939" s="360"/>
      <c r="F939" s="344">
        <v>0</v>
      </c>
      <c r="G939" s="360"/>
      <c r="H939" s="344">
        <v>0</v>
      </c>
      <c r="I939" s="360"/>
      <c r="J939" s="344">
        <v>0</v>
      </c>
      <c r="K939" s="360"/>
      <c r="L939" s="344">
        <v>0</v>
      </c>
      <c r="M939" s="360"/>
      <c r="N939" s="344">
        <v>0</v>
      </c>
      <c r="O939" s="360"/>
      <c r="P939" s="344">
        <v>0</v>
      </c>
      <c r="Q939" s="360"/>
      <c r="R939" s="344">
        <v>0</v>
      </c>
    </row>
    <row r="940" spans="1:18">
      <c r="A940" s="296">
        <v>804416</v>
      </c>
      <c r="B940" s="343" t="s">
        <v>964</v>
      </c>
      <c r="C940" s="296" t="s">
        <v>26</v>
      </c>
      <c r="D940" s="344">
        <v>3266.52</v>
      </c>
      <c r="E940" s="360"/>
      <c r="F940" s="344">
        <v>0</v>
      </c>
      <c r="G940" s="360"/>
      <c r="H940" s="344">
        <v>0</v>
      </c>
      <c r="I940" s="360"/>
      <c r="J940" s="344">
        <v>0</v>
      </c>
      <c r="K940" s="360"/>
      <c r="L940" s="344">
        <v>0</v>
      </c>
      <c r="M940" s="360"/>
      <c r="N940" s="344">
        <v>0</v>
      </c>
      <c r="O940" s="360"/>
      <c r="P940" s="344">
        <v>0</v>
      </c>
      <c r="Q940" s="360"/>
      <c r="R940" s="344">
        <v>0</v>
      </c>
    </row>
    <row r="941" spans="1:18">
      <c r="A941" s="296">
        <v>804232</v>
      </c>
      <c r="B941" s="343" t="s">
        <v>965</v>
      </c>
      <c r="C941" s="296" t="s">
        <v>26</v>
      </c>
      <c r="D941" s="344">
        <v>1858.29</v>
      </c>
      <c r="E941" s="360"/>
      <c r="F941" s="344">
        <v>0</v>
      </c>
      <c r="G941" s="360"/>
      <c r="H941" s="344">
        <v>0</v>
      </c>
      <c r="I941" s="360"/>
      <c r="J941" s="344">
        <v>0</v>
      </c>
      <c r="K941" s="360"/>
      <c r="L941" s="344">
        <v>0</v>
      </c>
      <c r="M941" s="360"/>
      <c r="N941" s="344">
        <v>0</v>
      </c>
      <c r="O941" s="360"/>
      <c r="P941" s="344">
        <v>0</v>
      </c>
      <c r="Q941" s="360"/>
      <c r="R941" s="344">
        <v>0</v>
      </c>
    </row>
    <row r="942" spans="1:18">
      <c r="A942" s="296">
        <v>804237</v>
      </c>
      <c r="B942" s="343" t="s">
        <v>966</v>
      </c>
      <c r="C942" s="296" t="s">
        <v>26</v>
      </c>
      <c r="D942" s="344">
        <v>2328.66</v>
      </c>
      <c r="E942" s="360">
        <v>6.25E-2</v>
      </c>
      <c r="F942" s="344">
        <v>131.83000000000001</v>
      </c>
      <c r="G942" s="360">
        <v>0.10539999999999999</v>
      </c>
      <c r="H942" s="344">
        <v>165.86</v>
      </c>
      <c r="I942" s="360">
        <v>5.62E-2</v>
      </c>
      <c r="J942" s="344">
        <v>179.41</v>
      </c>
      <c r="K942" s="360">
        <v>5.1900000000000002E-2</v>
      </c>
      <c r="L942" s="344">
        <v>138.96</v>
      </c>
      <c r="M942" s="360">
        <v>5.1900000000000002E-2</v>
      </c>
      <c r="N942" s="344">
        <v>126.16</v>
      </c>
      <c r="O942" s="360">
        <v>7.3899999999999993E-2</v>
      </c>
      <c r="P942" s="344">
        <v>115.1</v>
      </c>
      <c r="Q942" s="360">
        <v>0.1096</v>
      </c>
      <c r="R942" s="344">
        <v>118.58</v>
      </c>
    </row>
    <row r="943" spans="1:18">
      <c r="A943" s="296">
        <v>804236</v>
      </c>
      <c r="B943" s="343" t="s">
        <v>967</v>
      </c>
      <c r="C943" s="296" t="s">
        <v>26</v>
      </c>
      <c r="D943" s="344">
        <v>1871.09</v>
      </c>
      <c r="E943" s="360">
        <v>4.4499999999999998E-2</v>
      </c>
      <c r="F943" s="344">
        <v>124.15</v>
      </c>
      <c r="G943" s="360">
        <v>7.6399999999999996E-2</v>
      </c>
      <c r="H943" s="344">
        <v>156.9</v>
      </c>
      <c r="I943" s="360">
        <v>4.0599999999999997E-2</v>
      </c>
      <c r="J943" s="344">
        <v>171.41</v>
      </c>
      <c r="K943" s="360">
        <v>3.7199999999999997E-2</v>
      </c>
      <c r="L943" s="344">
        <v>129.83000000000001</v>
      </c>
      <c r="M943" s="360">
        <v>3.78E-2</v>
      </c>
      <c r="N943" s="344">
        <v>117.66</v>
      </c>
      <c r="O943" s="360">
        <v>5.4100000000000002E-2</v>
      </c>
      <c r="P943" s="344">
        <v>107.04</v>
      </c>
      <c r="Q943" s="360">
        <v>8.0600000000000005E-2</v>
      </c>
      <c r="R943" s="344">
        <v>109.84</v>
      </c>
    </row>
    <row r="944" spans="1:18">
      <c r="A944" s="296">
        <v>804419</v>
      </c>
      <c r="B944" s="343" t="s">
        <v>968</v>
      </c>
      <c r="C944" s="296" t="s">
        <v>26</v>
      </c>
      <c r="D944" s="344">
        <v>4219.6499999999996</v>
      </c>
      <c r="E944" s="360">
        <v>4.19E-2</v>
      </c>
      <c r="F944" s="344">
        <v>123.04</v>
      </c>
      <c r="G944" s="360">
        <v>7.22E-2</v>
      </c>
      <c r="H944" s="344">
        <v>155.63999999999999</v>
      </c>
      <c r="I944" s="360">
        <v>3.8600000000000002E-2</v>
      </c>
      <c r="J944" s="344">
        <v>170.22</v>
      </c>
      <c r="K944" s="360">
        <v>3.5299999999999998E-2</v>
      </c>
      <c r="L944" s="344">
        <v>128.57</v>
      </c>
      <c r="M944" s="360">
        <v>3.5900000000000001E-2</v>
      </c>
      <c r="N944" s="344">
        <v>116.45</v>
      </c>
      <c r="O944" s="360">
        <v>5.16E-2</v>
      </c>
      <c r="P944" s="344">
        <v>105.91</v>
      </c>
      <c r="Q944" s="360">
        <v>7.6200000000000004E-2</v>
      </c>
      <c r="R944" s="344">
        <v>108.63</v>
      </c>
    </row>
    <row r="945" spans="1:18">
      <c r="A945" s="296">
        <v>804239</v>
      </c>
      <c r="B945" s="343" t="s">
        <v>969</v>
      </c>
      <c r="C945" s="296" t="s">
        <v>26</v>
      </c>
      <c r="D945" s="344">
        <v>2346.6999999999998</v>
      </c>
      <c r="E945" s="360"/>
      <c r="F945" s="344">
        <v>0</v>
      </c>
      <c r="G945" s="360"/>
      <c r="H945" s="344">
        <v>0</v>
      </c>
      <c r="I945" s="360"/>
      <c r="J945" s="344">
        <v>0</v>
      </c>
      <c r="K945" s="360"/>
      <c r="L945" s="344">
        <v>0</v>
      </c>
      <c r="M945" s="360"/>
      <c r="N945" s="344">
        <v>0</v>
      </c>
      <c r="O945" s="360"/>
      <c r="P945" s="344">
        <v>0</v>
      </c>
      <c r="Q945" s="360"/>
      <c r="R945" s="344">
        <v>0</v>
      </c>
    </row>
    <row r="946" spans="1:18">
      <c r="A946" s="296">
        <v>804418</v>
      </c>
      <c r="B946" s="343" t="s">
        <v>970</v>
      </c>
      <c r="C946" s="296" t="s">
        <v>26</v>
      </c>
      <c r="D946" s="344">
        <v>3415.43</v>
      </c>
      <c r="E946" s="360"/>
      <c r="F946" s="344">
        <v>0</v>
      </c>
      <c r="G946" s="360"/>
      <c r="H946" s="344">
        <v>0</v>
      </c>
      <c r="I946" s="360"/>
      <c r="J946" s="344">
        <v>0</v>
      </c>
      <c r="K946" s="360"/>
      <c r="L946" s="344">
        <v>0</v>
      </c>
      <c r="M946" s="360"/>
      <c r="N946" s="344">
        <v>0</v>
      </c>
      <c r="O946" s="360"/>
      <c r="P946" s="344">
        <v>0</v>
      </c>
      <c r="Q946" s="360"/>
      <c r="R946" s="344">
        <v>0</v>
      </c>
    </row>
    <row r="947" spans="1:18">
      <c r="A947" s="296">
        <v>804238</v>
      </c>
      <c r="B947" s="343" t="s">
        <v>971</v>
      </c>
      <c r="C947" s="296" t="s">
        <v>26</v>
      </c>
      <c r="D947" s="344">
        <v>1887.78</v>
      </c>
      <c r="E947" s="360"/>
      <c r="F947" s="344">
        <v>0</v>
      </c>
      <c r="G947" s="360"/>
      <c r="H947" s="344">
        <v>0</v>
      </c>
      <c r="I947" s="360"/>
      <c r="J947" s="344">
        <v>0</v>
      </c>
      <c r="K947" s="360"/>
      <c r="L947" s="344">
        <v>0</v>
      </c>
      <c r="M947" s="360"/>
      <c r="N947" s="344">
        <v>0</v>
      </c>
      <c r="O947" s="360"/>
      <c r="P947" s="344">
        <v>0</v>
      </c>
      <c r="Q947" s="360"/>
      <c r="R947" s="344">
        <v>0</v>
      </c>
    </row>
    <row r="948" spans="1:18">
      <c r="A948" s="296">
        <v>804241</v>
      </c>
      <c r="B948" s="343" t="s">
        <v>972</v>
      </c>
      <c r="C948" s="296" t="s">
        <v>26</v>
      </c>
      <c r="D948" s="344">
        <v>2372.6799999999998</v>
      </c>
      <c r="E948" s="360">
        <v>4.9099999999999998E-2</v>
      </c>
      <c r="F948" s="344">
        <v>165.42</v>
      </c>
      <c r="G948" s="360">
        <v>8.4000000000000005E-2</v>
      </c>
      <c r="H948" s="344">
        <v>208.92</v>
      </c>
      <c r="I948" s="360">
        <v>4.4600000000000001E-2</v>
      </c>
      <c r="J948" s="344">
        <v>227.64</v>
      </c>
      <c r="K948" s="360">
        <v>4.0899999999999999E-2</v>
      </c>
      <c r="L948" s="344">
        <v>173.41</v>
      </c>
      <c r="M948" s="360">
        <v>4.1599999999999998E-2</v>
      </c>
      <c r="N948" s="344">
        <v>157.16999999999999</v>
      </c>
      <c r="O948" s="360">
        <v>5.9299999999999999E-2</v>
      </c>
      <c r="P948" s="344">
        <v>143.09</v>
      </c>
      <c r="Q948" s="360">
        <v>8.8200000000000001E-2</v>
      </c>
      <c r="R948" s="344">
        <v>147.01</v>
      </c>
    </row>
    <row r="949" spans="1:18">
      <c r="A949" s="296">
        <v>804240</v>
      </c>
      <c r="B949" s="343" t="s">
        <v>973</v>
      </c>
      <c r="C949" s="296" t="s">
        <v>26</v>
      </c>
      <c r="D949" s="344">
        <v>1911.95</v>
      </c>
      <c r="E949" s="360">
        <v>3.4700000000000002E-2</v>
      </c>
      <c r="F949" s="344">
        <v>157.74</v>
      </c>
      <c r="G949" s="360">
        <v>6.0100000000000001E-2</v>
      </c>
      <c r="H949" s="344">
        <v>199.96</v>
      </c>
      <c r="I949" s="360">
        <v>3.1899999999999998E-2</v>
      </c>
      <c r="J949" s="344">
        <v>219.64</v>
      </c>
      <c r="K949" s="360">
        <v>2.9000000000000001E-2</v>
      </c>
      <c r="L949" s="344">
        <v>164.28</v>
      </c>
      <c r="M949" s="360">
        <v>2.9899999999999999E-2</v>
      </c>
      <c r="N949" s="344">
        <v>148.66999999999999</v>
      </c>
      <c r="O949" s="360">
        <v>4.2799999999999998E-2</v>
      </c>
      <c r="P949" s="344">
        <v>135.03</v>
      </c>
      <c r="Q949" s="360">
        <v>6.3899999999999998E-2</v>
      </c>
      <c r="R949" s="344">
        <v>138.27000000000001</v>
      </c>
    </row>
    <row r="950" spans="1:18">
      <c r="A950" s="296">
        <v>804243</v>
      </c>
      <c r="B950" s="343" t="s">
        <v>974</v>
      </c>
      <c r="C950" s="296" t="s">
        <v>26</v>
      </c>
      <c r="D950" s="344">
        <v>2408.2399999999998</v>
      </c>
      <c r="E950" s="360">
        <v>3.2599999999999997E-2</v>
      </c>
      <c r="F950" s="344">
        <v>156.63</v>
      </c>
      <c r="G950" s="360">
        <v>5.67E-2</v>
      </c>
      <c r="H950" s="344">
        <v>198.7</v>
      </c>
      <c r="I950" s="360">
        <v>3.0200000000000001E-2</v>
      </c>
      <c r="J950" s="344">
        <v>218.45</v>
      </c>
      <c r="K950" s="360">
        <v>2.75E-2</v>
      </c>
      <c r="L950" s="344">
        <v>163.02000000000001</v>
      </c>
      <c r="M950" s="360">
        <v>2.8299999999999999E-2</v>
      </c>
      <c r="N950" s="344">
        <v>147.46</v>
      </c>
      <c r="O950" s="360">
        <v>4.0800000000000003E-2</v>
      </c>
      <c r="P950" s="344">
        <v>133.9</v>
      </c>
      <c r="Q950" s="360">
        <v>6.0299999999999999E-2</v>
      </c>
      <c r="R950" s="344">
        <v>137.06</v>
      </c>
    </row>
    <row r="951" spans="1:18">
      <c r="A951" s="296">
        <v>804242</v>
      </c>
      <c r="B951" s="343" t="s">
        <v>975</v>
      </c>
      <c r="C951" s="296" t="s">
        <v>26</v>
      </c>
      <c r="D951" s="344">
        <v>1945.25</v>
      </c>
      <c r="E951" s="360"/>
      <c r="F951" s="344">
        <v>0</v>
      </c>
      <c r="G951" s="360"/>
      <c r="H951" s="344">
        <v>0</v>
      </c>
      <c r="I951" s="360"/>
      <c r="J951" s="344">
        <v>0</v>
      </c>
      <c r="K951" s="360"/>
      <c r="L951" s="344">
        <v>0</v>
      </c>
      <c r="M951" s="360"/>
      <c r="N951" s="344">
        <v>0</v>
      </c>
      <c r="O951" s="360"/>
      <c r="P951" s="344">
        <v>0</v>
      </c>
      <c r="Q951" s="360"/>
      <c r="R951" s="344">
        <v>0</v>
      </c>
    </row>
    <row r="952" spans="1:18">
      <c r="A952" s="296">
        <v>804421</v>
      </c>
      <c r="B952" s="343" t="s">
        <v>976</v>
      </c>
      <c r="C952" s="296" t="s">
        <v>26</v>
      </c>
      <c r="D952" s="344">
        <v>4708.12</v>
      </c>
      <c r="E952" s="360"/>
      <c r="F952" s="344">
        <v>0</v>
      </c>
      <c r="G952" s="360"/>
      <c r="H952" s="344">
        <v>0</v>
      </c>
      <c r="I952" s="360"/>
      <c r="J952" s="344">
        <v>0</v>
      </c>
      <c r="K952" s="360"/>
      <c r="L952" s="344">
        <v>0</v>
      </c>
      <c r="M952" s="360"/>
      <c r="N952" s="344">
        <v>0</v>
      </c>
      <c r="O952" s="360"/>
      <c r="P952" s="344">
        <v>0</v>
      </c>
      <c r="Q952" s="360"/>
      <c r="R952" s="344">
        <v>0</v>
      </c>
    </row>
    <row r="953" spans="1:18">
      <c r="A953" s="296">
        <v>804245</v>
      </c>
      <c r="B953" s="343" t="s">
        <v>977</v>
      </c>
      <c r="C953" s="296" t="s">
        <v>26</v>
      </c>
      <c r="D953" s="344">
        <v>2456.29</v>
      </c>
      <c r="E953" s="360"/>
      <c r="F953" s="344">
        <v>0</v>
      </c>
      <c r="G953" s="360"/>
      <c r="H953" s="344">
        <v>0</v>
      </c>
      <c r="I953" s="360"/>
      <c r="J953" s="344">
        <v>0</v>
      </c>
      <c r="K953" s="360"/>
      <c r="L953" s="344">
        <v>0</v>
      </c>
      <c r="M953" s="360"/>
      <c r="N953" s="344">
        <v>0</v>
      </c>
      <c r="O953" s="360"/>
      <c r="P953" s="344">
        <v>0</v>
      </c>
      <c r="Q953" s="360"/>
      <c r="R953" s="344">
        <v>0</v>
      </c>
    </row>
    <row r="954" spans="1:18">
      <c r="A954" s="296">
        <v>804420</v>
      </c>
      <c r="B954" s="343" t="s">
        <v>978</v>
      </c>
      <c r="C954" s="296" t="s">
        <v>26</v>
      </c>
      <c r="D954" s="344">
        <v>3808.15</v>
      </c>
      <c r="E954" s="360">
        <v>0.14230000000000001</v>
      </c>
      <c r="F954" s="344">
        <v>62.81</v>
      </c>
      <c r="G954" s="360">
        <v>0.2213</v>
      </c>
      <c r="H954" s="344">
        <v>77.37</v>
      </c>
      <c r="I954" s="360">
        <v>0.1205</v>
      </c>
      <c r="J954" s="344">
        <v>80.3</v>
      </c>
      <c r="K954" s="360">
        <v>0.11609999999999999</v>
      </c>
      <c r="L954" s="344">
        <v>68.16</v>
      </c>
      <c r="M954" s="360">
        <v>0.10580000000000001</v>
      </c>
      <c r="N954" s="344">
        <v>62.45</v>
      </c>
      <c r="O954" s="360">
        <v>0.1492</v>
      </c>
      <c r="P954" s="344">
        <v>57.58</v>
      </c>
      <c r="Q954" s="360">
        <v>0.21920000000000001</v>
      </c>
      <c r="R954" s="344">
        <v>60.18</v>
      </c>
    </row>
    <row r="955" spans="1:18">
      <c r="A955" s="296">
        <v>804244</v>
      </c>
      <c r="B955" s="343" t="s">
        <v>979</v>
      </c>
      <c r="C955" s="296" t="s">
        <v>26</v>
      </c>
      <c r="D955" s="344">
        <v>1990.45</v>
      </c>
      <c r="E955" s="360">
        <v>0.1072</v>
      </c>
      <c r="F955" s="344">
        <v>55.13</v>
      </c>
      <c r="G955" s="360">
        <v>0.17199999999999999</v>
      </c>
      <c r="H955" s="344">
        <v>68.41</v>
      </c>
      <c r="I955" s="360">
        <v>9.3100000000000002E-2</v>
      </c>
      <c r="J955" s="344">
        <v>72.3</v>
      </c>
      <c r="K955" s="360">
        <v>8.8099999999999998E-2</v>
      </c>
      <c r="L955" s="344">
        <v>59.03</v>
      </c>
      <c r="M955" s="360">
        <v>8.3199999999999996E-2</v>
      </c>
      <c r="N955" s="344">
        <v>53.95</v>
      </c>
      <c r="O955" s="360">
        <v>0.1181</v>
      </c>
      <c r="P955" s="344">
        <v>49.52</v>
      </c>
      <c r="Q955" s="360">
        <v>0.17430000000000001</v>
      </c>
      <c r="R955" s="344">
        <v>51.44</v>
      </c>
    </row>
    <row r="956" spans="1:18">
      <c r="A956" s="296">
        <v>804247</v>
      </c>
      <c r="B956" s="343" t="s">
        <v>980</v>
      </c>
      <c r="C956" s="296" t="s">
        <v>26</v>
      </c>
      <c r="D956" s="344">
        <v>2519.2399999999998</v>
      </c>
      <c r="E956" s="360">
        <v>0.1017</v>
      </c>
      <c r="F956" s="344">
        <v>54.02</v>
      </c>
      <c r="G956" s="360">
        <v>0.16439999999999999</v>
      </c>
      <c r="H956" s="344">
        <v>67.150000000000006</v>
      </c>
      <c r="I956" s="360">
        <v>8.9499999999999996E-2</v>
      </c>
      <c r="J956" s="344">
        <v>71.11</v>
      </c>
      <c r="K956" s="360">
        <v>8.4500000000000006E-2</v>
      </c>
      <c r="L956" s="344">
        <v>57.77</v>
      </c>
      <c r="M956" s="360">
        <v>7.9799999999999996E-2</v>
      </c>
      <c r="N956" s="344">
        <v>52.74</v>
      </c>
      <c r="O956" s="360">
        <v>0.114</v>
      </c>
      <c r="P956" s="344">
        <v>48.39</v>
      </c>
      <c r="Q956" s="360">
        <v>0.1668</v>
      </c>
      <c r="R956" s="344">
        <v>50.23</v>
      </c>
    </row>
    <row r="957" spans="1:18">
      <c r="A957" s="296">
        <v>804246</v>
      </c>
      <c r="B957" s="343" t="s">
        <v>981</v>
      </c>
      <c r="C957" s="296" t="s">
        <v>26</v>
      </c>
      <c r="D957" s="344">
        <v>2050.2399999999998</v>
      </c>
      <c r="E957" s="360"/>
      <c r="F957" s="344">
        <v>0</v>
      </c>
      <c r="G957" s="360"/>
      <c r="H957" s="344">
        <v>0</v>
      </c>
      <c r="I957" s="360"/>
      <c r="J957" s="344">
        <v>0</v>
      </c>
      <c r="K957" s="360"/>
      <c r="L957" s="344">
        <v>0</v>
      </c>
      <c r="M957" s="360"/>
      <c r="N957" s="344">
        <v>0</v>
      </c>
      <c r="O957" s="360"/>
      <c r="P957" s="344">
        <v>0</v>
      </c>
      <c r="Q957" s="360"/>
      <c r="R957" s="344">
        <v>0</v>
      </c>
    </row>
    <row r="958" spans="1:18">
      <c r="A958" s="296">
        <v>804249</v>
      </c>
      <c r="B958" s="343" t="s">
        <v>982</v>
      </c>
      <c r="C958" s="296" t="s">
        <v>26</v>
      </c>
      <c r="D958" s="344">
        <v>2603.73</v>
      </c>
      <c r="E958" s="360"/>
      <c r="F958" s="344">
        <v>0</v>
      </c>
      <c r="G958" s="360"/>
      <c r="H958" s="344">
        <v>0</v>
      </c>
      <c r="I958" s="360"/>
      <c r="J958" s="344">
        <v>0</v>
      </c>
      <c r="K958" s="360"/>
      <c r="L958" s="344">
        <v>0</v>
      </c>
      <c r="M958" s="360"/>
      <c r="N958" s="344">
        <v>0</v>
      </c>
      <c r="O958" s="360"/>
      <c r="P958" s="344">
        <v>0</v>
      </c>
      <c r="Q958" s="360"/>
      <c r="R958" s="344">
        <v>0</v>
      </c>
    </row>
    <row r="959" spans="1:18">
      <c r="A959" s="296">
        <v>804248</v>
      </c>
      <c r="B959" s="343" t="s">
        <v>983</v>
      </c>
      <c r="C959" s="296" t="s">
        <v>26</v>
      </c>
      <c r="D959" s="344">
        <v>2130.98</v>
      </c>
      <c r="E959" s="360"/>
      <c r="F959" s="344">
        <v>0</v>
      </c>
      <c r="G959" s="360"/>
      <c r="H959" s="344">
        <v>0</v>
      </c>
      <c r="I959" s="360"/>
      <c r="J959" s="344">
        <v>0</v>
      </c>
      <c r="K959" s="360"/>
      <c r="L959" s="344">
        <v>0</v>
      </c>
      <c r="M959" s="360"/>
      <c r="N959" s="344">
        <v>0</v>
      </c>
      <c r="O959" s="360"/>
      <c r="P959" s="344">
        <v>0</v>
      </c>
      <c r="Q959" s="360"/>
      <c r="R959" s="344">
        <v>0</v>
      </c>
    </row>
    <row r="960" spans="1:18">
      <c r="A960" s="296">
        <v>804423</v>
      </c>
      <c r="B960" s="343" t="s">
        <v>984</v>
      </c>
      <c r="C960" s="296" t="s">
        <v>26</v>
      </c>
      <c r="D960" s="344">
        <v>5827.73</v>
      </c>
      <c r="E960" s="360">
        <v>8.6400000000000005E-2</v>
      </c>
      <c r="F960" s="344">
        <v>97.79</v>
      </c>
      <c r="G960" s="360">
        <v>0.1421</v>
      </c>
      <c r="H960" s="344">
        <v>122.22</v>
      </c>
      <c r="I960" s="360">
        <v>7.6300000000000007E-2</v>
      </c>
      <c r="J960" s="344">
        <v>130.53</v>
      </c>
      <c r="K960" s="360">
        <v>7.1400000000000005E-2</v>
      </c>
      <c r="L960" s="344">
        <v>104.04</v>
      </c>
      <c r="M960" s="360">
        <v>6.93E-2</v>
      </c>
      <c r="N960" s="344">
        <v>94.74</v>
      </c>
      <c r="O960" s="360">
        <v>9.8400000000000001E-2</v>
      </c>
      <c r="P960" s="344">
        <v>86.73</v>
      </c>
      <c r="Q960" s="360">
        <v>0.14549999999999999</v>
      </c>
      <c r="R960" s="344">
        <v>89.78</v>
      </c>
    </row>
    <row r="961" spans="1:18">
      <c r="A961" s="296">
        <v>804251</v>
      </c>
      <c r="B961" s="343" t="s">
        <v>985</v>
      </c>
      <c r="C961" s="296" t="s">
        <v>26</v>
      </c>
      <c r="D961" s="344">
        <v>2716.66</v>
      </c>
      <c r="E961" s="360">
        <v>6.2600000000000003E-2</v>
      </c>
      <c r="F961" s="344">
        <v>90.11</v>
      </c>
      <c r="G961" s="360">
        <v>0.1052</v>
      </c>
      <c r="H961" s="344">
        <v>113.26</v>
      </c>
      <c r="I961" s="360">
        <v>5.62E-2</v>
      </c>
      <c r="J961" s="344">
        <v>122.53</v>
      </c>
      <c r="K961" s="360">
        <v>5.1999999999999998E-2</v>
      </c>
      <c r="L961" s="344">
        <v>94.91</v>
      </c>
      <c r="M961" s="360">
        <v>5.1700000000000003E-2</v>
      </c>
      <c r="N961" s="344">
        <v>86.24</v>
      </c>
      <c r="O961" s="360">
        <v>7.3899999999999993E-2</v>
      </c>
      <c r="P961" s="344">
        <v>78.67</v>
      </c>
      <c r="Q961" s="360">
        <v>0.10970000000000001</v>
      </c>
      <c r="R961" s="344">
        <v>81.040000000000006</v>
      </c>
    </row>
    <row r="962" spans="1:18">
      <c r="A962" s="296">
        <v>804422</v>
      </c>
      <c r="B962" s="343" t="s">
        <v>986</v>
      </c>
      <c r="C962" s="296" t="s">
        <v>26</v>
      </c>
      <c r="D962" s="344">
        <v>4704.84</v>
      </c>
      <c r="E962" s="360">
        <v>5.8999999999999997E-2</v>
      </c>
      <c r="F962" s="344">
        <v>89</v>
      </c>
      <c r="G962" s="360">
        <v>9.98E-2</v>
      </c>
      <c r="H962" s="344">
        <v>112</v>
      </c>
      <c r="I962" s="360">
        <v>5.3699999999999998E-2</v>
      </c>
      <c r="J962" s="344">
        <v>121.34</v>
      </c>
      <c r="K962" s="360">
        <v>4.9500000000000002E-2</v>
      </c>
      <c r="L962" s="344">
        <v>93.65</v>
      </c>
      <c r="M962" s="360">
        <v>4.9200000000000001E-2</v>
      </c>
      <c r="N962" s="344">
        <v>85.03</v>
      </c>
      <c r="O962" s="360">
        <v>7.0699999999999999E-2</v>
      </c>
      <c r="P962" s="344">
        <v>77.540000000000006</v>
      </c>
      <c r="Q962" s="360">
        <v>0.1041</v>
      </c>
      <c r="R962" s="344">
        <v>79.83</v>
      </c>
    </row>
    <row r="963" spans="1:18">
      <c r="A963" s="296">
        <v>804250</v>
      </c>
      <c r="B963" s="343" t="s">
        <v>987</v>
      </c>
      <c r="C963" s="296" t="s">
        <v>26</v>
      </c>
      <c r="D963" s="344">
        <v>2239.9899999999998</v>
      </c>
      <c r="E963" s="360"/>
      <c r="F963" s="344">
        <v>0</v>
      </c>
      <c r="G963" s="360"/>
      <c r="H963" s="344">
        <v>0</v>
      </c>
      <c r="I963" s="360"/>
      <c r="J963" s="344">
        <v>0</v>
      </c>
      <c r="K963" s="360"/>
      <c r="L963" s="344">
        <v>0</v>
      </c>
      <c r="M963" s="360"/>
      <c r="N963" s="344">
        <v>0</v>
      </c>
      <c r="O963" s="360"/>
      <c r="P963" s="344">
        <v>0</v>
      </c>
      <c r="Q963" s="360"/>
      <c r="R963" s="344">
        <v>0</v>
      </c>
    </row>
    <row r="964" spans="1:18">
      <c r="A964" s="296">
        <v>804235</v>
      </c>
      <c r="B964" s="343" t="s">
        <v>988</v>
      </c>
      <c r="C964" s="296" t="s">
        <v>26</v>
      </c>
      <c r="D964" s="344">
        <v>2318.1799999999998</v>
      </c>
      <c r="E964" s="360"/>
      <c r="F964" s="344">
        <v>0</v>
      </c>
      <c r="G964" s="360"/>
      <c r="H964" s="344">
        <v>0</v>
      </c>
      <c r="I964" s="360"/>
      <c r="J964" s="344">
        <v>0</v>
      </c>
      <c r="K964" s="360"/>
      <c r="L964" s="344">
        <v>0</v>
      </c>
      <c r="M964" s="360"/>
      <c r="N964" s="344">
        <v>0</v>
      </c>
      <c r="O964" s="360"/>
      <c r="P964" s="344">
        <v>0</v>
      </c>
      <c r="Q964" s="360"/>
      <c r="R964" s="344">
        <v>0</v>
      </c>
    </row>
    <row r="965" spans="1:18">
      <c r="A965" s="296">
        <v>804234</v>
      </c>
      <c r="B965" s="343" t="s">
        <v>989</v>
      </c>
      <c r="C965" s="296" t="s">
        <v>26</v>
      </c>
      <c r="D965" s="344">
        <v>1861.36</v>
      </c>
      <c r="E965" s="360"/>
      <c r="F965" s="344">
        <v>0</v>
      </c>
      <c r="G965" s="360"/>
      <c r="H965" s="344">
        <v>0</v>
      </c>
      <c r="I965" s="360"/>
      <c r="J965" s="344">
        <v>0</v>
      </c>
      <c r="K965" s="360"/>
      <c r="L965" s="344">
        <v>0</v>
      </c>
      <c r="M965" s="360"/>
      <c r="N965" s="344">
        <v>0</v>
      </c>
      <c r="O965" s="360"/>
      <c r="P965" s="344">
        <v>0</v>
      </c>
      <c r="Q965" s="360"/>
      <c r="R965" s="344">
        <v>0</v>
      </c>
    </row>
    <row r="966" spans="1:18">
      <c r="A966" s="296">
        <v>804425</v>
      </c>
      <c r="B966" s="343" t="s">
        <v>990</v>
      </c>
      <c r="C966" s="296" t="s">
        <v>26</v>
      </c>
      <c r="D966" s="344">
        <v>5836.2</v>
      </c>
      <c r="E966" s="360">
        <v>7.3400000000000007E-2</v>
      </c>
      <c r="F966" s="344">
        <v>122.43</v>
      </c>
      <c r="G966" s="360">
        <v>0.24429999999999999</v>
      </c>
      <c r="H966" s="344">
        <v>274.81</v>
      </c>
      <c r="I966" s="360">
        <v>7.3400000000000007E-2</v>
      </c>
      <c r="J966" s="344">
        <v>301.16000000000003</v>
      </c>
      <c r="K966" s="360">
        <v>6.7000000000000004E-2</v>
      </c>
      <c r="L966" s="344">
        <v>155.19999999999999</v>
      </c>
      <c r="M966" s="360">
        <v>0.10100000000000001</v>
      </c>
      <c r="N966" s="344">
        <v>149.84</v>
      </c>
      <c r="O966" s="360">
        <v>0.13469999999999999</v>
      </c>
      <c r="P966" s="344">
        <v>217.98</v>
      </c>
      <c r="Q966" s="360">
        <v>0.1239</v>
      </c>
      <c r="R966" s="344">
        <v>174.66</v>
      </c>
    </row>
    <row r="967" spans="1:18">
      <c r="A967" s="296">
        <v>804253</v>
      </c>
      <c r="B967" s="343" t="s">
        <v>991</v>
      </c>
      <c r="C967" s="296" t="s">
        <v>26</v>
      </c>
      <c r="D967" s="344">
        <v>3212.82</v>
      </c>
      <c r="E967" s="360">
        <v>5.6800000000000003E-2</v>
      </c>
      <c r="F967" s="344">
        <v>109.23</v>
      </c>
      <c r="G967" s="360">
        <v>0.20369999999999999</v>
      </c>
      <c r="H967" s="344">
        <v>259.33999999999997</v>
      </c>
      <c r="I967" s="360">
        <v>5.79E-2</v>
      </c>
      <c r="J967" s="344">
        <v>287.41000000000003</v>
      </c>
      <c r="K967" s="360">
        <v>5.2299999999999999E-2</v>
      </c>
      <c r="L967" s="344">
        <v>139.47</v>
      </c>
      <c r="M967" s="360">
        <v>8.3500000000000005E-2</v>
      </c>
      <c r="N967" s="344">
        <v>135.19</v>
      </c>
      <c r="O967" s="360">
        <v>0.1111</v>
      </c>
      <c r="P967" s="344">
        <v>204.12</v>
      </c>
      <c r="Q967" s="360">
        <v>9.8500000000000004E-2</v>
      </c>
      <c r="R967" s="344">
        <v>159.62</v>
      </c>
    </row>
    <row r="968" spans="1:18">
      <c r="A968" s="296">
        <v>804424</v>
      </c>
      <c r="B968" s="343" t="s">
        <v>992</v>
      </c>
      <c r="C968" s="296" t="s">
        <v>26</v>
      </c>
      <c r="D968" s="344">
        <v>4650.33</v>
      </c>
      <c r="E968" s="360">
        <v>5.5199999999999999E-2</v>
      </c>
      <c r="F968" s="344">
        <v>108</v>
      </c>
      <c r="G968" s="360">
        <v>0.1996</v>
      </c>
      <c r="H968" s="344">
        <v>257.94</v>
      </c>
      <c r="I968" s="360">
        <v>5.6599999999999998E-2</v>
      </c>
      <c r="J968" s="344">
        <v>286.12</v>
      </c>
      <c r="K968" s="360">
        <v>5.11E-2</v>
      </c>
      <c r="L968" s="344">
        <v>138.04</v>
      </c>
      <c r="M968" s="360">
        <v>8.1799999999999998E-2</v>
      </c>
      <c r="N968" s="344">
        <v>133.85</v>
      </c>
      <c r="O968" s="360">
        <v>0.10920000000000001</v>
      </c>
      <c r="P968" s="344">
        <v>202.85</v>
      </c>
      <c r="Q968" s="360">
        <v>9.6000000000000002E-2</v>
      </c>
      <c r="R968" s="344">
        <v>158.25</v>
      </c>
    </row>
    <row r="969" spans="1:18">
      <c r="A969" s="296">
        <v>804252</v>
      </c>
      <c r="B969" s="343" t="s">
        <v>993</v>
      </c>
      <c r="C969" s="296" t="s">
        <v>26</v>
      </c>
      <c r="D969" s="344">
        <v>2550.21</v>
      </c>
      <c r="E969" s="360"/>
      <c r="F969" s="344">
        <v>0</v>
      </c>
      <c r="G969" s="360"/>
      <c r="H969" s="344">
        <v>0</v>
      </c>
      <c r="I969" s="360"/>
      <c r="J969" s="344">
        <v>0</v>
      </c>
      <c r="K969" s="360"/>
      <c r="L969" s="344">
        <v>0</v>
      </c>
      <c r="M969" s="360"/>
      <c r="N969" s="344">
        <v>0</v>
      </c>
      <c r="O969" s="360"/>
      <c r="P969" s="344">
        <v>0</v>
      </c>
      <c r="Q969" s="360"/>
      <c r="R969" s="344">
        <v>0</v>
      </c>
    </row>
    <row r="970" spans="1:18">
      <c r="A970" s="296">
        <v>804257</v>
      </c>
      <c r="B970" s="343" t="s">
        <v>994</v>
      </c>
      <c r="C970" s="296" t="s">
        <v>26</v>
      </c>
      <c r="D970" s="344">
        <v>3233.12</v>
      </c>
      <c r="E970" s="360"/>
      <c r="F970" s="344">
        <v>0</v>
      </c>
      <c r="G970" s="360"/>
      <c r="H970" s="344">
        <v>0</v>
      </c>
      <c r="I970" s="360"/>
      <c r="J970" s="344">
        <v>0</v>
      </c>
      <c r="K970" s="360"/>
      <c r="L970" s="344">
        <v>0</v>
      </c>
      <c r="M970" s="360"/>
      <c r="N970" s="344">
        <v>0</v>
      </c>
      <c r="O970" s="360"/>
      <c r="P970" s="344">
        <v>0</v>
      </c>
      <c r="Q970" s="360"/>
      <c r="R970" s="344">
        <v>0</v>
      </c>
    </row>
    <row r="971" spans="1:18">
      <c r="A971" s="296">
        <v>804256</v>
      </c>
      <c r="B971" s="343" t="s">
        <v>995</v>
      </c>
      <c r="C971" s="296" t="s">
        <v>26</v>
      </c>
      <c r="D971" s="344">
        <v>2568.4</v>
      </c>
      <c r="E971" s="360"/>
      <c r="F971" s="344">
        <v>0</v>
      </c>
      <c r="G971" s="360"/>
      <c r="H971" s="344">
        <v>0</v>
      </c>
      <c r="I971" s="360"/>
      <c r="J971" s="344">
        <v>0</v>
      </c>
      <c r="K971" s="360"/>
      <c r="L971" s="344">
        <v>0</v>
      </c>
      <c r="M971" s="360"/>
      <c r="N971" s="344">
        <v>0</v>
      </c>
      <c r="O971" s="360"/>
      <c r="P971" s="344">
        <v>0</v>
      </c>
      <c r="Q971" s="360"/>
      <c r="R971" s="344">
        <v>0</v>
      </c>
    </row>
    <row r="972" spans="1:18">
      <c r="A972" s="296">
        <v>804427</v>
      </c>
      <c r="B972" s="343" t="s">
        <v>996</v>
      </c>
      <c r="C972" s="296" t="s">
        <v>26</v>
      </c>
      <c r="D972" s="344">
        <v>6118.37</v>
      </c>
      <c r="E972" s="360">
        <v>8.5500000000000007E-2</v>
      </c>
      <c r="F972" s="344">
        <v>110.8</v>
      </c>
      <c r="G972" s="360">
        <v>0.26989999999999997</v>
      </c>
      <c r="H972" s="344">
        <v>239.24</v>
      </c>
      <c r="I972" s="360">
        <v>8.4400000000000003E-2</v>
      </c>
      <c r="J972" s="344">
        <v>260.12</v>
      </c>
      <c r="K972" s="360">
        <v>7.7600000000000002E-2</v>
      </c>
      <c r="L972" s="344">
        <v>139.74</v>
      </c>
      <c r="M972" s="360">
        <v>0.11219999999999999</v>
      </c>
      <c r="N972" s="344">
        <v>134.57</v>
      </c>
      <c r="O972" s="360">
        <v>0.15</v>
      </c>
      <c r="P972" s="344">
        <v>190.83</v>
      </c>
      <c r="Q972" s="360">
        <v>0.14149999999999999</v>
      </c>
      <c r="R972" s="344">
        <v>155.51</v>
      </c>
    </row>
    <row r="973" spans="1:18">
      <c r="A973" s="296">
        <v>804259</v>
      </c>
      <c r="B973" s="343" t="s">
        <v>997</v>
      </c>
      <c r="C973" s="296" t="s">
        <v>26</v>
      </c>
      <c r="D973" s="344">
        <v>3258.87</v>
      </c>
      <c r="E973" s="360">
        <v>6.6600000000000006E-2</v>
      </c>
      <c r="F973" s="344">
        <v>97.6</v>
      </c>
      <c r="G973" s="360">
        <v>0.22800000000000001</v>
      </c>
      <c r="H973" s="344">
        <v>223.77</v>
      </c>
      <c r="I973" s="360">
        <v>6.7100000000000007E-2</v>
      </c>
      <c r="J973" s="344">
        <v>246.37</v>
      </c>
      <c r="K973" s="360">
        <v>6.0999999999999999E-2</v>
      </c>
      <c r="L973" s="344">
        <v>124.01</v>
      </c>
      <c r="M973" s="360">
        <v>9.3899999999999997E-2</v>
      </c>
      <c r="N973" s="344">
        <v>119.92</v>
      </c>
      <c r="O973" s="360">
        <v>0.12529999999999999</v>
      </c>
      <c r="P973" s="344">
        <v>176.97</v>
      </c>
      <c r="Q973" s="360">
        <v>0.11360000000000001</v>
      </c>
      <c r="R973" s="344">
        <v>140.47</v>
      </c>
    </row>
    <row r="974" spans="1:18">
      <c r="A974" s="296">
        <v>804426</v>
      </c>
      <c r="B974" s="343" t="s">
        <v>998</v>
      </c>
      <c r="C974" s="296" t="s">
        <v>26</v>
      </c>
      <c r="D974" s="344">
        <v>4872.37</v>
      </c>
      <c r="E974" s="360">
        <v>6.4799999999999996E-2</v>
      </c>
      <c r="F974" s="344">
        <v>96.37</v>
      </c>
      <c r="G974" s="360">
        <v>0.22370000000000001</v>
      </c>
      <c r="H974" s="344">
        <v>222.37</v>
      </c>
      <c r="I974" s="360">
        <v>6.5699999999999995E-2</v>
      </c>
      <c r="J974" s="344">
        <v>245.08</v>
      </c>
      <c r="K974" s="360">
        <v>5.96E-2</v>
      </c>
      <c r="L974" s="344">
        <v>122.58</v>
      </c>
      <c r="M974" s="360">
        <v>9.2100000000000001E-2</v>
      </c>
      <c r="N974" s="344">
        <v>118.58</v>
      </c>
      <c r="O974" s="360">
        <v>0.1232</v>
      </c>
      <c r="P974" s="344">
        <v>175.7</v>
      </c>
      <c r="Q974" s="360">
        <v>0.1108</v>
      </c>
      <c r="R974" s="344">
        <v>139.1</v>
      </c>
    </row>
    <row r="975" spans="1:18">
      <c r="A975" s="296">
        <v>804258</v>
      </c>
      <c r="B975" s="343" t="s">
        <v>999</v>
      </c>
      <c r="C975" s="296" t="s">
        <v>26</v>
      </c>
      <c r="D975" s="344">
        <v>2591.6</v>
      </c>
      <c r="E975" s="360"/>
      <c r="F975" s="344">
        <v>0</v>
      </c>
      <c r="G975" s="360"/>
      <c r="H975" s="344">
        <v>0</v>
      </c>
      <c r="I975" s="360"/>
      <c r="J975" s="344">
        <v>0</v>
      </c>
      <c r="K975" s="360"/>
      <c r="L975" s="344">
        <v>0</v>
      </c>
      <c r="M975" s="360"/>
      <c r="N975" s="344">
        <v>0</v>
      </c>
      <c r="O975" s="360"/>
      <c r="P975" s="344">
        <v>0</v>
      </c>
      <c r="Q975" s="360"/>
      <c r="R975" s="344">
        <v>0</v>
      </c>
    </row>
    <row r="976" spans="1:18">
      <c r="A976" s="296">
        <v>804261</v>
      </c>
      <c r="B976" s="343" t="s">
        <v>1000</v>
      </c>
      <c r="C976" s="296" t="s">
        <v>26</v>
      </c>
      <c r="D976" s="344">
        <v>3296.84</v>
      </c>
      <c r="E976" s="360"/>
      <c r="F976" s="344">
        <v>0</v>
      </c>
      <c r="G976" s="360"/>
      <c r="H976" s="344">
        <v>0</v>
      </c>
      <c r="I976" s="360"/>
      <c r="J976" s="344">
        <v>0</v>
      </c>
      <c r="K976" s="360"/>
      <c r="L976" s="344">
        <v>0</v>
      </c>
      <c r="M976" s="360"/>
      <c r="N976" s="344">
        <v>0</v>
      </c>
      <c r="O976" s="360"/>
      <c r="P976" s="344">
        <v>0</v>
      </c>
      <c r="Q976" s="360"/>
      <c r="R976" s="344">
        <v>0</v>
      </c>
    </row>
    <row r="977" spans="1:18">
      <c r="A977" s="296">
        <v>804260</v>
      </c>
      <c r="B977" s="343" t="s">
        <v>1001</v>
      </c>
      <c r="C977" s="296" t="s">
        <v>26</v>
      </c>
      <c r="D977" s="344">
        <v>2625.96</v>
      </c>
      <c r="E977" s="360"/>
      <c r="F977" s="344">
        <v>0</v>
      </c>
      <c r="G977" s="360"/>
      <c r="H977" s="344">
        <v>0</v>
      </c>
      <c r="I977" s="360"/>
      <c r="J977" s="344">
        <v>0</v>
      </c>
      <c r="K977" s="360"/>
      <c r="L977" s="344">
        <v>0</v>
      </c>
      <c r="M977" s="360"/>
      <c r="N977" s="344">
        <v>0</v>
      </c>
      <c r="O977" s="360"/>
      <c r="P977" s="344">
        <v>0</v>
      </c>
      <c r="Q977" s="360"/>
      <c r="R977" s="344">
        <v>0</v>
      </c>
    </row>
    <row r="978" spans="1:18">
      <c r="A978" s="296">
        <v>804263</v>
      </c>
      <c r="B978" s="343" t="s">
        <v>1002</v>
      </c>
      <c r="C978" s="296" t="s">
        <v>26</v>
      </c>
      <c r="D978" s="344">
        <v>3348.65</v>
      </c>
      <c r="E978" s="360">
        <v>0.54120000000000001</v>
      </c>
      <c r="F978" s="344">
        <v>14.86</v>
      </c>
      <c r="G978" s="360">
        <v>0.63260000000000005</v>
      </c>
      <c r="H978" s="344">
        <v>16.739999999999998</v>
      </c>
      <c r="I978" s="360">
        <v>0.35659999999999997</v>
      </c>
      <c r="J978" s="344">
        <v>15.38</v>
      </c>
      <c r="K978" s="360">
        <v>0.38819999999999999</v>
      </c>
      <c r="L978" s="344">
        <v>17.190000000000001</v>
      </c>
      <c r="M978" s="360">
        <v>0.26240000000000002</v>
      </c>
      <c r="N978" s="344">
        <v>16.11</v>
      </c>
      <c r="O978" s="360">
        <v>0.37059999999999998</v>
      </c>
      <c r="P978" s="344">
        <v>15.18</v>
      </c>
      <c r="Q978" s="360">
        <v>0.55859999999999999</v>
      </c>
      <c r="R978" s="344">
        <v>16.12</v>
      </c>
    </row>
    <row r="979" spans="1:18">
      <c r="A979" s="296">
        <v>804262</v>
      </c>
      <c r="B979" s="343" t="s">
        <v>1003</v>
      </c>
      <c r="C979" s="296" t="s">
        <v>26</v>
      </c>
      <c r="D979" s="344">
        <v>2673.11</v>
      </c>
      <c r="E979" s="360">
        <v>0.53269999999999995</v>
      </c>
      <c r="F979" s="344">
        <v>11.83</v>
      </c>
      <c r="G979" s="360">
        <v>0.62549999999999994</v>
      </c>
      <c r="H979" s="344">
        <v>13.31</v>
      </c>
      <c r="I979" s="360">
        <v>0.35310000000000002</v>
      </c>
      <c r="J979" s="344">
        <v>12.27</v>
      </c>
      <c r="K979" s="360">
        <v>0.38300000000000001</v>
      </c>
      <c r="L979" s="344">
        <v>13.68</v>
      </c>
      <c r="M979" s="360">
        <v>0.25729999999999997</v>
      </c>
      <c r="N979" s="344">
        <v>12.81</v>
      </c>
      <c r="O979" s="360">
        <v>0.3669</v>
      </c>
      <c r="P979" s="344">
        <v>12.08</v>
      </c>
      <c r="Q979" s="360">
        <v>0.55220000000000002</v>
      </c>
      <c r="R979" s="344">
        <v>12.82</v>
      </c>
    </row>
    <row r="980" spans="1:18">
      <c r="A980" s="296">
        <v>804429</v>
      </c>
      <c r="B980" s="343" t="s">
        <v>1004</v>
      </c>
      <c r="C980" s="296" t="s">
        <v>26</v>
      </c>
      <c r="D980" s="344">
        <v>6828.58</v>
      </c>
      <c r="E980" s="360">
        <v>0.52559999999999996</v>
      </c>
      <c r="F980" s="344">
        <v>9.8000000000000007</v>
      </c>
      <c r="G980" s="360">
        <v>0.61629999999999996</v>
      </c>
      <c r="H980" s="344">
        <v>10.99</v>
      </c>
      <c r="I980" s="360">
        <v>0.35399999999999998</v>
      </c>
      <c r="J980" s="344">
        <v>10.130000000000001</v>
      </c>
      <c r="K980" s="360">
        <v>0.38400000000000001</v>
      </c>
      <c r="L980" s="344">
        <v>11.28</v>
      </c>
      <c r="M980" s="360">
        <v>0.25619999999999998</v>
      </c>
      <c r="N980" s="344">
        <v>10.59</v>
      </c>
      <c r="O980" s="360">
        <v>0.36730000000000002</v>
      </c>
      <c r="P980" s="344">
        <v>9.9700000000000006</v>
      </c>
      <c r="Q980" s="360">
        <v>0.54659999999999997</v>
      </c>
      <c r="R980" s="344">
        <v>10.57</v>
      </c>
    </row>
    <row r="981" spans="1:18">
      <c r="A981" s="296">
        <v>804265</v>
      </c>
      <c r="B981" s="343" t="s">
        <v>1005</v>
      </c>
      <c r="C981" s="296" t="s">
        <v>26</v>
      </c>
      <c r="D981" s="344">
        <v>3417.98</v>
      </c>
      <c r="E981" s="360">
        <v>0.5</v>
      </c>
      <c r="F981" s="344">
        <v>1.92</v>
      </c>
      <c r="G981" s="360">
        <v>0.65100000000000002</v>
      </c>
      <c r="H981" s="344">
        <v>2.09</v>
      </c>
      <c r="I981" s="360">
        <v>0.44500000000000001</v>
      </c>
      <c r="J981" s="344">
        <v>1.91</v>
      </c>
      <c r="K981" s="360">
        <v>0.4869</v>
      </c>
      <c r="L981" s="344">
        <v>2.12</v>
      </c>
      <c r="M981" s="360">
        <v>0.25469999999999998</v>
      </c>
      <c r="N981" s="344">
        <v>2.0299999999999998</v>
      </c>
      <c r="O981" s="360">
        <v>0.45810000000000001</v>
      </c>
      <c r="P981" s="344">
        <v>1.92</v>
      </c>
      <c r="Q981" s="360">
        <v>0.52600000000000002</v>
      </c>
      <c r="R981" s="344">
        <v>1.99</v>
      </c>
    </row>
    <row r="982" spans="1:18">
      <c r="A982" s="296">
        <v>804428</v>
      </c>
      <c r="B982" s="343" t="s">
        <v>1006</v>
      </c>
      <c r="C982" s="296" t="s">
        <v>26</v>
      </c>
      <c r="D982" s="344">
        <v>5432.86</v>
      </c>
      <c r="E982" s="360">
        <v>0.48980000000000001</v>
      </c>
      <c r="F982" s="344">
        <v>0.46</v>
      </c>
      <c r="G982" s="360">
        <v>0.52170000000000005</v>
      </c>
      <c r="H982" s="344">
        <v>0.56999999999999995</v>
      </c>
      <c r="I982" s="360">
        <v>0</v>
      </c>
      <c r="J982" s="344">
        <v>0.51</v>
      </c>
      <c r="K982" s="360">
        <v>0</v>
      </c>
      <c r="L982" s="344">
        <v>0.59</v>
      </c>
      <c r="M982" s="360">
        <v>0</v>
      </c>
      <c r="N982" s="344">
        <v>0.53</v>
      </c>
      <c r="O982" s="360">
        <v>0</v>
      </c>
      <c r="P982" s="344">
        <v>0.49</v>
      </c>
      <c r="Q982" s="360">
        <v>0.48980000000000001</v>
      </c>
      <c r="R982" s="344">
        <v>0.55000000000000004</v>
      </c>
    </row>
    <row r="983" spans="1:18">
      <c r="A983" s="296">
        <v>804264</v>
      </c>
      <c r="B983" s="343" t="s">
        <v>1007</v>
      </c>
      <c r="C983" s="296" t="s">
        <v>26</v>
      </c>
      <c r="D983" s="344">
        <v>2736.88</v>
      </c>
      <c r="E983" s="360">
        <v>0.52480000000000004</v>
      </c>
      <c r="F983" s="344">
        <v>1.93</v>
      </c>
      <c r="G983" s="360">
        <v>0.62690000000000001</v>
      </c>
      <c r="H983" s="344">
        <v>2.17</v>
      </c>
      <c r="I983" s="360">
        <v>0.32719999999999999</v>
      </c>
      <c r="J983" s="344">
        <v>1.96</v>
      </c>
      <c r="K983" s="360">
        <v>0.36220000000000002</v>
      </c>
      <c r="L983" s="344">
        <v>2.21</v>
      </c>
      <c r="M983" s="360">
        <v>0.2036</v>
      </c>
      <c r="N983" s="344">
        <v>2.0699999999999998</v>
      </c>
      <c r="O983" s="360">
        <v>0.34300000000000003</v>
      </c>
      <c r="P983" s="344">
        <v>1.96</v>
      </c>
      <c r="Q983" s="360">
        <v>0.54079999999999995</v>
      </c>
      <c r="R983" s="344">
        <v>2.0699999999999998</v>
      </c>
    </row>
    <row r="984" spans="1:18">
      <c r="A984" s="296">
        <v>804267</v>
      </c>
      <c r="B984" s="343" t="s">
        <v>1008</v>
      </c>
      <c r="C984" s="296" t="s">
        <v>26</v>
      </c>
      <c r="D984" s="344">
        <v>3506.84</v>
      </c>
      <c r="E984" s="360">
        <v>0.49769999999999998</v>
      </c>
      <c r="F984" s="344">
        <v>2.04</v>
      </c>
      <c r="G984" s="360">
        <v>0.57350000000000001</v>
      </c>
      <c r="H984" s="344">
        <v>2.34</v>
      </c>
      <c r="I984" s="360">
        <v>0.21790000000000001</v>
      </c>
      <c r="J984" s="344">
        <v>2.11</v>
      </c>
      <c r="K984" s="360">
        <v>0.2417</v>
      </c>
      <c r="L984" s="344">
        <v>2.4</v>
      </c>
      <c r="M984" s="360">
        <v>0.1333</v>
      </c>
      <c r="N984" s="344">
        <v>2.21</v>
      </c>
      <c r="O984" s="360">
        <v>0.23080000000000001</v>
      </c>
      <c r="P984" s="344">
        <v>2.1</v>
      </c>
      <c r="Q984" s="360">
        <v>0.50480000000000003</v>
      </c>
      <c r="R984" s="344">
        <v>2.2400000000000002</v>
      </c>
    </row>
    <row r="985" spans="1:18">
      <c r="A985" s="296">
        <v>804266</v>
      </c>
      <c r="B985" s="343" t="s">
        <v>1009</v>
      </c>
      <c r="C985" s="296" t="s">
        <v>26</v>
      </c>
      <c r="D985" s="344">
        <v>2819.43</v>
      </c>
      <c r="E985" s="360">
        <v>0.51629999999999998</v>
      </c>
      <c r="F985" s="344">
        <v>3.82</v>
      </c>
      <c r="G985" s="360">
        <v>0.63349999999999995</v>
      </c>
      <c r="H985" s="344">
        <v>4.38</v>
      </c>
      <c r="I985" s="360">
        <v>0.28999999999999998</v>
      </c>
      <c r="J985" s="344">
        <v>3.91</v>
      </c>
      <c r="K985" s="360">
        <v>0.32479999999999998</v>
      </c>
      <c r="L985" s="344">
        <v>4.49</v>
      </c>
      <c r="M985" s="360">
        <v>0.1648</v>
      </c>
      <c r="N985" s="344">
        <v>4.16</v>
      </c>
      <c r="O985" s="360">
        <v>0.30530000000000002</v>
      </c>
      <c r="P985" s="344">
        <v>3.92</v>
      </c>
      <c r="Q985" s="360">
        <v>0.52549999999999997</v>
      </c>
      <c r="R985" s="344">
        <v>4.2</v>
      </c>
    </row>
    <row r="986" spans="1:18">
      <c r="A986" s="296">
        <v>804269</v>
      </c>
      <c r="B986" s="343" t="s">
        <v>1010</v>
      </c>
      <c r="C986" s="296" t="s">
        <v>26</v>
      </c>
      <c r="D986" s="344">
        <v>3625.19</v>
      </c>
      <c r="E986" s="360">
        <v>7.4000000000000003E-3</v>
      </c>
      <c r="F986" s="344">
        <v>14.74</v>
      </c>
      <c r="G986" s="360">
        <v>7.4999999999999997E-3</v>
      </c>
      <c r="H986" s="344">
        <v>14.23</v>
      </c>
      <c r="I986" s="360">
        <v>7.7000000000000002E-3</v>
      </c>
      <c r="J986" s="344">
        <v>14.3</v>
      </c>
      <c r="K986" s="360">
        <v>7.7000000000000002E-3</v>
      </c>
      <c r="L986" s="344">
        <v>12.5</v>
      </c>
      <c r="M986" s="360">
        <v>0</v>
      </c>
      <c r="N986" s="344">
        <v>12.71</v>
      </c>
      <c r="O986" s="360">
        <v>8.6999999999999994E-3</v>
      </c>
      <c r="P986" s="344">
        <v>12.91</v>
      </c>
      <c r="Q986" s="360">
        <v>8.5000000000000006E-3</v>
      </c>
      <c r="R986" s="344">
        <v>14.52</v>
      </c>
    </row>
    <row r="987" spans="1:18">
      <c r="A987" s="296">
        <v>804268</v>
      </c>
      <c r="B987" s="343" t="s">
        <v>1011</v>
      </c>
      <c r="C987" s="296" t="s">
        <v>26</v>
      </c>
      <c r="D987" s="344">
        <v>2930.41</v>
      </c>
      <c r="E987" s="360">
        <v>6.4000000000000003E-3</v>
      </c>
      <c r="F987" s="344">
        <v>12.5</v>
      </c>
      <c r="G987" s="360">
        <v>6.4000000000000003E-3</v>
      </c>
      <c r="H987" s="344">
        <v>12.03</v>
      </c>
      <c r="I987" s="360">
        <v>6.7000000000000002E-3</v>
      </c>
      <c r="J987" s="344">
        <v>12.08</v>
      </c>
      <c r="K987" s="360">
        <v>6.6E-3</v>
      </c>
      <c r="L987" s="344">
        <v>10.44</v>
      </c>
      <c r="M987" s="360">
        <v>0</v>
      </c>
      <c r="N987" s="344">
        <v>10.64</v>
      </c>
      <c r="O987" s="360">
        <v>7.4999999999999997E-3</v>
      </c>
      <c r="P987" s="344">
        <v>10.81</v>
      </c>
      <c r="Q987" s="360">
        <v>7.4000000000000003E-3</v>
      </c>
      <c r="R987" s="344">
        <v>12.23</v>
      </c>
    </row>
    <row r="988" spans="1:18">
      <c r="A988" s="296">
        <v>804431</v>
      </c>
      <c r="B988" s="343" t="s">
        <v>1012</v>
      </c>
      <c r="C988" s="296" t="s">
        <v>26</v>
      </c>
      <c r="D988" s="344">
        <v>8465.09</v>
      </c>
      <c r="E988" s="360">
        <v>3.3999999999999998E-3</v>
      </c>
      <c r="F988" s="344">
        <v>11.96</v>
      </c>
      <c r="G988" s="360">
        <v>3.3E-3</v>
      </c>
      <c r="H988" s="344">
        <v>11.35</v>
      </c>
      <c r="I988" s="360">
        <v>3.5000000000000001E-3</v>
      </c>
      <c r="J988" s="344">
        <v>11.5</v>
      </c>
      <c r="K988" s="360">
        <v>3.5000000000000001E-3</v>
      </c>
      <c r="L988" s="344">
        <v>9.75</v>
      </c>
      <c r="M988" s="360">
        <v>0</v>
      </c>
      <c r="N988" s="344">
        <v>10</v>
      </c>
      <c r="O988" s="360">
        <v>4.0000000000000001E-3</v>
      </c>
      <c r="P988" s="344">
        <v>10.130000000000001</v>
      </c>
      <c r="Q988" s="360">
        <v>3.8999999999999998E-3</v>
      </c>
      <c r="R988" s="344">
        <v>11.52</v>
      </c>
    </row>
    <row r="989" spans="1:18">
      <c r="A989" s="296">
        <v>804271</v>
      </c>
      <c r="B989" s="343" t="s">
        <v>1013</v>
      </c>
      <c r="C989" s="296" t="s">
        <v>26</v>
      </c>
      <c r="D989" s="344">
        <v>3783.64</v>
      </c>
      <c r="E989" s="360">
        <v>1.5E-3</v>
      </c>
      <c r="F989" s="344">
        <v>13.48</v>
      </c>
      <c r="G989" s="360">
        <v>1.5E-3</v>
      </c>
      <c r="H989" s="344">
        <v>12.61</v>
      </c>
      <c r="I989" s="360">
        <v>1.6000000000000001E-3</v>
      </c>
      <c r="J989" s="344">
        <v>12.93</v>
      </c>
      <c r="K989" s="360">
        <v>1.5E-3</v>
      </c>
      <c r="L989" s="344">
        <v>10.72</v>
      </c>
      <c r="M989" s="360">
        <v>0</v>
      </c>
      <c r="N989" s="344">
        <v>11.11</v>
      </c>
      <c r="O989" s="360">
        <v>1.8E-3</v>
      </c>
      <c r="P989" s="344">
        <v>11.21</v>
      </c>
      <c r="Q989" s="360">
        <v>1.8E-3</v>
      </c>
      <c r="R989" s="344">
        <v>12.79</v>
      </c>
    </row>
    <row r="990" spans="1:18">
      <c r="A990" s="296">
        <v>804430</v>
      </c>
      <c r="B990" s="343" t="s">
        <v>1014</v>
      </c>
      <c r="C990" s="296" t="s">
        <v>26</v>
      </c>
      <c r="D990" s="344">
        <v>6720.33</v>
      </c>
      <c r="E990" s="360">
        <v>1.1900000000000001E-2</v>
      </c>
      <c r="F990" s="344">
        <v>17.16</v>
      </c>
      <c r="G990" s="360">
        <v>1.2200000000000001E-2</v>
      </c>
      <c r="H990" s="344">
        <v>17.100000000000001</v>
      </c>
      <c r="I990" s="360">
        <v>1.23E-2</v>
      </c>
      <c r="J990" s="344">
        <v>16.82</v>
      </c>
      <c r="K990" s="360">
        <v>1.2500000000000001E-2</v>
      </c>
      <c r="L990" s="344">
        <v>15.47</v>
      </c>
      <c r="M990" s="360">
        <v>0</v>
      </c>
      <c r="N990" s="344">
        <v>15.47</v>
      </c>
      <c r="O990" s="360">
        <v>1.3599999999999999E-2</v>
      </c>
      <c r="P990" s="344">
        <v>15.83</v>
      </c>
      <c r="Q990" s="360">
        <v>1.3299999999999999E-2</v>
      </c>
      <c r="R990" s="344">
        <v>17.55</v>
      </c>
    </row>
    <row r="991" spans="1:18">
      <c r="A991" s="296">
        <v>804270</v>
      </c>
      <c r="B991" s="343" t="s">
        <v>1015</v>
      </c>
      <c r="C991" s="296" t="s">
        <v>26</v>
      </c>
      <c r="D991" s="344">
        <v>3080.74</v>
      </c>
      <c r="E991" s="360">
        <v>9.7000000000000003E-3</v>
      </c>
      <c r="F991" s="344">
        <v>16.36</v>
      </c>
      <c r="G991" s="360">
        <v>9.7999999999999997E-3</v>
      </c>
      <c r="H991" s="344">
        <v>15.97</v>
      </c>
      <c r="I991" s="360">
        <v>0.01</v>
      </c>
      <c r="J991" s="344">
        <v>15.93</v>
      </c>
      <c r="K991" s="360">
        <v>0.01</v>
      </c>
      <c r="L991" s="344">
        <v>14.17</v>
      </c>
      <c r="M991" s="360">
        <v>0</v>
      </c>
      <c r="N991" s="344">
        <v>14.34</v>
      </c>
      <c r="O991" s="360">
        <v>1.12E-2</v>
      </c>
      <c r="P991" s="344">
        <v>14.62</v>
      </c>
      <c r="Q991" s="360">
        <v>1.09E-2</v>
      </c>
      <c r="R991" s="344">
        <v>16.329999999999998</v>
      </c>
    </row>
    <row r="992" spans="1:18">
      <c r="A992" s="296">
        <v>804255</v>
      </c>
      <c r="B992" s="343" t="s">
        <v>1016</v>
      </c>
      <c r="C992" s="296" t="s">
        <v>26</v>
      </c>
      <c r="D992" s="344">
        <v>3217.91</v>
      </c>
      <c r="E992" s="360">
        <v>2.8299999999999999E-2</v>
      </c>
      <c r="F992" s="344">
        <v>16.350000000000001</v>
      </c>
      <c r="G992" s="360">
        <v>2.87E-2</v>
      </c>
      <c r="H992" s="344">
        <v>16.05</v>
      </c>
      <c r="I992" s="360">
        <v>2.93E-2</v>
      </c>
      <c r="J992" s="344">
        <v>15.95</v>
      </c>
      <c r="K992" s="360">
        <v>2.9499999999999998E-2</v>
      </c>
      <c r="L992" s="344">
        <v>14.34</v>
      </c>
      <c r="M992" s="360">
        <v>0</v>
      </c>
      <c r="N992" s="344">
        <v>14.46</v>
      </c>
      <c r="O992" s="360">
        <v>3.2500000000000001E-2</v>
      </c>
      <c r="P992" s="344">
        <v>14.74</v>
      </c>
      <c r="Q992" s="360">
        <v>3.1899999999999998E-2</v>
      </c>
      <c r="R992" s="344">
        <v>16.34</v>
      </c>
    </row>
    <row r="993" spans="1:18">
      <c r="A993" s="296">
        <v>804254</v>
      </c>
      <c r="B993" s="343" t="s">
        <v>1017</v>
      </c>
      <c r="C993" s="296" t="s">
        <v>26</v>
      </c>
      <c r="D993" s="344">
        <v>2554.6999999999998</v>
      </c>
      <c r="E993" s="360">
        <v>1.66E-2</v>
      </c>
      <c r="F993" s="344">
        <v>15.64</v>
      </c>
      <c r="G993" s="360">
        <v>1.66E-2</v>
      </c>
      <c r="H993" s="344">
        <v>15.07</v>
      </c>
      <c r="I993" s="360">
        <v>1.7299999999999999E-2</v>
      </c>
      <c r="J993" s="344">
        <v>15.15</v>
      </c>
      <c r="K993" s="360">
        <v>1.72E-2</v>
      </c>
      <c r="L993" s="344">
        <v>13.19</v>
      </c>
      <c r="M993" s="360">
        <v>0</v>
      </c>
      <c r="N993" s="344">
        <v>13.46</v>
      </c>
      <c r="O993" s="360">
        <v>1.9300000000000001E-2</v>
      </c>
      <c r="P993" s="344">
        <v>13.68</v>
      </c>
      <c r="Q993" s="360">
        <v>1.9E-2</v>
      </c>
      <c r="R993" s="344">
        <v>15.32</v>
      </c>
    </row>
    <row r="994" spans="1:18">
      <c r="A994" s="296">
        <v>804433</v>
      </c>
      <c r="B994" s="343" t="s">
        <v>1018</v>
      </c>
      <c r="C994" s="296" t="s">
        <v>26</v>
      </c>
      <c r="D994" s="344">
        <v>10284.799999999999</v>
      </c>
      <c r="E994" s="360">
        <v>3.8999999999999998E-3</v>
      </c>
      <c r="F994" s="344">
        <v>17772.41</v>
      </c>
      <c r="G994" s="360">
        <v>5.1000000000000004E-3</v>
      </c>
      <c r="H994" s="344">
        <v>20515.34</v>
      </c>
      <c r="I994" s="360">
        <v>4.7999999999999996E-3</v>
      </c>
      <c r="J994" s="344">
        <v>20103.509999999998</v>
      </c>
      <c r="K994" s="360">
        <v>4.4999999999999997E-3</v>
      </c>
      <c r="L994" s="344">
        <v>16758.61</v>
      </c>
      <c r="M994" s="360">
        <v>0</v>
      </c>
      <c r="N994" s="344">
        <v>16822.82</v>
      </c>
      <c r="O994" s="360">
        <v>5.7999999999999996E-3</v>
      </c>
      <c r="P994" s="344">
        <v>16504.79</v>
      </c>
      <c r="Q994" s="360">
        <v>5.4999999999999997E-3</v>
      </c>
      <c r="R994" s="344">
        <v>18595.32</v>
      </c>
    </row>
    <row r="995" spans="1:18">
      <c r="A995" s="296">
        <v>804273</v>
      </c>
      <c r="B995" s="343" t="s">
        <v>1019</v>
      </c>
      <c r="C995" s="296" t="s">
        <v>26</v>
      </c>
      <c r="D995" s="344">
        <v>5506.06</v>
      </c>
      <c r="E995" s="360">
        <v>6.9699999999999998E-2</v>
      </c>
      <c r="F995" s="344">
        <v>31936.79</v>
      </c>
      <c r="G995" s="360">
        <v>9.06E-2</v>
      </c>
      <c r="H995" s="344">
        <v>47071.54</v>
      </c>
      <c r="I995" s="360">
        <v>7.2999999999999995E-2</v>
      </c>
      <c r="J995" s="344">
        <v>42373.08</v>
      </c>
      <c r="K995" s="360">
        <v>6.83E-2</v>
      </c>
      <c r="L995" s="344">
        <v>33386.629999999997</v>
      </c>
      <c r="M995" s="360">
        <v>0</v>
      </c>
      <c r="N995" s="344">
        <v>28430.29</v>
      </c>
      <c r="O995" s="360">
        <v>0.12089999999999999</v>
      </c>
      <c r="P995" s="344">
        <v>35128.94</v>
      </c>
      <c r="Q995" s="360">
        <v>8.2400000000000001E-2</v>
      </c>
      <c r="R995" s="344">
        <v>38917.93</v>
      </c>
    </row>
    <row r="996" spans="1:18">
      <c r="A996" s="296">
        <v>804432</v>
      </c>
      <c r="B996" s="343" t="s">
        <v>1020</v>
      </c>
      <c r="C996" s="296" t="s">
        <v>26</v>
      </c>
      <c r="D996" s="344">
        <v>8009.25</v>
      </c>
      <c r="E996" s="360">
        <v>4.1999999999999997E-3</v>
      </c>
      <c r="F996" s="344">
        <v>26764.26</v>
      </c>
      <c r="G996" s="360">
        <v>5.7000000000000002E-3</v>
      </c>
      <c r="H996" s="344">
        <v>31316.85</v>
      </c>
      <c r="I996" s="360">
        <v>5.1999999999999998E-3</v>
      </c>
      <c r="J996" s="344">
        <v>30719.47</v>
      </c>
      <c r="K996" s="360">
        <v>5.0000000000000001E-3</v>
      </c>
      <c r="L996" s="344">
        <v>25266.55</v>
      </c>
      <c r="M996" s="360">
        <v>0</v>
      </c>
      <c r="N996" s="344">
        <v>25237.19</v>
      </c>
      <c r="O996" s="360">
        <v>6.4000000000000003E-3</v>
      </c>
      <c r="P996" s="344">
        <v>24931.23</v>
      </c>
      <c r="Q996" s="360">
        <v>6.1000000000000004E-3</v>
      </c>
      <c r="R996" s="344">
        <v>28075.95</v>
      </c>
    </row>
    <row r="997" spans="1:18">
      <c r="A997" s="296">
        <v>804272</v>
      </c>
      <c r="B997" s="343" t="s">
        <v>1021</v>
      </c>
      <c r="C997" s="296" t="s">
        <v>26</v>
      </c>
      <c r="D997" s="344">
        <v>4320.79</v>
      </c>
      <c r="E997" s="360">
        <v>6.54E-2</v>
      </c>
      <c r="F997" s="344">
        <v>51643.71</v>
      </c>
      <c r="G997" s="360">
        <v>8.5000000000000006E-2</v>
      </c>
      <c r="H997" s="344">
        <v>76429.820000000007</v>
      </c>
      <c r="I997" s="360">
        <v>6.8599999999999994E-2</v>
      </c>
      <c r="J997" s="344">
        <v>68766.179999999993</v>
      </c>
      <c r="K997" s="360">
        <v>6.3799999999999996E-2</v>
      </c>
      <c r="L997" s="344">
        <v>53754.27</v>
      </c>
      <c r="M997" s="360">
        <v>0</v>
      </c>
      <c r="N997" s="344">
        <v>45573.91</v>
      </c>
      <c r="O997" s="360">
        <v>0.115</v>
      </c>
      <c r="P997" s="344">
        <v>56642.94</v>
      </c>
      <c r="Q997" s="360">
        <v>7.7499999999999999E-2</v>
      </c>
      <c r="R997" s="344">
        <v>62892.34</v>
      </c>
    </row>
    <row r="998" spans="1:18">
      <c r="A998" s="296">
        <v>804277</v>
      </c>
      <c r="B998" s="343" t="s">
        <v>1022</v>
      </c>
      <c r="C998" s="296" t="s">
        <v>26</v>
      </c>
      <c r="D998" s="344">
        <v>5536.62</v>
      </c>
      <c r="E998" s="360">
        <v>4.3E-3</v>
      </c>
      <c r="F998" s="344">
        <v>37540.61</v>
      </c>
      <c r="G998" s="360">
        <v>5.7999999999999996E-3</v>
      </c>
      <c r="H998" s="344">
        <v>43801.05</v>
      </c>
      <c r="I998" s="360">
        <v>5.3E-3</v>
      </c>
      <c r="J998" s="344">
        <v>43040.11</v>
      </c>
      <c r="K998" s="360">
        <v>5.1000000000000004E-3</v>
      </c>
      <c r="L998" s="344">
        <v>35331.370000000003</v>
      </c>
      <c r="M998" s="360">
        <v>0</v>
      </c>
      <c r="N998" s="344">
        <v>35261.75</v>
      </c>
      <c r="O998" s="360">
        <v>6.6E-3</v>
      </c>
      <c r="P998" s="344">
        <v>34956.58</v>
      </c>
      <c r="Q998" s="360">
        <v>6.1999999999999998E-3</v>
      </c>
      <c r="R998" s="344">
        <v>39302.730000000003</v>
      </c>
    </row>
    <row r="999" spans="1:18">
      <c r="A999" s="296">
        <v>804276</v>
      </c>
      <c r="B999" s="343" t="s">
        <v>1023</v>
      </c>
      <c r="C999" s="296" t="s">
        <v>26</v>
      </c>
      <c r="D999" s="344">
        <v>4347.74</v>
      </c>
      <c r="E999" s="360">
        <v>6.4500000000000002E-2</v>
      </c>
      <c r="F999" s="344">
        <v>73387.19</v>
      </c>
      <c r="G999" s="360">
        <v>8.2799999999999999E-2</v>
      </c>
      <c r="H999" s="344">
        <v>108458.36</v>
      </c>
      <c r="I999" s="360">
        <v>6.7500000000000004E-2</v>
      </c>
      <c r="J999" s="344">
        <v>97449.36</v>
      </c>
      <c r="K999" s="360">
        <v>6.2300000000000001E-2</v>
      </c>
      <c r="L999" s="344">
        <v>76170.94</v>
      </c>
      <c r="M999" s="360">
        <v>0</v>
      </c>
      <c r="N999" s="344">
        <v>64415.13</v>
      </c>
      <c r="O999" s="360">
        <v>0.11360000000000001</v>
      </c>
      <c r="P999" s="344">
        <v>80119.94</v>
      </c>
      <c r="Q999" s="360">
        <v>7.5800000000000006E-2</v>
      </c>
      <c r="R999" s="344">
        <v>89239.34</v>
      </c>
    </row>
    <row r="1000" spans="1:18">
      <c r="A1000" s="296">
        <v>804435</v>
      </c>
      <c r="B1000" s="343" t="s">
        <v>1024</v>
      </c>
      <c r="C1000" s="296" t="s">
        <v>26</v>
      </c>
      <c r="D1000" s="344">
        <v>10793.82</v>
      </c>
      <c r="E1000" s="360">
        <v>3.5999999999999999E-3</v>
      </c>
      <c r="F1000" s="344">
        <v>52630.36</v>
      </c>
      <c r="G1000" s="360">
        <v>4.7999999999999996E-3</v>
      </c>
      <c r="H1000" s="344">
        <v>61704.15</v>
      </c>
      <c r="I1000" s="360">
        <v>4.4999999999999997E-3</v>
      </c>
      <c r="J1000" s="344">
        <v>60711.27</v>
      </c>
      <c r="K1000" s="360">
        <v>4.1999999999999997E-3</v>
      </c>
      <c r="L1000" s="344">
        <v>49318.96</v>
      </c>
      <c r="M1000" s="360">
        <v>0</v>
      </c>
      <c r="N1000" s="344">
        <v>49154.39</v>
      </c>
      <c r="O1000" s="360">
        <v>5.5999999999999999E-3</v>
      </c>
      <c r="P1000" s="344">
        <v>48862.2</v>
      </c>
      <c r="Q1000" s="360">
        <v>5.1999999999999998E-3</v>
      </c>
      <c r="R1000" s="344">
        <v>55047.12</v>
      </c>
    </row>
    <row r="1001" spans="1:18">
      <c r="A1001" s="296">
        <v>804279</v>
      </c>
      <c r="B1001" s="343" t="s">
        <v>1025</v>
      </c>
      <c r="C1001" s="296" t="s">
        <v>26</v>
      </c>
      <c r="D1001" s="344">
        <v>5574.82</v>
      </c>
      <c r="E1001" s="360">
        <v>6.2700000000000006E-2</v>
      </c>
      <c r="F1001" s="344">
        <v>89779.199999999997</v>
      </c>
      <c r="G1001" s="360">
        <v>8.14E-2</v>
      </c>
      <c r="H1001" s="344">
        <v>133194.01999999999</v>
      </c>
      <c r="I1001" s="360">
        <v>6.5799999999999997E-2</v>
      </c>
      <c r="J1001" s="344">
        <v>119792.66</v>
      </c>
      <c r="K1001" s="360">
        <v>6.0999999999999999E-2</v>
      </c>
      <c r="L1001" s="344">
        <v>93182.81</v>
      </c>
      <c r="M1001" s="360">
        <v>0</v>
      </c>
      <c r="N1001" s="344">
        <v>78775.199999999997</v>
      </c>
      <c r="O1001" s="360">
        <v>0.1113</v>
      </c>
      <c r="P1001" s="344">
        <v>98270.98</v>
      </c>
      <c r="Q1001" s="360">
        <v>7.4399999999999994E-2</v>
      </c>
      <c r="R1001" s="344">
        <v>109282.25</v>
      </c>
    </row>
    <row r="1002" spans="1:18">
      <c r="A1002" s="296">
        <v>804434</v>
      </c>
      <c r="B1002" s="343" t="s">
        <v>1026</v>
      </c>
      <c r="C1002" s="296" t="s">
        <v>26</v>
      </c>
      <c r="D1002" s="344">
        <v>8401.93</v>
      </c>
      <c r="E1002" s="360">
        <v>4.4000000000000003E-3</v>
      </c>
      <c r="F1002" s="344">
        <v>7446.47</v>
      </c>
      <c r="G1002" s="360">
        <v>6.0000000000000001E-3</v>
      </c>
      <c r="H1002" s="344">
        <v>8764.81</v>
      </c>
      <c r="I1002" s="360">
        <v>5.4999999999999997E-3</v>
      </c>
      <c r="J1002" s="344">
        <v>8583.68</v>
      </c>
      <c r="K1002" s="360">
        <v>5.1999999999999998E-3</v>
      </c>
      <c r="L1002" s="344">
        <v>7055.75</v>
      </c>
      <c r="M1002" s="360">
        <v>0</v>
      </c>
      <c r="N1002" s="344">
        <v>7013.37</v>
      </c>
      <c r="O1002" s="360">
        <v>6.7999999999999996E-3</v>
      </c>
      <c r="P1002" s="344">
        <v>6967.91</v>
      </c>
      <c r="Q1002" s="360">
        <v>6.4999999999999997E-3</v>
      </c>
      <c r="R1002" s="344">
        <v>7845.89</v>
      </c>
    </row>
    <row r="1003" spans="1:18">
      <c r="A1003" s="296">
        <v>804278</v>
      </c>
      <c r="B1003" s="343" t="s">
        <v>1027</v>
      </c>
      <c r="C1003" s="296" t="s">
        <v>26</v>
      </c>
      <c r="D1003" s="344">
        <v>4381.43</v>
      </c>
      <c r="E1003" s="360">
        <v>4.5999999999999999E-3</v>
      </c>
      <c r="F1003" s="344">
        <v>11543.17</v>
      </c>
      <c r="G1003" s="360">
        <v>6.6E-3</v>
      </c>
      <c r="H1003" s="344">
        <v>13730.59</v>
      </c>
      <c r="I1003" s="360">
        <v>5.7999999999999996E-3</v>
      </c>
      <c r="J1003" s="344">
        <v>13409.62</v>
      </c>
      <c r="K1003" s="360">
        <v>5.7000000000000002E-3</v>
      </c>
      <c r="L1003" s="344">
        <v>10921.16</v>
      </c>
      <c r="M1003" s="360">
        <v>0</v>
      </c>
      <c r="N1003" s="344">
        <v>10805.54</v>
      </c>
      <c r="O1003" s="360">
        <v>7.3000000000000001E-3</v>
      </c>
      <c r="P1003" s="344">
        <v>10763.7</v>
      </c>
      <c r="Q1003" s="360">
        <v>7.1000000000000004E-3</v>
      </c>
      <c r="R1003" s="344">
        <v>12209.23</v>
      </c>
    </row>
    <row r="1004" spans="1:18">
      <c r="A1004" s="296">
        <v>804281</v>
      </c>
      <c r="B1004" s="343" t="s">
        <v>1028</v>
      </c>
      <c r="C1004" s="296" t="s">
        <v>26</v>
      </c>
      <c r="D1004" s="344">
        <v>5631.13</v>
      </c>
      <c r="E1004" s="360">
        <v>7.0699999999999999E-2</v>
      </c>
      <c r="F1004" s="344">
        <v>15545.21</v>
      </c>
      <c r="G1004" s="360">
        <v>9.2600000000000002E-2</v>
      </c>
      <c r="H1004" s="344">
        <v>22923</v>
      </c>
      <c r="I1004" s="360">
        <v>7.4099999999999999E-2</v>
      </c>
      <c r="J1004" s="344">
        <v>20653.98</v>
      </c>
      <c r="K1004" s="360">
        <v>6.9699999999999998E-2</v>
      </c>
      <c r="L1004" s="344">
        <v>16286.89</v>
      </c>
      <c r="M1004" s="360">
        <v>0</v>
      </c>
      <c r="N1004" s="344">
        <v>13897.01</v>
      </c>
      <c r="O1004" s="360">
        <v>0.12230000000000001</v>
      </c>
      <c r="P1004" s="344">
        <v>17153.82</v>
      </c>
      <c r="Q1004" s="360">
        <v>8.3900000000000002E-2</v>
      </c>
      <c r="R1004" s="344">
        <v>18962.310000000001</v>
      </c>
    </row>
    <row r="1005" spans="1:18">
      <c r="A1005" s="296">
        <v>804280</v>
      </c>
      <c r="B1005" s="343" t="s">
        <v>1029</v>
      </c>
      <c r="C1005" s="296" t="s">
        <v>26</v>
      </c>
      <c r="D1005" s="344">
        <v>4431.58</v>
      </c>
      <c r="E1005" s="360">
        <v>4.4000000000000003E-3</v>
      </c>
      <c r="F1005" s="344">
        <v>10459.530000000001</v>
      </c>
      <c r="G1005" s="360">
        <v>6.1999999999999998E-3</v>
      </c>
      <c r="H1005" s="344">
        <v>12368.79</v>
      </c>
      <c r="I1005" s="360">
        <v>5.5999999999999999E-3</v>
      </c>
      <c r="J1005" s="344">
        <v>12103.58</v>
      </c>
      <c r="K1005" s="360">
        <v>5.4000000000000003E-3</v>
      </c>
      <c r="L1005" s="344">
        <v>9912.26</v>
      </c>
      <c r="M1005" s="360">
        <v>0</v>
      </c>
      <c r="N1005" s="344">
        <v>9832.77</v>
      </c>
      <c r="O1005" s="360">
        <v>7.0000000000000001E-3</v>
      </c>
      <c r="P1005" s="344">
        <v>9785.2000000000007</v>
      </c>
      <c r="Q1005" s="360">
        <v>6.7000000000000002E-3</v>
      </c>
      <c r="R1005" s="344">
        <v>11038.91</v>
      </c>
    </row>
    <row r="1006" spans="1:18">
      <c r="A1006" s="296">
        <v>804283</v>
      </c>
      <c r="B1006" s="343" t="s">
        <v>1030</v>
      </c>
      <c r="C1006" s="296" t="s">
        <v>26</v>
      </c>
      <c r="D1006" s="344">
        <v>5708.04</v>
      </c>
      <c r="E1006" s="360">
        <v>4.7000000000000002E-3</v>
      </c>
      <c r="F1006" s="344">
        <v>17136.150000000001</v>
      </c>
      <c r="G1006" s="360">
        <v>6.7999999999999996E-3</v>
      </c>
      <c r="H1006" s="344">
        <v>20485.060000000001</v>
      </c>
      <c r="I1006" s="360">
        <v>5.8999999999999999E-3</v>
      </c>
      <c r="J1006" s="344">
        <v>19983.36</v>
      </c>
      <c r="K1006" s="360">
        <v>5.8999999999999999E-3</v>
      </c>
      <c r="L1006" s="344">
        <v>16206.14</v>
      </c>
      <c r="M1006" s="360">
        <v>0</v>
      </c>
      <c r="N1006" s="344">
        <v>15999.25</v>
      </c>
      <c r="O1006" s="360">
        <v>7.4999999999999997E-3</v>
      </c>
      <c r="P1006" s="344">
        <v>15960.26</v>
      </c>
      <c r="Q1006" s="360">
        <v>7.3000000000000001E-3</v>
      </c>
      <c r="R1006" s="344">
        <v>18157.88</v>
      </c>
    </row>
    <row r="1007" spans="1:18">
      <c r="A1007" s="296">
        <v>804282</v>
      </c>
      <c r="B1007" s="343" t="s">
        <v>1031</v>
      </c>
      <c r="C1007" s="296" t="s">
        <v>26</v>
      </c>
      <c r="D1007" s="344">
        <v>4500.67</v>
      </c>
      <c r="E1007" s="360">
        <v>7.0199999999999999E-2</v>
      </c>
      <c r="F1007" s="344">
        <v>20522.36</v>
      </c>
      <c r="G1007" s="360">
        <v>9.4299999999999995E-2</v>
      </c>
      <c r="H1007" s="344">
        <v>30429.23</v>
      </c>
      <c r="I1007" s="360">
        <v>7.3999999999999996E-2</v>
      </c>
      <c r="J1007" s="344">
        <v>27493.01</v>
      </c>
      <c r="K1007" s="360">
        <v>7.0400000000000004E-2</v>
      </c>
      <c r="L1007" s="344">
        <v>21582.57</v>
      </c>
      <c r="M1007" s="360">
        <v>0</v>
      </c>
      <c r="N1007" s="344">
        <v>18471.560000000001</v>
      </c>
      <c r="O1007" s="360">
        <v>0.12180000000000001</v>
      </c>
      <c r="P1007" s="344">
        <v>22841.45</v>
      </c>
      <c r="Q1007" s="360">
        <v>8.4699999999999998E-2</v>
      </c>
      <c r="R1007" s="344">
        <v>25107.360000000001</v>
      </c>
    </row>
    <row r="1008" spans="1:18">
      <c r="A1008" s="296">
        <v>804437</v>
      </c>
      <c r="B1008" s="343" t="s">
        <v>1032</v>
      </c>
      <c r="C1008" s="296" t="s">
        <v>26</v>
      </c>
      <c r="D1008" s="344">
        <v>12087.25</v>
      </c>
      <c r="E1008" s="360">
        <v>4.4999999999999997E-3</v>
      </c>
      <c r="F1008" s="344">
        <v>18116.14</v>
      </c>
      <c r="G1008" s="360">
        <v>6.4000000000000003E-3</v>
      </c>
      <c r="H1008" s="344">
        <v>21545.53</v>
      </c>
      <c r="I1008" s="360">
        <v>5.7000000000000002E-3</v>
      </c>
      <c r="J1008" s="344">
        <v>21071.439999999999</v>
      </c>
      <c r="K1008" s="360">
        <v>5.4999999999999997E-3</v>
      </c>
      <c r="L1008" s="344">
        <v>17184.240000000002</v>
      </c>
      <c r="M1008" s="360">
        <v>0</v>
      </c>
      <c r="N1008" s="344">
        <v>17004.07</v>
      </c>
      <c r="O1008" s="360">
        <v>7.1999999999999998E-3</v>
      </c>
      <c r="P1008" s="344">
        <v>16963.88</v>
      </c>
      <c r="Q1008" s="360">
        <v>6.8999999999999999E-3</v>
      </c>
      <c r="R1008" s="344">
        <v>19158.04</v>
      </c>
    </row>
    <row r="1009" spans="1:18">
      <c r="A1009" s="296">
        <v>804285</v>
      </c>
      <c r="B1009" s="343" t="s">
        <v>1033</v>
      </c>
      <c r="C1009" s="296" t="s">
        <v>26</v>
      </c>
      <c r="D1009" s="344">
        <v>5809.28</v>
      </c>
      <c r="E1009" s="360">
        <v>4.7000000000000002E-3</v>
      </c>
      <c r="F1009" s="344">
        <v>31838.23</v>
      </c>
      <c r="G1009" s="360">
        <v>7.1000000000000004E-3</v>
      </c>
      <c r="H1009" s="344">
        <v>38328.870000000003</v>
      </c>
      <c r="I1009" s="360">
        <v>6.1000000000000004E-3</v>
      </c>
      <c r="J1009" s="344">
        <v>37376.25</v>
      </c>
      <c r="K1009" s="360">
        <v>6.0000000000000001E-3</v>
      </c>
      <c r="L1009" s="344">
        <v>30163.39</v>
      </c>
      <c r="M1009" s="360">
        <v>0</v>
      </c>
      <c r="N1009" s="344">
        <v>29685.85</v>
      </c>
      <c r="O1009" s="360">
        <v>7.7999999999999996E-3</v>
      </c>
      <c r="P1009" s="344">
        <v>29716.81</v>
      </c>
      <c r="Q1009" s="360">
        <v>7.6E-3</v>
      </c>
      <c r="R1009" s="344">
        <v>33819.82</v>
      </c>
    </row>
    <row r="1010" spans="1:18">
      <c r="A1010" s="296">
        <v>804436</v>
      </c>
      <c r="B1010" s="343" t="s">
        <v>1034</v>
      </c>
      <c r="C1010" s="296" t="s">
        <v>26</v>
      </c>
      <c r="D1010" s="344">
        <v>9400.1299999999992</v>
      </c>
      <c r="E1010" s="360">
        <v>5.4899999999999997E-2</v>
      </c>
      <c r="F1010" s="344">
        <v>32604.15</v>
      </c>
      <c r="G1010" s="360">
        <v>6.8000000000000005E-2</v>
      </c>
      <c r="H1010" s="344">
        <v>48407.92</v>
      </c>
      <c r="I1010" s="360">
        <v>5.7299999999999997E-2</v>
      </c>
      <c r="J1010" s="344">
        <v>43332.82</v>
      </c>
      <c r="K1010" s="360">
        <v>5.11E-2</v>
      </c>
      <c r="L1010" s="344">
        <v>33375.370000000003</v>
      </c>
      <c r="M1010" s="360">
        <v>0</v>
      </c>
      <c r="N1010" s="344">
        <v>27842.25</v>
      </c>
      <c r="O1010" s="360">
        <v>9.9599999999999994E-2</v>
      </c>
      <c r="P1010" s="344">
        <v>35069.919999999998</v>
      </c>
      <c r="Q1010" s="360">
        <v>6.3200000000000006E-2</v>
      </c>
      <c r="R1010" s="344">
        <v>39479.85</v>
      </c>
    </row>
    <row r="1011" spans="1:18">
      <c r="A1011" s="296">
        <v>804284</v>
      </c>
      <c r="B1011" s="343" t="s">
        <v>1035</v>
      </c>
      <c r="C1011" s="296" t="s">
        <v>26</v>
      </c>
      <c r="D1011" s="344">
        <v>4592.29</v>
      </c>
      <c r="E1011" s="360">
        <v>7.7799999999999994E-2</v>
      </c>
      <c r="F1011" s="344">
        <v>8187.26</v>
      </c>
      <c r="G1011" s="360">
        <v>9.9699999999999997E-2</v>
      </c>
      <c r="H1011" s="344">
        <v>11940.24</v>
      </c>
      <c r="I1011" s="360">
        <v>8.1100000000000005E-2</v>
      </c>
      <c r="J1011" s="344">
        <v>10740.86</v>
      </c>
      <c r="K1011" s="360">
        <v>7.5999999999999998E-2</v>
      </c>
      <c r="L1011" s="344">
        <v>8606.7199999999993</v>
      </c>
      <c r="M1011" s="360">
        <v>0</v>
      </c>
      <c r="N1011" s="344">
        <v>7373.02</v>
      </c>
      <c r="O1011" s="360">
        <v>0.13139999999999999</v>
      </c>
      <c r="P1011" s="344">
        <v>9006.9</v>
      </c>
      <c r="Q1011" s="360">
        <v>9.06E-2</v>
      </c>
      <c r="R1011" s="344">
        <v>9971.42</v>
      </c>
    </row>
    <row r="1012" spans="1:18">
      <c r="A1012" s="296">
        <v>804287</v>
      </c>
      <c r="B1012" s="343" t="s">
        <v>1036</v>
      </c>
      <c r="C1012" s="296" t="s">
        <v>26</v>
      </c>
      <c r="D1012" s="344">
        <v>5940.9</v>
      </c>
      <c r="E1012" s="360">
        <v>7.8200000000000006E-2</v>
      </c>
      <c r="F1012" s="344">
        <v>9426.5400000000009</v>
      </c>
      <c r="G1012" s="360">
        <v>9.9699999999999997E-2</v>
      </c>
      <c r="H1012" s="344">
        <v>13727.79</v>
      </c>
      <c r="I1012" s="360">
        <v>8.14E-2</v>
      </c>
      <c r="J1012" s="344">
        <v>12341.91</v>
      </c>
      <c r="K1012" s="360">
        <v>7.6200000000000004E-2</v>
      </c>
      <c r="L1012" s="344">
        <v>9904.41</v>
      </c>
      <c r="M1012" s="360">
        <v>0</v>
      </c>
      <c r="N1012" s="344">
        <v>8481.66</v>
      </c>
      <c r="O1012" s="360">
        <v>0.1318</v>
      </c>
      <c r="P1012" s="344">
        <v>10353.27</v>
      </c>
      <c r="Q1012" s="360">
        <v>9.0800000000000006E-2</v>
      </c>
      <c r="R1012" s="344">
        <v>11474.1</v>
      </c>
    </row>
    <row r="1013" spans="1:18">
      <c r="A1013" s="296">
        <v>804286</v>
      </c>
      <c r="B1013" s="343" t="s">
        <v>1037</v>
      </c>
      <c r="C1013" s="296" t="s">
        <v>26</v>
      </c>
      <c r="D1013" s="344">
        <v>4712.93</v>
      </c>
      <c r="E1013" s="360">
        <v>4.3E-3</v>
      </c>
      <c r="F1013" s="344">
        <v>4973.2299999999996</v>
      </c>
      <c r="G1013" s="360">
        <v>5.7999999999999996E-3</v>
      </c>
      <c r="H1013" s="344">
        <v>5827.64</v>
      </c>
      <c r="I1013" s="360">
        <v>5.3E-3</v>
      </c>
      <c r="J1013" s="344">
        <v>5713.06</v>
      </c>
      <c r="K1013" s="360">
        <v>5.1000000000000004E-3</v>
      </c>
      <c r="L1013" s="344">
        <v>4713.88</v>
      </c>
      <c r="M1013" s="360">
        <v>0</v>
      </c>
      <c r="N1013" s="344">
        <v>4694.6099999999997</v>
      </c>
      <c r="O1013" s="360">
        <v>6.6E-3</v>
      </c>
      <c r="P1013" s="344">
        <v>4658.25</v>
      </c>
      <c r="Q1013" s="360">
        <v>6.1999999999999998E-3</v>
      </c>
      <c r="R1013" s="344">
        <v>5231.55</v>
      </c>
    </row>
    <row r="1014" spans="1:18">
      <c r="A1014" s="296">
        <v>804289</v>
      </c>
      <c r="B1014" s="343" t="s">
        <v>1038</v>
      </c>
      <c r="C1014" s="296" t="s">
        <v>26</v>
      </c>
      <c r="D1014" s="344">
        <v>6113.68</v>
      </c>
      <c r="E1014" s="360">
        <v>7.4999999999999997E-2</v>
      </c>
      <c r="F1014" s="344">
        <v>13905.97</v>
      </c>
      <c r="G1014" s="360">
        <v>9.9699999999999997E-2</v>
      </c>
      <c r="H1014" s="344">
        <v>20483.39</v>
      </c>
      <c r="I1014" s="360">
        <v>7.8799999999999995E-2</v>
      </c>
      <c r="J1014" s="344">
        <v>18497.03</v>
      </c>
      <c r="K1014" s="360">
        <v>7.4999999999999997E-2</v>
      </c>
      <c r="L1014" s="344">
        <v>14670.51</v>
      </c>
      <c r="M1014" s="360">
        <v>0</v>
      </c>
      <c r="N1014" s="344">
        <v>12598.75</v>
      </c>
      <c r="O1014" s="360">
        <v>0.12809999999999999</v>
      </c>
      <c r="P1014" s="344">
        <v>15472.13</v>
      </c>
      <c r="Q1014" s="360">
        <v>8.9599999999999999E-2</v>
      </c>
      <c r="R1014" s="344">
        <v>17004.64</v>
      </c>
    </row>
    <row r="1015" spans="1:18">
      <c r="A1015" s="296">
        <v>804288</v>
      </c>
      <c r="B1015" s="343" t="s">
        <v>1039</v>
      </c>
      <c r="C1015" s="296" t="s">
        <v>26</v>
      </c>
      <c r="D1015" s="344">
        <v>4873.09</v>
      </c>
      <c r="E1015" s="360">
        <v>3.8999999999999998E-3</v>
      </c>
      <c r="F1015" s="344">
        <v>14296.41</v>
      </c>
      <c r="G1015" s="360">
        <v>5.1000000000000004E-3</v>
      </c>
      <c r="H1015" s="344">
        <v>16377.81</v>
      </c>
      <c r="I1015" s="360">
        <v>4.7999999999999996E-3</v>
      </c>
      <c r="J1015" s="344">
        <v>16031.77</v>
      </c>
      <c r="K1015" s="360">
        <v>4.5999999999999999E-3</v>
      </c>
      <c r="L1015" s="344">
        <v>13421.31</v>
      </c>
      <c r="M1015" s="360">
        <v>0</v>
      </c>
      <c r="N1015" s="344">
        <v>13492.37</v>
      </c>
      <c r="O1015" s="360">
        <v>5.7000000000000002E-3</v>
      </c>
      <c r="P1015" s="344">
        <v>13208.7</v>
      </c>
      <c r="Q1015" s="360">
        <v>5.5999999999999999E-3</v>
      </c>
      <c r="R1015" s="344">
        <v>14933.79</v>
      </c>
    </row>
    <row r="1016" spans="1:18">
      <c r="A1016" s="296">
        <v>804439</v>
      </c>
      <c r="B1016" s="343" t="s">
        <v>1040</v>
      </c>
      <c r="C1016" s="296" t="s">
        <v>26</v>
      </c>
      <c r="D1016" s="344">
        <v>15049.51</v>
      </c>
      <c r="E1016" s="360">
        <v>6.8599999999999994E-2</v>
      </c>
      <c r="F1016" s="344">
        <v>29890.22</v>
      </c>
      <c r="G1016" s="360">
        <v>9.0499999999999997E-2</v>
      </c>
      <c r="H1016" s="344">
        <v>44223.29</v>
      </c>
      <c r="I1016" s="360">
        <v>7.1999999999999995E-2</v>
      </c>
      <c r="J1016" s="344">
        <v>39865.61</v>
      </c>
      <c r="K1016" s="360">
        <v>6.7799999999999999E-2</v>
      </c>
      <c r="L1016" s="344">
        <v>31285.15</v>
      </c>
      <c r="M1016" s="360">
        <v>0</v>
      </c>
      <c r="N1016" s="344">
        <v>26662.7</v>
      </c>
      <c r="O1016" s="360">
        <v>0.1195</v>
      </c>
      <c r="P1016" s="344">
        <v>33014.89</v>
      </c>
      <c r="Q1016" s="360">
        <v>8.1900000000000001E-2</v>
      </c>
      <c r="R1016" s="344">
        <v>36478.18</v>
      </c>
    </row>
    <row r="1017" spans="1:18">
      <c r="A1017" s="296">
        <v>804291</v>
      </c>
      <c r="B1017" s="343" t="s">
        <v>1041</v>
      </c>
      <c r="C1017" s="296" t="s">
        <v>26</v>
      </c>
      <c r="D1017" s="344">
        <v>6342.73</v>
      </c>
      <c r="E1017" s="360">
        <v>4.0000000000000001E-3</v>
      </c>
      <c r="F1017" s="344">
        <v>22098.74</v>
      </c>
      <c r="G1017" s="360">
        <v>5.4000000000000003E-3</v>
      </c>
      <c r="H1017" s="344">
        <v>25612.799999999999</v>
      </c>
      <c r="I1017" s="360">
        <v>4.8999999999999998E-3</v>
      </c>
      <c r="J1017" s="344">
        <v>25099.91</v>
      </c>
      <c r="K1017" s="360">
        <v>4.7000000000000002E-3</v>
      </c>
      <c r="L1017" s="344">
        <v>20730.689999999999</v>
      </c>
      <c r="M1017" s="360">
        <v>0</v>
      </c>
      <c r="N1017" s="344">
        <v>20766.12</v>
      </c>
      <c r="O1017" s="360">
        <v>6.0000000000000001E-3</v>
      </c>
      <c r="P1017" s="344">
        <v>20428.21</v>
      </c>
      <c r="Q1017" s="360">
        <v>5.7999999999999996E-3</v>
      </c>
      <c r="R1017" s="344">
        <v>23114.61</v>
      </c>
    </row>
    <row r="1018" spans="1:18">
      <c r="A1018" s="296">
        <v>804438</v>
      </c>
      <c r="B1018" s="343" t="s">
        <v>1042</v>
      </c>
      <c r="C1018" s="296" t="s">
        <v>26</v>
      </c>
      <c r="D1018" s="344">
        <v>11679.04</v>
      </c>
      <c r="E1018" s="360">
        <v>6.5000000000000002E-2</v>
      </c>
      <c r="F1018" s="344">
        <v>48738.55</v>
      </c>
      <c r="G1018" s="360">
        <v>8.5500000000000007E-2</v>
      </c>
      <c r="H1018" s="344">
        <v>72343.72</v>
      </c>
      <c r="I1018" s="360">
        <v>6.83E-2</v>
      </c>
      <c r="J1018" s="344">
        <v>65177.599999999999</v>
      </c>
      <c r="K1018" s="360">
        <v>6.4000000000000001E-2</v>
      </c>
      <c r="L1018" s="344">
        <v>50813.58</v>
      </c>
      <c r="M1018" s="360">
        <v>0</v>
      </c>
      <c r="N1018" s="344">
        <v>43136.57</v>
      </c>
      <c r="O1018" s="360">
        <v>0.1145</v>
      </c>
      <c r="P1018" s="344">
        <v>53678.42</v>
      </c>
      <c r="Q1018" s="360">
        <v>7.7700000000000005E-2</v>
      </c>
      <c r="R1018" s="344">
        <v>59439.34</v>
      </c>
    </row>
    <row r="1019" spans="1:18">
      <c r="A1019" s="296">
        <v>804290</v>
      </c>
      <c r="B1019" s="343" t="s">
        <v>1043</v>
      </c>
      <c r="C1019" s="296" t="s">
        <v>26</v>
      </c>
      <c r="D1019" s="344">
        <v>5088.3100000000004</v>
      </c>
      <c r="E1019" s="360">
        <v>4.1000000000000003E-3</v>
      </c>
      <c r="F1019" s="344">
        <v>30753.23</v>
      </c>
      <c r="G1019" s="360">
        <v>5.4999999999999997E-3</v>
      </c>
      <c r="H1019" s="344">
        <v>35681.5</v>
      </c>
      <c r="I1019" s="360">
        <v>5.0000000000000001E-3</v>
      </c>
      <c r="J1019" s="344">
        <v>35005.25</v>
      </c>
      <c r="K1019" s="360">
        <v>4.7999999999999996E-3</v>
      </c>
      <c r="L1019" s="344">
        <v>28819.55</v>
      </c>
      <c r="M1019" s="360">
        <v>0</v>
      </c>
      <c r="N1019" s="344">
        <v>28825.77</v>
      </c>
      <c r="O1019" s="360">
        <v>6.1999999999999998E-3</v>
      </c>
      <c r="P1019" s="344">
        <v>28449.41</v>
      </c>
      <c r="Q1019" s="360">
        <v>5.8999999999999999E-3</v>
      </c>
      <c r="R1019" s="344">
        <v>32154.48</v>
      </c>
    </row>
    <row r="1020" spans="1:18">
      <c r="A1020" s="296">
        <v>804275</v>
      </c>
      <c r="B1020" s="343" t="s">
        <v>1044</v>
      </c>
      <c r="C1020" s="296" t="s">
        <v>26</v>
      </c>
      <c r="D1020" s="344">
        <v>5513.7</v>
      </c>
      <c r="E1020" s="360">
        <v>6.1600000000000002E-2</v>
      </c>
      <c r="F1020" s="344">
        <v>65900.429999999993</v>
      </c>
      <c r="G1020" s="360">
        <v>7.9799999999999996E-2</v>
      </c>
      <c r="H1020" s="344">
        <v>97849.47</v>
      </c>
      <c r="I1020" s="360">
        <v>6.4600000000000005E-2</v>
      </c>
      <c r="J1020" s="344">
        <v>87980.47</v>
      </c>
      <c r="K1020" s="360">
        <v>5.9799999999999999E-2</v>
      </c>
      <c r="L1020" s="344">
        <v>68305.460000000006</v>
      </c>
      <c r="M1020" s="360">
        <v>0</v>
      </c>
      <c r="N1020" s="344">
        <v>57665.89</v>
      </c>
      <c r="O1020" s="360">
        <v>0.10970000000000001</v>
      </c>
      <c r="P1020" s="344">
        <v>72046.89</v>
      </c>
      <c r="Q1020" s="360">
        <v>7.2999999999999995E-2</v>
      </c>
      <c r="R1020" s="344">
        <v>80190.73</v>
      </c>
    </row>
    <row r="1021" spans="1:18">
      <c r="A1021" s="296">
        <v>804274</v>
      </c>
      <c r="B1021" s="343" t="s">
        <v>1045</v>
      </c>
      <c r="C1021" s="296" t="s">
        <v>26</v>
      </c>
      <c r="D1021" s="344">
        <v>4327.53</v>
      </c>
      <c r="E1021" s="360">
        <v>3.5000000000000001E-3</v>
      </c>
      <c r="F1021" s="344">
        <v>43469.79</v>
      </c>
      <c r="G1021" s="360">
        <v>4.7999999999999996E-3</v>
      </c>
      <c r="H1021" s="344">
        <v>50779.06</v>
      </c>
      <c r="I1021" s="360">
        <v>4.4000000000000003E-3</v>
      </c>
      <c r="J1021" s="344">
        <v>49862.879999999997</v>
      </c>
      <c r="K1021" s="360">
        <v>4.1999999999999997E-3</v>
      </c>
      <c r="L1021" s="344">
        <v>40605.160000000003</v>
      </c>
      <c r="M1021" s="360">
        <v>0</v>
      </c>
      <c r="N1021" s="344">
        <v>40533.68</v>
      </c>
      <c r="O1021" s="360">
        <v>5.4000000000000003E-3</v>
      </c>
      <c r="P1021" s="344">
        <v>40123.769999999997</v>
      </c>
      <c r="Q1021" s="360">
        <v>5.1999999999999998E-3</v>
      </c>
      <c r="R1021" s="344">
        <v>45447.9</v>
      </c>
    </row>
    <row r="1022" spans="1:18">
      <c r="A1022" s="296">
        <v>804061</v>
      </c>
      <c r="B1022" s="343" t="s">
        <v>1046</v>
      </c>
      <c r="C1022" s="296" t="s">
        <v>26</v>
      </c>
      <c r="D1022" s="344">
        <v>378.93</v>
      </c>
      <c r="E1022" s="360">
        <v>5.9200000000000003E-2</v>
      </c>
      <c r="F1022" s="344">
        <v>94341.85</v>
      </c>
      <c r="G1022" s="360">
        <v>7.7899999999999997E-2</v>
      </c>
      <c r="H1022" s="344">
        <v>140828.57999999999</v>
      </c>
      <c r="I1022" s="360">
        <v>6.2300000000000001E-2</v>
      </c>
      <c r="J1022" s="344">
        <v>126798.64</v>
      </c>
      <c r="K1022" s="360">
        <v>5.8000000000000003E-2</v>
      </c>
      <c r="L1022" s="344">
        <v>97783.03</v>
      </c>
      <c r="M1022" s="360">
        <v>0</v>
      </c>
      <c r="N1022" s="344">
        <v>82514.09</v>
      </c>
      <c r="O1022" s="360">
        <v>0.10630000000000001</v>
      </c>
      <c r="P1022" s="344">
        <v>103517.16</v>
      </c>
      <c r="Q1022" s="360">
        <v>7.0999999999999994E-2</v>
      </c>
      <c r="R1022" s="344">
        <v>114961.76</v>
      </c>
    </row>
    <row r="1023" spans="1:18">
      <c r="A1023" s="296">
        <v>804060</v>
      </c>
      <c r="B1023" s="343" t="s">
        <v>1047</v>
      </c>
      <c r="C1023" s="296" t="s">
        <v>26</v>
      </c>
      <c r="D1023" s="344">
        <v>315.35000000000002</v>
      </c>
      <c r="E1023" s="360">
        <v>4.1999999999999997E-3</v>
      </c>
      <c r="F1023" s="344">
        <v>6153.99</v>
      </c>
      <c r="G1023" s="360">
        <v>5.7999999999999996E-3</v>
      </c>
      <c r="H1023" s="344">
        <v>7207.61</v>
      </c>
      <c r="I1023" s="360">
        <v>5.1999999999999998E-3</v>
      </c>
      <c r="J1023" s="344">
        <v>7044.89</v>
      </c>
      <c r="K1023" s="360">
        <v>5.1000000000000004E-3</v>
      </c>
      <c r="L1023" s="344">
        <v>5806.72</v>
      </c>
      <c r="M1023" s="360">
        <v>0</v>
      </c>
      <c r="N1023" s="344">
        <v>5782.52</v>
      </c>
      <c r="O1023" s="360">
        <v>6.4999999999999997E-3</v>
      </c>
      <c r="P1023" s="344">
        <v>5719.68</v>
      </c>
      <c r="Q1023" s="360">
        <v>6.3E-3</v>
      </c>
      <c r="R1023" s="344">
        <v>6477.81</v>
      </c>
    </row>
    <row r="1024" spans="1:18">
      <c r="A1024" s="296">
        <v>804065</v>
      </c>
      <c r="B1024" s="343" t="s">
        <v>1048</v>
      </c>
      <c r="C1024" s="296" t="s">
        <v>26</v>
      </c>
      <c r="D1024" s="344">
        <v>380.58</v>
      </c>
      <c r="E1024" s="360">
        <v>4.3E-3</v>
      </c>
      <c r="F1024" s="344">
        <v>8266.56</v>
      </c>
      <c r="G1024" s="360">
        <v>6.1999999999999998E-3</v>
      </c>
      <c r="H1024" s="344">
        <v>9778.2800000000007</v>
      </c>
      <c r="I1024" s="360">
        <v>5.4999999999999997E-3</v>
      </c>
      <c r="J1024" s="344">
        <v>9544.58</v>
      </c>
      <c r="K1024" s="360">
        <v>5.4000000000000003E-3</v>
      </c>
      <c r="L1024" s="344">
        <v>7807.84</v>
      </c>
      <c r="M1024" s="360">
        <v>0</v>
      </c>
      <c r="N1024" s="344">
        <v>7741.77</v>
      </c>
      <c r="O1024" s="360">
        <v>6.8999999999999999E-3</v>
      </c>
      <c r="P1024" s="344">
        <v>7687.6</v>
      </c>
      <c r="Q1024" s="360">
        <v>6.7000000000000002E-3</v>
      </c>
      <c r="R1024" s="344">
        <v>8732.39</v>
      </c>
    </row>
    <row r="1025" spans="1:18">
      <c r="A1025" s="296">
        <v>804064</v>
      </c>
      <c r="B1025" s="343" t="s">
        <v>1049</v>
      </c>
      <c r="C1025" s="296" t="s">
        <v>26</v>
      </c>
      <c r="D1025" s="344">
        <v>316.99</v>
      </c>
      <c r="E1025" s="360">
        <v>7.4700000000000003E-2</v>
      </c>
      <c r="F1025" s="344">
        <v>12168.98</v>
      </c>
      <c r="G1025" s="360">
        <v>9.9699999999999997E-2</v>
      </c>
      <c r="H1025" s="344">
        <v>17945.22</v>
      </c>
      <c r="I1025" s="360">
        <v>7.8600000000000003E-2</v>
      </c>
      <c r="J1025" s="344">
        <v>16212.08</v>
      </c>
      <c r="K1025" s="360">
        <v>7.4800000000000005E-2</v>
      </c>
      <c r="L1025" s="344">
        <v>12843.26</v>
      </c>
      <c r="M1025" s="360">
        <v>0</v>
      </c>
      <c r="N1025" s="344">
        <v>11032.66</v>
      </c>
      <c r="O1025" s="360">
        <v>0.1278</v>
      </c>
      <c r="P1025" s="344">
        <v>13557</v>
      </c>
      <c r="Q1025" s="360">
        <v>8.9499999999999996E-2</v>
      </c>
      <c r="R1025" s="344">
        <v>14887.46</v>
      </c>
    </row>
    <row r="1026" spans="1:18">
      <c r="A1026" s="296">
        <v>804067</v>
      </c>
      <c r="B1026" s="343" t="s">
        <v>1050</v>
      </c>
      <c r="C1026" s="296" t="s">
        <v>26</v>
      </c>
      <c r="D1026" s="344">
        <v>382.23</v>
      </c>
      <c r="E1026" s="360">
        <v>4.3E-3</v>
      </c>
      <c r="F1026" s="344">
        <v>8631.3700000000008</v>
      </c>
      <c r="G1026" s="360">
        <v>6.0000000000000001E-3</v>
      </c>
      <c r="H1026" s="344">
        <v>10158.43</v>
      </c>
      <c r="I1026" s="360">
        <v>5.3E-3</v>
      </c>
      <c r="J1026" s="344">
        <v>9922.4599999999991</v>
      </c>
      <c r="K1026" s="360">
        <v>5.1999999999999998E-3</v>
      </c>
      <c r="L1026" s="344">
        <v>8148.23</v>
      </c>
      <c r="M1026" s="360">
        <v>0</v>
      </c>
      <c r="N1026" s="344">
        <v>8097.13</v>
      </c>
      <c r="O1026" s="360">
        <v>6.7000000000000002E-3</v>
      </c>
      <c r="P1026" s="344">
        <v>8024.43</v>
      </c>
      <c r="Q1026" s="360">
        <v>6.4999999999999997E-3</v>
      </c>
      <c r="R1026" s="344">
        <v>9101.32</v>
      </c>
    </row>
    <row r="1027" spans="1:18">
      <c r="A1027" s="296">
        <v>804066</v>
      </c>
      <c r="B1027" s="343" t="s">
        <v>1051</v>
      </c>
      <c r="C1027" s="296" t="s">
        <v>26</v>
      </c>
      <c r="D1027" s="344">
        <v>318.64</v>
      </c>
      <c r="E1027" s="360">
        <v>4.4000000000000003E-3</v>
      </c>
      <c r="F1027" s="344">
        <v>12231.74</v>
      </c>
      <c r="G1027" s="360">
        <v>6.4000000000000003E-3</v>
      </c>
      <c r="H1027" s="344">
        <v>14544.65</v>
      </c>
      <c r="I1027" s="360">
        <v>5.5999999999999999E-3</v>
      </c>
      <c r="J1027" s="344">
        <v>14181.69</v>
      </c>
      <c r="K1027" s="360">
        <v>5.5999999999999999E-3</v>
      </c>
      <c r="L1027" s="344">
        <v>11551.16</v>
      </c>
      <c r="M1027" s="360">
        <v>0</v>
      </c>
      <c r="N1027" s="344">
        <v>11426.89</v>
      </c>
      <c r="O1027" s="360">
        <v>7.1000000000000004E-3</v>
      </c>
      <c r="P1027" s="344">
        <v>11365.86</v>
      </c>
      <c r="Q1027" s="360">
        <v>6.8999999999999999E-3</v>
      </c>
      <c r="R1027" s="344">
        <v>12945.78</v>
      </c>
    </row>
    <row r="1028" spans="1:18">
      <c r="A1028" s="296">
        <v>804069</v>
      </c>
      <c r="B1028" s="343" t="s">
        <v>1052</v>
      </c>
      <c r="C1028" s="296" t="s">
        <v>26</v>
      </c>
      <c r="D1028" s="344">
        <v>385.14</v>
      </c>
      <c r="E1028" s="360">
        <v>7.3499999999999996E-2</v>
      </c>
      <c r="F1028" s="344">
        <v>18385.41</v>
      </c>
      <c r="G1028" s="360">
        <v>9.9699999999999997E-2</v>
      </c>
      <c r="H1028" s="344">
        <v>27238.99</v>
      </c>
      <c r="I1028" s="360">
        <v>7.7499999999999999E-2</v>
      </c>
      <c r="J1028" s="344">
        <v>24652.15</v>
      </c>
      <c r="K1028" s="360">
        <v>7.4399999999999994E-2</v>
      </c>
      <c r="L1028" s="344">
        <v>19436.62</v>
      </c>
      <c r="M1028" s="360">
        <v>0</v>
      </c>
      <c r="N1028" s="344">
        <v>16715.849999999999</v>
      </c>
      <c r="O1028" s="360">
        <v>0.1263</v>
      </c>
      <c r="P1028" s="344">
        <v>20590.990000000002</v>
      </c>
      <c r="Q1028" s="360">
        <v>8.8999999999999996E-2</v>
      </c>
      <c r="R1028" s="344">
        <v>22535.19</v>
      </c>
    </row>
    <row r="1029" spans="1:18">
      <c r="A1029" s="296">
        <v>804068</v>
      </c>
      <c r="B1029" s="343" t="s">
        <v>1053</v>
      </c>
      <c r="C1029" s="296" t="s">
        <v>26</v>
      </c>
      <c r="D1029" s="344">
        <v>321.41000000000003</v>
      </c>
      <c r="E1029" s="360">
        <v>4.3E-3</v>
      </c>
      <c r="F1029" s="344">
        <v>14932.13</v>
      </c>
      <c r="G1029" s="360">
        <v>6.1999999999999998E-3</v>
      </c>
      <c r="H1029" s="344">
        <v>17670.72</v>
      </c>
      <c r="I1029" s="360">
        <v>5.4999999999999997E-3</v>
      </c>
      <c r="J1029" s="344">
        <v>17250.98</v>
      </c>
      <c r="K1029" s="360">
        <v>5.4000000000000003E-3</v>
      </c>
      <c r="L1029" s="344">
        <v>14109.66</v>
      </c>
      <c r="M1029" s="360">
        <v>0</v>
      </c>
      <c r="N1029" s="344">
        <v>13987.59</v>
      </c>
      <c r="O1029" s="360">
        <v>6.8999999999999999E-3</v>
      </c>
      <c r="P1029" s="344">
        <v>13895.53</v>
      </c>
      <c r="Q1029" s="360">
        <v>6.7000000000000002E-3</v>
      </c>
      <c r="R1029" s="344">
        <v>15775.75</v>
      </c>
    </row>
    <row r="1030" spans="1:18">
      <c r="A1030" s="296">
        <v>804071</v>
      </c>
      <c r="B1030" s="343" t="s">
        <v>1054</v>
      </c>
      <c r="C1030" s="296" t="s">
        <v>26</v>
      </c>
      <c r="D1030" s="344">
        <v>389.26</v>
      </c>
      <c r="E1030" s="360">
        <v>4.4999999999999997E-3</v>
      </c>
      <c r="F1030" s="344">
        <v>23222.9</v>
      </c>
      <c r="G1030" s="360">
        <v>6.7000000000000002E-3</v>
      </c>
      <c r="H1030" s="344">
        <v>27815.24</v>
      </c>
      <c r="I1030" s="360">
        <v>5.7000000000000002E-3</v>
      </c>
      <c r="J1030" s="344">
        <v>27111.17</v>
      </c>
      <c r="K1030" s="360">
        <v>5.7000000000000002E-3</v>
      </c>
      <c r="L1030" s="344">
        <v>21972.18</v>
      </c>
      <c r="M1030" s="360">
        <v>0</v>
      </c>
      <c r="N1030" s="344">
        <v>21666.23</v>
      </c>
      <c r="O1030" s="360">
        <v>7.3000000000000001E-3</v>
      </c>
      <c r="P1030" s="344">
        <v>21628.560000000001</v>
      </c>
      <c r="Q1030" s="360">
        <v>7.1999999999999998E-3</v>
      </c>
      <c r="R1030" s="344">
        <v>24641.439999999999</v>
      </c>
    </row>
    <row r="1031" spans="1:18">
      <c r="A1031" s="296">
        <v>804070</v>
      </c>
      <c r="B1031" s="343" t="s">
        <v>1055</v>
      </c>
      <c r="C1031" s="296" t="s">
        <v>26</v>
      </c>
      <c r="D1031" s="344">
        <v>325.52</v>
      </c>
      <c r="E1031" s="360">
        <v>5.8999999999999997E-2</v>
      </c>
      <c r="F1031" s="344">
        <v>27864.57</v>
      </c>
      <c r="G1031" s="360">
        <v>7.4899999999999994E-2</v>
      </c>
      <c r="H1031" s="344">
        <v>41351.61</v>
      </c>
      <c r="I1031" s="360">
        <v>6.1699999999999998E-2</v>
      </c>
      <c r="J1031" s="344">
        <v>37105.93</v>
      </c>
      <c r="K1031" s="360">
        <v>5.6300000000000003E-2</v>
      </c>
      <c r="L1031" s="344">
        <v>28729.119999999999</v>
      </c>
      <c r="M1031" s="360">
        <v>0</v>
      </c>
      <c r="N1031" s="344">
        <v>24133.45</v>
      </c>
      <c r="O1031" s="360">
        <v>0.1057</v>
      </c>
      <c r="P1031" s="344">
        <v>30243.61</v>
      </c>
      <c r="Q1031" s="360">
        <v>6.9099999999999995E-2</v>
      </c>
      <c r="R1031" s="344">
        <v>33831.629999999997</v>
      </c>
    </row>
    <row r="1032" spans="1:18">
      <c r="A1032" s="296">
        <v>804073</v>
      </c>
      <c r="B1032" s="343" t="s">
        <v>1056</v>
      </c>
      <c r="C1032" s="296" t="s">
        <v>26</v>
      </c>
      <c r="D1032" s="344">
        <v>394.65</v>
      </c>
      <c r="E1032" s="360">
        <v>3.8E-3</v>
      </c>
      <c r="F1032" s="344">
        <v>1200.51</v>
      </c>
      <c r="G1032" s="360">
        <v>5.0000000000000001E-3</v>
      </c>
      <c r="H1032" s="344">
        <v>1377.66</v>
      </c>
      <c r="I1032" s="360">
        <v>4.7000000000000002E-3</v>
      </c>
      <c r="J1032" s="344">
        <v>1350.83</v>
      </c>
      <c r="K1032" s="360">
        <v>4.4000000000000003E-3</v>
      </c>
      <c r="L1032" s="344">
        <v>1131.18</v>
      </c>
      <c r="M1032" s="360">
        <v>0</v>
      </c>
      <c r="N1032" s="344">
        <v>1136.3499999999999</v>
      </c>
      <c r="O1032" s="360">
        <v>5.7000000000000002E-3</v>
      </c>
      <c r="P1032" s="344">
        <v>1115.5999999999999</v>
      </c>
      <c r="Q1032" s="360">
        <v>5.4000000000000003E-3</v>
      </c>
      <c r="R1032" s="344">
        <v>1254.55</v>
      </c>
    </row>
    <row r="1033" spans="1:18">
      <c r="A1033" s="296">
        <v>804072</v>
      </c>
      <c r="B1033" s="343" t="s">
        <v>1057</v>
      </c>
      <c r="C1033" s="296" t="s">
        <v>26</v>
      </c>
      <c r="D1033" s="344">
        <v>330.76</v>
      </c>
      <c r="E1033" s="360">
        <v>7.7799999999999994E-2</v>
      </c>
      <c r="F1033" s="344">
        <v>8187.26</v>
      </c>
      <c r="G1033" s="360">
        <v>9.9699999999999997E-2</v>
      </c>
      <c r="H1033" s="344">
        <v>11940.24</v>
      </c>
      <c r="I1033" s="360">
        <v>8.1100000000000005E-2</v>
      </c>
      <c r="J1033" s="344">
        <v>10740.86</v>
      </c>
      <c r="K1033" s="360">
        <v>7.5999999999999998E-2</v>
      </c>
      <c r="L1033" s="344">
        <v>8606.7199999999993</v>
      </c>
      <c r="M1033" s="360">
        <v>0</v>
      </c>
      <c r="N1033" s="344">
        <v>7373.02</v>
      </c>
      <c r="O1033" s="360">
        <v>0.13139999999999999</v>
      </c>
      <c r="P1033" s="344">
        <v>9006.9</v>
      </c>
      <c r="Q1033" s="360">
        <v>9.06E-2</v>
      </c>
      <c r="R1033" s="344">
        <v>9971.42</v>
      </c>
    </row>
    <row r="1034" spans="1:18">
      <c r="A1034" s="296">
        <v>804075</v>
      </c>
      <c r="B1034" s="343" t="s">
        <v>1058</v>
      </c>
      <c r="C1034" s="296" t="s">
        <v>26</v>
      </c>
      <c r="D1034" s="344">
        <v>402.05</v>
      </c>
      <c r="E1034" s="360">
        <v>4.0000000000000001E-3</v>
      </c>
      <c r="F1034" s="344">
        <v>2453.71</v>
      </c>
      <c r="G1034" s="360">
        <v>5.4000000000000003E-3</v>
      </c>
      <c r="H1034" s="344">
        <v>2849.6</v>
      </c>
      <c r="I1034" s="360">
        <v>5.0000000000000001E-3</v>
      </c>
      <c r="J1034" s="344">
        <v>2791.31</v>
      </c>
      <c r="K1034" s="360">
        <v>4.7999999999999996E-3</v>
      </c>
      <c r="L1034" s="344">
        <v>2317.4899999999998</v>
      </c>
      <c r="M1034" s="360">
        <v>0</v>
      </c>
      <c r="N1034" s="344">
        <v>2316.31</v>
      </c>
      <c r="O1034" s="360">
        <v>6.1000000000000004E-3</v>
      </c>
      <c r="P1034" s="344">
        <v>2286.16</v>
      </c>
      <c r="Q1034" s="360">
        <v>5.7999999999999996E-3</v>
      </c>
      <c r="R1034" s="344">
        <v>2574.85</v>
      </c>
    </row>
    <row r="1035" spans="1:18">
      <c r="A1035" s="296">
        <v>804074</v>
      </c>
      <c r="B1035" s="343" t="s">
        <v>1059</v>
      </c>
      <c r="C1035" s="296" t="s">
        <v>26</v>
      </c>
      <c r="D1035" s="344">
        <v>338.17</v>
      </c>
      <c r="E1035" s="360">
        <v>4.1000000000000003E-3</v>
      </c>
      <c r="F1035" s="344">
        <v>2990.3</v>
      </c>
      <c r="G1035" s="360">
        <v>5.5999999999999999E-3</v>
      </c>
      <c r="H1035" s="344">
        <v>3486.36</v>
      </c>
      <c r="I1035" s="360">
        <v>5.1000000000000004E-3</v>
      </c>
      <c r="J1035" s="344">
        <v>3413.41</v>
      </c>
      <c r="K1035" s="360">
        <v>4.8999999999999998E-3</v>
      </c>
      <c r="L1035" s="344">
        <v>2825.77</v>
      </c>
      <c r="M1035" s="360">
        <v>0</v>
      </c>
      <c r="N1035" s="344">
        <v>2819.57</v>
      </c>
      <c r="O1035" s="360">
        <v>6.1999999999999998E-3</v>
      </c>
      <c r="P1035" s="344">
        <v>2787.32</v>
      </c>
      <c r="Q1035" s="360">
        <v>6.0000000000000001E-3</v>
      </c>
      <c r="R1035" s="344">
        <v>3142.26</v>
      </c>
    </row>
    <row r="1036" spans="1:18">
      <c r="A1036" s="296">
        <v>804077</v>
      </c>
      <c r="B1036" s="343" t="s">
        <v>1060</v>
      </c>
      <c r="C1036" s="296" t="s">
        <v>26</v>
      </c>
      <c r="D1036" s="344">
        <v>411.55</v>
      </c>
      <c r="E1036" s="360">
        <v>7.7799999999999994E-2</v>
      </c>
      <c r="F1036" s="344">
        <v>8187.26</v>
      </c>
      <c r="G1036" s="360">
        <v>9.9699999999999997E-2</v>
      </c>
      <c r="H1036" s="344">
        <v>11940.24</v>
      </c>
      <c r="I1036" s="360">
        <v>8.1100000000000005E-2</v>
      </c>
      <c r="J1036" s="344">
        <v>10740.86</v>
      </c>
      <c r="K1036" s="360">
        <v>7.5999999999999998E-2</v>
      </c>
      <c r="L1036" s="344">
        <v>8606.7199999999993</v>
      </c>
      <c r="M1036" s="360">
        <v>0</v>
      </c>
      <c r="N1036" s="344">
        <v>7373.02</v>
      </c>
      <c r="O1036" s="360">
        <v>0.13139999999999999</v>
      </c>
      <c r="P1036" s="344">
        <v>9006.9</v>
      </c>
      <c r="Q1036" s="360">
        <v>9.06E-2</v>
      </c>
      <c r="R1036" s="344">
        <v>9971.42</v>
      </c>
    </row>
    <row r="1037" spans="1:18">
      <c r="A1037" s="296">
        <v>804076</v>
      </c>
      <c r="B1037" s="343" t="s">
        <v>1061</v>
      </c>
      <c r="C1037" s="296" t="s">
        <v>26</v>
      </c>
      <c r="D1037" s="344">
        <v>347.52</v>
      </c>
      <c r="E1037" s="360">
        <v>4.1000000000000003E-3</v>
      </c>
      <c r="F1037" s="344">
        <v>4108.24</v>
      </c>
      <c r="G1037" s="360">
        <v>5.5999999999999999E-3</v>
      </c>
      <c r="H1037" s="344">
        <v>4788.8500000000004</v>
      </c>
      <c r="I1037" s="360">
        <v>5.1000000000000004E-3</v>
      </c>
      <c r="J1037" s="344">
        <v>4684.7700000000004</v>
      </c>
      <c r="K1037" s="360">
        <v>4.8999999999999998E-3</v>
      </c>
      <c r="L1037" s="344">
        <v>3876.07</v>
      </c>
      <c r="M1037" s="360">
        <v>0</v>
      </c>
      <c r="N1037" s="344">
        <v>3867.86</v>
      </c>
      <c r="O1037" s="360">
        <v>6.3E-3</v>
      </c>
      <c r="P1037" s="344">
        <v>3819.64</v>
      </c>
      <c r="Q1037" s="360">
        <v>6.0000000000000001E-3</v>
      </c>
      <c r="R1037" s="344">
        <v>4317.05</v>
      </c>
    </row>
    <row r="1038" spans="1:18">
      <c r="A1038" s="296">
        <v>804079</v>
      </c>
      <c r="B1038" s="343" t="s">
        <v>1062</v>
      </c>
      <c r="C1038" s="296" t="s">
        <v>26</v>
      </c>
      <c r="D1038" s="344">
        <v>425.99</v>
      </c>
      <c r="E1038" s="360">
        <v>4.1999999999999997E-3</v>
      </c>
      <c r="F1038" s="344">
        <v>5191.7299999999996</v>
      </c>
      <c r="G1038" s="360">
        <v>5.8999999999999999E-3</v>
      </c>
      <c r="H1038" s="344">
        <v>6103.15</v>
      </c>
      <c r="I1038" s="360">
        <v>5.3E-3</v>
      </c>
      <c r="J1038" s="344">
        <v>5964.66</v>
      </c>
      <c r="K1038" s="360">
        <v>5.1999999999999998E-3</v>
      </c>
      <c r="L1038" s="344">
        <v>4904.12</v>
      </c>
      <c r="M1038" s="360">
        <v>0</v>
      </c>
      <c r="N1038" s="344">
        <v>4875.8900000000003</v>
      </c>
      <c r="O1038" s="360">
        <v>6.6E-3</v>
      </c>
      <c r="P1038" s="344">
        <v>4832.04</v>
      </c>
      <c r="Q1038" s="360">
        <v>6.4000000000000003E-3</v>
      </c>
      <c r="R1038" s="344">
        <v>5471.92</v>
      </c>
    </row>
    <row r="1039" spans="1:18">
      <c r="A1039" s="296">
        <v>804078</v>
      </c>
      <c r="B1039" s="343" t="s">
        <v>1063</v>
      </c>
      <c r="C1039" s="296" t="s">
        <v>26</v>
      </c>
      <c r="D1039" s="344">
        <v>361.81</v>
      </c>
      <c r="E1039" s="360">
        <v>7.4700000000000003E-2</v>
      </c>
      <c r="F1039" s="344">
        <v>12168.98</v>
      </c>
      <c r="G1039" s="360">
        <v>9.9699999999999997E-2</v>
      </c>
      <c r="H1039" s="344">
        <v>17945.22</v>
      </c>
      <c r="I1039" s="360">
        <v>7.8600000000000003E-2</v>
      </c>
      <c r="J1039" s="344">
        <v>16212.08</v>
      </c>
      <c r="K1039" s="360">
        <v>7.4800000000000005E-2</v>
      </c>
      <c r="L1039" s="344">
        <v>12843.26</v>
      </c>
      <c r="M1039" s="360">
        <v>0</v>
      </c>
      <c r="N1039" s="344">
        <v>11032.66</v>
      </c>
      <c r="O1039" s="360">
        <v>0.1278</v>
      </c>
      <c r="P1039" s="344">
        <v>13557</v>
      </c>
      <c r="Q1039" s="360">
        <v>8.9499999999999996E-2</v>
      </c>
      <c r="R1039" s="344">
        <v>14887.46</v>
      </c>
    </row>
    <row r="1040" spans="1:18">
      <c r="A1040" s="296">
        <v>804063</v>
      </c>
      <c r="B1040" s="343" t="s">
        <v>1064</v>
      </c>
      <c r="C1040" s="296" t="s">
        <v>26</v>
      </c>
      <c r="D1040" s="344">
        <v>379.76</v>
      </c>
      <c r="E1040" s="360">
        <v>4.0000000000000001E-3</v>
      </c>
      <c r="F1040" s="344">
        <v>20509.29</v>
      </c>
      <c r="G1040" s="360">
        <v>5.3E-3</v>
      </c>
      <c r="H1040" s="344">
        <v>23965.65</v>
      </c>
      <c r="I1040" s="360">
        <v>5.0000000000000001E-3</v>
      </c>
      <c r="J1040" s="344">
        <v>23498.27</v>
      </c>
      <c r="K1040" s="360">
        <v>4.7000000000000002E-3</v>
      </c>
      <c r="L1040" s="344">
        <v>19447.650000000001</v>
      </c>
      <c r="M1040" s="360">
        <v>0</v>
      </c>
      <c r="N1040" s="344">
        <v>19449.060000000001</v>
      </c>
      <c r="O1040" s="360">
        <v>6.0000000000000001E-3</v>
      </c>
      <c r="P1040" s="344">
        <v>19171.36</v>
      </c>
      <c r="Q1040" s="360">
        <v>5.7000000000000002E-3</v>
      </c>
      <c r="R1040" s="344">
        <v>21535.13</v>
      </c>
    </row>
    <row r="1041" spans="1:18">
      <c r="A1041" s="296">
        <v>804062</v>
      </c>
      <c r="B1041" s="343" t="s">
        <v>1065</v>
      </c>
      <c r="C1041" s="296" t="s">
        <v>26</v>
      </c>
      <c r="D1041" s="344">
        <v>316.17</v>
      </c>
      <c r="E1041" s="360">
        <v>6.9699999999999998E-2</v>
      </c>
      <c r="F1041" s="344">
        <v>32600.41</v>
      </c>
      <c r="G1041" s="360">
        <v>9.0800000000000006E-2</v>
      </c>
      <c r="H1041" s="344">
        <v>48072.37</v>
      </c>
      <c r="I1041" s="360">
        <v>7.2999999999999995E-2</v>
      </c>
      <c r="J1041" s="344">
        <v>43284.95</v>
      </c>
      <c r="K1041" s="360">
        <v>6.8400000000000002E-2</v>
      </c>
      <c r="L1041" s="344">
        <v>34092.720000000001</v>
      </c>
      <c r="M1041" s="360">
        <v>0</v>
      </c>
      <c r="N1041" s="344">
        <v>29040.23</v>
      </c>
      <c r="O1041" s="360">
        <v>0.1208</v>
      </c>
      <c r="P1041" s="344">
        <v>35887.29</v>
      </c>
      <c r="Q1041" s="360">
        <v>8.2500000000000004E-2</v>
      </c>
      <c r="R1041" s="344">
        <v>39737.269999999997</v>
      </c>
    </row>
    <row r="1042" spans="1:18">
      <c r="A1042" s="296">
        <v>804377</v>
      </c>
      <c r="B1042" s="343" t="s">
        <v>1066</v>
      </c>
      <c r="C1042" s="296" t="s">
        <v>26</v>
      </c>
      <c r="D1042" s="344">
        <v>1132.29</v>
      </c>
      <c r="E1042" s="360">
        <v>4.3E-3</v>
      </c>
      <c r="F1042" s="344">
        <v>31496.01</v>
      </c>
      <c r="G1042" s="360">
        <v>5.8999999999999999E-3</v>
      </c>
      <c r="H1042" s="344">
        <v>37082.85</v>
      </c>
      <c r="I1042" s="360">
        <v>5.4000000000000003E-3</v>
      </c>
      <c r="J1042" s="344">
        <v>36402.53</v>
      </c>
      <c r="K1042" s="360">
        <v>5.1000000000000004E-3</v>
      </c>
      <c r="L1042" s="344">
        <v>29855.57</v>
      </c>
      <c r="M1042" s="360">
        <v>0</v>
      </c>
      <c r="N1042" s="344">
        <v>29763.07</v>
      </c>
      <c r="O1042" s="360">
        <v>6.7000000000000002E-3</v>
      </c>
      <c r="P1042" s="344">
        <v>29489.56</v>
      </c>
      <c r="Q1042" s="360">
        <v>6.3E-3</v>
      </c>
      <c r="R1042" s="344">
        <v>33100.14</v>
      </c>
    </row>
    <row r="1043" spans="1:18">
      <c r="A1043" s="296">
        <v>804081</v>
      </c>
      <c r="B1043" s="343" t="s">
        <v>1067</v>
      </c>
      <c r="C1043" s="296" t="s">
        <v>26</v>
      </c>
      <c r="D1043" s="344">
        <v>762.86</v>
      </c>
      <c r="E1043" s="360">
        <v>6.6100000000000006E-2</v>
      </c>
      <c r="F1043" s="344">
        <v>56717.86</v>
      </c>
      <c r="G1043" s="360">
        <v>8.5400000000000004E-2</v>
      </c>
      <c r="H1043" s="344">
        <v>83780.95</v>
      </c>
      <c r="I1043" s="360">
        <v>6.9199999999999998E-2</v>
      </c>
      <c r="J1043" s="344">
        <v>75334.350000000006</v>
      </c>
      <c r="K1043" s="360">
        <v>6.4299999999999996E-2</v>
      </c>
      <c r="L1043" s="344">
        <v>59016.11</v>
      </c>
      <c r="M1043" s="360">
        <v>0</v>
      </c>
      <c r="N1043" s="344">
        <v>50027.040000000001</v>
      </c>
      <c r="O1043" s="360">
        <v>0.1159</v>
      </c>
      <c r="P1043" s="344">
        <v>62101.29</v>
      </c>
      <c r="Q1043" s="360">
        <v>7.8E-2</v>
      </c>
      <c r="R1043" s="344">
        <v>69028.14</v>
      </c>
    </row>
    <row r="1044" spans="1:18">
      <c r="A1044" s="296">
        <v>804376</v>
      </c>
      <c r="B1044" s="343" t="s">
        <v>1068</v>
      </c>
      <c r="C1044" s="296" t="s">
        <v>26</v>
      </c>
      <c r="D1044" s="344">
        <v>958.97</v>
      </c>
      <c r="E1044" s="360">
        <v>4.4000000000000003E-3</v>
      </c>
      <c r="F1044" s="344">
        <v>44152.97</v>
      </c>
      <c r="G1044" s="360">
        <v>6.0000000000000001E-3</v>
      </c>
      <c r="H1044" s="344">
        <v>51849.79</v>
      </c>
      <c r="I1044" s="360">
        <v>5.4999999999999997E-3</v>
      </c>
      <c r="J1044" s="344">
        <v>50988.84</v>
      </c>
      <c r="K1044" s="360">
        <v>5.1999999999999998E-3</v>
      </c>
      <c r="L1044" s="344">
        <v>41732.639999999999</v>
      </c>
      <c r="M1044" s="360">
        <v>0</v>
      </c>
      <c r="N1044" s="344">
        <v>41567.26</v>
      </c>
      <c r="O1044" s="360">
        <v>6.7999999999999996E-3</v>
      </c>
      <c r="P1044" s="344">
        <v>41334.400000000001</v>
      </c>
      <c r="Q1044" s="360">
        <v>6.4000000000000003E-3</v>
      </c>
      <c r="R1044" s="344">
        <v>46313.09</v>
      </c>
    </row>
    <row r="1045" spans="1:18">
      <c r="A1045" s="296">
        <v>804080</v>
      </c>
      <c r="B1045" s="343" t="s">
        <v>1069</v>
      </c>
      <c r="C1045" s="296" t="s">
        <v>26</v>
      </c>
      <c r="D1045" s="344">
        <v>622.76</v>
      </c>
      <c r="E1045" s="360">
        <v>6.4600000000000005E-2</v>
      </c>
      <c r="F1045" s="344">
        <v>79627.3</v>
      </c>
      <c r="G1045" s="360">
        <v>8.2400000000000001E-2</v>
      </c>
      <c r="H1045" s="344">
        <v>117523.12</v>
      </c>
      <c r="I1045" s="360">
        <v>6.7500000000000004E-2</v>
      </c>
      <c r="J1045" s="344">
        <v>105522.58</v>
      </c>
      <c r="K1045" s="360">
        <v>6.2199999999999998E-2</v>
      </c>
      <c r="L1045" s="344">
        <v>82572.320000000007</v>
      </c>
      <c r="M1045" s="360">
        <v>0</v>
      </c>
      <c r="N1045" s="344">
        <v>69776.02</v>
      </c>
      <c r="O1045" s="360">
        <v>0.1137</v>
      </c>
      <c r="P1045" s="344">
        <v>86749.58</v>
      </c>
      <c r="Q1045" s="360">
        <v>7.5600000000000001E-2</v>
      </c>
      <c r="R1045" s="344">
        <v>96758.18</v>
      </c>
    </row>
    <row r="1046" spans="1:18">
      <c r="A1046" s="296">
        <v>804085</v>
      </c>
      <c r="B1046" s="343" t="s">
        <v>1070</v>
      </c>
      <c r="C1046" s="296" t="s">
        <v>26</v>
      </c>
      <c r="D1046" s="344">
        <v>765.78</v>
      </c>
      <c r="E1046" s="360">
        <v>3.5999999999999999E-3</v>
      </c>
      <c r="F1046" s="344">
        <v>62434.43</v>
      </c>
      <c r="G1046" s="360">
        <v>4.8999999999999998E-3</v>
      </c>
      <c r="H1046" s="344">
        <v>73363.710000000006</v>
      </c>
      <c r="I1046" s="360">
        <v>4.5999999999999999E-3</v>
      </c>
      <c r="J1046" s="344">
        <v>72283.839999999997</v>
      </c>
      <c r="K1046" s="360">
        <v>4.1999999999999997E-3</v>
      </c>
      <c r="L1046" s="344">
        <v>58610.2</v>
      </c>
      <c r="M1046" s="360">
        <v>0</v>
      </c>
      <c r="N1046" s="344">
        <v>58344.87</v>
      </c>
      <c r="O1046" s="360">
        <v>5.7000000000000002E-3</v>
      </c>
      <c r="P1046" s="344">
        <v>58182.75</v>
      </c>
      <c r="Q1046" s="360">
        <v>5.1999999999999998E-3</v>
      </c>
      <c r="R1046" s="344">
        <v>65312.85</v>
      </c>
    </row>
    <row r="1047" spans="1:18">
      <c r="A1047" s="296">
        <v>804084</v>
      </c>
      <c r="B1047" s="343" t="s">
        <v>1071</v>
      </c>
      <c r="C1047" s="296" t="s">
        <v>26</v>
      </c>
      <c r="D1047" s="344">
        <v>625.53</v>
      </c>
      <c r="E1047" s="360">
        <v>6.3700000000000007E-2</v>
      </c>
      <c r="F1047" s="344">
        <v>95472.5</v>
      </c>
      <c r="G1047" s="360">
        <v>8.1600000000000006E-2</v>
      </c>
      <c r="H1047" s="344">
        <v>141165.31</v>
      </c>
      <c r="I1047" s="360">
        <v>6.6699999999999995E-2</v>
      </c>
      <c r="J1047" s="344">
        <v>126805.87</v>
      </c>
      <c r="K1047" s="360">
        <v>6.1499999999999999E-2</v>
      </c>
      <c r="L1047" s="344">
        <v>98993.11</v>
      </c>
      <c r="M1047" s="360">
        <v>0</v>
      </c>
      <c r="N1047" s="344">
        <v>83631.320000000007</v>
      </c>
      <c r="O1047" s="360">
        <v>0.1125</v>
      </c>
      <c r="P1047" s="344">
        <v>104127.17</v>
      </c>
      <c r="Q1047" s="360">
        <v>7.4899999999999994E-2</v>
      </c>
      <c r="R1047" s="344">
        <v>116063.18</v>
      </c>
    </row>
    <row r="1048" spans="1:18">
      <c r="A1048" s="296">
        <v>804379</v>
      </c>
      <c r="B1048" s="343" t="s">
        <v>1072</v>
      </c>
      <c r="C1048" s="296" t="s">
        <v>26</v>
      </c>
      <c r="D1048" s="344">
        <v>945.14</v>
      </c>
      <c r="E1048" s="360">
        <v>4.5999999999999999E-3</v>
      </c>
      <c r="F1048" s="344">
        <v>9237.89</v>
      </c>
      <c r="G1048" s="360">
        <v>6.3E-3</v>
      </c>
      <c r="H1048" s="344">
        <v>10923.46</v>
      </c>
      <c r="I1048" s="360">
        <v>5.7000000000000002E-3</v>
      </c>
      <c r="J1048" s="344">
        <v>10706.27</v>
      </c>
      <c r="K1048" s="360">
        <v>5.4999999999999997E-3</v>
      </c>
      <c r="L1048" s="344">
        <v>8774.89</v>
      </c>
      <c r="M1048" s="360">
        <v>0</v>
      </c>
      <c r="N1048" s="344">
        <v>8705.75</v>
      </c>
      <c r="O1048" s="360">
        <v>7.1000000000000004E-3</v>
      </c>
      <c r="P1048" s="344">
        <v>8677.36</v>
      </c>
      <c r="Q1048" s="360">
        <v>6.7000000000000002E-3</v>
      </c>
      <c r="R1048" s="344">
        <v>9745.14</v>
      </c>
    </row>
    <row r="1049" spans="1:18">
      <c r="A1049" s="296">
        <v>804087</v>
      </c>
      <c r="B1049" s="343" t="s">
        <v>1073</v>
      </c>
      <c r="C1049" s="296" t="s">
        <v>26</v>
      </c>
      <c r="D1049" s="344">
        <v>769.07</v>
      </c>
      <c r="E1049" s="360">
        <v>4.7999999999999996E-3</v>
      </c>
      <c r="F1049" s="344">
        <v>14835.4</v>
      </c>
      <c r="G1049" s="360">
        <v>6.8999999999999999E-3</v>
      </c>
      <c r="H1049" s="344">
        <v>17698.52</v>
      </c>
      <c r="I1049" s="360">
        <v>6.0000000000000001E-3</v>
      </c>
      <c r="J1049" s="344">
        <v>17290.240000000002</v>
      </c>
      <c r="K1049" s="360">
        <v>5.8999999999999999E-3</v>
      </c>
      <c r="L1049" s="344">
        <v>14049.1</v>
      </c>
      <c r="M1049" s="360">
        <v>0</v>
      </c>
      <c r="N1049" s="344">
        <v>13883.96</v>
      </c>
      <c r="O1049" s="360">
        <v>7.7000000000000002E-3</v>
      </c>
      <c r="P1049" s="344">
        <v>13854.72</v>
      </c>
      <c r="Q1049" s="360">
        <v>7.4000000000000003E-3</v>
      </c>
      <c r="R1049" s="344">
        <v>15701.84</v>
      </c>
    </row>
    <row r="1050" spans="1:18">
      <c r="A1050" s="296">
        <v>804378</v>
      </c>
      <c r="B1050" s="343" t="s">
        <v>1074</v>
      </c>
      <c r="C1050" s="296" t="s">
        <v>26</v>
      </c>
      <c r="D1050" s="344">
        <v>762.05</v>
      </c>
      <c r="E1050" s="360">
        <v>6.6400000000000001E-2</v>
      </c>
      <c r="F1050" s="344">
        <v>17166.11</v>
      </c>
      <c r="G1050" s="360">
        <v>8.5599999999999996E-2</v>
      </c>
      <c r="H1050" s="344">
        <v>25344.13</v>
      </c>
      <c r="I1050" s="360">
        <v>6.9500000000000006E-2</v>
      </c>
      <c r="J1050" s="344">
        <v>22786.93</v>
      </c>
      <c r="K1050" s="360">
        <v>6.4500000000000002E-2</v>
      </c>
      <c r="L1050" s="344">
        <v>17863.72</v>
      </c>
      <c r="M1050" s="360">
        <v>0</v>
      </c>
      <c r="N1050" s="344">
        <v>15145.04</v>
      </c>
      <c r="O1050" s="360">
        <v>0.1163</v>
      </c>
      <c r="P1050" s="344">
        <v>18791.740000000002</v>
      </c>
      <c r="Q1050" s="360">
        <v>7.8200000000000006E-2</v>
      </c>
      <c r="R1050" s="344">
        <v>20890.060000000001</v>
      </c>
    </row>
    <row r="1051" spans="1:18">
      <c r="A1051" s="296">
        <v>804086</v>
      </c>
      <c r="B1051" s="343" t="s">
        <v>1075</v>
      </c>
      <c r="C1051" s="296" t="s">
        <v>26</v>
      </c>
      <c r="D1051" s="344">
        <v>628.82000000000005</v>
      </c>
      <c r="E1051" s="360">
        <v>4.5999999999999999E-3</v>
      </c>
      <c r="F1051" s="344">
        <v>12920.6</v>
      </c>
      <c r="G1051" s="360">
        <v>6.4999999999999997E-3</v>
      </c>
      <c r="H1051" s="344">
        <v>15343.42</v>
      </c>
      <c r="I1051" s="360">
        <v>5.7999999999999996E-3</v>
      </c>
      <c r="J1051" s="344">
        <v>15026.46</v>
      </c>
      <c r="K1051" s="360">
        <v>5.5999999999999999E-3</v>
      </c>
      <c r="L1051" s="344">
        <v>12273.13</v>
      </c>
      <c r="M1051" s="360">
        <v>0</v>
      </c>
      <c r="N1051" s="344">
        <v>12153.81</v>
      </c>
      <c r="O1051" s="360">
        <v>7.3000000000000001E-3</v>
      </c>
      <c r="P1051" s="344">
        <v>12131.62</v>
      </c>
      <c r="Q1051" s="360">
        <v>7.0000000000000001E-3</v>
      </c>
      <c r="R1051" s="344">
        <v>13650.87</v>
      </c>
    </row>
    <row r="1052" spans="1:18">
      <c r="A1052" s="296">
        <v>804089</v>
      </c>
      <c r="B1052" s="343" t="s">
        <v>1076</v>
      </c>
      <c r="C1052" s="296" t="s">
        <v>26</v>
      </c>
      <c r="D1052" s="344">
        <v>774.46</v>
      </c>
      <c r="E1052" s="360">
        <v>4.8999999999999998E-3</v>
      </c>
      <c r="F1052" s="344">
        <v>22064.38</v>
      </c>
      <c r="G1052" s="360">
        <v>7.1999999999999998E-3</v>
      </c>
      <c r="H1052" s="344">
        <v>26449.03</v>
      </c>
      <c r="I1052" s="360">
        <v>6.1999999999999998E-3</v>
      </c>
      <c r="J1052" s="344">
        <v>25808.6</v>
      </c>
      <c r="K1052" s="360">
        <v>6.1000000000000004E-3</v>
      </c>
      <c r="L1052" s="344">
        <v>20883.3</v>
      </c>
      <c r="M1052" s="360">
        <v>0</v>
      </c>
      <c r="N1052" s="344">
        <v>20593.87</v>
      </c>
      <c r="O1052" s="360">
        <v>7.9000000000000008E-3</v>
      </c>
      <c r="P1052" s="344">
        <v>20577.330000000002</v>
      </c>
      <c r="Q1052" s="360">
        <v>7.7000000000000002E-3</v>
      </c>
      <c r="R1052" s="344">
        <v>23393.81</v>
      </c>
    </row>
    <row r="1053" spans="1:18">
      <c r="A1053" s="296">
        <v>804088</v>
      </c>
      <c r="B1053" s="343" t="s">
        <v>1077</v>
      </c>
      <c r="C1053" s="296" t="s">
        <v>26</v>
      </c>
      <c r="D1053" s="344">
        <v>634.05999999999995</v>
      </c>
      <c r="E1053" s="360">
        <v>6.4000000000000001E-2</v>
      </c>
      <c r="F1053" s="344">
        <v>22549.33</v>
      </c>
      <c r="G1053" s="360">
        <v>8.4400000000000003E-2</v>
      </c>
      <c r="H1053" s="344">
        <v>33508.58</v>
      </c>
      <c r="I1053" s="360">
        <v>6.7299999999999999E-2</v>
      </c>
      <c r="J1053" s="344">
        <v>30189.86</v>
      </c>
      <c r="K1053" s="360">
        <v>6.3E-2</v>
      </c>
      <c r="L1053" s="344">
        <v>23491.27</v>
      </c>
      <c r="M1053" s="360">
        <v>0</v>
      </c>
      <c r="N1053" s="344">
        <v>19925.95</v>
      </c>
      <c r="O1053" s="360">
        <v>0.1132</v>
      </c>
      <c r="P1053" s="344">
        <v>24829.279999999999</v>
      </c>
      <c r="Q1053" s="360">
        <v>7.6700000000000004E-2</v>
      </c>
      <c r="R1053" s="344">
        <v>27500.07</v>
      </c>
    </row>
    <row r="1054" spans="1:18">
      <c r="A1054" s="296">
        <v>804091</v>
      </c>
      <c r="B1054" s="343" t="s">
        <v>1078</v>
      </c>
      <c r="C1054" s="296" t="s">
        <v>26</v>
      </c>
      <c r="D1054" s="344">
        <v>781.49</v>
      </c>
      <c r="E1054" s="360">
        <v>4.7000000000000002E-3</v>
      </c>
      <c r="F1054" s="344">
        <v>22162.49</v>
      </c>
      <c r="G1054" s="360">
        <v>6.7000000000000002E-3</v>
      </c>
      <c r="H1054" s="344">
        <v>26471.46</v>
      </c>
      <c r="I1054" s="360">
        <v>6.0000000000000001E-3</v>
      </c>
      <c r="J1054" s="344">
        <v>25911.57</v>
      </c>
      <c r="K1054" s="360">
        <v>5.7999999999999996E-3</v>
      </c>
      <c r="L1054" s="344">
        <v>21074.76</v>
      </c>
      <c r="M1054" s="360">
        <v>0</v>
      </c>
      <c r="N1054" s="344">
        <v>20817.009999999998</v>
      </c>
      <c r="O1054" s="360">
        <v>7.6E-3</v>
      </c>
      <c r="P1054" s="344">
        <v>20833.650000000001</v>
      </c>
      <c r="Q1054" s="360">
        <v>7.1999999999999998E-3</v>
      </c>
      <c r="R1054" s="344">
        <v>23462.73</v>
      </c>
    </row>
    <row r="1055" spans="1:18">
      <c r="A1055" s="296">
        <v>804090</v>
      </c>
      <c r="B1055" s="343" t="s">
        <v>1079</v>
      </c>
      <c r="C1055" s="296" t="s">
        <v>26</v>
      </c>
      <c r="D1055" s="344">
        <v>640.94000000000005</v>
      </c>
      <c r="E1055" s="360">
        <v>5.0000000000000001E-3</v>
      </c>
      <c r="F1055" s="344">
        <v>40618.620000000003</v>
      </c>
      <c r="G1055" s="360">
        <v>7.4000000000000003E-3</v>
      </c>
      <c r="H1055" s="344">
        <v>49024.68</v>
      </c>
      <c r="I1055" s="360">
        <v>6.3E-3</v>
      </c>
      <c r="J1055" s="344">
        <v>47819.57</v>
      </c>
      <c r="K1055" s="360">
        <v>6.3E-3</v>
      </c>
      <c r="L1055" s="344">
        <v>38508.58</v>
      </c>
      <c r="M1055" s="360">
        <v>0</v>
      </c>
      <c r="N1055" s="344">
        <v>37859.980000000003</v>
      </c>
      <c r="O1055" s="360">
        <v>8.2000000000000007E-3</v>
      </c>
      <c r="P1055" s="344">
        <v>37957.35</v>
      </c>
      <c r="Q1055" s="360">
        <v>7.9000000000000008E-3</v>
      </c>
      <c r="R1055" s="344">
        <v>43169.279999999999</v>
      </c>
    </row>
    <row r="1056" spans="1:18">
      <c r="A1056" s="296">
        <v>804381</v>
      </c>
      <c r="B1056" s="343" t="s">
        <v>1080</v>
      </c>
      <c r="C1056" s="296" t="s">
        <v>26</v>
      </c>
      <c r="D1056" s="344">
        <v>1338.2</v>
      </c>
      <c r="E1056" s="360">
        <v>5.7799999999999997E-2</v>
      </c>
      <c r="F1056" s="344">
        <v>37649.230000000003</v>
      </c>
      <c r="G1056" s="360">
        <v>7.22E-2</v>
      </c>
      <c r="H1056" s="344">
        <v>55772.23</v>
      </c>
      <c r="I1056" s="360">
        <v>6.0400000000000002E-2</v>
      </c>
      <c r="J1056" s="344">
        <v>49959.71</v>
      </c>
      <c r="K1056" s="360">
        <v>5.4399999999999997E-2</v>
      </c>
      <c r="L1056" s="344">
        <v>38680.620000000003</v>
      </c>
      <c r="M1056" s="360">
        <v>0</v>
      </c>
      <c r="N1056" s="344">
        <v>32388.05</v>
      </c>
      <c r="O1056" s="360">
        <v>0.104</v>
      </c>
      <c r="P1056" s="344">
        <v>40625.730000000003</v>
      </c>
      <c r="Q1056" s="360">
        <v>6.6900000000000001E-2</v>
      </c>
      <c r="R1056" s="344">
        <v>45626.57</v>
      </c>
    </row>
    <row r="1057" spans="1:18">
      <c r="A1057" s="296">
        <v>804093</v>
      </c>
      <c r="B1057" s="343" t="s">
        <v>1081</v>
      </c>
      <c r="C1057" s="296" t="s">
        <v>26</v>
      </c>
      <c r="D1057" s="344">
        <v>791.44</v>
      </c>
      <c r="E1057" s="360">
        <v>7.8200000000000006E-2</v>
      </c>
      <c r="F1057" s="344">
        <v>9426.5400000000009</v>
      </c>
      <c r="G1057" s="360">
        <v>9.9699999999999997E-2</v>
      </c>
      <c r="H1057" s="344">
        <v>13727.79</v>
      </c>
      <c r="I1057" s="360">
        <v>8.14E-2</v>
      </c>
      <c r="J1057" s="344">
        <v>12341.91</v>
      </c>
      <c r="K1057" s="360">
        <v>7.6200000000000004E-2</v>
      </c>
      <c r="L1057" s="344">
        <v>9904.41</v>
      </c>
      <c r="M1057" s="360">
        <v>0</v>
      </c>
      <c r="N1057" s="344">
        <v>8481.66</v>
      </c>
      <c r="O1057" s="360">
        <v>0.1318</v>
      </c>
      <c r="P1057" s="344">
        <v>10353.27</v>
      </c>
      <c r="Q1057" s="360">
        <v>9.0800000000000006E-2</v>
      </c>
      <c r="R1057" s="344">
        <v>11474.1</v>
      </c>
    </row>
    <row r="1058" spans="1:18">
      <c r="A1058" s="296">
        <v>804380</v>
      </c>
      <c r="B1058" s="343" t="s">
        <v>1082</v>
      </c>
      <c r="C1058" s="296" t="s">
        <v>26</v>
      </c>
      <c r="D1058" s="344">
        <v>1130.76</v>
      </c>
      <c r="E1058" s="360">
        <v>7.1599999999999997E-2</v>
      </c>
      <c r="F1058" s="344">
        <v>10568.06</v>
      </c>
      <c r="G1058" s="360">
        <v>8.9300000000000004E-2</v>
      </c>
      <c r="H1058" s="344">
        <v>15416.78</v>
      </c>
      <c r="I1058" s="360">
        <v>7.4399999999999994E-2</v>
      </c>
      <c r="J1058" s="344">
        <v>13814.96</v>
      </c>
      <c r="K1058" s="360">
        <v>6.83E-2</v>
      </c>
      <c r="L1058" s="344">
        <v>10991.22</v>
      </c>
      <c r="M1058" s="360">
        <v>0</v>
      </c>
      <c r="N1058" s="344">
        <v>9322.4599999999991</v>
      </c>
      <c r="O1058" s="360">
        <v>0.1231</v>
      </c>
      <c r="P1058" s="344">
        <v>11466.2</v>
      </c>
      <c r="Q1058" s="360">
        <v>8.2299999999999998E-2</v>
      </c>
      <c r="R1058" s="344">
        <v>12817.26</v>
      </c>
    </row>
    <row r="1059" spans="1:18">
      <c r="A1059" s="296">
        <v>804092</v>
      </c>
      <c r="B1059" s="343" t="s">
        <v>1083</v>
      </c>
      <c r="C1059" s="296" t="s">
        <v>26</v>
      </c>
      <c r="D1059" s="344">
        <v>650.59</v>
      </c>
      <c r="E1059" s="360">
        <v>7.0699999999999999E-2</v>
      </c>
      <c r="F1059" s="344">
        <v>15545.21</v>
      </c>
      <c r="G1059" s="360">
        <v>9.2600000000000002E-2</v>
      </c>
      <c r="H1059" s="344">
        <v>22923</v>
      </c>
      <c r="I1059" s="360">
        <v>7.4099999999999999E-2</v>
      </c>
      <c r="J1059" s="344">
        <v>20653.98</v>
      </c>
      <c r="K1059" s="360">
        <v>6.9699999999999998E-2</v>
      </c>
      <c r="L1059" s="344">
        <v>16286.89</v>
      </c>
      <c r="M1059" s="360">
        <v>0</v>
      </c>
      <c r="N1059" s="344">
        <v>13897.01</v>
      </c>
      <c r="O1059" s="360">
        <v>0.12230000000000001</v>
      </c>
      <c r="P1059" s="344">
        <v>17153.82</v>
      </c>
      <c r="Q1059" s="360">
        <v>8.3900000000000002E-2</v>
      </c>
      <c r="R1059" s="344">
        <v>18962.310000000001</v>
      </c>
    </row>
    <row r="1060" spans="1:18">
      <c r="A1060" s="296">
        <v>804095</v>
      </c>
      <c r="B1060" s="343" t="s">
        <v>1084</v>
      </c>
      <c r="C1060" s="296" t="s">
        <v>26</v>
      </c>
      <c r="D1060" s="344">
        <v>805.06</v>
      </c>
      <c r="E1060" s="360">
        <v>1E-4</v>
      </c>
      <c r="F1060" s="344">
        <v>626.37</v>
      </c>
      <c r="G1060" s="360">
        <v>2.0000000000000001E-4</v>
      </c>
      <c r="H1060" s="344">
        <v>1063.92</v>
      </c>
      <c r="I1060" s="360">
        <v>1E-4</v>
      </c>
      <c r="J1060" s="344">
        <v>1007.7</v>
      </c>
      <c r="K1060" s="360">
        <v>1E-4</v>
      </c>
      <c r="L1060" s="344">
        <v>668.94</v>
      </c>
      <c r="M1060" s="360">
        <v>0</v>
      </c>
      <c r="N1060" s="344">
        <v>614.95000000000005</v>
      </c>
      <c r="O1060" s="360">
        <v>2.0000000000000001E-4</v>
      </c>
      <c r="P1060" s="344">
        <v>611.26</v>
      </c>
      <c r="Q1060" s="360">
        <v>2.0000000000000001E-4</v>
      </c>
      <c r="R1060" s="344">
        <v>747.74</v>
      </c>
    </row>
    <row r="1061" spans="1:18">
      <c r="A1061" s="296">
        <v>804094</v>
      </c>
      <c r="B1061" s="343" t="s">
        <v>1085</v>
      </c>
      <c r="C1061" s="296" t="s">
        <v>26</v>
      </c>
      <c r="D1061" s="344">
        <v>664.06</v>
      </c>
      <c r="E1061" s="360">
        <v>0</v>
      </c>
      <c r="F1061" s="344">
        <v>112.78</v>
      </c>
      <c r="G1061" s="360">
        <v>0</v>
      </c>
      <c r="H1061" s="344">
        <v>104.57</v>
      </c>
      <c r="I1061" s="360">
        <v>2.0000000000000001E-4</v>
      </c>
      <c r="J1061" s="344">
        <v>102.82</v>
      </c>
      <c r="K1061" s="360">
        <v>0</v>
      </c>
      <c r="L1061" s="344">
        <v>99.52</v>
      </c>
      <c r="M1061" s="360">
        <v>0</v>
      </c>
      <c r="N1061" s="344">
        <v>108.65</v>
      </c>
      <c r="O1061" s="360">
        <v>0</v>
      </c>
      <c r="P1061" s="344">
        <v>96.06</v>
      </c>
      <c r="Q1061" s="360">
        <v>0</v>
      </c>
      <c r="R1061" s="344">
        <v>110.18</v>
      </c>
    </row>
    <row r="1062" spans="1:18">
      <c r="A1062" s="296">
        <v>804097</v>
      </c>
      <c r="B1062" s="343" t="s">
        <v>1086</v>
      </c>
      <c r="C1062" s="296" t="s">
        <v>26</v>
      </c>
      <c r="D1062" s="344">
        <v>822.42</v>
      </c>
      <c r="E1062" s="360">
        <v>4.8099999999999997E-2</v>
      </c>
      <c r="F1062" s="344">
        <v>143.35</v>
      </c>
      <c r="G1062" s="360">
        <v>3.9899999999999998E-2</v>
      </c>
      <c r="H1062" s="344">
        <v>164.15</v>
      </c>
      <c r="I1062" s="360">
        <v>4.3400000000000001E-2</v>
      </c>
      <c r="J1062" s="344">
        <v>135.47</v>
      </c>
      <c r="K1062" s="360">
        <v>4.2200000000000001E-2</v>
      </c>
      <c r="L1062" s="344">
        <v>158.19</v>
      </c>
      <c r="M1062" s="360">
        <v>0</v>
      </c>
      <c r="N1062" s="344">
        <v>149.77000000000001</v>
      </c>
      <c r="O1062" s="360">
        <v>3.8199999999999998E-2</v>
      </c>
      <c r="P1062" s="344">
        <v>155.19</v>
      </c>
      <c r="Q1062" s="360">
        <v>4.5900000000000003E-2</v>
      </c>
      <c r="R1062" s="344">
        <v>167.32</v>
      </c>
    </row>
    <row r="1063" spans="1:18">
      <c r="A1063" s="296">
        <v>804096</v>
      </c>
      <c r="B1063" s="343" t="s">
        <v>1087</v>
      </c>
      <c r="C1063" s="296" t="s">
        <v>26</v>
      </c>
      <c r="D1063" s="344">
        <v>681.12</v>
      </c>
      <c r="E1063" s="360">
        <v>6.7000000000000002E-3</v>
      </c>
      <c r="F1063" s="344">
        <v>1010.51</v>
      </c>
      <c r="G1063" s="360">
        <v>5.7000000000000002E-3</v>
      </c>
      <c r="H1063" s="344">
        <v>1098.47</v>
      </c>
      <c r="I1063" s="360">
        <v>6.4999999999999997E-3</v>
      </c>
      <c r="J1063" s="344">
        <v>1006.62</v>
      </c>
      <c r="K1063" s="360">
        <v>5.7000000000000002E-3</v>
      </c>
      <c r="L1063" s="344">
        <v>818.44</v>
      </c>
      <c r="M1063" s="360">
        <v>0</v>
      </c>
      <c r="N1063" s="344">
        <v>1121.02</v>
      </c>
      <c r="O1063" s="360">
        <v>5.1000000000000004E-3</v>
      </c>
      <c r="P1063" s="344">
        <v>1332.33</v>
      </c>
      <c r="Q1063" s="360">
        <v>5.3E-3</v>
      </c>
      <c r="R1063" s="344">
        <v>1022.32</v>
      </c>
    </row>
    <row r="1064" spans="1:18">
      <c r="A1064" s="296">
        <v>804383</v>
      </c>
      <c r="B1064" s="343" t="s">
        <v>1088</v>
      </c>
      <c r="C1064" s="296" t="s">
        <v>26</v>
      </c>
      <c r="D1064" s="344">
        <v>1654.33</v>
      </c>
      <c r="E1064" s="360">
        <v>4.6899999999999997E-2</v>
      </c>
      <c r="F1064" s="344">
        <v>146.97</v>
      </c>
      <c r="G1064" s="360">
        <v>3.8899999999999997E-2</v>
      </c>
      <c r="H1064" s="344">
        <v>168.13</v>
      </c>
      <c r="I1064" s="360">
        <v>4.2299999999999997E-2</v>
      </c>
      <c r="J1064" s="344">
        <v>138.85</v>
      </c>
      <c r="K1064" s="360">
        <v>4.1200000000000001E-2</v>
      </c>
      <c r="L1064" s="344">
        <v>162.21</v>
      </c>
      <c r="M1064" s="360">
        <v>0</v>
      </c>
      <c r="N1064" s="344">
        <v>153.55000000000001</v>
      </c>
      <c r="O1064" s="360">
        <v>3.73E-2</v>
      </c>
      <c r="P1064" s="344">
        <v>159.12</v>
      </c>
      <c r="Q1064" s="360">
        <v>4.4699999999999997E-2</v>
      </c>
      <c r="R1064" s="344">
        <v>171.46</v>
      </c>
    </row>
    <row r="1065" spans="1:18">
      <c r="A1065" s="296">
        <v>804099</v>
      </c>
      <c r="B1065" s="343" t="s">
        <v>1089</v>
      </c>
      <c r="C1065" s="296" t="s">
        <v>26</v>
      </c>
      <c r="D1065" s="344">
        <v>847.18</v>
      </c>
      <c r="E1065" s="360">
        <v>4.1999999999999997E-3</v>
      </c>
      <c r="F1065" s="344">
        <v>1608.72</v>
      </c>
      <c r="G1065" s="360">
        <v>3.5999999999999999E-3</v>
      </c>
      <c r="H1065" s="344">
        <v>1743.08</v>
      </c>
      <c r="I1065" s="360">
        <v>4.1000000000000003E-3</v>
      </c>
      <c r="J1065" s="344">
        <v>1607.32</v>
      </c>
      <c r="K1065" s="360">
        <v>3.5999999999999999E-3</v>
      </c>
      <c r="L1065" s="344">
        <v>1275.17</v>
      </c>
      <c r="M1065" s="360">
        <v>0</v>
      </c>
      <c r="N1065" s="344">
        <v>1790.76</v>
      </c>
      <c r="O1065" s="360">
        <v>3.2000000000000002E-3</v>
      </c>
      <c r="P1065" s="344">
        <v>2143.39</v>
      </c>
      <c r="Q1065" s="360">
        <v>3.3E-3</v>
      </c>
      <c r="R1065" s="344">
        <v>1612.7</v>
      </c>
    </row>
    <row r="1066" spans="1:18">
      <c r="A1066" s="296">
        <v>804382</v>
      </c>
      <c r="B1066" s="343" t="s">
        <v>1090</v>
      </c>
      <c r="C1066" s="296" t="s">
        <v>26</v>
      </c>
      <c r="D1066" s="344">
        <v>1395.47</v>
      </c>
      <c r="E1066" s="360">
        <v>4.5499999999999999E-2</v>
      </c>
      <c r="F1066" s="344">
        <v>151.35</v>
      </c>
      <c r="G1066" s="360">
        <v>3.78E-2</v>
      </c>
      <c r="H1066" s="344">
        <v>172.96</v>
      </c>
      <c r="I1066" s="360">
        <v>4.1200000000000001E-2</v>
      </c>
      <c r="J1066" s="344">
        <v>142.94999999999999</v>
      </c>
      <c r="K1066" s="360">
        <v>0.04</v>
      </c>
      <c r="L1066" s="344">
        <v>167.08</v>
      </c>
      <c r="M1066" s="360">
        <v>0</v>
      </c>
      <c r="N1066" s="344">
        <v>158.13</v>
      </c>
      <c r="O1066" s="360">
        <v>3.6200000000000003E-2</v>
      </c>
      <c r="P1066" s="344">
        <v>163.9</v>
      </c>
      <c r="Q1066" s="360">
        <v>4.3400000000000001E-2</v>
      </c>
      <c r="R1066" s="344">
        <v>176.49</v>
      </c>
    </row>
    <row r="1067" spans="1:18">
      <c r="A1067" s="296">
        <v>804098</v>
      </c>
      <c r="B1067" s="343" t="s">
        <v>1091</v>
      </c>
      <c r="C1067" s="296" t="s">
        <v>26</v>
      </c>
      <c r="D1067" s="344">
        <v>705.58</v>
      </c>
      <c r="E1067" s="360">
        <v>3.8999999999999998E-3</v>
      </c>
      <c r="F1067" s="344">
        <v>1718.34</v>
      </c>
      <c r="G1067" s="360">
        <v>3.3E-3</v>
      </c>
      <c r="H1067" s="344">
        <v>1861.3</v>
      </c>
      <c r="I1067" s="360">
        <v>3.8E-3</v>
      </c>
      <c r="J1067" s="344">
        <v>1717.15</v>
      </c>
      <c r="K1067" s="360">
        <v>3.3E-3</v>
      </c>
      <c r="L1067" s="344">
        <v>1360.17</v>
      </c>
      <c r="M1067" s="360">
        <v>0</v>
      </c>
      <c r="N1067" s="344">
        <v>1913.21</v>
      </c>
      <c r="O1067" s="360">
        <v>3.0000000000000001E-3</v>
      </c>
      <c r="P1067" s="344">
        <v>2291.0300000000002</v>
      </c>
      <c r="Q1067" s="360">
        <v>3.0999999999999999E-3</v>
      </c>
      <c r="R1067" s="344">
        <v>1721.5</v>
      </c>
    </row>
    <row r="1068" spans="1:18">
      <c r="A1068" s="296">
        <v>804083</v>
      </c>
      <c r="B1068" s="343" t="s">
        <v>1092</v>
      </c>
      <c r="C1068" s="296" t="s">
        <v>26</v>
      </c>
      <c r="D1068" s="344">
        <v>763.68</v>
      </c>
      <c r="E1068" s="360"/>
      <c r="F1068" s="344">
        <v>0</v>
      </c>
      <c r="G1068" s="360"/>
      <c r="H1068" s="344">
        <v>0</v>
      </c>
      <c r="I1068" s="360"/>
      <c r="J1068" s="344">
        <v>0</v>
      </c>
      <c r="K1068" s="360"/>
      <c r="L1068" s="344">
        <v>0</v>
      </c>
      <c r="M1068" s="360"/>
      <c r="N1068" s="344">
        <v>0</v>
      </c>
      <c r="O1068" s="360"/>
      <c r="P1068" s="344">
        <v>0</v>
      </c>
      <c r="Q1068" s="360"/>
      <c r="R1068" s="344">
        <v>0</v>
      </c>
    </row>
    <row r="1069" spans="1:18">
      <c r="A1069" s="296">
        <v>804082</v>
      </c>
      <c r="B1069" s="343" t="s">
        <v>1093</v>
      </c>
      <c r="C1069" s="296" t="s">
        <v>26</v>
      </c>
      <c r="D1069" s="344">
        <v>623.58000000000004</v>
      </c>
      <c r="E1069" s="360">
        <v>2.3999999999999998E-3</v>
      </c>
      <c r="F1069" s="344">
        <v>2806.27</v>
      </c>
      <c r="G1069" s="360">
        <v>2E-3</v>
      </c>
      <c r="H1069" s="344">
        <v>3034.66</v>
      </c>
      <c r="I1069" s="360">
        <v>2.3E-3</v>
      </c>
      <c r="J1069" s="344">
        <v>2806.21</v>
      </c>
      <c r="K1069" s="360">
        <v>2E-3</v>
      </c>
      <c r="L1069" s="344">
        <v>2207.6</v>
      </c>
      <c r="M1069" s="360">
        <v>0</v>
      </c>
      <c r="N1069" s="344">
        <v>3127.69</v>
      </c>
      <c r="O1069" s="360">
        <v>1.8E-3</v>
      </c>
      <c r="P1069" s="344">
        <v>3753.2</v>
      </c>
      <c r="Q1069" s="360">
        <v>1.9E-3</v>
      </c>
      <c r="R1069" s="344">
        <v>2802.93</v>
      </c>
    </row>
    <row r="1070" spans="1:18">
      <c r="A1070" s="296">
        <v>804385</v>
      </c>
      <c r="B1070" s="343" t="s">
        <v>1094</v>
      </c>
      <c r="C1070" s="296" t="s">
        <v>26</v>
      </c>
      <c r="D1070" s="344">
        <v>1882.89</v>
      </c>
      <c r="E1070" s="360">
        <v>3.3399999999999999E-2</v>
      </c>
      <c r="F1070" s="344">
        <v>205.9</v>
      </c>
      <c r="G1070" s="360">
        <v>2.7799999999999998E-2</v>
      </c>
      <c r="H1070" s="344">
        <v>232.91</v>
      </c>
      <c r="I1070" s="360">
        <v>3.0599999999999999E-2</v>
      </c>
      <c r="J1070" s="344">
        <v>193.87</v>
      </c>
      <c r="K1070" s="360">
        <v>2.9499999999999998E-2</v>
      </c>
      <c r="L1070" s="344">
        <v>227.7</v>
      </c>
      <c r="M1070" s="360">
        <v>0</v>
      </c>
      <c r="N1070" s="344">
        <v>215.19</v>
      </c>
      <c r="O1070" s="360">
        <v>2.6599999999999999E-2</v>
      </c>
      <c r="P1070" s="344">
        <v>223.29</v>
      </c>
      <c r="Q1070" s="360">
        <v>3.1899999999999998E-2</v>
      </c>
      <c r="R1070" s="344">
        <v>239.04</v>
      </c>
    </row>
    <row r="1071" spans="1:18">
      <c r="A1071" s="296">
        <v>804101</v>
      </c>
      <c r="B1071" s="343" t="s">
        <v>1095</v>
      </c>
      <c r="C1071" s="296" t="s">
        <v>26</v>
      </c>
      <c r="D1071" s="344">
        <v>1291.1300000000001</v>
      </c>
      <c r="E1071" s="360">
        <v>8.9999999999999998E-4</v>
      </c>
      <c r="F1071" s="344">
        <v>7917.17</v>
      </c>
      <c r="G1071" s="360">
        <v>6.9999999999999999E-4</v>
      </c>
      <c r="H1071" s="344">
        <v>8541.35</v>
      </c>
      <c r="I1071" s="360">
        <v>8.0000000000000004E-4</v>
      </c>
      <c r="J1071" s="344">
        <v>7940.62</v>
      </c>
      <c r="K1071" s="360">
        <v>6.9999999999999999E-4</v>
      </c>
      <c r="L1071" s="344">
        <v>6099</v>
      </c>
      <c r="M1071" s="360">
        <v>0</v>
      </c>
      <c r="N1071" s="344">
        <v>8852.07</v>
      </c>
      <c r="O1071" s="360">
        <v>5.9999999999999995E-4</v>
      </c>
      <c r="P1071" s="344">
        <v>10691.06</v>
      </c>
      <c r="Q1071" s="360">
        <v>6.9999999999999999E-4</v>
      </c>
      <c r="R1071" s="344">
        <v>7842.13</v>
      </c>
    </row>
    <row r="1072" spans="1:18">
      <c r="A1072" s="296">
        <v>804384</v>
      </c>
      <c r="B1072" s="343" t="s">
        <v>1096</v>
      </c>
      <c r="C1072" s="296" t="s">
        <v>26</v>
      </c>
      <c r="D1072" s="344">
        <v>1561.2</v>
      </c>
      <c r="E1072" s="360">
        <v>4.4400000000000002E-2</v>
      </c>
      <c r="F1072" s="344">
        <v>155.13999999999999</v>
      </c>
      <c r="G1072" s="360">
        <v>3.6900000000000002E-2</v>
      </c>
      <c r="H1072" s="344">
        <v>177.11</v>
      </c>
      <c r="I1072" s="360">
        <v>4.02E-2</v>
      </c>
      <c r="J1072" s="344">
        <v>146.47999999999999</v>
      </c>
      <c r="K1072" s="360">
        <v>3.9E-2</v>
      </c>
      <c r="L1072" s="344">
        <v>171.29</v>
      </c>
      <c r="M1072" s="360">
        <v>0</v>
      </c>
      <c r="N1072" s="344">
        <v>162.09</v>
      </c>
      <c r="O1072" s="360">
        <v>3.5299999999999998E-2</v>
      </c>
      <c r="P1072" s="344">
        <v>168.02</v>
      </c>
      <c r="Q1072" s="360">
        <v>4.24E-2</v>
      </c>
      <c r="R1072" s="344">
        <v>180.83</v>
      </c>
    </row>
    <row r="1073" spans="1:18">
      <c r="A1073" s="296">
        <v>804100</v>
      </c>
      <c r="B1073" s="343" t="s">
        <v>1097</v>
      </c>
      <c r="C1073" s="296" t="s">
        <v>26</v>
      </c>
      <c r="D1073" s="344">
        <v>1047.76</v>
      </c>
      <c r="E1073" s="360">
        <v>2.8999999999999998E-3</v>
      </c>
      <c r="F1073" s="344">
        <v>2341.58</v>
      </c>
      <c r="G1073" s="360">
        <v>2.3999999999999998E-3</v>
      </c>
      <c r="H1073" s="344">
        <v>2532.87</v>
      </c>
      <c r="I1073" s="360">
        <v>2.8E-3</v>
      </c>
      <c r="J1073" s="344">
        <v>2342.98</v>
      </c>
      <c r="K1073" s="360">
        <v>2.3999999999999998E-3</v>
      </c>
      <c r="L1073" s="344">
        <v>1836.03</v>
      </c>
      <c r="M1073" s="360">
        <v>0</v>
      </c>
      <c r="N1073" s="344">
        <v>2610.98</v>
      </c>
      <c r="O1073" s="360">
        <v>2.2000000000000001E-3</v>
      </c>
      <c r="P1073" s="344">
        <v>3136.04</v>
      </c>
      <c r="Q1073" s="360">
        <v>2.3E-3</v>
      </c>
      <c r="R1073" s="344">
        <v>2336.6</v>
      </c>
    </row>
    <row r="1074" spans="1:18">
      <c r="A1074" s="296">
        <v>804105</v>
      </c>
      <c r="B1074" s="343" t="s">
        <v>1098</v>
      </c>
      <c r="C1074" s="296" t="s">
        <v>26</v>
      </c>
      <c r="D1074" s="344">
        <v>1295.69</v>
      </c>
      <c r="E1074" s="360"/>
      <c r="F1074" s="344">
        <v>0</v>
      </c>
      <c r="G1074" s="360"/>
      <c r="H1074" s="344">
        <v>0</v>
      </c>
      <c r="I1074" s="360"/>
      <c r="J1074" s="344">
        <v>0</v>
      </c>
      <c r="K1074" s="360"/>
      <c r="L1074" s="344">
        <v>0</v>
      </c>
      <c r="M1074" s="360"/>
      <c r="N1074" s="344">
        <v>0</v>
      </c>
      <c r="O1074" s="360"/>
      <c r="P1074" s="344">
        <v>0</v>
      </c>
      <c r="Q1074" s="360"/>
      <c r="R1074" s="344">
        <v>0</v>
      </c>
    </row>
    <row r="1075" spans="1:18">
      <c r="A1075" s="296">
        <v>804104</v>
      </c>
      <c r="B1075" s="343" t="s">
        <v>1099</v>
      </c>
      <c r="C1075" s="296" t="s">
        <v>26</v>
      </c>
      <c r="D1075" s="344">
        <v>1052.17</v>
      </c>
      <c r="E1075" s="360"/>
      <c r="F1075" s="344">
        <v>0</v>
      </c>
      <c r="G1075" s="360"/>
      <c r="H1075" s="344">
        <v>0</v>
      </c>
      <c r="I1075" s="360"/>
      <c r="J1075" s="344">
        <v>0</v>
      </c>
      <c r="K1075" s="360"/>
      <c r="L1075" s="344">
        <v>0</v>
      </c>
      <c r="M1075" s="360"/>
      <c r="N1075" s="344">
        <v>0</v>
      </c>
      <c r="O1075" s="360"/>
      <c r="P1075" s="344">
        <v>0</v>
      </c>
      <c r="Q1075" s="360"/>
      <c r="R1075" s="344">
        <v>0</v>
      </c>
    </row>
    <row r="1076" spans="1:18">
      <c r="A1076" s="296">
        <v>804387</v>
      </c>
      <c r="B1076" s="343" t="s">
        <v>1100</v>
      </c>
      <c r="C1076" s="296" t="s">
        <v>26</v>
      </c>
      <c r="D1076" s="344">
        <v>1983.91</v>
      </c>
      <c r="E1076" s="360"/>
      <c r="F1076" s="344">
        <v>0</v>
      </c>
      <c r="G1076" s="360"/>
      <c r="H1076" s="344">
        <v>0</v>
      </c>
      <c r="I1076" s="360"/>
      <c r="J1076" s="344">
        <v>0</v>
      </c>
      <c r="K1076" s="360"/>
      <c r="L1076" s="344">
        <v>0</v>
      </c>
      <c r="M1076" s="360"/>
      <c r="N1076" s="344">
        <v>0</v>
      </c>
      <c r="O1076" s="360"/>
      <c r="P1076" s="344">
        <v>0</v>
      </c>
      <c r="Q1076" s="360"/>
      <c r="R1076" s="344">
        <v>0</v>
      </c>
    </row>
    <row r="1077" spans="1:18">
      <c r="A1077" s="296">
        <v>804107</v>
      </c>
      <c r="B1077" s="343" t="s">
        <v>1101</v>
      </c>
      <c r="C1077" s="296" t="s">
        <v>26</v>
      </c>
      <c r="D1077" s="344">
        <v>1301.9000000000001</v>
      </c>
      <c r="E1077" s="360">
        <v>0</v>
      </c>
      <c r="F1077" s="344">
        <v>83.58</v>
      </c>
      <c r="G1077" s="360">
        <v>0</v>
      </c>
      <c r="H1077" s="344">
        <v>95.12</v>
      </c>
      <c r="I1077" s="360">
        <v>0</v>
      </c>
      <c r="J1077" s="344">
        <v>80.94</v>
      </c>
      <c r="K1077" s="360">
        <v>0</v>
      </c>
      <c r="L1077" s="344">
        <v>88.63</v>
      </c>
      <c r="M1077" s="360">
        <v>0</v>
      </c>
      <c r="N1077" s="344">
        <v>79.52</v>
      </c>
      <c r="O1077" s="360">
        <v>0</v>
      </c>
      <c r="P1077" s="344">
        <v>95.79</v>
      </c>
      <c r="Q1077" s="360">
        <v>0</v>
      </c>
      <c r="R1077" s="344">
        <v>90.85</v>
      </c>
    </row>
    <row r="1078" spans="1:18">
      <c r="A1078" s="296">
        <v>804386</v>
      </c>
      <c r="B1078" s="343" t="s">
        <v>1102</v>
      </c>
      <c r="C1078" s="296" t="s">
        <v>26</v>
      </c>
      <c r="D1078" s="344">
        <v>1643.88</v>
      </c>
      <c r="E1078" s="360">
        <v>0</v>
      </c>
      <c r="F1078" s="344">
        <v>74.19</v>
      </c>
      <c r="G1078" s="360">
        <v>0</v>
      </c>
      <c r="H1078" s="344">
        <v>97.55</v>
      </c>
      <c r="I1078" s="360">
        <v>0</v>
      </c>
      <c r="J1078" s="344">
        <v>71.11</v>
      </c>
      <c r="K1078" s="360">
        <v>0</v>
      </c>
      <c r="L1078" s="344">
        <v>82.04</v>
      </c>
      <c r="M1078" s="360">
        <v>0</v>
      </c>
      <c r="N1078" s="344">
        <v>77.81</v>
      </c>
      <c r="O1078" s="360">
        <v>0</v>
      </c>
      <c r="P1078" s="344">
        <v>81.17</v>
      </c>
      <c r="Q1078" s="360">
        <v>0</v>
      </c>
      <c r="R1078" s="344">
        <v>94.39</v>
      </c>
    </row>
    <row r="1079" spans="1:18">
      <c r="A1079" s="296">
        <v>804106</v>
      </c>
      <c r="B1079" s="343" t="s">
        <v>1103</v>
      </c>
      <c r="C1079" s="296" t="s">
        <v>26</v>
      </c>
      <c r="D1079" s="344">
        <v>1058.23</v>
      </c>
      <c r="E1079" s="360">
        <v>3.5400000000000001E-2</v>
      </c>
      <c r="F1079" s="344">
        <v>194.65</v>
      </c>
      <c r="G1079" s="360">
        <v>2.9399999999999999E-2</v>
      </c>
      <c r="H1079" s="344">
        <v>220.53</v>
      </c>
      <c r="I1079" s="360">
        <v>3.2300000000000002E-2</v>
      </c>
      <c r="J1079" s="344">
        <v>183.36</v>
      </c>
      <c r="K1079" s="360">
        <v>3.1199999999999999E-2</v>
      </c>
      <c r="L1079" s="344">
        <v>215.19</v>
      </c>
      <c r="M1079" s="360">
        <v>0</v>
      </c>
      <c r="N1079" s="344">
        <v>203.42</v>
      </c>
      <c r="O1079" s="360">
        <v>2.81E-2</v>
      </c>
      <c r="P1079" s="344">
        <v>211.04</v>
      </c>
      <c r="Q1079" s="360">
        <v>3.3700000000000001E-2</v>
      </c>
      <c r="R1079" s="344">
        <v>226.13</v>
      </c>
    </row>
    <row r="1080" spans="1:18">
      <c r="A1080" s="296">
        <v>804109</v>
      </c>
      <c r="B1080" s="343" t="s">
        <v>1104</v>
      </c>
      <c r="C1080" s="296" t="s">
        <v>26</v>
      </c>
      <c r="D1080" s="344">
        <v>1311.4</v>
      </c>
      <c r="E1080" s="360"/>
      <c r="F1080" s="344">
        <v>0</v>
      </c>
      <c r="G1080" s="360"/>
      <c r="H1080" s="344">
        <v>0</v>
      </c>
      <c r="I1080" s="360"/>
      <c r="J1080" s="344">
        <v>0</v>
      </c>
      <c r="K1080" s="360"/>
      <c r="L1080" s="344">
        <v>0</v>
      </c>
      <c r="M1080" s="360"/>
      <c r="N1080" s="344">
        <v>0</v>
      </c>
      <c r="O1080" s="360"/>
      <c r="P1080" s="344">
        <v>0</v>
      </c>
      <c r="Q1080" s="360"/>
      <c r="R1080" s="344">
        <v>0</v>
      </c>
    </row>
    <row r="1081" spans="1:18">
      <c r="A1081" s="296">
        <v>804108</v>
      </c>
      <c r="B1081" s="343" t="s">
        <v>1105</v>
      </c>
      <c r="C1081" s="296" t="s">
        <v>26</v>
      </c>
      <c r="D1081" s="344">
        <v>1067.58</v>
      </c>
      <c r="E1081" s="360">
        <v>3.0700000000000002E-2</v>
      </c>
      <c r="F1081" s="344">
        <v>224.22</v>
      </c>
      <c r="G1081" s="360">
        <v>2.5499999999999998E-2</v>
      </c>
      <c r="H1081" s="344">
        <v>253.05</v>
      </c>
      <c r="I1081" s="360">
        <v>2.81E-2</v>
      </c>
      <c r="J1081" s="344">
        <v>210.97</v>
      </c>
      <c r="K1081" s="360">
        <v>2.7099999999999999E-2</v>
      </c>
      <c r="L1081" s="344">
        <v>248.07</v>
      </c>
      <c r="M1081" s="360">
        <v>0</v>
      </c>
      <c r="N1081" s="344">
        <v>234.35</v>
      </c>
      <c r="O1081" s="360">
        <v>2.4400000000000002E-2</v>
      </c>
      <c r="P1081" s="344">
        <v>243.24</v>
      </c>
      <c r="Q1081" s="360">
        <v>2.93E-2</v>
      </c>
      <c r="R1081" s="344">
        <v>260.04000000000002</v>
      </c>
    </row>
    <row r="1082" spans="1:18">
      <c r="A1082" s="296">
        <v>804111</v>
      </c>
      <c r="B1082" s="343" t="s">
        <v>1106</v>
      </c>
      <c r="C1082" s="296" t="s">
        <v>26</v>
      </c>
      <c r="D1082" s="344">
        <v>1323.82</v>
      </c>
      <c r="E1082" s="360"/>
      <c r="F1082" s="344">
        <v>0</v>
      </c>
      <c r="G1082" s="360"/>
      <c r="H1082" s="344">
        <v>0</v>
      </c>
      <c r="I1082" s="360"/>
      <c r="J1082" s="344">
        <v>0</v>
      </c>
      <c r="K1082" s="360"/>
      <c r="L1082" s="344">
        <v>0</v>
      </c>
      <c r="M1082" s="360"/>
      <c r="N1082" s="344">
        <v>0</v>
      </c>
      <c r="O1082" s="360"/>
      <c r="P1082" s="344">
        <v>0</v>
      </c>
      <c r="Q1082" s="360"/>
      <c r="R1082" s="344">
        <v>0</v>
      </c>
    </row>
    <row r="1083" spans="1:18">
      <c r="A1083" s="296">
        <v>804110</v>
      </c>
      <c r="B1083" s="343" t="s">
        <v>1107</v>
      </c>
      <c r="C1083" s="296" t="s">
        <v>26</v>
      </c>
      <c r="D1083" s="344">
        <v>1079.7</v>
      </c>
      <c r="E1083" s="360"/>
      <c r="F1083" s="344">
        <v>0</v>
      </c>
      <c r="G1083" s="360"/>
      <c r="H1083" s="344">
        <v>0</v>
      </c>
      <c r="I1083" s="360"/>
      <c r="J1083" s="344">
        <v>0</v>
      </c>
      <c r="K1083" s="360"/>
      <c r="L1083" s="344">
        <v>0</v>
      </c>
      <c r="M1083" s="360"/>
      <c r="N1083" s="344">
        <v>0</v>
      </c>
      <c r="O1083" s="360"/>
      <c r="P1083" s="344">
        <v>0</v>
      </c>
      <c r="Q1083" s="360"/>
      <c r="R1083" s="344">
        <v>0</v>
      </c>
    </row>
    <row r="1084" spans="1:18">
      <c r="A1084" s="296">
        <v>804389</v>
      </c>
      <c r="B1084" s="343" t="s">
        <v>1108</v>
      </c>
      <c r="C1084" s="296" t="s">
        <v>26</v>
      </c>
      <c r="D1084" s="344">
        <v>2215.63</v>
      </c>
      <c r="E1084" s="360"/>
      <c r="F1084" s="344">
        <v>0</v>
      </c>
      <c r="G1084" s="360"/>
      <c r="H1084" s="344">
        <v>0</v>
      </c>
      <c r="I1084" s="360"/>
      <c r="J1084" s="344">
        <v>0</v>
      </c>
      <c r="K1084" s="360"/>
      <c r="L1084" s="344">
        <v>0</v>
      </c>
      <c r="M1084" s="360"/>
      <c r="N1084" s="344">
        <v>0</v>
      </c>
      <c r="O1084" s="360"/>
      <c r="P1084" s="344">
        <v>0</v>
      </c>
      <c r="Q1084" s="360"/>
      <c r="R1084" s="344">
        <v>0</v>
      </c>
    </row>
    <row r="1085" spans="1:18">
      <c r="A1085" s="296">
        <v>804113</v>
      </c>
      <c r="B1085" s="343" t="s">
        <v>1109</v>
      </c>
      <c r="C1085" s="296" t="s">
        <v>26</v>
      </c>
      <c r="D1085" s="344">
        <v>1340.81</v>
      </c>
      <c r="E1085" s="360"/>
      <c r="F1085" s="344">
        <v>0</v>
      </c>
      <c r="G1085" s="360"/>
      <c r="H1085" s="344">
        <v>0</v>
      </c>
      <c r="I1085" s="360"/>
      <c r="J1085" s="344">
        <v>0</v>
      </c>
      <c r="K1085" s="360"/>
      <c r="L1085" s="344">
        <v>0</v>
      </c>
      <c r="M1085" s="360"/>
      <c r="N1085" s="344">
        <v>0</v>
      </c>
      <c r="O1085" s="360"/>
      <c r="P1085" s="344">
        <v>0</v>
      </c>
      <c r="Q1085" s="360"/>
      <c r="R1085" s="344">
        <v>0</v>
      </c>
    </row>
    <row r="1086" spans="1:18">
      <c r="A1086" s="296">
        <v>804388</v>
      </c>
      <c r="B1086" s="343" t="s">
        <v>1110</v>
      </c>
      <c r="C1086" s="296" t="s">
        <v>26</v>
      </c>
      <c r="D1086" s="344">
        <v>1833.96</v>
      </c>
      <c r="E1086" s="360"/>
      <c r="F1086" s="344">
        <v>0</v>
      </c>
      <c r="G1086" s="360"/>
      <c r="H1086" s="344">
        <v>0</v>
      </c>
      <c r="I1086" s="360"/>
      <c r="J1086" s="344">
        <v>0</v>
      </c>
      <c r="K1086" s="360"/>
      <c r="L1086" s="344">
        <v>0</v>
      </c>
      <c r="M1086" s="360"/>
      <c r="N1086" s="344">
        <v>0</v>
      </c>
      <c r="O1086" s="360"/>
      <c r="P1086" s="344">
        <v>0</v>
      </c>
      <c r="Q1086" s="360"/>
      <c r="R1086" s="344">
        <v>0</v>
      </c>
    </row>
    <row r="1087" spans="1:18">
      <c r="A1087" s="296">
        <v>804112</v>
      </c>
      <c r="B1087" s="343" t="s">
        <v>1111</v>
      </c>
      <c r="C1087" s="296" t="s">
        <v>26</v>
      </c>
      <c r="D1087" s="344">
        <v>1096.24</v>
      </c>
      <c r="E1087" s="360"/>
      <c r="F1087" s="344">
        <v>0</v>
      </c>
      <c r="G1087" s="360"/>
      <c r="H1087" s="344">
        <v>0</v>
      </c>
      <c r="I1087" s="360"/>
      <c r="J1087" s="344">
        <v>0</v>
      </c>
      <c r="K1087" s="360"/>
      <c r="L1087" s="344">
        <v>0</v>
      </c>
      <c r="M1087" s="360"/>
      <c r="N1087" s="344">
        <v>0</v>
      </c>
      <c r="O1087" s="360"/>
      <c r="P1087" s="344">
        <v>0</v>
      </c>
      <c r="Q1087" s="360"/>
      <c r="R1087" s="344">
        <v>0</v>
      </c>
    </row>
    <row r="1088" spans="1:18">
      <c r="A1088" s="296">
        <v>804115</v>
      </c>
      <c r="B1088" s="343" t="s">
        <v>1112</v>
      </c>
      <c r="C1088" s="296" t="s">
        <v>26</v>
      </c>
      <c r="D1088" s="344">
        <v>1364.38</v>
      </c>
      <c r="E1088" s="360"/>
      <c r="F1088" s="344">
        <v>0</v>
      </c>
      <c r="G1088" s="360"/>
      <c r="H1088" s="344">
        <v>0</v>
      </c>
      <c r="I1088" s="360"/>
      <c r="J1088" s="344">
        <v>0</v>
      </c>
      <c r="K1088" s="360"/>
      <c r="L1088" s="344">
        <v>0</v>
      </c>
      <c r="M1088" s="360"/>
      <c r="N1088" s="344">
        <v>0</v>
      </c>
      <c r="O1088" s="360"/>
      <c r="P1088" s="344">
        <v>0</v>
      </c>
      <c r="Q1088" s="360"/>
      <c r="R1088" s="344">
        <v>0</v>
      </c>
    </row>
    <row r="1089" spans="1:18">
      <c r="A1089" s="296">
        <v>804114</v>
      </c>
      <c r="B1089" s="343" t="s">
        <v>1113</v>
      </c>
      <c r="C1089" s="296" t="s">
        <v>26</v>
      </c>
      <c r="D1089" s="344">
        <v>1119.3599999999999</v>
      </c>
      <c r="E1089" s="360"/>
      <c r="F1089" s="344">
        <v>0</v>
      </c>
      <c r="G1089" s="360"/>
      <c r="H1089" s="344">
        <v>0</v>
      </c>
      <c r="I1089" s="360"/>
      <c r="J1089" s="344">
        <v>0</v>
      </c>
      <c r="K1089" s="360"/>
      <c r="L1089" s="344">
        <v>0</v>
      </c>
      <c r="M1089" s="360"/>
      <c r="N1089" s="344">
        <v>0</v>
      </c>
      <c r="O1089" s="360"/>
      <c r="P1089" s="344">
        <v>0</v>
      </c>
      <c r="Q1089" s="360"/>
      <c r="R1089" s="344">
        <v>0</v>
      </c>
    </row>
    <row r="1090" spans="1:18">
      <c r="A1090" s="296">
        <v>804117</v>
      </c>
      <c r="B1090" s="343" t="s">
        <v>1114</v>
      </c>
      <c r="C1090" s="296" t="s">
        <v>26</v>
      </c>
      <c r="D1090" s="344">
        <v>1395.35</v>
      </c>
      <c r="E1090" s="360"/>
      <c r="F1090" s="344">
        <v>0</v>
      </c>
      <c r="G1090" s="360"/>
      <c r="H1090" s="344">
        <v>0</v>
      </c>
      <c r="I1090" s="360"/>
      <c r="J1090" s="344">
        <v>0</v>
      </c>
      <c r="K1090" s="360"/>
      <c r="L1090" s="344">
        <v>0</v>
      </c>
      <c r="M1090" s="360"/>
      <c r="N1090" s="344">
        <v>0</v>
      </c>
      <c r="O1090" s="360"/>
      <c r="P1090" s="344">
        <v>0</v>
      </c>
      <c r="Q1090" s="360"/>
      <c r="R1090" s="344">
        <v>0</v>
      </c>
    </row>
    <row r="1091" spans="1:18">
      <c r="A1091" s="296">
        <v>804116</v>
      </c>
      <c r="B1091" s="343" t="s">
        <v>1115</v>
      </c>
      <c r="C1091" s="296" t="s">
        <v>26</v>
      </c>
      <c r="D1091" s="344">
        <v>1149.8800000000001</v>
      </c>
      <c r="E1091" s="360"/>
      <c r="F1091" s="344">
        <v>0</v>
      </c>
      <c r="G1091" s="360"/>
      <c r="H1091" s="344">
        <v>0</v>
      </c>
      <c r="I1091" s="360"/>
      <c r="J1091" s="344">
        <v>0</v>
      </c>
      <c r="K1091" s="360"/>
      <c r="L1091" s="344">
        <v>0</v>
      </c>
      <c r="M1091" s="360"/>
      <c r="N1091" s="344">
        <v>0</v>
      </c>
      <c r="O1091" s="360"/>
      <c r="P1091" s="344">
        <v>0</v>
      </c>
      <c r="Q1091" s="360"/>
      <c r="R1091" s="344">
        <v>0</v>
      </c>
    </row>
    <row r="1092" spans="1:18">
      <c r="A1092" s="296">
        <v>804391</v>
      </c>
      <c r="B1092" s="343" t="s">
        <v>1116</v>
      </c>
      <c r="C1092" s="296" t="s">
        <v>26</v>
      </c>
      <c r="D1092" s="344">
        <v>2749.82</v>
      </c>
      <c r="E1092" s="360"/>
      <c r="F1092" s="344">
        <v>0</v>
      </c>
      <c r="G1092" s="360"/>
      <c r="H1092" s="344">
        <v>0</v>
      </c>
      <c r="I1092" s="360"/>
      <c r="J1092" s="344">
        <v>0</v>
      </c>
      <c r="K1092" s="360"/>
      <c r="L1092" s="344">
        <v>0</v>
      </c>
      <c r="M1092" s="360"/>
      <c r="N1092" s="344">
        <v>0</v>
      </c>
      <c r="O1092" s="360"/>
      <c r="P1092" s="344">
        <v>0</v>
      </c>
      <c r="Q1092" s="360"/>
      <c r="R1092" s="344">
        <v>0</v>
      </c>
    </row>
    <row r="1093" spans="1:18">
      <c r="A1093" s="296">
        <v>804119</v>
      </c>
      <c r="B1093" s="343" t="s">
        <v>1117</v>
      </c>
      <c r="C1093" s="296" t="s">
        <v>26</v>
      </c>
      <c r="D1093" s="344">
        <v>1437.85</v>
      </c>
      <c r="E1093" s="360">
        <v>0.21240000000000001</v>
      </c>
      <c r="F1093" s="344">
        <v>900.5</v>
      </c>
      <c r="G1093" s="360">
        <v>0.27710000000000001</v>
      </c>
      <c r="H1093" s="344">
        <v>1064.2</v>
      </c>
      <c r="I1093" s="360">
        <v>0.2351</v>
      </c>
      <c r="J1093" s="344">
        <v>1020.76</v>
      </c>
      <c r="K1093" s="360">
        <v>0.2445</v>
      </c>
      <c r="L1093" s="344">
        <v>1148.49</v>
      </c>
      <c r="M1093" s="360">
        <v>0</v>
      </c>
      <c r="N1093" s="344">
        <v>994.13</v>
      </c>
      <c r="O1093" s="360">
        <v>0.25159999999999999</v>
      </c>
      <c r="P1093" s="344">
        <v>1047.32</v>
      </c>
      <c r="Q1093" s="360">
        <v>0.23830000000000001</v>
      </c>
      <c r="R1093" s="344">
        <v>995.27</v>
      </c>
    </row>
    <row r="1094" spans="1:18">
      <c r="A1094" s="296">
        <v>804390</v>
      </c>
      <c r="B1094" s="343" t="s">
        <v>1118</v>
      </c>
      <c r="C1094" s="296" t="s">
        <v>26</v>
      </c>
      <c r="D1094" s="344">
        <v>2270.6</v>
      </c>
      <c r="E1094" s="360">
        <v>0.16930000000000001</v>
      </c>
      <c r="F1094" s="344">
        <v>1313.21</v>
      </c>
      <c r="G1094" s="360">
        <v>0.19</v>
      </c>
      <c r="H1094" s="344">
        <v>1481.29</v>
      </c>
      <c r="I1094" s="360">
        <v>0.1691</v>
      </c>
      <c r="J1094" s="344">
        <v>1468.23</v>
      </c>
      <c r="K1094" s="360">
        <v>0.17</v>
      </c>
      <c r="L1094" s="344">
        <v>1609.43</v>
      </c>
      <c r="M1094" s="360">
        <v>0</v>
      </c>
      <c r="N1094" s="344">
        <v>1388.12</v>
      </c>
      <c r="O1094" s="360">
        <v>0.1804</v>
      </c>
      <c r="P1094" s="344">
        <v>1447.19</v>
      </c>
      <c r="Q1094" s="360">
        <v>0.1724</v>
      </c>
      <c r="R1094" s="344">
        <v>1325.96</v>
      </c>
    </row>
    <row r="1095" spans="1:18">
      <c r="A1095" s="296">
        <v>804118</v>
      </c>
      <c r="B1095" s="343" t="s">
        <v>1119</v>
      </c>
      <c r="C1095" s="296" t="s">
        <v>26</v>
      </c>
      <c r="D1095" s="344">
        <v>1191.93</v>
      </c>
      <c r="E1095" s="360">
        <v>2.3E-3</v>
      </c>
      <c r="F1095" s="344">
        <v>456.64</v>
      </c>
      <c r="G1095" s="360">
        <v>2.2000000000000001E-3</v>
      </c>
      <c r="H1095" s="344">
        <v>555.86</v>
      </c>
      <c r="I1095" s="360">
        <v>2.6700000000000002E-2</v>
      </c>
      <c r="J1095" s="344">
        <v>516.66999999999996</v>
      </c>
      <c r="K1095" s="360">
        <v>1.9E-3</v>
      </c>
      <c r="L1095" s="344">
        <v>520.83000000000004</v>
      </c>
      <c r="M1095" s="360">
        <v>0</v>
      </c>
      <c r="N1095" s="344">
        <v>516.4</v>
      </c>
      <c r="O1095" s="360">
        <v>2.7000000000000001E-3</v>
      </c>
      <c r="P1095" s="344">
        <v>545.55999999999995</v>
      </c>
      <c r="Q1095" s="360">
        <v>1.8E-3</v>
      </c>
      <c r="R1095" s="344">
        <v>526.64</v>
      </c>
    </row>
    <row r="1096" spans="1:18">
      <c r="A1096" s="296">
        <v>804103</v>
      </c>
      <c r="B1096" s="343" t="s">
        <v>1120</v>
      </c>
      <c r="C1096" s="296" t="s">
        <v>26</v>
      </c>
      <c r="D1096" s="344">
        <v>1292.77</v>
      </c>
      <c r="E1096" s="360">
        <v>2.0999999999999999E-3</v>
      </c>
      <c r="F1096" s="344">
        <v>604.20000000000005</v>
      </c>
      <c r="G1096" s="360">
        <v>1.6999999999999999E-3</v>
      </c>
      <c r="H1096" s="344">
        <v>705.3</v>
      </c>
      <c r="I1096" s="360">
        <v>3.1899999999999998E-2</v>
      </c>
      <c r="J1096" s="344">
        <v>669.76</v>
      </c>
      <c r="K1096" s="360">
        <v>1.5E-3</v>
      </c>
      <c r="L1096" s="344">
        <v>687.82</v>
      </c>
      <c r="M1096" s="360">
        <v>0</v>
      </c>
      <c r="N1096" s="344">
        <v>657.31</v>
      </c>
      <c r="O1096" s="360">
        <v>2.3E-3</v>
      </c>
      <c r="P1096" s="344">
        <v>689.95</v>
      </c>
      <c r="Q1096" s="360">
        <v>1.4E-3</v>
      </c>
      <c r="R1096" s="344">
        <v>649.32000000000005</v>
      </c>
    </row>
    <row r="1097" spans="1:18">
      <c r="A1097" s="296">
        <v>804102</v>
      </c>
      <c r="B1097" s="343" t="s">
        <v>1121</v>
      </c>
      <c r="C1097" s="296" t="s">
        <v>26</v>
      </c>
      <c r="D1097" s="344">
        <v>1049.4000000000001</v>
      </c>
      <c r="E1097" s="360">
        <v>3.0999999999999999E-3</v>
      </c>
      <c r="F1097" s="344">
        <v>740.9</v>
      </c>
      <c r="G1097" s="360">
        <v>3.2000000000000002E-3</v>
      </c>
      <c r="H1097" s="344">
        <v>902.92</v>
      </c>
      <c r="I1097" s="360">
        <v>2.7199999999999998E-2</v>
      </c>
      <c r="J1097" s="344">
        <v>838.36</v>
      </c>
      <c r="K1097" s="360">
        <v>2.8999999999999998E-3</v>
      </c>
      <c r="L1097" s="344">
        <v>844.35</v>
      </c>
      <c r="M1097" s="360">
        <v>0</v>
      </c>
      <c r="N1097" s="344">
        <v>838.95</v>
      </c>
      <c r="O1097" s="360">
        <v>3.5999999999999999E-3</v>
      </c>
      <c r="P1097" s="344">
        <v>887.18</v>
      </c>
      <c r="Q1097" s="360">
        <v>2.7000000000000001E-3</v>
      </c>
      <c r="R1097" s="344">
        <v>853.86</v>
      </c>
    </row>
    <row r="1098" spans="1:18">
      <c r="A1098" s="296">
        <v>804393</v>
      </c>
      <c r="B1098" s="343" t="s">
        <v>1122</v>
      </c>
      <c r="C1098" s="296" t="s">
        <v>26</v>
      </c>
      <c r="D1098" s="344">
        <v>2896.63</v>
      </c>
      <c r="E1098" s="360">
        <v>2.8E-3</v>
      </c>
      <c r="F1098" s="344">
        <v>996.71</v>
      </c>
      <c r="G1098" s="360">
        <v>2.3999999999999998E-3</v>
      </c>
      <c r="H1098" s="344">
        <v>1162.1600000000001</v>
      </c>
      <c r="I1098" s="360">
        <v>3.2800000000000003E-2</v>
      </c>
      <c r="J1098" s="344">
        <v>1103.99</v>
      </c>
      <c r="K1098" s="360">
        <v>2.2000000000000001E-3</v>
      </c>
      <c r="L1098" s="344">
        <v>1133.79</v>
      </c>
      <c r="M1098" s="360">
        <v>0</v>
      </c>
      <c r="N1098" s="344">
        <v>1083.3399999999999</v>
      </c>
      <c r="O1098" s="360">
        <v>3.0000000000000001E-3</v>
      </c>
      <c r="P1098" s="344">
        <v>1137.58</v>
      </c>
      <c r="Q1098" s="360">
        <v>2.0999999999999999E-3</v>
      </c>
      <c r="R1098" s="344">
        <v>1066.6099999999999</v>
      </c>
    </row>
    <row r="1099" spans="1:18">
      <c r="A1099" s="296">
        <v>804121</v>
      </c>
      <c r="B1099" s="343" t="s">
        <v>1123</v>
      </c>
      <c r="C1099" s="296" t="s">
        <v>26</v>
      </c>
      <c r="D1099" s="344">
        <v>1928.7</v>
      </c>
      <c r="E1099" s="360">
        <v>0</v>
      </c>
      <c r="F1099" s="344">
        <v>318.01</v>
      </c>
      <c r="G1099" s="360">
        <v>0</v>
      </c>
      <c r="H1099" s="344">
        <v>401.04</v>
      </c>
      <c r="I1099" s="360">
        <v>0</v>
      </c>
      <c r="J1099" s="344">
        <v>404.95</v>
      </c>
      <c r="K1099" s="360">
        <v>0</v>
      </c>
      <c r="L1099" s="344">
        <v>324.05</v>
      </c>
      <c r="M1099" s="360">
        <v>0</v>
      </c>
      <c r="N1099" s="344">
        <v>410.9</v>
      </c>
      <c r="O1099" s="360">
        <v>0</v>
      </c>
      <c r="P1099" s="344">
        <v>500.54</v>
      </c>
      <c r="Q1099" s="360">
        <v>0</v>
      </c>
      <c r="R1099" s="344">
        <v>423.46</v>
      </c>
    </row>
    <row r="1100" spans="1:18">
      <c r="A1100" s="296">
        <v>804392</v>
      </c>
      <c r="B1100" s="343" t="s">
        <v>1124</v>
      </c>
      <c r="C1100" s="296" t="s">
        <v>26</v>
      </c>
      <c r="D1100" s="344">
        <v>2360.44</v>
      </c>
      <c r="E1100" s="360">
        <v>2.2000000000000001E-3</v>
      </c>
      <c r="F1100" s="344">
        <v>255.33</v>
      </c>
      <c r="G1100" s="360">
        <v>2.0999999999999999E-3</v>
      </c>
      <c r="H1100" s="344">
        <v>310.22000000000003</v>
      </c>
      <c r="I1100" s="360">
        <v>2.6800000000000001E-2</v>
      </c>
      <c r="J1100" s="344">
        <v>287.45999999999998</v>
      </c>
      <c r="K1100" s="360">
        <v>1.9E-3</v>
      </c>
      <c r="L1100" s="344">
        <v>289.93</v>
      </c>
      <c r="M1100" s="360">
        <v>0</v>
      </c>
      <c r="N1100" s="344">
        <v>289.39</v>
      </c>
      <c r="O1100" s="360">
        <v>2.5999999999999999E-3</v>
      </c>
      <c r="P1100" s="344">
        <v>305.3</v>
      </c>
      <c r="Q1100" s="360">
        <v>1.8E-3</v>
      </c>
      <c r="R1100" s="344">
        <v>294.79000000000002</v>
      </c>
    </row>
    <row r="1101" spans="1:18">
      <c r="A1101" s="296">
        <v>804120</v>
      </c>
      <c r="B1101" s="343" t="s">
        <v>1125</v>
      </c>
      <c r="C1101" s="296" t="s">
        <v>26</v>
      </c>
      <c r="D1101" s="344">
        <v>1550.79</v>
      </c>
      <c r="E1101" s="360">
        <v>2E-3</v>
      </c>
      <c r="F1101" s="344">
        <v>346.69</v>
      </c>
      <c r="G1101" s="360">
        <v>1.6000000000000001E-3</v>
      </c>
      <c r="H1101" s="344">
        <v>402.73</v>
      </c>
      <c r="I1101" s="360">
        <v>3.2399999999999998E-2</v>
      </c>
      <c r="J1101" s="344">
        <v>382.2</v>
      </c>
      <c r="K1101" s="360">
        <v>1.4E-3</v>
      </c>
      <c r="L1101" s="344">
        <v>393.33</v>
      </c>
      <c r="M1101" s="360">
        <v>0</v>
      </c>
      <c r="N1101" s="344">
        <v>376.61</v>
      </c>
      <c r="O1101" s="360">
        <v>2.0999999999999999E-3</v>
      </c>
      <c r="P1101" s="344">
        <v>394.68</v>
      </c>
      <c r="Q1101" s="360">
        <v>1.4E-3</v>
      </c>
      <c r="R1101" s="344">
        <v>370.74</v>
      </c>
    </row>
    <row r="1102" spans="1:18">
      <c r="A1102" s="296">
        <v>804125</v>
      </c>
      <c r="B1102" s="343" t="s">
        <v>1126</v>
      </c>
      <c r="C1102" s="296" t="s">
        <v>26</v>
      </c>
      <c r="D1102" s="344">
        <v>1934.91</v>
      </c>
      <c r="E1102" s="360">
        <v>0.94650000000000001</v>
      </c>
      <c r="F1102" s="344">
        <v>130.13999999999999</v>
      </c>
      <c r="G1102" s="360">
        <v>1.5800000000000002E-2</v>
      </c>
      <c r="H1102" s="344">
        <v>171.6</v>
      </c>
      <c r="I1102" s="360">
        <v>0.93220000000000003</v>
      </c>
      <c r="J1102" s="344">
        <v>171.26</v>
      </c>
      <c r="K1102" s="360">
        <v>0.94599999999999995</v>
      </c>
      <c r="L1102" s="344">
        <v>191.24</v>
      </c>
      <c r="M1102" s="360">
        <v>0</v>
      </c>
      <c r="N1102" s="344">
        <v>171.83</v>
      </c>
      <c r="O1102" s="360">
        <v>0.94289999999999996</v>
      </c>
      <c r="P1102" s="344">
        <v>185.69</v>
      </c>
      <c r="Q1102" s="360">
        <v>1.0999999999999999E-2</v>
      </c>
      <c r="R1102" s="344">
        <v>172.58</v>
      </c>
    </row>
    <row r="1103" spans="1:18">
      <c r="A1103" s="296">
        <v>804124</v>
      </c>
      <c r="B1103" s="343" t="s">
        <v>1127</v>
      </c>
      <c r="C1103" s="296" t="s">
        <v>26</v>
      </c>
      <c r="D1103" s="344">
        <v>1556.85</v>
      </c>
      <c r="E1103" s="360">
        <v>0</v>
      </c>
      <c r="F1103" s="344">
        <v>43.85</v>
      </c>
      <c r="G1103" s="360">
        <v>0</v>
      </c>
      <c r="H1103" s="344">
        <v>54.45</v>
      </c>
      <c r="I1103" s="360">
        <v>0</v>
      </c>
      <c r="J1103" s="344">
        <v>54.57</v>
      </c>
      <c r="K1103" s="360">
        <v>0</v>
      </c>
      <c r="L1103" s="344">
        <v>46.19</v>
      </c>
      <c r="M1103" s="360">
        <v>0</v>
      </c>
      <c r="N1103" s="344">
        <v>55.88</v>
      </c>
      <c r="O1103" s="360">
        <v>0</v>
      </c>
      <c r="P1103" s="344">
        <v>67.47</v>
      </c>
      <c r="Q1103" s="360">
        <v>0</v>
      </c>
      <c r="R1103" s="344">
        <v>57.29</v>
      </c>
    </row>
    <row r="1104" spans="1:18">
      <c r="A1104" s="296">
        <v>804395</v>
      </c>
      <c r="B1104" s="343" t="s">
        <v>1128</v>
      </c>
      <c r="C1104" s="296" t="s">
        <v>26</v>
      </c>
      <c r="D1104" s="344">
        <v>3042.27</v>
      </c>
      <c r="E1104" s="360">
        <v>3.5999999999999999E-3</v>
      </c>
      <c r="F1104" s="344">
        <v>190.71</v>
      </c>
      <c r="G1104" s="360">
        <v>4.3E-3</v>
      </c>
      <c r="H1104" s="344">
        <v>240.66</v>
      </c>
      <c r="I1104" s="360">
        <v>1.9699999999999999E-2</v>
      </c>
      <c r="J1104" s="344">
        <v>224.81</v>
      </c>
      <c r="K1104" s="360">
        <v>3.5999999999999999E-3</v>
      </c>
      <c r="L1104" s="344">
        <v>217.18</v>
      </c>
      <c r="M1104" s="360">
        <v>0</v>
      </c>
      <c r="N1104" s="344">
        <v>215.11</v>
      </c>
      <c r="O1104" s="360">
        <v>4.4000000000000003E-3</v>
      </c>
      <c r="P1104" s="344">
        <v>231.56</v>
      </c>
      <c r="Q1104" s="360">
        <v>3.5000000000000001E-3</v>
      </c>
      <c r="R1104" s="344">
        <v>224.29</v>
      </c>
    </row>
    <row r="1105" spans="1:18">
      <c r="A1105" s="296">
        <v>804127</v>
      </c>
      <c r="B1105" s="343" t="s">
        <v>1129</v>
      </c>
      <c r="C1105" s="296" t="s">
        <v>26</v>
      </c>
      <c r="D1105" s="344">
        <v>1944.04</v>
      </c>
      <c r="E1105" s="360">
        <v>5.4000000000000003E-3</v>
      </c>
      <c r="F1105" s="344">
        <v>358.07</v>
      </c>
      <c r="G1105" s="360">
        <v>6.7999999999999996E-3</v>
      </c>
      <c r="H1105" s="344">
        <v>450.41</v>
      </c>
      <c r="I1105" s="360">
        <v>2.18E-2</v>
      </c>
      <c r="J1105" s="344">
        <v>421.54</v>
      </c>
      <c r="K1105" s="360">
        <v>5.7999999999999996E-3</v>
      </c>
      <c r="L1105" s="344">
        <v>405.74</v>
      </c>
      <c r="M1105" s="360">
        <v>0</v>
      </c>
      <c r="N1105" s="344">
        <v>403.67</v>
      </c>
      <c r="O1105" s="360">
        <v>6.7000000000000002E-3</v>
      </c>
      <c r="P1105" s="344">
        <v>434.15</v>
      </c>
      <c r="Q1105" s="360">
        <v>5.5999999999999999E-3</v>
      </c>
      <c r="R1105" s="344">
        <v>417.54</v>
      </c>
    </row>
    <row r="1106" spans="1:18">
      <c r="A1106" s="296">
        <v>804394</v>
      </c>
      <c r="B1106" s="343" t="s">
        <v>1130</v>
      </c>
      <c r="C1106" s="296" t="s">
        <v>26</v>
      </c>
      <c r="D1106" s="344">
        <v>2477.52</v>
      </c>
      <c r="E1106" s="360">
        <v>6.1000000000000004E-3</v>
      </c>
      <c r="F1106" s="344">
        <v>495.66</v>
      </c>
      <c r="G1106" s="360">
        <v>7.7000000000000002E-3</v>
      </c>
      <c r="H1106" s="344">
        <v>624.86</v>
      </c>
      <c r="I1106" s="360">
        <v>2.1100000000000001E-2</v>
      </c>
      <c r="J1106" s="344">
        <v>586.34</v>
      </c>
      <c r="K1106" s="360">
        <v>6.4999999999999997E-3</v>
      </c>
      <c r="L1106" s="344">
        <v>562.29</v>
      </c>
      <c r="M1106" s="360">
        <v>0</v>
      </c>
      <c r="N1106" s="344">
        <v>557.45000000000005</v>
      </c>
      <c r="O1106" s="360">
        <v>7.4999999999999997E-3</v>
      </c>
      <c r="P1106" s="344">
        <v>600.15</v>
      </c>
      <c r="Q1106" s="360">
        <v>6.3E-3</v>
      </c>
      <c r="R1106" s="344">
        <v>578.27</v>
      </c>
    </row>
    <row r="1107" spans="1:18">
      <c r="A1107" s="296">
        <v>804126</v>
      </c>
      <c r="B1107" s="343" t="s">
        <v>1131</v>
      </c>
      <c r="C1107" s="296" t="s">
        <v>26</v>
      </c>
      <c r="D1107" s="344">
        <v>1565.68</v>
      </c>
      <c r="E1107" s="360">
        <v>2.2800000000000001E-2</v>
      </c>
      <c r="F1107" s="344">
        <v>559.09</v>
      </c>
      <c r="G1107" s="360">
        <v>1.66E-2</v>
      </c>
      <c r="H1107" s="344">
        <v>705.59</v>
      </c>
      <c r="I1107" s="360">
        <v>3.3500000000000002E-2</v>
      </c>
      <c r="J1107" s="344">
        <v>673.63</v>
      </c>
      <c r="K1107" s="360">
        <v>2.5999999999999999E-2</v>
      </c>
      <c r="L1107" s="344">
        <v>624.69000000000005</v>
      </c>
      <c r="M1107" s="360">
        <v>0</v>
      </c>
      <c r="N1107" s="344">
        <v>619.77</v>
      </c>
      <c r="O1107" s="360">
        <v>2.9000000000000001E-2</v>
      </c>
      <c r="P1107" s="344">
        <v>671.13</v>
      </c>
      <c r="Q1107" s="360">
        <v>2.6100000000000002E-2</v>
      </c>
      <c r="R1107" s="344">
        <v>636.52</v>
      </c>
    </row>
    <row r="1108" spans="1:18">
      <c r="A1108" s="296">
        <v>804129</v>
      </c>
      <c r="B1108" s="343" t="s">
        <v>1132</v>
      </c>
      <c r="C1108" s="296" t="s">
        <v>26</v>
      </c>
      <c r="D1108" s="344">
        <v>1956.91</v>
      </c>
      <c r="E1108" s="360">
        <v>3.3999999999999998E-3</v>
      </c>
      <c r="F1108" s="344">
        <v>157.28</v>
      </c>
      <c r="G1108" s="360">
        <v>3.5999999999999999E-3</v>
      </c>
      <c r="H1108" s="344">
        <v>190.71</v>
      </c>
      <c r="I1108" s="360">
        <v>2.4500000000000001E-2</v>
      </c>
      <c r="J1108" s="344">
        <v>181.69</v>
      </c>
      <c r="K1108" s="360">
        <v>3.0999999999999999E-3</v>
      </c>
      <c r="L1108" s="344">
        <v>179.05</v>
      </c>
      <c r="M1108" s="360">
        <v>0</v>
      </c>
      <c r="N1108" s="344">
        <v>171.34</v>
      </c>
      <c r="O1108" s="360">
        <v>3.8999999999999998E-3</v>
      </c>
      <c r="P1108" s="344">
        <v>183.11</v>
      </c>
      <c r="Q1108" s="360">
        <v>3.0999999999999999E-3</v>
      </c>
      <c r="R1108" s="344">
        <v>173.41</v>
      </c>
    </row>
    <row r="1109" spans="1:18">
      <c r="A1109" s="296">
        <v>804128</v>
      </c>
      <c r="B1109" s="343" t="s">
        <v>1133</v>
      </c>
      <c r="C1109" s="296" t="s">
        <v>26</v>
      </c>
      <c r="D1109" s="344">
        <v>1578.1</v>
      </c>
      <c r="E1109" s="360">
        <v>3.2000000000000002E-3</v>
      </c>
      <c r="F1109" s="344">
        <v>247.84</v>
      </c>
      <c r="G1109" s="360">
        <v>3.3E-3</v>
      </c>
      <c r="H1109" s="344">
        <v>298.55</v>
      </c>
      <c r="I1109" s="360">
        <v>2.5899999999999999E-2</v>
      </c>
      <c r="J1109" s="344">
        <v>284.13</v>
      </c>
      <c r="K1109" s="360">
        <v>2.8999999999999998E-3</v>
      </c>
      <c r="L1109" s="344">
        <v>281.82</v>
      </c>
      <c r="M1109" s="360">
        <v>0</v>
      </c>
      <c r="N1109" s="344">
        <v>269.67</v>
      </c>
      <c r="O1109" s="360">
        <v>3.5999999999999999E-3</v>
      </c>
      <c r="P1109" s="344">
        <v>287.48</v>
      </c>
      <c r="Q1109" s="360">
        <v>2.8999999999999998E-3</v>
      </c>
      <c r="R1109" s="344">
        <v>271.79000000000002</v>
      </c>
    </row>
    <row r="1110" spans="1:18">
      <c r="A1110" s="296">
        <v>804131</v>
      </c>
      <c r="B1110" s="343" t="s">
        <v>1134</v>
      </c>
      <c r="C1110" s="296" t="s">
        <v>26</v>
      </c>
      <c r="D1110" s="344">
        <v>1974.72</v>
      </c>
      <c r="E1110" s="360">
        <v>4.7999999999999996E-3</v>
      </c>
      <c r="F1110" s="344">
        <v>478.83</v>
      </c>
      <c r="G1110" s="360">
        <v>5.1000000000000004E-3</v>
      </c>
      <c r="H1110" s="344">
        <v>572.77</v>
      </c>
      <c r="I1110" s="360">
        <v>2.8299999999999999E-2</v>
      </c>
      <c r="J1110" s="344">
        <v>546.91</v>
      </c>
      <c r="K1110" s="360">
        <v>4.4000000000000003E-3</v>
      </c>
      <c r="L1110" s="344">
        <v>542.37</v>
      </c>
      <c r="M1110" s="360">
        <v>0</v>
      </c>
      <c r="N1110" s="344">
        <v>519.02</v>
      </c>
      <c r="O1110" s="360">
        <v>5.3E-3</v>
      </c>
      <c r="P1110" s="344">
        <v>552.35</v>
      </c>
      <c r="Q1110" s="360">
        <v>4.4000000000000003E-3</v>
      </c>
      <c r="R1110" s="344">
        <v>517.97</v>
      </c>
    </row>
    <row r="1111" spans="1:18">
      <c r="A1111" s="296">
        <v>804130</v>
      </c>
      <c r="B1111" s="343" t="s">
        <v>1135</v>
      </c>
      <c r="C1111" s="296" t="s">
        <v>26</v>
      </c>
      <c r="D1111" s="344">
        <v>1595.46</v>
      </c>
      <c r="E1111" s="360">
        <v>5.4000000000000003E-3</v>
      </c>
      <c r="F1111" s="344">
        <v>649.66999999999996</v>
      </c>
      <c r="G1111" s="360">
        <v>5.8999999999999999E-3</v>
      </c>
      <c r="H1111" s="344">
        <v>780.93</v>
      </c>
      <c r="I1111" s="360">
        <v>2.7300000000000001E-2</v>
      </c>
      <c r="J1111" s="344">
        <v>746.28</v>
      </c>
      <c r="K1111" s="360">
        <v>5.1000000000000004E-3</v>
      </c>
      <c r="L1111" s="344">
        <v>736.56</v>
      </c>
      <c r="M1111" s="360">
        <v>0</v>
      </c>
      <c r="N1111" s="344">
        <v>704.57</v>
      </c>
      <c r="O1111" s="360">
        <v>6.1000000000000004E-3</v>
      </c>
      <c r="P1111" s="344">
        <v>750.91</v>
      </c>
      <c r="Q1111" s="360">
        <v>5.1000000000000004E-3</v>
      </c>
      <c r="R1111" s="344">
        <v>706.35</v>
      </c>
    </row>
    <row r="1112" spans="1:18">
      <c r="A1112" s="296">
        <v>804397</v>
      </c>
      <c r="B1112" s="343" t="s">
        <v>1136</v>
      </c>
      <c r="C1112" s="296" t="s">
        <v>26</v>
      </c>
      <c r="D1112" s="344">
        <v>3390.49</v>
      </c>
      <c r="E1112" s="360">
        <v>1.9699999999999999E-2</v>
      </c>
      <c r="F1112" s="344">
        <v>745.73</v>
      </c>
      <c r="G1112" s="360">
        <v>1.24E-2</v>
      </c>
      <c r="H1112" s="344">
        <v>894.71</v>
      </c>
      <c r="I1112" s="360">
        <v>3.7400000000000003E-2</v>
      </c>
      <c r="J1112" s="344">
        <v>867.41</v>
      </c>
      <c r="K1112" s="360">
        <v>2.0199999999999999E-2</v>
      </c>
      <c r="L1112" s="344">
        <v>835.86</v>
      </c>
      <c r="M1112" s="360">
        <v>0</v>
      </c>
      <c r="N1112" s="344">
        <v>798.06</v>
      </c>
      <c r="O1112" s="360">
        <v>2.2700000000000001E-2</v>
      </c>
      <c r="P1112" s="344">
        <v>853.82</v>
      </c>
      <c r="Q1112" s="360">
        <v>2.0500000000000001E-2</v>
      </c>
      <c r="R1112" s="344">
        <v>791.72</v>
      </c>
    </row>
    <row r="1113" spans="1:18">
      <c r="A1113" s="296">
        <v>804133</v>
      </c>
      <c r="B1113" s="343" t="s">
        <v>1137</v>
      </c>
      <c r="C1113" s="296" t="s">
        <v>26</v>
      </c>
      <c r="D1113" s="344">
        <v>1999.56</v>
      </c>
      <c r="E1113" s="360">
        <v>0.59940000000000004</v>
      </c>
      <c r="F1113" s="344">
        <v>107.69</v>
      </c>
      <c r="G1113" s="360">
        <v>3.3999999999999998E-3</v>
      </c>
      <c r="H1113" s="344">
        <v>145.08000000000001</v>
      </c>
      <c r="I1113" s="360">
        <v>0.62370000000000003</v>
      </c>
      <c r="J1113" s="344">
        <v>143.37</v>
      </c>
      <c r="K1113" s="360">
        <v>0.63080000000000003</v>
      </c>
      <c r="L1113" s="344">
        <v>147.26</v>
      </c>
      <c r="M1113" s="360">
        <v>0</v>
      </c>
      <c r="N1113" s="344">
        <v>134.6</v>
      </c>
      <c r="O1113" s="360">
        <v>0.67210000000000003</v>
      </c>
      <c r="P1113" s="344">
        <v>147.06</v>
      </c>
      <c r="Q1113" s="360">
        <v>2.5000000000000001E-3</v>
      </c>
      <c r="R1113" s="344">
        <v>139.74</v>
      </c>
    </row>
    <row r="1114" spans="1:18">
      <c r="A1114" s="296">
        <v>804396</v>
      </c>
      <c r="B1114" s="343" t="s">
        <v>1138</v>
      </c>
      <c r="C1114" s="296" t="s">
        <v>26</v>
      </c>
      <c r="D1114" s="344">
        <v>2758.4</v>
      </c>
      <c r="E1114" s="360">
        <v>0.63919999999999999</v>
      </c>
      <c r="F1114" s="344">
        <v>168.21</v>
      </c>
      <c r="G1114" s="360">
        <v>2.8999999999999998E-3</v>
      </c>
      <c r="H1114" s="344">
        <v>226.71</v>
      </c>
      <c r="I1114" s="360">
        <v>0.6623</v>
      </c>
      <c r="J1114" s="344">
        <v>224.3</v>
      </c>
      <c r="K1114" s="360">
        <v>0.66920000000000002</v>
      </c>
      <c r="L1114" s="344">
        <v>232.95</v>
      </c>
      <c r="M1114" s="360">
        <v>0</v>
      </c>
      <c r="N1114" s="344">
        <v>212.17</v>
      </c>
      <c r="O1114" s="360">
        <v>0.7077</v>
      </c>
      <c r="P1114" s="344">
        <v>231.6</v>
      </c>
      <c r="Q1114" s="360">
        <v>2.0999999999999999E-3</v>
      </c>
      <c r="R1114" s="344">
        <v>219.06</v>
      </c>
    </row>
    <row r="1115" spans="1:18">
      <c r="A1115" s="296">
        <v>804132</v>
      </c>
      <c r="B1115" s="343" t="s">
        <v>1139</v>
      </c>
      <c r="C1115" s="296" t="s">
        <v>26</v>
      </c>
      <c r="D1115" s="344">
        <v>1619.7</v>
      </c>
      <c r="E1115" s="360">
        <v>0.65349999999999997</v>
      </c>
      <c r="F1115" s="344">
        <v>325.75</v>
      </c>
      <c r="G1115" s="360">
        <v>1.6199999999999999E-2</v>
      </c>
      <c r="H1115" s="344">
        <v>436.89</v>
      </c>
      <c r="I1115" s="360">
        <v>0.66579999999999995</v>
      </c>
      <c r="J1115" s="344">
        <v>432.28</v>
      </c>
      <c r="K1115" s="360">
        <v>0.68269999999999997</v>
      </c>
      <c r="L1115" s="344">
        <v>450.26</v>
      </c>
      <c r="M1115" s="360">
        <v>0</v>
      </c>
      <c r="N1115" s="344">
        <v>409.68</v>
      </c>
      <c r="O1115" s="360">
        <v>0.72060000000000002</v>
      </c>
      <c r="P1115" s="344">
        <v>445.35</v>
      </c>
      <c r="Q1115" s="360">
        <v>1.1900000000000001E-2</v>
      </c>
      <c r="R1115" s="344">
        <v>421.9</v>
      </c>
    </row>
    <row r="1116" spans="1:18">
      <c r="A1116" s="296">
        <v>804135</v>
      </c>
      <c r="B1116" s="343" t="s">
        <v>1140</v>
      </c>
      <c r="C1116" s="296" t="s">
        <v>26</v>
      </c>
      <c r="D1116" s="344">
        <v>2031.81</v>
      </c>
      <c r="E1116" s="360">
        <v>0.70289999999999997</v>
      </c>
      <c r="F1116" s="344">
        <v>632.71</v>
      </c>
      <c r="G1116" s="360">
        <v>1.2500000000000001E-2</v>
      </c>
      <c r="H1116" s="344">
        <v>844.86</v>
      </c>
      <c r="I1116" s="360">
        <v>0.71499999999999997</v>
      </c>
      <c r="J1116" s="344">
        <v>837.1</v>
      </c>
      <c r="K1116" s="360">
        <v>0.72889999999999999</v>
      </c>
      <c r="L1116" s="344">
        <v>883.37</v>
      </c>
      <c r="M1116" s="360">
        <v>0</v>
      </c>
      <c r="N1116" s="344">
        <v>801.7</v>
      </c>
      <c r="O1116" s="360">
        <v>0.76129999999999998</v>
      </c>
      <c r="P1116" s="344">
        <v>869.21</v>
      </c>
      <c r="Q1116" s="360">
        <v>9.1000000000000004E-3</v>
      </c>
      <c r="R1116" s="344">
        <v>822.32</v>
      </c>
    </row>
    <row r="1117" spans="1:18">
      <c r="A1117" s="296">
        <v>804134</v>
      </c>
      <c r="B1117" s="343" t="s">
        <v>1141</v>
      </c>
      <c r="C1117" s="296" t="s">
        <v>26</v>
      </c>
      <c r="D1117" s="344">
        <v>1651.35</v>
      </c>
      <c r="E1117" s="360">
        <v>0.72629999999999995</v>
      </c>
      <c r="F1117" s="344">
        <v>969.98</v>
      </c>
      <c r="G1117" s="360">
        <v>1.5699999999999999E-2</v>
      </c>
      <c r="H1117" s="344">
        <v>1295.02</v>
      </c>
      <c r="I1117" s="360">
        <v>0.73529999999999995</v>
      </c>
      <c r="J1117" s="344">
        <v>1284.83</v>
      </c>
      <c r="K1117" s="360">
        <v>0.75090000000000001</v>
      </c>
      <c r="L1117" s="344">
        <v>1360.3</v>
      </c>
      <c r="M1117" s="360">
        <v>0</v>
      </c>
      <c r="N1117" s="344">
        <v>1232.8599999999999</v>
      </c>
      <c r="O1117" s="360">
        <v>0.78280000000000005</v>
      </c>
      <c r="P1117" s="344">
        <v>1335.09</v>
      </c>
      <c r="Q1117" s="360">
        <v>1.14E-2</v>
      </c>
      <c r="R1117" s="344">
        <v>1262.3800000000001</v>
      </c>
    </row>
    <row r="1118" spans="1:18">
      <c r="A1118" s="296">
        <v>804137</v>
      </c>
      <c r="B1118" s="343" t="s">
        <v>1142</v>
      </c>
      <c r="C1118" s="296" t="s">
        <v>26</v>
      </c>
      <c r="D1118" s="344">
        <v>1994.56</v>
      </c>
      <c r="E1118" s="360">
        <v>3.5999999999999999E-3</v>
      </c>
      <c r="F1118" s="344">
        <v>169.38</v>
      </c>
      <c r="G1118" s="360">
        <v>3.3E-3</v>
      </c>
      <c r="H1118" s="344">
        <v>202.52</v>
      </c>
      <c r="I1118" s="360">
        <v>3.8E-3</v>
      </c>
      <c r="J1118" s="344">
        <v>193.46</v>
      </c>
      <c r="K1118" s="360">
        <v>2.8999999999999998E-3</v>
      </c>
      <c r="L1118" s="344">
        <v>196.26</v>
      </c>
      <c r="M1118" s="360">
        <v>0</v>
      </c>
      <c r="N1118" s="344">
        <v>187.09</v>
      </c>
      <c r="O1118" s="360">
        <v>4.0000000000000001E-3</v>
      </c>
      <c r="P1118" s="344">
        <v>196.97</v>
      </c>
      <c r="Q1118" s="360">
        <v>2.8E-3</v>
      </c>
      <c r="R1118" s="344">
        <v>188</v>
      </c>
    </row>
    <row r="1119" spans="1:18">
      <c r="A1119" s="296">
        <v>804136</v>
      </c>
      <c r="B1119" s="343" t="s">
        <v>1143</v>
      </c>
      <c r="C1119" s="296" t="s">
        <v>26</v>
      </c>
      <c r="D1119" s="344">
        <v>1613.35</v>
      </c>
      <c r="E1119" s="360">
        <v>3.5000000000000001E-3</v>
      </c>
      <c r="F1119" s="344">
        <v>175.15</v>
      </c>
      <c r="G1119" s="360">
        <v>3.2000000000000002E-3</v>
      </c>
      <c r="H1119" s="344">
        <v>207.24</v>
      </c>
      <c r="I1119" s="360">
        <v>2.46E-2</v>
      </c>
      <c r="J1119" s="344">
        <v>198.17</v>
      </c>
      <c r="K1119" s="360">
        <v>2.8E-3</v>
      </c>
      <c r="L1119" s="344">
        <v>200.66</v>
      </c>
      <c r="M1119" s="360">
        <v>0</v>
      </c>
      <c r="N1119" s="344">
        <v>192.12</v>
      </c>
      <c r="O1119" s="360">
        <v>3.8999999999999998E-3</v>
      </c>
      <c r="P1119" s="344">
        <v>201.68</v>
      </c>
      <c r="Q1119" s="360">
        <v>2.8E-3</v>
      </c>
      <c r="R1119" s="344">
        <v>191.91</v>
      </c>
    </row>
    <row r="1120" spans="1:18">
      <c r="A1120" s="296">
        <v>804399</v>
      </c>
      <c r="B1120" s="343" t="s">
        <v>1144</v>
      </c>
      <c r="C1120" s="296" t="s">
        <v>26</v>
      </c>
      <c r="D1120" s="344">
        <v>4218.66</v>
      </c>
      <c r="E1120" s="360">
        <v>3.3999999999999998E-3</v>
      </c>
      <c r="F1120" s="344">
        <v>265.61</v>
      </c>
      <c r="G1120" s="360">
        <v>3.0000000000000001E-3</v>
      </c>
      <c r="H1120" s="344">
        <v>317.2</v>
      </c>
      <c r="I1120" s="360">
        <v>3.5000000000000001E-3</v>
      </c>
      <c r="J1120" s="344">
        <v>302.79000000000002</v>
      </c>
      <c r="K1120" s="360">
        <v>2.7000000000000001E-3</v>
      </c>
      <c r="L1120" s="344">
        <v>307.45</v>
      </c>
      <c r="M1120" s="360">
        <v>0</v>
      </c>
      <c r="N1120" s="344">
        <v>292.66000000000003</v>
      </c>
      <c r="O1120" s="360">
        <v>3.7000000000000002E-3</v>
      </c>
      <c r="P1120" s="344">
        <v>308.45</v>
      </c>
      <c r="Q1120" s="360">
        <v>2.5999999999999999E-3</v>
      </c>
      <c r="R1120" s="344">
        <v>293.57</v>
      </c>
    </row>
    <row r="1121" spans="1:18">
      <c r="A1121" s="296">
        <v>804139</v>
      </c>
      <c r="B1121" s="343" t="s">
        <v>1145</v>
      </c>
      <c r="C1121" s="296" t="s">
        <v>26</v>
      </c>
      <c r="D1121" s="344">
        <v>2137.98</v>
      </c>
      <c r="E1121" s="360">
        <v>3.3E-3</v>
      </c>
      <c r="F1121" s="344">
        <v>275.51</v>
      </c>
      <c r="G1121" s="360">
        <v>2.8999999999999998E-3</v>
      </c>
      <c r="H1121" s="344">
        <v>325.32</v>
      </c>
      <c r="I1121" s="360">
        <v>2.63E-2</v>
      </c>
      <c r="J1121" s="344">
        <v>310.89</v>
      </c>
      <c r="K1121" s="360">
        <v>2.5999999999999999E-3</v>
      </c>
      <c r="L1121" s="344">
        <v>315</v>
      </c>
      <c r="M1121" s="360">
        <v>0</v>
      </c>
      <c r="N1121" s="344">
        <v>301.29000000000002</v>
      </c>
      <c r="O1121" s="360">
        <v>3.5999999999999999E-3</v>
      </c>
      <c r="P1121" s="344">
        <v>316.55</v>
      </c>
      <c r="Q1121" s="360">
        <v>2.5999999999999999E-3</v>
      </c>
      <c r="R1121" s="344">
        <v>300.29000000000002</v>
      </c>
    </row>
    <row r="1122" spans="1:18">
      <c r="A1122" s="296">
        <v>804398</v>
      </c>
      <c r="B1122" s="343" t="s">
        <v>1146</v>
      </c>
      <c r="C1122" s="296" t="s">
        <v>26</v>
      </c>
      <c r="D1122" s="344">
        <v>3423.02</v>
      </c>
      <c r="E1122" s="360">
        <v>4.7999999999999996E-3</v>
      </c>
      <c r="F1122" s="344">
        <v>514.12</v>
      </c>
      <c r="G1122" s="360">
        <v>4.7000000000000002E-3</v>
      </c>
      <c r="H1122" s="344">
        <v>613.41</v>
      </c>
      <c r="I1122" s="360">
        <v>3.0999999999999999E-3</v>
      </c>
      <c r="J1122" s="344">
        <v>587.57000000000005</v>
      </c>
      <c r="K1122" s="360">
        <v>4.1000000000000003E-3</v>
      </c>
      <c r="L1122" s="344">
        <v>593.48</v>
      </c>
      <c r="M1122" s="360">
        <v>0</v>
      </c>
      <c r="N1122" s="344">
        <v>563.91999999999996</v>
      </c>
      <c r="O1122" s="360">
        <v>5.3E-3</v>
      </c>
      <c r="P1122" s="344">
        <v>595.58000000000004</v>
      </c>
      <c r="Q1122" s="360">
        <v>4.1000000000000003E-3</v>
      </c>
      <c r="R1122" s="344">
        <v>561.89</v>
      </c>
    </row>
    <row r="1123" spans="1:18">
      <c r="A1123" s="296">
        <v>804138</v>
      </c>
      <c r="B1123" s="343" t="s">
        <v>1147</v>
      </c>
      <c r="C1123" s="296" t="s">
        <v>26</v>
      </c>
      <c r="D1123" s="344">
        <v>1755.87</v>
      </c>
      <c r="E1123" s="360">
        <v>4.7000000000000002E-3</v>
      </c>
      <c r="F1123" s="344">
        <v>536.33000000000004</v>
      </c>
      <c r="G1123" s="360">
        <v>4.4999999999999997E-3</v>
      </c>
      <c r="H1123" s="344">
        <v>631.62</v>
      </c>
      <c r="I1123" s="360">
        <v>2.9399999999999999E-2</v>
      </c>
      <c r="J1123" s="344">
        <v>605.75</v>
      </c>
      <c r="K1123" s="360">
        <v>4.0000000000000001E-3</v>
      </c>
      <c r="L1123" s="344">
        <v>610.42999999999995</v>
      </c>
      <c r="M1123" s="360">
        <v>0</v>
      </c>
      <c r="N1123" s="344">
        <v>583.29999999999995</v>
      </c>
      <c r="O1123" s="360">
        <v>5.1000000000000004E-3</v>
      </c>
      <c r="P1123" s="344">
        <v>613.74</v>
      </c>
      <c r="Q1123" s="360">
        <v>3.8999999999999998E-3</v>
      </c>
      <c r="R1123" s="344">
        <v>576.96</v>
      </c>
    </row>
    <row r="1124" spans="1:18">
      <c r="A1124" s="296">
        <v>804123</v>
      </c>
      <c r="B1124" s="343" t="s">
        <v>1148</v>
      </c>
      <c r="C1124" s="296" t="s">
        <v>26</v>
      </c>
      <c r="D1124" s="344">
        <v>1929.52</v>
      </c>
      <c r="E1124" s="360">
        <v>5.3E-3</v>
      </c>
      <c r="F1124" s="344">
        <v>716.93</v>
      </c>
      <c r="G1124" s="360">
        <v>5.3E-3</v>
      </c>
      <c r="H1124" s="344">
        <v>858.52</v>
      </c>
      <c r="I1124" s="360">
        <v>3.3999999999999998E-3</v>
      </c>
      <c r="J1124" s="344">
        <v>823.86</v>
      </c>
      <c r="K1124" s="360">
        <v>4.5999999999999999E-3</v>
      </c>
      <c r="L1124" s="344">
        <v>828.25</v>
      </c>
      <c r="M1124" s="360">
        <v>0</v>
      </c>
      <c r="N1124" s="344">
        <v>786.1</v>
      </c>
      <c r="O1124" s="360">
        <v>5.8999999999999999E-3</v>
      </c>
      <c r="P1124" s="344">
        <v>831.08</v>
      </c>
      <c r="Q1124" s="360">
        <v>4.5999999999999999E-3</v>
      </c>
      <c r="R1124" s="344">
        <v>785.74</v>
      </c>
    </row>
    <row r="1125" spans="1:18">
      <c r="A1125" s="296">
        <v>804122</v>
      </c>
      <c r="B1125" s="343" t="s">
        <v>1149</v>
      </c>
      <c r="C1125" s="296" t="s">
        <v>26</v>
      </c>
      <c r="D1125" s="344">
        <v>1551.62</v>
      </c>
      <c r="E1125" s="360">
        <v>5.1999999999999998E-3</v>
      </c>
      <c r="F1125" s="344">
        <v>747.39</v>
      </c>
      <c r="G1125" s="360">
        <v>5.1000000000000004E-3</v>
      </c>
      <c r="H1125" s="344">
        <v>883.48</v>
      </c>
      <c r="I1125" s="360">
        <v>2.9100000000000001E-2</v>
      </c>
      <c r="J1125" s="344">
        <v>848.79</v>
      </c>
      <c r="K1125" s="360">
        <v>4.4999999999999997E-3</v>
      </c>
      <c r="L1125" s="344">
        <v>851.49</v>
      </c>
      <c r="M1125" s="360">
        <v>0</v>
      </c>
      <c r="N1125" s="344">
        <v>812.68</v>
      </c>
      <c r="O1125" s="360">
        <v>5.7000000000000002E-3</v>
      </c>
      <c r="P1125" s="344">
        <v>855.99</v>
      </c>
      <c r="Q1125" s="360">
        <v>4.4000000000000003E-3</v>
      </c>
      <c r="R1125" s="344">
        <v>806.41</v>
      </c>
    </row>
    <row r="1126" spans="1:18">
      <c r="A1126" s="296">
        <v>804401</v>
      </c>
      <c r="B1126" s="343" t="s">
        <v>1150</v>
      </c>
      <c r="C1126" s="296" t="s">
        <v>26</v>
      </c>
      <c r="D1126" s="344">
        <v>4178.8100000000004</v>
      </c>
      <c r="E1126" s="360">
        <v>1.3100000000000001E-2</v>
      </c>
      <c r="F1126" s="344">
        <v>850.27</v>
      </c>
      <c r="G1126" s="360">
        <v>5.0000000000000001E-3</v>
      </c>
      <c r="H1126" s="344">
        <v>1014.74</v>
      </c>
      <c r="I1126" s="360">
        <v>1.09E-2</v>
      </c>
      <c r="J1126" s="344">
        <v>987.7</v>
      </c>
      <c r="K1126" s="360">
        <v>1.26E-2</v>
      </c>
      <c r="L1126" s="344">
        <v>974.57</v>
      </c>
      <c r="M1126" s="360">
        <v>0</v>
      </c>
      <c r="N1126" s="344">
        <v>922.22</v>
      </c>
      <c r="O1126" s="360">
        <v>1.4800000000000001E-2</v>
      </c>
      <c r="P1126" s="344">
        <v>977.86</v>
      </c>
      <c r="Q1126" s="360">
        <v>1.2800000000000001E-2</v>
      </c>
      <c r="R1126" s="344">
        <v>912.79</v>
      </c>
    </row>
    <row r="1127" spans="1:18">
      <c r="A1127" s="296">
        <v>804141</v>
      </c>
      <c r="B1127" s="343" t="s">
        <v>1151</v>
      </c>
      <c r="C1127" s="296" t="s">
        <v>26</v>
      </c>
      <c r="D1127" s="344">
        <v>2675.98</v>
      </c>
      <c r="E1127" s="360">
        <v>1.26E-2</v>
      </c>
      <c r="F1127" s="344">
        <v>889.67</v>
      </c>
      <c r="G1127" s="360">
        <v>4.7999999999999996E-3</v>
      </c>
      <c r="H1127" s="344">
        <v>1047.03</v>
      </c>
      <c r="I1127" s="360">
        <v>3.8800000000000001E-2</v>
      </c>
      <c r="J1127" s="344">
        <v>1019.94</v>
      </c>
      <c r="K1127" s="360">
        <v>1.2200000000000001E-2</v>
      </c>
      <c r="L1127" s="344">
        <v>1004.63</v>
      </c>
      <c r="M1127" s="360">
        <v>0</v>
      </c>
      <c r="N1127" s="344">
        <v>956.59</v>
      </c>
      <c r="O1127" s="360">
        <v>1.43E-2</v>
      </c>
      <c r="P1127" s="344">
        <v>1010.08</v>
      </c>
      <c r="Q1127" s="360">
        <v>1.23E-2</v>
      </c>
      <c r="R1127" s="344">
        <v>939.52</v>
      </c>
    </row>
    <row r="1128" spans="1:18">
      <c r="A1128" s="296">
        <v>804400</v>
      </c>
      <c r="B1128" s="343" t="s">
        <v>1152</v>
      </c>
      <c r="C1128" s="296" t="s">
        <v>26</v>
      </c>
      <c r="D1128" s="344">
        <v>3351.14</v>
      </c>
      <c r="E1128" s="360">
        <v>3.5999999999999999E-3</v>
      </c>
      <c r="F1128" s="344">
        <v>218.27</v>
      </c>
      <c r="G1128" s="360">
        <v>3.7000000000000002E-3</v>
      </c>
      <c r="H1128" s="344">
        <v>269.38</v>
      </c>
      <c r="I1128" s="360">
        <v>4.0000000000000001E-3</v>
      </c>
      <c r="J1128" s="344">
        <v>253.16</v>
      </c>
      <c r="K1128" s="360">
        <v>3.2000000000000002E-3</v>
      </c>
      <c r="L1128" s="344">
        <v>252.55</v>
      </c>
      <c r="M1128" s="360">
        <v>0</v>
      </c>
      <c r="N1128" s="344">
        <v>247.93</v>
      </c>
      <c r="O1128" s="360">
        <v>4.1999999999999997E-3</v>
      </c>
      <c r="P1128" s="344">
        <v>262.48</v>
      </c>
      <c r="Q1128" s="360">
        <v>3.0999999999999999E-3</v>
      </c>
      <c r="R1128" s="344">
        <v>255</v>
      </c>
    </row>
    <row r="1129" spans="1:18">
      <c r="A1129" s="296">
        <v>804140</v>
      </c>
      <c r="B1129" s="343" t="s">
        <v>1153</v>
      </c>
      <c r="C1129" s="296" t="s">
        <v>26</v>
      </c>
      <c r="D1129" s="344">
        <v>2129.11</v>
      </c>
      <c r="E1129" s="360">
        <v>3.5999999999999999E-3</v>
      </c>
      <c r="F1129" s="344">
        <v>224.56</v>
      </c>
      <c r="G1129" s="360">
        <v>3.5999999999999999E-3</v>
      </c>
      <c r="H1129" s="344">
        <v>274.52999999999997</v>
      </c>
      <c r="I1129" s="360">
        <v>2.12E-2</v>
      </c>
      <c r="J1129" s="344">
        <v>258.31</v>
      </c>
      <c r="K1129" s="360">
        <v>3.0999999999999999E-3</v>
      </c>
      <c r="L1129" s="344">
        <v>257.35000000000002</v>
      </c>
      <c r="M1129" s="360">
        <v>0</v>
      </c>
      <c r="N1129" s="344">
        <v>253.41</v>
      </c>
      <c r="O1129" s="360">
        <v>4.1999999999999997E-3</v>
      </c>
      <c r="P1129" s="344">
        <v>267.62</v>
      </c>
      <c r="Q1129" s="360">
        <v>3.0000000000000001E-3</v>
      </c>
      <c r="R1129" s="344">
        <v>259.27</v>
      </c>
    </row>
    <row r="1130" spans="1:18">
      <c r="A1130" s="296">
        <v>804145</v>
      </c>
      <c r="B1130" s="343" t="s">
        <v>1154</v>
      </c>
      <c r="C1130" s="296" t="s">
        <v>26</v>
      </c>
      <c r="D1130" s="344">
        <v>2686.01</v>
      </c>
      <c r="E1130" s="360">
        <v>5.4000000000000003E-3</v>
      </c>
      <c r="F1130" s="344">
        <v>404.19</v>
      </c>
      <c r="G1130" s="360">
        <v>6.0000000000000001E-3</v>
      </c>
      <c r="H1130" s="344">
        <v>500.42</v>
      </c>
      <c r="I1130" s="360">
        <v>3.5999999999999999E-3</v>
      </c>
      <c r="J1130" s="344">
        <v>471.6</v>
      </c>
      <c r="K1130" s="360">
        <v>5.1000000000000004E-3</v>
      </c>
      <c r="L1130" s="344">
        <v>466.06</v>
      </c>
      <c r="M1130" s="360">
        <v>0</v>
      </c>
      <c r="N1130" s="344">
        <v>458.23</v>
      </c>
      <c r="O1130" s="360">
        <v>6.4000000000000003E-3</v>
      </c>
      <c r="P1130" s="344">
        <v>486.67</v>
      </c>
      <c r="Q1130" s="360">
        <v>5.0000000000000001E-3</v>
      </c>
      <c r="R1130" s="344">
        <v>469.21</v>
      </c>
    </row>
    <row r="1131" spans="1:18">
      <c r="A1131" s="296">
        <v>804144</v>
      </c>
      <c r="B1131" s="343" t="s">
        <v>1155</v>
      </c>
      <c r="C1131" s="296" t="s">
        <v>26</v>
      </c>
      <c r="D1131" s="344">
        <v>2138.54</v>
      </c>
      <c r="E1131" s="360">
        <v>5.3E-3</v>
      </c>
      <c r="F1131" s="344">
        <v>418.18</v>
      </c>
      <c r="G1131" s="360">
        <v>5.7999999999999996E-3</v>
      </c>
      <c r="H1131" s="344">
        <v>511.89</v>
      </c>
      <c r="I1131" s="360">
        <v>2.4E-2</v>
      </c>
      <c r="J1131" s="344">
        <v>483.05</v>
      </c>
      <c r="K1131" s="360">
        <v>5.0000000000000001E-3</v>
      </c>
      <c r="L1131" s="344">
        <v>476.74</v>
      </c>
      <c r="M1131" s="360">
        <v>0</v>
      </c>
      <c r="N1131" s="344">
        <v>470.44</v>
      </c>
      <c r="O1131" s="360">
        <v>6.1999999999999998E-3</v>
      </c>
      <c r="P1131" s="344">
        <v>498.11</v>
      </c>
      <c r="Q1131" s="360">
        <v>4.8999999999999998E-3</v>
      </c>
      <c r="R1131" s="344">
        <v>478.71</v>
      </c>
    </row>
    <row r="1132" spans="1:18">
      <c r="A1132" s="296">
        <v>804403</v>
      </c>
      <c r="B1132" s="343" t="s">
        <v>1156</v>
      </c>
      <c r="C1132" s="296" t="s">
        <v>26</v>
      </c>
      <c r="D1132" s="344">
        <v>4400.3999999999996</v>
      </c>
      <c r="E1132" s="360">
        <v>5.7999999999999996E-3</v>
      </c>
      <c r="F1132" s="344">
        <v>576.65</v>
      </c>
      <c r="G1132" s="360">
        <v>6.6E-3</v>
      </c>
      <c r="H1132" s="344">
        <v>714.33</v>
      </c>
      <c r="I1132" s="360">
        <v>3.8999999999999998E-3</v>
      </c>
      <c r="J1132" s="344">
        <v>675.9</v>
      </c>
      <c r="K1132" s="360">
        <v>5.5999999999999999E-3</v>
      </c>
      <c r="L1132" s="344">
        <v>665.66</v>
      </c>
      <c r="M1132" s="360">
        <v>0</v>
      </c>
      <c r="N1132" s="344">
        <v>651.24</v>
      </c>
      <c r="O1132" s="360">
        <v>7.0000000000000001E-3</v>
      </c>
      <c r="P1132" s="344">
        <v>692.08</v>
      </c>
      <c r="Q1132" s="360">
        <v>5.4999999999999997E-3</v>
      </c>
      <c r="R1132" s="344">
        <v>667.48</v>
      </c>
    </row>
    <row r="1133" spans="1:18">
      <c r="A1133" s="296">
        <v>804147</v>
      </c>
      <c r="B1133" s="343" t="s">
        <v>1157</v>
      </c>
      <c r="C1133" s="296" t="s">
        <v>26</v>
      </c>
      <c r="D1133" s="344">
        <v>2698.51</v>
      </c>
      <c r="E1133" s="360">
        <v>5.7000000000000002E-3</v>
      </c>
      <c r="F1133" s="344">
        <v>596.62</v>
      </c>
      <c r="G1133" s="360">
        <v>6.4000000000000003E-3</v>
      </c>
      <c r="H1133" s="344">
        <v>730.7</v>
      </c>
      <c r="I1133" s="360">
        <v>2.4299999999999999E-2</v>
      </c>
      <c r="J1133" s="344">
        <v>692.24</v>
      </c>
      <c r="K1133" s="360">
        <v>5.4999999999999997E-3</v>
      </c>
      <c r="L1133" s="344">
        <v>680.9</v>
      </c>
      <c r="M1133" s="360">
        <v>0</v>
      </c>
      <c r="N1133" s="344">
        <v>668.66</v>
      </c>
      <c r="O1133" s="360">
        <v>6.7999999999999996E-3</v>
      </c>
      <c r="P1133" s="344">
        <v>708.41</v>
      </c>
      <c r="Q1133" s="360">
        <v>5.4000000000000003E-3</v>
      </c>
      <c r="R1133" s="344">
        <v>681.03</v>
      </c>
    </row>
    <row r="1134" spans="1:18">
      <c r="A1134" s="296">
        <v>804402</v>
      </c>
      <c r="B1134" s="343" t="s">
        <v>1158</v>
      </c>
      <c r="C1134" s="296" t="s">
        <v>26</v>
      </c>
      <c r="D1134" s="344">
        <v>3525.69</v>
      </c>
      <c r="E1134" s="360">
        <v>1.4500000000000001E-2</v>
      </c>
      <c r="F1134" s="344">
        <v>684.28</v>
      </c>
      <c r="G1134" s="360">
        <v>6.1999999999999998E-3</v>
      </c>
      <c r="H1134" s="344">
        <v>844.12</v>
      </c>
      <c r="I1134" s="360">
        <v>1.2999999999999999E-2</v>
      </c>
      <c r="J1134" s="344">
        <v>812.63</v>
      </c>
      <c r="K1134" s="360">
        <v>1.5299999999999999E-2</v>
      </c>
      <c r="L1134" s="344">
        <v>782.2</v>
      </c>
      <c r="M1134" s="360">
        <v>0</v>
      </c>
      <c r="N1134" s="344">
        <v>762.61</v>
      </c>
      <c r="O1134" s="360">
        <v>1.77E-2</v>
      </c>
      <c r="P1134" s="344">
        <v>813.4</v>
      </c>
      <c r="Q1134" s="360">
        <v>1.5299999999999999E-2</v>
      </c>
      <c r="R1134" s="344">
        <v>772.86</v>
      </c>
    </row>
    <row r="1135" spans="1:18">
      <c r="A1135" s="296">
        <v>804146</v>
      </c>
      <c r="B1135" s="343" t="s">
        <v>1159</v>
      </c>
      <c r="C1135" s="296" t="s">
        <v>26</v>
      </c>
      <c r="D1135" s="344">
        <v>2150.44</v>
      </c>
      <c r="E1135" s="360">
        <v>1.4200000000000001E-2</v>
      </c>
      <c r="F1135" s="344">
        <v>711.26</v>
      </c>
      <c r="G1135" s="360">
        <v>6.0000000000000001E-3</v>
      </c>
      <c r="H1135" s="344">
        <v>866.24</v>
      </c>
      <c r="I1135" s="360">
        <v>3.5999999999999997E-2</v>
      </c>
      <c r="J1135" s="344">
        <v>834.71</v>
      </c>
      <c r="K1135" s="360">
        <v>1.49E-2</v>
      </c>
      <c r="L1135" s="344">
        <v>802.79</v>
      </c>
      <c r="M1135" s="360">
        <v>0</v>
      </c>
      <c r="N1135" s="344">
        <v>786.16</v>
      </c>
      <c r="O1135" s="360">
        <v>1.72E-2</v>
      </c>
      <c r="P1135" s="344">
        <v>835.46</v>
      </c>
      <c r="Q1135" s="360">
        <v>1.49E-2</v>
      </c>
      <c r="R1135" s="344">
        <v>791.17</v>
      </c>
    </row>
    <row r="1136" spans="1:18">
      <c r="A1136" s="296">
        <v>804149</v>
      </c>
      <c r="B1136" s="343" t="s">
        <v>1160</v>
      </c>
      <c r="C1136" s="296" t="s">
        <v>26</v>
      </c>
      <c r="D1136" s="344">
        <v>2717.29</v>
      </c>
      <c r="E1136" s="360">
        <v>0.96889999999999998</v>
      </c>
      <c r="F1136" s="344">
        <v>135.85</v>
      </c>
      <c r="G1136" s="360">
        <v>0</v>
      </c>
      <c r="H1136" s="344">
        <v>179.71</v>
      </c>
      <c r="I1136" s="360">
        <v>0.96870000000000001</v>
      </c>
      <c r="J1136" s="344">
        <v>180.26</v>
      </c>
      <c r="K1136" s="360">
        <v>0.96579999999999999</v>
      </c>
      <c r="L1136" s="344">
        <v>201.05</v>
      </c>
      <c r="M1136" s="360">
        <v>0</v>
      </c>
      <c r="N1136" s="344">
        <v>180.41</v>
      </c>
      <c r="O1136" s="360">
        <v>0.96499999999999997</v>
      </c>
      <c r="P1136" s="344">
        <v>195.44</v>
      </c>
      <c r="Q1136" s="360">
        <v>0</v>
      </c>
      <c r="R1136" s="344">
        <v>180.88</v>
      </c>
    </row>
    <row r="1137" spans="1:18">
      <c r="A1137" s="296">
        <v>804148</v>
      </c>
      <c r="B1137" s="343" t="s">
        <v>1161</v>
      </c>
      <c r="C1137" s="296" t="s">
        <v>26</v>
      </c>
      <c r="D1137" s="344">
        <v>2168.1799999999998</v>
      </c>
      <c r="E1137" s="360">
        <v>0.96630000000000005</v>
      </c>
      <c r="F1137" s="344">
        <v>252.39</v>
      </c>
      <c r="G1137" s="360">
        <v>9.4000000000000004E-3</v>
      </c>
      <c r="H1137" s="344">
        <v>334.06</v>
      </c>
      <c r="I1137" s="360">
        <v>0.95779999999999998</v>
      </c>
      <c r="J1137" s="344">
        <v>333.74</v>
      </c>
      <c r="K1137" s="360">
        <v>0.96579999999999999</v>
      </c>
      <c r="L1137" s="344">
        <v>372.85</v>
      </c>
      <c r="M1137" s="360">
        <v>0</v>
      </c>
      <c r="N1137" s="344">
        <v>334.4</v>
      </c>
      <c r="O1137" s="360">
        <v>0.96389999999999998</v>
      </c>
      <c r="P1137" s="344">
        <v>361.08</v>
      </c>
      <c r="Q1137" s="360">
        <v>6.6E-3</v>
      </c>
      <c r="R1137" s="344">
        <v>336.06</v>
      </c>
    </row>
    <row r="1138" spans="1:18">
      <c r="A1138" s="296">
        <v>804151</v>
      </c>
      <c r="B1138" s="343" t="s">
        <v>1162</v>
      </c>
      <c r="C1138" s="296" t="s">
        <v>26</v>
      </c>
      <c r="D1138" s="344">
        <v>2743.12</v>
      </c>
      <c r="E1138" s="360">
        <v>0.95150000000000001</v>
      </c>
      <c r="F1138" s="344">
        <v>329.13</v>
      </c>
      <c r="G1138" s="360">
        <v>1.7600000000000001E-2</v>
      </c>
      <c r="H1138" s="344">
        <v>434.53</v>
      </c>
      <c r="I1138" s="360">
        <v>0.93559999999999999</v>
      </c>
      <c r="J1138" s="344">
        <v>433.22</v>
      </c>
      <c r="K1138" s="360">
        <v>0.95179999999999998</v>
      </c>
      <c r="L1138" s="344">
        <v>484.05</v>
      </c>
      <c r="M1138" s="360">
        <v>0</v>
      </c>
      <c r="N1138" s="344">
        <v>434.63</v>
      </c>
      <c r="O1138" s="360">
        <v>0.94869999999999999</v>
      </c>
      <c r="P1138" s="344">
        <v>469.06</v>
      </c>
      <c r="Q1138" s="360">
        <v>1.23E-2</v>
      </c>
      <c r="R1138" s="344">
        <v>436.89</v>
      </c>
    </row>
    <row r="1139" spans="1:18">
      <c r="A1139" s="296">
        <v>804150</v>
      </c>
      <c r="B1139" s="343" t="s">
        <v>1163</v>
      </c>
      <c r="C1139" s="296" t="s">
        <v>26</v>
      </c>
      <c r="D1139" s="344">
        <v>2192.79</v>
      </c>
      <c r="E1139" s="360">
        <v>0.76819999999999999</v>
      </c>
      <c r="F1139" s="344">
        <v>666.38</v>
      </c>
      <c r="G1139" s="360">
        <v>1.7100000000000001E-2</v>
      </c>
      <c r="H1139" s="344">
        <v>864.3</v>
      </c>
      <c r="I1139" s="360">
        <v>0.7621</v>
      </c>
      <c r="J1139" s="344">
        <v>854.75</v>
      </c>
      <c r="K1139" s="360">
        <v>0.78180000000000005</v>
      </c>
      <c r="L1139" s="344">
        <v>933.74</v>
      </c>
      <c r="M1139" s="360">
        <v>0</v>
      </c>
      <c r="N1139" s="344">
        <v>846.54</v>
      </c>
      <c r="O1139" s="360">
        <v>0.78959999999999997</v>
      </c>
      <c r="P1139" s="344">
        <v>909.01</v>
      </c>
      <c r="Q1139" s="360">
        <v>1.26E-2</v>
      </c>
      <c r="R1139" s="344">
        <v>859.44</v>
      </c>
    </row>
    <row r="1140" spans="1:18">
      <c r="A1140" s="296">
        <v>804405</v>
      </c>
      <c r="B1140" s="343" t="s">
        <v>1164</v>
      </c>
      <c r="C1140" s="296" t="s">
        <v>26</v>
      </c>
      <c r="D1140" s="344">
        <v>4918.32</v>
      </c>
      <c r="E1140" s="360"/>
      <c r="F1140" s="344">
        <v>0</v>
      </c>
      <c r="G1140" s="360"/>
      <c r="H1140" s="344">
        <v>0</v>
      </c>
      <c r="I1140" s="360"/>
      <c r="J1140" s="344">
        <v>0</v>
      </c>
      <c r="K1140" s="360"/>
      <c r="L1140" s="344">
        <v>0</v>
      </c>
      <c r="M1140" s="360"/>
      <c r="N1140" s="344">
        <v>0</v>
      </c>
      <c r="O1140" s="360"/>
      <c r="P1140" s="344">
        <v>0</v>
      </c>
      <c r="Q1140" s="360"/>
      <c r="R1140" s="344">
        <v>0</v>
      </c>
    </row>
    <row r="1141" spans="1:18">
      <c r="A1141" s="296">
        <v>804153</v>
      </c>
      <c r="B1141" s="343" t="s">
        <v>1165</v>
      </c>
      <c r="C1141" s="296" t="s">
        <v>26</v>
      </c>
      <c r="D1141" s="344">
        <v>2778.07</v>
      </c>
      <c r="E1141" s="360">
        <v>9.1000000000000004E-3</v>
      </c>
      <c r="F1141" s="344">
        <v>547.03</v>
      </c>
      <c r="G1141" s="360">
        <v>1.1599999999999999E-2</v>
      </c>
      <c r="H1141" s="344">
        <v>679.63</v>
      </c>
      <c r="I1141" s="360">
        <v>3.0999999999999999E-3</v>
      </c>
      <c r="J1141" s="344">
        <v>646.79</v>
      </c>
      <c r="K1141" s="360">
        <v>9.7999999999999997E-3</v>
      </c>
      <c r="L1141" s="344">
        <v>610.79</v>
      </c>
      <c r="M1141" s="360">
        <v>0</v>
      </c>
      <c r="N1141" s="344">
        <v>615.79</v>
      </c>
      <c r="O1141" s="360">
        <v>1.1299999999999999E-2</v>
      </c>
      <c r="P1141" s="344">
        <v>656.23</v>
      </c>
      <c r="Q1141" s="360">
        <v>9.7000000000000003E-3</v>
      </c>
      <c r="R1141" s="344">
        <v>624.59</v>
      </c>
    </row>
    <row r="1142" spans="1:18">
      <c r="A1142" s="296">
        <v>804404</v>
      </c>
      <c r="B1142" s="343" t="s">
        <v>1166</v>
      </c>
      <c r="C1142" s="296" t="s">
        <v>26</v>
      </c>
      <c r="D1142" s="344">
        <v>3935.83</v>
      </c>
      <c r="E1142" s="360"/>
      <c r="F1142" s="344">
        <v>0</v>
      </c>
      <c r="G1142" s="360"/>
      <c r="H1142" s="344">
        <v>0</v>
      </c>
      <c r="I1142" s="360"/>
      <c r="J1142" s="344">
        <v>0</v>
      </c>
      <c r="K1142" s="360"/>
      <c r="L1142" s="344">
        <v>0</v>
      </c>
      <c r="M1142" s="360"/>
      <c r="N1142" s="344">
        <v>0</v>
      </c>
      <c r="O1142" s="360"/>
      <c r="P1142" s="344">
        <v>0</v>
      </c>
      <c r="Q1142" s="360"/>
      <c r="R1142" s="344">
        <v>0</v>
      </c>
    </row>
    <row r="1143" spans="1:18">
      <c r="A1143" s="296">
        <v>804152</v>
      </c>
      <c r="B1143" s="343" t="s">
        <v>1167</v>
      </c>
      <c r="C1143" s="296" t="s">
        <v>26</v>
      </c>
      <c r="D1143" s="344">
        <v>2226.2399999999998</v>
      </c>
      <c r="E1143" s="360"/>
      <c r="F1143" s="344">
        <v>0</v>
      </c>
      <c r="G1143" s="360"/>
      <c r="H1143" s="344">
        <v>0</v>
      </c>
      <c r="I1143" s="360"/>
      <c r="J1143" s="344">
        <v>0</v>
      </c>
      <c r="K1143" s="360"/>
      <c r="L1143" s="344">
        <v>0</v>
      </c>
      <c r="M1143" s="360"/>
      <c r="N1143" s="344">
        <v>0</v>
      </c>
      <c r="O1143" s="360"/>
      <c r="P1143" s="344">
        <v>0</v>
      </c>
      <c r="Q1143" s="360"/>
      <c r="R1143" s="344">
        <v>0</v>
      </c>
    </row>
    <row r="1144" spans="1:18">
      <c r="A1144" s="296">
        <v>804155</v>
      </c>
      <c r="B1144" s="343" t="s">
        <v>1168</v>
      </c>
      <c r="C1144" s="296" t="s">
        <v>26</v>
      </c>
      <c r="D1144" s="344">
        <v>2823.34</v>
      </c>
      <c r="E1144" s="360">
        <v>1.21E-2</v>
      </c>
      <c r="F1144" s="344">
        <v>1608.36</v>
      </c>
      <c r="G1144" s="360">
        <v>7.3000000000000001E-3</v>
      </c>
      <c r="H1144" s="344">
        <v>1990.84</v>
      </c>
      <c r="I1144" s="360">
        <v>9.1999999999999998E-3</v>
      </c>
      <c r="J1144" s="344">
        <v>1898.6</v>
      </c>
      <c r="K1144" s="360">
        <v>1.34E-2</v>
      </c>
      <c r="L1144" s="344">
        <v>1778.73</v>
      </c>
      <c r="M1144" s="360">
        <v>0</v>
      </c>
      <c r="N1144" s="344">
        <v>1805.4</v>
      </c>
      <c r="O1144" s="360">
        <v>1.5100000000000001E-2</v>
      </c>
      <c r="P1144" s="344">
        <v>1929.71</v>
      </c>
      <c r="Q1144" s="360">
        <v>1.32E-2</v>
      </c>
      <c r="R1144" s="344">
        <v>1813.52</v>
      </c>
    </row>
    <row r="1145" spans="1:18">
      <c r="A1145" s="296">
        <v>804154</v>
      </c>
      <c r="B1145" s="343" t="s">
        <v>1169</v>
      </c>
      <c r="C1145" s="296" t="s">
        <v>26</v>
      </c>
      <c r="D1145" s="344">
        <v>2269.86</v>
      </c>
      <c r="E1145" s="360">
        <v>5.7999999999999996E-3</v>
      </c>
      <c r="F1145" s="344">
        <v>1026.1400000000001</v>
      </c>
      <c r="G1145" s="360">
        <v>6.8999999999999999E-3</v>
      </c>
      <c r="H1145" s="344">
        <v>1257.8599999999999</v>
      </c>
      <c r="I1145" s="360">
        <v>2.3900000000000001E-2</v>
      </c>
      <c r="J1145" s="344">
        <v>1188.32</v>
      </c>
      <c r="K1145" s="360">
        <v>6.0000000000000001E-3</v>
      </c>
      <c r="L1145" s="344">
        <v>1138.17</v>
      </c>
      <c r="M1145" s="360">
        <v>0</v>
      </c>
      <c r="N1145" s="344">
        <v>1151.8</v>
      </c>
      <c r="O1145" s="360">
        <v>7.1000000000000004E-3</v>
      </c>
      <c r="P1145" s="344">
        <v>1223.1099999999999</v>
      </c>
      <c r="Q1145" s="360">
        <v>5.7999999999999996E-3</v>
      </c>
      <c r="R1145" s="344">
        <v>1161.53</v>
      </c>
    </row>
    <row r="1146" spans="1:18">
      <c r="A1146" s="296">
        <v>804157</v>
      </c>
      <c r="B1146" s="343" t="s">
        <v>1170</v>
      </c>
      <c r="C1146" s="296" t="s">
        <v>26</v>
      </c>
      <c r="D1146" s="344">
        <v>2885.98</v>
      </c>
      <c r="E1146" s="360">
        <v>1.15E-2</v>
      </c>
      <c r="F1146" s="344">
        <v>1300.48</v>
      </c>
      <c r="G1146" s="360">
        <v>7.4000000000000003E-3</v>
      </c>
      <c r="H1146" s="344">
        <v>1587.48</v>
      </c>
      <c r="I1146" s="360">
        <v>3.09E-2</v>
      </c>
      <c r="J1146" s="344">
        <v>1513.67</v>
      </c>
      <c r="K1146" s="360">
        <v>1.26E-2</v>
      </c>
      <c r="L1146" s="344">
        <v>1432.75</v>
      </c>
      <c r="M1146" s="360">
        <v>0</v>
      </c>
      <c r="N1146" s="344">
        <v>1446.73</v>
      </c>
      <c r="O1146" s="360">
        <v>1.4200000000000001E-2</v>
      </c>
      <c r="P1146" s="344">
        <v>1538.43</v>
      </c>
      <c r="Q1146" s="360">
        <v>1.24E-2</v>
      </c>
      <c r="R1146" s="344">
        <v>1450.07</v>
      </c>
    </row>
    <row r="1147" spans="1:18">
      <c r="A1147" s="296">
        <v>804156</v>
      </c>
      <c r="B1147" s="343" t="s">
        <v>1171</v>
      </c>
      <c r="C1147" s="296" t="s">
        <v>26</v>
      </c>
      <c r="D1147" s="344">
        <v>2330.54</v>
      </c>
      <c r="E1147" s="360">
        <v>1.23E-2</v>
      </c>
      <c r="F1147" s="344">
        <v>1659.42</v>
      </c>
      <c r="G1147" s="360">
        <v>7.4000000000000003E-3</v>
      </c>
      <c r="H1147" s="344">
        <v>2023.75</v>
      </c>
      <c r="I1147" s="360">
        <v>3.2099999999999997E-2</v>
      </c>
      <c r="J1147" s="344">
        <v>1935.58</v>
      </c>
      <c r="K1147" s="360">
        <v>1.34E-2</v>
      </c>
      <c r="L1147" s="344">
        <v>1829.81</v>
      </c>
      <c r="M1147" s="360">
        <v>0</v>
      </c>
      <c r="N1147" s="344">
        <v>1839.87</v>
      </c>
      <c r="O1147" s="360">
        <v>1.52E-2</v>
      </c>
      <c r="P1147" s="344">
        <v>1956.79</v>
      </c>
      <c r="Q1147" s="360">
        <v>1.3299999999999999E-2</v>
      </c>
      <c r="R1147" s="344">
        <v>1844.68</v>
      </c>
    </row>
    <row r="1148" spans="1:18">
      <c r="A1148" s="296">
        <v>804407</v>
      </c>
      <c r="B1148" s="343" t="s">
        <v>1172</v>
      </c>
      <c r="C1148" s="296" t="s">
        <v>26</v>
      </c>
      <c r="D1148" s="344">
        <v>6126.46</v>
      </c>
      <c r="E1148" s="360">
        <v>1.0200000000000001E-2</v>
      </c>
      <c r="F1148" s="344">
        <v>95.54</v>
      </c>
      <c r="G1148" s="360">
        <v>1.14E-2</v>
      </c>
      <c r="H1148" s="344">
        <v>115.02</v>
      </c>
      <c r="I1148" s="360">
        <v>1.0800000000000001E-2</v>
      </c>
      <c r="J1148" s="344">
        <v>109.47</v>
      </c>
      <c r="K1148" s="360">
        <v>0.01</v>
      </c>
      <c r="L1148" s="344">
        <v>108.12</v>
      </c>
      <c r="M1148" s="360">
        <v>0</v>
      </c>
      <c r="N1148" s="344">
        <v>102.86</v>
      </c>
      <c r="O1148" s="360">
        <v>1.1900000000000001E-2</v>
      </c>
      <c r="P1148" s="344">
        <v>108.05</v>
      </c>
      <c r="Q1148" s="360">
        <v>1.01E-2</v>
      </c>
      <c r="R1148" s="344">
        <v>109.41</v>
      </c>
    </row>
    <row r="1149" spans="1:18">
      <c r="A1149" s="296">
        <v>804159</v>
      </c>
      <c r="B1149" s="343" t="s">
        <v>1173</v>
      </c>
      <c r="C1149" s="296" t="s">
        <v>26</v>
      </c>
      <c r="D1149" s="344">
        <v>2969.63</v>
      </c>
      <c r="E1149" s="360">
        <v>0.84250000000000003</v>
      </c>
      <c r="F1149" s="344">
        <v>467.14</v>
      </c>
      <c r="G1149" s="360">
        <v>0.87190000000000001</v>
      </c>
      <c r="H1149" s="344">
        <v>482.37</v>
      </c>
      <c r="I1149" s="360">
        <v>0.84450000000000003</v>
      </c>
      <c r="J1149" s="344">
        <v>475.61</v>
      </c>
      <c r="K1149" s="360">
        <v>0.85629999999999995</v>
      </c>
      <c r="L1149" s="344">
        <v>763.19</v>
      </c>
      <c r="M1149" s="360">
        <v>0</v>
      </c>
      <c r="N1149" s="344">
        <v>475.63</v>
      </c>
      <c r="O1149" s="360">
        <v>0.85640000000000005</v>
      </c>
      <c r="P1149" s="344">
        <v>480.69</v>
      </c>
      <c r="Q1149" s="360">
        <v>0.84730000000000005</v>
      </c>
      <c r="R1149" s="344">
        <v>480.2</v>
      </c>
    </row>
    <row r="1150" spans="1:18">
      <c r="A1150" s="296">
        <v>804406</v>
      </c>
      <c r="B1150" s="343" t="s">
        <v>1174</v>
      </c>
      <c r="C1150" s="296" t="s">
        <v>26</v>
      </c>
      <c r="D1150" s="344">
        <v>4887.37</v>
      </c>
      <c r="E1150" s="360">
        <v>0</v>
      </c>
      <c r="F1150" s="344">
        <v>93.78</v>
      </c>
      <c r="G1150" s="360">
        <v>0</v>
      </c>
      <c r="H1150" s="344">
        <v>95.13</v>
      </c>
      <c r="I1150" s="360">
        <v>0</v>
      </c>
      <c r="J1150" s="344">
        <v>75.400000000000006</v>
      </c>
      <c r="K1150" s="360">
        <v>0</v>
      </c>
      <c r="L1150" s="344">
        <v>84.94</v>
      </c>
      <c r="M1150" s="360">
        <v>0</v>
      </c>
      <c r="N1150" s="344">
        <v>90.82</v>
      </c>
      <c r="O1150" s="360">
        <v>0</v>
      </c>
      <c r="P1150" s="344">
        <v>104.48</v>
      </c>
      <c r="Q1150" s="360">
        <v>0</v>
      </c>
      <c r="R1150" s="344">
        <v>118.56</v>
      </c>
    </row>
    <row r="1151" spans="1:18">
      <c r="A1151" s="296">
        <v>804158</v>
      </c>
      <c r="B1151" s="343" t="s">
        <v>1175</v>
      </c>
      <c r="C1151" s="296" t="s">
        <v>26</v>
      </c>
      <c r="D1151" s="344">
        <v>2412.1</v>
      </c>
      <c r="E1151" s="360">
        <v>0</v>
      </c>
      <c r="F1151" s="344">
        <v>1571.48</v>
      </c>
      <c r="G1151" s="360">
        <v>0</v>
      </c>
      <c r="H1151" s="344">
        <v>1520.19</v>
      </c>
      <c r="I1151" s="360">
        <v>0</v>
      </c>
      <c r="J1151" s="344">
        <v>1148.46</v>
      </c>
      <c r="K1151" s="360">
        <v>0</v>
      </c>
      <c r="L1151" s="344">
        <v>1273.3399999999999</v>
      </c>
      <c r="M1151" s="360">
        <v>0</v>
      </c>
      <c r="N1151" s="344">
        <v>1430.38</v>
      </c>
      <c r="O1151" s="360">
        <v>0</v>
      </c>
      <c r="P1151" s="344">
        <v>1671.95</v>
      </c>
      <c r="Q1151" s="360">
        <v>0</v>
      </c>
      <c r="R1151" s="344">
        <v>2003.88</v>
      </c>
    </row>
    <row r="1152" spans="1:18">
      <c r="A1152" s="296">
        <v>804143</v>
      </c>
      <c r="B1152" s="343" t="s">
        <v>1176</v>
      </c>
      <c r="C1152" s="296" t="s">
        <v>26</v>
      </c>
      <c r="D1152" s="344">
        <v>2678.9</v>
      </c>
      <c r="E1152" s="360">
        <v>0</v>
      </c>
      <c r="F1152" s="344">
        <v>764.12</v>
      </c>
      <c r="G1152" s="360">
        <v>0</v>
      </c>
      <c r="H1152" s="344">
        <v>893.05</v>
      </c>
      <c r="I1152" s="360">
        <v>0</v>
      </c>
      <c r="J1152" s="344">
        <v>735.35</v>
      </c>
      <c r="K1152" s="360">
        <v>0</v>
      </c>
      <c r="L1152" s="344">
        <v>812.4</v>
      </c>
      <c r="M1152" s="360">
        <v>0</v>
      </c>
      <c r="N1152" s="344">
        <v>822.08</v>
      </c>
      <c r="O1152" s="360">
        <v>0</v>
      </c>
      <c r="P1152" s="344">
        <v>913.74</v>
      </c>
      <c r="Q1152" s="360">
        <v>0</v>
      </c>
      <c r="R1152" s="344">
        <v>911.51</v>
      </c>
    </row>
    <row r="1153" spans="1:18">
      <c r="A1153" s="296">
        <v>804142</v>
      </c>
      <c r="B1153" s="343" t="s">
        <v>1177</v>
      </c>
      <c r="C1153" s="296" t="s">
        <v>26</v>
      </c>
      <c r="D1153" s="344">
        <v>2131.88</v>
      </c>
      <c r="E1153" s="360">
        <v>0</v>
      </c>
      <c r="F1153" s="344">
        <v>457.57</v>
      </c>
      <c r="G1153" s="360">
        <v>0</v>
      </c>
      <c r="H1153" s="344">
        <v>463.15</v>
      </c>
      <c r="I1153" s="360">
        <v>0</v>
      </c>
      <c r="J1153" s="344">
        <v>396.97</v>
      </c>
      <c r="K1153" s="360">
        <v>0</v>
      </c>
      <c r="L1153" s="344">
        <v>441.58</v>
      </c>
      <c r="M1153" s="360">
        <v>0</v>
      </c>
      <c r="N1153" s="344">
        <v>506.42</v>
      </c>
      <c r="O1153" s="360">
        <v>0</v>
      </c>
      <c r="P1153" s="344">
        <v>507.24</v>
      </c>
      <c r="Q1153" s="360">
        <v>0</v>
      </c>
      <c r="R1153" s="344">
        <v>488.93</v>
      </c>
    </row>
    <row r="1154" spans="1:18">
      <c r="A1154" s="296">
        <v>804409</v>
      </c>
      <c r="B1154" s="343" t="s">
        <v>1178</v>
      </c>
      <c r="C1154" s="296" t="s">
        <v>26</v>
      </c>
      <c r="D1154" s="344">
        <v>7545.78</v>
      </c>
      <c r="E1154" s="360">
        <v>0</v>
      </c>
      <c r="F1154" s="344">
        <v>1048.75</v>
      </c>
      <c r="G1154" s="360">
        <v>0</v>
      </c>
      <c r="H1154" s="344">
        <v>1060.9000000000001</v>
      </c>
      <c r="I1154" s="360">
        <v>0</v>
      </c>
      <c r="J1154" s="344">
        <v>909.36</v>
      </c>
      <c r="K1154" s="360">
        <v>0</v>
      </c>
      <c r="L1154" s="344">
        <v>1011.01</v>
      </c>
      <c r="M1154" s="360">
        <v>0</v>
      </c>
      <c r="N1154" s="344">
        <v>1161.1600000000001</v>
      </c>
      <c r="O1154" s="360">
        <v>0</v>
      </c>
      <c r="P1154" s="344">
        <v>1162.74</v>
      </c>
      <c r="Q1154" s="360">
        <v>0</v>
      </c>
      <c r="R1154" s="344">
        <v>1120.05</v>
      </c>
    </row>
    <row r="1155" spans="1:18">
      <c r="A1155" s="296">
        <v>804161</v>
      </c>
      <c r="B1155" s="343" t="s">
        <v>1179</v>
      </c>
      <c r="C1155" s="296" t="s">
        <v>26</v>
      </c>
      <c r="D1155" s="344">
        <v>4599.18</v>
      </c>
      <c r="E1155" s="360">
        <v>0</v>
      </c>
      <c r="F1155" s="344">
        <v>1191.69</v>
      </c>
      <c r="G1155" s="360">
        <v>0</v>
      </c>
      <c r="H1155" s="344">
        <v>1205.6600000000001</v>
      </c>
      <c r="I1155" s="360">
        <v>0</v>
      </c>
      <c r="J1155" s="344">
        <v>1033.43</v>
      </c>
      <c r="K1155" s="360">
        <v>0</v>
      </c>
      <c r="L1155" s="344">
        <v>1149.1199999999999</v>
      </c>
      <c r="M1155" s="360">
        <v>0</v>
      </c>
      <c r="N1155" s="344">
        <v>1319.29</v>
      </c>
      <c r="O1155" s="360">
        <v>0</v>
      </c>
      <c r="P1155" s="344">
        <v>1321.18</v>
      </c>
      <c r="Q1155" s="360">
        <v>0</v>
      </c>
      <c r="R1155" s="344">
        <v>1272.8699999999999</v>
      </c>
    </row>
    <row r="1156" spans="1:18">
      <c r="A1156" s="296">
        <v>804408</v>
      </c>
      <c r="B1156" s="343" t="s">
        <v>1180</v>
      </c>
      <c r="C1156" s="296" t="s">
        <v>26</v>
      </c>
      <c r="D1156" s="344">
        <v>5920.82</v>
      </c>
      <c r="E1156" s="360">
        <v>0</v>
      </c>
      <c r="F1156" s="344">
        <v>2048.08</v>
      </c>
      <c r="G1156" s="360">
        <v>0</v>
      </c>
      <c r="H1156" s="344">
        <v>2071.56</v>
      </c>
      <c r="I1156" s="360">
        <v>0</v>
      </c>
      <c r="J1156" s="344">
        <v>1775.68</v>
      </c>
      <c r="K1156" s="360">
        <v>0</v>
      </c>
      <c r="L1156" s="344">
        <v>1974</v>
      </c>
      <c r="M1156" s="360">
        <v>0</v>
      </c>
      <c r="N1156" s="344">
        <v>2267.77</v>
      </c>
      <c r="O1156" s="360">
        <v>0</v>
      </c>
      <c r="P1156" s="344">
        <v>2270.75</v>
      </c>
      <c r="Q1156" s="360">
        <v>0</v>
      </c>
      <c r="R1156" s="344">
        <v>2187.1</v>
      </c>
    </row>
    <row r="1157" spans="1:18">
      <c r="A1157" s="296">
        <v>804160</v>
      </c>
      <c r="B1157" s="343" t="s">
        <v>1181</v>
      </c>
      <c r="C1157" s="296" t="s">
        <v>26</v>
      </c>
      <c r="D1157" s="344">
        <v>3624.06</v>
      </c>
      <c r="E1157" s="360">
        <v>0</v>
      </c>
      <c r="F1157" s="344">
        <v>540.17999999999995</v>
      </c>
      <c r="G1157" s="360">
        <v>0</v>
      </c>
      <c r="H1157" s="344">
        <v>651.86</v>
      </c>
      <c r="I1157" s="360">
        <v>0</v>
      </c>
      <c r="J1157" s="344">
        <v>533.86</v>
      </c>
      <c r="K1157" s="360">
        <v>0</v>
      </c>
      <c r="L1157" s="344">
        <v>589.14</v>
      </c>
      <c r="M1157" s="360">
        <v>0</v>
      </c>
      <c r="N1157" s="344">
        <v>579.24</v>
      </c>
      <c r="O1157" s="360">
        <v>0</v>
      </c>
      <c r="P1157" s="344">
        <v>661.28</v>
      </c>
      <c r="Q1157" s="360">
        <v>0</v>
      </c>
      <c r="R1157" s="344">
        <v>659.38</v>
      </c>
    </row>
    <row r="1158" spans="1:18">
      <c r="A1158" s="296">
        <v>804165</v>
      </c>
      <c r="B1158" s="343" t="s">
        <v>1182</v>
      </c>
      <c r="C1158" s="296" t="s">
        <v>26</v>
      </c>
      <c r="D1158" s="344">
        <v>4612.96</v>
      </c>
      <c r="E1158" s="360">
        <v>0</v>
      </c>
      <c r="F1158" s="344">
        <v>277.39999999999998</v>
      </c>
      <c r="G1158" s="360">
        <v>0</v>
      </c>
      <c r="H1158" s="344">
        <v>280.83999999999997</v>
      </c>
      <c r="I1158" s="360">
        <v>0</v>
      </c>
      <c r="J1158" s="344">
        <v>240.71</v>
      </c>
      <c r="K1158" s="360">
        <v>0</v>
      </c>
      <c r="L1158" s="344">
        <v>267.82</v>
      </c>
      <c r="M1158" s="360">
        <v>0</v>
      </c>
      <c r="N1158" s="344">
        <v>306.97000000000003</v>
      </c>
      <c r="O1158" s="360">
        <v>0</v>
      </c>
      <c r="P1158" s="344">
        <v>307.51</v>
      </c>
      <c r="Q1158" s="360">
        <v>0</v>
      </c>
      <c r="R1158" s="344">
        <v>296.47000000000003</v>
      </c>
    </row>
    <row r="1159" spans="1:18">
      <c r="A1159" s="296">
        <v>804164</v>
      </c>
      <c r="B1159" s="343" t="s">
        <v>1183</v>
      </c>
      <c r="C1159" s="296" t="s">
        <v>26</v>
      </c>
      <c r="D1159" s="344">
        <v>3637.08</v>
      </c>
      <c r="E1159" s="360">
        <v>0</v>
      </c>
      <c r="F1159" s="344">
        <v>427.44</v>
      </c>
      <c r="G1159" s="360">
        <v>0</v>
      </c>
      <c r="H1159" s="344">
        <v>432.6</v>
      </c>
      <c r="I1159" s="360">
        <v>0</v>
      </c>
      <c r="J1159" s="344">
        <v>370.78</v>
      </c>
      <c r="K1159" s="360">
        <v>0</v>
      </c>
      <c r="L1159" s="344">
        <v>412.42</v>
      </c>
      <c r="M1159" s="360">
        <v>0</v>
      </c>
      <c r="N1159" s="344">
        <v>473.11</v>
      </c>
      <c r="O1159" s="360">
        <v>0</v>
      </c>
      <c r="P1159" s="344">
        <v>473.86</v>
      </c>
      <c r="Q1159" s="360">
        <v>0</v>
      </c>
      <c r="R1159" s="344">
        <v>456.69</v>
      </c>
    </row>
    <row r="1160" spans="1:18">
      <c r="A1160" s="296">
        <v>804411</v>
      </c>
      <c r="B1160" s="343" t="s">
        <v>1184</v>
      </c>
      <c r="C1160" s="296" t="s">
        <v>26</v>
      </c>
      <c r="D1160" s="344">
        <v>7957.93</v>
      </c>
      <c r="E1160" s="360">
        <v>0</v>
      </c>
      <c r="F1160" s="344">
        <v>641.38</v>
      </c>
      <c r="G1160" s="360">
        <v>0</v>
      </c>
      <c r="H1160" s="344">
        <v>648.96</v>
      </c>
      <c r="I1160" s="360">
        <v>0</v>
      </c>
      <c r="J1160" s="344">
        <v>556.24</v>
      </c>
      <c r="K1160" s="360">
        <v>0</v>
      </c>
      <c r="L1160" s="344">
        <v>618.54</v>
      </c>
      <c r="M1160" s="360">
        <v>0</v>
      </c>
      <c r="N1160" s="344">
        <v>710.03</v>
      </c>
      <c r="O1160" s="360">
        <v>0</v>
      </c>
      <c r="P1160" s="344">
        <v>711.08</v>
      </c>
      <c r="Q1160" s="360">
        <v>0</v>
      </c>
      <c r="R1160" s="344">
        <v>685.11</v>
      </c>
    </row>
    <row r="1161" spans="1:18">
      <c r="A1161" s="296">
        <v>804167</v>
      </c>
      <c r="B1161" s="343" t="s">
        <v>1185</v>
      </c>
      <c r="C1161" s="296" t="s">
        <v>26</v>
      </c>
      <c r="D1161" s="344">
        <v>4630.92</v>
      </c>
      <c r="E1161" s="360">
        <v>7.9000000000000001E-2</v>
      </c>
      <c r="F1161" s="344">
        <v>5446.82</v>
      </c>
      <c r="G1161" s="360">
        <v>7.9299999999999995E-2</v>
      </c>
      <c r="H1161" s="344">
        <v>5557.74</v>
      </c>
      <c r="I1161" s="360">
        <v>7.7799999999999994E-2</v>
      </c>
      <c r="J1161" s="344">
        <v>4801.84</v>
      </c>
      <c r="K1161" s="360">
        <v>0.09</v>
      </c>
      <c r="L1161" s="344">
        <v>5344.69</v>
      </c>
      <c r="M1161" s="360">
        <v>8.09E-2</v>
      </c>
      <c r="N1161" s="344">
        <v>6036.11</v>
      </c>
      <c r="O1161" s="360">
        <v>7.1599999999999997E-2</v>
      </c>
      <c r="P1161" s="344">
        <v>5997.31</v>
      </c>
      <c r="Q1161" s="360">
        <v>7.2099999999999997E-2</v>
      </c>
      <c r="R1161" s="344">
        <v>5859.09</v>
      </c>
    </row>
    <row r="1162" spans="1:18">
      <c r="A1162" s="296">
        <v>804410</v>
      </c>
      <c r="B1162" s="343" t="s">
        <v>1186</v>
      </c>
      <c r="C1162" s="296" t="s">
        <v>26</v>
      </c>
      <c r="D1162" s="344">
        <v>6239.62</v>
      </c>
      <c r="E1162" s="360">
        <v>0</v>
      </c>
      <c r="F1162" s="344">
        <v>986.19</v>
      </c>
      <c r="G1162" s="360">
        <v>0</v>
      </c>
      <c r="H1162" s="344">
        <v>997.65</v>
      </c>
      <c r="I1162" s="360">
        <v>0</v>
      </c>
      <c r="J1162" s="344">
        <v>855.14</v>
      </c>
      <c r="K1162" s="360">
        <v>0</v>
      </c>
      <c r="L1162" s="344">
        <v>950.78</v>
      </c>
      <c r="M1162" s="360">
        <v>0</v>
      </c>
      <c r="N1162" s="344">
        <v>1091.8800000000001</v>
      </c>
      <c r="O1162" s="360">
        <v>0</v>
      </c>
      <c r="P1162" s="344">
        <v>1093.3800000000001</v>
      </c>
      <c r="Q1162" s="360">
        <v>0</v>
      </c>
      <c r="R1162" s="344">
        <v>1053.27</v>
      </c>
    </row>
    <row r="1163" spans="1:18">
      <c r="A1163" s="296">
        <v>804166</v>
      </c>
      <c r="B1163" s="343" t="s">
        <v>1187</v>
      </c>
      <c r="C1163" s="296" t="s">
        <v>26</v>
      </c>
      <c r="D1163" s="344">
        <v>3653.99</v>
      </c>
      <c r="E1163" s="360">
        <v>5.4399999999999997E-2</v>
      </c>
      <c r="F1163" s="344">
        <v>7921.7</v>
      </c>
      <c r="G1163" s="360">
        <v>5.4600000000000003E-2</v>
      </c>
      <c r="H1163" s="344">
        <v>8059.17</v>
      </c>
      <c r="I1163" s="360">
        <v>5.3600000000000002E-2</v>
      </c>
      <c r="J1163" s="344">
        <v>6946.18</v>
      </c>
      <c r="K1163" s="360">
        <v>6.2199999999999998E-2</v>
      </c>
      <c r="L1163" s="344">
        <v>7727</v>
      </c>
      <c r="M1163" s="360">
        <v>5.5899999999999998E-2</v>
      </c>
      <c r="N1163" s="344">
        <v>8777.7199999999993</v>
      </c>
      <c r="O1163" s="360">
        <v>4.9200000000000001E-2</v>
      </c>
      <c r="P1163" s="344">
        <v>8741.66</v>
      </c>
      <c r="Q1163" s="360">
        <v>4.9399999999999999E-2</v>
      </c>
      <c r="R1163" s="344">
        <v>8500.33</v>
      </c>
    </row>
    <row r="1164" spans="1:18">
      <c r="A1164" s="296">
        <v>804169</v>
      </c>
      <c r="B1164" s="343" t="s">
        <v>1188</v>
      </c>
      <c r="C1164" s="296" t="s">
        <v>26</v>
      </c>
      <c r="D1164" s="344">
        <v>4657.1899999999996</v>
      </c>
      <c r="E1164" s="360">
        <v>0</v>
      </c>
      <c r="F1164" s="344">
        <v>1237.67</v>
      </c>
      <c r="G1164" s="360">
        <v>0</v>
      </c>
      <c r="H1164" s="344">
        <v>1252.06</v>
      </c>
      <c r="I1164" s="360">
        <v>0</v>
      </c>
      <c r="J1164" s="344">
        <v>1073.2</v>
      </c>
      <c r="K1164" s="360">
        <v>0</v>
      </c>
      <c r="L1164" s="344">
        <v>1193.23</v>
      </c>
      <c r="M1164" s="360">
        <v>0</v>
      </c>
      <c r="N1164" s="344">
        <v>1370.3</v>
      </c>
      <c r="O1164" s="360">
        <v>0</v>
      </c>
      <c r="P1164" s="344">
        <v>1372.2</v>
      </c>
      <c r="Q1164" s="360">
        <v>0</v>
      </c>
      <c r="R1164" s="344">
        <v>1321.86</v>
      </c>
    </row>
    <row r="1165" spans="1:18">
      <c r="A1165" s="296">
        <v>804168</v>
      </c>
      <c r="B1165" s="343" t="s">
        <v>1189</v>
      </c>
      <c r="C1165" s="296" t="s">
        <v>26</v>
      </c>
      <c r="D1165" s="344">
        <v>3678.91</v>
      </c>
      <c r="E1165" s="360">
        <v>3.5400000000000001E-2</v>
      </c>
      <c r="F1165" s="344">
        <v>12186.54</v>
      </c>
      <c r="G1165" s="360">
        <v>3.5499999999999997E-2</v>
      </c>
      <c r="H1165" s="344">
        <v>12369.79</v>
      </c>
      <c r="I1165" s="360">
        <v>3.49E-2</v>
      </c>
      <c r="J1165" s="344">
        <v>10641.43</v>
      </c>
      <c r="K1165" s="360">
        <v>4.0599999999999997E-2</v>
      </c>
      <c r="L1165" s="344">
        <v>11832.34</v>
      </c>
      <c r="M1165" s="360">
        <v>3.6499999999999998E-2</v>
      </c>
      <c r="N1165" s="344">
        <v>13502.22</v>
      </c>
      <c r="O1165" s="360">
        <v>3.2000000000000001E-2</v>
      </c>
      <c r="P1165" s="344">
        <v>13470.9</v>
      </c>
      <c r="Q1165" s="360">
        <v>3.2099999999999997E-2</v>
      </c>
      <c r="R1165" s="344">
        <v>13051.86</v>
      </c>
    </row>
    <row r="1166" spans="1:18">
      <c r="A1166" s="296">
        <v>804171</v>
      </c>
      <c r="B1166" s="343" t="s">
        <v>1190</v>
      </c>
      <c r="C1166" s="296" t="s">
        <v>26</v>
      </c>
      <c r="D1166" s="344">
        <v>4693.04</v>
      </c>
      <c r="E1166" s="360">
        <v>0</v>
      </c>
      <c r="F1166" s="344">
        <v>1832.13</v>
      </c>
      <c r="G1166" s="360">
        <v>0</v>
      </c>
      <c r="H1166" s="344">
        <v>1853.24</v>
      </c>
      <c r="I1166" s="360">
        <v>0</v>
      </c>
      <c r="J1166" s="344">
        <v>1588.52</v>
      </c>
      <c r="K1166" s="360">
        <v>0</v>
      </c>
      <c r="L1166" s="344">
        <v>1766.04</v>
      </c>
      <c r="M1166" s="360">
        <v>0</v>
      </c>
      <c r="N1166" s="344">
        <v>2028.59</v>
      </c>
      <c r="O1166" s="360">
        <v>0</v>
      </c>
      <c r="P1166" s="344">
        <v>2031.3</v>
      </c>
      <c r="Q1166" s="360">
        <v>0</v>
      </c>
      <c r="R1166" s="344">
        <v>1956.58</v>
      </c>
    </row>
    <row r="1167" spans="1:18">
      <c r="A1167" s="296">
        <v>804170</v>
      </c>
      <c r="B1167" s="343" t="s">
        <v>1191</v>
      </c>
      <c r="C1167" s="296" t="s">
        <v>26</v>
      </c>
      <c r="D1167" s="344">
        <v>3712.96</v>
      </c>
      <c r="E1167" s="360">
        <v>0</v>
      </c>
      <c r="F1167" s="344">
        <v>460.86</v>
      </c>
      <c r="G1167" s="360">
        <v>0</v>
      </c>
      <c r="H1167" s="344">
        <v>466.31</v>
      </c>
      <c r="I1167" s="360">
        <v>0</v>
      </c>
      <c r="J1167" s="344">
        <v>399.7</v>
      </c>
      <c r="K1167" s="360">
        <v>0</v>
      </c>
      <c r="L1167" s="344">
        <v>444.49</v>
      </c>
      <c r="M1167" s="360">
        <v>0</v>
      </c>
      <c r="N1167" s="344">
        <v>510.18</v>
      </c>
      <c r="O1167" s="360">
        <v>0</v>
      </c>
      <c r="P1167" s="344">
        <v>510.94</v>
      </c>
      <c r="Q1167" s="360">
        <v>0</v>
      </c>
      <c r="R1167" s="344">
        <v>492.3</v>
      </c>
    </row>
    <row r="1168" spans="1:18">
      <c r="A1168" s="296">
        <v>804413</v>
      </c>
      <c r="B1168" s="343" t="s">
        <v>1192</v>
      </c>
      <c r="C1168" s="296" t="s">
        <v>26</v>
      </c>
      <c r="D1168" s="344">
        <v>8917.75</v>
      </c>
      <c r="E1168" s="360">
        <v>0.1273</v>
      </c>
      <c r="F1168" s="344">
        <v>3365.55</v>
      </c>
      <c r="G1168" s="360">
        <v>0.12839999999999999</v>
      </c>
      <c r="H1168" s="344">
        <v>3454.12</v>
      </c>
      <c r="I1168" s="360">
        <v>0.12509999999999999</v>
      </c>
      <c r="J1168" s="344">
        <v>2998.53</v>
      </c>
      <c r="K1168" s="360">
        <v>0.14410000000000001</v>
      </c>
      <c r="L1168" s="344">
        <v>3341.25</v>
      </c>
      <c r="M1168" s="360">
        <v>0.12939999999999999</v>
      </c>
      <c r="N1168" s="344">
        <v>3730.52</v>
      </c>
      <c r="O1168" s="360">
        <v>0.1159</v>
      </c>
      <c r="P1168" s="344">
        <v>3689.4</v>
      </c>
      <c r="Q1168" s="360">
        <v>0.1171</v>
      </c>
      <c r="R1168" s="344">
        <v>3637.9</v>
      </c>
    </row>
    <row r="1169" spans="1:18">
      <c r="A1169" s="296">
        <v>804173</v>
      </c>
      <c r="B1169" s="343" t="s">
        <v>1193</v>
      </c>
      <c r="C1169" s="296" t="s">
        <v>26</v>
      </c>
      <c r="D1169" s="344">
        <v>4741.32</v>
      </c>
      <c r="E1169" s="360">
        <v>0.10589999999999999</v>
      </c>
      <c r="F1169" s="344">
        <v>4052.71</v>
      </c>
      <c r="G1169" s="360">
        <v>0.1066</v>
      </c>
      <c r="H1169" s="344">
        <v>4148.66</v>
      </c>
      <c r="I1169" s="360">
        <v>0.1042</v>
      </c>
      <c r="J1169" s="344">
        <v>3593.92</v>
      </c>
      <c r="K1169" s="360">
        <v>0.1203</v>
      </c>
      <c r="L1169" s="344">
        <v>4002.71</v>
      </c>
      <c r="M1169" s="360">
        <v>0.108</v>
      </c>
      <c r="N1169" s="344">
        <v>4491.74</v>
      </c>
      <c r="O1169" s="360">
        <v>9.6199999999999994E-2</v>
      </c>
      <c r="P1169" s="344">
        <v>4451.38</v>
      </c>
      <c r="Q1169" s="360">
        <v>9.7100000000000006E-2</v>
      </c>
      <c r="R1169" s="344">
        <v>4371.26</v>
      </c>
    </row>
    <row r="1170" spans="1:18">
      <c r="A1170" s="296">
        <v>804412</v>
      </c>
      <c r="B1170" s="343" t="s">
        <v>1194</v>
      </c>
      <c r="C1170" s="296" t="s">
        <v>26</v>
      </c>
      <c r="D1170" s="344">
        <v>6983.43</v>
      </c>
      <c r="E1170" s="360">
        <v>0</v>
      </c>
      <c r="F1170" s="344">
        <v>661.65</v>
      </c>
      <c r="G1170" s="360">
        <v>0</v>
      </c>
      <c r="H1170" s="344">
        <v>669.31</v>
      </c>
      <c r="I1170" s="360">
        <v>0</v>
      </c>
      <c r="J1170" s="344">
        <v>573.70000000000005</v>
      </c>
      <c r="K1170" s="360">
        <v>0</v>
      </c>
      <c r="L1170" s="344">
        <v>637.84</v>
      </c>
      <c r="M1170" s="360">
        <v>0</v>
      </c>
      <c r="N1170" s="344">
        <v>732.56</v>
      </c>
      <c r="O1170" s="360">
        <v>0</v>
      </c>
      <c r="P1170" s="344">
        <v>733.56</v>
      </c>
      <c r="Q1170" s="360">
        <v>0</v>
      </c>
      <c r="R1170" s="344">
        <v>706.63</v>
      </c>
    </row>
    <row r="1171" spans="1:18">
      <c r="A1171" s="296">
        <v>804172</v>
      </c>
      <c r="B1171" s="343" t="s">
        <v>1195</v>
      </c>
      <c r="C1171" s="296" t="s">
        <v>26</v>
      </c>
      <c r="D1171" s="344">
        <v>3759.12</v>
      </c>
      <c r="E1171" s="360">
        <v>0</v>
      </c>
      <c r="F1171" s="344">
        <v>10.220000000000001</v>
      </c>
      <c r="G1171" s="360">
        <v>0</v>
      </c>
      <c r="H1171" s="344">
        <v>11.24</v>
      </c>
      <c r="I1171" s="360">
        <v>0</v>
      </c>
      <c r="J1171" s="344">
        <v>9.5399999999999991</v>
      </c>
      <c r="K1171" s="360">
        <v>0</v>
      </c>
      <c r="L1171" s="344">
        <v>11.36</v>
      </c>
      <c r="M1171" s="360">
        <v>0</v>
      </c>
      <c r="N1171" s="344">
        <v>10.69</v>
      </c>
      <c r="O1171" s="360">
        <v>0</v>
      </c>
      <c r="P1171" s="344">
        <v>11.13</v>
      </c>
      <c r="Q1171" s="360">
        <v>0</v>
      </c>
      <c r="R1171" s="344">
        <v>11.72</v>
      </c>
    </row>
    <row r="1172" spans="1:18">
      <c r="A1172" s="296">
        <v>804175</v>
      </c>
      <c r="B1172" s="343" t="s">
        <v>1196</v>
      </c>
      <c r="C1172" s="296" t="s">
        <v>26</v>
      </c>
      <c r="D1172" s="344">
        <v>4806.12</v>
      </c>
      <c r="E1172" s="360">
        <v>0</v>
      </c>
      <c r="F1172" s="344">
        <v>3.5</v>
      </c>
      <c r="G1172" s="360">
        <v>0</v>
      </c>
      <c r="H1172" s="344">
        <v>3.85</v>
      </c>
      <c r="I1172" s="360">
        <v>0</v>
      </c>
      <c r="J1172" s="344">
        <v>3.27</v>
      </c>
      <c r="K1172" s="360">
        <v>0</v>
      </c>
      <c r="L1172" s="344">
        <v>3.89</v>
      </c>
      <c r="M1172" s="360">
        <v>0</v>
      </c>
      <c r="N1172" s="344">
        <v>3.67</v>
      </c>
      <c r="O1172" s="360">
        <v>0</v>
      </c>
      <c r="P1172" s="344">
        <v>3.82</v>
      </c>
      <c r="Q1172" s="360">
        <v>0</v>
      </c>
      <c r="R1172" s="344">
        <v>4.0199999999999996</v>
      </c>
    </row>
    <row r="1173" spans="1:18">
      <c r="A1173" s="296">
        <v>804174</v>
      </c>
      <c r="B1173" s="343" t="s">
        <v>1197</v>
      </c>
      <c r="C1173" s="296" t="s">
        <v>26</v>
      </c>
      <c r="D1173" s="344">
        <v>3821.53</v>
      </c>
      <c r="E1173" s="360">
        <v>0</v>
      </c>
      <c r="F1173" s="344">
        <v>3.89</v>
      </c>
      <c r="G1173" s="360">
        <v>0</v>
      </c>
      <c r="H1173" s="344">
        <v>4.28</v>
      </c>
      <c r="I1173" s="360">
        <v>0</v>
      </c>
      <c r="J1173" s="344">
        <v>3.64</v>
      </c>
      <c r="K1173" s="360">
        <v>0</v>
      </c>
      <c r="L1173" s="344">
        <v>4.33</v>
      </c>
      <c r="M1173" s="360">
        <v>0</v>
      </c>
      <c r="N1173" s="344">
        <v>4.07</v>
      </c>
      <c r="O1173" s="360">
        <v>0</v>
      </c>
      <c r="P1173" s="344">
        <v>4.24</v>
      </c>
      <c r="Q1173" s="360">
        <v>0</v>
      </c>
      <c r="R1173" s="344">
        <v>4.47</v>
      </c>
    </row>
    <row r="1174" spans="1:18">
      <c r="A1174" s="296">
        <v>804177</v>
      </c>
      <c r="B1174" s="343" t="s">
        <v>1198</v>
      </c>
      <c r="C1174" s="296" t="s">
        <v>26</v>
      </c>
      <c r="D1174" s="344">
        <v>4892.8599999999997</v>
      </c>
      <c r="E1174" s="360">
        <v>0</v>
      </c>
      <c r="F1174" s="344">
        <v>4.29</v>
      </c>
      <c r="G1174" s="360">
        <v>0</v>
      </c>
      <c r="H1174" s="344">
        <v>4.72</v>
      </c>
      <c r="I1174" s="360">
        <v>0</v>
      </c>
      <c r="J1174" s="344">
        <v>4</v>
      </c>
      <c r="K1174" s="360">
        <v>0</v>
      </c>
      <c r="L1174" s="344">
        <v>4.7699999999999996</v>
      </c>
      <c r="M1174" s="360">
        <v>0</v>
      </c>
      <c r="N1174" s="344">
        <v>4.49</v>
      </c>
      <c r="O1174" s="360">
        <v>0</v>
      </c>
      <c r="P1174" s="344">
        <v>4.67</v>
      </c>
      <c r="Q1174" s="360">
        <v>0</v>
      </c>
      <c r="R1174" s="344">
        <v>4.92</v>
      </c>
    </row>
    <row r="1175" spans="1:18">
      <c r="A1175" s="296">
        <v>804176</v>
      </c>
      <c r="B1175" s="343" t="s">
        <v>1199</v>
      </c>
      <c r="C1175" s="296" t="s">
        <v>26</v>
      </c>
      <c r="D1175" s="344">
        <v>3905.4</v>
      </c>
      <c r="E1175" s="360">
        <v>0</v>
      </c>
      <c r="F1175" s="344">
        <v>4.8499999999999996</v>
      </c>
      <c r="G1175" s="360">
        <v>0</v>
      </c>
      <c r="H1175" s="344">
        <v>5.32</v>
      </c>
      <c r="I1175" s="360">
        <v>0</v>
      </c>
      <c r="J1175" s="344">
        <v>4.5199999999999996</v>
      </c>
      <c r="K1175" s="360">
        <v>0</v>
      </c>
      <c r="L1175" s="344">
        <v>5.38</v>
      </c>
      <c r="M1175" s="360">
        <v>0</v>
      </c>
      <c r="N1175" s="344">
        <v>5.07</v>
      </c>
      <c r="O1175" s="360">
        <v>0</v>
      </c>
      <c r="P1175" s="344">
        <v>5.28</v>
      </c>
      <c r="Q1175" s="360">
        <v>0</v>
      </c>
      <c r="R1175" s="344">
        <v>5.55</v>
      </c>
    </row>
    <row r="1176" spans="1:18">
      <c r="A1176" s="296">
        <v>804415</v>
      </c>
      <c r="B1176" s="343" t="s">
        <v>1200</v>
      </c>
      <c r="C1176" s="296" t="s">
        <v>26</v>
      </c>
      <c r="D1176" s="344">
        <v>11176.44</v>
      </c>
      <c r="E1176" s="360">
        <v>0</v>
      </c>
      <c r="F1176" s="344">
        <v>5.48</v>
      </c>
      <c r="G1176" s="360">
        <v>0</v>
      </c>
      <c r="H1176" s="344">
        <v>6.01</v>
      </c>
      <c r="I1176" s="360">
        <v>0</v>
      </c>
      <c r="J1176" s="344">
        <v>5.1100000000000003</v>
      </c>
      <c r="K1176" s="360">
        <v>0</v>
      </c>
      <c r="L1176" s="344">
        <v>6.09</v>
      </c>
      <c r="M1176" s="360">
        <v>0</v>
      </c>
      <c r="N1176" s="344">
        <v>5.73</v>
      </c>
      <c r="O1176" s="360">
        <v>0</v>
      </c>
      <c r="P1176" s="344">
        <v>5.96</v>
      </c>
      <c r="Q1176" s="360">
        <v>0</v>
      </c>
      <c r="R1176" s="344">
        <v>6.28</v>
      </c>
    </row>
    <row r="1177" spans="1:18">
      <c r="A1177" s="296">
        <v>804179</v>
      </c>
      <c r="B1177" s="343" t="s">
        <v>1201</v>
      </c>
      <c r="C1177" s="296" t="s">
        <v>26</v>
      </c>
      <c r="D1177" s="344">
        <v>5011.76</v>
      </c>
      <c r="E1177" s="360">
        <v>0</v>
      </c>
      <c r="F1177" s="344">
        <v>6.27</v>
      </c>
      <c r="G1177" s="360">
        <v>0</v>
      </c>
      <c r="H1177" s="344">
        <v>6.89</v>
      </c>
      <c r="I1177" s="360">
        <v>0</v>
      </c>
      <c r="J1177" s="344">
        <v>5.86</v>
      </c>
      <c r="K1177" s="360">
        <v>0</v>
      </c>
      <c r="L1177" s="344">
        <v>6.97</v>
      </c>
      <c r="M1177" s="360">
        <v>0</v>
      </c>
      <c r="N1177" s="344">
        <v>6.56</v>
      </c>
      <c r="O1177" s="360">
        <v>0</v>
      </c>
      <c r="P1177" s="344">
        <v>6.83</v>
      </c>
      <c r="Q1177" s="360">
        <v>0</v>
      </c>
      <c r="R1177" s="344">
        <v>7.19</v>
      </c>
    </row>
    <row r="1178" spans="1:18">
      <c r="A1178" s="296">
        <v>804414</v>
      </c>
      <c r="B1178" s="343" t="s">
        <v>1202</v>
      </c>
      <c r="C1178" s="296" t="s">
        <v>26</v>
      </c>
      <c r="D1178" s="344">
        <v>8725.7800000000007</v>
      </c>
      <c r="E1178" s="360">
        <v>0</v>
      </c>
      <c r="F1178" s="344">
        <v>7.06</v>
      </c>
      <c r="G1178" s="360">
        <v>0</v>
      </c>
      <c r="H1178" s="344">
        <v>7.76</v>
      </c>
      <c r="I1178" s="360">
        <v>0</v>
      </c>
      <c r="J1178" s="344">
        <v>6.59</v>
      </c>
      <c r="K1178" s="360">
        <v>0</v>
      </c>
      <c r="L1178" s="344">
        <v>7.84</v>
      </c>
      <c r="M1178" s="360">
        <v>0</v>
      </c>
      <c r="N1178" s="344">
        <v>7.38</v>
      </c>
      <c r="O1178" s="360">
        <v>0</v>
      </c>
      <c r="P1178" s="344">
        <v>7.69</v>
      </c>
      <c r="Q1178" s="360">
        <v>0</v>
      </c>
      <c r="R1178" s="344">
        <v>8.09</v>
      </c>
    </row>
    <row r="1179" spans="1:18">
      <c r="A1179" s="296">
        <v>804178</v>
      </c>
      <c r="B1179" s="343" t="s">
        <v>1203</v>
      </c>
      <c r="C1179" s="296" t="s">
        <v>26</v>
      </c>
      <c r="D1179" s="344">
        <v>4021.15</v>
      </c>
      <c r="E1179" s="360">
        <v>0</v>
      </c>
      <c r="F1179" s="344">
        <v>8.25</v>
      </c>
      <c r="G1179" s="360">
        <v>0</v>
      </c>
      <c r="H1179" s="344">
        <v>9.06</v>
      </c>
      <c r="I1179" s="360">
        <v>0</v>
      </c>
      <c r="J1179" s="344">
        <v>7.7</v>
      </c>
      <c r="K1179" s="360">
        <v>0</v>
      </c>
      <c r="L1179" s="344">
        <v>9.16</v>
      </c>
      <c r="M1179" s="360">
        <v>0</v>
      </c>
      <c r="N1179" s="344">
        <v>8.6199999999999992</v>
      </c>
      <c r="O1179" s="360">
        <v>0</v>
      </c>
      <c r="P1179" s="344">
        <v>8.98</v>
      </c>
      <c r="Q1179" s="360">
        <v>0</v>
      </c>
      <c r="R1179" s="344">
        <v>9.4499999999999993</v>
      </c>
    </row>
    <row r="1180" spans="1:18">
      <c r="A1180" s="296">
        <v>804163</v>
      </c>
      <c r="B1180" s="343" t="s">
        <v>1204</v>
      </c>
      <c r="C1180" s="296" t="s">
        <v>26</v>
      </c>
      <c r="D1180" s="344">
        <v>4602.93</v>
      </c>
      <c r="E1180" s="360">
        <v>0</v>
      </c>
      <c r="F1180" s="344">
        <v>11.79</v>
      </c>
      <c r="G1180" s="360">
        <v>0</v>
      </c>
      <c r="H1180" s="344">
        <v>12.96</v>
      </c>
      <c r="I1180" s="360">
        <v>0</v>
      </c>
      <c r="J1180" s="344">
        <v>11</v>
      </c>
      <c r="K1180" s="360">
        <v>0</v>
      </c>
      <c r="L1180" s="344">
        <v>13.11</v>
      </c>
      <c r="M1180" s="360">
        <v>0</v>
      </c>
      <c r="N1180" s="344">
        <v>12.33</v>
      </c>
      <c r="O1180" s="360">
        <v>0</v>
      </c>
      <c r="P1180" s="344">
        <v>12.83</v>
      </c>
      <c r="Q1180" s="360">
        <v>0</v>
      </c>
      <c r="R1180" s="344">
        <v>13.51</v>
      </c>
    </row>
    <row r="1181" spans="1:18">
      <c r="A1181" s="296">
        <v>804162</v>
      </c>
      <c r="B1181" s="343" t="s">
        <v>1205</v>
      </c>
      <c r="C1181" s="296" t="s">
        <v>26</v>
      </c>
      <c r="D1181" s="344">
        <v>3627.65</v>
      </c>
      <c r="E1181" s="360">
        <v>0</v>
      </c>
      <c r="F1181" s="344">
        <v>5.0599999999999996</v>
      </c>
      <c r="G1181" s="360">
        <v>0</v>
      </c>
      <c r="H1181" s="344">
        <v>5.58</v>
      </c>
      <c r="I1181" s="360">
        <v>0</v>
      </c>
      <c r="J1181" s="344">
        <v>4.74</v>
      </c>
      <c r="K1181" s="360">
        <v>0</v>
      </c>
      <c r="L1181" s="344">
        <v>5.63</v>
      </c>
      <c r="M1181" s="360">
        <v>0</v>
      </c>
      <c r="N1181" s="344">
        <v>5.3</v>
      </c>
      <c r="O1181" s="360">
        <v>0</v>
      </c>
      <c r="P1181" s="344">
        <v>5.52</v>
      </c>
      <c r="Q1181" s="360">
        <v>0</v>
      </c>
      <c r="R1181" s="344">
        <v>5.81</v>
      </c>
    </row>
    <row r="1182" spans="1:18">
      <c r="A1182" s="296">
        <v>804441</v>
      </c>
      <c r="B1182" s="343" t="s">
        <v>1206</v>
      </c>
      <c r="C1182" s="296" t="s">
        <v>26</v>
      </c>
      <c r="D1182" s="344">
        <v>5171.4799999999996</v>
      </c>
      <c r="E1182" s="360">
        <v>0</v>
      </c>
      <c r="F1182" s="344">
        <v>5.46</v>
      </c>
      <c r="G1182" s="360">
        <v>0</v>
      </c>
      <c r="H1182" s="344">
        <v>6.01</v>
      </c>
      <c r="I1182" s="360">
        <v>0</v>
      </c>
      <c r="J1182" s="344">
        <v>5.0999999999999996</v>
      </c>
      <c r="K1182" s="360">
        <v>0</v>
      </c>
      <c r="L1182" s="344">
        <v>6.07</v>
      </c>
      <c r="M1182" s="360">
        <v>0</v>
      </c>
      <c r="N1182" s="344">
        <v>5.71</v>
      </c>
      <c r="O1182" s="360">
        <v>0</v>
      </c>
      <c r="P1182" s="344">
        <v>5.96</v>
      </c>
      <c r="Q1182" s="360">
        <v>0</v>
      </c>
      <c r="R1182" s="344">
        <v>6.26</v>
      </c>
    </row>
    <row r="1183" spans="1:18">
      <c r="A1183" s="296">
        <v>804317</v>
      </c>
      <c r="B1183" s="343" t="s">
        <v>1207</v>
      </c>
      <c r="C1183" s="296" t="s">
        <v>26</v>
      </c>
      <c r="D1183" s="344">
        <v>2813.96</v>
      </c>
      <c r="E1183" s="360">
        <v>0</v>
      </c>
      <c r="F1183" s="344">
        <v>5.85</v>
      </c>
      <c r="G1183" s="360">
        <v>0</v>
      </c>
      <c r="H1183" s="344">
        <v>6.44</v>
      </c>
      <c r="I1183" s="360">
        <v>0</v>
      </c>
      <c r="J1183" s="344">
        <v>5.47</v>
      </c>
      <c r="K1183" s="360">
        <v>0</v>
      </c>
      <c r="L1183" s="344">
        <v>6.51</v>
      </c>
      <c r="M1183" s="360">
        <v>0</v>
      </c>
      <c r="N1183" s="344">
        <v>6.13</v>
      </c>
      <c r="O1183" s="360">
        <v>0</v>
      </c>
      <c r="P1183" s="344">
        <v>6.37</v>
      </c>
      <c r="Q1183" s="360">
        <v>0</v>
      </c>
      <c r="R1183" s="344">
        <v>6.71</v>
      </c>
    </row>
    <row r="1184" spans="1:18">
      <c r="A1184" s="296">
        <v>804440</v>
      </c>
      <c r="B1184" s="343" t="s">
        <v>1208</v>
      </c>
      <c r="C1184" s="296" t="s">
        <v>26</v>
      </c>
      <c r="D1184" s="344">
        <v>4172.6099999999997</v>
      </c>
      <c r="E1184" s="360">
        <v>0</v>
      </c>
      <c r="F1184" s="344">
        <v>6.41</v>
      </c>
      <c r="G1184" s="360">
        <v>0</v>
      </c>
      <c r="H1184" s="344">
        <v>7.05</v>
      </c>
      <c r="I1184" s="360">
        <v>0</v>
      </c>
      <c r="J1184" s="344">
        <v>5.99</v>
      </c>
      <c r="K1184" s="360">
        <v>0</v>
      </c>
      <c r="L1184" s="344">
        <v>7.13</v>
      </c>
      <c r="M1184" s="360">
        <v>0</v>
      </c>
      <c r="N1184" s="344">
        <v>6.71</v>
      </c>
      <c r="O1184" s="360">
        <v>0</v>
      </c>
      <c r="P1184" s="344">
        <v>6.98</v>
      </c>
      <c r="Q1184" s="360">
        <v>0</v>
      </c>
      <c r="R1184" s="344">
        <v>7.36</v>
      </c>
    </row>
    <row r="1185" spans="1:18">
      <c r="A1185" s="296">
        <v>804316</v>
      </c>
      <c r="B1185" s="343" t="s">
        <v>1209</v>
      </c>
      <c r="C1185" s="296" t="s">
        <v>26</v>
      </c>
      <c r="D1185" s="344">
        <v>2241.09</v>
      </c>
      <c r="E1185" s="360">
        <v>0</v>
      </c>
      <c r="F1185" s="344">
        <v>7.04</v>
      </c>
      <c r="G1185" s="360">
        <v>0</v>
      </c>
      <c r="H1185" s="344">
        <v>7.74</v>
      </c>
      <c r="I1185" s="360">
        <v>0</v>
      </c>
      <c r="J1185" s="344">
        <v>6.58</v>
      </c>
      <c r="K1185" s="360">
        <v>0</v>
      </c>
      <c r="L1185" s="344">
        <v>7.83</v>
      </c>
      <c r="M1185" s="360">
        <v>0</v>
      </c>
      <c r="N1185" s="344">
        <v>7.37</v>
      </c>
      <c r="O1185" s="360">
        <v>0</v>
      </c>
      <c r="P1185" s="344">
        <v>7.67</v>
      </c>
      <c r="Q1185" s="360">
        <v>0</v>
      </c>
      <c r="R1185" s="344">
        <v>8.08</v>
      </c>
    </row>
    <row r="1186" spans="1:18">
      <c r="A1186" s="296">
        <v>804321</v>
      </c>
      <c r="B1186" s="343" t="s">
        <v>1210</v>
      </c>
      <c r="C1186" s="296" t="s">
        <v>26</v>
      </c>
      <c r="D1186" s="344">
        <v>2834.17</v>
      </c>
      <c r="E1186" s="360">
        <v>0</v>
      </c>
      <c r="F1186" s="344">
        <v>7.83</v>
      </c>
      <c r="G1186" s="360">
        <v>0</v>
      </c>
      <c r="H1186" s="344">
        <v>8.61</v>
      </c>
      <c r="I1186" s="360">
        <v>0</v>
      </c>
      <c r="J1186" s="344">
        <v>7.31</v>
      </c>
      <c r="K1186" s="360">
        <v>0</v>
      </c>
      <c r="L1186" s="344">
        <v>8.7100000000000009</v>
      </c>
      <c r="M1186" s="360">
        <v>0</v>
      </c>
      <c r="N1186" s="344">
        <v>8.1999999999999993</v>
      </c>
      <c r="O1186" s="360">
        <v>0</v>
      </c>
      <c r="P1186" s="344">
        <v>8.5299999999999994</v>
      </c>
      <c r="Q1186" s="360">
        <v>0</v>
      </c>
      <c r="R1186" s="344">
        <v>8.98</v>
      </c>
    </row>
    <row r="1187" spans="1:18">
      <c r="A1187" s="296">
        <v>804320</v>
      </c>
      <c r="B1187" s="343" t="s">
        <v>1211</v>
      </c>
      <c r="C1187" s="296" t="s">
        <v>26</v>
      </c>
      <c r="D1187" s="344">
        <v>2259.5</v>
      </c>
      <c r="E1187" s="360">
        <v>0</v>
      </c>
      <c r="F1187" s="344">
        <v>8.6300000000000008</v>
      </c>
      <c r="G1187" s="360">
        <v>0</v>
      </c>
      <c r="H1187" s="344">
        <v>9.49</v>
      </c>
      <c r="I1187" s="360">
        <v>0</v>
      </c>
      <c r="J1187" s="344">
        <v>8.0500000000000007</v>
      </c>
      <c r="K1187" s="360">
        <v>0</v>
      </c>
      <c r="L1187" s="344">
        <v>9.59</v>
      </c>
      <c r="M1187" s="360">
        <v>0</v>
      </c>
      <c r="N1187" s="344">
        <v>9.0299999999999994</v>
      </c>
      <c r="O1187" s="360">
        <v>0</v>
      </c>
      <c r="P1187" s="344">
        <v>9.39</v>
      </c>
      <c r="Q1187" s="360">
        <v>0</v>
      </c>
      <c r="R1187" s="344">
        <v>9.89</v>
      </c>
    </row>
    <row r="1188" spans="1:18">
      <c r="A1188" s="296">
        <v>804443</v>
      </c>
      <c r="B1188" s="343" t="s">
        <v>1212</v>
      </c>
      <c r="C1188" s="296" t="s">
        <v>26</v>
      </c>
      <c r="D1188" s="344">
        <v>5396.57</v>
      </c>
      <c r="E1188" s="360">
        <v>0</v>
      </c>
      <c r="F1188" s="344">
        <v>9.81</v>
      </c>
      <c r="G1188" s="360">
        <v>0</v>
      </c>
      <c r="H1188" s="344">
        <v>10.78</v>
      </c>
      <c r="I1188" s="360">
        <v>0</v>
      </c>
      <c r="J1188" s="344">
        <v>9.16</v>
      </c>
      <c r="K1188" s="360">
        <v>0</v>
      </c>
      <c r="L1188" s="344">
        <v>10.9</v>
      </c>
      <c r="M1188" s="360">
        <v>0</v>
      </c>
      <c r="N1188" s="344">
        <v>10.26</v>
      </c>
      <c r="O1188" s="360">
        <v>0</v>
      </c>
      <c r="P1188" s="344">
        <v>10.69</v>
      </c>
      <c r="Q1188" s="360">
        <v>0</v>
      </c>
      <c r="R1188" s="344">
        <v>11.25</v>
      </c>
    </row>
    <row r="1189" spans="1:18">
      <c r="A1189" s="296">
        <v>804323</v>
      </c>
      <c r="B1189" s="343" t="s">
        <v>1213</v>
      </c>
      <c r="C1189" s="296" t="s">
        <v>26</v>
      </c>
      <c r="D1189" s="344">
        <v>2861.13</v>
      </c>
      <c r="E1189" s="360">
        <v>0.2394</v>
      </c>
      <c r="F1189" s="344">
        <v>511.07</v>
      </c>
      <c r="G1189" s="360">
        <v>0.26939999999999997</v>
      </c>
      <c r="H1189" s="344">
        <v>567.61</v>
      </c>
      <c r="I1189" s="360">
        <v>0.24340000000000001</v>
      </c>
      <c r="J1189" s="344">
        <v>565.82000000000005</v>
      </c>
      <c r="K1189" s="360">
        <v>0.24329999999999999</v>
      </c>
      <c r="L1189" s="344">
        <v>648.44000000000005</v>
      </c>
      <c r="M1189" s="360">
        <v>0</v>
      </c>
      <c r="N1189" s="344">
        <v>536.37</v>
      </c>
      <c r="O1189" s="360">
        <v>0.25740000000000002</v>
      </c>
      <c r="P1189" s="344">
        <v>554</v>
      </c>
      <c r="Q1189" s="360">
        <v>0.2485</v>
      </c>
      <c r="R1189" s="344">
        <v>525.77</v>
      </c>
    </row>
    <row r="1190" spans="1:18">
      <c r="A1190" s="296">
        <v>804442</v>
      </c>
      <c r="B1190" s="343" t="s">
        <v>1214</v>
      </c>
      <c r="C1190" s="296" t="s">
        <v>26</v>
      </c>
      <c r="D1190" s="344">
        <v>4353.05</v>
      </c>
      <c r="E1190" s="360">
        <v>0.2172</v>
      </c>
      <c r="F1190" s="344">
        <v>698</v>
      </c>
      <c r="G1190" s="360">
        <v>0.25069999999999998</v>
      </c>
      <c r="H1190" s="344">
        <v>790.14</v>
      </c>
      <c r="I1190" s="360">
        <v>0.2223</v>
      </c>
      <c r="J1190" s="344">
        <v>786.09</v>
      </c>
      <c r="K1190" s="360">
        <v>0.22259999999999999</v>
      </c>
      <c r="L1190" s="344">
        <v>886.36</v>
      </c>
      <c r="M1190" s="360">
        <v>0</v>
      </c>
      <c r="N1190" s="344">
        <v>739.82</v>
      </c>
      <c r="O1190" s="360">
        <v>0.23719999999999999</v>
      </c>
      <c r="P1190" s="344">
        <v>768.76</v>
      </c>
      <c r="Q1190" s="360">
        <v>0.2276</v>
      </c>
      <c r="R1190" s="344">
        <v>722.86</v>
      </c>
    </row>
    <row r="1191" spans="1:18">
      <c r="A1191" s="296">
        <v>804322</v>
      </c>
      <c r="B1191" s="343" t="s">
        <v>1215</v>
      </c>
      <c r="C1191" s="296" t="s">
        <v>26</v>
      </c>
      <c r="D1191" s="344">
        <v>2284.0500000000002</v>
      </c>
      <c r="E1191" s="360">
        <v>0.23860000000000001</v>
      </c>
      <c r="F1191" s="344">
        <v>915.22</v>
      </c>
      <c r="G1191" s="360">
        <v>0.27260000000000001</v>
      </c>
      <c r="H1191" s="344">
        <v>1031.25</v>
      </c>
      <c r="I1191" s="360">
        <v>0.24279999999999999</v>
      </c>
      <c r="J1191" s="344">
        <v>1025.0899999999999</v>
      </c>
      <c r="K1191" s="360">
        <v>0.24340000000000001</v>
      </c>
      <c r="L1191" s="344">
        <v>1172.77</v>
      </c>
      <c r="M1191" s="360">
        <v>0</v>
      </c>
      <c r="N1191" s="344">
        <v>967.5</v>
      </c>
      <c r="O1191" s="360">
        <v>0.2586</v>
      </c>
      <c r="P1191" s="344">
        <v>1005.28</v>
      </c>
      <c r="Q1191" s="360">
        <v>0.2482</v>
      </c>
      <c r="R1191" s="344">
        <v>942.06</v>
      </c>
    </row>
    <row r="1192" spans="1:18">
      <c r="A1192" s="296">
        <v>804325</v>
      </c>
      <c r="B1192" s="343" t="s">
        <v>1216</v>
      </c>
      <c r="C1192" s="296" t="s">
        <v>26</v>
      </c>
      <c r="D1192" s="344">
        <v>2900.21</v>
      </c>
      <c r="E1192" s="360"/>
      <c r="F1192" s="344">
        <v>0</v>
      </c>
      <c r="G1192" s="360"/>
      <c r="H1192" s="344">
        <v>0</v>
      </c>
      <c r="I1192" s="360"/>
      <c r="J1192" s="344">
        <v>0</v>
      </c>
      <c r="K1192" s="360"/>
      <c r="L1192" s="344">
        <v>0</v>
      </c>
      <c r="M1192" s="360"/>
      <c r="N1192" s="344">
        <v>0</v>
      </c>
      <c r="O1192" s="360"/>
      <c r="P1192" s="344">
        <v>0</v>
      </c>
      <c r="Q1192" s="360"/>
      <c r="R1192" s="344">
        <v>0</v>
      </c>
    </row>
    <row r="1193" spans="1:18">
      <c r="A1193" s="296">
        <v>804324</v>
      </c>
      <c r="B1193" s="343" t="s">
        <v>1217</v>
      </c>
      <c r="C1193" s="296" t="s">
        <v>26</v>
      </c>
      <c r="D1193" s="344">
        <v>2319.9699999999998</v>
      </c>
      <c r="E1193" s="360">
        <v>0</v>
      </c>
      <c r="F1193" s="344">
        <v>30.73</v>
      </c>
      <c r="G1193" s="360">
        <v>0</v>
      </c>
      <c r="H1193" s="344">
        <v>40.08</v>
      </c>
      <c r="I1193" s="360">
        <v>0.64570000000000005</v>
      </c>
      <c r="J1193" s="344">
        <v>38.03</v>
      </c>
      <c r="K1193" s="360">
        <v>0.68049999999999999</v>
      </c>
      <c r="L1193" s="344">
        <v>36.11</v>
      </c>
      <c r="M1193" s="360">
        <v>0</v>
      </c>
      <c r="N1193" s="344">
        <v>39.35</v>
      </c>
      <c r="O1193" s="360">
        <v>0.65769999999999995</v>
      </c>
      <c r="P1193" s="344">
        <v>36.1</v>
      </c>
      <c r="Q1193" s="360">
        <v>0</v>
      </c>
      <c r="R1193" s="344">
        <v>48.01</v>
      </c>
    </row>
    <row r="1194" spans="1:18">
      <c r="A1194" s="296">
        <v>804327</v>
      </c>
      <c r="B1194" s="343" t="s">
        <v>1218</v>
      </c>
      <c r="C1194" s="296" t="s">
        <v>26</v>
      </c>
      <c r="D1194" s="344">
        <v>2953.96</v>
      </c>
      <c r="E1194" s="360">
        <v>0</v>
      </c>
      <c r="F1194" s="344">
        <v>37.31</v>
      </c>
      <c r="G1194" s="360">
        <v>0</v>
      </c>
      <c r="H1194" s="344">
        <v>48.69</v>
      </c>
      <c r="I1194" s="360">
        <v>0.64959999999999996</v>
      </c>
      <c r="J1194" s="344">
        <v>46.32</v>
      </c>
      <c r="K1194" s="360">
        <v>0.68289999999999995</v>
      </c>
      <c r="L1194" s="344">
        <v>43.79</v>
      </c>
      <c r="M1194" s="360">
        <v>0</v>
      </c>
      <c r="N1194" s="344">
        <v>47.79</v>
      </c>
      <c r="O1194" s="360">
        <v>0.66190000000000004</v>
      </c>
      <c r="P1194" s="344">
        <v>43.81</v>
      </c>
      <c r="Q1194" s="360">
        <v>0</v>
      </c>
      <c r="R1194" s="344">
        <v>58.28</v>
      </c>
    </row>
    <row r="1195" spans="1:18">
      <c r="A1195" s="296">
        <v>804326</v>
      </c>
      <c r="B1195" s="343" t="s">
        <v>1219</v>
      </c>
      <c r="C1195" s="296" t="s">
        <v>26</v>
      </c>
      <c r="D1195" s="344">
        <v>2369.52</v>
      </c>
      <c r="E1195" s="360">
        <v>0</v>
      </c>
      <c r="F1195" s="344">
        <v>48.25</v>
      </c>
      <c r="G1195" s="360">
        <v>0</v>
      </c>
      <c r="H1195" s="344">
        <v>63.02</v>
      </c>
      <c r="I1195" s="360">
        <v>0.65629999999999999</v>
      </c>
      <c r="J1195" s="344">
        <v>60.03</v>
      </c>
      <c r="K1195" s="360">
        <v>0.68899999999999995</v>
      </c>
      <c r="L1195" s="344">
        <v>56.59</v>
      </c>
      <c r="M1195" s="360">
        <v>0</v>
      </c>
      <c r="N1195" s="344">
        <v>61.85</v>
      </c>
      <c r="O1195" s="360">
        <v>0.66869999999999996</v>
      </c>
      <c r="P1195" s="344">
        <v>56.62</v>
      </c>
      <c r="Q1195" s="360">
        <v>0</v>
      </c>
      <c r="R1195" s="344">
        <v>75.5</v>
      </c>
    </row>
    <row r="1196" spans="1:18">
      <c r="A1196" s="296">
        <v>804445</v>
      </c>
      <c r="B1196" s="343" t="s">
        <v>1220</v>
      </c>
      <c r="C1196" s="296" t="s">
        <v>26</v>
      </c>
      <c r="D1196" s="344">
        <v>6021.92</v>
      </c>
      <c r="E1196" s="360">
        <v>0</v>
      </c>
      <c r="F1196" s="344">
        <v>69.69</v>
      </c>
      <c r="G1196" s="360">
        <v>0</v>
      </c>
      <c r="H1196" s="344">
        <v>91.84</v>
      </c>
      <c r="I1196" s="360">
        <v>0.73070000000000002</v>
      </c>
      <c r="J1196" s="344">
        <v>88.53</v>
      </c>
      <c r="K1196" s="360">
        <v>0.75800000000000001</v>
      </c>
      <c r="L1196" s="344">
        <v>81.239999999999995</v>
      </c>
      <c r="M1196" s="360">
        <v>0</v>
      </c>
      <c r="N1196" s="344">
        <v>90.48</v>
      </c>
      <c r="O1196" s="360">
        <v>0.74170000000000003</v>
      </c>
      <c r="P1196" s="344">
        <v>81.510000000000005</v>
      </c>
      <c r="Q1196" s="360">
        <v>0</v>
      </c>
      <c r="R1196" s="344">
        <v>111.77</v>
      </c>
    </row>
    <row r="1197" spans="1:18">
      <c r="A1197" s="296">
        <v>804329</v>
      </c>
      <c r="B1197" s="343" t="s">
        <v>1221</v>
      </c>
      <c r="C1197" s="296" t="s">
        <v>26</v>
      </c>
      <c r="D1197" s="344">
        <v>3025.6</v>
      </c>
      <c r="E1197" s="360">
        <v>0</v>
      </c>
      <c r="F1197" s="344">
        <v>90.85</v>
      </c>
      <c r="G1197" s="360">
        <v>0</v>
      </c>
      <c r="H1197" s="344">
        <v>119.66</v>
      </c>
      <c r="I1197" s="360">
        <v>0.72540000000000004</v>
      </c>
      <c r="J1197" s="344">
        <v>115.22</v>
      </c>
      <c r="K1197" s="360">
        <v>0.75329999999999997</v>
      </c>
      <c r="L1197" s="344">
        <v>106</v>
      </c>
      <c r="M1197" s="360">
        <v>0</v>
      </c>
      <c r="N1197" s="344">
        <v>117.87</v>
      </c>
      <c r="O1197" s="360">
        <v>0.73640000000000005</v>
      </c>
      <c r="P1197" s="344">
        <v>106.32</v>
      </c>
      <c r="Q1197" s="360">
        <v>0</v>
      </c>
      <c r="R1197" s="344">
        <v>145.52000000000001</v>
      </c>
    </row>
    <row r="1198" spans="1:18">
      <c r="A1198" s="296">
        <v>804444</v>
      </c>
      <c r="B1198" s="343" t="s">
        <v>1222</v>
      </c>
      <c r="C1198" s="296" t="s">
        <v>26</v>
      </c>
      <c r="D1198" s="344">
        <v>4854.53</v>
      </c>
      <c r="E1198" s="360">
        <v>0</v>
      </c>
      <c r="F1198" s="344">
        <v>151.94999999999999</v>
      </c>
      <c r="G1198" s="360">
        <v>0</v>
      </c>
      <c r="H1198" s="344">
        <v>202.1</v>
      </c>
      <c r="I1198" s="360">
        <v>0.80269999999999997</v>
      </c>
      <c r="J1198" s="344">
        <v>197.1</v>
      </c>
      <c r="K1198" s="360">
        <v>0.82310000000000005</v>
      </c>
      <c r="L1198" s="344">
        <v>176.17</v>
      </c>
      <c r="M1198" s="360">
        <v>0</v>
      </c>
      <c r="N1198" s="344">
        <v>199.8</v>
      </c>
      <c r="O1198" s="360">
        <v>0.81200000000000006</v>
      </c>
      <c r="P1198" s="344">
        <v>177.21</v>
      </c>
      <c r="Q1198" s="360">
        <v>0</v>
      </c>
      <c r="R1198" s="344">
        <v>249.58</v>
      </c>
    </row>
    <row r="1199" spans="1:18">
      <c r="A1199" s="296">
        <v>804328</v>
      </c>
      <c r="B1199" s="343" t="s">
        <v>1223</v>
      </c>
      <c r="C1199" s="296" t="s">
        <v>26</v>
      </c>
      <c r="D1199" s="344">
        <v>2436.1999999999998</v>
      </c>
      <c r="E1199" s="360">
        <v>8.0000000000000004E-4</v>
      </c>
      <c r="F1199" s="344">
        <v>51.3</v>
      </c>
      <c r="G1199" s="360">
        <v>0</v>
      </c>
      <c r="H1199" s="344">
        <v>67.959999999999994</v>
      </c>
      <c r="I1199" s="360">
        <v>8.9999999999999998E-4</v>
      </c>
      <c r="J1199" s="344">
        <v>71.61</v>
      </c>
      <c r="K1199" s="360">
        <v>0</v>
      </c>
      <c r="L1199" s="344">
        <v>60.09</v>
      </c>
      <c r="M1199" s="360">
        <v>0</v>
      </c>
      <c r="N1199" s="344">
        <v>56.4</v>
      </c>
      <c r="O1199" s="360">
        <v>1.1000000000000001E-3</v>
      </c>
      <c r="P1199" s="344">
        <v>62.6</v>
      </c>
      <c r="Q1199" s="360">
        <v>0</v>
      </c>
      <c r="R1199" s="344">
        <v>55.07</v>
      </c>
    </row>
    <row r="1200" spans="1:18">
      <c r="A1200" s="296">
        <v>804331</v>
      </c>
      <c r="B1200" s="343" t="s">
        <v>1224</v>
      </c>
      <c r="C1200" s="296" t="s">
        <v>26</v>
      </c>
      <c r="D1200" s="344">
        <v>3118.42</v>
      </c>
      <c r="E1200" s="360">
        <v>8.0000000000000004E-4</v>
      </c>
      <c r="F1200" s="344">
        <v>72.540000000000006</v>
      </c>
      <c r="G1200" s="360">
        <v>0</v>
      </c>
      <c r="H1200" s="344">
        <v>96.28</v>
      </c>
      <c r="I1200" s="360">
        <v>8.9999999999999998E-4</v>
      </c>
      <c r="J1200" s="344">
        <v>101.65</v>
      </c>
      <c r="K1200" s="360">
        <v>0</v>
      </c>
      <c r="L1200" s="344">
        <v>84.95</v>
      </c>
      <c r="M1200" s="360">
        <v>0</v>
      </c>
      <c r="N1200" s="344">
        <v>79.739999999999995</v>
      </c>
      <c r="O1200" s="360">
        <v>1.1000000000000001E-3</v>
      </c>
      <c r="P1200" s="344">
        <v>88.6</v>
      </c>
      <c r="Q1200" s="360">
        <v>0</v>
      </c>
      <c r="R1200" s="344">
        <v>77.78</v>
      </c>
    </row>
    <row r="1201" spans="1:18">
      <c r="A1201" s="296">
        <v>804330</v>
      </c>
      <c r="B1201" s="343" t="s">
        <v>1225</v>
      </c>
      <c r="C1201" s="296" t="s">
        <v>26</v>
      </c>
      <c r="D1201" s="344">
        <v>2523.31</v>
      </c>
      <c r="E1201" s="360">
        <v>8.0000000000000004E-4</v>
      </c>
      <c r="F1201" s="344">
        <v>92.93</v>
      </c>
      <c r="G1201" s="360">
        <v>0</v>
      </c>
      <c r="H1201" s="344">
        <v>122.86</v>
      </c>
      <c r="I1201" s="360">
        <v>1E-3</v>
      </c>
      <c r="J1201" s="344">
        <v>130.69</v>
      </c>
      <c r="K1201" s="360">
        <v>0</v>
      </c>
      <c r="L1201" s="344">
        <v>108.3</v>
      </c>
      <c r="M1201" s="360">
        <v>0</v>
      </c>
      <c r="N1201" s="344">
        <v>101.85</v>
      </c>
      <c r="O1201" s="360">
        <v>1.1999999999999999E-3</v>
      </c>
      <c r="P1201" s="344">
        <v>112.97</v>
      </c>
      <c r="Q1201" s="360">
        <v>0</v>
      </c>
      <c r="R1201" s="344">
        <v>98.67</v>
      </c>
    </row>
    <row r="1202" spans="1:18">
      <c r="A1202" s="296">
        <v>804333</v>
      </c>
      <c r="B1202" s="343" t="s">
        <v>1226</v>
      </c>
      <c r="C1202" s="296" t="s">
        <v>26</v>
      </c>
      <c r="D1202" s="344">
        <v>3242.75</v>
      </c>
      <c r="E1202" s="360">
        <v>8.0000000000000004E-4</v>
      </c>
      <c r="F1202" s="344">
        <v>117.58</v>
      </c>
      <c r="G1202" s="360">
        <v>0</v>
      </c>
      <c r="H1202" s="344">
        <v>155.57</v>
      </c>
      <c r="I1202" s="360">
        <v>1E-3</v>
      </c>
      <c r="J1202" s="344">
        <v>165.61</v>
      </c>
      <c r="K1202" s="360">
        <v>0</v>
      </c>
      <c r="L1202" s="344">
        <v>137.02000000000001</v>
      </c>
      <c r="M1202" s="360">
        <v>0</v>
      </c>
      <c r="N1202" s="344">
        <v>128.85</v>
      </c>
      <c r="O1202" s="360">
        <v>1.1999999999999999E-3</v>
      </c>
      <c r="P1202" s="344">
        <v>142.99</v>
      </c>
      <c r="Q1202" s="360">
        <v>0</v>
      </c>
      <c r="R1202" s="344">
        <v>124.8</v>
      </c>
    </row>
    <row r="1203" spans="1:18">
      <c r="A1203" s="296">
        <v>804332</v>
      </c>
      <c r="B1203" s="343" t="s">
        <v>1227</v>
      </c>
      <c r="C1203" s="296" t="s">
        <v>26</v>
      </c>
      <c r="D1203" s="344">
        <v>2641.02</v>
      </c>
      <c r="E1203" s="360">
        <v>8.0000000000000004E-4</v>
      </c>
      <c r="F1203" s="344">
        <v>118.06</v>
      </c>
      <c r="G1203" s="360">
        <v>0</v>
      </c>
      <c r="H1203" s="344">
        <v>156.21</v>
      </c>
      <c r="I1203" s="360">
        <v>1E-3</v>
      </c>
      <c r="J1203" s="344">
        <v>166.31</v>
      </c>
      <c r="K1203" s="360">
        <v>0</v>
      </c>
      <c r="L1203" s="344">
        <v>137.6</v>
      </c>
      <c r="M1203" s="360">
        <v>0</v>
      </c>
      <c r="N1203" s="344">
        <v>129.38999999999999</v>
      </c>
      <c r="O1203" s="360">
        <v>1.1999999999999999E-3</v>
      </c>
      <c r="P1203" s="344">
        <v>143.59</v>
      </c>
      <c r="Q1203" s="360">
        <v>0</v>
      </c>
      <c r="R1203" s="344">
        <v>125.32</v>
      </c>
    </row>
    <row r="1204" spans="1:18">
      <c r="A1204" s="296">
        <v>804447</v>
      </c>
      <c r="B1204" s="343" t="s">
        <v>1228</v>
      </c>
      <c r="C1204" s="296" t="s">
        <v>26</v>
      </c>
      <c r="D1204" s="344">
        <v>7448.55</v>
      </c>
      <c r="E1204" s="360">
        <v>8.9999999999999998E-4</v>
      </c>
      <c r="F1204" s="344">
        <v>97.18</v>
      </c>
      <c r="G1204" s="360">
        <v>0</v>
      </c>
      <c r="H1204" s="344">
        <v>129.06</v>
      </c>
      <c r="I1204" s="360">
        <v>1E-3</v>
      </c>
      <c r="J1204" s="344">
        <v>137.72999999999999</v>
      </c>
      <c r="K1204" s="360">
        <v>0</v>
      </c>
      <c r="L1204" s="344">
        <v>113.27</v>
      </c>
      <c r="M1204" s="360">
        <v>0</v>
      </c>
      <c r="N1204" s="344">
        <v>106.48</v>
      </c>
      <c r="O1204" s="360">
        <v>1.1999999999999999E-3</v>
      </c>
      <c r="P1204" s="344">
        <v>118.43</v>
      </c>
      <c r="Q1204" s="360">
        <v>0</v>
      </c>
      <c r="R1204" s="344">
        <v>102.99</v>
      </c>
    </row>
    <row r="1205" spans="1:18">
      <c r="A1205" s="296">
        <v>804335</v>
      </c>
      <c r="B1205" s="343" t="s">
        <v>1229</v>
      </c>
      <c r="C1205" s="296" t="s">
        <v>26</v>
      </c>
      <c r="D1205" s="344">
        <v>3407.55</v>
      </c>
      <c r="E1205" s="360">
        <v>0.82869999999999999</v>
      </c>
      <c r="F1205" s="344">
        <v>161.91999999999999</v>
      </c>
      <c r="G1205" s="360">
        <v>0.85019999999999996</v>
      </c>
      <c r="H1205" s="344">
        <v>166.9</v>
      </c>
      <c r="I1205" s="360">
        <v>0.82489999999999997</v>
      </c>
      <c r="J1205" s="344">
        <v>163.22999999999999</v>
      </c>
      <c r="K1205" s="360">
        <v>0.84340000000000004</v>
      </c>
      <c r="L1205" s="344">
        <v>262.55</v>
      </c>
      <c r="M1205" s="360">
        <v>0</v>
      </c>
      <c r="N1205" s="344">
        <v>165.21</v>
      </c>
      <c r="O1205" s="360">
        <v>0.83330000000000004</v>
      </c>
      <c r="P1205" s="344">
        <v>166.58</v>
      </c>
      <c r="Q1205" s="360">
        <v>0.82640000000000002</v>
      </c>
      <c r="R1205" s="344">
        <v>167.18</v>
      </c>
    </row>
    <row r="1206" spans="1:18">
      <c r="A1206" s="296">
        <v>804446</v>
      </c>
      <c r="B1206" s="343" t="s">
        <v>1230</v>
      </c>
      <c r="C1206" s="296" t="s">
        <v>26</v>
      </c>
      <c r="D1206" s="344">
        <v>5997.51</v>
      </c>
      <c r="E1206" s="360">
        <v>0.85509999999999997</v>
      </c>
      <c r="F1206" s="344">
        <v>200.22</v>
      </c>
      <c r="G1206" s="360">
        <v>0.87380000000000002</v>
      </c>
      <c r="H1206" s="344">
        <v>205.42</v>
      </c>
      <c r="I1206" s="360">
        <v>0.85170000000000001</v>
      </c>
      <c r="J1206" s="344">
        <v>201.58</v>
      </c>
      <c r="K1206" s="360">
        <v>0.8679</v>
      </c>
      <c r="L1206" s="344">
        <v>326.94</v>
      </c>
      <c r="M1206" s="360">
        <v>0</v>
      </c>
      <c r="N1206" s="344">
        <v>203.65</v>
      </c>
      <c r="O1206" s="360">
        <v>0.85909999999999997</v>
      </c>
      <c r="P1206" s="344">
        <v>205.09</v>
      </c>
      <c r="Q1206" s="360">
        <v>0.85309999999999997</v>
      </c>
      <c r="R1206" s="344">
        <v>205.71</v>
      </c>
    </row>
    <row r="1207" spans="1:18">
      <c r="A1207" s="296">
        <v>804334</v>
      </c>
      <c r="B1207" s="343" t="s">
        <v>1231</v>
      </c>
      <c r="C1207" s="296" t="s">
        <v>26</v>
      </c>
      <c r="D1207" s="344">
        <v>2798.6</v>
      </c>
      <c r="E1207" s="360">
        <v>0.88600000000000001</v>
      </c>
      <c r="F1207" s="344">
        <v>276.89</v>
      </c>
      <c r="G1207" s="360">
        <v>0.9012</v>
      </c>
      <c r="H1207" s="344">
        <v>282.5</v>
      </c>
      <c r="I1207" s="360">
        <v>0.88329999999999997</v>
      </c>
      <c r="J1207" s="344">
        <v>278.37</v>
      </c>
      <c r="K1207" s="360">
        <v>0.89639999999999997</v>
      </c>
      <c r="L1207" s="344">
        <v>455.77</v>
      </c>
      <c r="M1207" s="360">
        <v>0</v>
      </c>
      <c r="N1207" s="344">
        <v>280.60000000000002</v>
      </c>
      <c r="O1207" s="360">
        <v>0.88929999999999998</v>
      </c>
      <c r="P1207" s="344">
        <v>282.16000000000003</v>
      </c>
      <c r="Q1207" s="360">
        <v>0.88439999999999996</v>
      </c>
      <c r="R1207" s="344">
        <v>282.81</v>
      </c>
    </row>
    <row r="1208" spans="1:18">
      <c r="A1208" s="296">
        <v>804319</v>
      </c>
      <c r="B1208" s="343" t="s">
        <v>1232</v>
      </c>
      <c r="C1208" s="296" t="s">
        <v>26</v>
      </c>
      <c r="D1208" s="344">
        <v>2818.6</v>
      </c>
      <c r="E1208" s="360">
        <v>0</v>
      </c>
      <c r="F1208" s="344">
        <v>154.27000000000001</v>
      </c>
      <c r="G1208" s="360">
        <v>0.32140000000000002</v>
      </c>
      <c r="H1208" s="344">
        <v>161.72</v>
      </c>
      <c r="I1208" s="360">
        <v>0.45269999999999999</v>
      </c>
      <c r="J1208" s="344">
        <v>204.31</v>
      </c>
      <c r="K1208" s="360">
        <v>0</v>
      </c>
      <c r="L1208" s="344">
        <v>167.24</v>
      </c>
      <c r="M1208" s="360">
        <v>0</v>
      </c>
      <c r="N1208" s="344">
        <v>162.38</v>
      </c>
      <c r="O1208" s="360">
        <v>0.3054</v>
      </c>
      <c r="P1208" s="344">
        <v>162.63</v>
      </c>
      <c r="Q1208" s="360">
        <v>0</v>
      </c>
      <c r="R1208" s="344">
        <v>176.01</v>
      </c>
    </row>
    <row r="1209" spans="1:18">
      <c r="A1209" s="296">
        <v>804318</v>
      </c>
      <c r="B1209" s="343" t="s">
        <v>1233</v>
      </c>
      <c r="C1209" s="296" t="s">
        <v>26</v>
      </c>
      <c r="D1209" s="344">
        <v>2245.2800000000002</v>
      </c>
      <c r="E1209" s="360"/>
      <c r="F1209" s="344">
        <v>0</v>
      </c>
      <c r="G1209" s="360"/>
      <c r="H1209" s="344">
        <v>0</v>
      </c>
      <c r="I1209" s="360"/>
      <c r="J1209" s="344">
        <v>0</v>
      </c>
      <c r="K1209" s="360"/>
      <c r="L1209" s="344">
        <v>0</v>
      </c>
      <c r="M1209" s="360"/>
      <c r="N1209" s="344">
        <v>0</v>
      </c>
      <c r="O1209" s="360"/>
      <c r="P1209" s="344">
        <v>0</v>
      </c>
      <c r="Q1209" s="360"/>
      <c r="R1209" s="344">
        <v>0</v>
      </c>
    </row>
    <row r="1210" spans="1:18">
      <c r="A1210" s="296">
        <v>804449</v>
      </c>
      <c r="B1210" s="343" t="s">
        <v>1234</v>
      </c>
      <c r="C1210" s="296" t="s">
        <v>26</v>
      </c>
      <c r="D1210" s="344">
        <v>7492.77</v>
      </c>
      <c r="E1210" s="360">
        <v>0.40589999999999998</v>
      </c>
      <c r="F1210" s="344">
        <v>196.72</v>
      </c>
      <c r="G1210" s="360">
        <v>0.74590000000000001</v>
      </c>
      <c r="H1210" s="344">
        <v>210.23</v>
      </c>
      <c r="I1210" s="360">
        <v>0.69850000000000001</v>
      </c>
      <c r="J1210" s="344">
        <v>250.55</v>
      </c>
      <c r="K1210" s="360">
        <v>0.35070000000000001</v>
      </c>
      <c r="L1210" s="344">
        <v>217.41</v>
      </c>
      <c r="M1210" s="360">
        <v>0</v>
      </c>
      <c r="N1210" s="344">
        <v>201.22</v>
      </c>
      <c r="O1210" s="360">
        <v>0.72919999999999996</v>
      </c>
      <c r="P1210" s="344">
        <v>199.52</v>
      </c>
      <c r="Q1210" s="360">
        <v>0.44040000000000001</v>
      </c>
      <c r="R1210" s="344">
        <v>236.9</v>
      </c>
    </row>
    <row r="1211" spans="1:18">
      <c r="A1211" s="296">
        <v>804337</v>
      </c>
      <c r="B1211" s="343" t="s">
        <v>1235</v>
      </c>
      <c r="C1211" s="296" t="s">
        <v>26</v>
      </c>
      <c r="D1211" s="344">
        <v>3846.42</v>
      </c>
      <c r="E1211" s="360">
        <v>0.46210000000000001</v>
      </c>
      <c r="F1211" s="344">
        <v>175.46</v>
      </c>
      <c r="G1211" s="360">
        <v>0.71509999999999996</v>
      </c>
      <c r="H1211" s="344">
        <v>188.97</v>
      </c>
      <c r="I1211" s="360">
        <v>0.66459999999999997</v>
      </c>
      <c r="J1211" s="344">
        <v>209.69</v>
      </c>
      <c r="K1211" s="360">
        <v>0.41899999999999998</v>
      </c>
      <c r="L1211" s="344">
        <v>193.7</v>
      </c>
      <c r="M1211" s="360">
        <v>0</v>
      </c>
      <c r="N1211" s="344">
        <v>179.96</v>
      </c>
      <c r="O1211" s="360">
        <v>0.69720000000000004</v>
      </c>
      <c r="P1211" s="344">
        <v>180</v>
      </c>
      <c r="Q1211" s="360">
        <v>0.48809999999999998</v>
      </c>
      <c r="R1211" s="344">
        <v>215.64</v>
      </c>
    </row>
    <row r="1212" spans="1:18">
      <c r="A1212" s="296">
        <v>804448</v>
      </c>
      <c r="B1212" s="343" t="s">
        <v>1236</v>
      </c>
      <c r="C1212" s="296" t="s">
        <v>26</v>
      </c>
      <c r="D1212" s="344">
        <v>5948.69</v>
      </c>
      <c r="E1212" s="360">
        <v>0.50009999999999999</v>
      </c>
      <c r="F1212" s="344">
        <v>163.85</v>
      </c>
      <c r="G1212" s="360">
        <v>0.69230000000000003</v>
      </c>
      <c r="H1212" s="344">
        <v>177.44</v>
      </c>
      <c r="I1212" s="360">
        <v>0.64</v>
      </c>
      <c r="J1212" s="344">
        <v>186.96</v>
      </c>
      <c r="K1212" s="360">
        <v>0.46989999999999998</v>
      </c>
      <c r="L1212" s="344">
        <v>180.75</v>
      </c>
      <c r="M1212" s="360">
        <v>0</v>
      </c>
      <c r="N1212" s="344">
        <v>168.39</v>
      </c>
      <c r="O1212" s="360">
        <v>0.67369999999999997</v>
      </c>
      <c r="P1212" s="344">
        <v>169.42</v>
      </c>
      <c r="Q1212" s="360">
        <v>0.51859999999999995</v>
      </c>
      <c r="R1212" s="344">
        <v>204.11</v>
      </c>
    </row>
    <row r="1213" spans="1:18">
      <c r="A1213" s="296">
        <v>804336</v>
      </c>
      <c r="B1213" s="343" t="s">
        <v>1237</v>
      </c>
      <c r="C1213" s="296" t="s">
        <v>26</v>
      </c>
      <c r="D1213" s="344">
        <v>3020.11</v>
      </c>
      <c r="E1213" s="360"/>
      <c r="F1213" s="344">
        <v>0</v>
      </c>
      <c r="G1213" s="360"/>
      <c r="H1213" s="344">
        <v>0</v>
      </c>
      <c r="I1213" s="360"/>
      <c r="J1213" s="344">
        <v>0</v>
      </c>
      <c r="K1213" s="360"/>
      <c r="L1213" s="344">
        <v>0</v>
      </c>
      <c r="M1213" s="360"/>
      <c r="N1213" s="344">
        <v>0</v>
      </c>
      <c r="O1213" s="360"/>
      <c r="P1213" s="344">
        <v>0</v>
      </c>
      <c r="Q1213" s="360"/>
      <c r="R1213" s="344">
        <v>0</v>
      </c>
    </row>
    <row r="1214" spans="1:18">
      <c r="A1214" s="296">
        <v>804341</v>
      </c>
      <c r="B1214" s="343" t="s">
        <v>1238</v>
      </c>
      <c r="C1214" s="296" t="s">
        <v>26</v>
      </c>
      <c r="D1214" s="344">
        <v>3876.97</v>
      </c>
      <c r="E1214" s="360"/>
      <c r="F1214" s="344">
        <v>0</v>
      </c>
      <c r="G1214" s="360"/>
      <c r="H1214" s="344">
        <v>0</v>
      </c>
      <c r="I1214" s="360"/>
      <c r="J1214" s="344">
        <v>0</v>
      </c>
      <c r="K1214" s="360"/>
      <c r="L1214" s="344">
        <v>0</v>
      </c>
      <c r="M1214" s="360"/>
      <c r="N1214" s="344">
        <v>0</v>
      </c>
      <c r="O1214" s="360"/>
      <c r="P1214" s="344">
        <v>0</v>
      </c>
      <c r="Q1214" s="360"/>
      <c r="R1214" s="344">
        <v>0</v>
      </c>
    </row>
    <row r="1215" spans="1:18">
      <c r="A1215" s="296">
        <v>804340</v>
      </c>
      <c r="B1215" s="343" t="s">
        <v>1239</v>
      </c>
      <c r="C1215" s="296" t="s">
        <v>26</v>
      </c>
      <c r="D1215" s="344">
        <v>3047.06</v>
      </c>
      <c r="E1215" s="360">
        <v>0</v>
      </c>
      <c r="F1215" s="344">
        <v>67.760000000000005</v>
      </c>
      <c r="G1215" s="360">
        <v>0</v>
      </c>
      <c r="H1215" s="344">
        <v>66.239999999999995</v>
      </c>
      <c r="I1215" s="360">
        <v>0.37090000000000001</v>
      </c>
      <c r="J1215" s="344">
        <v>68.81</v>
      </c>
      <c r="K1215" s="360">
        <v>0</v>
      </c>
      <c r="L1215" s="344">
        <v>58.89</v>
      </c>
      <c r="M1215" s="360">
        <v>0</v>
      </c>
      <c r="N1215" s="344">
        <v>58.95</v>
      </c>
      <c r="O1215" s="360">
        <v>0</v>
      </c>
      <c r="P1215" s="344">
        <v>64.25</v>
      </c>
      <c r="Q1215" s="360">
        <v>0</v>
      </c>
      <c r="R1215" s="344">
        <v>73.2</v>
      </c>
    </row>
    <row r="1216" spans="1:18">
      <c r="A1216" s="296">
        <v>804451</v>
      </c>
      <c r="B1216" s="343" t="s">
        <v>1240</v>
      </c>
      <c r="C1216" s="296" t="s">
        <v>26</v>
      </c>
      <c r="D1216" s="344">
        <v>7836.34</v>
      </c>
      <c r="E1216" s="360">
        <v>0</v>
      </c>
      <c r="F1216" s="344">
        <v>75.16</v>
      </c>
      <c r="G1216" s="360">
        <v>0</v>
      </c>
      <c r="H1216" s="344">
        <v>75.489999999999995</v>
      </c>
      <c r="I1216" s="360">
        <v>0.32550000000000001</v>
      </c>
      <c r="J1216" s="344">
        <v>75.69</v>
      </c>
      <c r="K1216" s="360">
        <v>0</v>
      </c>
      <c r="L1216" s="344">
        <v>65.44</v>
      </c>
      <c r="M1216" s="360">
        <v>0</v>
      </c>
      <c r="N1216" s="344">
        <v>63.6</v>
      </c>
      <c r="O1216" s="360">
        <v>0</v>
      </c>
      <c r="P1216" s="344">
        <v>69.849999999999994</v>
      </c>
      <c r="Q1216" s="360">
        <v>0</v>
      </c>
      <c r="R1216" s="344">
        <v>81.349999999999994</v>
      </c>
    </row>
    <row r="1217" spans="1:18">
      <c r="A1217" s="296">
        <v>804343</v>
      </c>
      <c r="B1217" s="343" t="s">
        <v>1241</v>
      </c>
      <c r="C1217" s="296" t="s">
        <v>26</v>
      </c>
      <c r="D1217" s="344">
        <v>3915.99</v>
      </c>
      <c r="E1217" s="360">
        <v>0</v>
      </c>
      <c r="F1217" s="344">
        <v>68.150000000000006</v>
      </c>
      <c r="G1217" s="360">
        <v>0</v>
      </c>
      <c r="H1217" s="344">
        <v>66.73</v>
      </c>
      <c r="I1217" s="360">
        <v>0.36820000000000003</v>
      </c>
      <c r="J1217" s="344">
        <v>69.17</v>
      </c>
      <c r="K1217" s="360">
        <v>0</v>
      </c>
      <c r="L1217" s="344">
        <v>59.24</v>
      </c>
      <c r="M1217" s="360">
        <v>0</v>
      </c>
      <c r="N1217" s="344">
        <v>59.19</v>
      </c>
      <c r="O1217" s="360">
        <v>0</v>
      </c>
      <c r="P1217" s="344">
        <v>64.540000000000006</v>
      </c>
      <c r="Q1217" s="360">
        <v>0</v>
      </c>
      <c r="R1217" s="344">
        <v>73.63</v>
      </c>
    </row>
    <row r="1218" spans="1:18">
      <c r="A1218" s="296">
        <v>804450</v>
      </c>
      <c r="B1218" s="343" t="s">
        <v>1242</v>
      </c>
      <c r="C1218" s="296" t="s">
        <v>26</v>
      </c>
      <c r="D1218" s="344">
        <v>6219.05</v>
      </c>
      <c r="E1218" s="360">
        <v>0</v>
      </c>
      <c r="F1218" s="344">
        <v>75.290000000000006</v>
      </c>
      <c r="G1218" s="360">
        <v>0</v>
      </c>
      <c r="H1218" s="344">
        <v>71.67</v>
      </c>
      <c r="I1218" s="360">
        <v>0.41860000000000003</v>
      </c>
      <c r="J1218" s="344">
        <v>76.150000000000006</v>
      </c>
      <c r="K1218" s="360">
        <v>0</v>
      </c>
      <c r="L1218" s="344">
        <v>63.23</v>
      </c>
      <c r="M1218" s="360">
        <v>0</v>
      </c>
      <c r="N1218" s="344">
        <v>64.14</v>
      </c>
      <c r="O1218" s="360">
        <v>0</v>
      </c>
      <c r="P1218" s="344">
        <v>69.95</v>
      </c>
      <c r="Q1218" s="360">
        <v>0</v>
      </c>
      <c r="R1218" s="344">
        <v>80.34</v>
      </c>
    </row>
    <row r="1219" spans="1:18">
      <c r="A1219" s="296">
        <v>804342</v>
      </c>
      <c r="B1219" s="343" t="s">
        <v>1243</v>
      </c>
      <c r="C1219" s="296" t="s">
        <v>26</v>
      </c>
      <c r="D1219" s="344">
        <v>3081.57</v>
      </c>
      <c r="E1219" s="360">
        <v>0</v>
      </c>
      <c r="F1219" s="344">
        <v>76.08</v>
      </c>
      <c r="G1219" s="360">
        <v>0</v>
      </c>
      <c r="H1219" s="344">
        <v>72.650000000000006</v>
      </c>
      <c r="I1219" s="360">
        <v>0.41289999999999999</v>
      </c>
      <c r="J1219" s="344">
        <v>76.88</v>
      </c>
      <c r="K1219" s="360">
        <v>0</v>
      </c>
      <c r="L1219" s="344">
        <v>63.94</v>
      </c>
      <c r="M1219" s="360">
        <v>0</v>
      </c>
      <c r="N1219" s="344">
        <v>64.63</v>
      </c>
      <c r="O1219" s="360">
        <v>0</v>
      </c>
      <c r="P1219" s="344">
        <v>70.540000000000006</v>
      </c>
      <c r="Q1219" s="360">
        <v>0</v>
      </c>
      <c r="R1219" s="344">
        <v>81.2</v>
      </c>
    </row>
    <row r="1220" spans="1:18">
      <c r="A1220" s="296">
        <v>804345</v>
      </c>
      <c r="B1220" s="343" t="s">
        <v>1244</v>
      </c>
      <c r="C1220" s="296" t="s">
        <v>26</v>
      </c>
      <c r="D1220" s="344">
        <v>3973.13</v>
      </c>
      <c r="E1220" s="360">
        <v>0</v>
      </c>
      <c r="F1220" s="344">
        <v>75.680000000000007</v>
      </c>
      <c r="G1220" s="360">
        <v>0</v>
      </c>
      <c r="H1220" s="344">
        <v>72.16</v>
      </c>
      <c r="I1220" s="360">
        <v>0.41570000000000001</v>
      </c>
      <c r="J1220" s="344">
        <v>76.510000000000005</v>
      </c>
      <c r="K1220" s="360">
        <v>0</v>
      </c>
      <c r="L1220" s="344">
        <v>63.58</v>
      </c>
      <c r="M1220" s="360">
        <v>0</v>
      </c>
      <c r="N1220" s="344">
        <v>64.38</v>
      </c>
      <c r="O1220" s="360">
        <v>0</v>
      </c>
      <c r="P1220" s="344">
        <v>70.239999999999995</v>
      </c>
      <c r="Q1220" s="360">
        <v>0</v>
      </c>
      <c r="R1220" s="344">
        <v>80.77</v>
      </c>
    </row>
    <row r="1221" spans="1:18">
      <c r="A1221" s="296">
        <v>804344</v>
      </c>
      <c r="B1221" s="343" t="s">
        <v>1245</v>
      </c>
      <c r="C1221" s="296" t="s">
        <v>26</v>
      </c>
      <c r="D1221" s="344">
        <v>3132.54</v>
      </c>
      <c r="E1221" s="360">
        <v>0</v>
      </c>
      <c r="F1221" s="344">
        <v>99.89</v>
      </c>
      <c r="G1221" s="360">
        <v>0</v>
      </c>
      <c r="H1221" s="344">
        <v>102.34</v>
      </c>
      <c r="I1221" s="360">
        <v>0.28599999999999998</v>
      </c>
      <c r="J1221" s="344">
        <v>100.17</v>
      </c>
      <c r="K1221" s="360">
        <v>0</v>
      </c>
      <c r="L1221" s="344">
        <v>90.47</v>
      </c>
      <c r="M1221" s="360">
        <v>0</v>
      </c>
      <c r="N1221" s="344">
        <v>87.28</v>
      </c>
      <c r="O1221" s="360">
        <v>0</v>
      </c>
      <c r="P1221" s="344">
        <v>95.24</v>
      </c>
      <c r="Q1221" s="360">
        <v>0</v>
      </c>
      <c r="R1221" s="344">
        <v>110.02</v>
      </c>
    </row>
    <row r="1222" spans="1:18">
      <c r="A1222" s="296">
        <v>804347</v>
      </c>
      <c r="B1222" s="343" t="s">
        <v>1246</v>
      </c>
      <c r="C1222" s="296" t="s">
        <v>26</v>
      </c>
      <c r="D1222" s="344">
        <v>4051.31</v>
      </c>
      <c r="E1222" s="360">
        <v>4.0000000000000002E-4</v>
      </c>
      <c r="F1222" s="344">
        <v>132.6</v>
      </c>
      <c r="G1222" s="360">
        <v>0</v>
      </c>
      <c r="H1222" s="344">
        <v>148.85</v>
      </c>
      <c r="I1222" s="360">
        <v>0.1971</v>
      </c>
      <c r="J1222" s="344">
        <v>151.58000000000001</v>
      </c>
      <c r="K1222" s="360">
        <v>0</v>
      </c>
      <c r="L1222" s="344">
        <v>129.01</v>
      </c>
      <c r="M1222" s="360">
        <v>0</v>
      </c>
      <c r="N1222" s="344">
        <v>123.06</v>
      </c>
      <c r="O1222" s="360">
        <v>5.9999999999999995E-4</v>
      </c>
      <c r="P1222" s="344">
        <v>138.75</v>
      </c>
      <c r="Q1222" s="360">
        <v>0</v>
      </c>
      <c r="R1222" s="344">
        <v>144.6</v>
      </c>
    </row>
    <row r="1223" spans="1:18">
      <c r="A1223" s="296">
        <v>804346</v>
      </c>
      <c r="B1223" s="343" t="s">
        <v>1247</v>
      </c>
      <c r="C1223" s="296" t="s">
        <v>26</v>
      </c>
      <c r="D1223" s="344">
        <v>3202.76</v>
      </c>
      <c r="E1223" s="360">
        <v>0</v>
      </c>
      <c r="F1223" s="344">
        <v>100.87</v>
      </c>
      <c r="G1223" s="360">
        <v>0</v>
      </c>
      <c r="H1223" s="344">
        <v>103.56</v>
      </c>
      <c r="I1223" s="360">
        <v>0.28260000000000002</v>
      </c>
      <c r="J1223" s="344">
        <v>101.08</v>
      </c>
      <c r="K1223" s="360">
        <v>0</v>
      </c>
      <c r="L1223" s="344">
        <v>91.34</v>
      </c>
      <c r="M1223" s="360">
        <v>0</v>
      </c>
      <c r="N1223" s="344">
        <v>87.89</v>
      </c>
      <c r="O1223" s="360">
        <v>0</v>
      </c>
      <c r="P1223" s="344">
        <v>95.97</v>
      </c>
      <c r="Q1223" s="360">
        <v>0</v>
      </c>
      <c r="R1223" s="344">
        <v>111.1</v>
      </c>
    </row>
    <row r="1224" spans="1:18">
      <c r="A1224" s="296">
        <v>804453</v>
      </c>
      <c r="B1224" s="343" t="s">
        <v>1248</v>
      </c>
      <c r="C1224" s="296" t="s">
        <v>26</v>
      </c>
      <c r="D1224" s="344">
        <v>8735.34</v>
      </c>
      <c r="E1224" s="360">
        <v>0.1895</v>
      </c>
      <c r="F1224" s="344">
        <v>39.76</v>
      </c>
      <c r="G1224" s="360">
        <v>0.2077</v>
      </c>
      <c r="H1224" s="344">
        <v>46.63</v>
      </c>
      <c r="I1224" s="360">
        <v>0.17710000000000001</v>
      </c>
      <c r="J1224" s="344">
        <v>43.14</v>
      </c>
      <c r="K1224" s="360">
        <v>0</v>
      </c>
      <c r="L1224" s="344">
        <v>45.57</v>
      </c>
      <c r="M1224" s="360">
        <v>0</v>
      </c>
      <c r="N1224" s="344">
        <v>40.909999999999997</v>
      </c>
      <c r="O1224" s="360">
        <v>0.2019</v>
      </c>
      <c r="P1224" s="344">
        <v>43.69</v>
      </c>
      <c r="Q1224" s="360">
        <v>0</v>
      </c>
      <c r="R1224" s="344">
        <v>48.35</v>
      </c>
    </row>
    <row r="1225" spans="1:18">
      <c r="A1225" s="296">
        <v>804349</v>
      </c>
      <c r="B1225" s="343" t="s">
        <v>1249</v>
      </c>
      <c r="C1225" s="296" t="s">
        <v>26</v>
      </c>
      <c r="D1225" s="344">
        <v>4154.1899999999996</v>
      </c>
      <c r="E1225" s="360">
        <v>0.1852</v>
      </c>
      <c r="F1225" s="344">
        <v>40.74</v>
      </c>
      <c r="G1225" s="360">
        <v>0.20269999999999999</v>
      </c>
      <c r="H1225" s="344">
        <v>47.86</v>
      </c>
      <c r="I1225" s="360">
        <v>0.1726</v>
      </c>
      <c r="J1225" s="344">
        <v>44.05</v>
      </c>
      <c r="K1225" s="360">
        <v>0</v>
      </c>
      <c r="L1225" s="344">
        <v>46.45</v>
      </c>
      <c r="M1225" s="360">
        <v>0</v>
      </c>
      <c r="N1225" s="344">
        <v>41.52</v>
      </c>
      <c r="O1225" s="360">
        <v>0.19889999999999999</v>
      </c>
      <c r="P1225" s="344">
        <v>44.43</v>
      </c>
      <c r="Q1225" s="360">
        <v>0</v>
      </c>
      <c r="R1225" s="344">
        <v>49.43</v>
      </c>
    </row>
    <row r="1226" spans="1:18">
      <c r="A1226" s="296">
        <v>804452</v>
      </c>
      <c r="B1226" s="343" t="s">
        <v>1250</v>
      </c>
      <c r="C1226" s="296" t="s">
        <v>26</v>
      </c>
      <c r="D1226" s="344">
        <v>6925.64</v>
      </c>
      <c r="E1226" s="360">
        <v>0.18779999999999999</v>
      </c>
      <c r="F1226" s="344">
        <v>40.15</v>
      </c>
      <c r="G1226" s="360">
        <v>0.20569999999999999</v>
      </c>
      <c r="H1226" s="344">
        <v>47.12</v>
      </c>
      <c r="I1226" s="360">
        <v>0.17530000000000001</v>
      </c>
      <c r="J1226" s="344">
        <v>43.5</v>
      </c>
      <c r="K1226" s="360">
        <v>0</v>
      </c>
      <c r="L1226" s="344">
        <v>45.92</v>
      </c>
      <c r="M1226" s="360">
        <v>0</v>
      </c>
      <c r="N1226" s="344">
        <v>41.15</v>
      </c>
      <c r="O1226" s="360">
        <v>0.20069999999999999</v>
      </c>
      <c r="P1226" s="344">
        <v>43.98</v>
      </c>
      <c r="Q1226" s="360">
        <v>0</v>
      </c>
      <c r="R1226" s="344">
        <v>48.78</v>
      </c>
    </row>
    <row r="1227" spans="1:18">
      <c r="A1227" s="296">
        <v>804348</v>
      </c>
      <c r="B1227" s="343" t="s">
        <v>1251</v>
      </c>
      <c r="C1227" s="296" t="s">
        <v>26</v>
      </c>
      <c r="D1227" s="344">
        <v>3296.02</v>
      </c>
      <c r="E1227" s="360">
        <v>0</v>
      </c>
      <c r="F1227" s="344">
        <v>44.81</v>
      </c>
      <c r="G1227" s="360">
        <v>0</v>
      </c>
      <c r="H1227" s="344">
        <v>55.09</v>
      </c>
      <c r="I1227" s="360">
        <v>0</v>
      </c>
      <c r="J1227" s="344">
        <v>46.63</v>
      </c>
      <c r="K1227" s="360">
        <v>0</v>
      </c>
      <c r="L1227" s="344">
        <v>59.51</v>
      </c>
      <c r="M1227" s="360">
        <v>0</v>
      </c>
      <c r="N1227" s="344">
        <v>58.65</v>
      </c>
      <c r="O1227" s="360">
        <v>0</v>
      </c>
      <c r="P1227" s="344">
        <v>57.63</v>
      </c>
      <c r="Q1227" s="360">
        <v>0</v>
      </c>
      <c r="R1227" s="344">
        <v>64.33</v>
      </c>
    </row>
    <row r="1228" spans="1:18">
      <c r="A1228" s="296">
        <v>804351</v>
      </c>
      <c r="B1228" s="343" t="s">
        <v>1252</v>
      </c>
      <c r="C1228" s="296" t="s">
        <v>26</v>
      </c>
      <c r="D1228" s="344">
        <v>4287.09</v>
      </c>
      <c r="E1228" s="360">
        <v>0</v>
      </c>
      <c r="F1228" s="344">
        <v>58.04</v>
      </c>
      <c r="G1228" s="360">
        <v>0</v>
      </c>
      <c r="H1228" s="344">
        <v>71.3</v>
      </c>
      <c r="I1228" s="360">
        <v>0</v>
      </c>
      <c r="J1228" s="344">
        <v>59.58</v>
      </c>
      <c r="K1228" s="360">
        <v>0</v>
      </c>
      <c r="L1228" s="344">
        <v>73.5</v>
      </c>
      <c r="M1228" s="360">
        <v>0</v>
      </c>
      <c r="N1228" s="344">
        <v>70.52</v>
      </c>
      <c r="O1228" s="360">
        <v>0</v>
      </c>
      <c r="P1228" s="344">
        <v>70.67</v>
      </c>
      <c r="Q1228" s="360">
        <v>0</v>
      </c>
      <c r="R1228" s="344">
        <v>80.38</v>
      </c>
    </row>
    <row r="1229" spans="1:18">
      <c r="A1229" s="296">
        <v>804350</v>
      </c>
      <c r="B1229" s="343" t="s">
        <v>1253</v>
      </c>
      <c r="C1229" s="296" t="s">
        <v>26</v>
      </c>
      <c r="D1229" s="344">
        <v>3417.79</v>
      </c>
      <c r="E1229" s="360">
        <v>0.1852</v>
      </c>
      <c r="F1229" s="344">
        <v>40.74</v>
      </c>
      <c r="G1229" s="360">
        <v>0.20269999999999999</v>
      </c>
      <c r="H1229" s="344">
        <v>47.86</v>
      </c>
      <c r="I1229" s="360">
        <v>0.1726</v>
      </c>
      <c r="J1229" s="344">
        <v>44.05</v>
      </c>
      <c r="K1229" s="360">
        <v>0</v>
      </c>
      <c r="L1229" s="344">
        <v>46.45</v>
      </c>
      <c r="M1229" s="360">
        <v>0</v>
      </c>
      <c r="N1229" s="344">
        <v>41.52</v>
      </c>
      <c r="O1229" s="360">
        <v>0.19889999999999999</v>
      </c>
      <c r="P1229" s="344">
        <v>44.43</v>
      </c>
      <c r="Q1229" s="360">
        <v>0</v>
      </c>
      <c r="R1229" s="344">
        <v>49.43</v>
      </c>
    </row>
    <row r="1230" spans="1:18">
      <c r="A1230" s="296">
        <v>804353</v>
      </c>
      <c r="B1230" s="343" t="s">
        <v>1254</v>
      </c>
      <c r="C1230" s="296" t="s">
        <v>26</v>
      </c>
      <c r="D1230" s="344">
        <v>4462.34</v>
      </c>
      <c r="E1230" s="360">
        <v>0</v>
      </c>
      <c r="F1230" s="344">
        <v>5.95</v>
      </c>
      <c r="G1230" s="360">
        <v>0</v>
      </c>
      <c r="H1230" s="344">
        <v>7.27</v>
      </c>
      <c r="I1230" s="360">
        <v>0</v>
      </c>
      <c r="J1230" s="344">
        <v>5.87</v>
      </c>
      <c r="K1230" s="360">
        <v>0</v>
      </c>
      <c r="L1230" s="344">
        <v>6.74</v>
      </c>
      <c r="M1230" s="360">
        <v>0</v>
      </c>
      <c r="N1230" s="344">
        <v>5.95</v>
      </c>
      <c r="O1230" s="360">
        <v>0</v>
      </c>
      <c r="P1230" s="344">
        <v>6.4</v>
      </c>
      <c r="Q1230" s="360">
        <v>0</v>
      </c>
      <c r="R1230" s="344">
        <v>7.26</v>
      </c>
    </row>
    <row r="1231" spans="1:18">
      <c r="A1231" s="296">
        <v>804352</v>
      </c>
      <c r="B1231" s="343" t="s">
        <v>1255</v>
      </c>
      <c r="C1231" s="296" t="s">
        <v>26</v>
      </c>
      <c r="D1231" s="344">
        <v>3580.41</v>
      </c>
      <c r="E1231" s="360">
        <v>0</v>
      </c>
      <c r="F1231" s="344">
        <v>7.31</v>
      </c>
      <c r="G1231" s="360">
        <v>0</v>
      </c>
      <c r="H1231" s="344">
        <v>9</v>
      </c>
      <c r="I1231" s="360">
        <v>0</v>
      </c>
      <c r="J1231" s="344">
        <v>8.26</v>
      </c>
      <c r="K1231" s="360">
        <v>0</v>
      </c>
      <c r="L1231" s="344">
        <v>9.26</v>
      </c>
      <c r="M1231" s="360">
        <v>0</v>
      </c>
      <c r="N1231" s="344">
        <v>8.43</v>
      </c>
      <c r="O1231" s="360">
        <v>0</v>
      </c>
      <c r="P1231" s="344">
        <v>8.94</v>
      </c>
      <c r="Q1231" s="360">
        <v>0</v>
      </c>
      <c r="R1231" s="344">
        <v>8.91</v>
      </c>
    </row>
    <row r="1232" spans="1:18">
      <c r="A1232" s="296">
        <v>804455</v>
      </c>
      <c r="B1232" s="343" t="s">
        <v>1256</v>
      </c>
      <c r="C1232" s="296" t="s">
        <v>26</v>
      </c>
      <c r="D1232" s="344">
        <v>10811.6</v>
      </c>
      <c r="E1232" s="360">
        <v>0</v>
      </c>
      <c r="F1232" s="344">
        <v>7.87</v>
      </c>
      <c r="G1232" s="360">
        <v>0</v>
      </c>
      <c r="H1232" s="344">
        <v>9.5</v>
      </c>
      <c r="I1232" s="360">
        <v>0</v>
      </c>
      <c r="J1232" s="344">
        <v>8.73</v>
      </c>
      <c r="K1232" s="360">
        <v>0</v>
      </c>
      <c r="L1232" s="344">
        <v>9.59</v>
      </c>
      <c r="M1232" s="360">
        <v>0</v>
      </c>
      <c r="N1232" s="344">
        <v>8.92</v>
      </c>
      <c r="O1232" s="360">
        <v>0</v>
      </c>
      <c r="P1232" s="344">
        <v>9.4600000000000009</v>
      </c>
      <c r="Q1232" s="360">
        <v>0</v>
      </c>
      <c r="R1232" s="344">
        <v>9.4</v>
      </c>
    </row>
    <row r="1233" spans="1:18">
      <c r="A1233" s="296">
        <v>804355</v>
      </c>
      <c r="B1233" s="343" t="s">
        <v>1257</v>
      </c>
      <c r="C1233" s="296" t="s">
        <v>26</v>
      </c>
      <c r="D1233" s="344">
        <v>4693.9399999999996</v>
      </c>
      <c r="E1233" s="360">
        <v>0.122</v>
      </c>
      <c r="F1233" s="344">
        <v>5.79</v>
      </c>
      <c r="G1233" s="360">
        <v>0.14849999999999999</v>
      </c>
      <c r="H1233" s="344">
        <v>6.95</v>
      </c>
      <c r="I1233" s="360">
        <v>0.12520000000000001</v>
      </c>
      <c r="J1233" s="344">
        <v>6.64</v>
      </c>
      <c r="K1233" s="360">
        <v>0.1295</v>
      </c>
      <c r="L1233" s="344">
        <v>7.06</v>
      </c>
      <c r="M1233" s="360">
        <v>0.12180000000000001</v>
      </c>
      <c r="N1233" s="344">
        <v>6.48</v>
      </c>
      <c r="O1233" s="360">
        <v>0.1343</v>
      </c>
      <c r="P1233" s="344">
        <v>6.82</v>
      </c>
      <c r="Q1233" s="360">
        <v>0.12609999999999999</v>
      </c>
      <c r="R1233" s="344">
        <v>6.66</v>
      </c>
    </row>
    <row r="1234" spans="1:18">
      <c r="A1234" s="296">
        <v>804454</v>
      </c>
      <c r="B1234" s="343" t="s">
        <v>1258</v>
      </c>
      <c r="C1234" s="296" t="s">
        <v>26</v>
      </c>
      <c r="D1234" s="344">
        <v>8559.35</v>
      </c>
      <c r="E1234" s="360">
        <v>0.1133</v>
      </c>
      <c r="F1234" s="344">
        <v>6.35</v>
      </c>
      <c r="G1234" s="360">
        <v>0.13539999999999999</v>
      </c>
      <c r="H1234" s="344">
        <v>7.45</v>
      </c>
      <c r="I1234" s="360">
        <v>0.1168</v>
      </c>
      <c r="J1234" s="344">
        <v>7.11</v>
      </c>
      <c r="K1234" s="360">
        <v>0.121</v>
      </c>
      <c r="L1234" s="344">
        <v>7.39</v>
      </c>
      <c r="M1234" s="360">
        <v>0.1164</v>
      </c>
      <c r="N1234" s="344">
        <v>6.97</v>
      </c>
      <c r="O1234" s="360">
        <v>0.12479999999999999</v>
      </c>
      <c r="P1234" s="344">
        <v>7.34</v>
      </c>
      <c r="Q1234" s="360">
        <v>0.1172</v>
      </c>
      <c r="R1234" s="344">
        <v>7.15</v>
      </c>
    </row>
    <row r="1235" spans="1:18">
      <c r="A1235" s="296">
        <v>804354</v>
      </c>
      <c r="B1235" s="343" t="s">
        <v>1259</v>
      </c>
      <c r="C1235" s="296" t="s">
        <v>26</v>
      </c>
      <c r="D1235" s="344">
        <v>3797.88</v>
      </c>
      <c r="E1235" s="360">
        <v>0</v>
      </c>
      <c r="F1235" s="344">
        <v>12.28</v>
      </c>
      <c r="G1235" s="360">
        <v>0</v>
      </c>
      <c r="H1235" s="344">
        <v>15.45</v>
      </c>
      <c r="I1235" s="360">
        <v>0</v>
      </c>
      <c r="J1235" s="344">
        <v>12.85</v>
      </c>
      <c r="K1235" s="360">
        <v>0</v>
      </c>
      <c r="L1235" s="344">
        <v>12.9</v>
      </c>
      <c r="M1235" s="360">
        <v>0</v>
      </c>
      <c r="N1235" s="344">
        <v>14.59</v>
      </c>
      <c r="O1235" s="360">
        <v>0</v>
      </c>
      <c r="P1235" s="344">
        <v>11.03</v>
      </c>
      <c r="Q1235" s="360">
        <v>0</v>
      </c>
      <c r="R1235" s="344">
        <v>11.73</v>
      </c>
    </row>
    <row r="1236" spans="1:18">
      <c r="A1236" s="296">
        <v>804339</v>
      </c>
      <c r="B1236" s="343" t="s">
        <v>1260</v>
      </c>
      <c r="C1236" s="296" t="s">
        <v>26</v>
      </c>
      <c r="D1236" s="344">
        <v>3854.05</v>
      </c>
      <c r="E1236" s="360">
        <v>0</v>
      </c>
      <c r="F1236" s="344">
        <v>12.7</v>
      </c>
      <c r="G1236" s="360">
        <v>0</v>
      </c>
      <c r="H1236" s="344">
        <v>15.89</v>
      </c>
      <c r="I1236" s="360">
        <v>0</v>
      </c>
      <c r="J1236" s="344">
        <v>13.23</v>
      </c>
      <c r="K1236" s="360">
        <v>0</v>
      </c>
      <c r="L1236" s="344">
        <v>13.23</v>
      </c>
      <c r="M1236" s="360">
        <v>0</v>
      </c>
      <c r="N1236" s="344">
        <v>15.01</v>
      </c>
      <c r="O1236" s="360">
        <v>0</v>
      </c>
      <c r="P1236" s="344">
        <v>11.44</v>
      </c>
      <c r="Q1236" s="360">
        <v>0</v>
      </c>
      <c r="R1236" s="344">
        <v>12.13</v>
      </c>
    </row>
    <row r="1237" spans="1:18">
      <c r="A1237" s="296">
        <v>804338</v>
      </c>
      <c r="B1237" s="343" t="s">
        <v>1261</v>
      </c>
      <c r="C1237" s="296" t="s">
        <v>26</v>
      </c>
      <c r="D1237" s="344">
        <v>3026.84</v>
      </c>
      <c r="E1237" s="360">
        <v>0</v>
      </c>
      <c r="F1237" s="344">
        <v>9.33</v>
      </c>
      <c r="G1237" s="360">
        <v>0</v>
      </c>
      <c r="H1237" s="344">
        <v>8.91</v>
      </c>
      <c r="I1237" s="360">
        <v>0.45900000000000002</v>
      </c>
      <c r="J1237" s="344">
        <v>11.45</v>
      </c>
      <c r="K1237" s="360">
        <v>0</v>
      </c>
      <c r="L1237" s="344">
        <v>9.66</v>
      </c>
      <c r="M1237" s="360">
        <v>0</v>
      </c>
      <c r="N1237" s="344">
        <v>8.68</v>
      </c>
      <c r="O1237" s="360">
        <v>0.47120000000000001</v>
      </c>
      <c r="P1237" s="344">
        <v>9.15</v>
      </c>
      <c r="Q1237" s="360">
        <v>0</v>
      </c>
      <c r="R1237" s="344">
        <v>9.06</v>
      </c>
    </row>
    <row r="1238" spans="1:18">
      <c r="A1238" s="296">
        <v>804457</v>
      </c>
      <c r="B1238" s="343" t="s">
        <v>1262</v>
      </c>
      <c r="C1238" s="296" t="s">
        <v>26</v>
      </c>
      <c r="D1238" s="344">
        <v>13073.48</v>
      </c>
      <c r="E1238" s="360">
        <v>0</v>
      </c>
      <c r="F1238" s="344">
        <v>9.5299999999999994</v>
      </c>
      <c r="G1238" s="360">
        <v>0</v>
      </c>
      <c r="H1238" s="344">
        <v>9.08</v>
      </c>
      <c r="I1238" s="360">
        <v>0.44929999999999998</v>
      </c>
      <c r="J1238" s="344">
        <v>11.61</v>
      </c>
      <c r="K1238" s="360">
        <v>0</v>
      </c>
      <c r="L1238" s="344">
        <v>9.75</v>
      </c>
      <c r="M1238" s="360">
        <v>0</v>
      </c>
      <c r="N1238" s="344">
        <v>8.85</v>
      </c>
      <c r="O1238" s="360">
        <v>0.46100000000000002</v>
      </c>
      <c r="P1238" s="344">
        <v>9.33</v>
      </c>
      <c r="Q1238" s="360">
        <v>0</v>
      </c>
      <c r="R1238" s="344">
        <v>9.2200000000000006</v>
      </c>
    </row>
    <row r="1239" spans="1:18">
      <c r="A1239" s="296">
        <v>804357</v>
      </c>
      <c r="B1239" s="343" t="s">
        <v>1263</v>
      </c>
      <c r="C1239" s="296" t="s">
        <v>26</v>
      </c>
      <c r="D1239" s="344">
        <v>6476.52</v>
      </c>
      <c r="E1239" s="360">
        <v>0</v>
      </c>
      <c r="F1239" s="344">
        <v>6.26</v>
      </c>
      <c r="G1239" s="360">
        <v>0</v>
      </c>
      <c r="H1239" s="344">
        <v>7.74</v>
      </c>
      <c r="I1239" s="360">
        <v>0</v>
      </c>
      <c r="J1239" s="344">
        <v>7.18</v>
      </c>
      <c r="K1239" s="360">
        <v>0</v>
      </c>
      <c r="L1239" s="344">
        <v>7.93</v>
      </c>
      <c r="M1239" s="360">
        <v>0</v>
      </c>
      <c r="N1239" s="344">
        <v>7.21</v>
      </c>
      <c r="O1239" s="360">
        <v>0</v>
      </c>
      <c r="P1239" s="344">
        <v>7.64</v>
      </c>
      <c r="Q1239" s="360">
        <v>0</v>
      </c>
      <c r="R1239" s="344">
        <v>7.56</v>
      </c>
    </row>
    <row r="1240" spans="1:18">
      <c r="A1240" s="296">
        <v>804456</v>
      </c>
      <c r="B1240" s="343" t="s">
        <v>1264</v>
      </c>
      <c r="C1240" s="296" t="s">
        <v>26</v>
      </c>
      <c r="D1240" s="344">
        <v>10139.84</v>
      </c>
      <c r="E1240" s="360">
        <v>0</v>
      </c>
      <c r="F1240" s="344">
        <v>6.82</v>
      </c>
      <c r="G1240" s="360">
        <v>0</v>
      </c>
      <c r="H1240" s="344">
        <v>8.24</v>
      </c>
      <c r="I1240" s="360">
        <v>0</v>
      </c>
      <c r="J1240" s="344">
        <v>7.65</v>
      </c>
      <c r="K1240" s="360">
        <v>0</v>
      </c>
      <c r="L1240" s="344">
        <v>8.26</v>
      </c>
      <c r="M1240" s="360">
        <v>0</v>
      </c>
      <c r="N1240" s="344">
        <v>7.7</v>
      </c>
      <c r="O1240" s="360">
        <v>0</v>
      </c>
      <c r="P1240" s="344">
        <v>8.16</v>
      </c>
      <c r="Q1240" s="360">
        <v>0</v>
      </c>
      <c r="R1240" s="344">
        <v>8.0500000000000007</v>
      </c>
    </row>
    <row r="1241" spans="1:18">
      <c r="A1241" s="296">
        <v>804356</v>
      </c>
      <c r="B1241" s="343" t="s">
        <v>1265</v>
      </c>
      <c r="C1241" s="296" t="s">
        <v>26</v>
      </c>
      <c r="D1241" s="344">
        <v>5013.45</v>
      </c>
      <c r="E1241" s="360">
        <v>0.1072</v>
      </c>
      <c r="F1241" s="344">
        <v>4.76</v>
      </c>
      <c r="G1241" s="360">
        <v>0.13450000000000001</v>
      </c>
      <c r="H1241" s="344">
        <v>5.75</v>
      </c>
      <c r="I1241" s="360">
        <v>0.1113</v>
      </c>
      <c r="J1241" s="344">
        <v>5.58</v>
      </c>
      <c r="K1241" s="360">
        <v>0.1147</v>
      </c>
      <c r="L1241" s="344">
        <v>5.82</v>
      </c>
      <c r="M1241" s="360">
        <v>0.11</v>
      </c>
      <c r="N1241" s="344">
        <v>5.32</v>
      </c>
      <c r="O1241" s="360">
        <v>0.1203</v>
      </c>
      <c r="P1241" s="344">
        <v>5.6</v>
      </c>
      <c r="Q1241" s="360">
        <v>0.1143</v>
      </c>
      <c r="R1241" s="344">
        <v>5.4</v>
      </c>
    </row>
    <row r="1242" spans="1:18">
      <c r="A1242" s="296">
        <v>804361</v>
      </c>
      <c r="B1242" s="343" t="s">
        <v>1266</v>
      </c>
      <c r="C1242" s="296" t="s">
        <v>26</v>
      </c>
      <c r="D1242" s="344">
        <v>6523.41</v>
      </c>
      <c r="E1242" s="360">
        <v>9.8199999999999996E-2</v>
      </c>
      <c r="F1242" s="344">
        <v>5.32</v>
      </c>
      <c r="G1242" s="360">
        <v>0.1203</v>
      </c>
      <c r="H1242" s="344">
        <v>6.25</v>
      </c>
      <c r="I1242" s="360">
        <v>0.1024</v>
      </c>
      <c r="J1242" s="344">
        <v>6.05</v>
      </c>
      <c r="K1242" s="360">
        <v>0.10580000000000001</v>
      </c>
      <c r="L1242" s="344">
        <v>6.15</v>
      </c>
      <c r="M1242" s="360">
        <v>0.1041</v>
      </c>
      <c r="N1242" s="344">
        <v>5.81</v>
      </c>
      <c r="O1242" s="360">
        <v>0.11020000000000001</v>
      </c>
      <c r="P1242" s="344">
        <v>6.12</v>
      </c>
      <c r="Q1242" s="360">
        <v>0.1046</v>
      </c>
      <c r="R1242" s="344">
        <v>5.89</v>
      </c>
    </row>
    <row r="1243" spans="1:18">
      <c r="A1243" s="296">
        <v>804360</v>
      </c>
      <c r="B1243" s="343" t="s">
        <v>1267</v>
      </c>
      <c r="C1243" s="296" t="s">
        <v>26</v>
      </c>
      <c r="D1243" s="344">
        <v>5054.03</v>
      </c>
      <c r="E1243" s="360">
        <v>0</v>
      </c>
      <c r="F1243" s="344">
        <v>11.62</v>
      </c>
      <c r="G1243" s="360">
        <v>0</v>
      </c>
      <c r="H1243" s="344">
        <v>14.67</v>
      </c>
      <c r="I1243" s="360">
        <v>0</v>
      </c>
      <c r="J1243" s="344">
        <v>12.17</v>
      </c>
      <c r="K1243" s="360">
        <v>0</v>
      </c>
      <c r="L1243" s="344">
        <v>12.06</v>
      </c>
      <c r="M1243" s="360">
        <v>0</v>
      </c>
      <c r="N1243" s="344">
        <v>13.83</v>
      </c>
      <c r="O1243" s="360">
        <v>0</v>
      </c>
      <c r="P1243" s="344">
        <v>10.220000000000001</v>
      </c>
      <c r="Q1243" s="360">
        <v>0</v>
      </c>
      <c r="R1243" s="344">
        <v>10.88</v>
      </c>
    </row>
    <row r="1244" spans="1:18">
      <c r="A1244" s="296">
        <v>804459</v>
      </c>
      <c r="B1244" s="343" t="s">
        <v>1268</v>
      </c>
      <c r="C1244" s="296" t="s">
        <v>26</v>
      </c>
      <c r="D1244" s="344">
        <v>13681.55</v>
      </c>
      <c r="E1244" s="360">
        <v>0</v>
      </c>
      <c r="F1244" s="344">
        <v>8.67</v>
      </c>
      <c r="G1244" s="360">
        <v>0</v>
      </c>
      <c r="H1244" s="344">
        <v>8.1300000000000008</v>
      </c>
      <c r="I1244" s="360">
        <v>0.50309999999999999</v>
      </c>
      <c r="J1244" s="344">
        <v>10.77</v>
      </c>
      <c r="K1244" s="360">
        <v>0</v>
      </c>
      <c r="L1244" s="344">
        <v>8.82</v>
      </c>
      <c r="M1244" s="360">
        <v>0</v>
      </c>
      <c r="N1244" s="344">
        <v>7.92</v>
      </c>
      <c r="O1244" s="360">
        <v>0.51639999999999997</v>
      </c>
      <c r="P1244" s="344">
        <v>8.34</v>
      </c>
      <c r="Q1244" s="360">
        <v>0</v>
      </c>
      <c r="R1244" s="344">
        <v>8.2100000000000009</v>
      </c>
    </row>
    <row r="1245" spans="1:18">
      <c r="A1245" s="296">
        <v>804363</v>
      </c>
      <c r="B1245" s="343" t="s">
        <v>1269</v>
      </c>
      <c r="C1245" s="296" t="s">
        <v>26</v>
      </c>
      <c r="D1245" s="344">
        <v>6583.49</v>
      </c>
      <c r="E1245" s="360">
        <v>0</v>
      </c>
      <c r="F1245" s="344">
        <v>8.8699999999999992</v>
      </c>
      <c r="G1245" s="360">
        <v>0</v>
      </c>
      <c r="H1245" s="344">
        <v>8.3000000000000007</v>
      </c>
      <c r="I1245" s="360">
        <v>0.49159999999999998</v>
      </c>
      <c r="J1245" s="344">
        <v>10.93</v>
      </c>
      <c r="K1245" s="360">
        <v>0</v>
      </c>
      <c r="L1245" s="344">
        <v>8.91</v>
      </c>
      <c r="M1245" s="360">
        <v>0</v>
      </c>
      <c r="N1245" s="344">
        <v>8.09</v>
      </c>
      <c r="O1245" s="360">
        <v>0.50429999999999997</v>
      </c>
      <c r="P1245" s="344">
        <v>8.52</v>
      </c>
      <c r="Q1245" s="360">
        <v>0</v>
      </c>
      <c r="R1245" s="344">
        <v>8.3699999999999992</v>
      </c>
    </row>
    <row r="1246" spans="1:18">
      <c r="A1246" s="296">
        <v>804458</v>
      </c>
      <c r="B1246" s="343" t="s">
        <v>1270</v>
      </c>
      <c r="C1246" s="296" t="s">
        <v>26</v>
      </c>
      <c r="D1246" s="344">
        <v>10608.11</v>
      </c>
      <c r="E1246" s="360">
        <v>0</v>
      </c>
      <c r="F1246" s="344">
        <v>12.04</v>
      </c>
      <c r="G1246" s="360">
        <v>0</v>
      </c>
      <c r="H1246" s="344">
        <v>15.11</v>
      </c>
      <c r="I1246" s="360">
        <v>0</v>
      </c>
      <c r="J1246" s="344">
        <v>12.55</v>
      </c>
      <c r="K1246" s="360">
        <v>0</v>
      </c>
      <c r="L1246" s="344">
        <v>12.39</v>
      </c>
      <c r="M1246" s="360">
        <v>0</v>
      </c>
      <c r="N1246" s="344">
        <v>14.25</v>
      </c>
      <c r="O1246" s="360">
        <v>0</v>
      </c>
      <c r="P1246" s="344">
        <v>10.63</v>
      </c>
      <c r="Q1246" s="360">
        <v>0</v>
      </c>
      <c r="R1246" s="344">
        <v>11.28</v>
      </c>
    </row>
    <row r="1247" spans="1:18">
      <c r="A1247" s="296">
        <v>804362</v>
      </c>
      <c r="B1247" s="343" t="s">
        <v>1271</v>
      </c>
      <c r="C1247" s="296" t="s">
        <v>26</v>
      </c>
      <c r="D1247" s="344">
        <v>5106.1400000000003</v>
      </c>
      <c r="E1247" s="360">
        <v>7.6300000000000007E-2</v>
      </c>
      <c r="F1247" s="344">
        <v>4.92</v>
      </c>
      <c r="G1247" s="360">
        <v>9.35E-2</v>
      </c>
      <c r="H1247" s="344">
        <v>5.81</v>
      </c>
      <c r="I1247" s="360">
        <v>8.09E-2</v>
      </c>
      <c r="J1247" s="344">
        <v>5.72</v>
      </c>
      <c r="K1247" s="360">
        <v>8.0399999999999999E-2</v>
      </c>
      <c r="L1247" s="344">
        <v>5.63</v>
      </c>
      <c r="M1247" s="360">
        <v>8.1699999999999995E-2</v>
      </c>
      <c r="N1247" s="344">
        <v>5.34</v>
      </c>
      <c r="O1247" s="360">
        <v>8.7999999999999995E-2</v>
      </c>
      <c r="P1247" s="344">
        <v>5.63</v>
      </c>
      <c r="Q1247" s="360">
        <v>8.1699999999999995E-2</v>
      </c>
      <c r="R1247" s="344">
        <v>5.31</v>
      </c>
    </row>
    <row r="1248" spans="1:18">
      <c r="A1248" s="296">
        <v>804365</v>
      </c>
      <c r="B1248" s="343" t="s">
        <v>1272</v>
      </c>
      <c r="C1248" s="296" t="s">
        <v>26</v>
      </c>
      <c r="D1248" s="344">
        <v>6670.3</v>
      </c>
      <c r="E1248" s="360">
        <v>7.6300000000000007E-2</v>
      </c>
      <c r="F1248" s="344">
        <v>4.92</v>
      </c>
      <c r="G1248" s="360">
        <v>9.35E-2</v>
      </c>
      <c r="H1248" s="344">
        <v>5.81</v>
      </c>
      <c r="I1248" s="360">
        <v>8.09E-2</v>
      </c>
      <c r="J1248" s="344">
        <v>5.72</v>
      </c>
      <c r="K1248" s="360">
        <v>8.0399999999999999E-2</v>
      </c>
      <c r="L1248" s="344">
        <v>5.63</v>
      </c>
      <c r="M1248" s="360">
        <v>8.1699999999999995E-2</v>
      </c>
      <c r="N1248" s="344">
        <v>5.34</v>
      </c>
      <c r="O1248" s="360">
        <v>8.7999999999999995E-2</v>
      </c>
      <c r="P1248" s="344">
        <v>5.63</v>
      </c>
      <c r="Q1248" s="360">
        <v>8.1699999999999995E-2</v>
      </c>
      <c r="R1248" s="344">
        <v>5.31</v>
      </c>
    </row>
    <row r="1249" spans="1:18">
      <c r="A1249" s="296">
        <v>804364</v>
      </c>
      <c r="B1249" s="343" t="s">
        <v>1273</v>
      </c>
      <c r="C1249" s="296" t="s">
        <v>26</v>
      </c>
      <c r="D1249" s="344">
        <v>5181.83</v>
      </c>
      <c r="E1249" s="360">
        <v>0</v>
      </c>
      <c r="F1249" s="344">
        <v>4.07</v>
      </c>
      <c r="G1249" s="360">
        <v>0</v>
      </c>
      <c r="H1249" s="344">
        <v>5.0599999999999996</v>
      </c>
      <c r="I1249" s="360">
        <v>0</v>
      </c>
      <c r="J1249" s="344">
        <v>4.8899999999999997</v>
      </c>
      <c r="K1249" s="360">
        <v>0</v>
      </c>
      <c r="L1249" s="344">
        <v>5.13</v>
      </c>
      <c r="M1249" s="360">
        <v>0</v>
      </c>
      <c r="N1249" s="344">
        <v>4.63</v>
      </c>
      <c r="O1249" s="360">
        <v>0</v>
      </c>
      <c r="P1249" s="344">
        <v>4.91</v>
      </c>
      <c r="Q1249" s="360">
        <v>0</v>
      </c>
      <c r="R1249" s="344">
        <v>4.71</v>
      </c>
    </row>
    <row r="1250" spans="1:18">
      <c r="A1250" s="296">
        <v>804367</v>
      </c>
      <c r="B1250" s="343" t="s">
        <v>1274</v>
      </c>
      <c r="C1250" s="296" t="s">
        <v>26</v>
      </c>
      <c r="D1250" s="344">
        <v>6788.34</v>
      </c>
      <c r="E1250" s="360">
        <v>0</v>
      </c>
      <c r="F1250" s="344">
        <v>4.63</v>
      </c>
      <c r="G1250" s="360">
        <v>0</v>
      </c>
      <c r="H1250" s="344">
        <v>5.56</v>
      </c>
      <c r="I1250" s="360">
        <v>0</v>
      </c>
      <c r="J1250" s="344">
        <v>5.36</v>
      </c>
      <c r="K1250" s="360">
        <v>0</v>
      </c>
      <c r="L1250" s="344">
        <v>5.46</v>
      </c>
      <c r="M1250" s="360">
        <v>0</v>
      </c>
      <c r="N1250" s="344">
        <v>5.12</v>
      </c>
      <c r="O1250" s="360">
        <v>0</v>
      </c>
      <c r="P1250" s="344">
        <v>5.43</v>
      </c>
      <c r="Q1250" s="360">
        <v>0</v>
      </c>
      <c r="R1250" s="344">
        <v>5.2</v>
      </c>
    </row>
    <row r="1251" spans="1:18">
      <c r="A1251" s="296">
        <v>804366</v>
      </c>
      <c r="B1251" s="343" t="s">
        <v>1275</v>
      </c>
      <c r="C1251" s="296" t="s">
        <v>26</v>
      </c>
      <c r="D1251" s="344">
        <v>5285.74</v>
      </c>
      <c r="E1251" s="360">
        <v>0</v>
      </c>
      <c r="F1251" s="344">
        <v>10.15</v>
      </c>
      <c r="G1251" s="360">
        <v>0</v>
      </c>
      <c r="H1251" s="344">
        <v>12.86</v>
      </c>
      <c r="I1251" s="360">
        <v>0</v>
      </c>
      <c r="J1251" s="344">
        <v>10.62</v>
      </c>
      <c r="K1251" s="360">
        <v>0</v>
      </c>
      <c r="L1251" s="344">
        <v>10.18</v>
      </c>
      <c r="M1251" s="360">
        <v>0</v>
      </c>
      <c r="N1251" s="344">
        <v>12.1</v>
      </c>
      <c r="O1251" s="360">
        <v>0</v>
      </c>
      <c r="P1251" s="344">
        <v>8.3699999999999992</v>
      </c>
      <c r="Q1251" s="360">
        <v>0</v>
      </c>
      <c r="R1251" s="344">
        <v>8.9600000000000009</v>
      </c>
    </row>
    <row r="1252" spans="1:18">
      <c r="A1252" s="296">
        <v>804461</v>
      </c>
      <c r="B1252" s="343" t="s">
        <v>1276</v>
      </c>
      <c r="C1252" s="296" t="s">
        <v>26</v>
      </c>
      <c r="D1252" s="344">
        <v>15296.21</v>
      </c>
      <c r="E1252" s="360">
        <v>0</v>
      </c>
      <c r="F1252" s="344">
        <v>10.57</v>
      </c>
      <c r="G1252" s="360">
        <v>0</v>
      </c>
      <c r="H1252" s="344">
        <v>13.3</v>
      </c>
      <c r="I1252" s="360">
        <v>0</v>
      </c>
      <c r="J1252" s="344">
        <v>11</v>
      </c>
      <c r="K1252" s="360">
        <v>0</v>
      </c>
      <c r="L1252" s="344">
        <v>10.51</v>
      </c>
      <c r="M1252" s="360">
        <v>0</v>
      </c>
      <c r="N1252" s="344">
        <v>12.52</v>
      </c>
      <c r="O1252" s="360">
        <v>0</v>
      </c>
      <c r="P1252" s="344">
        <v>8.7799999999999994</v>
      </c>
      <c r="Q1252" s="360">
        <v>0</v>
      </c>
      <c r="R1252" s="344">
        <v>9.36</v>
      </c>
    </row>
    <row r="1253" spans="1:18">
      <c r="A1253" s="296">
        <v>804369</v>
      </c>
      <c r="B1253" s="343" t="s">
        <v>1277</v>
      </c>
      <c r="C1253" s="296" t="s">
        <v>26</v>
      </c>
      <c r="D1253" s="344">
        <v>6942.54</v>
      </c>
      <c r="E1253" s="360">
        <v>0</v>
      </c>
      <c r="F1253" s="344">
        <v>7.2</v>
      </c>
      <c r="G1253" s="360">
        <v>0</v>
      </c>
      <c r="H1253" s="344">
        <v>6.32</v>
      </c>
      <c r="I1253" s="360">
        <v>0.6472</v>
      </c>
      <c r="J1253" s="344">
        <v>9.2200000000000006</v>
      </c>
      <c r="K1253" s="360">
        <v>0</v>
      </c>
      <c r="L1253" s="344">
        <v>6.94</v>
      </c>
      <c r="M1253" s="360">
        <v>0</v>
      </c>
      <c r="N1253" s="344">
        <v>6.19</v>
      </c>
      <c r="O1253" s="360">
        <v>0.66069999999999995</v>
      </c>
      <c r="P1253" s="344">
        <v>6.49</v>
      </c>
      <c r="Q1253" s="360">
        <v>0</v>
      </c>
      <c r="R1253" s="344">
        <v>6.29</v>
      </c>
    </row>
    <row r="1254" spans="1:18">
      <c r="A1254" s="296">
        <v>804460</v>
      </c>
      <c r="B1254" s="343" t="s">
        <v>1278</v>
      </c>
      <c r="C1254" s="296" t="s">
        <v>26</v>
      </c>
      <c r="D1254" s="344">
        <v>11851.63</v>
      </c>
      <c r="E1254" s="360">
        <v>0</v>
      </c>
      <c r="F1254" s="344">
        <v>7.4</v>
      </c>
      <c r="G1254" s="360">
        <v>0</v>
      </c>
      <c r="H1254" s="344">
        <v>6.49</v>
      </c>
      <c r="I1254" s="360">
        <v>0.62870000000000004</v>
      </c>
      <c r="J1254" s="344">
        <v>9.3800000000000008</v>
      </c>
      <c r="K1254" s="360">
        <v>0</v>
      </c>
      <c r="L1254" s="344">
        <v>7.03</v>
      </c>
      <c r="M1254" s="360">
        <v>0</v>
      </c>
      <c r="N1254" s="344">
        <v>6.36</v>
      </c>
      <c r="O1254" s="360">
        <v>0.64149999999999996</v>
      </c>
      <c r="P1254" s="344">
        <v>6.67</v>
      </c>
      <c r="Q1254" s="360">
        <v>0</v>
      </c>
      <c r="R1254" s="344">
        <v>6.45</v>
      </c>
    </row>
    <row r="1255" spans="1:18">
      <c r="A1255" s="296">
        <v>804371</v>
      </c>
      <c r="B1255" s="343" t="s">
        <v>1279</v>
      </c>
      <c r="C1255" s="296" t="s">
        <v>26</v>
      </c>
      <c r="D1255" s="344">
        <v>7141.87</v>
      </c>
      <c r="E1255" s="360">
        <v>5.0000000000000001E-4</v>
      </c>
      <c r="F1255" s="344">
        <v>16.88</v>
      </c>
      <c r="G1255" s="360">
        <v>0</v>
      </c>
      <c r="H1255" s="344">
        <v>21.31</v>
      </c>
      <c r="I1255" s="360">
        <v>5.0000000000000001E-4</v>
      </c>
      <c r="J1255" s="344">
        <v>17.61</v>
      </c>
      <c r="K1255" s="360">
        <v>0</v>
      </c>
      <c r="L1255" s="344">
        <v>17.64</v>
      </c>
      <c r="M1255" s="360">
        <v>0</v>
      </c>
      <c r="N1255" s="344">
        <v>20.059999999999999</v>
      </c>
      <c r="O1255" s="360">
        <v>5.0000000000000001E-4</v>
      </c>
      <c r="P1255" s="344">
        <v>15</v>
      </c>
      <c r="Q1255" s="360">
        <v>0</v>
      </c>
      <c r="R1255" s="344">
        <v>16.010000000000002</v>
      </c>
    </row>
    <row r="1256" spans="1:18">
      <c r="A1256" s="296">
        <v>804370</v>
      </c>
      <c r="B1256" s="343" t="s">
        <v>1280</v>
      </c>
      <c r="C1256" s="296" t="s">
        <v>26</v>
      </c>
      <c r="D1256" s="344">
        <v>5602.3</v>
      </c>
      <c r="E1256" s="360">
        <v>0</v>
      </c>
      <c r="F1256" s="344">
        <v>17.8</v>
      </c>
      <c r="G1256" s="360">
        <v>0</v>
      </c>
      <c r="H1256" s="344">
        <v>22.24</v>
      </c>
      <c r="I1256" s="360">
        <v>0</v>
      </c>
      <c r="J1256" s="344">
        <v>18.43</v>
      </c>
      <c r="K1256" s="360">
        <v>0</v>
      </c>
      <c r="L1256" s="344">
        <v>18.350000000000001</v>
      </c>
      <c r="M1256" s="360">
        <v>0</v>
      </c>
      <c r="N1256" s="344">
        <v>20.95</v>
      </c>
      <c r="O1256" s="360">
        <v>0</v>
      </c>
      <c r="P1256" s="344">
        <v>15.9</v>
      </c>
      <c r="Q1256" s="360">
        <v>0</v>
      </c>
      <c r="R1256" s="344">
        <v>16.88</v>
      </c>
    </row>
    <row r="1257" spans="1:18">
      <c r="A1257" s="296">
        <v>804373</v>
      </c>
      <c r="B1257" s="343" t="s">
        <v>1281</v>
      </c>
      <c r="C1257" s="296" t="s">
        <v>26</v>
      </c>
      <c r="D1257" s="344">
        <v>7399.89</v>
      </c>
      <c r="E1257" s="360">
        <v>4.0000000000000002E-4</v>
      </c>
      <c r="F1257" s="344">
        <v>21.8</v>
      </c>
      <c r="G1257" s="360">
        <v>0</v>
      </c>
      <c r="H1257" s="344">
        <v>27.31</v>
      </c>
      <c r="I1257" s="360">
        <v>4.0000000000000002E-4</v>
      </c>
      <c r="J1257" s="344">
        <v>22.74</v>
      </c>
      <c r="K1257" s="360">
        <v>0</v>
      </c>
      <c r="L1257" s="344">
        <v>23.94</v>
      </c>
      <c r="M1257" s="360">
        <v>0</v>
      </c>
      <c r="N1257" s="344">
        <v>25.84</v>
      </c>
      <c r="O1257" s="360">
        <v>4.0000000000000002E-4</v>
      </c>
      <c r="P1257" s="344">
        <v>21.14</v>
      </c>
      <c r="Q1257" s="360">
        <v>0</v>
      </c>
      <c r="R1257" s="344">
        <v>22.41</v>
      </c>
    </row>
    <row r="1258" spans="1:18">
      <c r="A1258" s="296">
        <v>804372</v>
      </c>
      <c r="B1258" s="343" t="s">
        <v>1282</v>
      </c>
      <c r="C1258" s="296" t="s">
        <v>26</v>
      </c>
      <c r="D1258" s="344">
        <v>5837.91</v>
      </c>
      <c r="E1258" s="360">
        <v>0</v>
      </c>
      <c r="F1258" s="344">
        <v>22.72</v>
      </c>
      <c r="G1258" s="360">
        <v>0</v>
      </c>
      <c r="H1258" s="344">
        <v>28.24</v>
      </c>
      <c r="I1258" s="360">
        <v>0</v>
      </c>
      <c r="J1258" s="344">
        <v>23.56</v>
      </c>
      <c r="K1258" s="360">
        <v>0</v>
      </c>
      <c r="L1258" s="344">
        <v>24.65</v>
      </c>
      <c r="M1258" s="360">
        <v>0</v>
      </c>
      <c r="N1258" s="344">
        <v>26.73</v>
      </c>
      <c r="O1258" s="360">
        <v>0</v>
      </c>
      <c r="P1258" s="344">
        <v>22.04</v>
      </c>
      <c r="Q1258" s="360">
        <v>0</v>
      </c>
      <c r="R1258" s="344">
        <v>23.28</v>
      </c>
    </row>
    <row r="1259" spans="1:18">
      <c r="A1259" s="296">
        <v>804463</v>
      </c>
      <c r="B1259" s="343" t="s">
        <v>1283</v>
      </c>
      <c r="C1259" s="296" t="s">
        <v>26</v>
      </c>
      <c r="D1259" s="344">
        <v>18994.21</v>
      </c>
      <c r="E1259" s="360">
        <v>2.0000000000000001E-4</v>
      </c>
      <c r="F1259" s="344">
        <v>698.55</v>
      </c>
      <c r="G1259" s="360">
        <v>5.9999999999999995E-4</v>
      </c>
      <c r="H1259" s="344">
        <v>1162.1199999999999</v>
      </c>
      <c r="I1259" s="360">
        <v>4.0000000000000002E-4</v>
      </c>
      <c r="J1259" s="344">
        <v>1096.53</v>
      </c>
      <c r="K1259" s="360">
        <v>4.0000000000000002E-4</v>
      </c>
      <c r="L1259" s="344">
        <v>760.25</v>
      </c>
      <c r="M1259" s="360">
        <v>0</v>
      </c>
      <c r="N1259" s="344">
        <v>697.4</v>
      </c>
      <c r="O1259" s="360">
        <v>5.9999999999999995E-4</v>
      </c>
      <c r="P1259" s="344">
        <v>698.6</v>
      </c>
      <c r="Q1259" s="360">
        <v>5.9999999999999995E-4</v>
      </c>
      <c r="R1259" s="344">
        <v>843.03</v>
      </c>
    </row>
    <row r="1260" spans="1:18">
      <c r="A1260" s="296">
        <v>804375</v>
      </c>
      <c r="B1260" s="343" t="s">
        <v>1284</v>
      </c>
      <c r="C1260" s="296" t="s">
        <v>26</v>
      </c>
      <c r="D1260" s="344">
        <v>7740.44</v>
      </c>
      <c r="E1260" s="360">
        <v>1E-4</v>
      </c>
      <c r="F1260" s="344">
        <v>645.27</v>
      </c>
      <c r="G1260" s="360">
        <v>2.0000000000000001E-4</v>
      </c>
      <c r="H1260" s="344">
        <v>1096.6300000000001</v>
      </c>
      <c r="I1260" s="360">
        <v>1E-4</v>
      </c>
      <c r="J1260" s="344">
        <v>1039.01</v>
      </c>
      <c r="K1260" s="360">
        <v>1E-4</v>
      </c>
      <c r="L1260" s="344">
        <v>689.42</v>
      </c>
      <c r="M1260" s="360">
        <v>0</v>
      </c>
      <c r="N1260" s="344">
        <v>633.58000000000004</v>
      </c>
      <c r="O1260" s="360">
        <v>2.0000000000000001E-4</v>
      </c>
      <c r="P1260" s="344">
        <v>629.88</v>
      </c>
      <c r="Q1260" s="360">
        <v>2.0000000000000001E-4</v>
      </c>
      <c r="R1260" s="344">
        <v>770.93</v>
      </c>
    </row>
    <row r="1261" spans="1:18">
      <c r="A1261" s="296">
        <v>804462</v>
      </c>
      <c r="B1261" s="343" t="s">
        <v>1285</v>
      </c>
      <c r="C1261" s="296" t="s">
        <v>26</v>
      </c>
      <c r="D1261" s="344">
        <v>14692.65</v>
      </c>
      <c r="E1261" s="360">
        <v>8.0000000000000004E-4</v>
      </c>
      <c r="F1261" s="344">
        <v>916</v>
      </c>
      <c r="G1261" s="360">
        <v>1.8E-3</v>
      </c>
      <c r="H1261" s="344">
        <v>1441.75</v>
      </c>
      <c r="I1261" s="360">
        <v>1.1000000000000001E-3</v>
      </c>
      <c r="J1261" s="344">
        <v>1332.36</v>
      </c>
      <c r="K1261" s="360">
        <v>1.1999999999999999E-3</v>
      </c>
      <c r="L1261" s="344">
        <v>1011.78</v>
      </c>
      <c r="M1261" s="360">
        <v>0</v>
      </c>
      <c r="N1261" s="344">
        <v>936.43</v>
      </c>
      <c r="O1261" s="360">
        <v>1.8E-3</v>
      </c>
      <c r="P1261" s="344">
        <v>942.99</v>
      </c>
      <c r="Q1261" s="360">
        <v>1.6999999999999999E-3</v>
      </c>
      <c r="R1261" s="344">
        <v>1110.6500000000001</v>
      </c>
    </row>
    <row r="1262" spans="1:18">
      <c r="A1262" s="296">
        <v>804374</v>
      </c>
      <c r="B1262" s="343" t="s">
        <v>1286</v>
      </c>
      <c r="C1262" s="296" t="s">
        <v>26</v>
      </c>
      <c r="D1262" s="344">
        <v>6153.51</v>
      </c>
      <c r="E1262" s="360">
        <v>1E-4</v>
      </c>
      <c r="F1262" s="344">
        <v>641.41</v>
      </c>
      <c r="G1262" s="360">
        <v>2.0000000000000001E-4</v>
      </c>
      <c r="H1262" s="344">
        <v>1091.51</v>
      </c>
      <c r="I1262" s="360">
        <v>1E-4</v>
      </c>
      <c r="J1262" s="344">
        <v>1033.6600000000001</v>
      </c>
      <c r="K1262" s="360">
        <v>1E-4</v>
      </c>
      <c r="L1262" s="344">
        <v>682.68</v>
      </c>
      <c r="M1262" s="360">
        <v>0</v>
      </c>
      <c r="N1262" s="344">
        <v>628.17999999999995</v>
      </c>
      <c r="O1262" s="360">
        <v>2.0000000000000001E-4</v>
      </c>
      <c r="P1262" s="344">
        <v>623.49</v>
      </c>
      <c r="Q1262" s="360">
        <v>2.0000000000000001E-4</v>
      </c>
      <c r="R1262" s="344">
        <v>764.59</v>
      </c>
    </row>
    <row r="1263" spans="1:18">
      <c r="A1263" s="296">
        <v>804359</v>
      </c>
      <c r="B1263" s="343" t="s">
        <v>1287</v>
      </c>
      <c r="C1263" s="296" t="s">
        <v>26</v>
      </c>
      <c r="D1263" s="344">
        <v>6488.43</v>
      </c>
      <c r="E1263" s="360">
        <v>1E-4</v>
      </c>
      <c r="F1263" s="344">
        <v>683.7</v>
      </c>
      <c r="G1263" s="360">
        <v>4.0000000000000002E-4</v>
      </c>
      <c r="H1263" s="344">
        <v>1162.17</v>
      </c>
      <c r="I1263" s="360">
        <v>2.0000000000000001E-4</v>
      </c>
      <c r="J1263" s="344">
        <v>1100.76</v>
      </c>
      <c r="K1263" s="360">
        <v>2.0000000000000001E-4</v>
      </c>
      <c r="L1263" s="344">
        <v>729.29</v>
      </c>
      <c r="M1263" s="360">
        <v>0</v>
      </c>
      <c r="N1263" s="344">
        <v>670.65</v>
      </c>
      <c r="O1263" s="360">
        <v>4.0000000000000002E-4</v>
      </c>
      <c r="P1263" s="344">
        <v>666.25</v>
      </c>
      <c r="Q1263" s="360">
        <v>4.0000000000000002E-4</v>
      </c>
      <c r="R1263" s="344">
        <v>816.31</v>
      </c>
    </row>
    <row r="1264" spans="1:18">
      <c r="A1264" s="296">
        <v>804358</v>
      </c>
      <c r="B1264" s="343" t="s">
        <v>1288</v>
      </c>
      <c r="C1264" s="296" t="s">
        <v>26</v>
      </c>
      <c r="D1264" s="344">
        <v>5023.8599999999997</v>
      </c>
      <c r="E1264" s="360">
        <v>2.9999999999999997E-4</v>
      </c>
      <c r="F1264" s="344">
        <v>804.55</v>
      </c>
      <c r="G1264" s="360">
        <v>6.9999999999999999E-4</v>
      </c>
      <c r="H1264" s="344">
        <v>1307.26</v>
      </c>
      <c r="I1264" s="360">
        <v>4.0000000000000002E-4</v>
      </c>
      <c r="J1264" s="344">
        <v>1219.83</v>
      </c>
      <c r="K1264" s="360">
        <v>5.0000000000000001E-4</v>
      </c>
      <c r="L1264" s="344">
        <v>874.38</v>
      </c>
      <c r="M1264" s="360">
        <v>0</v>
      </c>
      <c r="N1264" s="344">
        <v>808.04</v>
      </c>
      <c r="O1264" s="360">
        <v>6.9999999999999999E-4</v>
      </c>
      <c r="P1264" s="344">
        <v>808.62</v>
      </c>
      <c r="Q1264" s="360">
        <v>6.9999999999999999E-4</v>
      </c>
      <c r="R1264" s="344">
        <v>966.92</v>
      </c>
    </row>
    <row r="1265" spans="1:18">
      <c r="A1265" s="296">
        <v>804368</v>
      </c>
      <c r="B1265" s="343" t="s">
        <v>1289</v>
      </c>
      <c r="C1265" s="296" t="s">
        <v>26</v>
      </c>
      <c r="D1265" s="344">
        <v>5422.8</v>
      </c>
      <c r="E1265" s="360">
        <v>5.0000000000000001E-4</v>
      </c>
      <c r="F1265" s="344">
        <v>1032.3</v>
      </c>
      <c r="G1265" s="360">
        <v>1E-3</v>
      </c>
      <c r="H1265" s="344">
        <v>1581.44</v>
      </c>
      <c r="I1265" s="360">
        <v>6.9999999999999999E-4</v>
      </c>
      <c r="J1265" s="344">
        <v>1446.58</v>
      </c>
      <c r="K1265" s="360">
        <v>6.9999999999999999E-4</v>
      </c>
      <c r="L1265" s="344">
        <v>1151.02</v>
      </c>
      <c r="M1265" s="360">
        <v>0</v>
      </c>
      <c r="N1265" s="344">
        <v>1068.51</v>
      </c>
      <c r="O1265" s="360">
        <v>1E-3</v>
      </c>
      <c r="P1265" s="344">
        <v>1079.73</v>
      </c>
      <c r="Q1265" s="360">
        <v>1E-3</v>
      </c>
      <c r="R1265" s="344">
        <v>1253.1400000000001</v>
      </c>
    </row>
    <row r="1266" spans="1:18">
      <c r="A1266" s="296">
        <v>804465</v>
      </c>
      <c r="B1266" s="343" t="s">
        <v>1290</v>
      </c>
      <c r="C1266" s="296" t="s">
        <v>105</v>
      </c>
      <c r="D1266" s="344">
        <v>127.82</v>
      </c>
      <c r="E1266" s="360">
        <v>1E-4</v>
      </c>
      <c r="F1266" s="344">
        <v>657</v>
      </c>
      <c r="G1266" s="360">
        <v>2.0000000000000001E-4</v>
      </c>
      <c r="H1266" s="344">
        <v>1110.76</v>
      </c>
      <c r="I1266" s="360">
        <v>1E-4</v>
      </c>
      <c r="J1266" s="344">
        <v>1050.69</v>
      </c>
      <c r="K1266" s="360">
        <v>1E-4</v>
      </c>
      <c r="L1266" s="344">
        <v>703.67</v>
      </c>
      <c r="M1266" s="360">
        <v>0</v>
      </c>
      <c r="N1266" s="344">
        <v>646.98</v>
      </c>
      <c r="O1266" s="360">
        <v>2.0000000000000001E-4</v>
      </c>
      <c r="P1266" s="344">
        <v>643.83000000000004</v>
      </c>
      <c r="Q1266" s="360">
        <v>2.0000000000000001E-4</v>
      </c>
      <c r="R1266" s="344">
        <v>785.55</v>
      </c>
    </row>
    <row r="1267" spans="1:18">
      <c r="A1267" s="296">
        <v>804464</v>
      </c>
      <c r="B1267" s="343" t="s">
        <v>1291</v>
      </c>
      <c r="C1267" s="296" t="s">
        <v>105</v>
      </c>
      <c r="D1267" s="344">
        <v>107.54</v>
      </c>
      <c r="E1267" s="360">
        <v>1E-4</v>
      </c>
      <c r="F1267" s="344">
        <v>706.86</v>
      </c>
      <c r="G1267" s="360">
        <v>4.0000000000000002E-4</v>
      </c>
      <c r="H1267" s="344">
        <v>1190.5899999999999</v>
      </c>
      <c r="I1267" s="360">
        <v>2.0000000000000001E-4</v>
      </c>
      <c r="J1267" s="344">
        <v>1125.6199999999999</v>
      </c>
      <c r="K1267" s="360">
        <v>2.0000000000000001E-4</v>
      </c>
      <c r="L1267" s="344">
        <v>759.9</v>
      </c>
      <c r="M1267" s="360">
        <v>0</v>
      </c>
      <c r="N1267" s="344">
        <v>698.31</v>
      </c>
      <c r="O1267" s="360">
        <v>4.0000000000000002E-4</v>
      </c>
      <c r="P1267" s="344">
        <v>695.99</v>
      </c>
      <c r="Q1267" s="360">
        <v>4.0000000000000002E-4</v>
      </c>
      <c r="R1267" s="344">
        <v>847.11</v>
      </c>
    </row>
    <row r="1268" spans="1:18">
      <c r="A1268" s="296">
        <v>804475</v>
      </c>
      <c r="B1268" s="343" t="s">
        <v>1292</v>
      </c>
      <c r="C1268" s="296" t="s">
        <v>105</v>
      </c>
      <c r="D1268" s="344">
        <v>141.26</v>
      </c>
      <c r="E1268" s="360">
        <v>2.0000000000000001E-4</v>
      </c>
      <c r="F1268" s="344">
        <v>771.69</v>
      </c>
      <c r="G1268" s="360">
        <v>5.9999999999999995E-4</v>
      </c>
      <c r="H1268" s="344">
        <v>1267.43</v>
      </c>
      <c r="I1268" s="360">
        <v>4.0000000000000002E-4</v>
      </c>
      <c r="J1268" s="344">
        <v>1186.3</v>
      </c>
      <c r="K1268" s="360">
        <v>4.0000000000000002E-4</v>
      </c>
      <c r="L1268" s="344">
        <v>833.31</v>
      </c>
      <c r="M1268" s="360">
        <v>0</v>
      </c>
      <c r="N1268" s="344">
        <v>769.91</v>
      </c>
      <c r="O1268" s="360">
        <v>5.9999999999999995E-4</v>
      </c>
      <c r="P1268" s="344">
        <v>768.5</v>
      </c>
      <c r="Q1268" s="360">
        <v>5.9999999999999995E-4</v>
      </c>
      <c r="R1268" s="344">
        <v>924.04</v>
      </c>
    </row>
    <row r="1269" spans="1:18">
      <c r="A1269" s="296">
        <v>804474</v>
      </c>
      <c r="B1269" s="343" t="s">
        <v>1293</v>
      </c>
      <c r="C1269" s="296" t="s">
        <v>105</v>
      </c>
      <c r="D1269" s="344">
        <v>120.99</v>
      </c>
      <c r="E1269" s="360">
        <v>2.0000000000000001E-4</v>
      </c>
      <c r="F1269" s="344">
        <v>811.08</v>
      </c>
      <c r="G1269" s="360">
        <v>5.0000000000000001E-4</v>
      </c>
      <c r="H1269" s="344">
        <v>1314.91</v>
      </c>
      <c r="I1269" s="360">
        <v>2.9999999999999997E-4</v>
      </c>
      <c r="J1269" s="344">
        <v>1225.6099999999999</v>
      </c>
      <c r="K1269" s="360">
        <v>2.9999999999999997E-4</v>
      </c>
      <c r="L1269" s="344">
        <v>881.36</v>
      </c>
      <c r="M1269" s="360">
        <v>0</v>
      </c>
      <c r="N1269" s="344">
        <v>815.06</v>
      </c>
      <c r="O1269" s="360">
        <v>5.0000000000000001E-4</v>
      </c>
      <c r="P1269" s="344">
        <v>815.57</v>
      </c>
      <c r="Q1269" s="360">
        <v>5.0000000000000001E-4</v>
      </c>
      <c r="R1269" s="344">
        <v>973.95</v>
      </c>
    </row>
    <row r="1270" spans="1:18">
      <c r="A1270" s="296">
        <v>804485</v>
      </c>
      <c r="B1270" s="343" t="s">
        <v>1294</v>
      </c>
      <c r="C1270" s="296" t="s">
        <v>105</v>
      </c>
      <c r="D1270" s="344">
        <v>208.42</v>
      </c>
      <c r="E1270" s="360">
        <v>1E-4</v>
      </c>
      <c r="F1270" s="344">
        <v>641.09</v>
      </c>
      <c r="G1270" s="360">
        <v>2.0000000000000001E-4</v>
      </c>
      <c r="H1270" s="344">
        <v>1091.53</v>
      </c>
      <c r="I1270" s="360">
        <v>1E-4</v>
      </c>
      <c r="J1270" s="344">
        <v>1034.7</v>
      </c>
      <c r="K1270" s="360">
        <v>2.0000000000000001E-4</v>
      </c>
      <c r="L1270" s="344">
        <v>684.14</v>
      </c>
      <c r="M1270" s="360">
        <v>0</v>
      </c>
      <c r="N1270" s="344">
        <v>628.67999999999995</v>
      </c>
      <c r="O1270" s="360">
        <v>2.9999999999999997E-4</v>
      </c>
      <c r="P1270" s="344">
        <v>624.70000000000005</v>
      </c>
      <c r="Q1270" s="360">
        <v>2.9999999999999997E-4</v>
      </c>
      <c r="R1270" s="344">
        <v>765.4</v>
      </c>
    </row>
    <row r="1271" spans="1:18">
      <c r="A1271" s="296">
        <v>804484</v>
      </c>
      <c r="B1271" s="343" t="s">
        <v>1295</v>
      </c>
      <c r="C1271" s="296" t="s">
        <v>105</v>
      </c>
      <c r="D1271" s="344">
        <v>188.25</v>
      </c>
      <c r="E1271" s="360">
        <v>2.9999999999999997E-4</v>
      </c>
      <c r="F1271" s="344">
        <v>811.58</v>
      </c>
      <c r="G1271" s="360">
        <v>8.0000000000000004E-4</v>
      </c>
      <c r="H1271" s="344">
        <v>1317.58</v>
      </c>
      <c r="I1271" s="360">
        <v>5.0000000000000001E-4</v>
      </c>
      <c r="J1271" s="344">
        <v>1233.04</v>
      </c>
      <c r="K1271" s="360">
        <v>5.0000000000000001E-4</v>
      </c>
      <c r="L1271" s="344">
        <v>891.37</v>
      </c>
      <c r="M1271" s="360">
        <v>0</v>
      </c>
      <c r="N1271" s="344">
        <v>820.08</v>
      </c>
      <c r="O1271" s="360">
        <v>8.0000000000000004E-4</v>
      </c>
      <c r="P1271" s="344">
        <v>824.33</v>
      </c>
      <c r="Q1271" s="360">
        <v>8.0000000000000004E-4</v>
      </c>
      <c r="R1271" s="344">
        <v>982.29</v>
      </c>
    </row>
    <row r="1272" spans="1:18">
      <c r="A1272" s="296">
        <v>804495</v>
      </c>
      <c r="B1272" s="343" t="s">
        <v>1296</v>
      </c>
      <c r="C1272" s="296" t="s">
        <v>105</v>
      </c>
      <c r="D1272" s="344">
        <v>260.08999999999997</v>
      </c>
      <c r="E1272" s="360">
        <v>4.0000000000000002E-4</v>
      </c>
      <c r="F1272" s="344">
        <v>882.26</v>
      </c>
      <c r="G1272" s="360">
        <v>1E-3</v>
      </c>
      <c r="H1272" s="344">
        <v>1399.99</v>
      </c>
      <c r="I1272" s="360">
        <v>5.9999999999999995E-4</v>
      </c>
      <c r="J1272" s="344">
        <v>1294.78</v>
      </c>
      <c r="K1272" s="360">
        <v>6.9999999999999999E-4</v>
      </c>
      <c r="L1272" s="344">
        <v>965.4</v>
      </c>
      <c r="M1272" s="360">
        <v>0</v>
      </c>
      <c r="N1272" s="344">
        <v>895.28</v>
      </c>
      <c r="O1272" s="360">
        <v>1E-3</v>
      </c>
      <c r="P1272" s="344">
        <v>898.14</v>
      </c>
      <c r="Q1272" s="360">
        <v>1E-3</v>
      </c>
      <c r="R1272" s="344">
        <v>1061.08</v>
      </c>
    </row>
    <row r="1273" spans="1:18">
      <c r="A1273" s="296">
        <v>804494</v>
      </c>
      <c r="B1273" s="343" t="s">
        <v>1297</v>
      </c>
      <c r="C1273" s="296" t="s">
        <v>105</v>
      </c>
      <c r="D1273" s="344">
        <v>236.19</v>
      </c>
      <c r="E1273" s="360">
        <v>4.0000000000000002E-4</v>
      </c>
      <c r="F1273" s="344">
        <v>971.12</v>
      </c>
      <c r="G1273" s="360">
        <v>8.0000000000000004E-4</v>
      </c>
      <c r="H1273" s="344">
        <v>1507.07</v>
      </c>
      <c r="I1273" s="360">
        <v>5.0000000000000001E-4</v>
      </c>
      <c r="J1273" s="344">
        <v>1383.31</v>
      </c>
      <c r="K1273" s="360">
        <v>5.9999999999999995E-4</v>
      </c>
      <c r="L1273" s="344">
        <v>1073.48</v>
      </c>
      <c r="M1273" s="360">
        <v>0</v>
      </c>
      <c r="N1273" s="344">
        <v>997.01</v>
      </c>
      <c r="O1273" s="360">
        <v>8.0000000000000004E-4</v>
      </c>
      <c r="P1273" s="344">
        <v>1004.09</v>
      </c>
      <c r="Q1273" s="360">
        <v>8.0000000000000004E-4</v>
      </c>
      <c r="R1273" s="344">
        <v>1173.3499999999999</v>
      </c>
    </row>
    <row r="1274" spans="1:18">
      <c r="A1274" s="296">
        <v>804467</v>
      </c>
      <c r="B1274" s="343" t="s">
        <v>1298</v>
      </c>
      <c r="C1274" s="296" t="s">
        <v>105</v>
      </c>
      <c r="D1274" s="344">
        <v>194.33</v>
      </c>
      <c r="E1274" s="360">
        <v>1E-4</v>
      </c>
      <c r="F1274" s="344">
        <v>659.37</v>
      </c>
      <c r="G1274" s="360">
        <v>4.0000000000000002E-4</v>
      </c>
      <c r="H1274" s="344">
        <v>1113.6300000000001</v>
      </c>
      <c r="I1274" s="360">
        <v>2.0000000000000001E-4</v>
      </c>
      <c r="J1274" s="344">
        <v>1053.26</v>
      </c>
      <c r="K1274" s="360">
        <v>2.0000000000000001E-4</v>
      </c>
      <c r="L1274" s="344">
        <v>706.81</v>
      </c>
      <c r="M1274" s="360">
        <v>0</v>
      </c>
      <c r="N1274" s="344">
        <v>649.82000000000005</v>
      </c>
      <c r="O1274" s="360">
        <v>4.0000000000000002E-4</v>
      </c>
      <c r="P1274" s="344">
        <v>646.87</v>
      </c>
      <c r="Q1274" s="360">
        <v>4.0000000000000002E-4</v>
      </c>
      <c r="R1274" s="344">
        <v>788.73</v>
      </c>
    </row>
    <row r="1275" spans="1:18">
      <c r="A1275" s="296">
        <v>804466</v>
      </c>
      <c r="B1275" s="343" t="s">
        <v>1299</v>
      </c>
      <c r="C1275" s="296" t="s">
        <v>105</v>
      </c>
      <c r="D1275" s="344">
        <v>162.03</v>
      </c>
      <c r="E1275" s="360">
        <v>6.9999999999999999E-4</v>
      </c>
      <c r="F1275" s="344">
        <v>1203.45</v>
      </c>
      <c r="G1275" s="360">
        <v>1.5E-3</v>
      </c>
      <c r="H1275" s="344">
        <v>1787.09</v>
      </c>
      <c r="I1275" s="360">
        <v>1E-3</v>
      </c>
      <c r="J1275" s="344">
        <v>1616.32</v>
      </c>
      <c r="K1275" s="360">
        <v>1.1000000000000001E-3</v>
      </c>
      <c r="L1275" s="344">
        <v>1357.93</v>
      </c>
      <c r="M1275" s="360">
        <v>0</v>
      </c>
      <c r="N1275" s="344">
        <v>1263.73</v>
      </c>
      <c r="O1275" s="360">
        <v>1.4E-3</v>
      </c>
      <c r="P1275" s="344">
        <v>1282.47</v>
      </c>
      <c r="Q1275" s="360">
        <v>1.4E-3</v>
      </c>
      <c r="R1275" s="344">
        <v>1467.51</v>
      </c>
    </row>
    <row r="1276" spans="1:18">
      <c r="A1276" s="296">
        <v>804477</v>
      </c>
      <c r="B1276" s="343" t="s">
        <v>1300</v>
      </c>
      <c r="C1276" s="296" t="s">
        <v>105</v>
      </c>
      <c r="D1276" s="344">
        <v>248.06</v>
      </c>
      <c r="E1276" s="360">
        <v>4.0000000000000002E-4</v>
      </c>
      <c r="F1276" s="344">
        <v>933.59</v>
      </c>
      <c r="G1276" s="360">
        <v>1E-3</v>
      </c>
      <c r="H1276" s="344">
        <v>1462.57</v>
      </c>
      <c r="I1276" s="360">
        <v>5.9999999999999995E-4</v>
      </c>
      <c r="J1276" s="344">
        <v>1348.47</v>
      </c>
      <c r="K1276" s="360">
        <v>6.9999999999999999E-4</v>
      </c>
      <c r="L1276" s="344">
        <v>1031.31</v>
      </c>
      <c r="M1276" s="360">
        <v>0</v>
      </c>
      <c r="N1276" s="344">
        <v>955.69</v>
      </c>
      <c r="O1276" s="360">
        <v>1E-3</v>
      </c>
      <c r="P1276" s="344">
        <v>962.33</v>
      </c>
      <c r="Q1276" s="360">
        <v>1E-3</v>
      </c>
      <c r="R1276" s="344">
        <v>1129.03</v>
      </c>
    </row>
    <row r="1277" spans="1:18">
      <c r="A1277" s="296">
        <v>804476</v>
      </c>
      <c r="B1277" s="343" t="s">
        <v>1301</v>
      </c>
      <c r="C1277" s="296" t="s">
        <v>105</v>
      </c>
      <c r="D1277" s="344">
        <v>215.84</v>
      </c>
      <c r="E1277" s="360">
        <v>5.3E-3</v>
      </c>
      <c r="F1277" s="344">
        <v>277.22000000000003</v>
      </c>
      <c r="G1277" s="360">
        <v>5.8999999999999999E-3</v>
      </c>
      <c r="H1277" s="344">
        <v>333.67</v>
      </c>
      <c r="I1277" s="360">
        <v>4.8999999999999998E-3</v>
      </c>
      <c r="J1277" s="344">
        <v>276.42</v>
      </c>
      <c r="K1277" s="360">
        <v>5.8999999999999999E-3</v>
      </c>
      <c r="L1277" s="344">
        <v>337.16</v>
      </c>
      <c r="M1277" s="360">
        <v>0</v>
      </c>
      <c r="N1277" s="344">
        <v>317.20999999999998</v>
      </c>
      <c r="O1277" s="360">
        <v>5.1999999999999998E-3</v>
      </c>
      <c r="P1277" s="344">
        <v>330.29</v>
      </c>
      <c r="Q1277" s="360">
        <v>5.0000000000000001E-3</v>
      </c>
      <c r="R1277" s="344">
        <v>351.29</v>
      </c>
    </row>
    <row r="1278" spans="1:18">
      <c r="A1278" s="296">
        <v>804487</v>
      </c>
      <c r="B1278" s="343" t="s">
        <v>1302</v>
      </c>
      <c r="C1278" s="296" t="s">
        <v>105</v>
      </c>
      <c r="D1278" s="344">
        <v>354</v>
      </c>
      <c r="E1278" s="360">
        <v>3.2000000000000002E-3</v>
      </c>
      <c r="F1278" s="344">
        <v>39.409999999999997</v>
      </c>
      <c r="G1278" s="360">
        <v>3.5999999999999999E-3</v>
      </c>
      <c r="H1278" s="344">
        <v>47.21</v>
      </c>
      <c r="I1278" s="360">
        <v>3.0000000000000001E-3</v>
      </c>
      <c r="J1278" s="344">
        <v>38.51</v>
      </c>
      <c r="K1278" s="360">
        <v>3.5999999999999999E-3</v>
      </c>
      <c r="L1278" s="344">
        <v>46.88</v>
      </c>
      <c r="M1278" s="360">
        <v>0</v>
      </c>
      <c r="N1278" s="344">
        <v>44.6</v>
      </c>
      <c r="O1278" s="360">
        <v>3.0999999999999999E-3</v>
      </c>
      <c r="P1278" s="344">
        <v>46.05</v>
      </c>
      <c r="Q1278" s="360">
        <v>3.0000000000000001E-3</v>
      </c>
      <c r="R1278" s="344">
        <v>48.94</v>
      </c>
    </row>
    <row r="1279" spans="1:18">
      <c r="A1279" s="296">
        <v>804486</v>
      </c>
      <c r="B1279" s="343" t="s">
        <v>1303</v>
      </c>
      <c r="C1279" s="296" t="s">
        <v>105</v>
      </c>
      <c r="D1279" s="344">
        <v>317.94</v>
      </c>
      <c r="E1279" s="360">
        <v>9.4600000000000004E-2</v>
      </c>
      <c r="F1279" s="344">
        <v>259.29000000000002</v>
      </c>
      <c r="G1279" s="360">
        <v>0.30370000000000003</v>
      </c>
      <c r="H1279" s="344">
        <v>309.82</v>
      </c>
      <c r="I1279" s="360">
        <v>0.2767</v>
      </c>
      <c r="J1279" s="344">
        <v>360.1</v>
      </c>
      <c r="K1279" s="360">
        <v>6.9199999999999998E-2</v>
      </c>
      <c r="L1279" s="344">
        <v>298.7</v>
      </c>
      <c r="M1279" s="360">
        <v>8.3400000000000002E-2</v>
      </c>
      <c r="N1279" s="344">
        <v>278.57</v>
      </c>
      <c r="O1279" s="360">
        <v>0.30780000000000002</v>
      </c>
      <c r="P1279" s="344">
        <v>285.08</v>
      </c>
      <c r="Q1279" s="360">
        <v>8.7400000000000005E-2</v>
      </c>
      <c r="R1279" s="344">
        <v>283.86</v>
      </c>
    </row>
    <row r="1280" spans="1:18">
      <c r="A1280" s="296">
        <v>804497</v>
      </c>
      <c r="B1280" s="343" t="s">
        <v>1304</v>
      </c>
      <c r="C1280" s="296" t="s">
        <v>105</v>
      </c>
      <c r="D1280" s="344">
        <v>417.24</v>
      </c>
      <c r="E1280" s="360">
        <v>7.3099999999999998E-2</v>
      </c>
      <c r="F1280" s="344">
        <v>204.7</v>
      </c>
      <c r="G1280" s="360">
        <v>0.33639999999999998</v>
      </c>
      <c r="H1280" s="344">
        <v>244.7</v>
      </c>
      <c r="I1280" s="360">
        <v>0.30259999999999998</v>
      </c>
      <c r="J1280" s="344">
        <v>301.76</v>
      </c>
      <c r="K1280" s="360">
        <v>4.9799999999999997E-2</v>
      </c>
      <c r="L1280" s="344">
        <v>233.26</v>
      </c>
      <c r="M1280" s="360">
        <v>6.4500000000000002E-2</v>
      </c>
      <c r="N1280" s="344">
        <v>217.45</v>
      </c>
      <c r="O1280" s="360">
        <v>0.34050000000000002</v>
      </c>
      <c r="P1280" s="344">
        <v>224.69</v>
      </c>
      <c r="Q1280" s="360">
        <v>6.6900000000000001E-2</v>
      </c>
      <c r="R1280" s="344">
        <v>218.1</v>
      </c>
    </row>
    <row r="1281" spans="1:18">
      <c r="A1281" s="296">
        <v>804496</v>
      </c>
      <c r="B1281" s="343" t="s">
        <v>1305</v>
      </c>
      <c r="C1281" s="296" t="s">
        <v>105</v>
      </c>
      <c r="D1281" s="344">
        <v>373.58</v>
      </c>
      <c r="E1281" s="360">
        <v>8.8499999999999995E-2</v>
      </c>
      <c r="F1281" s="344">
        <v>240.93</v>
      </c>
      <c r="G1281" s="360">
        <v>0.31259999999999999</v>
      </c>
      <c r="H1281" s="344">
        <v>287.97000000000003</v>
      </c>
      <c r="I1281" s="360">
        <v>0.28349999999999997</v>
      </c>
      <c r="J1281" s="344">
        <v>340.2</v>
      </c>
      <c r="K1281" s="360">
        <v>6.3799999999999996E-2</v>
      </c>
      <c r="L1281" s="344">
        <v>276.75</v>
      </c>
      <c r="M1281" s="360">
        <v>7.8399999999999997E-2</v>
      </c>
      <c r="N1281" s="344">
        <v>258.07</v>
      </c>
      <c r="O1281" s="360">
        <v>0.31640000000000001</v>
      </c>
      <c r="P1281" s="344">
        <v>264.79000000000002</v>
      </c>
      <c r="Q1281" s="360">
        <v>8.1900000000000001E-2</v>
      </c>
      <c r="R1281" s="344">
        <v>261.89</v>
      </c>
    </row>
    <row r="1282" spans="1:18">
      <c r="A1282" s="296">
        <v>804469</v>
      </c>
      <c r="B1282" s="343" t="s">
        <v>1306</v>
      </c>
      <c r="C1282" s="296" t="s">
        <v>105</v>
      </c>
      <c r="D1282" s="344">
        <v>342.52</v>
      </c>
      <c r="E1282" s="360">
        <v>6.9599999999999995E-2</v>
      </c>
      <c r="F1282" s="344">
        <v>197.8</v>
      </c>
      <c r="G1282" s="360">
        <v>0.34200000000000003</v>
      </c>
      <c r="H1282" s="344">
        <v>236.51</v>
      </c>
      <c r="I1282" s="360">
        <v>0.30680000000000002</v>
      </c>
      <c r="J1282" s="344">
        <v>294.37</v>
      </c>
      <c r="K1282" s="360">
        <v>4.6899999999999997E-2</v>
      </c>
      <c r="L1282" s="344">
        <v>224.98</v>
      </c>
      <c r="M1282" s="360">
        <v>6.1400000000000003E-2</v>
      </c>
      <c r="N1282" s="344">
        <v>209.75</v>
      </c>
      <c r="O1282" s="360">
        <v>0.34589999999999999</v>
      </c>
      <c r="P1282" s="344">
        <v>217.05</v>
      </c>
      <c r="Q1282" s="360">
        <v>6.3600000000000004E-2</v>
      </c>
      <c r="R1282" s="344">
        <v>209.81</v>
      </c>
    </row>
    <row r="1283" spans="1:18">
      <c r="A1283" s="296">
        <v>804468</v>
      </c>
      <c r="B1283" s="343" t="s">
        <v>1307</v>
      </c>
      <c r="C1283" s="296" t="s">
        <v>105</v>
      </c>
      <c r="D1283" s="344">
        <v>298.24</v>
      </c>
      <c r="E1283" s="360">
        <v>9.0700000000000003E-2</v>
      </c>
      <c r="F1283" s="344">
        <v>234.69</v>
      </c>
      <c r="G1283" s="360">
        <v>0.32190000000000002</v>
      </c>
      <c r="H1283" s="344">
        <v>280.27</v>
      </c>
      <c r="I1283" s="360">
        <v>0.29210000000000003</v>
      </c>
      <c r="J1283" s="344">
        <v>333.81</v>
      </c>
      <c r="K1283" s="360">
        <v>6.5000000000000002E-2</v>
      </c>
      <c r="L1283" s="344">
        <v>268.41000000000003</v>
      </c>
      <c r="M1283" s="360">
        <v>8.09E-2</v>
      </c>
      <c r="N1283" s="344">
        <v>250.56</v>
      </c>
      <c r="O1283" s="360">
        <v>0.32679999999999998</v>
      </c>
      <c r="P1283" s="344">
        <v>256.7</v>
      </c>
      <c r="Q1283" s="360">
        <v>8.4599999999999995E-2</v>
      </c>
      <c r="R1283" s="344">
        <v>253.42</v>
      </c>
    </row>
    <row r="1284" spans="1:18">
      <c r="A1284" s="296">
        <v>804479</v>
      </c>
      <c r="B1284" s="343" t="s">
        <v>1308</v>
      </c>
      <c r="C1284" s="296" t="s">
        <v>105</v>
      </c>
      <c r="D1284" s="344">
        <v>396.25</v>
      </c>
      <c r="E1284" s="360">
        <v>7.0999999999999994E-2</v>
      </c>
      <c r="F1284" s="344">
        <v>193.52</v>
      </c>
      <c r="G1284" s="360">
        <v>0.34960000000000002</v>
      </c>
      <c r="H1284" s="344">
        <v>231.24</v>
      </c>
      <c r="I1284" s="360">
        <v>0.31380000000000002</v>
      </c>
      <c r="J1284" s="344">
        <v>289.8</v>
      </c>
      <c r="K1284" s="360">
        <v>4.7699999999999999E-2</v>
      </c>
      <c r="L1284" s="344">
        <v>219.34</v>
      </c>
      <c r="M1284" s="360">
        <v>6.3E-2</v>
      </c>
      <c r="N1284" s="344">
        <v>204.65</v>
      </c>
      <c r="O1284" s="360">
        <v>0.35460000000000003</v>
      </c>
      <c r="P1284" s="344">
        <v>211.56</v>
      </c>
      <c r="Q1284" s="360">
        <v>6.5299999999999997E-2</v>
      </c>
      <c r="R1284" s="344">
        <v>204.12</v>
      </c>
    </row>
    <row r="1285" spans="1:18">
      <c r="A1285" s="296">
        <v>804478</v>
      </c>
      <c r="B1285" s="343" t="s">
        <v>1309</v>
      </c>
      <c r="C1285" s="296" t="s">
        <v>105</v>
      </c>
      <c r="D1285" s="344">
        <v>352.05</v>
      </c>
      <c r="E1285" s="360">
        <v>8.4900000000000003E-2</v>
      </c>
      <c r="F1285" s="344">
        <v>221.63</v>
      </c>
      <c r="G1285" s="360">
        <v>0.3296</v>
      </c>
      <c r="H1285" s="344">
        <v>264.72000000000003</v>
      </c>
      <c r="I1285" s="360">
        <v>0.2979</v>
      </c>
      <c r="J1285" s="344">
        <v>319.85000000000002</v>
      </c>
      <c r="K1285" s="360">
        <v>6.0100000000000001E-2</v>
      </c>
      <c r="L1285" s="344">
        <v>252.87</v>
      </c>
      <c r="M1285" s="360">
        <v>7.5999999999999998E-2</v>
      </c>
      <c r="N1285" s="344">
        <v>236.01</v>
      </c>
      <c r="O1285" s="360">
        <v>0.3342</v>
      </c>
      <c r="P1285" s="344">
        <v>242.4</v>
      </c>
      <c r="Q1285" s="360">
        <v>7.9299999999999995E-2</v>
      </c>
      <c r="R1285" s="344">
        <v>237.79</v>
      </c>
    </row>
    <row r="1286" spans="1:18">
      <c r="A1286" s="296">
        <v>804489</v>
      </c>
      <c r="B1286" s="343" t="s">
        <v>1310</v>
      </c>
      <c r="C1286" s="296" t="s">
        <v>105</v>
      </c>
      <c r="D1286" s="344">
        <v>500.29</v>
      </c>
      <c r="E1286" s="360">
        <v>6.7699999999999996E-2</v>
      </c>
      <c r="F1286" s="344">
        <v>187.97</v>
      </c>
      <c r="G1286" s="360">
        <v>0.3543</v>
      </c>
      <c r="H1286" s="344">
        <v>224.65</v>
      </c>
      <c r="I1286" s="360">
        <v>0.31719999999999998</v>
      </c>
      <c r="J1286" s="344">
        <v>283.89999999999998</v>
      </c>
      <c r="K1286" s="360">
        <v>4.4900000000000002E-2</v>
      </c>
      <c r="L1286" s="344">
        <v>212.78</v>
      </c>
      <c r="M1286" s="360">
        <v>0.06</v>
      </c>
      <c r="N1286" s="344">
        <v>198.48</v>
      </c>
      <c r="O1286" s="360">
        <v>0.35899999999999999</v>
      </c>
      <c r="P1286" s="344">
        <v>205.5</v>
      </c>
      <c r="Q1286" s="360">
        <v>6.2100000000000002E-2</v>
      </c>
      <c r="R1286" s="344">
        <v>197.51</v>
      </c>
    </row>
    <row r="1287" spans="1:18">
      <c r="A1287" s="296">
        <v>804488</v>
      </c>
      <c r="B1287" s="343" t="s">
        <v>1311</v>
      </c>
      <c r="C1287" s="296" t="s">
        <v>105</v>
      </c>
      <c r="D1287" s="344">
        <v>443.87</v>
      </c>
      <c r="E1287" s="360">
        <v>0.11360000000000001</v>
      </c>
      <c r="F1287" s="344">
        <v>355.92</v>
      </c>
      <c r="G1287" s="360">
        <v>6.0600000000000001E-2</v>
      </c>
      <c r="H1287" s="344">
        <v>440.45</v>
      </c>
      <c r="I1287" s="360">
        <v>6.3600000000000004E-2</v>
      </c>
      <c r="J1287" s="344">
        <v>415.87</v>
      </c>
      <c r="K1287" s="360">
        <v>0.1041</v>
      </c>
      <c r="L1287" s="344">
        <v>420.34</v>
      </c>
      <c r="M1287" s="360">
        <v>5.1299999999999998E-2</v>
      </c>
      <c r="N1287" s="344">
        <v>390.76</v>
      </c>
      <c r="O1287" s="360">
        <v>7.17E-2</v>
      </c>
      <c r="P1287" s="344">
        <v>402.4</v>
      </c>
      <c r="Q1287" s="360">
        <v>5.3600000000000002E-2</v>
      </c>
      <c r="R1287" s="344">
        <v>416.9</v>
      </c>
    </row>
    <row r="1288" spans="1:18">
      <c r="A1288" s="296">
        <v>804499</v>
      </c>
      <c r="B1288" s="343" t="s">
        <v>1312</v>
      </c>
      <c r="C1288" s="296" t="s">
        <v>105</v>
      </c>
      <c r="D1288" s="344">
        <v>636.33000000000004</v>
      </c>
      <c r="E1288" s="360">
        <v>0.104</v>
      </c>
      <c r="F1288" s="344">
        <v>312.77999999999997</v>
      </c>
      <c r="G1288" s="360">
        <v>4.3999999999999997E-2</v>
      </c>
      <c r="H1288" s="344">
        <v>388.98</v>
      </c>
      <c r="I1288" s="360">
        <v>4.8399999999999999E-2</v>
      </c>
      <c r="J1288" s="344">
        <v>369.74</v>
      </c>
      <c r="K1288" s="360">
        <v>9.6000000000000002E-2</v>
      </c>
      <c r="L1288" s="344">
        <v>368.58</v>
      </c>
      <c r="M1288" s="360">
        <v>3.73E-2</v>
      </c>
      <c r="N1288" s="344">
        <v>342.45</v>
      </c>
      <c r="O1288" s="360">
        <v>5.5E-2</v>
      </c>
      <c r="P1288" s="344">
        <v>354.64</v>
      </c>
      <c r="Q1288" s="360">
        <v>3.8800000000000001E-2</v>
      </c>
      <c r="R1288" s="344">
        <v>364.93</v>
      </c>
    </row>
    <row r="1289" spans="1:18">
      <c r="A1289" s="296">
        <v>804498</v>
      </c>
      <c r="B1289" s="343" t="s">
        <v>1313</v>
      </c>
      <c r="C1289" s="296" t="s">
        <v>105</v>
      </c>
      <c r="D1289" s="344">
        <v>570.52</v>
      </c>
      <c r="E1289" s="360">
        <v>0.1048</v>
      </c>
      <c r="F1289" s="344">
        <v>369.05</v>
      </c>
      <c r="G1289" s="360">
        <v>5.1799999999999999E-2</v>
      </c>
      <c r="H1289" s="344">
        <v>457.86</v>
      </c>
      <c r="I1289" s="360">
        <v>5.4800000000000001E-2</v>
      </c>
      <c r="J1289" s="344">
        <v>430.22</v>
      </c>
      <c r="K1289" s="360">
        <v>9.64E-2</v>
      </c>
      <c r="L1289" s="344">
        <v>437.8</v>
      </c>
      <c r="M1289" s="360">
        <v>4.36E-2</v>
      </c>
      <c r="N1289" s="344">
        <v>406.39</v>
      </c>
      <c r="O1289" s="360">
        <v>6.1800000000000001E-2</v>
      </c>
      <c r="P1289" s="344">
        <v>417.92</v>
      </c>
      <c r="Q1289" s="360">
        <v>4.5699999999999998E-2</v>
      </c>
      <c r="R1289" s="344">
        <v>434.85</v>
      </c>
    </row>
    <row r="1290" spans="1:18">
      <c r="A1290" s="296">
        <v>804471</v>
      </c>
      <c r="B1290" s="343" t="s">
        <v>1314</v>
      </c>
      <c r="C1290" s="296" t="s">
        <v>105</v>
      </c>
      <c r="D1290" s="344">
        <v>465.74</v>
      </c>
      <c r="E1290" s="360">
        <v>9.6500000000000002E-2</v>
      </c>
      <c r="F1290" s="344">
        <v>333.75</v>
      </c>
      <c r="G1290" s="360">
        <v>3.8100000000000002E-2</v>
      </c>
      <c r="H1290" s="344">
        <v>415.75</v>
      </c>
      <c r="I1290" s="360">
        <v>4.2299999999999997E-2</v>
      </c>
      <c r="J1290" s="344">
        <v>392.48</v>
      </c>
      <c r="K1290" s="360">
        <v>8.9399999999999993E-2</v>
      </c>
      <c r="L1290" s="344">
        <v>395.43</v>
      </c>
      <c r="M1290" s="360">
        <v>3.2099999999999997E-2</v>
      </c>
      <c r="N1290" s="344">
        <v>366.87</v>
      </c>
      <c r="O1290" s="360">
        <v>4.7899999999999998E-2</v>
      </c>
      <c r="P1290" s="344">
        <v>378.86</v>
      </c>
      <c r="Q1290" s="360">
        <v>3.3500000000000002E-2</v>
      </c>
      <c r="R1290" s="344">
        <v>392.31</v>
      </c>
    </row>
    <row r="1291" spans="1:18">
      <c r="A1291" s="296">
        <v>804470</v>
      </c>
      <c r="B1291" s="343" t="s">
        <v>1315</v>
      </c>
      <c r="C1291" s="296" t="s">
        <v>105</v>
      </c>
      <c r="D1291" s="344">
        <v>401.26</v>
      </c>
      <c r="E1291" s="360">
        <v>0.1547</v>
      </c>
      <c r="F1291" s="344">
        <v>236.55</v>
      </c>
      <c r="G1291" s="360">
        <v>8.0799999999999997E-2</v>
      </c>
      <c r="H1291" s="344">
        <v>290.54000000000002</v>
      </c>
      <c r="I1291" s="360">
        <v>8.5900000000000004E-2</v>
      </c>
      <c r="J1291" s="344">
        <v>286.44</v>
      </c>
      <c r="K1291" s="360">
        <v>0.1426</v>
      </c>
      <c r="L1291" s="344">
        <v>268.79000000000002</v>
      </c>
      <c r="M1291" s="360">
        <v>7.1099999999999997E-2</v>
      </c>
      <c r="N1291" s="344">
        <v>252.15</v>
      </c>
      <c r="O1291" s="360">
        <v>9.9000000000000005E-2</v>
      </c>
      <c r="P1291" s="344">
        <v>264.45999999999998</v>
      </c>
      <c r="Q1291" s="360">
        <v>7.2300000000000003E-2</v>
      </c>
      <c r="R1291" s="344">
        <v>263.36</v>
      </c>
    </row>
    <row r="1292" spans="1:18">
      <c r="A1292" s="296">
        <v>804481</v>
      </c>
      <c r="B1292" s="343" t="s">
        <v>1316</v>
      </c>
      <c r="C1292" s="296" t="s">
        <v>105</v>
      </c>
      <c r="D1292" s="344">
        <v>586.63</v>
      </c>
      <c r="E1292" s="360">
        <v>0.1479</v>
      </c>
      <c r="F1292" s="344">
        <v>203.19</v>
      </c>
      <c r="G1292" s="360">
        <v>6.2600000000000003E-2</v>
      </c>
      <c r="H1292" s="344">
        <v>250.83</v>
      </c>
      <c r="I1292" s="360">
        <v>6.9500000000000006E-2</v>
      </c>
      <c r="J1292" s="344">
        <v>250.79</v>
      </c>
      <c r="K1292" s="360">
        <v>0.13739999999999999</v>
      </c>
      <c r="L1292" s="344">
        <v>229.03</v>
      </c>
      <c r="M1292" s="360">
        <v>5.5500000000000001E-2</v>
      </c>
      <c r="N1292" s="344">
        <v>214.95</v>
      </c>
      <c r="O1292" s="360">
        <v>8.1100000000000005E-2</v>
      </c>
      <c r="P1292" s="344">
        <v>227.9</v>
      </c>
      <c r="Q1292" s="360">
        <v>5.5800000000000002E-2</v>
      </c>
      <c r="R1292" s="344">
        <v>223.43</v>
      </c>
    </row>
    <row r="1293" spans="1:18">
      <c r="A1293" s="296">
        <v>804480</v>
      </c>
      <c r="B1293" s="343" t="s">
        <v>1317</v>
      </c>
      <c r="C1293" s="296" t="s">
        <v>105</v>
      </c>
      <c r="D1293" s="344">
        <v>522.32000000000005</v>
      </c>
      <c r="E1293" s="360">
        <v>0.1414</v>
      </c>
      <c r="F1293" s="344">
        <v>251.06</v>
      </c>
      <c r="G1293" s="360">
        <v>6.83E-2</v>
      </c>
      <c r="H1293" s="344">
        <v>309.52999999999997</v>
      </c>
      <c r="I1293" s="360">
        <v>7.3099999999999998E-2</v>
      </c>
      <c r="J1293" s="344">
        <v>302.26</v>
      </c>
      <c r="K1293" s="360">
        <v>0.1308</v>
      </c>
      <c r="L1293" s="344">
        <v>287.7</v>
      </c>
      <c r="M1293" s="360">
        <v>5.96E-2</v>
      </c>
      <c r="N1293" s="344">
        <v>269.2</v>
      </c>
      <c r="O1293" s="360">
        <v>8.4099999999999994E-2</v>
      </c>
      <c r="P1293" s="344">
        <v>281.23</v>
      </c>
      <c r="Q1293" s="360">
        <v>6.0999999999999999E-2</v>
      </c>
      <c r="R1293" s="344">
        <v>282.77</v>
      </c>
    </row>
    <row r="1294" spans="1:18">
      <c r="A1294" s="296">
        <v>804491</v>
      </c>
      <c r="B1294" s="343" t="s">
        <v>1318</v>
      </c>
      <c r="C1294" s="296" t="s">
        <v>105</v>
      </c>
      <c r="D1294" s="344">
        <v>772.71</v>
      </c>
      <c r="E1294" s="360">
        <v>0.13469999999999999</v>
      </c>
      <c r="F1294" s="344">
        <v>223.23</v>
      </c>
      <c r="G1294" s="360">
        <v>5.2900000000000003E-2</v>
      </c>
      <c r="H1294" s="344">
        <v>276.39</v>
      </c>
      <c r="I1294" s="360">
        <v>5.9200000000000003E-2</v>
      </c>
      <c r="J1294" s="344">
        <v>272.52999999999997</v>
      </c>
      <c r="K1294" s="360">
        <v>0.1255</v>
      </c>
      <c r="L1294" s="344">
        <v>254.55</v>
      </c>
      <c r="M1294" s="360">
        <v>4.6399999999999997E-2</v>
      </c>
      <c r="N1294" s="344">
        <v>238.17</v>
      </c>
      <c r="O1294" s="360">
        <v>6.8699999999999997E-2</v>
      </c>
      <c r="P1294" s="344">
        <v>250.72</v>
      </c>
      <c r="Q1294" s="360">
        <v>4.7100000000000003E-2</v>
      </c>
      <c r="R1294" s="344">
        <v>249.44</v>
      </c>
    </row>
    <row r="1295" spans="1:18">
      <c r="A1295" s="296">
        <v>804490</v>
      </c>
      <c r="B1295" s="343" t="s">
        <v>1319</v>
      </c>
      <c r="C1295" s="296" t="s">
        <v>105</v>
      </c>
      <c r="D1295" s="344">
        <v>686.82</v>
      </c>
      <c r="E1295" s="360">
        <v>0.1227</v>
      </c>
      <c r="F1295" s="344">
        <v>319.72000000000003</v>
      </c>
      <c r="G1295" s="360">
        <v>0.26450000000000001</v>
      </c>
      <c r="H1295" s="344">
        <v>381.73</v>
      </c>
      <c r="I1295" s="360">
        <v>0.24740000000000001</v>
      </c>
      <c r="J1295" s="344">
        <v>412.4</v>
      </c>
      <c r="K1295" s="360">
        <v>9.4299999999999995E-2</v>
      </c>
      <c r="L1295" s="344">
        <v>372.8</v>
      </c>
      <c r="M1295" s="360">
        <v>0.1043</v>
      </c>
      <c r="N1295" s="344">
        <v>347.77</v>
      </c>
      <c r="O1295" s="360">
        <v>0.27160000000000001</v>
      </c>
      <c r="P1295" s="344">
        <v>352.17</v>
      </c>
      <c r="Q1295" s="360">
        <v>0.1104</v>
      </c>
      <c r="R1295" s="344">
        <v>360.84</v>
      </c>
    </row>
    <row r="1296" spans="1:18">
      <c r="A1296" s="296">
        <v>804501</v>
      </c>
      <c r="B1296" s="343" t="s">
        <v>1320</v>
      </c>
      <c r="C1296" s="296" t="s">
        <v>105</v>
      </c>
      <c r="D1296" s="344">
        <v>928.5</v>
      </c>
      <c r="E1296" s="360">
        <v>8.2900000000000001E-2</v>
      </c>
      <c r="F1296" s="344">
        <v>191.6</v>
      </c>
      <c r="G1296" s="360">
        <v>0.32090000000000002</v>
      </c>
      <c r="H1296" s="344">
        <v>229.02</v>
      </c>
      <c r="I1296" s="360">
        <v>0.29170000000000001</v>
      </c>
      <c r="J1296" s="344">
        <v>275.45999999999998</v>
      </c>
      <c r="K1296" s="360">
        <v>5.74E-2</v>
      </c>
      <c r="L1296" s="344">
        <v>219.22</v>
      </c>
      <c r="M1296" s="360">
        <v>7.2099999999999997E-2</v>
      </c>
      <c r="N1296" s="344">
        <v>204.44</v>
      </c>
      <c r="O1296" s="360">
        <v>0.32679999999999998</v>
      </c>
      <c r="P1296" s="344">
        <v>210.46</v>
      </c>
      <c r="Q1296" s="360">
        <v>7.51E-2</v>
      </c>
      <c r="R1296" s="344">
        <v>206.62</v>
      </c>
    </row>
    <row r="1297" spans="1:18">
      <c r="A1297" s="296">
        <v>804500</v>
      </c>
      <c r="B1297" s="343" t="s">
        <v>1321</v>
      </c>
      <c r="C1297" s="296" t="s">
        <v>105</v>
      </c>
      <c r="D1297" s="344">
        <v>831.13</v>
      </c>
      <c r="E1297" s="360">
        <v>0.1099</v>
      </c>
      <c r="F1297" s="344">
        <v>265.92</v>
      </c>
      <c r="G1297" s="360">
        <v>0.28160000000000002</v>
      </c>
      <c r="H1297" s="344">
        <v>317.66000000000003</v>
      </c>
      <c r="I1297" s="360">
        <v>0.2606</v>
      </c>
      <c r="J1297" s="344">
        <v>354.93</v>
      </c>
      <c r="K1297" s="360">
        <v>8.2299999999999998E-2</v>
      </c>
      <c r="L1297" s="344">
        <v>308.33999999999997</v>
      </c>
      <c r="M1297" s="360">
        <v>9.4700000000000006E-2</v>
      </c>
      <c r="N1297" s="344">
        <v>287.62</v>
      </c>
      <c r="O1297" s="360">
        <v>0.2878</v>
      </c>
      <c r="P1297" s="344">
        <v>292.7</v>
      </c>
      <c r="Q1297" s="360">
        <v>9.98E-2</v>
      </c>
      <c r="R1297" s="344">
        <v>296.11</v>
      </c>
    </row>
    <row r="1298" spans="1:18">
      <c r="A1298" s="296">
        <v>804473</v>
      </c>
      <c r="B1298" s="343" t="s">
        <v>1322</v>
      </c>
      <c r="C1298" s="296" t="s">
        <v>105</v>
      </c>
      <c r="D1298" s="344">
        <v>753.47</v>
      </c>
      <c r="E1298" s="360">
        <v>7.7499999999999999E-2</v>
      </c>
      <c r="F1298" s="344">
        <v>181.14</v>
      </c>
      <c r="G1298" s="360">
        <v>0.32900000000000001</v>
      </c>
      <c r="H1298" s="344">
        <v>216.58</v>
      </c>
      <c r="I1298" s="360">
        <v>0.2979</v>
      </c>
      <c r="J1298" s="344">
        <v>264.27</v>
      </c>
      <c r="K1298" s="360">
        <v>5.2699999999999997E-2</v>
      </c>
      <c r="L1298" s="344">
        <v>206.69</v>
      </c>
      <c r="M1298" s="360">
        <v>6.7299999999999999E-2</v>
      </c>
      <c r="N1298" s="344">
        <v>192.76</v>
      </c>
      <c r="O1298" s="360">
        <v>0.3347</v>
      </c>
      <c r="P1298" s="344">
        <v>198.93</v>
      </c>
      <c r="Q1298" s="360">
        <v>7.0000000000000007E-2</v>
      </c>
      <c r="R1298" s="344">
        <v>194.03</v>
      </c>
    </row>
    <row r="1299" spans="1:18">
      <c r="A1299" s="296">
        <v>804472</v>
      </c>
      <c r="B1299" s="343" t="s">
        <v>1323</v>
      </c>
      <c r="C1299" s="296" t="s">
        <v>105</v>
      </c>
      <c r="D1299" s="344">
        <v>652.75</v>
      </c>
      <c r="E1299" s="360">
        <v>0.11360000000000001</v>
      </c>
      <c r="F1299" s="344">
        <v>257.01</v>
      </c>
      <c r="G1299" s="360">
        <v>0.29160000000000003</v>
      </c>
      <c r="H1299" s="344">
        <v>306.7</v>
      </c>
      <c r="I1299" s="360">
        <v>0.27</v>
      </c>
      <c r="J1299" s="344">
        <v>345.37</v>
      </c>
      <c r="K1299" s="360">
        <v>8.4699999999999998E-2</v>
      </c>
      <c r="L1299" s="344">
        <v>296.56</v>
      </c>
      <c r="M1299" s="360">
        <v>9.8699999999999996E-2</v>
      </c>
      <c r="N1299" s="344">
        <v>276.95</v>
      </c>
      <c r="O1299" s="360">
        <v>0.29899999999999999</v>
      </c>
      <c r="P1299" s="344">
        <v>281.24</v>
      </c>
      <c r="Q1299" s="360">
        <v>0.104</v>
      </c>
      <c r="R1299" s="344">
        <v>284.23</v>
      </c>
    </row>
    <row r="1300" spans="1:18">
      <c r="A1300" s="296">
        <v>804483</v>
      </c>
      <c r="B1300" s="343" t="s">
        <v>1324</v>
      </c>
      <c r="C1300" s="296" t="s">
        <v>105</v>
      </c>
      <c r="D1300" s="344">
        <v>941.53</v>
      </c>
      <c r="E1300" s="360">
        <v>7.9200000000000007E-2</v>
      </c>
      <c r="F1300" s="344">
        <v>176.85</v>
      </c>
      <c r="G1300" s="360">
        <v>0.33710000000000001</v>
      </c>
      <c r="H1300" s="344">
        <v>211.31</v>
      </c>
      <c r="I1300" s="360">
        <v>0.3054</v>
      </c>
      <c r="J1300" s="344">
        <v>259.68</v>
      </c>
      <c r="K1300" s="360">
        <v>5.3600000000000002E-2</v>
      </c>
      <c r="L1300" s="344">
        <v>201.03</v>
      </c>
      <c r="M1300" s="360">
        <v>6.93E-2</v>
      </c>
      <c r="N1300" s="344">
        <v>187.63</v>
      </c>
      <c r="O1300" s="360">
        <v>0.34389999999999998</v>
      </c>
      <c r="P1300" s="344">
        <v>193.41</v>
      </c>
      <c r="Q1300" s="360">
        <v>7.1999999999999995E-2</v>
      </c>
      <c r="R1300" s="344">
        <v>188.32</v>
      </c>
    </row>
    <row r="1301" spans="1:18">
      <c r="A1301" s="296">
        <v>804482</v>
      </c>
      <c r="B1301" s="343" t="s">
        <v>1325</v>
      </c>
      <c r="C1301" s="296" t="s">
        <v>105</v>
      </c>
      <c r="D1301" s="344">
        <v>841.08</v>
      </c>
      <c r="E1301" s="360">
        <v>0.1027</v>
      </c>
      <c r="F1301" s="344">
        <v>226.4</v>
      </c>
      <c r="G1301" s="360">
        <v>0.30520000000000003</v>
      </c>
      <c r="H1301" s="344">
        <v>270.3</v>
      </c>
      <c r="I1301" s="360">
        <v>0.28039999999999998</v>
      </c>
      <c r="J1301" s="344">
        <v>312.64999999999998</v>
      </c>
      <c r="K1301" s="360">
        <v>7.4899999999999994E-2</v>
      </c>
      <c r="L1301" s="344">
        <v>260.10000000000002</v>
      </c>
      <c r="M1301" s="360">
        <v>0.09</v>
      </c>
      <c r="N1301" s="344">
        <v>242.85</v>
      </c>
      <c r="O1301" s="360">
        <v>0.312</v>
      </c>
      <c r="P1301" s="344">
        <v>247.71</v>
      </c>
      <c r="Q1301" s="360">
        <v>9.4500000000000001E-2</v>
      </c>
      <c r="R1301" s="344">
        <v>247.63</v>
      </c>
    </row>
    <row r="1302" spans="1:18">
      <c r="A1302" s="296">
        <v>804493</v>
      </c>
      <c r="B1302" s="343" t="s">
        <v>1326</v>
      </c>
      <c r="C1302" s="296" t="s">
        <v>105</v>
      </c>
      <c r="D1302" s="344">
        <v>1241.27</v>
      </c>
      <c r="E1302" s="360">
        <v>7.4300000000000005E-2</v>
      </c>
      <c r="F1302" s="344">
        <v>169.06</v>
      </c>
      <c r="G1302" s="360">
        <v>0.34379999999999999</v>
      </c>
      <c r="H1302" s="344">
        <v>202.07</v>
      </c>
      <c r="I1302" s="360">
        <v>0.31040000000000001</v>
      </c>
      <c r="J1302" s="344">
        <v>251.37</v>
      </c>
      <c r="K1302" s="360">
        <v>4.9500000000000002E-2</v>
      </c>
      <c r="L1302" s="344">
        <v>191.79</v>
      </c>
      <c r="M1302" s="360">
        <v>6.4899999999999999E-2</v>
      </c>
      <c r="N1302" s="344">
        <v>178.98</v>
      </c>
      <c r="O1302" s="360">
        <v>0.35039999999999999</v>
      </c>
      <c r="P1302" s="344">
        <v>184.89</v>
      </c>
      <c r="Q1302" s="360">
        <v>6.7299999999999999E-2</v>
      </c>
      <c r="R1302" s="344">
        <v>179.02</v>
      </c>
    </row>
    <row r="1303" spans="1:18">
      <c r="A1303" s="296">
        <v>804492</v>
      </c>
      <c r="B1303" s="343" t="s">
        <v>1327</v>
      </c>
      <c r="C1303" s="296" t="s">
        <v>105</v>
      </c>
      <c r="D1303" s="344">
        <v>1108.31</v>
      </c>
      <c r="E1303" s="360">
        <v>0.12559999999999999</v>
      </c>
      <c r="F1303" s="344">
        <v>387.52</v>
      </c>
      <c r="G1303" s="360">
        <v>7.4499999999999997E-2</v>
      </c>
      <c r="H1303" s="344">
        <v>476.12</v>
      </c>
      <c r="I1303" s="360">
        <v>7.7399999999999997E-2</v>
      </c>
      <c r="J1303" s="344">
        <v>444.03</v>
      </c>
      <c r="K1303" s="360">
        <v>0.114</v>
      </c>
      <c r="L1303" s="344">
        <v>459.18</v>
      </c>
      <c r="M1303" s="360">
        <v>6.2899999999999998E-2</v>
      </c>
      <c r="N1303" s="344">
        <v>426.75</v>
      </c>
      <c r="O1303" s="360">
        <v>8.6400000000000005E-2</v>
      </c>
      <c r="P1303" s="344">
        <v>436.11</v>
      </c>
      <c r="Q1303" s="360">
        <v>6.6199999999999995E-2</v>
      </c>
      <c r="R1303" s="344">
        <v>457.4</v>
      </c>
    </row>
    <row r="1304" spans="1:18">
      <c r="A1304" s="296">
        <v>804503</v>
      </c>
      <c r="B1304" s="343" t="s">
        <v>1328</v>
      </c>
      <c r="C1304" s="296" t="s">
        <v>105</v>
      </c>
      <c r="D1304" s="344">
        <v>1484.02</v>
      </c>
      <c r="E1304" s="360">
        <v>0.1087</v>
      </c>
      <c r="F1304" s="344">
        <v>304.2</v>
      </c>
      <c r="G1304" s="360">
        <v>4.5499999999999999E-2</v>
      </c>
      <c r="H1304" s="344">
        <v>376.8</v>
      </c>
      <c r="I1304" s="360">
        <v>5.0200000000000002E-2</v>
      </c>
      <c r="J1304" s="344">
        <v>354.96</v>
      </c>
      <c r="K1304" s="360">
        <v>0.1003</v>
      </c>
      <c r="L1304" s="344">
        <v>359.29</v>
      </c>
      <c r="M1304" s="360">
        <v>3.85E-2</v>
      </c>
      <c r="N1304" s="344">
        <v>333.54</v>
      </c>
      <c r="O1304" s="360">
        <v>5.67E-2</v>
      </c>
      <c r="P1304" s="344">
        <v>343.96</v>
      </c>
      <c r="Q1304" s="360">
        <v>4.02E-2</v>
      </c>
      <c r="R1304" s="344">
        <v>357.08</v>
      </c>
    </row>
    <row r="1305" spans="1:18">
      <c r="A1305" s="296">
        <v>804502</v>
      </c>
      <c r="B1305" s="343" t="s">
        <v>1329</v>
      </c>
      <c r="C1305" s="296" t="s">
        <v>105</v>
      </c>
      <c r="D1305" s="344">
        <v>1346.58</v>
      </c>
      <c r="E1305" s="360">
        <v>0.1134</v>
      </c>
      <c r="F1305" s="344">
        <v>382.64</v>
      </c>
      <c r="G1305" s="360">
        <v>6.0600000000000001E-2</v>
      </c>
      <c r="H1305" s="344">
        <v>472.08</v>
      </c>
      <c r="I1305" s="360">
        <v>6.3500000000000001E-2</v>
      </c>
      <c r="J1305" s="344">
        <v>439.14</v>
      </c>
      <c r="K1305" s="360">
        <v>0.1037</v>
      </c>
      <c r="L1305" s="344">
        <v>455.06</v>
      </c>
      <c r="M1305" s="360">
        <v>5.0900000000000001E-2</v>
      </c>
      <c r="N1305" s="344">
        <v>422.23</v>
      </c>
      <c r="O1305" s="360">
        <v>7.1099999999999997E-2</v>
      </c>
      <c r="P1305" s="344">
        <v>431.7</v>
      </c>
      <c r="Q1305" s="360">
        <v>5.3699999999999998E-2</v>
      </c>
      <c r="R1305" s="344">
        <v>453.67</v>
      </c>
    </row>
    <row r="1306" spans="1:18">
      <c r="A1306" s="296">
        <v>804180</v>
      </c>
      <c r="B1306" s="343" t="s">
        <v>1330</v>
      </c>
      <c r="C1306" s="296" t="s">
        <v>105</v>
      </c>
      <c r="D1306" s="344">
        <v>1161.8800000000001</v>
      </c>
      <c r="E1306" s="360">
        <v>0.1</v>
      </c>
      <c r="F1306" s="344">
        <v>322.88</v>
      </c>
      <c r="G1306" s="360">
        <v>3.8399999999999997E-2</v>
      </c>
      <c r="H1306" s="344">
        <v>400.83</v>
      </c>
      <c r="I1306" s="360">
        <v>4.2799999999999998E-2</v>
      </c>
      <c r="J1306" s="344">
        <v>375.27</v>
      </c>
      <c r="K1306" s="360">
        <v>9.2700000000000005E-2</v>
      </c>
      <c r="L1306" s="344">
        <v>383.43</v>
      </c>
      <c r="M1306" s="360">
        <v>3.2300000000000002E-2</v>
      </c>
      <c r="N1306" s="344">
        <v>355.38</v>
      </c>
      <c r="O1306" s="360">
        <v>4.8300000000000003E-2</v>
      </c>
      <c r="P1306" s="344">
        <v>365.61</v>
      </c>
      <c r="Q1306" s="360">
        <v>3.39E-2</v>
      </c>
      <c r="R1306" s="344">
        <v>381.69</v>
      </c>
    </row>
    <row r="1307" spans="1:18">
      <c r="A1307" s="296">
        <v>804181</v>
      </c>
      <c r="B1307" s="343" t="s">
        <v>1331</v>
      </c>
      <c r="C1307" s="296" t="s">
        <v>105</v>
      </c>
      <c r="D1307" s="344">
        <v>1257.3</v>
      </c>
      <c r="E1307" s="360">
        <v>0.16719999999999999</v>
      </c>
      <c r="F1307" s="344">
        <v>248.95</v>
      </c>
      <c r="G1307" s="360">
        <v>9.3200000000000005E-2</v>
      </c>
      <c r="H1307" s="344">
        <v>303.3</v>
      </c>
      <c r="I1307" s="360">
        <v>9.8599999999999993E-2</v>
      </c>
      <c r="J1307" s="344">
        <v>294.05</v>
      </c>
      <c r="K1307" s="360">
        <v>0.15290000000000001</v>
      </c>
      <c r="L1307" s="344">
        <v>284.49</v>
      </c>
      <c r="M1307" s="360">
        <v>8.1600000000000006E-2</v>
      </c>
      <c r="N1307" s="344">
        <v>266.57</v>
      </c>
      <c r="O1307" s="360">
        <v>0.11219999999999999</v>
      </c>
      <c r="P1307" s="344">
        <v>276.70999999999998</v>
      </c>
      <c r="Q1307" s="360">
        <v>8.3900000000000002E-2</v>
      </c>
      <c r="R1307" s="344">
        <v>280.57</v>
      </c>
    </row>
    <row r="1308" spans="1:18">
      <c r="A1308" s="296">
        <v>804182</v>
      </c>
      <c r="B1308" s="343" t="s">
        <v>1332</v>
      </c>
      <c r="C1308" s="296" t="s">
        <v>105</v>
      </c>
      <c r="D1308" s="344">
        <v>1235.31</v>
      </c>
      <c r="E1308" s="360">
        <v>0.15740000000000001</v>
      </c>
      <c r="F1308" s="344">
        <v>192.43</v>
      </c>
      <c r="G1308" s="360">
        <v>6.4399999999999999E-2</v>
      </c>
      <c r="H1308" s="344">
        <v>236.05</v>
      </c>
      <c r="I1308" s="360">
        <v>7.2099999999999997E-2</v>
      </c>
      <c r="J1308" s="344">
        <v>233.65</v>
      </c>
      <c r="K1308" s="360">
        <v>0.14610000000000001</v>
      </c>
      <c r="L1308" s="344">
        <v>217.13</v>
      </c>
      <c r="M1308" s="360">
        <v>5.7099999999999998E-2</v>
      </c>
      <c r="N1308" s="344">
        <v>203.58</v>
      </c>
      <c r="O1308" s="360">
        <v>8.3599999999999994E-2</v>
      </c>
      <c r="P1308" s="344">
        <v>214.77</v>
      </c>
      <c r="Q1308" s="360">
        <v>5.7700000000000001E-2</v>
      </c>
      <c r="R1308" s="344">
        <v>212.95</v>
      </c>
    </row>
    <row r="1309" spans="1:18">
      <c r="A1309" s="296">
        <v>804183</v>
      </c>
      <c r="B1309" s="343" t="s">
        <v>1333</v>
      </c>
      <c r="C1309" s="296" t="s">
        <v>105</v>
      </c>
      <c r="D1309" s="344">
        <v>1330.73</v>
      </c>
      <c r="E1309" s="360">
        <v>0.15160000000000001</v>
      </c>
      <c r="F1309" s="344">
        <v>253.63</v>
      </c>
      <c r="G1309" s="360">
        <v>7.6399999999999996E-2</v>
      </c>
      <c r="H1309" s="344">
        <v>310.58999999999997</v>
      </c>
      <c r="I1309" s="360">
        <v>8.1500000000000003E-2</v>
      </c>
      <c r="J1309" s="344">
        <v>299.39</v>
      </c>
      <c r="K1309" s="360">
        <v>0.13950000000000001</v>
      </c>
      <c r="L1309" s="344">
        <v>291.66000000000003</v>
      </c>
      <c r="M1309" s="360">
        <v>6.6400000000000001E-2</v>
      </c>
      <c r="N1309" s="344">
        <v>272.67</v>
      </c>
      <c r="O1309" s="360">
        <v>9.2799999999999994E-2</v>
      </c>
      <c r="P1309" s="344">
        <v>282.72000000000003</v>
      </c>
      <c r="Q1309" s="360">
        <v>6.8500000000000005E-2</v>
      </c>
      <c r="R1309" s="344">
        <v>288.20999999999998</v>
      </c>
    </row>
    <row r="1310" spans="1:18">
      <c r="A1310" s="296">
        <v>804184</v>
      </c>
      <c r="B1310" s="343" t="s">
        <v>1334</v>
      </c>
      <c r="C1310" s="296" t="s">
        <v>105</v>
      </c>
      <c r="D1310" s="344">
        <v>1698.88</v>
      </c>
      <c r="E1310" s="360">
        <v>0.1421</v>
      </c>
      <c r="F1310" s="344">
        <v>210.97</v>
      </c>
      <c r="G1310" s="360">
        <v>5.3100000000000001E-2</v>
      </c>
      <c r="H1310" s="344">
        <v>259.82</v>
      </c>
      <c r="I1310" s="360">
        <v>6.0100000000000001E-2</v>
      </c>
      <c r="J1310" s="344">
        <v>253.79</v>
      </c>
      <c r="K1310" s="360">
        <v>0.13239999999999999</v>
      </c>
      <c r="L1310" s="344">
        <v>240.85</v>
      </c>
      <c r="M1310" s="360">
        <v>4.65E-2</v>
      </c>
      <c r="N1310" s="344">
        <v>225.13</v>
      </c>
      <c r="O1310" s="360">
        <v>6.93E-2</v>
      </c>
      <c r="P1310" s="344">
        <v>235.96</v>
      </c>
      <c r="Q1310" s="360">
        <v>4.7500000000000001E-2</v>
      </c>
      <c r="R1310" s="344">
        <v>237.17</v>
      </c>
    </row>
    <row r="1311" spans="1:18">
      <c r="A1311" s="296">
        <v>804185</v>
      </c>
      <c r="B1311" s="343" t="s">
        <v>1335</v>
      </c>
      <c r="C1311" s="296" t="s">
        <v>105</v>
      </c>
      <c r="D1311" s="344">
        <v>1794.3</v>
      </c>
      <c r="E1311" s="360"/>
      <c r="F1311" s="344">
        <v>0</v>
      </c>
      <c r="G1311" s="360"/>
      <c r="H1311" s="344">
        <v>0</v>
      </c>
      <c r="I1311" s="360"/>
      <c r="J1311" s="344">
        <v>0</v>
      </c>
      <c r="K1311" s="360"/>
      <c r="L1311" s="344">
        <v>0</v>
      </c>
      <c r="M1311" s="360"/>
      <c r="N1311" s="344">
        <v>0</v>
      </c>
      <c r="O1311" s="360"/>
      <c r="P1311" s="344">
        <v>0</v>
      </c>
      <c r="Q1311" s="360"/>
      <c r="R1311" s="344">
        <v>0</v>
      </c>
    </row>
    <row r="1312" spans="1:18">
      <c r="A1312" s="296">
        <v>804186</v>
      </c>
      <c r="B1312" s="343" t="s">
        <v>1336</v>
      </c>
      <c r="C1312" s="296" t="s">
        <v>105</v>
      </c>
      <c r="D1312" s="344">
        <v>1938.88</v>
      </c>
      <c r="E1312" s="360"/>
      <c r="F1312" s="344">
        <v>0</v>
      </c>
      <c r="G1312" s="360"/>
      <c r="H1312" s="344">
        <v>0</v>
      </c>
      <c r="I1312" s="360"/>
      <c r="J1312" s="344">
        <v>0</v>
      </c>
      <c r="K1312" s="360"/>
      <c r="L1312" s="344">
        <v>0</v>
      </c>
      <c r="M1312" s="360"/>
      <c r="N1312" s="344">
        <v>0</v>
      </c>
      <c r="O1312" s="360"/>
      <c r="P1312" s="344">
        <v>0</v>
      </c>
      <c r="Q1312" s="360"/>
      <c r="R1312" s="344">
        <v>0</v>
      </c>
    </row>
    <row r="1313" spans="1:18">
      <c r="A1313" s="296">
        <v>804187</v>
      </c>
      <c r="B1313" s="343" t="s">
        <v>1337</v>
      </c>
      <c r="C1313" s="296" t="s">
        <v>105</v>
      </c>
      <c r="D1313" s="344">
        <v>2034.3</v>
      </c>
      <c r="E1313" s="360"/>
      <c r="F1313" s="344">
        <v>0</v>
      </c>
      <c r="G1313" s="360"/>
      <c r="H1313" s="344">
        <v>0</v>
      </c>
      <c r="I1313" s="360"/>
      <c r="J1313" s="344">
        <v>0</v>
      </c>
      <c r="K1313" s="360"/>
      <c r="L1313" s="344">
        <v>0</v>
      </c>
      <c r="M1313" s="360"/>
      <c r="N1313" s="344">
        <v>0</v>
      </c>
      <c r="O1313" s="360"/>
      <c r="P1313" s="344">
        <v>0</v>
      </c>
      <c r="Q1313" s="360"/>
      <c r="R1313" s="344">
        <v>0</v>
      </c>
    </row>
    <row r="1314" spans="1:18">
      <c r="A1314" s="296">
        <v>804188</v>
      </c>
      <c r="B1314" s="343" t="s">
        <v>1338</v>
      </c>
      <c r="C1314" s="296" t="s">
        <v>105</v>
      </c>
      <c r="D1314" s="344">
        <v>1602.3</v>
      </c>
      <c r="E1314" s="360"/>
      <c r="F1314" s="344">
        <v>0</v>
      </c>
      <c r="G1314" s="360"/>
      <c r="H1314" s="344">
        <v>0</v>
      </c>
      <c r="I1314" s="360"/>
      <c r="J1314" s="344">
        <v>0</v>
      </c>
      <c r="K1314" s="360"/>
      <c r="L1314" s="344">
        <v>0</v>
      </c>
      <c r="M1314" s="360"/>
      <c r="N1314" s="344">
        <v>0</v>
      </c>
      <c r="O1314" s="360"/>
      <c r="P1314" s="344">
        <v>0</v>
      </c>
      <c r="Q1314" s="360"/>
      <c r="R1314" s="344">
        <v>0</v>
      </c>
    </row>
    <row r="1315" spans="1:18">
      <c r="A1315" s="296">
        <v>804189</v>
      </c>
      <c r="B1315" s="343" t="s">
        <v>1339</v>
      </c>
      <c r="C1315" s="296" t="s">
        <v>105</v>
      </c>
      <c r="D1315" s="344">
        <v>1729.93</v>
      </c>
      <c r="E1315" s="360"/>
      <c r="F1315" s="344">
        <v>0</v>
      </c>
      <c r="G1315" s="360"/>
      <c r="H1315" s="344">
        <v>0</v>
      </c>
      <c r="I1315" s="360"/>
      <c r="J1315" s="344">
        <v>0</v>
      </c>
      <c r="K1315" s="360"/>
      <c r="L1315" s="344">
        <v>0</v>
      </c>
      <c r="M1315" s="360"/>
      <c r="N1315" s="344">
        <v>0</v>
      </c>
      <c r="O1315" s="360"/>
      <c r="P1315" s="344">
        <v>0</v>
      </c>
      <c r="Q1315" s="360"/>
      <c r="R1315" s="344">
        <v>0</v>
      </c>
    </row>
    <row r="1316" spans="1:18">
      <c r="A1316" s="296">
        <v>804190</v>
      </c>
      <c r="B1316" s="343" t="s">
        <v>1340</v>
      </c>
      <c r="C1316" s="296" t="s">
        <v>105</v>
      </c>
      <c r="D1316" s="344">
        <v>1666.03</v>
      </c>
      <c r="E1316" s="360"/>
      <c r="F1316" s="344">
        <v>0</v>
      </c>
      <c r="G1316" s="360"/>
      <c r="H1316" s="344">
        <v>0</v>
      </c>
      <c r="I1316" s="360"/>
      <c r="J1316" s="344">
        <v>0</v>
      </c>
      <c r="K1316" s="360"/>
      <c r="L1316" s="344">
        <v>0</v>
      </c>
      <c r="M1316" s="360"/>
      <c r="N1316" s="344">
        <v>0</v>
      </c>
      <c r="O1316" s="360"/>
      <c r="P1316" s="344">
        <v>0</v>
      </c>
      <c r="Q1316" s="360"/>
      <c r="R1316" s="344">
        <v>0</v>
      </c>
    </row>
    <row r="1317" spans="1:18">
      <c r="A1317" s="296">
        <v>804191</v>
      </c>
      <c r="B1317" s="343" t="s">
        <v>1341</v>
      </c>
      <c r="C1317" s="296" t="s">
        <v>105</v>
      </c>
      <c r="D1317" s="344">
        <v>1793.67</v>
      </c>
      <c r="E1317" s="360"/>
      <c r="F1317" s="344">
        <v>0</v>
      </c>
      <c r="G1317" s="360"/>
      <c r="H1317" s="344">
        <v>0</v>
      </c>
      <c r="I1317" s="360"/>
      <c r="J1317" s="344">
        <v>0</v>
      </c>
      <c r="K1317" s="360"/>
      <c r="L1317" s="344">
        <v>0</v>
      </c>
      <c r="M1317" s="360"/>
      <c r="N1317" s="344">
        <v>0</v>
      </c>
      <c r="O1317" s="360"/>
      <c r="P1317" s="344">
        <v>0</v>
      </c>
      <c r="Q1317" s="360"/>
      <c r="R1317" s="344">
        <v>0</v>
      </c>
    </row>
    <row r="1318" spans="1:18">
      <c r="A1318" s="296">
        <v>804192</v>
      </c>
      <c r="B1318" s="343" t="s">
        <v>1342</v>
      </c>
      <c r="C1318" s="296" t="s">
        <v>105</v>
      </c>
      <c r="D1318" s="344">
        <v>1830.08</v>
      </c>
      <c r="E1318" s="360"/>
      <c r="F1318" s="344">
        <v>0</v>
      </c>
      <c r="G1318" s="360"/>
      <c r="H1318" s="344">
        <v>0</v>
      </c>
      <c r="I1318" s="360"/>
      <c r="J1318" s="344">
        <v>0</v>
      </c>
      <c r="K1318" s="360"/>
      <c r="L1318" s="344">
        <v>0</v>
      </c>
      <c r="M1318" s="360"/>
      <c r="N1318" s="344">
        <v>0</v>
      </c>
      <c r="O1318" s="360"/>
      <c r="P1318" s="344">
        <v>0</v>
      </c>
      <c r="Q1318" s="360"/>
      <c r="R1318" s="344">
        <v>0</v>
      </c>
    </row>
    <row r="1319" spans="1:18">
      <c r="A1319" s="296">
        <v>804193</v>
      </c>
      <c r="B1319" s="343" t="s">
        <v>1343</v>
      </c>
      <c r="C1319" s="296" t="s">
        <v>105</v>
      </c>
      <c r="D1319" s="344">
        <v>1957.72</v>
      </c>
      <c r="E1319" s="360"/>
      <c r="F1319" s="344">
        <v>0</v>
      </c>
      <c r="G1319" s="360"/>
      <c r="H1319" s="344">
        <v>0</v>
      </c>
      <c r="I1319" s="360"/>
      <c r="J1319" s="344">
        <v>0</v>
      </c>
      <c r="K1319" s="360"/>
      <c r="L1319" s="344">
        <v>0</v>
      </c>
      <c r="M1319" s="360"/>
      <c r="N1319" s="344">
        <v>0</v>
      </c>
      <c r="O1319" s="360"/>
      <c r="P1319" s="344">
        <v>0</v>
      </c>
      <c r="Q1319" s="360"/>
      <c r="R1319" s="344">
        <v>0</v>
      </c>
    </row>
    <row r="1320" spans="1:18">
      <c r="A1320" s="296">
        <v>804194</v>
      </c>
      <c r="B1320" s="343" t="s">
        <v>1344</v>
      </c>
      <c r="C1320" s="296" t="s">
        <v>105</v>
      </c>
      <c r="D1320" s="344">
        <v>2483.52</v>
      </c>
      <c r="E1320" s="360"/>
      <c r="F1320" s="344">
        <v>0</v>
      </c>
      <c r="G1320" s="360"/>
      <c r="H1320" s="344">
        <v>0</v>
      </c>
      <c r="I1320" s="360"/>
      <c r="J1320" s="344">
        <v>0</v>
      </c>
      <c r="K1320" s="360"/>
      <c r="L1320" s="344">
        <v>0</v>
      </c>
      <c r="M1320" s="360"/>
      <c r="N1320" s="344">
        <v>0</v>
      </c>
      <c r="O1320" s="360"/>
      <c r="P1320" s="344">
        <v>0</v>
      </c>
      <c r="Q1320" s="360"/>
      <c r="R1320" s="344">
        <v>0</v>
      </c>
    </row>
    <row r="1321" spans="1:18">
      <c r="A1321" s="296">
        <v>804195</v>
      </c>
      <c r="B1321" s="343" t="s">
        <v>1345</v>
      </c>
      <c r="C1321" s="296" t="s">
        <v>105</v>
      </c>
      <c r="D1321" s="344">
        <v>2611.16</v>
      </c>
      <c r="E1321" s="360"/>
      <c r="F1321" s="344">
        <v>0</v>
      </c>
      <c r="G1321" s="360"/>
      <c r="H1321" s="344">
        <v>0</v>
      </c>
      <c r="I1321" s="360"/>
      <c r="J1321" s="344">
        <v>0</v>
      </c>
      <c r="K1321" s="360"/>
      <c r="L1321" s="344">
        <v>0</v>
      </c>
      <c r="M1321" s="360"/>
      <c r="N1321" s="344">
        <v>0</v>
      </c>
      <c r="O1321" s="360"/>
      <c r="P1321" s="344">
        <v>0</v>
      </c>
      <c r="Q1321" s="360"/>
      <c r="R1321" s="344">
        <v>0</v>
      </c>
    </row>
    <row r="1322" spans="1:18">
      <c r="A1322" s="296">
        <v>804196</v>
      </c>
      <c r="B1322" s="343" t="s">
        <v>1346</v>
      </c>
      <c r="C1322" s="296" t="s">
        <v>105</v>
      </c>
      <c r="D1322" s="344">
        <v>2413.11</v>
      </c>
      <c r="E1322" s="360"/>
      <c r="F1322" s="344">
        <v>0</v>
      </c>
      <c r="G1322" s="360"/>
      <c r="H1322" s="344">
        <v>0</v>
      </c>
      <c r="I1322" s="360"/>
      <c r="J1322" s="344">
        <v>0</v>
      </c>
      <c r="K1322" s="360"/>
      <c r="L1322" s="344">
        <v>0</v>
      </c>
      <c r="M1322" s="360"/>
      <c r="N1322" s="344">
        <v>0</v>
      </c>
      <c r="O1322" s="360"/>
      <c r="P1322" s="344">
        <v>0</v>
      </c>
      <c r="Q1322" s="360"/>
      <c r="R1322" s="344">
        <v>0</v>
      </c>
    </row>
    <row r="1323" spans="1:18">
      <c r="A1323" s="296">
        <v>804197</v>
      </c>
      <c r="B1323" s="343" t="s">
        <v>1347</v>
      </c>
      <c r="C1323" s="296" t="s">
        <v>105</v>
      </c>
      <c r="D1323" s="344">
        <v>2575.6999999999998</v>
      </c>
      <c r="E1323" s="360"/>
      <c r="F1323" s="344">
        <v>0</v>
      </c>
      <c r="G1323" s="360"/>
      <c r="H1323" s="344">
        <v>0</v>
      </c>
      <c r="I1323" s="360"/>
      <c r="J1323" s="344">
        <v>0</v>
      </c>
      <c r="K1323" s="360"/>
      <c r="L1323" s="344">
        <v>0</v>
      </c>
      <c r="M1323" s="360"/>
      <c r="N1323" s="344">
        <v>0</v>
      </c>
      <c r="O1323" s="360"/>
      <c r="P1323" s="344">
        <v>0</v>
      </c>
      <c r="Q1323" s="360"/>
      <c r="R1323" s="344">
        <v>0</v>
      </c>
    </row>
    <row r="1324" spans="1:18">
      <c r="A1324" s="296">
        <v>804198</v>
      </c>
      <c r="B1324" s="343" t="s">
        <v>1348</v>
      </c>
      <c r="C1324" s="296" t="s">
        <v>105</v>
      </c>
      <c r="D1324" s="344">
        <v>2685.11</v>
      </c>
      <c r="E1324" s="360"/>
      <c r="F1324" s="344">
        <v>0</v>
      </c>
      <c r="G1324" s="360"/>
      <c r="H1324" s="344">
        <v>0</v>
      </c>
      <c r="I1324" s="360"/>
      <c r="J1324" s="344">
        <v>0</v>
      </c>
      <c r="K1324" s="360"/>
      <c r="L1324" s="344">
        <v>0</v>
      </c>
      <c r="M1324" s="360"/>
      <c r="N1324" s="344">
        <v>0</v>
      </c>
      <c r="O1324" s="360"/>
      <c r="P1324" s="344">
        <v>0</v>
      </c>
      <c r="Q1324" s="360"/>
      <c r="R1324" s="344">
        <v>0</v>
      </c>
    </row>
    <row r="1325" spans="1:18">
      <c r="A1325" s="296">
        <v>804199</v>
      </c>
      <c r="B1325" s="343" t="s">
        <v>1349</v>
      </c>
      <c r="C1325" s="296" t="s">
        <v>105</v>
      </c>
      <c r="D1325" s="344">
        <v>2847.7</v>
      </c>
      <c r="E1325" s="360"/>
      <c r="F1325" s="344">
        <v>0</v>
      </c>
      <c r="G1325" s="360"/>
      <c r="H1325" s="344">
        <v>0</v>
      </c>
      <c r="I1325" s="360"/>
      <c r="J1325" s="344">
        <v>0</v>
      </c>
      <c r="K1325" s="360"/>
      <c r="L1325" s="344">
        <v>0</v>
      </c>
      <c r="M1325" s="360"/>
      <c r="N1325" s="344">
        <v>0</v>
      </c>
      <c r="O1325" s="360"/>
      <c r="P1325" s="344">
        <v>0</v>
      </c>
      <c r="Q1325" s="360"/>
      <c r="R1325" s="344">
        <v>0</v>
      </c>
    </row>
    <row r="1326" spans="1:18">
      <c r="A1326" s="296">
        <v>804200</v>
      </c>
      <c r="B1326" s="343" t="s">
        <v>1350</v>
      </c>
      <c r="C1326" s="296" t="s">
        <v>105</v>
      </c>
      <c r="D1326" s="344">
        <v>3301.11</v>
      </c>
      <c r="E1326" s="360"/>
      <c r="F1326" s="344">
        <v>0</v>
      </c>
      <c r="G1326" s="360"/>
      <c r="H1326" s="344">
        <v>0</v>
      </c>
      <c r="I1326" s="360"/>
      <c r="J1326" s="344">
        <v>0</v>
      </c>
      <c r="K1326" s="360"/>
      <c r="L1326" s="344">
        <v>0</v>
      </c>
      <c r="M1326" s="360"/>
      <c r="N1326" s="344">
        <v>0</v>
      </c>
      <c r="O1326" s="360"/>
      <c r="P1326" s="344">
        <v>0</v>
      </c>
      <c r="Q1326" s="360"/>
      <c r="R1326" s="344">
        <v>0</v>
      </c>
    </row>
    <row r="1327" spans="1:18">
      <c r="A1327" s="296">
        <v>804201</v>
      </c>
      <c r="B1327" s="343" t="s">
        <v>1351</v>
      </c>
      <c r="C1327" s="296" t="s">
        <v>105</v>
      </c>
      <c r="D1327" s="344">
        <v>3463.7</v>
      </c>
      <c r="E1327" s="360"/>
      <c r="F1327" s="344">
        <v>0</v>
      </c>
      <c r="G1327" s="360"/>
      <c r="H1327" s="344">
        <v>0</v>
      </c>
      <c r="I1327" s="360"/>
      <c r="J1327" s="344">
        <v>0</v>
      </c>
      <c r="K1327" s="360"/>
      <c r="L1327" s="344">
        <v>0</v>
      </c>
      <c r="M1327" s="360"/>
      <c r="N1327" s="344">
        <v>0</v>
      </c>
      <c r="O1327" s="360"/>
      <c r="P1327" s="344">
        <v>0</v>
      </c>
      <c r="Q1327" s="360"/>
      <c r="R1327" s="344">
        <v>0</v>
      </c>
    </row>
    <row r="1328" spans="1:18">
      <c r="A1328" s="296">
        <v>804202</v>
      </c>
      <c r="B1328" s="343" t="s">
        <v>1352</v>
      </c>
      <c r="C1328" s="296" t="s">
        <v>105</v>
      </c>
      <c r="D1328" s="344">
        <v>3596.9</v>
      </c>
      <c r="E1328" s="360"/>
      <c r="F1328" s="344">
        <v>0</v>
      </c>
      <c r="G1328" s="360"/>
      <c r="H1328" s="344">
        <v>0</v>
      </c>
      <c r="I1328" s="360"/>
      <c r="J1328" s="344">
        <v>0</v>
      </c>
      <c r="K1328" s="360"/>
      <c r="L1328" s="344">
        <v>0</v>
      </c>
      <c r="M1328" s="360"/>
      <c r="N1328" s="344">
        <v>0</v>
      </c>
      <c r="O1328" s="360"/>
      <c r="P1328" s="344">
        <v>0</v>
      </c>
      <c r="Q1328" s="360"/>
      <c r="R1328" s="344">
        <v>0</v>
      </c>
    </row>
    <row r="1329" spans="1:18">
      <c r="A1329" s="296">
        <v>804203</v>
      </c>
      <c r="B1329" s="343" t="s">
        <v>1353</v>
      </c>
      <c r="C1329" s="296" t="s">
        <v>105</v>
      </c>
      <c r="D1329" s="344">
        <v>3759.49</v>
      </c>
      <c r="E1329" s="360"/>
      <c r="F1329" s="344">
        <v>0</v>
      </c>
      <c r="G1329" s="360"/>
      <c r="H1329" s="344">
        <v>0</v>
      </c>
      <c r="I1329" s="360"/>
      <c r="J1329" s="344">
        <v>0</v>
      </c>
      <c r="K1329" s="360"/>
      <c r="L1329" s="344">
        <v>0</v>
      </c>
      <c r="M1329" s="360"/>
      <c r="N1329" s="344">
        <v>0</v>
      </c>
      <c r="O1329" s="360"/>
      <c r="P1329" s="344">
        <v>0</v>
      </c>
      <c r="Q1329" s="360"/>
      <c r="R1329" s="344">
        <v>0</v>
      </c>
    </row>
    <row r="1330" spans="1:18">
      <c r="A1330" s="296">
        <v>804204</v>
      </c>
      <c r="B1330" s="343" t="s">
        <v>1354</v>
      </c>
      <c r="C1330" s="296" t="s">
        <v>105</v>
      </c>
      <c r="D1330" s="344">
        <v>3388.09</v>
      </c>
      <c r="E1330" s="360"/>
      <c r="F1330" s="344">
        <v>0</v>
      </c>
      <c r="G1330" s="360"/>
      <c r="H1330" s="344">
        <v>0</v>
      </c>
      <c r="I1330" s="360"/>
      <c r="J1330" s="344">
        <v>0</v>
      </c>
      <c r="K1330" s="360"/>
      <c r="L1330" s="344">
        <v>0</v>
      </c>
      <c r="M1330" s="360"/>
      <c r="N1330" s="344">
        <v>0</v>
      </c>
      <c r="O1330" s="360"/>
      <c r="P1330" s="344">
        <v>0</v>
      </c>
      <c r="Q1330" s="360"/>
      <c r="R1330" s="344">
        <v>0</v>
      </c>
    </row>
    <row r="1331" spans="1:18">
      <c r="A1331" s="296">
        <v>804205</v>
      </c>
      <c r="B1331" s="343" t="s">
        <v>1355</v>
      </c>
      <c r="C1331" s="296" t="s">
        <v>105</v>
      </c>
      <c r="D1331" s="344">
        <v>3597.85</v>
      </c>
      <c r="E1331" s="360"/>
      <c r="F1331" s="344">
        <v>0</v>
      </c>
      <c r="G1331" s="360"/>
      <c r="H1331" s="344">
        <v>0</v>
      </c>
      <c r="I1331" s="360"/>
      <c r="J1331" s="344">
        <v>0</v>
      </c>
      <c r="K1331" s="360"/>
      <c r="L1331" s="344">
        <v>0</v>
      </c>
      <c r="M1331" s="360"/>
      <c r="N1331" s="344">
        <v>0</v>
      </c>
      <c r="O1331" s="360"/>
      <c r="P1331" s="344">
        <v>0</v>
      </c>
      <c r="Q1331" s="360"/>
      <c r="R1331" s="344">
        <v>0</v>
      </c>
    </row>
    <row r="1332" spans="1:18">
      <c r="A1332" s="296">
        <v>804206</v>
      </c>
      <c r="B1332" s="343" t="s">
        <v>1356</v>
      </c>
      <c r="C1332" s="296" t="s">
        <v>105</v>
      </c>
      <c r="D1332" s="344">
        <v>3774.09</v>
      </c>
      <c r="E1332" s="360"/>
      <c r="F1332" s="344">
        <v>0</v>
      </c>
      <c r="G1332" s="360"/>
      <c r="H1332" s="344">
        <v>0</v>
      </c>
      <c r="I1332" s="360"/>
      <c r="J1332" s="344">
        <v>0</v>
      </c>
      <c r="K1332" s="360"/>
      <c r="L1332" s="344">
        <v>0</v>
      </c>
      <c r="M1332" s="360"/>
      <c r="N1332" s="344">
        <v>0</v>
      </c>
      <c r="O1332" s="360"/>
      <c r="P1332" s="344">
        <v>0</v>
      </c>
      <c r="Q1332" s="360"/>
      <c r="R1332" s="344">
        <v>0</v>
      </c>
    </row>
    <row r="1333" spans="1:18">
      <c r="A1333" s="296">
        <v>804207</v>
      </c>
      <c r="B1333" s="343" t="s">
        <v>1357</v>
      </c>
      <c r="C1333" s="296" t="s">
        <v>105</v>
      </c>
      <c r="D1333" s="344">
        <v>3983.85</v>
      </c>
      <c r="E1333" s="360"/>
      <c r="F1333" s="344">
        <v>0</v>
      </c>
      <c r="G1333" s="360"/>
      <c r="H1333" s="344">
        <v>0</v>
      </c>
      <c r="I1333" s="360"/>
      <c r="J1333" s="344">
        <v>0</v>
      </c>
      <c r="K1333" s="360"/>
      <c r="L1333" s="344">
        <v>0</v>
      </c>
      <c r="M1333" s="360"/>
      <c r="N1333" s="344">
        <v>0</v>
      </c>
      <c r="O1333" s="360"/>
      <c r="P1333" s="344">
        <v>0</v>
      </c>
      <c r="Q1333" s="360"/>
      <c r="R1333" s="344">
        <v>0</v>
      </c>
    </row>
    <row r="1334" spans="1:18">
      <c r="A1334" s="296">
        <v>804208</v>
      </c>
      <c r="B1334" s="343" t="s">
        <v>1358</v>
      </c>
      <c r="C1334" s="296" t="s">
        <v>105</v>
      </c>
      <c r="D1334" s="344">
        <v>4427.41</v>
      </c>
      <c r="E1334" s="360"/>
      <c r="F1334" s="344">
        <v>0</v>
      </c>
      <c r="G1334" s="360"/>
      <c r="H1334" s="344">
        <v>0</v>
      </c>
      <c r="I1334" s="360"/>
      <c r="J1334" s="344">
        <v>0</v>
      </c>
      <c r="K1334" s="360"/>
      <c r="L1334" s="344">
        <v>0</v>
      </c>
      <c r="M1334" s="360"/>
      <c r="N1334" s="344">
        <v>0</v>
      </c>
      <c r="O1334" s="360"/>
      <c r="P1334" s="344">
        <v>0</v>
      </c>
      <c r="Q1334" s="360"/>
      <c r="R1334" s="344">
        <v>0</v>
      </c>
    </row>
    <row r="1335" spans="1:18">
      <c r="A1335" s="296">
        <v>804209</v>
      </c>
      <c r="B1335" s="343" t="s">
        <v>1359</v>
      </c>
      <c r="C1335" s="296" t="s">
        <v>105</v>
      </c>
      <c r="D1335" s="344">
        <v>4637.17</v>
      </c>
      <c r="E1335" s="360"/>
      <c r="F1335" s="344">
        <v>0</v>
      </c>
      <c r="G1335" s="360"/>
      <c r="H1335" s="344">
        <v>0</v>
      </c>
      <c r="I1335" s="360"/>
      <c r="J1335" s="344">
        <v>0</v>
      </c>
      <c r="K1335" s="360"/>
      <c r="L1335" s="344">
        <v>0</v>
      </c>
      <c r="M1335" s="360"/>
      <c r="N1335" s="344">
        <v>0</v>
      </c>
      <c r="O1335" s="360"/>
      <c r="P1335" s="344">
        <v>0</v>
      </c>
      <c r="Q1335" s="360"/>
      <c r="R1335" s="344">
        <v>0</v>
      </c>
    </row>
    <row r="1336" spans="1:18">
      <c r="A1336" s="296">
        <v>804210</v>
      </c>
      <c r="B1336" s="343" t="s">
        <v>1360</v>
      </c>
      <c r="C1336" s="296" t="s">
        <v>105</v>
      </c>
      <c r="D1336" s="344">
        <v>5258.09</v>
      </c>
      <c r="E1336" s="360"/>
      <c r="F1336" s="344">
        <v>0</v>
      </c>
      <c r="G1336" s="360"/>
      <c r="H1336" s="344">
        <v>0</v>
      </c>
      <c r="I1336" s="360"/>
      <c r="J1336" s="344">
        <v>0</v>
      </c>
      <c r="K1336" s="360"/>
      <c r="L1336" s="344">
        <v>0</v>
      </c>
      <c r="M1336" s="360"/>
      <c r="N1336" s="344">
        <v>0</v>
      </c>
      <c r="O1336" s="360"/>
      <c r="P1336" s="344">
        <v>0</v>
      </c>
      <c r="Q1336" s="360"/>
      <c r="R1336" s="344">
        <v>0</v>
      </c>
    </row>
    <row r="1337" spans="1:18">
      <c r="A1337" s="296">
        <v>804211</v>
      </c>
      <c r="B1337" s="343" t="s">
        <v>1361</v>
      </c>
      <c r="C1337" s="296" t="s">
        <v>105</v>
      </c>
      <c r="D1337" s="344">
        <v>5467.85</v>
      </c>
      <c r="E1337" s="360"/>
      <c r="F1337" s="344">
        <v>0</v>
      </c>
      <c r="G1337" s="360"/>
      <c r="H1337" s="344">
        <v>0</v>
      </c>
      <c r="I1337" s="360"/>
      <c r="J1337" s="344">
        <v>0</v>
      </c>
      <c r="K1337" s="360"/>
      <c r="L1337" s="344">
        <v>0</v>
      </c>
      <c r="M1337" s="360"/>
      <c r="N1337" s="344">
        <v>0</v>
      </c>
      <c r="O1337" s="360"/>
      <c r="P1337" s="344">
        <v>0</v>
      </c>
      <c r="Q1337" s="360"/>
      <c r="R1337" s="344">
        <v>0</v>
      </c>
    </row>
    <row r="1338" spans="1:18">
      <c r="A1338" s="296">
        <v>804012</v>
      </c>
      <c r="B1338" s="343" t="s">
        <v>1362</v>
      </c>
      <c r="C1338" s="296" t="s">
        <v>105</v>
      </c>
      <c r="D1338" s="344">
        <v>256.83</v>
      </c>
      <c r="E1338" s="360"/>
      <c r="F1338" s="344">
        <v>0</v>
      </c>
      <c r="G1338" s="360"/>
      <c r="H1338" s="344">
        <v>0</v>
      </c>
      <c r="I1338" s="360"/>
      <c r="J1338" s="344">
        <v>0</v>
      </c>
      <c r="K1338" s="360"/>
      <c r="L1338" s="344">
        <v>0</v>
      </c>
      <c r="M1338" s="360"/>
      <c r="N1338" s="344">
        <v>0</v>
      </c>
      <c r="O1338" s="360"/>
      <c r="P1338" s="344">
        <v>0</v>
      </c>
      <c r="Q1338" s="360"/>
      <c r="R1338" s="344">
        <v>0</v>
      </c>
    </row>
    <row r="1339" spans="1:18">
      <c r="A1339" s="296">
        <v>804013</v>
      </c>
      <c r="B1339" s="343" t="s">
        <v>1363</v>
      </c>
      <c r="C1339" s="296" t="s">
        <v>105</v>
      </c>
      <c r="D1339" s="344">
        <v>280.08</v>
      </c>
      <c r="E1339" s="360"/>
      <c r="F1339" s="344">
        <v>0</v>
      </c>
      <c r="G1339" s="360"/>
      <c r="H1339" s="344">
        <v>0</v>
      </c>
      <c r="I1339" s="360"/>
      <c r="J1339" s="344">
        <v>0</v>
      </c>
      <c r="K1339" s="360"/>
      <c r="L1339" s="344">
        <v>0</v>
      </c>
      <c r="M1339" s="360"/>
      <c r="N1339" s="344">
        <v>0</v>
      </c>
      <c r="O1339" s="360"/>
      <c r="P1339" s="344">
        <v>0</v>
      </c>
      <c r="Q1339" s="360"/>
      <c r="R1339" s="344">
        <v>0</v>
      </c>
    </row>
    <row r="1340" spans="1:18">
      <c r="A1340" s="296">
        <v>804014</v>
      </c>
      <c r="B1340" s="343" t="s">
        <v>1364</v>
      </c>
      <c r="C1340" s="296" t="s">
        <v>105</v>
      </c>
      <c r="D1340" s="344">
        <v>273.41000000000003</v>
      </c>
      <c r="E1340" s="360"/>
      <c r="F1340" s="344">
        <v>0</v>
      </c>
      <c r="G1340" s="360"/>
      <c r="H1340" s="344">
        <v>0</v>
      </c>
      <c r="I1340" s="360"/>
      <c r="J1340" s="344">
        <v>0</v>
      </c>
      <c r="K1340" s="360"/>
      <c r="L1340" s="344">
        <v>0</v>
      </c>
      <c r="M1340" s="360"/>
      <c r="N1340" s="344">
        <v>0</v>
      </c>
      <c r="O1340" s="360"/>
      <c r="P1340" s="344">
        <v>0</v>
      </c>
      <c r="Q1340" s="360"/>
      <c r="R1340" s="344">
        <v>0</v>
      </c>
    </row>
    <row r="1341" spans="1:18">
      <c r="A1341" s="296">
        <v>804015</v>
      </c>
      <c r="B1341" s="343" t="s">
        <v>1365</v>
      </c>
      <c r="C1341" s="296" t="s">
        <v>105</v>
      </c>
      <c r="D1341" s="344">
        <v>296.66000000000003</v>
      </c>
      <c r="E1341" s="360"/>
      <c r="F1341" s="344">
        <v>0</v>
      </c>
      <c r="G1341" s="360"/>
      <c r="H1341" s="344">
        <v>0</v>
      </c>
      <c r="I1341" s="360"/>
      <c r="J1341" s="344">
        <v>0</v>
      </c>
      <c r="K1341" s="360"/>
      <c r="L1341" s="344">
        <v>0</v>
      </c>
      <c r="M1341" s="360"/>
      <c r="N1341" s="344">
        <v>0</v>
      </c>
      <c r="O1341" s="360"/>
      <c r="P1341" s="344">
        <v>0</v>
      </c>
      <c r="Q1341" s="360"/>
      <c r="R1341" s="344">
        <v>0</v>
      </c>
    </row>
    <row r="1342" spans="1:18">
      <c r="A1342" s="296">
        <v>804016</v>
      </c>
      <c r="B1342" s="343" t="s">
        <v>1366</v>
      </c>
      <c r="C1342" s="296" t="s">
        <v>105</v>
      </c>
      <c r="D1342" s="344">
        <v>276.45</v>
      </c>
      <c r="E1342" s="360"/>
      <c r="F1342" s="344">
        <v>0</v>
      </c>
      <c r="G1342" s="360"/>
      <c r="H1342" s="344">
        <v>0</v>
      </c>
      <c r="I1342" s="360"/>
      <c r="J1342" s="344">
        <v>0</v>
      </c>
      <c r="K1342" s="360"/>
      <c r="L1342" s="344">
        <v>0</v>
      </c>
      <c r="M1342" s="360"/>
      <c r="N1342" s="344">
        <v>0</v>
      </c>
      <c r="O1342" s="360"/>
      <c r="P1342" s="344">
        <v>0</v>
      </c>
      <c r="Q1342" s="360"/>
      <c r="R1342" s="344">
        <v>0</v>
      </c>
    </row>
    <row r="1343" spans="1:18">
      <c r="A1343" s="296">
        <v>804017</v>
      </c>
      <c r="B1343" s="343" t="s">
        <v>1367</v>
      </c>
      <c r="C1343" s="296" t="s">
        <v>105</v>
      </c>
      <c r="D1343" s="344">
        <v>299.7</v>
      </c>
      <c r="E1343" s="360"/>
      <c r="F1343" s="344">
        <v>0</v>
      </c>
      <c r="G1343" s="360"/>
      <c r="H1343" s="344">
        <v>0</v>
      </c>
      <c r="I1343" s="360"/>
      <c r="J1343" s="344">
        <v>0</v>
      </c>
      <c r="K1343" s="360"/>
      <c r="L1343" s="344">
        <v>0</v>
      </c>
      <c r="M1343" s="360"/>
      <c r="N1343" s="344">
        <v>0</v>
      </c>
      <c r="O1343" s="360"/>
      <c r="P1343" s="344">
        <v>0</v>
      </c>
      <c r="Q1343" s="360"/>
      <c r="R1343" s="344">
        <v>0</v>
      </c>
    </row>
    <row r="1344" spans="1:18">
      <c r="A1344" s="296">
        <v>804018</v>
      </c>
      <c r="B1344" s="343" t="s">
        <v>1368</v>
      </c>
      <c r="C1344" s="296" t="s">
        <v>105</v>
      </c>
      <c r="D1344" s="344">
        <v>348.25</v>
      </c>
      <c r="E1344" s="360"/>
      <c r="F1344" s="344">
        <v>0</v>
      </c>
      <c r="G1344" s="360"/>
      <c r="H1344" s="344">
        <v>0</v>
      </c>
      <c r="I1344" s="360"/>
      <c r="J1344" s="344">
        <v>0</v>
      </c>
      <c r="K1344" s="360"/>
      <c r="L1344" s="344">
        <v>0</v>
      </c>
      <c r="M1344" s="360"/>
      <c r="N1344" s="344">
        <v>0</v>
      </c>
      <c r="O1344" s="360"/>
      <c r="P1344" s="344">
        <v>0</v>
      </c>
      <c r="Q1344" s="360"/>
      <c r="R1344" s="344">
        <v>0</v>
      </c>
    </row>
    <row r="1345" spans="1:18">
      <c r="A1345" s="296">
        <v>804019</v>
      </c>
      <c r="B1345" s="343" t="s">
        <v>1369</v>
      </c>
      <c r="C1345" s="296" t="s">
        <v>105</v>
      </c>
      <c r="D1345" s="344">
        <v>371.5</v>
      </c>
      <c r="E1345" s="360"/>
      <c r="F1345" s="344">
        <v>0</v>
      </c>
      <c r="G1345" s="360"/>
      <c r="H1345" s="344">
        <v>0</v>
      </c>
      <c r="I1345" s="360"/>
      <c r="J1345" s="344">
        <v>0</v>
      </c>
      <c r="K1345" s="360"/>
      <c r="L1345" s="344">
        <v>0</v>
      </c>
      <c r="M1345" s="360"/>
      <c r="N1345" s="344">
        <v>0</v>
      </c>
      <c r="O1345" s="360"/>
      <c r="P1345" s="344">
        <v>0</v>
      </c>
      <c r="Q1345" s="360"/>
      <c r="R1345" s="344">
        <v>0</v>
      </c>
    </row>
    <row r="1346" spans="1:18">
      <c r="A1346" s="296">
        <v>804020</v>
      </c>
      <c r="B1346" s="343" t="s">
        <v>1370</v>
      </c>
      <c r="C1346" s="296" t="s">
        <v>105</v>
      </c>
      <c r="D1346" s="344">
        <v>414.15</v>
      </c>
      <c r="E1346" s="360"/>
      <c r="F1346" s="344">
        <v>0</v>
      </c>
      <c r="G1346" s="360"/>
      <c r="H1346" s="344">
        <v>0</v>
      </c>
      <c r="I1346" s="360"/>
      <c r="J1346" s="344">
        <v>0</v>
      </c>
      <c r="K1346" s="360"/>
      <c r="L1346" s="344">
        <v>0</v>
      </c>
      <c r="M1346" s="360"/>
      <c r="N1346" s="344">
        <v>0</v>
      </c>
      <c r="O1346" s="360"/>
      <c r="P1346" s="344">
        <v>0</v>
      </c>
      <c r="Q1346" s="360"/>
      <c r="R1346" s="344">
        <v>0</v>
      </c>
    </row>
    <row r="1347" spans="1:18">
      <c r="A1347" s="296">
        <v>804021</v>
      </c>
      <c r="B1347" s="343" t="s">
        <v>1371</v>
      </c>
      <c r="C1347" s="296" t="s">
        <v>105</v>
      </c>
      <c r="D1347" s="344">
        <v>449.04</v>
      </c>
      <c r="E1347" s="360"/>
      <c r="F1347" s="344">
        <v>0</v>
      </c>
      <c r="G1347" s="360"/>
      <c r="H1347" s="344">
        <v>0</v>
      </c>
      <c r="I1347" s="360"/>
      <c r="J1347" s="344">
        <v>0</v>
      </c>
      <c r="K1347" s="360"/>
      <c r="L1347" s="344">
        <v>0</v>
      </c>
      <c r="M1347" s="360"/>
      <c r="N1347" s="344">
        <v>0</v>
      </c>
      <c r="O1347" s="360"/>
      <c r="P1347" s="344">
        <v>0</v>
      </c>
      <c r="Q1347" s="360"/>
      <c r="R1347" s="344">
        <v>0</v>
      </c>
    </row>
    <row r="1348" spans="1:18">
      <c r="A1348" s="296">
        <v>804022</v>
      </c>
      <c r="B1348" s="343" t="s">
        <v>1372</v>
      </c>
      <c r="C1348" s="296" t="s">
        <v>105</v>
      </c>
      <c r="D1348" s="344">
        <v>448.14</v>
      </c>
      <c r="E1348" s="360"/>
      <c r="F1348" s="344">
        <v>0</v>
      </c>
      <c r="G1348" s="360"/>
      <c r="H1348" s="344">
        <v>0</v>
      </c>
      <c r="I1348" s="360"/>
      <c r="J1348" s="344">
        <v>0</v>
      </c>
      <c r="K1348" s="360"/>
      <c r="L1348" s="344">
        <v>0</v>
      </c>
      <c r="M1348" s="360"/>
      <c r="N1348" s="344">
        <v>0</v>
      </c>
      <c r="O1348" s="360"/>
      <c r="P1348" s="344">
        <v>0</v>
      </c>
      <c r="Q1348" s="360"/>
      <c r="R1348" s="344">
        <v>0</v>
      </c>
    </row>
    <row r="1349" spans="1:18">
      <c r="A1349" s="296">
        <v>804023</v>
      </c>
      <c r="B1349" s="343" t="s">
        <v>1373</v>
      </c>
      <c r="C1349" s="296" t="s">
        <v>105</v>
      </c>
      <c r="D1349" s="344">
        <v>483.03</v>
      </c>
      <c r="E1349" s="360"/>
      <c r="F1349" s="344">
        <v>0</v>
      </c>
      <c r="G1349" s="360"/>
      <c r="H1349" s="344">
        <v>0</v>
      </c>
      <c r="I1349" s="360"/>
      <c r="J1349" s="344">
        <v>0</v>
      </c>
      <c r="K1349" s="360"/>
      <c r="L1349" s="344">
        <v>0</v>
      </c>
      <c r="M1349" s="360"/>
      <c r="N1349" s="344">
        <v>0</v>
      </c>
      <c r="O1349" s="360"/>
      <c r="P1349" s="344">
        <v>0</v>
      </c>
      <c r="Q1349" s="360"/>
      <c r="R1349" s="344">
        <v>0</v>
      </c>
    </row>
    <row r="1350" spans="1:18">
      <c r="A1350" s="296">
        <v>804024</v>
      </c>
      <c r="B1350" s="343" t="s">
        <v>1374</v>
      </c>
      <c r="C1350" s="296" t="s">
        <v>105</v>
      </c>
      <c r="D1350" s="344">
        <v>466.94</v>
      </c>
      <c r="E1350" s="360"/>
      <c r="F1350" s="344">
        <v>0</v>
      </c>
      <c r="G1350" s="360"/>
      <c r="H1350" s="344">
        <v>0</v>
      </c>
      <c r="I1350" s="360"/>
      <c r="J1350" s="344">
        <v>0</v>
      </c>
      <c r="K1350" s="360"/>
      <c r="L1350" s="344">
        <v>0</v>
      </c>
      <c r="M1350" s="360"/>
      <c r="N1350" s="344">
        <v>0</v>
      </c>
      <c r="O1350" s="360"/>
      <c r="P1350" s="344">
        <v>0</v>
      </c>
      <c r="Q1350" s="360"/>
      <c r="R1350" s="344">
        <v>0</v>
      </c>
    </row>
    <row r="1351" spans="1:18">
      <c r="A1351" s="296">
        <v>804025</v>
      </c>
      <c r="B1351" s="343" t="s">
        <v>1375</v>
      </c>
      <c r="C1351" s="296" t="s">
        <v>105</v>
      </c>
      <c r="D1351" s="344">
        <v>501.83</v>
      </c>
      <c r="E1351" s="360"/>
      <c r="F1351" s="344">
        <v>0</v>
      </c>
      <c r="G1351" s="360"/>
      <c r="H1351" s="344">
        <v>0</v>
      </c>
      <c r="I1351" s="360"/>
      <c r="J1351" s="344">
        <v>0</v>
      </c>
      <c r="K1351" s="360"/>
      <c r="L1351" s="344">
        <v>0</v>
      </c>
      <c r="M1351" s="360"/>
      <c r="N1351" s="344">
        <v>0</v>
      </c>
      <c r="O1351" s="360"/>
      <c r="P1351" s="344">
        <v>0</v>
      </c>
      <c r="Q1351" s="360"/>
      <c r="R1351" s="344">
        <v>0</v>
      </c>
    </row>
    <row r="1352" spans="1:18">
      <c r="A1352" s="296">
        <v>804026</v>
      </c>
      <c r="B1352" s="343" t="s">
        <v>1376</v>
      </c>
      <c r="C1352" s="296" t="s">
        <v>105</v>
      </c>
      <c r="D1352" s="344">
        <v>578.15</v>
      </c>
      <c r="E1352" s="360"/>
      <c r="F1352" s="344">
        <v>0</v>
      </c>
      <c r="G1352" s="360"/>
      <c r="H1352" s="344">
        <v>0</v>
      </c>
      <c r="I1352" s="360"/>
      <c r="J1352" s="344">
        <v>0</v>
      </c>
      <c r="K1352" s="360"/>
      <c r="L1352" s="344">
        <v>0</v>
      </c>
      <c r="M1352" s="360"/>
      <c r="N1352" s="344">
        <v>0</v>
      </c>
      <c r="O1352" s="360"/>
      <c r="P1352" s="344">
        <v>0</v>
      </c>
      <c r="Q1352" s="360"/>
      <c r="R1352" s="344">
        <v>0</v>
      </c>
    </row>
    <row r="1353" spans="1:18">
      <c r="A1353" s="296">
        <v>804027</v>
      </c>
      <c r="B1353" s="343" t="s">
        <v>1377</v>
      </c>
      <c r="C1353" s="296" t="s">
        <v>105</v>
      </c>
      <c r="D1353" s="344">
        <v>613.04</v>
      </c>
      <c r="E1353" s="360"/>
      <c r="F1353" s="344">
        <v>0</v>
      </c>
      <c r="G1353" s="360"/>
      <c r="H1353" s="344">
        <v>0</v>
      </c>
      <c r="I1353" s="360"/>
      <c r="J1353" s="344">
        <v>0</v>
      </c>
      <c r="K1353" s="360"/>
      <c r="L1353" s="344">
        <v>0</v>
      </c>
      <c r="M1353" s="360"/>
      <c r="N1353" s="344">
        <v>0</v>
      </c>
      <c r="O1353" s="360"/>
      <c r="P1353" s="344">
        <v>0</v>
      </c>
      <c r="Q1353" s="360"/>
      <c r="R1353" s="344">
        <v>0</v>
      </c>
    </row>
    <row r="1354" spans="1:18">
      <c r="A1354" s="296">
        <v>804028</v>
      </c>
      <c r="B1354" s="343" t="s">
        <v>1378</v>
      </c>
      <c r="C1354" s="296" t="s">
        <v>105</v>
      </c>
      <c r="D1354" s="344">
        <v>609.74</v>
      </c>
      <c r="E1354" s="360"/>
      <c r="F1354" s="344">
        <v>0</v>
      </c>
      <c r="G1354" s="360"/>
      <c r="H1354" s="344">
        <v>0</v>
      </c>
      <c r="I1354" s="360"/>
      <c r="J1354" s="344">
        <v>0</v>
      </c>
      <c r="K1354" s="360"/>
      <c r="L1354" s="344">
        <v>0</v>
      </c>
      <c r="M1354" s="360"/>
      <c r="N1354" s="344">
        <v>0</v>
      </c>
      <c r="O1354" s="360"/>
      <c r="P1354" s="344">
        <v>0</v>
      </c>
      <c r="Q1354" s="360"/>
      <c r="R1354" s="344">
        <v>0</v>
      </c>
    </row>
    <row r="1355" spans="1:18">
      <c r="A1355" s="296">
        <v>804029</v>
      </c>
      <c r="B1355" s="343" t="s">
        <v>1379</v>
      </c>
      <c r="C1355" s="296" t="s">
        <v>105</v>
      </c>
      <c r="D1355" s="344">
        <v>657.45</v>
      </c>
      <c r="E1355" s="360"/>
      <c r="F1355" s="344">
        <v>0</v>
      </c>
      <c r="G1355" s="360"/>
      <c r="H1355" s="344">
        <v>0</v>
      </c>
      <c r="I1355" s="360"/>
      <c r="J1355" s="344">
        <v>0</v>
      </c>
      <c r="K1355" s="360"/>
      <c r="L1355" s="344">
        <v>0</v>
      </c>
      <c r="M1355" s="360"/>
      <c r="N1355" s="344">
        <v>0</v>
      </c>
      <c r="O1355" s="360"/>
      <c r="P1355" s="344">
        <v>0</v>
      </c>
      <c r="Q1355" s="360"/>
      <c r="R1355" s="344">
        <v>0</v>
      </c>
    </row>
    <row r="1356" spans="1:18">
      <c r="A1356" s="296">
        <v>804030</v>
      </c>
      <c r="B1356" s="343" t="s">
        <v>1380</v>
      </c>
      <c r="C1356" s="296" t="s">
        <v>105</v>
      </c>
      <c r="D1356" s="344">
        <v>646.45000000000005</v>
      </c>
      <c r="E1356" s="360"/>
      <c r="F1356" s="344">
        <v>0</v>
      </c>
      <c r="G1356" s="360"/>
      <c r="H1356" s="344">
        <v>0</v>
      </c>
      <c r="I1356" s="360"/>
      <c r="J1356" s="344">
        <v>0</v>
      </c>
      <c r="K1356" s="360"/>
      <c r="L1356" s="344">
        <v>0</v>
      </c>
      <c r="M1356" s="360"/>
      <c r="N1356" s="344">
        <v>0</v>
      </c>
      <c r="O1356" s="360"/>
      <c r="P1356" s="344">
        <v>0</v>
      </c>
      <c r="Q1356" s="360"/>
      <c r="R1356" s="344">
        <v>0</v>
      </c>
    </row>
    <row r="1357" spans="1:18">
      <c r="A1357" s="296">
        <v>804031</v>
      </c>
      <c r="B1357" s="343" t="s">
        <v>1381</v>
      </c>
      <c r="C1357" s="296" t="s">
        <v>105</v>
      </c>
      <c r="D1357" s="344">
        <v>694.16</v>
      </c>
      <c r="E1357" s="360"/>
      <c r="F1357" s="344">
        <v>0</v>
      </c>
      <c r="G1357" s="360"/>
      <c r="H1357" s="344">
        <v>0</v>
      </c>
      <c r="I1357" s="360"/>
      <c r="J1357" s="344">
        <v>0</v>
      </c>
      <c r="K1357" s="360"/>
      <c r="L1357" s="344">
        <v>0</v>
      </c>
      <c r="M1357" s="360"/>
      <c r="N1357" s="344">
        <v>0</v>
      </c>
      <c r="O1357" s="360"/>
      <c r="P1357" s="344">
        <v>0</v>
      </c>
      <c r="Q1357" s="360"/>
      <c r="R1357" s="344">
        <v>0</v>
      </c>
    </row>
    <row r="1358" spans="1:18">
      <c r="A1358" s="296">
        <v>804032</v>
      </c>
      <c r="B1358" s="343" t="s">
        <v>1382</v>
      </c>
      <c r="C1358" s="296" t="s">
        <v>105</v>
      </c>
      <c r="D1358" s="344">
        <v>878.24</v>
      </c>
      <c r="E1358" s="360"/>
      <c r="F1358" s="344">
        <v>0</v>
      </c>
      <c r="G1358" s="360"/>
      <c r="H1358" s="344">
        <v>0</v>
      </c>
      <c r="I1358" s="360"/>
      <c r="J1358" s="344">
        <v>0</v>
      </c>
      <c r="K1358" s="360"/>
      <c r="L1358" s="344">
        <v>0</v>
      </c>
      <c r="M1358" s="360"/>
      <c r="N1358" s="344">
        <v>0</v>
      </c>
      <c r="O1358" s="360"/>
      <c r="P1358" s="344">
        <v>0</v>
      </c>
      <c r="Q1358" s="360"/>
      <c r="R1358" s="344">
        <v>0</v>
      </c>
    </row>
    <row r="1359" spans="1:18">
      <c r="A1359" s="296">
        <v>804033</v>
      </c>
      <c r="B1359" s="343" t="s">
        <v>1383</v>
      </c>
      <c r="C1359" s="296" t="s">
        <v>105</v>
      </c>
      <c r="D1359" s="344">
        <v>925.95</v>
      </c>
      <c r="E1359" s="360">
        <v>3.7600000000000001E-2</v>
      </c>
      <c r="F1359" s="344">
        <v>203.55</v>
      </c>
      <c r="G1359" s="360">
        <v>7.0599999999999996E-2</v>
      </c>
      <c r="H1359" s="344">
        <v>247.87</v>
      </c>
      <c r="I1359" s="360">
        <v>9.6600000000000005E-2</v>
      </c>
      <c r="J1359" s="344">
        <v>228.16</v>
      </c>
      <c r="K1359" s="360">
        <v>0</v>
      </c>
      <c r="L1359" s="344">
        <v>204.9</v>
      </c>
      <c r="M1359" s="360">
        <v>0</v>
      </c>
      <c r="N1359" s="344">
        <v>234.84</v>
      </c>
      <c r="O1359" s="360">
        <v>0.1019</v>
      </c>
      <c r="P1359" s="344">
        <v>171.65</v>
      </c>
      <c r="Q1359" s="360">
        <v>0</v>
      </c>
      <c r="R1359" s="344">
        <v>184.73</v>
      </c>
    </row>
    <row r="1360" spans="1:18">
      <c r="A1360" s="296">
        <v>804034</v>
      </c>
      <c r="B1360" s="343" t="s">
        <v>1384</v>
      </c>
      <c r="C1360" s="296" t="s">
        <v>105</v>
      </c>
      <c r="D1360" s="344">
        <v>998.24</v>
      </c>
      <c r="E1360" s="360">
        <v>4.0599999999999997E-2</v>
      </c>
      <c r="F1360" s="344">
        <v>188.73</v>
      </c>
      <c r="G1360" s="360">
        <v>7.6100000000000001E-2</v>
      </c>
      <c r="H1360" s="344">
        <v>229.28</v>
      </c>
      <c r="I1360" s="360">
        <v>0.10440000000000001</v>
      </c>
      <c r="J1360" s="344">
        <v>212.87</v>
      </c>
      <c r="K1360" s="360">
        <v>0</v>
      </c>
      <c r="L1360" s="344">
        <v>190.06</v>
      </c>
      <c r="M1360" s="360">
        <v>0</v>
      </c>
      <c r="N1360" s="344">
        <v>217.33</v>
      </c>
      <c r="O1360" s="360">
        <v>0.11020000000000001</v>
      </c>
      <c r="P1360" s="344">
        <v>159.1</v>
      </c>
      <c r="Q1360" s="360">
        <v>0</v>
      </c>
      <c r="R1360" s="344">
        <v>171.36</v>
      </c>
    </row>
    <row r="1361" spans="1:18">
      <c r="A1361" s="296">
        <v>804035</v>
      </c>
      <c r="B1361" s="343" t="s">
        <v>1385</v>
      </c>
      <c r="C1361" s="296" t="s">
        <v>105</v>
      </c>
      <c r="D1361" s="344">
        <v>1045.95</v>
      </c>
      <c r="E1361" s="360">
        <v>3.3099999999999997E-2</v>
      </c>
      <c r="F1361" s="344">
        <v>230.7</v>
      </c>
      <c r="G1361" s="360">
        <v>6.2300000000000001E-2</v>
      </c>
      <c r="H1361" s="344">
        <v>281.92</v>
      </c>
      <c r="I1361" s="360">
        <v>8.4900000000000003E-2</v>
      </c>
      <c r="J1361" s="344">
        <v>256.14999999999998</v>
      </c>
      <c r="K1361" s="360">
        <v>0</v>
      </c>
      <c r="L1361" s="344">
        <v>232.12</v>
      </c>
      <c r="M1361" s="360">
        <v>0</v>
      </c>
      <c r="N1361" s="344">
        <v>266.93</v>
      </c>
      <c r="O1361" s="360">
        <v>8.9700000000000002E-2</v>
      </c>
      <c r="P1361" s="344">
        <v>194.6</v>
      </c>
      <c r="Q1361" s="360">
        <v>0</v>
      </c>
      <c r="R1361" s="344">
        <v>209.2</v>
      </c>
    </row>
    <row r="1362" spans="1:18">
      <c r="A1362" s="296">
        <v>804036</v>
      </c>
      <c r="B1362" s="343" t="s">
        <v>1386</v>
      </c>
      <c r="C1362" s="296" t="s">
        <v>105</v>
      </c>
      <c r="D1362" s="344">
        <v>831.61</v>
      </c>
      <c r="E1362" s="360">
        <v>4.48E-2</v>
      </c>
      <c r="F1362" s="344">
        <v>174.11</v>
      </c>
      <c r="G1362" s="360">
        <v>8.2500000000000004E-2</v>
      </c>
      <c r="H1362" s="344">
        <v>214.16</v>
      </c>
      <c r="I1362" s="360">
        <v>0.11310000000000001</v>
      </c>
      <c r="J1362" s="344">
        <v>199.64</v>
      </c>
      <c r="K1362" s="360">
        <v>0</v>
      </c>
      <c r="L1362" s="344">
        <v>178.51</v>
      </c>
      <c r="M1362" s="360">
        <v>0</v>
      </c>
      <c r="N1362" s="344">
        <v>202.93</v>
      </c>
      <c r="O1362" s="360">
        <v>0.11940000000000001</v>
      </c>
      <c r="P1362" s="344">
        <v>144.93</v>
      </c>
      <c r="Q1362" s="360">
        <v>0</v>
      </c>
      <c r="R1362" s="344">
        <v>157.4</v>
      </c>
    </row>
    <row r="1363" spans="1:18">
      <c r="A1363" s="296">
        <v>804037</v>
      </c>
      <c r="B1363" s="343" t="s">
        <v>1387</v>
      </c>
      <c r="C1363" s="296" t="s">
        <v>105</v>
      </c>
      <c r="D1363" s="344">
        <v>893.91</v>
      </c>
      <c r="E1363" s="360">
        <v>4.1599999999999998E-2</v>
      </c>
      <c r="F1363" s="344">
        <v>187.63</v>
      </c>
      <c r="G1363" s="360">
        <v>7.6600000000000001E-2</v>
      </c>
      <c r="H1363" s="344">
        <v>231.41</v>
      </c>
      <c r="I1363" s="360">
        <v>0.1048</v>
      </c>
      <c r="J1363" s="344">
        <v>213.75</v>
      </c>
      <c r="K1363" s="360">
        <v>0</v>
      </c>
      <c r="L1363" s="344">
        <v>192.33</v>
      </c>
      <c r="M1363" s="360">
        <v>0</v>
      </c>
      <c r="N1363" s="344">
        <v>219.16</v>
      </c>
      <c r="O1363" s="360">
        <v>0.1106</v>
      </c>
      <c r="P1363" s="344">
        <v>156.21</v>
      </c>
      <c r="Q1363" s="360">
        <v>0</v>
      </c>
      <c r="R1363" s="344">
        <v>169.53</v>
      </c>
    </row>
    <row r="1364" spans="1:18">
      <c r="A1364" s="296">
        <v>804038</v>
      </c>
      <c r="B1364" s="343" t="s">
        <v>1388</v>
      </c>
      <c r="C1364" s="296" t="s">
        <v>105</v>
      </c>
      <c r="D1364" s="344">
        <v>863.48</v>
      </c>
      <c r="E1364" s="360">
        <v>3.6900000000000002E-2</v>
      </c>
      <c r="F1364" s="344">
        <v>212.4</v>
      </c>
      <c r="G1364" s="360">
        <v>6.7699999999999996E-2</v>
      </c>
      <c r="H1364" s="344">
        <v>263</v>
      </c>
      <c r="I1364" s="360">
        <v>9.2399999999999996E-2</v>
      </c>
      <c r="J1364" s="344">
        <v>239.59</v>
      </c>
      <c r="K1364" s="360">
        <v>0</v>
      </c>
      <c r="L1364" s="344">
        <v>217.66</v>
      </c>
      <c r="M1364" s="360">
        <v>0</v>
      </c>
      <c r="N1364" s="344">
        <v>248.89</v>
      </c>
      <c r="O1364" s="360">
        <v>9.7600000000000006E-2</v>
      </c>
      <c r="P1364" s="344">
        <v>176.85</v>
      </c>
      <c r="Q1364" s="360">
        <v>0</v>
      </c>
      <c r="R1364" s="344">
        <v>191.72</v>
      </c>
    </row>
    <row r="1365" spans="1:18">
      <c r="A1365" s="296">
        <v>804039</v>
      </c>
      <c r="B1365" s="343" t="s">
        <v>1389</v>
      </c>
      <c r="C1365" s="296" t="s">
        <v>105</v>
      </c>
      <c r="D1365" s="344">
        <v>925.77</v>
      </c>
      <c r="E1365" s="360">
        <v>9.1600000000000001E-2</v>
      </c>
      <c r="F1365" s="344">
        <v>85.25</v>
      </c>
      <c r="G1365" s="360">
        <v>0.1686</v>
      </c>
      <c r="H1365" s="344">
        <v>94.93</v>
      </c>
      <c r="I1365" s="360">
        <v>0.25219999999999998</v>
      </c>
      <c r="J1365" s="344">
        <v>117.03</v>
      </c>
      <c r="K1365" s="360">
        <v>0</v>
      </c>
      <c r="L1365" s="344">
        <v>95.11</v>
      </c>
      <c r="M1365" s="360">
        <v>0</v>
      </c>
      <c r="N1365" s="344">
        <v>89.06</v>
      </c>
      <c r="O1365" s="360">
        <v>0.26879999999999998</v>
      </c>
      <c r="P1365" s="344">
        <v>92.07</v>
      </c>
      <c r="Q1365" s="360">
        <v>0</v>
      </c>
      <c r="R1365" s="344">
        <v>87.39</v>
      </c>
    </row>
    <row r="1366" spans="1:18">
      <c r="A1366" s="296">
        <v>804040</v>
      </c>
      <c r="B1366" s="343" t="s">
        <v>1390</v>
      </c>
      <c r="C1366" s="296" t="s">
        <v>105</v>
      </c>
      <c r="D1366" s="344">
        <v>945.5</v>
      </c>
      <c r="E1366" s="360">
        <v>8.5699999999999998E-2</v>
      </c>
      <c r="F1366" s="344">
        <v>90.86</v>
      </c>
      <c r="G1366" s="360">
        <v>0.15820000000000001</v>
      </c>
      <c r="H1366" s="344">
        <v>101.57</v>
      </c>
      <c r="I1366" s="360">
        <v>0.23569999999999999</v>
      </c>
      <c r="J1366" s="344">
        <v>123.79</v>
      </c>
      <c r="K1366" s="360">
        <v>0</v>
      </c>
      <c r="L1366" s="344">
        <v>101.51</v>
      </c>
      <c r="M1366" s="360">
        <v>0</v>
      </c>
      <c r="N1366" s="344">
        <v>95.16</v>
      </c>
      <c r="O1366" s="360">
        <v>0.25159999999999999</v>
      </c>
      <c r="P1366" s="344">
        <v>98.65</v>
      </c>
      <c r="Q1366" s="360">
        <v>0</v>
      </c>
      <c r="R1366" s="344">
        <v>93.3</v>
      </c>
    </row>
    <row r="1367" spans="1:18">
      <c r="A1367" s="296">
        <v>804041</v>
      </c>
      <c r="B1367" s="343" t="s">
        <v>1391</v>
      </c>
      <c r="C1367" s="296" t="s">
        <v>105</v>
      </c>
      <c r="D1367" s="344">
        <v>1007.8</v>
      </c>
      <c r="E1367" s="360">
        <v>7.6700000000000004E-2</v>
      </c>
      <c r="F1367" s="344">
        <v>101.13</v>
      </c>
      <c r="G1367" s="360">
        <v>0.1421</v>
      </c>
      <c r="H1367" s="344">
        <v>113.72</v>
      </c>
      <c r="I1367" s="360">
        <v>0.21049999999999999</v>
      </c>
      <c r="J1367" s="344">
        <v>136.15</v>
      </c>
      <c r="K1367" s="360">
        <v>0</v>
      </c>
      <c r="L1367" s="344">
        <v>113.24</v>
      </c>
      <c r="M1367" s="360">
        <v>0</v>
      </c>
      <c r="N1367" s="344">
        <v>106.32</v>
      </c>
      <c r="O1367" s="360">
        <v>0.22520000000000001</v>
      </c>
      <c r="P1367" s="344">
        <v>110.66</v>
      </c>
      <c r="Q1367" s="360">
        <v>0</v>
      </c>
      <c r="R1367" s="344">
        <v>104.07</v>
      </c>
    </row>
    <row r="1368" spans="1:18">
      <c r="A1368" s="296">
        <v>804042</v>
      </c>
      <c r="B1368" s="343" t="s">
        <v>1392</v>
      </c>
      <c r="C1368" s="296" t="s">
        <v>105</v>
      </c>
      <c r="D1368" s="344">
        <v>1272.22</v>
      </c>
      <c r="E1368" s="360">
        <v>0.1009</v>
      </c>
      <c r="F1368" s="344">
        <v>76.650000000000006</v>
      </c>
      <c r="G1368" s="360">
        <v>0.1875</v>
      </c>
      <c r="H1368" s="344">
        <v>87.72</v>
      </c>
      <c r="I1368" s="360">
        <v>0.27439999999999998</v>
      </c>
      <c r="J1368" s="344">
        <v>109.95</v>
      </c>
      <c r="K1368" s="360">
        <v>0</v>
      </c>
      <c r="L1368" s="344">
        <v>91.06</v>
      </c>
      <c r="M1368" s="360">
        <v>0</v>
      </c>
      <c r="N1368" s="344">
        <v>81.92</v>
      </c>
      <c r="O1368" s="360">
        <v>0.29380000000000001</v>
      </c>
      <c r="P1368" s="344">
        <v>84.37</v>
      </c>
      <c r="Q1368" s="360">
        <v>0</v>
      </c>
      <c r="R1368" s="344">
        <v>80.47</v>
      </c>
    </row>
    <row r="1369" spans="1:18">
      <c r="A1369" s="296">
        <v>804043</v>
      </c>
      <c r="B1369" s="343" t="s">
        <v>1393</v>
      </c>
      <c r="C1369" s="296" t="s">
        <v>105</v>
      </c>
      <c r="D1369" s="344">
        <v>1334.52</v>
      </c>
      <c r="E1369" s="360">
        <v>9.4700000000000006E-2</v>
      </c>
      <c r="F1369" s="344">
        <v>81.5</v>
      </c>
      <c r="G1369" s="360">
        <v>0.17630000000000001</v>
      </c>
      <c r="H1369" s="344">
        <v>93.72</v>
      </c>
      <c r="I1369" s="360">
        <v>0.25690000000000002</v>
      </c>
      <c r="J1369" s="344">
        <v>116.08</v>
      </c>
      <c r="K1369" s="360">
        <v>0</v>
      </c>
      <c r="L1369" s="344">
        <v>97.1</v>
      </c>
      <c r="M1369" s="360">
        <v>0</v>
      </c>
      <c r="N1369" s="344">
        <v>87.39</v>
      </c>
      <c r="O1369" s="360">
        <v>0.27550000000000002</v>
      </c>
      <c r="P1369" s="344">
        <v>90.26</v>
      </c>
      <c r="Q1369" s="360">
        <v>0</v>
      </c>
      <c r="R1369" s="344">
        <v>85.77</v>
      </c>
    </row>
    <row r="1370" spans="1:18">
      <c r="A1370" s="296">
        <v>804044</v>
      </c>
      <c r="B1370" s="343" t="s">
        <v>1394</v>
      </c>
      <c r="C1370" s="296" t="s">
        <v>105</v>
      </c>
      <c r="D1370" s="344">
        <v>1237.94</v>
      </c>
      <c r="E1370" s="360">
        <v>8.5099999999999995E-2</v>
      </c>
      <c r="F1370" s="344">
        <v>90.37</v>
      </c>
      <c r="G1370" s="360">
        <v>0.159</v>
      </c>
      <c r="H1370" s="344">
        <v>104.69</v>
      </c>
      <c r="I1370" s="360">
        <v>0.23019999999999999</v>
      </c>
      <c r="J1370" s="344">
        <v>127.29</v>
      </c>
      <c r="K1370" s="360">
        <v>0</v>
      </c>
      <c r="L1370" s="344">
        <v>108.17</v>
      </c>
      <c r="M1370" s="360">
        <v>0</v>
      </c>
      <c r="N1370" s="344">
        <v>97.39</v>
      </c>
      <c r="O1370" s="360">
        <v>0.2475</v>
      </c>
      <c r="P1370" s="344">
        <v>101.02</v>
      </c>
      <c r="Q1370" s="360">
        <v>0</v>
      </c>
      <c r="R1370" s="344">
        <v>95.41</v>
      </c>
    </row>
    <row r="1371" spans="1:18">
      <c r="A1371" s="296">
        <v>804045</v>
      </c>
      <c r="B1371" s="343" t="s">
        <v>1395</v>
      </c>
      <c r="C1371" s="296" t="s">
        <v>105</v>
      </c>
      <c r="D1371" s="344">
        <v>1315.73</v>
      </c>
      <c r="E1371" s="360">
        <v>0</v>
      </c>
      <c r="F1371" s="344">
        <v>22.38</v>
      </c>
      <c r="G1371" s="360">
        <v>0</v>
      </c>
      <c r="H1371" s="344">
        <v>34.01</v>
      </c>
      <c r="I1371" s="360">
        <v>8.8800000000000004E-2</v>
      </c>
      <c r="J1371" s="344">
        <v>34.58</v>
      </c>
      <c r="K1371" s="360">
        <v>0</v>
      </c>
      <c r="L1371" s="344">
        <v>23.22</v>
      </c>
      <c r="M1371" s="360">
        <v>0</v>
      </c>
      <c r="N1371" s="344">
        <v>21.22</v>
      </c>
      <c r="O1371" s="360">
        <v>0.14230000000000001</v>
      </c>
      <c r="P1371" s="344">
        <v>21.3</v>
      </c>
      <c r="Q1371" s="360">
        <v>0</v>
      </c>
      <c r="R1371" s="344">
        <v>25.09</v>
      </c>
    </row>
    <row r="1372" spans="1:18">
      <c r="A1372" s="296">
        <v>804046</v>
      </c>
      <c r="B1372" s="343" t="s">
        <v>1396</v>
      </c>
      <c r="C1372" s="296" t="s">
        <v>105</v>
      </c>
      <c r="D1372" s="344">
        <v>1373.94</v>
      </c>
      <c r="E1372" s="360">
        <v>0</v>
      </c>
      <c r="F1372" s="344">
        <v>30.47</v>
      </c>
      <c r="G1372" s="360">
        <v>0</v>
      </c>
      <c r="H1372" s="344">
        <v>47.15</v>
      </c>
      <c r="I1372" s="360">
        <v>6.4100000000000004E-2</v>
      </c>
      <c r="J1372" s="344">
        <v>46.91</v>
      </c>
      <c r="K1372" s="360">
        <v>0</v>
      </c>
      <c r="L1372" s="344">
        <v>32.1</v>
      </c>
      <c r="M1372" s="360">
        <v>0</v>
      </c>
      <c r="N1372" s="344">
        <v>29.38</v>
      </c>
      <c r="O1372" s="360">
        <v>0.1028</v>
      </c>
      <c r="P1372" s="344">
        <v>29.5</v>
      </c>
      <c r="Q1372" s="360">
        <v>0</v>
      </c>
      <c r="R1372" s="344">
        <v>34.85</v>
      </c>
    </row>
    <row r="1373" spans="1:18">
      <c r="A1373" s="296">
        <v>804047</v>
      </c>
      <c r="B1373" s="343" t="s">
        <v>1397</v>
      </c>
      <c r="C1373" s="296" t="s">
        <v>105</v>
      </c>
      <c r="D1373" s="344">
        <v>1451.73</v>
      </c>
      <c r="E1373" s="360">
        <v>0</v>
      </c>
      <c r="F1373" s="344">
        <v>37.14</v>
      </c>
      <c r="G1373" s="360">
        <v>0</v>
      </c>
      <c r="H1373" s="344">
        <v>58.03</v>
      </c>
      <c r="I1373" s="360">
        <v>5.1999999999999998E-2</v>
      </c>
      <c r="J1373" s="344">
        <v>57.11</v>
      </c>
      <c r="K1373" s="360">
        <v>0</v>
      </c>
      <c r="L1373" s="344">
        <v>39.43</v>
      </c>
      <c r="M1373" s="360">
        <v>0</v>
      </c>
      <c r="N1373" s="344">
        <v>36.119999999999997</v>
      </c>
      <c r="O1373" s="360">
        <v>8.3599999999999994E-2</v>
      </c>
      <c r="P1373" s="344">
        <v>36.270000000000003</v>
      </c>
      <c r="Q1373" s="360">
        <v>0</v>
      </c>
      <c r="R1373" s="344">
        <v>42.92</v>
      </c>
    </row>
    <row r="1374" spans="1:18">
      <c r="A1374" s="296">
        <v>804048</v>
      </c>
      <c r="B1374" s="343" t="s">
        <v>1398</v>
      </c>
      <c r="C1374" s="296" t="s">
        <v>105</v>
      </c>
      <c r="D1374" s="344">
        <v>1681.94</v>
      </c>
      <c r="E1374" s="360">
        <v>0</v>
      </c>
      <c r="F1374" s="344">
        <v>25.9</v>
      </c>
      <c r="G1374" s="360">
        <v>0</v>
      </c>
      <c r="H1374" s="344">
        <v>43.42</v>
      </c>
      <c r="I1374" s="360">
        <v>0</v>
      </c>
      <c r="J1374" s="344">
        <v>41</v>
      </c>
      <c r="K1374" s="360">
        <v>0</v>
      </c>
      <c r="L1374" s="344">
        <v>27.96</v>
      </c>
      <c r="M1374" s="360">
        <v>0</v>
      </c>
      <c r="N1374" s="344">
        <v>25.68</v>
      </c>
      <c r="O1374" s="360">
        <v>0</v>
      </c>
      <c r="P1374" s="344">
        <v>25.64</v>
      </c>
      <c r="Q1374" s="360">
        <v>0</v>
      </c>
      <c r="R1374" s="344">
        <v>31.08</v>
      </c>
    </row>
    <row r="1375" spans="1:18">
      <c r="A1375" s="296">
        <v>804049</v>
      </c>
      <c r="B1375" s="343" t="s">
        <v>1399</v>
      </c>
      <c r="C1375" s="296" t="s">
        <v>105</v>
      </c>
      <c r="D1375" s="344">
        <v>1759.73</v>
      </c>
      <c r="E1375" s="360">
        <v>0</v>
      </c>
      <c r="F1375" s="344">
        <v>32.36</v>
      </c>
      <c r="G1375" s="360">
        <v>0</v>
      </c>
      <c r="H1375" s="344">
        <v>54.05</v>
      </c>
      <c r="I1375" s="360">
        <v>0</v>
      </c>
      <c r="J1375" s="344">
        <v>51</v>
      </c>
      <c r="K1375" s="360">
        <v>0</v>
      </c>
      <c r="L1375" s="344">
        <v>35.01</v>
      </c>
      <c r="M1375" s="360">
        <v>0</v>
      </c>
      <c r="N1375" s="344">
        <v>32.159999999999997</v>
      </c>
      <c r="O1375" s="360">
        <v>0</v>
      </c>
      <c r="P1375" s="344">
        <v>32.15</v>
      </c>
      <c r="Q1375" s="360">
        <v>0</v>
      </c>
      <c r="R1375" s="344">
        <v>38.880000000000003</v>
      </c>
    </row>
    <row r="1376" spans="1:18">
      <c r="A1376" s="296">
        <v>804050</v>
      </c>
      <c r="B1376" s="343" t="s">
        <v>1400</v>
      </c>
      <c r="C1376" s="296" t="s">
        <v>105</v>
      </c>
      <c r="D1376" s="344">
        <v>1829.84</v>
      </c>
      <c r="E1376" s="360">
        <v>0</v>
      </c>
      <c r="F1376" s="344">
        <v>37.51</v>
      </c>
      <c r="G1376" s="360">
        <v>0</v>
      </c>
      <c r="H1376" s="344">
        <v>62.52</v>
      </c>
      <c r="I1376" s="360">
        <v>0</v>
      </c>
      <c r="J1376" s="344">
        <v>58.95</v>
      </c>
      <c r="K1376" s="360">
        <v>0</v>
      </c>
      <c r="L1376" s="344">
        <v>40.630000000000003</v>
      </c>
      <c r="M1376" s="360">
        <v>0</v>
      </c>
      <c r="N1376" s="344">
        <v>37.32</v>
      </c>
      <c r="O1376" s="360">
        <v>0</v>
      </c>
      <c r="P1376" s="344">
        <v>37.32</v>
      </c>
      <c r="Q1376" s="360">
        <v>0</v>
      </c>
      <c r="R1376" s="344">
        <v>45.08</v>
      </c>
    </row>
    <row r="1377" spans="1:18">
      <c r="A1377" s="296">
        <v>804051</v>
      </c>
      <c r="B1377" s="343" t="s">
        <v>1401</v>
      </c>
      <c r="C1377" s="296" t="s">
        <v>105</v>
      </c>
      <c r="D1377" s="344">
        <v>1907.63</v>
      </c>
      <c r="E1377" s="360">
        <v>0</v>
      </c>
      <c r="F1377" s="344">
        <v>125.88</v>
      </c>
      <c r="G1377" s="360">
        <v>0</v>
      </c>
      <c r="H1377" s="344">
        <v>157.63</v>
      </c>
      <c r="I1377" s="360">
        <v>0</v>
      </c>
      <c r="J1377" s="344">
        <v>129.96</v>
      </c>
      <c r="K1377" s="360">
        <v>0</v>
      </c>
      <c r="L1377" s="344">
        <v>128.1</v>
      </c>
      <c r="M1377" s="360">
        <v>0</v>
      </c>
      <c r="N1377" s="344">
        <v>148.57</v>
      </c>
      <c r="O1377" s="360">
        <v>0</v>
      </c>
      <c r="P1377" s="344">
        <v>109.29</v>
      </c>
      <c r="Q1377" s="360">
        <v>0</v>
      </c>
      <c r="R1377" s="344">
        <v>116.26</v>
      </c>
    </row>
    <row r="1378" spans="1:18">
      <c r="A1378" s="296">
        <v>804052</v>
      </c>
      <c r="B1378" s="343" t="s">
        <v>1402</v>
      </c>
      <c r="C1378" s="296" t="s">
        <v>105</v>
      </c>
      <c r="D1378" s="344">
        <v>1729.05</v>
      </c>
      <c r="E1378" s="360">
        <v>0</v>
      </c>
      <c r="F1378" s="344">
        <v>150.91999999999999</v>
      </c>
      <c r="G1378" s="360">
        <v>0</v>
      </c>
      <c r="H1378" s="344">
        <v>189.13</v>
      </c>
      <c r="I1378" s="360">
        <v>0</v>
      </c>
      <c r="J1378" s="344">
        <v>155.80000000000001</v>
      </c>
      <c r="K1378" s="360">
        <v>0</v>
      </c>
      <c r="L1378" s="344">
        <v>152.66</v>
      </c>
      <c r="M1378" s="360">
        <v>0</v>
      </c>
      <c r="N1378" s="344">
        <v>178.19</v>
      </c>
      <c r="O1378" s="360">
        <v>0</v>
      </c>
      <c r="P1378" s="344">
        <v>129.66</v>
      </c>
      <c r="Q1378" s="360">
        <v>0</v>
      </c>
      <c r="R1378" s="344">
        <v>138.01</v>
      </c>
    </row>
    <row r="1379" spans="1:18">
      <c r="A1379" s="296">
        <v>804053</v>
      </c>
      <c r="B1379" s="343" t="s">
        <v>1403</v>
      </c>
      <c r="C1379" s="296" t="s">
        <v>105</v>
      </c>
      <c r="D1379" s="344">
        <v>1830.13</v>
      </c>
      <c r="E1379" s="360">
        <v>0</v>
      </c>
      <c r="F1379" s="344">
        <v>98.34</v>
      </c>
      <c r="G1379" s="360">
        <v>0</v>
      </c>
      <c r="H1379" s="344">
        <v>121.04</v>
      </c>
      <c r="I1379" s="360">
        <v>2.5000000000000001E-2</v>
      </c>
      <c r="J1379" s="344">
        <v>102.76</v>
      </c>
      <c r="K1379" s="360">
        <v>0</v>
      </c>
      <c r="L1379" s="344">
        <v>100.33</v>
      </c>
      <c r="M1379" s="360">
        <v>0</v>
      </c>
      <c r="N1379" s="344">
        <v>114.3</v>
      </c>
      <c r="O1379" s="360">
        <v>2.64E-2</v>
      </c>
      <c r="P1379" s="344">
        <v>86.4</v>
      </c>
      <c r="Q1379" s="360">
        <v>0</v>
      </c>
      <c r="R1379" s="344">
        <v>91.5</v>
      </c>
    </row>
    <row r="1380" spans="1:18">
      <c r="A1380" s="296">
        <v>804054</v>
      </c>
      <c r="B1380" s="343" t="s">
        <v>1404</v>
      </c>
      <c r="C1380" s="296" t="s">
        <v>105</v>
      </c>
      <c r="D1380" s="344">
        <v>1922.05</v>
      </c>
      <c r="E1380" s="360">
        <v>0</v>
      </c>
      <c r="F1380" s="344">
        <v>128.88</v>
      </c>
      <c r="G1380" s="360">
        <v>0</v>
      </c>
      <c r="H1380" s="344">
        <v>159.44999999999999</v>
      </c>
      <c r="I1380" s="360">
        <v>1.89E-2</v>
      </c>
      <c r="J1380" s="344">
        <v>134.25</v>
      </c>
      <c r="K1380" s="360">
        <v>0</v>
      </c>
      <c r="L1380" s="344">
        <v>130.26</v>
      </c>
      <c r="M1380" s="360">
        <v>0</v>
      </c>
      <c r="N1380" s="344">
        <v>150.44</v>
      </c>
      <c r="O1380" s="360">
        <v>2.01E-2</v>
      </c>
      <c r="P1380" s="344">
        <v>111.23</v>
      </c>
      <c r="Q1380" s="360">
        <v>0</v>
      </c>
      <c r="R1380" s="344">
        <v>118.02</v>
      </c>
    </row>
    <row r="1381" spans="1:18">
      <c r="A1381" s="296">
        <v>804055</v>
      </c>
      <c r="B1381" s="343" t="s">
        <v>1405</v>
      </c>
      <c r="C1381" s="296" t="s">
        <v>105</v>
      </c>
      <c r="D1381" s="344">
        <v>2023.13</v>
      </c>
      <c r="E1381" s="360">
        <v>0</v>
      </c>
      <c r="F1381" s="344">
        <v>87.29</v>
      </c>
      <c r="G1381" s="360">
        <v>0</v>
      </c>
      <c r="H1381" s="344">
        <v>107.61</v>
      </c>
      <c r="I1381" s="360">
        <v>2.81E-2</v>
      </c>
      <c r="J1381" s="344">
        <v>91.36</v>
      </c>
      <c r="K1381" s="360">
        <v>0</v>
      </c>
      <c r="L1381" s="344">
        <v>86.37</v>
      </c>
      <c r="M1381" s="360">
        <v>0</v>
      </c>
      <c r="N1381" s="344">
        <v>101.41</v>
      </c>
      <c r="O1381" s="360">
        <v>2.98E-2</v>
      </c>
      <c r="P1381" s="344">
        <v>72.78</v>
      </c>
      <c r="Q1381" s="360">
        <v>0</v>
      </c>
      <c r="R1381" s="344">
        <v>77.27</v>
      </c>
    </row>
    <row r="1382" spans="1:18">
      <c r="A1382" s="296">
        <v>804056</v>
      </c>
      <c r="B1382" s="343" t="s">
        <v>1406</v>
      </c>
      <c r="C1382" s="296" t="s">
        <v>105</v>
      </c>
      <c r="D1382" s="344">
        <v>2248.7199999999998</v>
      </c>
      <c r="E1382" s="360">
        <v>0</v>
      </c>
      <c r="F1382" s="344">
        <v>117.83</v>
      </c>
      <c r="G1382" s="360">
        <v>0</v>
      </c>
      <c r="H1382" s="344">
        <v>146.02000000000001</v>
      </c>
      <c r="I1382" s="360">
        <v>2.07E-2</v>
      </c>
      <c r="J1382" s="344">
        <v>122.86</v>
      </c>
      <c r="K1382" s="360">
        <v>0</v>
      </c>
      <c r="L1382" s="344">
        <v>116.29</v>
      </c>
      <c r="M1382" s="360">
        <v>0</v>
      </c>
      <c r="N1382" s="344">
        <v>137.54</v>
      </c>
      <c r="O1382" s="360">
        <v>2.1999999999999999E-2</v>
      </c>
      <c r="P1382" s="344">
        <v>97.59</v>
      </c>
      <c r="Q1382" s="360">
        <v>0</v>
      </c>
      <c r="R1382" s="344">
        <v>103.77</v>
      </c>
    </row>
    <row r="1383" spans="1:18">
      <c r="A1383" s="296">
        <v>804057</v>
      </c>
      <c r="B1383" s="343" t="s">
        <v>1407</v>
      </c>
      <c r="C1383" s="296" t="s">
        <v>105</v>
      </c>
      <c r="D1383" s="344">
        <v>2349.79</v>
      </c>
      <c r="E1383" s="360">
        <v>0</v>
      </c>
      <c r="F1383" s="344">
        <v>142.83000000000001</v>
      </c>
      <c r="G1383" s="360">
        <v>0</v>
      </c>
      <c r="H1383" s="344">
        <v>177.47</v>
      </c>
      <c r="I1383" s="360">
        <v>1.7000000000000001E-2</v>
      </c>
      <c r="J1383" s="344">
        <v>148.63999999999999</v>
      </c>
      <c r="K1383" s="360">
        <v>0</v>
      </c>
      <c r="L1383" s="344">
        <v>140.79</v>
      </c>
      <c r="M1383" s="360">
        <v>0</v>
      </c>
      <c r="N1383" s="344">
        <v>167.11</v>
      </c>
      <c r="O1383" s="360">
        <v>1.8100000000000002E-2</v>
      </c>
      <c r="P1383" s="344">
        <v>117.91</v>
      </c>
      <c r="Q1383" s="360">
        <v>0</v>
      </c>
      <c r="R1383" s="344">
        <v>125.47</v>
      </c>
    </row>
    <row r="1384" spans="1:18">
      <c r="A1384" s="296">
        <v>804058</v>
      </c>
      <c r="B1384" s="343" t="s">
        <v>1408</v>
      </c>
      <c r="C1384" s="296" t="s">
        <v>105</v>
      </c>
      <c r="D1384" s="344">
        <v>2664.05</v>
      </c>
      <c r="E1384" s="360">
        <v>0</v>
      </c>
      <c r="F1384" s="344">
        <v>137.63999999999999</v>
      </c>
      <c r="G1384" s="360">
        <v>0</v>
      </c>
      <c r="H1384" s="344">
        <v>172.96</v>
      </c>
      <c r="I1384" s="360">
        <v>0</v>
      </c>
      <c r="J1384" s="344">
        <v>141.94999999999999</v>
      </c>
      <c r="K1384" s="360">
        <v>0</v>
      </c>
      <c r="L1384" s="344">
        <v>135.96</v>
      </c>
      <c r="M1384" s="360">
        <v>0</v>
      </c>
      <c r="N1384" s="344">
        <v>162.78</v>
      </c>
      <c r="O1384" s="360">
        <v>0</v>
      </c>
      <c r="P1384" s="344">
        <v>113.44</v>
      </c>
      <c r="Q1384" s="360">
        <v>0</v>
      </c>
      <c r="R1384" s="344">
        <v>121.07</v>
      </c>
    </row>
    <row r="1385" spans="1:18">
      <c r="A1385" s="296">
        <v>804059</v>
      </c>
      <c r="B1385" s="343" t="s">
        <v>1409</v>
      </c>
      <c r="C1385" s="296" t="s">
        <v>105</v>
      </c>
      <c r="D1385" s="344">
        <v>2765.13</v>
      </c>
      <c r="E1385" s="360">
        <v>0</v>
      </c>
      <c r="F1385" s="344">
        <v>157.66999999999999</v>
      </c>
      <c r="G1385" s="360">
        <v>0</v>
      </c>
      <c r="H1385" s="344">
        <v>198.12</v>
      </c>
      <c r="I1385" s="360">
        <v>0</v>
      </c>
      <c r="J1385" s="344">
        <v>162.58000000000001</v>
      </c>
      <c r="K1385" s="360">
        <v>0</v>
      </c>
      <c r="L1385" s="344">
        <v>155.75</v>
      </c>
      <c r="M1385" s="360">
        <v>0</v>
      </c>
      <c r="N1385" s="344">
        <v>186.46</v>
      </c>
      <c r="O1385" s="360">
        <v>0</v>
      </c>
      <c r="P1385" s="344">
        <v>129.94999999999999</v>
      </c>
      <c r="Q1385" s="360">
        <v>0</v>
      </c>
      <c r="R1385" s="344">
        <v>138.69</v>
      </c>
    </row>
    <row r="1386" spans="1:18">
      <c r="A1386" s="296">
        <v>804292</v>
      </c>
      <c r="B1386" s="343" t="s">
        <v>1410</v>
      </c>
      <c r="C1386" s="296" t="s">
        <v>105</v>
      </c>
      <c r="D1386" s="344">
        <v>2372.98</v>
      </c>
      <c r="E1386" s="360">
        <v>0</v>
      </c>
      <c r="F1386" s="344">
        <v>171.29</v>
      </c>
      <c r="G1386" s="360">
        <v>0</v>
      </c>
      <c r="H1386" s="344">
        <v>215.27</v>
      </c>
      <c r="I1386" s="360">
        <v>0</v>
      </c>
      <c r="J1386" s="344">
        <v>176.64</v>
      </c>
      <c r="K1386" s="360">
        <v>0</v>
      </c>
      <c r="L1386" s="344">
        <v>169.1</v>
      </c>
      <c r="M1386" s="360">
        <v>0</v>
      </c>
      <c r="N1386" s="344">
        <v>202.59</v>
      </c>
      <c r="O1386" s="360">
        <v>0</v>
      </c>
      <c r="P1386" s="344">
        <v>141.02000000000001</v>
      </c>
      <c r="Q1386" s="360">
        <v>0</v>
      </c>
      <c r="R1386" s="344">
        <v>150.52000000000001</v>
      </c>
    </row>
    <row r="1387" spans="1:18">
      <c r="A1387" s="296">
        <v>804293</v>
      </c>
      <c r="B1387" s="343" t="s">
        <v>1411</v>
      </c>
      <c r="C1387" s="296" t="s">
        <v>105</v>
      </c>
      <c r="D1387" s="344">
        <v>2565.9699999999998</v>
      </c>
      <c r="E1387" s="360">
        <v>1.4E-3</v>
      </c>
      <c r="F1387" s="344">
        <v>115.5</v>
      </c>
      <c r="G1387" s="360">
        <v>0</v>
      </c>
      <c r="H1387" s="344">
        <v>146.9</v>
      </c>
      <c r="I1387" s="360">
        <v>1.4E-3</v>
      </c>
      <c r="J1387" s="344">
        <v>120.57</v>
      </c>
      <c r="K1387" s="360">
        <v>0</v>
      </c>
      <c r="L1387" s="344">
        <v>119.9</v>
      </c>
      <c r="M1387" s="360">
        <v>0</v>
      </c>
      <c r="N1387" s="344">
        <v>138.34</v>
      </c>
      <c r="O1387" s="360">
        <v>1.4E-3</v>
      </c>
      <c r="P1387" s="344">
        <v>99.22</v>
      </c>
      <c r="Q1387" s="360">
        <v>0</v>
      </c>
      <c r="R1387" s="344">
        <v>106.34</v>
      </c>
    </row>
    <row r="1388" spans="1:18">
      <c r="A1388" s="296">
        <v>804294</v>
      </c>
      <c r="B1388" s="343" t="s">
        <v>1412</v>
      </c>
      <c r="C1388" s="296" t="s">
        <v>105</v>
      </c>
      <c r="D1388" s="344">
        <v>2468.59</v>
      </c>
      <c r="E1388" s="360">
        <v>1.4E-3</v>
      </c>
      <c r="F1388" s="344">
        <v>138.16</v>
      </c>
      <c r="G1388" s="360">
        <v>0</v>
      </c>
      <c r="H1388" s="344">
        <v>175.93</v>
      </c>
      <c r="I1388" s="360">
        <v>1.4E-3</v>
      </c>
      <c r="J1388" s="344">
        <v>144.25</v>
      </c>
      <c r="K1388" s="360">
        <v>0</v>
      </c>
      <c r="L1388" s="344">
        <v>142.58000000000001</v>
      </c>
      <c r="M1388" s="360">
        <v>0</v>
      </c>
      <c r="N1388" s="344">
        <v>165.61</v>
      </c>
      <c r="O1388" s="360">
        <v>1.5E-3</v>
      </c>
      <c r="P1388" s="344">
        <v>117.28</v>
      </c>
      <c r="Q1388" s="360">
        <v>0</v>
      </c>
      <c r="R1388" s="344">
        <v>125.82</v>
      </c>
    </row>
    <row r="1389" spans="1:18">
      <c r="A1389" s="296">
        <v>804295</v>
      </c>
      <c r="B1389" s="343" t="s">
        <v>1413</v>
      </c>
      <c r="C1389" s="296" t="s">
        <v>105</v>
      </c>
      <c r="D1389" s="344">
        <v>2661.57</v>
      </c>
      <c r="E1389" s="360">
        <v>1.1999999999999999E-3</v>
      </c>
      <c r="F1389" s="344">
        <v>90.87</v>
      </c>
      <c r="G1389" s="360">
        <v>0</v>
      </c>
      <c r="H1389" s="344">
        <v>113.32</v>
      </c>
      <c r="I1389" s="360">
        <v>2.7900000000000001E-2</v>
      </c>
      <c r="J1389" s="344">
        <v>96.01</v>
      </c>
      <c r="K1389" s="360">
        <v>0</v>
      </c>
      <c r="L1389" s="344">
        <v>94.44</v>
      </c>
      <c r="M1389" s="360">
        <v>0</v>
      </c>
      <c r="N1389" s="344">
        <v>106.95</v>
      </c>
      <c r="O1389" s="360">
        <v>2.9499999999999998E-2</v>
      </c>
      <c r="P1389" s="344">
        <v>79.16</v>
      </c>
      <c r="Q1389" s="360">
        <v>0</v>
      </c>
      <c r="R1389" s="344">
        <v>84.37</v>
      </c>
    </row>
    <row r="1390" spans="1:18">
      <c r="A1390" s="296">
        <v>804296</v>
      </c>
      <c r="B1390" s="343" t="s">
        <v>1414</v>
      </c>
      <c r="C1390" s="296" t="s">
        <v>105</v>
      </c>
      <c r="D1390" s="344">
        <v>2714.66</v>
      </c>
      <c r="E1390" s="360">
        <v>1.2999999999999999E-3</v>
      </c>
      <c r="F1390" s="344">
        <v>118.5</v>
      </c>
      <c r="G1390" s="360">
        <v>0</v>
      </c>
      <c r="H1390" s="344">
        <v>148.72</v>
      </c>
      <c r="I1390" s="360">
        <v>2.1700000000000001E-2</v>
      </c>
      <c r="J1390" s="344">
        <v>124.86</v>
      </c>
      <c r="K1390" s="360">
        <v>0</v>
      </c>
      <c r="L1390" s="344">
        <v>122.06</v>
      </c>
      <c r="M1390" s="360">
        <v>0</v>
      </c>
      <c r="N1390" s="344">
        <v>140.21</v>
      </c>
      <c r="O1390" s="360">
        <v>2.3E-2</v>
      </c>
      <c r="P1390" s="344">
        <v>101.16</v>
      </c>
      <c r="Q1390" s="360">
        <v>0</v>
      </c>
      <c r="R1390" s="344">
        <v>108.1</v>
      </c>
    </row>
    <row r="1391" spans="1:18">
      <c r="A1391" s="296">
        <v>804297</v>
      </c>
      <c r="B1391" s="343" t="s">
        <v>1415</v>
      </c>
      <c r="C1391" s="296" t="s">
        <v>105</v>
      </c>
      <c r="D1391" s="344">
        <v>2907.64</v>
      </c>
      <c r="E1391" s="360">
        <v>1.4E-3</v>
      </c>
      <c r="F1391" s="344">
        <v>79.819999999999993</v>
      </c>
      <c r="G1391" s="360">
        <v>0</v>
      </c>
      <c r="H1391" s="344">
        <v>99.89</v>
      </c>
      <c r="I1391" s="360">
        <v>3.1600000000000003E-2</v>
      </c>
      <c r="J1391" s="344">
        <v>84.61</v>
      </c>
      <c r="K1391" s="360">
        <v>0</v>
      </c>
      <c r="L1391" s="344">
        <v>80.48</v>
      </c>
      <c r="M1391" s="360">
        <v>0</v>
      </c>
      <c r="N1391" s="344">
        <v>94.06</v>
      </c>
      <c r="O1391" s="360">
        <v>3.3599999999999998E-2</v>
      </c>
      <c r="P1391" s="344">
        <v>65.540000000000006</v>
      </c>
      <c r="Q1391" s="360">
        <v>0</v>
      </c>
      <c r="R1391" s="344">
        <v>70.14</v>
      </c>
    </row>
    <row r="1392" spans="1:18">
      <c r="A1392" s="296">
        <v>804298</v>
      </c>
      <c r="B1392" s="343" t="s">
        <v>1416</v>
      </c>
      <c r="C1392" s="296" t="s">
        <v>105</v>
      </c>
      <c r="D1392" s="344">
        <v>3694.82</v>
      </c>
      <c r="E1392" s="360">
        <v>1.4E-3</v>
      </c>
      <c r="F1392" s="344">
        <v>107.45</v>
      </c>
      <c r="G1392" s="360">
        <v>0</v>
      </c>
      <c r="H1392" s="344">
        <v>135.29</v>
      </c>
      <c r="I1392" s="360">
        <v>2.3800000000000002E-2</v>
      </c>
      <c r="J1392" s="344">
        <v>113.47</v>
      </c>
      <c r="K1392" s="360">
        <v>0</v>
      </c>
      <c r="L1392" s="344">
        <v>108.09</v>
      </c>
      <c r="M1392" s="360">
        <v>0</v>
      </c>
      <c r="N1392" s="344">
        <v>127.31</v>
      </c>
      <c r="O1392" s="360">
        <v>2.53E-2</v>
      </c>
      <c r="P1392" s="344">
        <v>87.52</v>
      </c>
      <c r="Q1392" s="360">
        <v>0</v>
      </c>
      <c r="R1392" s="344">
        <v>93.85</v>
      </c>
    </row>
    <row r="1393" spans="1:18">
      <c r="A1393" s="296">
        <v>804299</v>
      </c>
      <c r="B1393" s="343" t="s">
        <v>1417</v>
      </c>
      <c r="C1393" s="296" t="s">
        <v>105</v>
      </c>
      <c r="D1393" s="344">
        <v>3887.8</v>
      </c>
      <c r="E1393" s="360">
        <v>1.5E-3</v>
      </c>
      <c r="F1393" s="344">
        <v>130.07</v>
      </c>
      <c r="G1393" s="360">
        <v>0</v>
      </c>
      <c r="H1393" s="344">
        <v>164.27</v>
      </c>
      <c r="I1393" s="360">
        <v>1.9900000000000001E-2</v>
      </c>
      <c r="J1393" s="344">
        <v>137.09</v>
      </c>
      <c r="K1393" s="360">
        <v>0</v>
      </c>
      <c r="L1393" s="344">
        <v>130.71</v>
      </c>
      <c r="M1393" s="360">
        <v>0</v>
      </c>
      <c r="N1393" s="344">
        <v>154.53</v>
      </c>
      <c r="O1393" s="360">
        <v>2.12E-2</v>
      </c>
      <c r="P1393" s="344">
        <v>105.53</v>
      </c>
      <c r="Q1393" s="360">
        <v>0</v>
      </c>
      <c r="R1393" s="344">
        <v>113.28</v>
      </c>
    </row>
    <row r="1394" spans="1:18">
      <c r="A1394" s="296">
        <v>804300</v>
      </c>
      <c r="B1394" s="343" t="s">
        <v>1418</v>
      </c>
      <c r="C1394" s="296" t="s">
        <v>105</v>
      </c>
      <c r="D1394" s="344">
        <v>3588.03</v>
      </c>
      <c r="E1394" s="360">
        <v>1.5E-3</v>
      </c>
      <c r="F1394" s="344">
        <v>124.88</v>
      </c>
      <c r="G1394" s="360">
        <v>0</v>
      </c>
      <c r="H1394" s="344">
        <v>159.76</v>
      </c>
      <c r="I1394" s="360">
        <v>1.6000000000000001E-3</v>
      </c>
      <c r="J1394" s="344">
        <v>130.4</v>
      </c>
      <c r="K1394" s="360">
        <v>0</v>
      </c>
      <c r="L1394" s="344">
        <v>125.88</v>
      </c>
      <c r="M1394" s="360">
        <v>0</v>
      </c>
      <c r="N1394" s="344">
        <v>150.19999999999999</v>
      </c>
      <c r="O1394" s="360">
        <v>1.6999999999999999E-3</v>
      </c>
      <c r="P1394" s="344">
        <v>101.06</v>
      </c>
      <c r="Q1394" s="360">
        <v>0</v>
      </c>
      <c r="R1394" s="344">
        <v>108.88</v>
      </c>
    </row>
    <row r="1395" spans="1:18">
      <c r="A1395" s="296">
        <v>804301</v>
      </c>
      <c r="B1395" s="343" t="s">
        <v>1419</v>
      </c>
      <c r="C1395" s="296" t="s">
        <v>105</v>
      </c>
      <c r="D1395" s="344">
        <v>3835.27</v>
      </c>
      <c r="E1395" s="360">
        <v>1.5E-3</v>
      </c>
      <c r="F1395" s="344">
        <v>155.37</v>
      </c>
      <c r="G1395" s="360">
        <v>0</v>
      </c>
      <c r="H1395" s="344">
        <v>198.81</v>
      </c>
      <c r="I1395" s="360">
        <v>1.6000000000000001E-3</v>
      </c>
      <c r="J1395" s="344">
        <v>162.22999999999999</v>
      </c>
      <c r="K1395" s="360">
        <v>0</v>
      </c>
      <c r="L1395" s="344">
        <v>156.53</v>
      </c>
      <c r="M1395" s="360">
        <v>0</v>
      </c>
      <c r="N1395" s="344">
        <v>186.91</v>
      </c>
      <c r="O1395" s="360">
        <v>1.6999999999999999E-3</v>
      </c>
      <c r="P1395" s="344">
        <v>125.58</v>
      </c>
      <c r="Q1395" s="360">
        <v>0</v>
      </c>
      <c r="R1395" s="344">
        <v>135.32</v>
      </c>
    </row>
    <row r="1396" spans="1:18">
      <c r="A1396" s="296">
        <v>804302</v>
      </c>
      <c r="B1396" s="343" t="s">
        <v>1420</v>
      </c>
      <c r="C1396" s="296" t="s">
        <v>105</v>
      </c>
      <c r="D1396" s="344">
        <v>3996.03</v>
      </c>
      <c r="E1396" s="360">
        <v>1.6000000000000001E-3</v>
      </c>
      <c r="F1396" s="344">
        <v>143.05000000000001</v>
      </c>
      <c r="G1396" s="360">
        <v>0</v>
      </c>
      <c r="H1396" s="344">
        <v>183</v>
      </c>
      <c r="I1396" s="360">
        <v>1.6000000000000001E-3</v>
      </c>
      <c r="J1396" s="344">
        <v>149.35</v>
      </c>
      <c r="K1396" s="360">
        <v>0</v>
      </c>
      <c r="L1396" s="344">
        <v>144.19999999999999</v>
      </c>
      <c r="M1396" s="360">
        <v>0</v>
      </c>
      <c r="N1396" s="344">
        <v>172.06</v>
      </c>
      <c r="O1396" s="360">
        <v>1.6999999999999999E-3</v>
      </c>
      <c r="P1396" s="344">
        <v>115.78</v>
      </c>
      <c r="Q1396" s="360">
        <v>0</v>
      </c>
      <c r="R1396" s="344">
        <v>124.73</v>
      </c>
    </row>
    <row r="1397" spans="1:18">
      <c r="A1397" s="296">
        <v>804303</v>
      </c>
      <c r="B1397" s="343" t="s">
        <v>1421</v>
      </c>
      <c r="C1397" s="296" t="s">
        <v>105</v>
      </c>
      <c r="D1397" s="344">
        <v>4243.2700000000004</v>
      </c>
      <c r="E1397" s="360">
        <v>0</v>
      </c>
      <c r="F1397" s="344">
        <v>52.4</v>
      </c>
      <c r="G1397" s="360">
        <v>0</v>
      </c>
      <c r="H1397" s="344">
        <v>62.24</v>
      </c>
      <c r="I1397" s="360">
        <v>0</v>
      </c>
      <c r="J1397" s="344">
        <v>61.91</v>
      </c>
      <c r="K1397" s="360">
        <v>0</v>
      </c>
      <c r="L1397" s="344">
        <v>60.68</v>
      </c>
      <c r="M1397" s="360">
        <v>0</v>
      </c>
      <c r="N1397" s="344">
        <v>57.49</v>
      </c>
      <c r="O1397" s="360">
        <v>0</v>
      </c>
      <c r="P1397" s="344">
        <v>61.69</v>
      </c>
      <c r="Q1397" s="360">
        <v>0</v>
      </c>
      <c r="R1397" s="344">
        <v>56.64</v>
      </c>
    </row>
    <row r="1398" spans="1:18">
      <c r="A1398" s="296">
        <v>804304</v>
      </c>
      <c r="B1398" s="343" t="s">
        <v>1422</v>
      </c>
      <c r="C1398" s="296" t="s">
        <v>105</v>
      </c>
      <c r="D1398" s="344">
        <v>4920.03</v>
      </c>
      <c r="E1398" s="360">
        <v>0</v>
      </c>
      <c r="F1398" s="344">
        <v>60.57</v>
      </c>
      <c r="G1398" s="360">
        <v>0</v>
      </c>
      <c r="H1398" s="344">
        <v>71.83</v>
      </c>
      <c r="I1398" s="360">
        <v>0</v>
      </c>
      <c r="J1398" s="344">
        <v>72.11</v>
      </c>
      <c r="K1398" s="360">
        <v>0</v>
      </c>
      <c r="L1398" s="344">
        <v>69.760000000000005</v>
      </c>
      <c r="M1398" s="360">
        <v>0</v>
      </c>
      <c r="N1398" s="344">
        <v>66.19</v>
      </c>
      <c r="O1398" s="360">
        <v>0</v>
      </c>
      <c r="P1398" s="344">
        <v>71.12</v>
      </c>
      <c r="Q1398" s="360">
        <v>0</v>
      </c>
      <c r="R1398" s="344">
        <v>64.7</v>
      </c>
    </row>
    <row r="1399" spans="1:18">
      <c r="A1399" s="296">
        <v>804305</v>
      </c>
      <c r="B1399" s="343" t="s">
        <v>1423</v>
      </c>
      <c r="C1399" s="296" t="s">
        <v>105</v>
      </c>
      <c r="D1399" s="344">
        <v>5167.2700000000004</v>
      </c>
      <c r="E1399" s="360">
        <v>0</v>
      </c>
      <c r="F1399" s="344">
        <v>45.49</v>
      </c>
      <c r="G1399" s="360">
        <v>0</v>
      </c>
      <c r="H1399" s="344">
        <v>52.43</v>
      </c>
      <c r="I1399" s="360">
        <v>5.7599999999999998E-2</v>
      </c>
      <c r="J1399" s="344">
        <v>53.82</v>
      </c>
      <c r="K1399" s="360">
        <v>0</v>
      </c>
      <c r="L1399" s="344">
        <v>51.84</v>
      </c>
      <c r="M1399" s="360">
        <v>0</v>
      </c>
      <c r="N1399" s="344">
        <v>48.79</v>
      </c>
      <c r="O1399" s="360">
        <v>6.1899999999999997E-2</v>
      </c>
      <c r="P1399" s="344">
        <v>52.17</v>
      </c>
      <c r="Q1399" s="360">
        <v>0</v>
      </c>
      <c r="R1399" s="344">
        <v>48.62</v>
      </c>
    </row>
    <row r="1400" spans="1:18">
      <c r="A1400" s="296">
        <v>804306</v>
      </c>
      <c r="B1400" s="343" t="s">
        <v>1424</v>
      </c>
      <c r="C1400" s="296" t="s">
        <v>105</v>
      </c>
      <c r="D1400" s="344">
        <v>5363.72</v>
      </c>
      <c r="E1400" s="360">
        <v>0</v>
      </c>
      <c r="F1400" s="344">
        <v>55.4</v>
      </c>
      <c r="G1400" s="360">
        <v>0</v>
      </c>
      <c r="H1400" s="344">
        <v>64.06</v>
      </c>
      <c r="I1400" s="360">
        <v>4.7100000000000003E-2</v>
      </c>
      <c r="J1400" s="344">
        <v>66.2</v>
      </c>
      <c r="K1400" s="360">
        <v>0</v>
      </c>
      <c r="L1400" s="344">
        <v>62.84</v>
      </c>
      <c r="M1400" s="360">
        <v>0</v>
      </c>
      <c r="N1400" s="344">
        <v>59.36</v>
      </c>
      <c r="O1400" s="360">
        <v>5.0900000000000001E-2</v>
      </c>
      <c r="P1400" s="344">
        <v>63.63</v>
      </c>
      <c r="Q1400" s="360">
        <v>0</v>
      </c>
      <c r="R1400" s="344">
        <v>58.4</v>
      </c>
    </row>
    <row r="1401" spans="1:18">
      <c r="A1401" s="296">
        <v>804307</v>
      </c>
      <c r="B1401" s="343" t="s">
        <v>1425</v>
      </c>
      <c r="C1401" s="296" t="s">
        <v>105</v>
      </c>
      <c r="D1401" s="344">
        <v>5610.95</v>
      </c>
      <c r="E1401" s="360">
        <v>0</v>
      </c>
      <c r="F1401" s="344">
        <v>34.44</v>
      </c>
      <c r="G1401" s="360">
        <v>0</v>
      </c>
      <c r="H1401" s="344">
        <v>39</v>
      </c>
      <c r="I1401" s="360">
        <v>7.7399999999999997E-2</v>
      </c>
      <c r="J1401" s="344">
        <v>42.42</v>
      </c>
      <c r="K1401" s="360">
        <v>0</v>
      </c>
      <c r="L1401" s="344">
        <v>37.880000000000003</v>
      </c>
      <c r="M1401" s="360">
        <v>0</v>
      </c>
      <c r="N1401" s="344">
        <v>35.9</v>
      </c>
      <c r="O1401" s="360">
        <v>8.4099999999999994E-2</v>
      </c>
      <c r="P1401" s="344">
        <v>38.549999999999997</v>
      </c>
      <c r="Q1401" s="360">
        <v>0</v>
      </c>
      <c r="R1401" s="344">
        <v>34.39</v>
      </c>
    </row>
    <row r="1402" spans="1:18">
      <c r="A1402" s="296">
        <v>804308</v>
      </c>
      <c r="B1402" s="343" t="s">
        <v>1426</v>
      </c>
      <c r="C1402" s="296" t="s">
        <v>105</v>
      </c>
      <c r="D1402" s="344">
        <v>5047.3599999999997</v>
      </c>
      <c r="E1402" s="360">
        <v>0</v>
      </c>
      <c r="F1402" s="344">
        <v>44.35</v>
      </c>
      <c r="G1402" s="360">
        <v>0</v>
      </c>
      <c r="H1402" s="344">
        <v>50.63</v>
      </c>
      <c r="I1402" s="360">
        <v>5.96E-2</v>
      </c>
      <c r="J1402" s="344">
        <v>54.81</v>
      </c>
      <c r="K1402" s="360">
        <v>0</v>
      </c>
      <c r="L1402" s="344">
        <v>48.87</v>
      </c>
      <c r="M1402" s="360">
        <v>0</v>
      </c>
      <c r="N1402" s="344">
        <v>46.46</v>
      </c>
      <c r="O1402" s="360">
        <v>6.5000000000000002E-2</v>
      </c>
      <c r="P1402" s="344">
        <v>49.99</v>
      </c>
      <c r="Q1402" s="360">
        <v>0</v>
      </c>
      <c r="R1402" s="344">
        <v>44.15</v>
      </c>
    </row>
    <row r="1403" spans="1:18">
      <c r="A1403" s="296">
        <v>804309</v>
      </c>
      <c r="B1403" s="343" t="s">
        <v>1427</v>
      </c>
      <c r="C1403" s="296" t="s">
        <v>105</v>
      </c>
      <c r="D1403" s="344">
        <v>5365.98</v>
      </c>
      <c r="E1403" s="360">
        <v>0</v>
      </c>
      <c r="F1403" s="344">
        <v>52.48</v>
      </c>
      <c r="G1403" s="360">
        <v>0</v>
      </c>
      <c r="H1403" s="344">
        <v>60.17</v>
      </c>
      <c r="I1403" s="360">
        <v>5.0200000000000002E-2</v>
      </c>
      <c r="J1403" s="344">
        <v>64.95</v>
      </c>
      <c r="K1403" s="360">
        <v>0</v>
      </c>
      <c r="L1403" s="344">
        <v>57.89</v>
      </c>
      <c r="M1403" s="360">
        <v>0</v>
      </c>
      <c r="N1403" s="344">
        <v>55.11</v>
      </c>
      <c r="O1403" s="360">
        <v>5.4800000000000001E-2</v>
      </c>
      <c r="P1403" s="344">
        <v>59.37</v>
      </c>
      <c r="Q1403" s="360">
        <v>0</v>
      </c>
      <c r="R1403" s="344">
        <v>52.16</v>
      </c>
    </row>
    <row r="1404" spans="1:18">
      <c r="A1404" s="296">
        <v>804310</v>
      </c>
      <c r="B1404" s="343" t="s">
        <v>1428</v>
      </c>
      <c r="C1404" s="296" t="s">
        <v>105</v>
      </c>
      <c r="D1404" s="344">
        <v>5626.36</v>
      </c>
      <c r="E1404" s="360">
        <v>0</v>
      </c>
      <c r="F1404" s="344">
        <v>47.29</v>
      </c>
      <c r="G1404" s="360">
        <v>0</v>
      </c>
      <c r="H1404" s="344">
        <v>55.66</v>
      </c>
      <c r="I1404" s="360">
        <v>0</v>
      </c>
      <c r="J1404" s="344">
        <v>58.26</v>
      </c>
      <c r="K1404" s="360">
        <v>0</v>
      </c>
      <c r="L1404" s="344">
        <v>53.06</v>
      </c>
      <c r="M1404" s="360">
        <v>0</v>
      </c>
      <c r="N1404" s="344">
        <v>50.78</v>
      </c>
      <c r="O1404" s="360">
        <v>0</v>
      </c>
      <c r="P1404" s="344">
        <v>54.9</v>
      </c>
      <c r="Q1404" s="360">
        <v>0</v>
      </c>
      <c r="R1404" s="344">
        <v>47.76</v>
      </c>
    </row>
    <row r="1405" spans="1:18">
      <c r="A1405" s="296">
        <v>804311</v>
      </c>
      <c r="B1405" s="343" t="s">
        <v>1429</v>
      </c>
      <c r="C1405" s="296" t="s">
        <v>105</v>
      </c>
      <c r="D1405" s="344">
        <v>5944.98</v>
      </c>
      <c r="E1405" s="360">
        <v>0</v>
      </c>
      <c r="F1405" s="344">
        <v>54.19</v>
      </c>
      <c r="G1405" s="360">
        <v>0</v>
      </c>
      <c r="H1405" s="344">
        <v>63.77</v>
      </c>
      <c r="I1405" s="360">
        <v>0</v>
      </c>
      <c r="J1405" s="344">
        <v>66.739999999999995</v>
      </c>
      <c r="K1405" s="360">
        <v>0</v>
      </c>
      <c r="L1405" s="344">
        <v>60.8</v>
      </c>
      <c r="M1405" s="360">
        <v>0</v>
      </c>
      <c r="N1405" s="344">
        <v>58.19</v>
      </c>
      <c r="O1405" s="360">
        <v>0</v>
      </c>
      <c r="P1405" s="344">
        <v>62.92</v>
      </c>
      <c r="Q1405" s="360">
        <v>0</v>
      </c>
      <c r="R1405" s="344">
        <v>54.72</v>
      </c>
    </row>
    <row r="1406" spans="1:18">
      <c r="A1406" s="296">
        <v>804312</v>
      </c>
      <c r="B1406" s="343" t="s">
        <v>1430</v>
      </c>
      <c r="C1406" s="296" t="s">
        <v>105</v>
      </c>
      <c r="D1406" s="344">
        <v>6606.35</v>
      </c>
      <c r="E1406" s="360">
        <v>0</v>
      </c>
      <c r="F1406" s="344">
        <v>58.6</v>
      </c>
      <c r="G1406" s="360">
        <v>0</v>
      </c>
      <c r="H1406" s="344">
        <v>68.97</v>
      </c>
      <c r="I1406" s="360">
        <v>0</v>
      </c>
      <c r="J1406" s="344">
        <v>72.27</v>
      </c>
      <c r="K1406" s="360">
        <v>0</v>
      </c>
      <c r="L1406" s="344">
        <v>65.709999999999994</v>
      </c>
      <c r="M1406" s="360">
        <v>0</v>
      </c>
      <c r="N1406" s="344">
        <v>62.91</v>
      </c>
      <c r="O1406" s="360">
        <v>0</v>
      </c>
      <c r="P1406" s="344">
        <v>68.02</v>
      </c>
      <c r="Q1406" s="360">
        <v>0</v>
      </c>
      <c r="R1406" s="344">
        <v>59.09</v>
      </c>
    </row>
    <row r="1407" spans="1:18">
      <c r="A1407" s="296">
        <v>804313</v>
      </c>
      <c r="B1407" s="343" t="s">
        <v>1431</v>
      </c>
      <c r="C1407" s="296" t="s">
        <v>105</v>
      </c>
      <c r="D1407" s="344">
        <v>6924.96</v>
      </c>
      <c r="E1407" s="360">
        <v>1.5E-3</v>
      </c>
      <c r="F1407" s="344">
        <v>46.3</v>
      </c>
      <c r="G1407" s="360">
        <v>0</v>
      </c>
      <c r="H1407" s="344">
        <v>57.12</v>
      </c>
      <c r="I1407" s="360">
        <v>1.6000000000000001E-3</v>
      </c>
      <c r="J1407" s="344">
        <v>56.89</v>
      </c>
      <c r="K1407" s="360">
        <v>0</v>
      </c>
      <c r="L1407" s="344">
        <v>57.81</v>
      </c>
      <c r="M1407" s="360">
        <v>0</v>
      </c>
      <c r="N1407" s="344">
        <v>52.42</v>
      </c>
      <c r="O1407" s="360">
        <v>1.6999999999999999E-3</v>
      </c>
      <c r="P1407" s="344">
        <v>56.22</v>
      </c>
      <c r="Q1407" s="360">
        <v>0</v>
      </c>
      <c r="R1407" s="344">
        <v>51.73</v>
      </c>
    </row>
    <row r="1408" spans="1:18">
      <c r="A1408" s="296">
        <v>804314</v>
      </c>
      <c r="B1408" s="343" t="s">
        <v>1432</v>
      </c>
      <c r="C1408" s="296" t="s">
        <v>105</v>
      </c>
      <c r="D1408" s="344">
        <v>7852.36</v>
      </c>
      <c r="E1408" s="360">
        <v>1.6000000000000001E-3</v>
      </c>
      <c r="F1408" s="344">
        <v>53.06</v>
      </c>
      <c r="G1408" s="360">
        <v>0</v>
      </c>
      <c r="H1408" s="344">
        <v>65.53</v>
      </c>
      <c r="I1408" s="360">
        <v>1.6999999999999999E-3</v>
      </c>
      <c r="J1408" s="344">
        <v>65.930000000000007</v>
      </c>
      <c r="K1408" s="360">
        <v>0</v>
      </c>
      <c r="L1408" s="344">
        <v>66.22</v>
      </c>
      <c r="M1408" s="360">
        <v>0</v>
      </c>
      <c r="N1408" s="344">
        <v>59.96</v>
      </c>
      <c r="O1408" s="360">
        <v>1.8E-3</v>
      </c>
      <c r="P1408" s="344">
        <v>64.400000000000006</v>
      </c>
      <c r="Q1408" s="360">
        <v>0</v>
      </c>
      <c r="R1408" s="344">
        <v>58.66</v>
      </c>
    </row>
    <row r="1409" spans="1:18">
      <c r="A1409" s="296">
        <v>804315</v>
      </c>
      <c r="B1409" s="343" t="s">
        <v>1433</v>
      </c>
      <c r="C1409" s="296" t="s">
        <v>105</v>
      </c>
      <c r="D1409" s="344">
        <v>8170.98</v>
      </c>
      <c r="E1409" s="360">
        <v>1.1999999999999999E-3</v>
      </c>
      <c r="F1409" s="344">
        <v>41.1</v>
      </c>
      <c r="G1409" s="360">
        <v>0</v>
      </c>
      <c r="H1409" s="344">
        <v>48.75</v>
      </c>
      <c r="I1409" s="360">
        <v>6.3200000000000006E-2</v>
      </c>
      <c r="J1409" s="344">
        <v>50.2</v>
      </c>
      <c r="K1409" s="360">
        <v>0</v>
      </c>
      <c r="L1409" s="344">
        <v>49.78</v>
      </c>
      <c r="M1409" s="360">
        <v>0</v>
      </c>
      <c r="N1409" s="344">
        <v>45.15</v>
      </c>
      <c r="O1409" s="360">
        <v>6.8199999999999997E-2</v>
      </c>
      <c r="P1409" s="344">
        <v>48.24</v>
      </c>
      <c r="Q1409" s="360">
        <v>0</v>
      </c>
      <c r="R1409" s="344">
        <v>45.08</v>
      </c>
    </row>
    <row r="1410" spans="1:18">
      <c r="A1410" s="296">
        <v>805446</v>
      </c>
      <c r="B1410" s="343" t="s">
        <v>1434</v>
      </c>
      <c r="C1410" s="296" t="s">
        <v>26</v>
      </c>
      <c r="D1410" s="344">
        <v>39.619999999999997</v>
      </c>
      <c r="E1410" s="360">
        <v>1.4E-3</v>
      </c>
      <c r="F1410" s="344">
        <v>49.3</v>
      </c>
      <c r="G1410" s="360">
        <v>0</v>
      </c>
      <c r="H1410" s="344">
        <v>58.94</v>
      </c>
      <c r="I1410" s="360">
        <v>5.28E-2</v>
      </c>
      <c r="J1410" s="344">
        <v>61.18</v>
      </c>
      <c r="K1410" s="360">
        <v>0</v>
      </c>
      <c r="L1410" s="344">
        <v>59.97</v>
      </c>
      <c r="M1410" s="360">
        <v>0</v>
      </c>
      <c r="N1410" s="344">
        <v>54.29</v>
      </c>
      <c r="O1410" s="360">
        <v>5.7299999999999997E-2</v>
      </c>
      <c r="P1410" s="344">
        <v>58.16</v>
      </c>
      <c r="Q1410" s="360">
        <v>0</v>
      </c>
      <c r="R1410" s="344">
        <v>53.49</v>
      </c>
    </row>
    <row r="1411" spans="1:18">
      <c r="A1411" s="296">
        <v>805447</v>
      </c>
      <c r="B1411" s="343" t="s">
        <v>1435</v>
      </c>
      <c r="C1411" s="296" t="s">
        <v>26</v>
      </c>
      <c r="D1411" s="344">
        <v>54.26</v>
      </c>
      <c r="E1411" s="360">
        <v>1.5E-3</v>
      </c>
      <c r="F1411" s="344">
        <v>30.05</v>
      </c>
      <c r="G1411" s="360">
        <v>0</v>
      </c>
      <c r="H1411" s="344">
        <v>35.32</v>
      </c>
      <c r="I1411" s="360">
        <v>8.72E-2</v>
      </c>
      <c r="J1411" s="344">
        <v>38.799999999999997</v>
      </c>
      <c r="K1411" s="360">
        <v>0</v>
      </c>
      <c r="L1411" s="344">
        <v>35.82</v>
      </c>
      <c r="M1411" s="360">
        <v>0</v>
      </c>
      <c r="N1411" s="344">
        <v>32.26</v>
      </c>
      <c r="O1411" s="360">
        <v>9.5500000000000002E-2</v>
      </c>
      <c r="P1411" s="344">
        <v>34.619999999999997</v>
      </c>
      <c r="Q1411" s="360">
        <v>0</v>
      </c>
      <c r="R1411" s="344">
        <v>30.85</v>
      </c>
    </row>
    <row r="1412" spans="1:18">
      <c r="A1412" s="296">
        <v>805448</v>
      </c>
      <c r="B1412" s="343" t="s">
        <v>1436</v>
      </c>
      <c r="C1412" s="296" t="s">
        <v>26</v>
      </c>
      <c r="D1412" s="344">
        <v>47.49</v>
      </c>
      <c r="E1412" s="360">
        <v>1.8E-3</v>
      </c>
      <c r="F1412" s="344">
        <v>38.25</v>
      </c>
      <c r="G1412" s="360">
        <v>0</v>
      </c>
      <c r="H1412" s="344">
        <v>45.51</v>
      </c>
      <c r="I1412" s="360">
        <v>6.83E-2</v>
      </c>
      <c r="J1412" s="344">
        <v>49.79</v>
      </c>
      <c r="K1412" s="360">
        <v>0</v>
      </c>
      <c r="L1412" s="344">
        <v>46</v>
      </c>
      <c r="M1412" s="360">
        <v>0</v>
      </c>
      <c r="N1412" s="344">
        <v>41.39</v>
      </c>
      <c r="O1412" s="360">
        <v>7.51E-2</v>
      </c>
      <c r="P1412" s="344">
        <v>44.52</v>
      </c>
      <c r="Q1412" s="360">
        <v>0</v>
      </c>
      <c r="R1412" s="344">
        <v>39.24</v>
      </c>
    </row>
    <row r="1413" spans="1:18">
      <c r="A1413" s="296">
        <v>805449</v>
      </c>
      <c r="B1413" s="343" t="s">
        <v>1437</v>
      </c>
      <c r="C1413" s="296" t="s">
        <v>26</v>
      </c>
      <c r="D1413" s="344">
        <v>65.03</v>
      </c>
      <c r="E1413" s="360">
        <v>1.8E-3</v>
      </c>
      <c r="F1413" s="344">
        <v>44.97</v>
      </c>
      <c r="G1413" s="360">
        <v>0</v>
      </c>
      <c r="H1413" s="344">
        <v>53.87</v>
      </c>
      <c r="I1413" s="360">
        <v>5.8099999999999999E-2</v>
      </c>
      <c r="J1413" s="344">
        <v>58.77</v>
      </c>
      <c r="K1413" s="360">
        <v>0</v>
      </c>
      <c r="L1413" s="344">
        <v>54.35</v>
      </c>
      <c r="M1413" s="360">
        <v>0</v>
      </c>
      <c r="N1413" s="344">
        <v>48.88</v>
      </c>
      <c r="O1413" s="360">
        <v>6.4000000000000001E-2</v>
      </c>
      <c r="P1413" s="344">
        <v>52.65</v>
      </c>
      <c r="Q1413" s="360">
        <v>0</v>
      </c>
      <c r="R1413" s="344">
        <v>46.12</v>
      </c>
    </row>
    <row r="1414" spans="1:18">
      <c r="A1414" s="296">
        <v>805450</v>
      </c>
      <c r="B1414" s="343" t="s">
        <v>1438</v>
      </c>
      <c r="C1414" s="296" t="s">
        <v>26</v>
      </c>
      <c r="D1414" s="344">
        <v>55.12</v>
      </c>
      <c r="E1414" s="360">
        <v>2E-3</v>
      </c>
      <c r="F1414" s="344">
        <v>39.78</v>
      </c>
      <c r="G1414" s="360">
        <v>0</v>
      </c>
      <c r="H1414" s="344">
        <v>49.36</v>
      </c>
      <c r="I1414" s="360">
        <v>2.2000000000000001E-3</v>
      </c>
      <c r="J1414" s="344">
        <v>52.08</v>
      </c>
      <c r="K1414" s="360">
        <v>0</v>
      </c>
      <c r="L1414" s="344">
        <v>49.52</v>
      </c>
      <c r="M1414" s="360">
        <v>0</v>
      </c>
      <c r="N1414" s="344">
        <v>44.55</v>
      </c>
      <c r="O1414" s="360">
        <v>2.5000000000000001E-3</v>
      </c>
      <c r="P1414" s="344">
        <v>48.18</v>
      </c>
      <c r="Q1414" s="360">
        <v>0</v>
      </c>
      <c r="R1414" s="344">
        <v>41.72</v>
      </c>
    </row>
    <row r="1415" spans="1:18">
      <c r="A1415" s="296">
        <v>805451</v>
      </c>
      <c r="B1415" s="343" t="s">
        <v>1439</v>
      </c>
      <c r="C1415" s="296" t="s">
        <v>26</v>
      </c>
      <c r="D1415" s="344">
        <v>75.400000000000006</v>
      </c>
      <c r="E1415" s="360">
        <v>2.0999999999999999E-3</v>
      </c>
      <c r="F1415" s="344">
        <v>45.59</v>
      </c>
      <c r="G1415" s="360">
        <v>0</v>
      </c>
      <c r="H1415" s="344">
        <v>56.56</v>
      </c>
      <c r="I1415" s="360">
        <v>2.3E-3</v>
      </c>
      <c r="J1415" s="344">
        <v>59.66</v>
      </c>
      <c r="K1415" s="360">
        <v>0</v>
      </c>
      <c r="L1415" s="344">
        <v>56.75</v>
      </c>
      <c r="M1415" s="360">
        <v>0</v>
      </c>
      <c r="N1415" s="344">
        <v>51.05</v>
      </c>
      <c r="O1415" s="360">
        <v>2.5000000000000001E-3</v>
      </c>
      <c r="P1415" s="344">
        <v>55.22</v>
      </c>
      <c r="Q1415" s="360">
        <v>0</v>
      </c>
      <c r="R1415" s="344">
        <v>47.8</v>
      </c>
    </row>
    <row r="1416" spans="1:18">
      <c r="A1416" s="296">
        <v>805452</v>
      </c>
      <c r="B1416" s="343" t="s">
        <v>1440</v>
      </c>
      <c r="C1416" s="296" t="s">
        <v>26</v>
      </c>
      <c r="D1416" s="344">
        <v>64.47</v>
      </c>
      <c r="E1416" s="360">
        <v>2.0999999999999999E-3</v>
      </c>
      <c r="F1416" s="344">
        <v>49.24</v>
      </c>
      <c r="G1416" s="360">
        <v>0</v>
      </c>
      <c r="H1416" s="344">
        <v>61.12</v>
      </c>
      <c r="I1416" s="360">
        <v>2.3E-3</v>
      </c>
      <c r="J1416" s="344">
        <v>64.56</v>
      </c>
      <c r="K1416" s="360">
        <v>0</v>
      </c>
      <c r="L1416" s="344">
        <v>61.3</v>
      </c>
      <c r="M1416" s="360">
        <v>0</v>
      </c>
      <c r="N1416" s="344">
        <v>55.14</v>
      </c>
      <c r="O1416" s="360">
        <v>2.5000000000000001E-3</v>
      </c>
      <c r="P1416" s="344">
        <v>59.63</v>
      </c>
      <c r="Q1416" s="360">
        <v>0</v>
      </c>
      <c r="R1416" s="344">
        <v>51.56</v>
      </c>
    </row>
    <row r="1417" spans="1:18">
      <c r="A1417" s="296">
        <v>805453</v>
      </c>
      <c r="B1417" s="343" t="s">
        <v>1441</v>
      </c>
      <c r="C1417" s="296" t="s">
        <v>26</v>
      </c>
      <c r="D1417" s="344">
        <v>88.56</v>
      </c>
      <c r="E1417" s="360">
        <v>0</v>
      </c>
      <c r="F1417" s="344">
        <v>2.2000000000000002</v>
      </c>
      <c r="G1417" s="360">
        <v>0</v>
      </c>
      <c r="H1417" s="344">
        <v>2.71</v>
      </c>
      <c r="I1417" s="360">
        <v>0</v>
      </c>
      <c r="J1417" s="344">
        <v>2.4300000000000002</v>
      </c>
      <c r="K1417" s="360">
        <v>0</v>
      </c>
      <c r="L1417" s="344">
        <v>2.69</v>
      </c>
      <c r="M1417" s="360">
        <v>0</v>
      </c>
      <c r="N1417" s="344">
        <v>2.4700000000000002</v>
      </c>
      <c r="O1417" s="360">
        <v>0</v>
      </c>
      <c r="P1417" s="344">
        <v>2.5499999999999998</v>
      </c>
      <c r="Q1417" s="360">
        <v>0</v>
      </c>
      <c r="R1417" s="344">
        <v>2.67</v>
      </c>
    </row>
    <row r="1418" spans="1:18">
      <c r="A1418" s="296">
        <v>805434</v>
      </c>
      <c r="B1418" s="343" t="s">
        <v>1442</v>
      </c>
      <c r="C1418" s="296" t="s">
        <v>26</v>
      </c>
      <c r="D1418" s="344">
        <v>13.54</v>
      </c>
      <c r="E1418" s="360">
        <v>1</v>
      </c>
      <c r="F1418" s="344">
        <v>0.19</v>
      </c>
      <c r="G1418" s="360">
        <v>0</v>
      </c>
      <c r="H1418" s="344">
        <v>0.17</v>
      </c>
      <c r="I1418" s="360">
        <v>1</v>
      </c>
      <c r="J1418" s="344">
        <v>0.22</v>
      </c>
      <c r="K1418" s="360">
        <v>0</v>
      </c>
      <c r="L1418" s="344">
        <v>0.27</v>
      </c>
      <c r="M1418" s="360">
        <v>0</v>
      </c>
      <c r="N1418" s="344">
        <v>0.18</v>
      </c>
      <c r="O1418" s="360">
        <v>0</v>
      </c>
      <c r="P1418" s="344">
        <v>0.17</v>
      </c>
      <c r="Q1418" s="360">
        <v>0</v>
      </c>
      <c r="R1418" s="344">
        <v>0.18</v>
      </c>
    </row>
    <row r="1419" spans="1:18">
      <c r="A1419" s="296">
        <v>805435</v>
      </c>
      <c r="B1419" s="343" t="s">
        <v>1443</v>
      </c>
      <c r="C1419" s="296" t="s">
        <v>26</v>
      </c>
      <c r="D1419" s="344">
        <v>17.96</v>
      </c>
      <c r="E1419" s="360">
        <v>1</v>
      </c>
      <c r="F1419" s="344">
        <v>125.57</v>
      </c>
      <c r="G1419" s="360">
        <v>0</v>
      </c>
      <c r="H1419" s="344">
        <v>109.34</v>
      </c>
      <c r="I1419" s="360">
        <v>1</v>
      </c>
      <c r="J1419" s="344">
        <v>109.45</v>
      </c>
      <c r="K1419" s="360">
        <v>0.99590000000000001</v>
      </c>
      <c r="L1419" s="344">
        <v>141.94999999999999</v>
      </c>
      <c r="M1419" s="360">
        <v>0</v>
      </c>
      <c r="N1419" s="344">
        <v>91.01</v>
      </c>
      <c r="O1419" s="360">
        <v>0</v>
      </c>
      <c r="P1419" s="344">
        <v>109.34</v>
      </c>
      <c r="Q1419" s="360">
        <v>0.99690000000000001</v>
      </c>
      <c r="R1419" s="344">
        <v>94.24</v>
      </c>
    </row>
    <row r="1420" spans="1:18">
      <c r="A1420" s="296">
        <v>805436</v>
      </c>
      <c r="B1420" s="343" t="s">
        <v>1444</v>
      </c>
      <c r="C1420" s="296" t="s">
        <v>26</v>
      </c>
      <c r="D1420" s="344">
        <v>15.75</v>
      </c>
      <c r="E1420" s="360"/>
      <c r="F1420" s="344">
        <v>0</v>
      </c>
      <c r="G1420" s="360"/>
      <c r="H1420" s="344">
        <v>0</v>
      </c>
      <c r="I1420" s="360"/>
      <c r="J1420" s="344">
        <v>0</v>
      </c>
      <c r="K1420" s="360"/>
      <c r="L1420" s="344">
        <v>0</v>
      </c>
      <c r="M1420" s="360"/>
      <c r="N1420" s="344">
        <v>0</v>
      </c>
      <c r="O1420" s="360"/>
      <c r="P1420" s="344">
        <v>0</v>
      </c>
      <c r="Q1420" s="360"/>
      <c r="R1420" s="344">
        <v>0</v>
      </c>
    </row>
    <row r="1421" spans="1:18">
      <c r="A1421" s="296">
        <v>805437</v>
      </c>
      <c r="B1421" s="343" t="s">
        <v>1445</v>
      </c>
      <c r="C1421" s="296" t="s">
        <v>26</v>
      </c>
      <c r="D1421" s="344">
        <v>21.54</v>
      </c>
      <c r="E1421" s="360"/>
      <c r="F1421" s="344">
        <v>0</v>
      </c>
      <c r="G1421" s="360"/>
      <c r="H1421" s="344">
        <v>0</v>
      </c>
      <c r="I1421" s="360"/>
      <c r="J1421" s="344">
        <v>0</v>
      </c>
      <c r="K1421" s="360"/>
      <c r="L1421" s="344">
        <v>0</v>
      </c>
      <c r="M1421" s="360"/>
      <c r="N1421" s="344">
        <v>0</v>
      </c>
      <c r="O1421" s="360"/>
      <c r="P1421" s="344">
        <v>0</v>
      </c>
      <c r="Q1421" s="360"/>
      <c r="R1421" s="344">
        <v>0</v>
      </c>
    </row>
    <row r="1422" spans="1:18">
      <c r="A1422" s="296">
        <v>805438</v>
      </c>
      <c r="B1422" s="343" t="s">
        <v>1446</v>
      </c>
      <c r="C1422" s="296" t="s">
        <v>26</v>
      </c>
      <c r="D1422" s="344">
        <v>21.41</v>
      </c>
      <c r="E1422" s="360">
        <v>0.38850000000000001</v>
      </c>
      <c r="F1422" s="344">
        <v>80.099999999999994</v>
      </c>
      <c r="G1422" s="360">
        <v>0.48509999999999998</v>
      </c>
      <c r="H1422" s="344">
        <v>115.46</v>
      </c>
      <c r="I1422" s="360">
        <v>0.33660000000000001</v>
      </c>
      <c r="J1422" s="344">
        <v>87.08</v>
      </c>
      <c r="K1422" s="360">
        <v>0.44629999999999997</v>
      </c>
      <c r="L1422" s="344">
        <v>109.74</v>
      </c>
      <c r="M1422" s="360">
        <v>0.35410000000000003</v>
      </c>
      <c r="N1422" s="344">
        <v>97.84</v>
      </c>
      <c r="O1422" s="360">
        <v>0.3972</v>
      </c>
      <c r="P1422" s="344">
        <v>93.88</v>
      </c>
      <c r="Q1422" s="360">
        <v>0.41389999999999999</v>
      </c>
      <c r="R1422" s="344">
        <v>115.1</v>
      </c>
    </row>
    <row r="1423" spans="1:18">
      <c r="A1423" s="296">
        <v>805439</v>
      </c>
      <c r="B1423" s="343" t="s">
        <v>1447</v>
      </c>
      <c r="C1423" s="296" t="s">
        <v>26</v>
      </c>
      <c r="D1423" s="344">
        <v>28.73</v>
      </c>
      <c r="E1423" s="360">
        <v>0.27129999999999999</v>
      </c>
      <c r="F1423" s="344">
        <v>204.98</v>
      </c>
      <c r="G1423" s="360">
        <v>0.3256</v>
      </c>
      <c r="H1423" s="344">
        <v>242.97</v>
      </c>
      <c r="I1423" s="360">
        <v>0.2747</v>
      </c>
      <c r="J1423" s="344">
        <v>216.15</v>
      </c>
      <c r="K1423" s="360">
        <v>0.30880000000000002</v>
      </c>
      <c r="L1423" s="344">
        <v>234.3</v>
      </c>
      <c r="M1423" s="360">
        <v>0.2848</v>
      </c>
      <c r="N1423" s="344">
        <v>225.35</v>
      </c>
      <c r="O1423" s="360">
        <v>0.29620000000000002</v>
      </c>
      <c r="P1423" s="344">
        <v>213.79</v>
      </c>
      <c r="Q1423" s="360">
        <v>0.31219999999999998</v>
      </c>
      <c r="R1423" s="344">
        <v>235.94</v>
      </c>
    </row>
    <row r="1424" spans="1:18">
      <c r="A1424" s="296">
        <v>805440</v>
      </c>
      <c r="B1424" s="343" t="s">
        <v>1448</v>
      </c>
      <c r="C1424" s="296" t="s">
        <v>26</v>
      </c>
      <c r="D1424" s="344">
        <v>23.87</v>
      </c>
      <c r="E1424" s="360">
        <v>1</v>
      </c>
      <c r="F1424" s="344">
        <v>0.52</v>
      </c>
      <c r="G1424" s="360">
        <v>0</v>
      </c>
      <c r="H1424" s="344">
        <v>0.5</v>
      </c>
      <c r="I1424" s="360">
        <v>1</v>
      </c>
      <c r="J1424" s="344">
        <v>0.59</v>
      </c>
      <c r="K1424" s="360">
        <v>0</v>
      </c>
      <c r="L1424" s="344">
        <v>0.59</v>
      </c>
      <c r="M1424" s="360">
        <v>0</v>
      </c>
      <c r="N1424" s="344">
        <v>0.5</v>
      </c>
      <c r="O1424" s="360">
        <v>1</v>
      </c>
      <c r="P1424" s="344">
        <v>0.53</v>
      </c>
      <c r="Q1424" s="360">
        <v>0</v>
      </c>
      <c r="R1424" s="344">
        <v>0.48</v>
      </c>
    </row>
    <row r="1425" spans="1:18">
      <c r="A1425" s="296">
        <v>805441</v>
      </c>
      <c r="B1425" s="343" t="s">
        <v>1449</v>
      </c>
      <c r="C1425" s="296" t="s">
        <v>26</v>
      </c>
      <c r="D1425" s="344">
        <v>32.71</v>
      </c>
      <c r="E1425" s="360">
        <v>0.16089999999999999</v>
      </c>
      <c r="F1425" s="344">
        <v>5.42</v>
      </c>
      <c r="G1425" s="360">
        <v>0</v>
      </c>
      <c r="H1425" s="344">
        <v>5.51</v>
      </c>
      <c r="I1425" s="360">
        <v>0.18509999999999999</v>
      </c>
      <c r="J1425" s="344">
        <v>5.75</v>
      </c>
      <c r="K1425" s="360">
        <v>0</v>
      </c>
      <c r="L1425" s="344">
        <v>5.55</v>
      </c>
      <c r="M1425" s="360">
        <v>0</v>
      </c>
      <c r="N1425" s="344">
        <v>5.51</v>
      </c>
      <c r="O1425" s="360">
        <v>0.18509999999999999</v>
      </c>
      <c r="P1425" s="344">
        <v>5.22</v>
      </c>
      <c r="Q1425" s="360">
        <v>0</v>
      </c>
      <c r="R1425" s="344">
        <v>5.16</v>
      </c>
    </row>
    <row r="1426" spans="1:18">
      <c r="A1426" s="296">
        <v>805442</v>
      </c>
      <c r="B1426" s="343" t="s">
        <v>1450</v>
      </c>
      <c r="C1426" s="296" t="s">
        <v>26</v>
      </c>
      <c r="D1426" s="344">
        <v>29.04</v>
      </c>
      <c r="E1426" s="360">
        <v>1</v>
      </c>
      <c r="F1426" s="344">
        <v>0.48</v>
      </c>
      <c r="G1426" s="360">
        <v>0</v>
      </c>
      <c r="H1426" s="344">
        <v>0.46</v>
      </c>
      <c r="I1426" s="360">
        <v>1</v>
      </c>
      <c r="J1426" s="344">
        <v>0.54</v>
      </c>
      <c r="K1426" s="360">
        <v>0</v>
      </c>
      <c r="L1426" s="344">
        <v>0.54</v>
      </c>
      <c r="M1426" s="360">
        <v>0</v>
      </c>
      <c r="N1426" s="344">
        <v>0.46</v>
      </c>
      <c r="O1426" s="360">
        <v>1</v>
      </c>
      <c r="P1426" s="344">
        <v>0.49</v>
      </c>
      <c r="Q1426" s="360">
        <v>0</v>
      </c>
      <c r="R1426" s="344">
        <v>0.44</v>
      </c>
    </row>
    <row r="1427" spans="1:18">
      <c r="A1427" s="296">
        <v>805443</v>
      </c>
      <c r="B1427" s="343" t="s">
        <v>1451</v>
      </c>
      <c r="C1427" s="296" t="s">
        <v>26</v>
      </c>
      <c r="D1427" s="344">
        <v>39.11</v>
      </c>
      <c r="E1427" s="360">
        <v>0.14030000000000001</v>
      </c>
      <c r="F1427" s="344">
        <v>5.75</v>
      </c>
      <c r="G1427" s="360">
        <v>0</v>
      </c>
      <c r="H1427" s="344">
        <v>6.33</v>
      </c>
      <c r="I1427" s="360">
        <v>0.14849999999999999</v>
      </c>
      <c r="J1427" s="344">
        <v>5.63</v>
      </c>
      <c r="K1427" s="360">
        <v>0</v>
      </c>
      <c r="L1427" s="344">
        <v>5.93</v>
      </c>
      <c r="M1427" s="360">
        <v>0</v>
      </c>
      <c r="N1427" s="344">
        <v>5.84</v>
      </c>
      <c r="O1427" s="360">
        <v>0.161</v>
      </c>
      <c r="P1427" s="344">
        <v>5.57</v>
      </c>
      <c r="Q1427" s="360">
        <v>0</v>
      </c>
      <c r="R1427" s="344">
        <v>5.59</v>
      </c>
    </row>
    <row r="1428" spans="1:18">
      <c r="A1428" s="296">
        <v>805444</v>
      </c>
      <c r="B1428" s="343" t="s">
        <v>1452</v>
      </c>
      <c r="C1428" s="296" t="s">
        <v>26</v>
      </c>
      <c r="D1428" s="344">
        <v>32.229999999999997</v>
      </c>
      <c r="E1428" s="360"/>
      <c r="F1428" s="344">
        <v>0</v>
      </c>
      <c r="G1428" s="360"/>
      <c r="H1428" s="344">
        <v>0</v>
      </c>
      <c r="I1428" s="360"/>
      <c r="J1428" s="344">
        <v>0</v>
      </c>
      <c r="K1428" s="360"/>
      <c r="L1428" s="344">
        <v>0</v>
      </c>
      <c r="M1428" s="360"/>
      <c r="N1428" s="344">
        <v>0</v>
      </c>
      <c r="O1428" s="360"/>
      <c r="P1428" s="344">
        <v>0</v>
      </c>
      <c r="Q1428" s="360"/>
      <c r="R1428" s="344">
        <v>0</v>
      </c>
    </row>
    <row r="1429" spans="1:18">
      <c r="A1429" s="296">
        <v>805445</v>
      </c>
      <c r="B1429" s="343" t="s">
        <v>1453</v>
      </c>
      <c r="C1429" s="296" t="s">
        <v>26</v>
      </c>
      <c r="D1429" s="344">
        <v>44.28</v>
      </c>
      <c r="E1429" s="360"/>
      <c r="F1429" s="344">
        <v>0</v>
      </c>
      <c r="G1429" s="360"/>
      <c r="H1429" s="344">
        <v>0</v>
      </c>
      <c r="I1429" s="360"/>
      <c r="J1429" s="344">
        <v>0</v>
      </c>
      <c r="K1429" s="360"/>
      <c r="L1429" s="344">
        <v>0</v>
      </c>
      <c r="M1429" s="360"/>
      <c r="N1429" s="344">
        <v>0</v>
      </c>
      <c r="O1429" s="360"/>
      <c r="P1429" s="344">
        <v>0</v>
      </c>
      <c r="Q1429" s="360"/>
      <c r="R1429" s="344">
        <v>0</v>
      </c>
    </row>
    <row r="1430" spans="1:18">
      <c r="A1430" s="296">
        <v>805454</v>
      </c>
      <c r="B1430" s="343" t="s">
        <v>1454</v>
      </c>
      <c r="C1430" s="296" t="s">
        <v>26</v>
      </c>
      <c r="D1430" s="344">
        <v>71.36</v>
      </c>
      <c r="E1430" s="360">
        <v>1</v>
      </c>
      <c r="F1430" s="344">
        <v>0.38</v>
      </c>
      <c r="G1430" s="360">
        <v>0</v>
      </c>
      <c r="H1430" s="344">
        <v>0.37</v>
      </c>
      <c r="I1430" s="360">
        <v>1</v>
      </c>
      <c r="J1430" s="344">
        <v>0.43</v>
      </c>
      <c r="K1430" s="360">
        <v>0</v>
      </c>
      <c r="L1430" s="344">
        <v>0.43</v>
      </c>
      <c r="M1430" s="360">
        <v>0</v>
      </c>
      <c r="N1430" s="344">
        <v>0.37</v>
      </c>
      <c r="O1430" s="360">
        <v>1</v>
      </c>
      <c r="P1430" s="344">
        <v>0.39</v>
      </c>
      <c r="Q1430" s="360">
        <v>0</v>
      </c>
      <c r="R1430" s="344">
        <v>0.35</v>
      </c>
    </row>
    <row r="1431" spans="1:18">
      <c r="A1431" s="296">
        <v>805455</v>
      </c>
      <c r="B1431" s="343" t="s">
        <v>1455</v>
      </c>
      <c r="C1431" s="296" t="s">
        <v>26</v>
      </c>
      <c r="D1431" s="344">
        <v>97.74</v>
      </c>
      <c r="E1431" s="360">
        <v>0.3382</v>
      </c>
      <c r="F1431" s="344">
        <v>2.09</v>
      </c>
      <c r="G1431" s="360">
        <v>0</v>
      </c>
      <c r="H1431" s="344">
        <v>1.92</v>
      </c>
      <c r="I1431" s="360">
        <v>0.36459999999999998</v>
      </c>
      <c r="J1431" s="344">
        <v>1.96</v>
      </c>
      <c r="K1431" s="360">
        <v>0</v>
      </c>
      <c r="L1431" s="344">
        <v>2.13</v>
      </c>
      <c r="M1431" s="360">
        <v>0</v>
      </c>
      <c r="N1431" s="344">
        <v>2</v>
      </c>
      <c r="O1431" s="360">
        <v>0.35</v>
      </c>
      <c r="P1431" s="344">
        <v>1.64</v>
      </c>
      <c r="Q1431" s="360">
        <v>0</v>
      </c>
      <c r="R1431" s="344">
        <v>1.73</v>
      </c>
    </row>
    <row r="1432" spans="1:18">
      <c r="A1432" s="296">
        <v>805456</v>
      </c>
      <c r="B1432" s="343" t="s">
        <v>1456</v>
      </c>
      <c r="C1432" s="296" t="s">
        <v>26</v>
      </c>
      <c r="D1432" s="344">
        <v>80.95</v>
      </c>
      <c r="E1432" s="360">
        <v>1</v>
      </c>
      <c r="F1432" s="344">
        <v>1.57</v>
      </c>
      <c r="G1432" s="360">
        <v>0</v>
      </c>
      <c r="H1432" s="344">
        <v>1.52</v>
      </c>
      <c r="I1432" s="360">
        <v>1</v>
      </c>
      <c r="J1432" s="344">
        <v>1.77</v>
      </c>
      <c r="K1432" s="360">
        <v>0</v>
      </c>
      <c r="L1432" s="344">
        <v>1.76</v>
      </c>
      <c r="M1432" s="360">
        <v>0</v>
      </c>
      <c r="N1432" s="344">
        <v>1.52</v>
      </c>
      <c r="O1432" s="360">
        <v>1</v>
      </c>
      <c r="P1432" s="344">
        <v>1.6</v>
      </c>
      <c r="Q1432" s="360">
        <v>0</v>
      </c>
      <c r="R1432" s="344">
        <v>1.46</v>
      </c>
    </row>
    <row r="1433" spans="1:18">
      <c r="A1433" s="296">
        <v>805457</v>
      </c>
      <c r="B1433" s="343" t="s">
        <v>1457</v>
      </c>
      <c r="C1433" s="296" t="s">
        <v>26</v>
      </c>
      <c r="D1433" s="344">
        <v>111.3</v>
      </c>
      <c r="E1433" s="360">
        <v>0.51149999999999995</v>
      </c>
      <c r="F1433" s="344">
        <v>5.72</v>
      </c>
      <c r="G1433" s="360">
        <v>0</v>
      </c>
      <c r="H1433" s="344">
        <v>5.33</v>
      </c>
      <c r="I1433" s="360">
        <v>0.5403</v>
      </c>
      <c r="J1433" s="344">
        <v>5.65</v>
      </c>
      <c r="K1433" s="360">
        <v>0</v>
      </c>
      <c r="L1433" s="344">
        <v>5.98</v>
      </c>
      <c r="M1433" s="360">
        <v>0</v>
      </c>
      <c r="N1433" s="344">
        <v>5.48</v>
      </c>
      <c r="O1433" s="360">
        <v>0.52549999999999997</v>
      </c>
      <c r="P1433" s="344">
        <v>4.82</v>
      </c>
      <c r="Q1433" s="360">
        <v>0</v>
      </c>
      <c r="R1433" s="344">
        <v>4.88</v>
      </c>
    </row>
    <row r="1434" spans="1:18">
      <c r="A1434" s="296">
        <v>805458</v>
      </c>
      <c r="B1434" s="343" t="s">
        <v>1458</v>
      </c>
      <c r="C1434" s="296" t="s">
        <v>26</v>
      </c>
      <c r="D1434" s="344">
        <v>96.95</v>
      </c>
      <c r="E1434" s="360">
        <v>1</v>
      </c>
      <c r="F1434" s="344">
        <v>1.91</v>
      </c>
      <c r="G1434" s="360">
        <v>0</v>
      </c>
      <c r="H1434" s="344">
        <v>1.86</v>
      </c>
      <c r="I1434" s="360">
        <v>1</v>
      </c>
      <c r="J1434" s="344">
        <v>2.15</v>
      </c>
      <c r="K1434" s="360">
        <v>0</v>
      </c>
      <c r="L1434" s="344">
        <v>2.14</v>
      </c>
      <c r="M1434" s="360">
        <v>0</v>
      </c>
      <c r="N1434" s="344">
        <v>1.86</v>
      </c>
      <c r="O1434" s="360">
        <v>1</v>
      </c>
      <c r="P1434" s="344">
        <v>1.94</v>
      </c>
      <c r="Q1434" s="360">
        <v>0</v>
      </c>
      <c r="R1434" s="344">
        <v>1.77</v>
      </c>
    </row>
    <row r="1435" spans="1:18">
      <c r="A1435" s="296">
        <v>805459</v>
      </c>
      <c r="B1435" s="343" t="s">
        <v>1459</v>
      </c>
      <c r="C1435" s="296" t="s">
        <v>26</v>
      </c>
      <c r="D1435" s="344">
        <v>133.24</v>
      </c>
      <c r="E1435" s="360">
        <v>0.26040000000000002</v>
      </c>
      <c r="F1435" s="344">
        <v>12.6</v>
      </c>
      <c r="G1435" s="360">
        <v>0</v>
      </c>
      <c r="H1435" s="344">
        <v>12.73</v>
      </c>
      <c r="I1435" s="360">
        <v>0.29459999999999997</v>
      </c>
      <c r="J1435" s="344">
        <v>13.46</v>
      </c>
      <c r="K1435" s="360">
        <v>0</v>
      </c>
      <c r="L1435" s="344">
        <v>13.04</v>
      </c>
      <c r="M1435" s="360">
        <v>0</v>
      </c>
      <c r="N1435" s="344">
        <v>12.73</v>
      </c>
      <c r="O1435" s="360">
        <v>0.29459999999999997</v>
      </c>
      <c r="P1435" s="344">
        <v>12.21</v>
      </c>
      <c r="Q1435" s="360">
        <v>0</v>
      </c>
      <c r="R1435" s="344">
        <v>11.96</v>
      </c>
    </row>
    <row r="1436" spans="1:18">
      <c r="A1436" s="296">
        <v>909620</v>
      </c>
      <c r="B1436" s="343" t="s">
        <v>1460</v>
      </c>
      <c r="C1436" s="296" t="s">
        <v>1461</v>
      </c>
      <c r="D1436" s="344">
        <v>135.47</v>
      </c>
      <c r="E1436" s="360">
        <v>0</v>
      </c>
      <c r="F1436" s="344">
        <v>1.01</v>
      </c>
      <c r="G1436" s="360">
        <v>0</v>
      </c>
      <c r="H1436" s="344">
        <v>1.08</v>
      </c>
      <c r="I1436" s="360">
        <v>0</v>
      </c>
      <c r="J1436" s="344">
        <v>1.01</v>
      </c>
      <c r="K1436" s="360">
        <v>0</v>
      </c>
      <c r="L1436" s="344">
        <v>0.76</v>
      </c>
      <c r="M1436" s="360">
        <v>0</v>
      </c>
      <c r="N1436" s="344">
        <v>1.1299999999999999</v>
      </c>
      <c r="O1436" s="360">
        <v>0</v>
      </c>
      <c r="P1436" s="344">
        <v>1.36</v>
      </c>
      <c r="Q1436" s="360">
        <v>0</v>
      </c>
      <c r="R1436" s="344">
        <v>0.99</v>
      </c>
    </row>
    <row r="1437" spans="1:18">
      <c r="A1437" s="296">
        <v>909621</v>
      </c>
      <c r="B1437" s="343" t="s">
        <v>1462</v>
      </c>
      <c r="C1437" s="296" t="s">
        <v>1461</v>
      </c>
      <c r="D1437" s="344">
        <v>133.96</v>
      </c>
      <c r="E1437" s="360">
        <v>0</v>
      </c>
      <c r="F1437" s="344">
        <v>12.56</v>
      </c>
      <c r="G1437" s="360">
        <v>0</v>
      </c>
      <c r="H1437" s="344">
        <v>11.56</v>
      </c>
      <c r="I1437" s="360">
        <v>0</v>
      </c>
      <c r="J1437" s="344">
        <v>10.84</v>
      </c>
      <c r="K1437" s="360">
        <v>0</v>
      </c>
      <c r="L1437" s="344">
        <v>11.71</v>
      </c>
      <c r="M1437" s="360">
        <v>0</v>
      </c>
      <c r="N1437" s="344">
        <v>12.21</v>
      </c>
      <c r="O1437" s="360">
        <v>0</v>
      </c>
      <c r="P1437" s="344">
        <v>9.61</v>
      </c>
      <c r="Q1437" s="360">
        <v>0</v>
      </c>
      <c r="R1437" s="344">
        <v>10.14</v>
      </c>
    </row>
    <row r="1438" spans="1:18">
      <c r="A1438" s="296">
        <v>903802</v>
      </c>
      <c r="B1438" s="343" t="s">
        <v>1463</v>
      </c>
      <c r="C1438" s="296" t="s">
        <v>26</v>
      </c>
      <c r="D1438" s="344">
        <v>14799.48</v>
      </c>
      <c r="E1438" s="360">
        <v>1</v>
      </c>
      <c r="F1438" s="344">
        <v>4.72</v>
      </c>
      <c r="G1438" s="360">
        <v>0</v>
      </c>
      <c r="H1438" s="344">
        <v>4.5999999999999996</v>
      </c>
      <c r="I1438" s="360">
        <v>1</v>
      </c>
      <c r="J1438" s="344">
        <v>5.32</v>
      </c>
      <c r="K1438" s="360">
        <v>0</v>
      </c>
      <c r="L1438" s="344">
        <v>5.3</v>
      </c>
      <c r="M1438" s="360">
        <v>0</v>
      </c>
      <c r="N1438" s="344">
        <v>4.5999999999999996</v>
      </c>
      <c r="O1438" s="360">
        <v>1</v>
      </c>
      <c r="P1438" s="344">
        <v>4.8</v>
      </c>
      <c r="Q1438" s="360">
        <v>0</v>
      </c>
      <c r="R1438" s="344">
        <v>4.3899999999999997</v>
      </c>
    </row>
    <row r="1439" spans="1:18">
      <c r="A1439" s="296">
        <v>919113</v>
      </c>
      <c r="B1439" s="343" t="s">
        <v>1464</v>
      </c>
      <c r="C1439" s="296" t="s">
        <v>105</v>
      </c>
      <c r="D1439" s="344">
        <v>138.69</v>
      </c>
      <c r="E1439" s="360">
        <v>0.55349999999999999</v>
      </c>
      <c r="F1439" s="344">
        <v>15.93</v>
      </c>
      <c r="G1439" s="360">
        <v>0</v>
      </c>
      <c r="H1439" s="344">
        <v>14.95</v>
      </c>
      <c r="I1439" s="360">
        <v>0.58130000000000004</v>
      </c>
      <c r="J1439" s="344">
        <v>15.93</v>
      </c>
      <c r="K1439" s="360">
        <v>0</v>
      </c>
      <c r="L1439" s="344">
        <v>16.77</v>
      </c>
      <c r="M1439" s="360">
        <v>0</v>
      </c>
      <c r="N1439" s="344">
        <v>15.32</v>
      </c>
      <c r="O1439" s="360">
        <v>0.56720000000000004</v>
      </c>
      <c r="P1439" s="344">
        <v>13.69</v>
      </c>
      <c r="Q1439" s="360">
        <v>0</v>
      </c>
      <c r="R1439" s="344">
        <v>13.73</v>
      </c>
    </row>
    <row r="1440" spans="1:18">
      <c r="A1440" s="296">
        <v>903788</v>
      </c>
      <c r="B1440" s="343" t="s">
        <v>1465</v>
      </c>
      <c r="C1440" s="296" t="s">
        <v>1461</v>
      </c>
      <c r="D1440" s="344">
        <v>4.2699999999999996</v>
      </c>
      <c r="E1440" s="360">
        <v>1</v>
      </c>
      <c r="F1440" s="344">
        <v>5.07</v>
      </c>
      <c r="G1440" s="360">
        <v>0</v>
      </c>
      <c r="H1440" s="344">
        <v>4.93</v>
      </c>
      <c r="I1440" s="360">
        <v>1</v>
      </c>
      <c r="J1440" s="344">
        <v>5.7</v>
      </c>
      <c r="K1440" s="360">
        <v>0</v>
      </c>
      <c r="L1440" s="344">
        <v>5.68</v>
      </c>
      <c r="M1440" s="360">
        <v>0</v>
      </c>
      <c r="N1440" s="344">
        <v>4.93</v>
      </c>
      <c r="O1440" s="360">
        <v>1</v>
      </c>
      <c r="P1440" s="344">
        <v>5.13</v>
      </c>
      <c r="Q1440" s="360">
        <v>0</v>
      </c>
      <c r="R1440" s="344">
        <v>4.7</v>
      </c>
    </row>
    <row r="1441" spans="1:18">
      <c r="A1441" s="296">
        <v>919247</v>
      </c>
      <c r="B1441" s="343" t="s">
        <v>1466</v>
      </c>
      <c r="C1441" s="296" t="s">
        <v>1461</v>
      </c>
      <c r="D1441" s="344">
        <v>37.130000000000003</v>
      </c>
      <c r="E1441" s="360">
        <v>0.57050000000000001</v>
      </c>
      <c r="F1441" s="344">
        <v>16.579999999999998</v>
      </c>
      <c r="G1441" s="360">
        <v>0</v>
      </c>
      <c r="H1441" s="344">
        <v>15.57</v>
      </c>
      <c r="I1441" s="360">
        <v>0.59789999999999999</v>
      </c>
      <c r="J1441" s="344">
        <v>16.649999999999999</v>
      </c>
      <c r="K1441" s="360">
        <v>0</v>
      </c>
      <c r="L1441" s="344">
        <v>17.489999999999998</v>
      </c>
      <c r="M1441" s="360">
        <v>0</v>
      </c>
      <c r="N1441" s="344">
        <v>15.94</v>
      </c>
      <c r="O1441" s="360">
        <v>0.58409999999999995</v>
      </c>
      <c r="P1441" s="344">
        <v>14.33</v>
      </c>
      <c r="Q1441" s="360">
        <v>0</v>
      </c>
      <c r="R1441" s="344">
        <v>14.32</v>
      </c>
    </row>
    <row r="1442" spans="1:18">
      <c r="A1442" s="296">
        <v>919016</v>
      </c>
      <c r="B1442" s="343" t="s">
        <v>1467</v>
      </c>
      <c r="C1442" s="296" t="s">
        <v>26</v>
      </c>
      <c r="D1442" s="344">
        <v>7812.85</v>
      </c>
      <c r="E1442" s="360">
        <v>1</v>
      </c>
      <c r="F1442" s="344">
        <v>0.44</v>
      </c>
      <c r="G1442" s="360">
        <v>0</v>
      </c>
      <c r="H1442" s="344">
        <v>0.48</v>
      </c>
      <c r="I1442" s="360">
        <v>0</v>
      </c>
      <c r="J1442" s="344">
        <v>0.41</v>
      </c>
      <c r="K1442" s="360">
        <v>0</v>
      </c>
      <c r="L1442" s="344">
        <v>0.35</v>
      </c>
      <c r="M1442" s="360">
        <v>0</v>
      </c>
      <c r="N1442" s="344">
        <v>0.45</v>
      </c>
      <c r="O1442" s="360">
        <v>0</v>
      </c>
      <c r="P1442" s="344">
        <v>0.47</v>
      </c>
      <c r="Q1442" s="360">
        <v>1</v>
      </c>
      <c r="R1442" s="344">
        <v>0.39</v>
      </c>
    </row>
    <row r="1443" spans="1:18">
      <c r="A1443" s="296">
        <v>919078</v>
      </c>
      <c r="B1443" s="343" t="s">
        <v>1468</v>
      </c>
      <c r="C1443" s="296" t="s">
        <v>26</v>
      </c>
      <c r="D1443" s="344">
        <v>35412.81</v>
      </c>
      <c r="E1443" s="360">
        <v>0.29770000000000002</v>
      </c>
      <c r="F1443" s="344">
        <v>2.93</v>
      </c>
      <c r="G1443" s="360">
        <v>0</v>
      </c>
      <c r="H1443" s="344">
        <v>2.79</v>
      </c>
      <c r="I1443" s="360">
        <v>0</v>
      </c>
      <c r="J1443" s="344">
        <v>2.54</v>
      </c>
      <c r="K1443" s="360">
        <v>0</v>
      </c>
      <c r="L1443" s="344">
        <v>2.69</v>
      </c>
      <c r="M1443" s="360">
        <v>0</v>
      </c>
      <c r="N1443" s="344">
        <v>2.85</v>
      </c>
      <c r="O1443" s="360">
        <v>0</v>
      </c>
      <c r="P1443" s="344">
        <v>2.2799999999999998</v>
      </c>
      <c r="Q1443" s="360">
        <v>0.39040000000000002</v>
      </c>
      <c r="R1443" s="344">
        <v>2.38</v>
      </c>
    </row>
    <row r="1444" spans="1:18">
      <c r="A1444" s="296">
        <v>903789</v>
      </c>
      <c r="B1444" s="343" t="s">
        <v>1469</v>
      </c>
      <c r="C1444" s="296" t="s">
        <v>1461</v>
      </c>
      <c r="D1444" s="344">
        <v>31.52</v>
      </c>
      <c r="E1444" s="360">
        <v>1</v>
      </c>
      <c r="F1444" s="344">
        <v>7.26</v>
      </c>
      <c r="G1444" s="360">
        <v>0</v>
      </c>
      <c r="H1444" s="344">
        <v>7.08</v>
      </c>
      <c r="I1444" s="360">
        <v>1</v>
      </c>
      <c r="J1444" s="344">
        <v>8.18</v>
      </c>
      <c r="K1444" s="360">
        <v>0</v>
      </c>
      <c r="L1444" s="344">
        <v>8.15</v>
      </c>
      <c r="M1444" s="360">
        <v>0</v>
      </c>
      <c r="N1444" s="344">
        <v>7.08</v>
      </c>
      <c r="O1444" s="360">
        <v>1</v>
      </c>
      <c r="P1444" s="344">
        <v>7.37</v>
      </c>
      <c r="Q1444" s="360">
        <v>0</v>
      </c>
      <c r="R1444" s="344">
        <v>6.74</v>
      </c>
    </row>
    <row r="1445" spans="1:18">
      <c r="A1445" s="296">
        <v>919250</v>
      </c>
      <c r="B1445" s="343" t="s">
        <v>1470</v>
      </c>
      <c r="C1445" s="296" t="s">
        <v>26</v>
      </c>
      <c r="D1445" s="344">
        <v>562.51</v>
      </c>
      <c r="E1445" s="360">
        <v>0.45550000000000002</v>
      </c>
      <c r="F1445" s="344">
        <v>26.84</v>
      </c>
      <c r="G1445" s="360">
        <v>0</v>
      </c>
      <c r="H1445" s="344">
        <v>26.85</v>
      </c>
      <c r="I1445" s="360">
        <v>0.498</v>
      </c>
      <c r="J1445" s="344">
        <v>29.14</v>
      </c>
      <c r="K1445" s="360">
        <v>0</v>
      </c>
      <c r="L1445" s="344">
        <v>28.47</v>
      </c>
      <c r="M1445" s="360">
        <v>0</v>
      </c>
      <c r="N1445" s="344">
        <v>26.85</v>
      </c>
      <c r="O1445" s="360">
        <v>0.498</v>
      </c>
      <c r="P1445" s="344">
        <v>26.37</v>
      </c>
      <c r="Q1445" s="360">
        <v>0</v>
      </c>
      <c r="R1445" s="344">
        <v>25.31</v>
      </c>
    </row>
    <row r="1446" spans="1:18">
      <c r="A1446" s="296">
        <v>903807</v>
      </c>
      <c r="B1446" s="343" t="s">
        <v>1471</v>
      </c>
      <c r="C1446" s="296" t="s">
        <v>26</v>
      </c>
      <c r="D1446" s="344">
        <v>112358.79</v>
      </c>
      <c r="E1446" s="360"/>
      <c r="F1446" s="344">
        <v>0</v>
      </c>
      <c r="G1446" s="360"/>
      <c r="H1446" s="344">
        <v>0</v>
      </c>
      <c r="I1446" s="360"/>
      <c r="J1446" s="344">
        <v>0</v>
      </c>
      <c r="K1446" s="360"/>
      <c r="L1446" s="344">
        <v>0</v>
      </c>
      <c r="M1446" s="360"/>
      <c r="N1446" s="344">
        <v>0</v>
      </c>
      <c r="O1446" s="360"/>
      <c r="P1446" s="344">
        <v>0</v>
      </c>
      <c r="Q1446" s="360"/>
      <c r="R1446" s="344">
        <v>0</v>
      </c>
    </row>
    <row r="1447" spans="1:18">
      <c r="A1447" s="296">
        <v>903806</v>
      </c>
      <c r="B1447" s="343" t="s">
        <v>1472</v>
      </c>
      <c r="C1447" s="296" t="s">
        <v>26</v>
      </c>
      <c r="D1447" s="344">
        <v>189903.55</v>
      </c>
      <c r="E1447" s="360"/>
      <c r="F1447" s="344">
        <v>0</v>
      </c>
      <c r="G1447" s="360"/>
      <c r="H1447" s="344">
        <v>0</v>
      </c>
      <c r="I1447" s="360"/>
      <c r="J1447" s="344">
        <v>0</v>
      </c>
      <c r="K1447" s="360"/>
      <c r="L1447" s="344">
        <v>0</v>
      </c>
      <c r="M1447" s="360"/>
      <c r="N1447" s="344">
        <v>0</v>
      </c>
      <c r="O1447" s="360"/>
      <c r="P1447" s="344">
        <v>0</v>
      </c>
      <c r="Q1447" s="360"/>
      <c r="R1447" s="344">
        <v>0</v>
      </c>
    </row>
    <row r="1448" spans="1:18">
      <c r="A1448" s="296">
        <v>903804</v>
      </c>
      <c r="B1448" s="343" t="s">
        <v>1473</v>
      </c>
      <c r="C1448" s="296" t="s">
        <v>26</v>
      </c>
      <c r="D1448" s="344">
        <v>70898.16</v>
      </c>
      <c r="E1448" s="360">
        <v>0</v>
      </c>
      <c r="F1448" s="344">
        <v>38.44</v>
      </c>
      <c r="G1448" s="360">
        <v>0.70269999999999999</v>
      </c>
      <c r="H1448" s="344">
        <v>40.94</v>
      </c>
      <c r="I1448" s="360">
        <v>0</v>
      </c>
      <c r="J1448" s="344">
        <v>26.42</v>
      </c>
      <c r="K1448" s="360">
        <v>0</v>
      </c>
      <c r="L1448" s="344">
        <v>37.4</v>
      </c>
      <c r="M1448" s="360">
        <v>0</v>
      </c>
      <c r="N1448" s="344">
        <v>31.83</v>
      </c>
      <c r="O1448" s="360">
        <v>0</v>
      </c>
      <c r="P1448" s="344">
        <v>34.049999999999997</v>
      </c>
      <c r="Q1448" s="360">
        <v>0</v>
      </c>
      <c r="R1448" s="344">
        <v>33.83</v>
      </c>
    </row>
    <row r="1449" spans="1:18">
      <c r="A1449" s="296">
        <v>903805</v>
      </c>
      <c r="B1449" s="343" t="s">
        <v>1474</v>
      </c>
      <c r="C1449" s="296" t="s">
        <v>26</v>
      </c>
      <c r="D1449" s="344">
        <v>82110.97</v>
      </c>
      <c r="E1449" s="360">
        <v>0</v>
      </c>
      <c r="F1449" s="344">
        <v>85.78</v>
      </c>
      <c r="G1449" s="360">
        <v>0.31490000000000001</v>
      </c>
      <c r="H1449" s="344">
        <v>93.56</v>
      </c>
      <c r="I1449" s="360">
        <v>0</v>
      </c>
      <c r="J1449" s="344">
        <v>71.62</v>
      </c>
      <c r="K1449" s="360">
        <v>0</v>
      </c>
      <c r="L1449" s="344">
        <v>85.21</v>
      </c>
      <c r="M1449" s="360">
        <v>0</v>
      </c>
      <c r="N1449" s="344">
        <v>80.17</v>
      </c>
      <c r="O1449" s="360">
        <v>0</v>
      </c>
      <c r="P1449" s="344">
        <v>79.650000000000006</v>
      </c>
      <c r="Q1449" s="360">
        <v>0</v>
      </c>
      <c r="R1449" s="344">
        <v>80.430000000000007</v>
      </c>
    </row>
    <row r="1450" spans="1:18">
      <c r="A1450" s="296">
        <v>903810</v>
      </c>
      <c r="B1450" s="343" t="s">
        <v>1475</v>
      </c>
      <c r="C1450" s="296" t="s">
        <v>26</v>
      </c>
      <c r="D1450" s="344">
        <v>199898.53</v>
      </c>
      <c r="E1450" s="360">
        <v>0</v>
      </c>
      <c r="F1450" s="344">
        <v>49.82</v>
      </c>
      <c r="G1450" s="360">
        <v>0.54220000000000002</v>
      </c>
      <c r="H1450" s="344">
        <v>52.32</v>
      </c>
      <c r="I1450" s="360">
        <v>0</v>
      </c>
      <c r="J1450" s="344">
        <v>37.799999999999997</v>
      </c>
      <c r="K1450" s="360">
        <v>0</v>
      </c>
      <c r="L1450" s="344">
        <v>48.78</v>
      </c>
      <c r="M1450" s="360">
        <v>0</v>
      </c>
      <c r="N1450" s="344">
        <v>43.21</v>
      </c>
      <c r="O1450" s="360">
        <v>0</v>
      </c>
      <c r="P1450" s="344">
        <v>45.43</v>
      </c>
      <c r="Q1450" s="360">
        <v>0</v>
      </c>
      <c r="R1450" s="344">
        <v>45.21</v>
      </c>
    </row>
    <row r="1451" spans="1:18">
      <c r="A1451" s="296">
        <v>903809</v>
      </c>
      <c r="B1451" s="343" t="s">
        <v>1476</v>
      </c>
      <c r="C1451" s="296" t="s">
        <v>26</v>
      </c>
      <c r="D1451" s="344">
        <v>127444.08</v>
      </c>
      <c r="E1451" s="360">
        <v>0</v>
      </c>
      <c r="F1451" s="344">
        <v>102.28</v>
      </c>
      <c r="G1451" s="360">
        <v>0.2641</v>
      </c>
      <c r="H1451" s="344">
        <v>105.78</v>
      </c>
      <c r="I1451" s="360">
        <v>0</v>
      </c>
      <c r="J1451" s="344">
        <v>91.85</v>
      </c>
      <c r="K1451" s="360">
        <v>0</v>
      </c>
      <c r="L1451" s="344">
        <v>101.12</v>
      </c>
      <c r="M1451" s="360">
        <v>0</v>
      </c>
      <c r="N1451" s="344">
        <v>96.67</v>
      </c>
      <c r="O1451" s="360">
        <v>0</v>
      </c>
      <c r="P1451" s="344">
        <v>96</v>
      </c>
      <c r="Q1451" s="360">
        <v>0</v>
      </c>
      <c r="R1451" s="344">
        <v>96.14</v>
      </c>
    </row>
    <row r="1452" spans="1:18">
      <c r="A1452" s="296">
        <v>903808</v>
      </c>
      <c r="B1452" s="343" t="s">
        <v>1477</v>
      </c>
      <c r="C1452" s="296" t="s">
        <v>26</v>
      </c>
      <c r="D1452" s="344">
        <v>119899.51</v>
      </c>
      <c r="E1452" s="360">
        <v>0.61429999999999996</v>
      </c>
      <c r="F1452" s="344">
        <v>79.64</v>
      </c>
      <c r="G1452" s="360">
        <v>0.93879999999999997</v>
      </c>
      <c r="H1452" s="344">
        <v>86.3</v>
      </c>
      <c r="I1452" s="360">
        <v>0.52549999999999997</v>
      </c>
      <c r="J1452" s="344">
        <v>69.819999999999993</v>
      </c>
      <c r="K1452" s="360">
        <v>0.64949999999999997</v>
      </c>
      <c r="L1452" s="344">
        <v>77.739999999999995</v>
      </c>
      <c r="M1452" s="360">
        <v>0</v>
      </c>
      <c r="N1452" s="344">
        <v>77.52</v>
      </c>
      <c r="O1452" s="360">
        <v>0.58499999999999996</v>
      </c>
      <c r="P1452" s="344">
        <v>75.989999999999995</v>
      </c>
      <c r="Q1452" s="360">
        <v>0.5968</v>
      </c>
      <c r="R1452" s="344">
        <v>77.510000000000005</v>
      </c>
    </row>
    <row r="1453" spans="1:18">
      <c r="A1453" s="296">
        <v>903845</v>
      </c>
      <c r="B1453" s="343" t="s">
        <v>1478</v>
      </c>
      <c r="C1453" s="296" t="s">
        <v>222</v>
      </c>
      <c r="D1453" s="344">
        <v>155.26</v>
      </c>
      <c r="E1453" s="360">
        <v>0.32019999999999998</v>
      </c>
      <c r="F1453" s="344">
        <v>280.77</v>
      </c>
      <c r="G1453" s="360">
        <v>0.4551</v>
      </c>
      <c r="H1453" s="344">
        <v>291.45999999999998</v>
      </c>
      <c r="I1453" s="360">
        <v>0.33750000000000002</v>
      </c>
      <c r="J1453" s="344">
        <v>277.35000000000002</v>
      </c>
      <c r="K1453" s="360">
        <v>0.35460000000000003</v>
      </c>
      <c r="L1453" s="344">
        <v>275.81</v>
      </c>
      <c r="M1453" s="360">
        <v>0</v>
      </c>
      <c r="N1453" s="344">
        <v>282.68</v>
      </c>
      <c r="O1453" s="360">
        <v>0.34799999999999998</v>
      </c>
      <c r="P1453" s="344">
        <v>269.54000000000002</v>
      </c>
      <c r="Q1453" s="360">
        <v>0.3649</v>
      </c>
      <c r="R1453" s="344">
        <v>272.79000000000002</v>
      </c>
    </row>
    <row r="1454" spans="1:18">
      <c r="A1454" s="296">
        <v>919009</v>
      </c>
      <c r="B1454" s="343" t="s">
        <v>1479</v>
      </c>
      <c r="C1454" s="296" t="s">
        <v>26</v>
      </c>
      <c r="D1454" s="344">
        <v>66024.78</v>
      </c>
      <c r="E1454" s="360">
        <v>0.65339999999999998</v>
      </c>
      <c r="F1454" s="344">
        <v>87.95</v>
      </c>
      <c r="G1454" s="360">
        <v>0.9446</v>
      </c>
      <c r="H1454" s="344">
        <v>94.61</v>
      </c>
      <c r="I1454" s="360">
        <v>0.56720000000000004</v>
      </c>
      <c r="J1454" s="344">
        <v>78.13</v>
      </c>
      <c r="K1454" s="360">
        <v>0.68679999999999997</v>
      </c>
      <c r="L1454" s="344">
        <v>86.05</v>
      </c>
      <c r="M1454" s="360">
        <v>9.6600000000000005E-2</v>
      </c>
      <c r="N1454" s="344">
        <v>85.83</v>
      </c>
      <c r="O1454" s="360">
        <v>0.62519999999999998</v>
      </c>
      <c r="P1454" s="344">
        <v>84.3</v>
      </c>
      <c r="Q1454" s="360">
        <v>0.63649999999999995</v>
      </c>
      <c r="R1454" s="344">
        <v>85.82</v>
      </c>
    </row>
    <row r="1455" spans="1:18">
      <c r="A1455" s="296">
        <v>919007</v>
      </c>
      <c r="B1455" s="343" t="s">
        <v>1480</v>
      </c>
      <c r="C1455" s="296" t="s">
        <v>26</v>
      </c>
      <c r="D1455" s="344">
        <v>123966.34</v>
      </c>
      <c r="E1455" s="360">
        <v>0.34920000000000001</v>
      </c>
      <c r="F1455" s="344">
        <v>294.47000000000003</v>
      </c>
      <c r="G1455" s="360">
        <v>0.48049999999999998</v>
      </c>
      <c r="H1455" s="344">
        <v>305.16000000000003</v>
      </c>
      <c r="I1455" s="360">
        <v>0.36720000000000003</v>
      </c>
      <c r="J1455" s="344">
        <v>291.05</v>
      </c>
      <c r="K1455" s="360">
        <v>0.38500000000000001</v>
      </c>
      <c r="L1455" s="344">
        <v>289.51</v>
      </c>
      <c r="M1455" s="360">
        <v>4.7300000000000002E-2</v>
      </c>
      <c r="N1455" s="344">
        <v>296.38</v>
      </c>
      <c r="O1455" s="360">
        <v>0.37809999999999999</v>
      </c>
      <c r="P1455" s="344">
        <v>283.24</v>
      </c>
      <c r="Q1455" s="360">
        <v>0.39560000000000001</v>
      </c>
      <c r="R1455" s="344">
        <v>286.49</v>
      </c>
    </row>
    <row r="1456" spans="1:18">
      <c r="A1456" s="296">
        <v>919011</v>
      </c>
      <c r="B1456" s="343" t="s">
        <v>1481</v>
      </c>
      <c r="C1456" s="296" t="s">
        <v>26</v>
      </c>
      <c r="D1456" s="344">
        <v>35251.35</v>
      </c>
      <c r="E1456" s="360">
        <v>0.67820000000000003</v>
      </c>
      <c r="F1456" s="344">
        <v>94.3</v>
      </c>
      <c r="G1456" s="360">
        <v>0.94840000000000002</v>
      </c>
      <c r="H1456" s="344">
        <v>100.96</v>
      </c>
      <c r="I1456" s="360">
        <v>0.59440000000000004</v>
      </c>
      <c r="J1456" s="344">
        <v>84.48</v>
      </c>
      <c r="K1456" s="360">
        <v>0.71030000000000004</v>
      </c>
      <c r="L1456" s="344">
        <v>86.32</v>
      </c>
      <c r="M1456" s="360">
        <v>0</v>
      </c>
      <c r="N1456" s="344">
        <v>92.18</v>
      </c>
      <c r="O1456" s="360">
        <v>0.65100000000000002</v>
      </c>
      <c r="P1456" s="344">
        <v>90.65</v>
      </c>
      <c r="Q1456" s="360">
        <v>0.66200000000000003</v>
      </c>
      <c r="R1456" s="344">
        <v>92.72</v>
      </c>
    </row>
    <row r="1457" spans="1:18">
      <c r="A1457" s="296">
        <v>919246</v>
      </c>
      <c r="B1457" s="343" t="s">
        <v>1482</v>
      </c>
      <c r="C1457" s="296" t="s">
        <v>26</v>
      </c>
      <c r="D1457" s="344">
        <v>48480.78</v>
      </c>
      <c r="E1457" s="360">
        <v>0.33750000000000002</v>
      </c>
      <c r="F1457" s="344">
        <v>347.2</v>
      </c>
      <c r="G1457" s="360">
        <v>0.45550000000000002</v>
      </c>
      <c r="H1457" s="344">
        <v>358.87</v>
      </c>
      <c r="I1457" s="360">
        <v>0.35870000000000002</v>
      </c>
      <c r="J1457" s="344">
        <v>345.34</v>
      </c>
      <c r="K1457" s="360">
        <v>0.37280000000000002</v>
      </c>
      <c r="L1457" s="344">
        <v>329.33</v>
      </c>
      <c r="M1457" s="360">
        <v>0</v>
      </c>
      <c r="N1457" s="344">
        <v>350.09</v>
      </c>
      <c r="O1457" s="360">
        <v>0.36770000000000003</v>
      </c>
      <c r="P1457" s="344">
        <v>334.12</v>
      </c>
      <c r="Q1457" s="360">
        <v>0.38529999999999998</v>
      </c>
      <c r="R1457" s="344">
        <v>338.85</v>
      </c>
    </row>
    <row r="1458" spans="1:18">
      <c r="A1458" s="296">
        <v>919013</v>
      </c>
      <c r="B1458" s="343" t="s">
        <v>1483</v>
      </c>
      <c r="C1458" s="296" t="s">
        <v>26</v>
      </c>
      <c r="D1458" s="344">
        <v>133234.6</v>
      </c>
      <c r="E1458" s="360">
        <v>0.69169999999999998</v>
      </c>
      <c r="F1458" s="344">
        <v>98.17</v>
      </c>
      <c r="G1458" s="360">
        <v>0.95040000000000002</v>
      </c>
      <c r="H1458" s="344">
        <v>104.83</v>
      </c>
      <c r="I1458" s="360">
        <v>0.60940000000000005</v>
      </c>
      <c r="J1458" s="344">
        <v>88.35</v>
      </c>
      <c r="K1458" s="360">
        <v>0.72299999999999998</v>
      </c>
      <c r="L1458" s="344">
        <v>89.09</v>
      </c>
      <c r="M1458" s="360">
        <v>0</v>
      </c>
      <c r="N1458" s="344">
        <v>96.05</v>
      </c>
      <c r="O1458" s="360">
        <v>0.66510000000000002</v>
      </c>
      <c r="P1458" s="344">
        <v>94.52</v>
      </c>
      <c r="Q1458" s="360">
        <v>0.67579999999999996</v>
      </c>
      <c r="R1458" s="344">
        <v>96.75</v>
      </c>
    </row>
    <row r="1459" spans="1:18">
      <c r="A1459" s="296">
        <v>919008</v>
      </c>
      <c r="B1459" s="343" t="s">
        <v>1484</v>
      </c>
      <c r="C1459" s="296" t="s">
        <v>26</v>
      </c>
      <c r="D1459" s="344">
        <v>95818.74</v>
      </c>
      <c r="E1459" s="360">
        <v>0.32250000000000001</v>
      </c>
      <c r="F1459" s="344">
        <v>383.53</v>
      </c>
      <c r="G1459" s="360">
        <v>0.43319999999999997</v>
      </c>
      <c r="H1459" s="344">
        <v>395.97</v>
      </c>
      <c r="I1459" s="360">
        <v>0.3453</v>
      </c>
      <c r="J1459" s="344">
        <v>382.89</v>
      </c>
      <c r="K1459" s="360">
        <v>0.35709999999999997</v>
      </c>
      <c r="L1459" s="344">
        <v>363.31</v>
      </c>
      <c r="M1459" s="360">
        <v>0</v>
      </c>
      <c r="N1459" s="344">
        <v>387.19</v>
      </c>
      <c r="O1459" s="360">
        <v>0.35320000000000001</v>
      </c>
      <c r="P1459" s="344">
        <v>369</v>
      </c>
      <c r="Q1459" s="360">
        <v>0.37059999999999998</v>
      </c>
      <c r="R1459" s="344">
        <v>374.32</v>
      </c>
    </row>
    <row r="1460" spans="1:18">
      <c r="A1460" s="296">
        <v>919012</v>
      </c>
      <c r="B1460" s="343" t="s">
        <v>1485</v>
      </c>
      <c r="C1460" s="296" t="s">
        <v>26</v>
      </c>
      <c r="D1460" s="344">
        <v>63734.67</v>
      </c>
      <c r="E1460" s="360">
        <v>0.55620000000000003</v>
      </c>
      <c r="F1460" s="344">
        <v>69.97</v>
      </c>
      <c r="G1460" s="360">
        <v>0.9304</v>
      </c>
      <c r="H1460" s="344">
        <v>76.63</v>
      </c>
      <c r="I1460" s="360">
        <v>0.46560000000000001</v>
      </c>
      <c r="J1460" s="344">
        <v>60.15</v>
      </c>
      <c r="K1460" s="360">
        <v>0.59319999999999995</v>
      </c>
      <c r="L1460" s="344">
        <v>68.680000000000007</v>
      </c>
      <c r="M1460" s="360">
        <v>0</v>
      </c>
      <c r="N1460" s="344">
        <v>67.849999999999994</v>
      </c>
      <c r="O1460" s="360">
        <v>0.52590000000000003</v>
      </c>
      <c r="P1460" s="344">
        <v>66.319999999999993</v>
      </c>
      <c r="Q1460" s="360">
        <v>0.53800000000000003</v>
      </c>
      <c r="R1460" s="344">
        <v>67.760000000000005</v>
      </c>
    </row>
    <row r="1461" spans="1:18">
      <c r="A1461" s="296">
        <v>903848</v>
      </c>
      <c r="B1461" s="343" t="s">
        <v>1486</v>
      </c>
      <c r="C1461" s="296" t="s">
        <v>105</v>
      </c>
      <c r="D1461" s="344">
        <v>179.36</v>
      </c>
      <c r="E1461" s="360">
        <v>0.36959999999999998</v>
      </c>
      <c r="F1461" s="344">
        <v>196.85</v>
      </c>
      <c r="G1461" s="360">
        <v>0.54279999999999995</v>
      </c>
      <c r="H1461" s="344">
        <v>205.83</v>
      </c>
      <c r="I1461" s="360">
        <v>0.37619999999999998</v>
      </c>
      <c r="J1461" s="344">
        <v>190.71</v>
      </c>
      <c r="K1461" s="360">
        <v>0.40610000000000002</v>
      </c>
      <c r="L1461" s="344">
        <v>193.33</v>
      </c>
      <c r="M1461" s="360">
        <v>0</v>
      </c>
      <c r="N1461" s="344">
        <v>197.05</v>
      </c>
      <c r="O1461" s="360">
        <v>0.39300000000000002</v>
      </c>
      <c r="P1461" s="344">
        <v>188.84</v>
      </c>
      <c r="Q1461" s="360">
        <v>0.41010000000000002</v>
      </c>
      <c r="R1461" s="344">
        <v>191.33</v>
      </c>
    </row>
    <row r="1462" spans="1:18">
      <c r="A1462" s="296">
        <v>919002</v>
      </c>
      <c r="B1462" s="343" t="s">
        <v>1487</v>
      </c>
      <c r="C1462" s="296" t="s">
        <v>26</v>
      </c>
      <c r="D1462" s="344">
        <v>39335.449999999997</v>
      </c>
      <c r="E1462" s="360">
        <v>0.54759999999999998</v>
      </c>
      <c r="F1462" s="344">
        <v>68.75</v>
      </c>
      <c r="G1462" s="360">
        <v>0.92920000000000003</v>
      </c>
      <c r="H1462" s="344">
        <v>75.41</v>
      </c>
      <c r="I1462" s="360">
        <v>0.45700000000000002</v>
      </c>
      <c r="J1462" s="344">
        <v>58.93</v>
      </c>
      <c r="K1462" s="360">
        <v>0.58479999999999999</v>
      </c>
      <c r="L1462" s="344">
        <v>67.47</v>
      </c>
      <c r="M1462" s="360">
        <v>0</v>
      </c>
      <c r="N1462" s="344">
        <v>66.63</v>
      </c>
      <c r="O1462" s="360">
        <v>0.51719999999999999</v>
      </c>
      <c r="P1462" s="344">
        <v>65.099999999999994</v>
      </c>
      <c r="Q1462" s="360">
        <v>0.52929999999999999</v>
      </c>
      <c r="R1462" s="344">
        <v>66.540000000000006</v>
      </c>
    </row>
    <row r="1463" spans="1:18">
      <c r="A1463" s="296">
        <v>919210</v>
      </c>
      <c r="B1463" s="343" t="s">
        <v>1488</v>
      </c>
      <c r="C1463" s="296" t="s">
        <v>26</v>
      </c>
      <c r="D1463" s="344">
        <v>23267.96</v>
      </c>
      <c r="E1463" s="360">
        <v>0.32240000000000002</v>
      </c>
      <c r="F1463" s="344">
        <v>214.93</v>
      </c>
      <c r="G1463" s="360">
        <v>0.48499999999999999</v>
      </c>
      <c r="H1463" s="344">
        <v>224.47</v>
      </c>
      <c r="I1463" s="360">
        <v>0.33339999999999997</v>
      </c>
      <c r="J1463" s="344">
        <v>209.68</v>
      </c>
      <c r="K1463" s="360">
        <v>0.3569</v>
      </c>
      <c r="L1463" s="344">
        <v>211.36</v>
      </c>
      <c r="M1463" s="360">
        <v>0</v>
      </c>
      <c r="N1463" s="344">
        <v>215.69</v>
      </c>
      <c r="O1463" s="360">
        <v>0.34689999999999999</v>
      </c>
      <c r="P1463" s="344">
        <v>205.86</v>
      </c>
      <c r="Q1463" s="360">
        <v>0.36349999999999999</v>
      </c>
      <c r="R1463" s="344">
        <v>208.55</v>
      </c>
    </row>
    <row r="1464" spans="1:18">
      <c r="A1464" s="296">
        <v>909612</v>
      </c>
      <c r="B1464" s="343" t="s">
        <v>1489</v>
      </c>
      <c r="C1464" s="296" t="s">
        <v>26</v>
      </c>
      <c r="D1464" s="344">
        <v>13356.4</v>
      </c>
      <c r="E1464" s="360">
        <v>0.58930000000000005</v>
      </c>
      <c r="F1464" s="344">
        <v>87.14</v>
      </c>
      <c r="G1464" s="360">
        <v>0.94410000000000005</v>
      </c>
      <c r="H1464" s="344">
        <v>94.33</v>
      </c>
      <c r="I1464" s="360">
        <v>0.49880000000000002</v>
      </c>
      <c r="J1464" s="344">
        <v>75.67</v>
      </c>
      <c r="K1464" s="360">
        <v>0.62180000000000002</v>
      </c>
      <c r="L1464" s="344">
        <v>84.75</v>
      </c>
      <c r="M1464" s="360">
        <v>6.6900000000000001E-2</v>
      </c>
      <c r="N1464" s="344">
        <v>84.17</v>
      </c>
      <c r="O1464" s="360">
        <v>0.55900000000000005</v>
      </c>
      <c r="P1464" s="344">
        <v>82.18</v>
      </c>
      <c r="Q1464" s="360">
        <v>0.57250000000000001</v>
      </c>
      <c r="R1464" s="344">
        <v>83.48</v>
      </c>
    </row>
    <row r="1465" spans="1:18">
      <c r="A1465" s="296">
        <v>909613</v>
      </c>
      <c r="B1465" s="343" t="s">
        <v>1490</v>
      </c>
      <c r="C1465" s="296" t="s">
        <v>26</v>
      </c>
      <c r="D1465" s="344">
        <v>21925.79</v>
      </c>
      <c r="E1465" s="360">
        <v>0.20830000000000001</v>
      </c>
      <c r="F1465" s="344">
        <v>429.54</v>
      </c>
      <c r="G1465" s="360">
        <v>0.31719999999999998</v>
      </c>
      <c r="H1465" s="344">
        <v>444.58</v>
      </c>
      <c r="I1465" s="360">
        <v>0.22720000000000001</v>
      </c>
      <c r="J1465" s="344">
        <v>430.53</v>
      </c>
      <c r="K1465" s="360">
        <v>0.2346</v>
      </c>
      <c r="L1465" s="344">
        <v>423.31</v>
      </c>
      <c r="M1465" s="360">
        <v>2.47E-2</v>
      </c>
      <c r="N1465" s="344">
        <v>434.42</v>
      </c>
      <c r="O1465" s="360">
        <v>0.23250000000000001</v>
      </c>
      <c r="P1465" s="344">
        <v>409.81</v>
      </c>
      <c r="Q1465" s="360">
        <v>0.2465</v>
      </c>
      <c r="R1465" s="344">
        <v>413.88</v>
      </c>
    </row>
    <row r="1466" spans="1:18">
      <c r="A1466" s="296">
        <v>909614</v>
      </c>
      <c r="B1466" s="343" t="s">
        <v>1491</v>
      </c>
      <c r="C1466" s="296" t="s">
        <v>26</v>
      </c>
      <c r="D1466" s="344">
        <v>48181.33</v>
      </c>
      <c r="E1466" s="360">
        <v>0.66359999999999997</v>
      </c>
      <c r="F1466" s="344">
        <v>104.76</v>
      </c>
      <c r="G1466" s="360">
        <v>0.95350000000000001</v>
      </c>
      <c r="H1466" s="344">
        <v>111.95</v>
      </c>
      <c r="I1466" s="360">
        <v>0.57769999999999999</v>
      </c>
      <c r="J1466" s="344">
        <v>93.29</v>
      </c>
      <c r="K1466" s="360">
        <v>0.69320000000000004</v>
      </c>
      <c r="L1466" s="344">
        <v>101.4</v>
      </c>
      <c r="M1466" s="360">
        <v>6.8900000000000003E-2</v>
      </c>
      <c r="N1466" s="344">
        <v>101.79</v>
      </c>
      <c r="O1466" s="360">
        <v>0.63529999999999998</v>
      </c>
      <c r="P1466" s="344">
        <v>99.8</v>
      </c>
      <c r="Q1466" s="360">
        <v>0.64800000000000002</v>
      </c>
      <c r="R1466" s="344">
        <v>101.1</v>
      </c>
    </row>
    <row r="1467" spans="1:18">
      <c r="A1467" s="296">
        <v>909616</v>
      </c>
      <c r="B1467" s="343" t="s">
        <v>1492</v>
      </c>
      <c r="C1467" s="296" t="s">
        <v>26</v>
      </c>
      <c r="D1467" s="344">
        <v>38235.11</v>
      </c>
      <c r="E1467" s="360">
        <v>0.25069999999999998</v>
      </c>
      <c r="F1467" s="344">
        <v>493.84</v>
      </c>
      <c r="G1467" s="360">
        <v>0.35299999999999998</v>
      </c>
      <c r="H1467" s="344">
        <v>509.59</v>
      </c>
      <c r="I1467" s="360">
        <v>0.27300000000000002</v>
      </c>
      <c r="J1467" s="344">
        <v>495.96</v>
      </c>
      <c r="K1467" s="360">
        <v>0.28050000000000003</v>
      </c>
      <c r="L1467" s="344">
        <v>485.39</v>
      </c>
      <c r="M1467" s="360">
        <v>2.6499999999999999E-2</v>
      </c>
      <c r="N1467" s="344">
        <v>499.43</v>
      </c>
      <c r="O1467" s="360">
        <v>0.27860000000000001</v>
      </c>
      <c r="P1467" s="344">
        <v>472.77</v>
      </c>
      <c r="Q1467" s="360">
        <v>0.29430000000000001</v>
      </c>
      <c r="R1467" s="344">
        <v>477.09</v>
      </c>
    </row>
    <row r="1468" spans="1:18">
      <c r="A1468" s="296">
        <v>909617</v>
      </c>
      <c r="B1468" s="343" t="s">
        <v>1493</v>
      </c>
      <c r="C1468" s="296" t="s">
        <v>26</v>
      </c>
      <c r="D1468" s="344">
        <v>22650.57</v>
      </c>
      <c r="E1468" s="360">
        <v>0.70140000000000002</v>
      </c>
      <c r="F1468" s="344">
        <v>98.12</v>
      </c>
      <c r="G1468" s="360">
        <v>0.95040000000000002</v>
      </c>
      <c r="H1468" s="344">
        <v>104.67</v>
      </c>
      <c r="I1468" s="360">
        <v>0.62019999999999997</v>
      </c>
      <c r="J1468" s="344">
        <v>88.59</v>
      </c>
      <c r="K1468" s="360">
        <v>0.73280000000000001</v>
      </c>
      <c r="L1468" s="344">
        <v>98.42</v>
      </c>
      <c r="M1468" s="360">
        <v>0.27810000000000001</v>
      </c>
      <c r="N1468" s="344">
        <v>96.16</v>
      </c>
      <c r="O1468" s="360">
        <v>0.67510000000000003</v>
      </c>
      <c r="P1468" s="344">
        <v>94.72</v>
      </c>
      <c r="Q1468" s="360">
        <v>0.68540000000000001</v>
      </c>
      <c r="R1468" s="344">
        <v>95.92</v>
      </c>
    </row>
    <row r="1469" spans="1:18">
      <c r="A1469" s="296">
        <v>909615</v>
      </c>
      <c r="B1469" s="343" t="s">
        <v>1494</v>
      </c>
      <c r="C1469" s="296" t="s">
        <v>26</v>
      </c>
      <c r="D1469" s="344">
        <v>17375.47</v>
      </c>
      <c r="E1469" s="360">
        <v>0.3332</v>
      </c>
      <c r="F1469" s="344">
        <v>370.31</v>
      </c>
      <c r="G1469" s="360">
        <v>0.44409999999999999</v>
      </c>
      <c r="H1469" s="344">
        <v>382.32</v>
      </c>
      <c r="I1469" s="360">
        <v>0.35599999999999998</v>
      </c>
      <c r="J1469" s="344">
        <v>369.46</v>
      </c>
      <c r="K1469" s="360">
        <v>0.36840000000000001</v>
      </c>
      <c r="L1469" s="344">
        <v>369.58</v>
      </c>
      <c r="M1469" s="360">
        <v>0.1459</v>
      </c>
      <c r="N1469" s="344">
        <v>373.81</v>
      </c>
      <c r="O1469" s="360">
        <v>0.36409999999999998</v>
      </c>
      <c r="P1469" s="344">
        <v>356.61</v>
      </c>
      <c r="Q1469" s="360">
        <v>0.38169999999999998</v>
      </c>
      <c r="R1469" s="344">
        <v>359.74</v>
      </c>
    </row>
    <row r="1470" spans="1:18">
      <c r="A1470" s="296">
        <v>903860</v>
      </c>
      <c r="B1470" s="343" t="s">
        <v>1495</v>
      </c>
      <c r="C1470" s="296" t="s">
        <v>1461</v>
      </c>
      <c r="D1470" s="344">
        <v>3.1</v>
      </c>
      <c r="E1470" s="360">
        <v>0.621</v>
      </c>
      <c r="F1470" s="344">
        <v>78.48</v>
      </c>
      <c r="G1470" s="360">
        <v>0.93789999999999996</v>
      </c>
      <c r="H1470" s="344">
        <v>85.03</v>
      </c>
      <c r="I1470" s="360">
        <v>0.53249999999999997</v>
      </c>
      <c r="J1470" s="344">
        <v>68.95</v>
      </c>
      <c r="K1470" s="360">
        <v>0.65669999999999995</v>
      </c>
      <c r="L1470" s="344">
        <v>78.760000000000005</v>
      </c>
      <c r="M1470" s="360">
        <v>8.1900000000000001E-2</v>
      </c>
      <c r="N1470" s="344">
        <v>76.52</v>
      </c>
      <c r="O1470" s="360">
        <v>0.5917</v>
      </c>
      <c r="P1470" s="344">
        <v>75.08</v>
      </c>
      <c r="Q1470" s="360">
        <v>0.60309999999999997</v>
      </c>
      <c r="R1470" s="344">
        <v>76.28</v>
      </c>
    </row>
    <row r="1471" spans="1:18">
      <c r="A1471" s="296">
        <v>919101</v>
      </c>
      <c r="B1471" s="343" t="s">
        <v>1496</v>
      </c>
      <c r="C1471" s="296" t="s">
        <v>26</v>
      </c>
      <c r="D1471" s="344">
        <v>1901.35</v>
      </c>
      <c r="E1471" s="360">
        <v>0.26329999999999998</v>
      </c>
      <c r="F1471" s="344">
        <v>331.55</v>
      </c>
      <c r="G1471" s="360">
        <v>0.37909999999999999</v>
      </c>
      <c r="H1471" s="344">
        <v>343.56</v>
      </c>
      <c r="I1471" s="360">
        <v>0.28339999999999999</v>
      </c>
      <c r="J1471" s="344">
        <v>330.7</v>
      </c>
      <c r="K1471" s="360">
        <v>0.2944</v>
      </c>
      <c r="L1471" s="344">
        <v>330.79</v>
      </c>
      <c r="M1471" s="360">
        <v>3.7400000000000003E-2</v>
      </c>
      <c r="N1471" s="344">
        <v>335.05</v>
      </c>
      <c r="O1471" s="360">
        <v>0.29060000000000002</v>
      </c>
      <c r="P1471" s="344">
        <v>317.85000000000002</v>
      </c>
      <c r="Q1471" s="360">
        <v>0.30630000000000002</v>
      </c>
      <c r="R1471" s="344">
        <v>320.98</v>
      </c>
    </row>
    <row r="1472" spans="1:18">
      <c r="A1472" s="296">
        <v>903818</v>
      </c>
      <c r="B1472" s="343" t="s">
        <v>1497</v>
      </c>
      <c r="C1472" s="296" t="s">
        <v>1461</v>
      </c>
      <c r="D1472" s="344">
        <v>16.77</v>
      </c>
      <c r="E1472" s="360">
        <v>0.54059999999999997</v>
      </c>
      <c r="F1472" s="344">
        <v>65.73</v>
      </c>
      <c r="G1472" s="360">
        <v>0.92589999999999995</v>
      </c>
      <c r="H1472" s="344">
        <v>72.28</v>
      </c>
      <c r="I1472" s="360">
        <v>0.4501</v>
      </c>
      <c r="J1472" s="344">
        <v>56.2</v>
      </c>
      <c r="K1472" s="360">
        <v>0.57879999999999998</v>
      </c>
      <c r="L1472" s="344">
        <v>66.11</v>
      </c>
      <c r="M1472" s="360">
        <v>8.1500000000000003E-2</v>
      </c>
      <c r="N1472" s="344">
        <v>63.77</v>
      </c>
      <c r="O1472" s="360">
        <v>0.5101</v>
      </c>
      <c r="P1472" s="344">
        <v>62.33</v>
      </c>
      <c r="Q1472" s="360">
        <v>0.52190000000000003</v>
      </c>
      <c r="R1472" s="344">
        <v>63.53</v>
      </c>
    </row>
    <row r="1473" spans="1:18">
      <c r="A1473" s="296">
        <v>1100657</v>
      </c>
      <c r="B1473" s="343" t="s">
        <v>1498</v>
      </c>
      <c r="C1473" s="296" t="s">
        <v>222</v>
      </c>
      <c r="D1473" s="344">
        <v>3.46</v>
      </c>
      <c r="E1473" s="360">
        <v>0.2336</v>
      </c>
      <c r="F1473" s="344">
        <v>268.11</v>
      </c>
      <c r="G1473" s="360">
        <v>0.36570000000000003</v>
      </c>
      <c r="H1473" s="344">
        <v>279.16000000000003</v>
      </c>
      <c r="I1473" s="360">
        <v>0.24979999999999999</v>
      </c>
      <c r="J1473" s="344">
        <v>265.72000000000003</v>
      </c>
      <c r="K1473" s="360">
        <v>0.26240000000000002</v>
      </c>
      <c r="L1473" s="344">
        <v>267.68</v>
      </c>
      <c r="M1473" s="360">
        <v>3.8600000000000002E-2</v>
      </c>
      <c r="N1473" s="344">
        <v>270.64999999999998</v>
      </c>
      <c r="O1473" s="360">
        <v>0.2576</v>
      </c>
      <c r="P1473" s="344">
        <v>256.25</v>
      </c>
      <c r="Q1473" s="360">
        <v>0.27210000000000001</v>
      </c>
      <c r="R1473" s="344">
        <v>259.04000000000002</v>
      </c>
    </row>
    <row r="1474" spans="1:18">
      <c r="A1474" s="296">
        <v>1108055</v>
      </c>
      <c r="B1474" s="343" t="s">
        <v>1499</v>
      </c>
      <c r="C1474" s="296" t="s">
        <v>222</v>
      </c>
      <c r="D1474" s="344">
        <v>3485.6</v>
      </c>
      <c r="E1474" s="360"/>
      <c r="F1474" s="344">
        <v>0</v>
      </c>
      <c r="G1474" s="360"/>
      <c r="H1474" s="344">
        <v>0</v>
      </c>
      <c r="I1474" s="360"/>
      <c r="J1474" s="344">
        <v>0</v>
      </c>
      <c r="K1474" s="360"/>
      <c r="L1474" s="344">
        <v>0</v>
      </c>
      <c r="M1474" s="360"/>
      <c r="N1474" s="344">
        <v>0</v>
      </c>
      <c r="O1474" s="360"/>
      <c r="P1474" s="344">
        <v>0</v>
      </c>
      <c r="Q1474" s="360"/>
      <c r="R1474" s="344">
        <v>0</v>
      </c>
    </row>
    <row r="1475" spans="1:18">
      <c r="A1475" s="296">
        <v>1109665</v>
      </c>
      <c r="B1475" s="343" t="s">
        <v>1500</v>
      </c>
      <c r="C1475" s="296" t="s">
        <v>222</v>
      </c>
      <c r="D1475" s="344">
        <v>705.45</v>
      </c>
      <c r="E1475" s="360"/>
      <c r="F1475" s="344">
        <v>0</v>
      </c>
      <c r="G1475" s="360"/>
      <c r="H1475" s="344">
        <v>0</v>
      </c>
      <c r="I1475" s="360"/>
      <c r="J1475" s="344">
        <v>0</v>
      </c>
      <c r="K1475" s="360"/>
      <c r="L1475" s="344">
        <v>0</v>
      </c>
      <c r="M1475" s="360"/>
      <c r="N1475" s="344">
        <v>0</v>
      </c>
      <c r="O1475" s="360"/>
      <c r="P1475" s="344">
        <v>0</v>
      </c>
      <c r="Q1475" s="360"/>
      <c r="R1475" s="344">
        <v>0</v>
      </c>
    </row>
    <row r="1476" spans="1:18">
      <c r="A1476" s="296">
        <v>1109664</v>
      </c>
      <c r="B1476" s="343" t="s">
        <v>1501</v>
      </c>
      <c r="C1476" s="296" t="s">
        <v>222</v>
      </c>
      <c r="D1476" s="344">
        <v>645.92999999999995</v>
      </c>
      <c r="E1476" s="360">
        <v>0.52300000000000002</v>
      </c>
      <c r="F1476" s="344">
        <v>63.5</v>
      </c>
      <c r="G1476" s="360">
        <v>0.92330000000000001</v>
      </c>
      <c r="H1476" s="344">
        <v>70.05</v>
      </c>
      <c r="I1476" s="360">
        <v>0.4325</v>
      </c>
      <c r="J1476" s="344">
        <v>53.97</v>
      </c>
      <c r="K1476" s="360">
        <v>0.56140000000000001</v>
      </c>
      <c r="L1476" s="344">
        <v>63.17</v>
      </c>
      <c r="M1476" s="360">
        <v>0</v>
      </c>
      <c r="N1476" s="344">
        <v>61.54</v>
      </c>
      <c r="O1476" s="360">
        <v>0.4924</v>
      </c>
      <c r="P1476" s="344">
        <v>60.1</v>
      </c>
      <c r="Q1476" s="360">
        <v>0.50419999999999998</v>
      </c>
      <c r="R1476" s="344">
        <v>61.41</v>
      </c>
    </row>
    <row r="1477" spans="1:18">
      <c r="A1477" s="296">
        <v>1109667</v>
      </c>
      <c r="B1477" s="343" t="s">
        <v>1502</v>
      </c>
      <c r="C1477" s="296" t="s">
        <v>222</v>
      </c>
      <c r="D1477" s="344">
        <v>550.38</v>
      </c>
      <c r="E1477" s="360">
        <v>0.22639999999999999</v>
      </c>
      <c r="F1477" s="344">
        <v>260.60000000000002</v>
      </c>
      <c r="G1477" s="360">
        <v>0.3609</v>
      </c>
      <c r="H1477" s="344">
        <v>271.55</v>
      </c>
      <c r="I1477" s="360">
        <v>0.24199999999999999</v>
      </c>
      <c r="J1477" s="344">
        <v>258.06</v>
      </c>
      <c r="K1477" s="360">
        <v>0.25469999999999998</v>
      </c>
      <c r="L1477" s="344">
        <v>258.82</v>
      </c>
      <c r="M1477" s="360">
        <v>0</v>
      </c>
      <c r="N1477" s="344">
        <v>263.04000000000002</v>
      </c>
      <c r="O1477" s="360">
        <v>0.24979999999999999</v>
      </c>
      <c r="P1477" s="344">
        <v>248.92</v>
      </c>
      <c r="Q1477" s="360">
        <v>0.26400000000000001</v>
      </c>
      <c r="R1477" s="344">
        <v>251.88</v>
      </c>
    </row>
    <row r="1478" spans="1:18">
      <c r="A1478" s="296">
        <v>1109666</v>
      </c>
      <c r="B1478" s="343" t="s">
        <v>1503</v>
      </c>
      <c r="C1478" s="296" t="s">
        <v>222</v>
      </c>
      <c r="D1478" s="344">
        <v>447.22</v>
      </c>
      <c r="E1478" s="360">
        <v>0.54579999999999995</v>
      </c>
      <c r="F1478" s="344">
        <v>66.41</v>
      </c>
      <c r="G1478" s="360">
        <v>0.92669999999999997</v>
      </c>
      <c r="H1478" s="344">
        <v>72.959999999999994</v>
      </c>
      <c r="I1478" s="360">
        <v>0.45519999999999999</v>
      </c>
      <c r="J1478" s="344">
        <v>56.88</v>
      </c>
      <c r="K1478" s="360">
        <v>0.58389999999999997</v>
      </c>
      <c r="L1478" s="344">
        <v>66</v>
      </c>
      <c r="M1478" s="360">
        <v>0</v>
      </c>
      <c r="N1478" s="344">
        <v>64.45</v>
      </c>
      <c r="O1478" s="360">
        <v>0.51529999999999998</v>
      </c>
      <c r="P1478" s="344">
        <v>63.01</v>
      </c>
      <c r="Q1478" s="360">
        <v>0.52710000000000001</v>
      </c>
      <c r="R1478" s="344">
        <v>64.319999999999993</v>
      </c>
    </row>
    <row r="1479" spans="1:18">
      <c r="A1479" s="296">
        <v>1109669</v>
      </c>
      <c r="B1479" s="343" t="s">
        <v>1504</v>
      </c>
      <c r="C1479" s="296" t="s">
        <v>222</v>
      </c>
      <c r="D1479" s="344">
        <v>473.28</v>
      </c>
      <c r="E1479" s="360">
        <v>0.29070000000000001</v>
      </c>
      <c r="F1479" s="344">
        <v>226.93</v>
      </c>
      <c r="G1479" s="360">
        <v>0.44230000000000003</v>
      </c>
      <c r="H1479" s="344">
        <v>236.79</v>
      </c>
      <c r="I1479" s="360">
        <v>0.30430000000000001</v>
      </c>
      <c r="J1479" s="344">
        <v>222.66</v>
      </c>
      <c r="K1479" s="360">
        <v>0.3236</v>
      </c>
      <c r="L1479" s="344">
        <v>225.11</v>
      </c>
      <c r="M1479" s="360">
        <v>0</v>
      </c>
      <c r="N1479" s="344">
        <v>228.28</v>
      </c>
      <c r="O1479" s="360">
        <v>0.31559999999999999</v>
      </c>
      <c r="P1479" s="344">
        <v>217.3</v>
      </c>
      <c r="Q1479" s="360">
        <v>0.33160000000000001</v>
      </c>
      <c r="R1479" s="344">
        <v>219.88</v>
      </c>
    </row>
    <row r="1480" spans="1:18">
      <c r="A1480" s="296">
        <v>1109668</v>
      </c>
      <c r="B1480" s="343" t="s">
        <v>1505</v>
      </c>
      <c r="C1480" s="296" t="s">
        <v>222</v>
      </c>
      <c r="D1480" s="344">
        <v>349.52</v>
      </c>
      <c r="E1480" s="360">
        <v>0.50370000000000004</v>
      </c>
      <c r="F1480" s="344">
        <v>61.25</v>
      </c>
      <c r="G1480" s="360">
        <v>0.92049999999999998</v>
      </c>
      <c r="H1480" s="344">
        <v>67.8</v>
      </c>
      <c r="I1480" s="360">
        <v>0.41370000000000001</v>
      </c>
      <c r="J1480" s="344">
        <v>51.72</v>
      </c>
      <c r="K1480" s="360">
        <v>0.5423</v>
      </c>
      <c r="L1480" s="344">
        <v>61.64</v>
      </c>
      <c r="M1480" s="360">
        <v>0</v>
      </c>
      <c r="N1480" s="344">
        <v>59.29</v>
      </c>
      <c r="O1480" s="360">
        <v>0.47310000000000002</v>
      </c>
      <c r="P1480" s="344">
        <v>57.85</v>
      </c>
      <c r="Q1480" s="360">
        <v>0.4849</v>
      </c>
      <c r="R1480" s="344">
        <v>59.05</v>
      </c>
    </row>
    <row r="1481" spans="1:18">
      <c r="A1481" s="296">
        <v>1108060</v>
      </c>
      <c r="B1481" s="343" t="s">
        <v>1506</v>
      </c>
      <c r="C1481" s="296" t="s">
        <v>222</v>
      </c>
      <c r="D1481" s="344">
        <v>571.22</v>
      </c>
      <c r="E1481" s="360">
        <v>0.26229999999999998</v>
      </c>
      <c r="F1481" s="344">
        <v>213.72</v>
      </c>
      <c r="G1481" s="360">
        <v>0.41980000000000001</v>
      </c>
      <c r="H1481" s="344">
        <v>223.51</v>
      </c>
      <c r="I1481" s="360">
        <v>0.2747</v>
      </c>
      <c r="J1481" s="344">
        <v>209.34</v>
      </c>
      <c r="K1481" s="360">
        <v>0.29330000000000001</v>
      </c>
      <c r="L1481" s="344">
        <v>213.45</v>
      </c>
      <c r="M1481" s="360">
        <v>0</v>
      </c>
      <c r="N1481" s="344">
        <v>215</v>
      </c>
      <c r="O1481" s="360">
        <v>0.28560000000000002</v>
      </c>
      <c r="P1481" s="344">
        <v>204.22</v>
      </c>
      <c r="Q1481" s="360">
        <v>0.30070000000000002</v>
      </c>
      <c r="R1481" s="344">
        <v>206.56</v>
      </c>
    </row>
    <row r="1482" spans="1:18">
      <c r="A1482" s="296">
        <v>1109626</v>
      </c>
      <c r="B1482" s="343" t="s">
        <v>1507</v>
      </c>
      <c r="C1482" s="296" t="s">
        <v>222</v>
      </c>
      <c r="D1482" s="344">
        <v>444.84</v>
      </c>
      <c r="E1482" s="360">
        <v>0.52700000000000002</v>
      </c>
      <c r="F1482" s="344">
        <v>64</v>
      </c>
      <c r="G1482" s="360">
        <v>0.92390000000000005</v>
      </c>
      <c r="H1482" s="344">
        <v>70.55</v>
      </c>
      <c r="I1482" s="360">
        <v>0.43659999999999999</v>
      </c>
      <c r="J1482" s="344">
        <v>54.47</v>
      </c>
      <c r="K1482" s="360">
        <v>0.56540000000000001</v>
      </c>
      <c r="L1482" s="344">
        <v>64.36</v>
      </c>
      <c r="M1482" s="360">
        <v>0</v>
      </c>
      <c r="N1482" s="344">
        <v>62.04</v>
      </c>
      <c r="O1482" s="360">
        <v>0.4965</v>
      </c>
      <c r="P1482" s="344">
        <v>60.6</v>
      </c>
      <c r="Q1482" s="360">
        <v>0.50829999999999997</v>
      </c>
      <c r="R1482" s="344">
        <v>61.8</v>
      </c>
    </row>
    <row r="1483" spans="1:18">
      <c r="A1483" s="296">
        <v>1109671</v>
      </c>
      <c r="B1483" s="343" t="s">
        <v>1508</v>
      </c>
      <c r="C1483" s="296" t="s">
        <v>222</v>
      </c>
      <c r="D1483" s="344">
        <v>436.02</v>
      </c>
      <c r="E1483" s="360">
        <v>0.2772</v>
      </c>
      <c r="F1483" s="344">
        <v>222.3</v>
      </c>
      <c r="G1483" s="360">
        <v>0.43070000000000003</v>
      </c>
      <c r="H1483" s="344">
        <v>232.16</v>
      </c>
      <c r="I1483" s="360">
        <v>0.29039999999999999</v>
      </c>
      <c r="J1483" s="344">
        <v>218.03</v>
      </c>
      <c r="K1483" s="360">
        <v>0.30919999999999997</v>
      </c>
      <c r="L1483" s="344">
        <v>221.96</v>
      </c>
      <c r="M1483" s="360">
        <v>0</v>
      </c>
      <c r="N1483" s="344">
        <v>223.65</v>
      </c>
      <c r="O1483" s="360">
        <v>0.30149999999999999</v>
      </c>
      <c r="P1483" s="344">
        <v>212.67</v>
      </c>
      <c r="Q1483" s="360">
        <v>0.317</v>
      </c>
      <c r="R1483" s="344">
        <v>215.04</v>
      </c>
    </row>
    <row r="1484" spans="1:18">
      <c r="A1484" s="296">
        <v>1109670</v>
      </c>
      <c r="B1484" s="343" t="s">
        <v>1509</v>
      </c>
      <c r="C1484" s="296" t="s">
        <v>222</v>
      </c>
      <c r="D1484" s="344">
        <v>300.27999999999997</v>
      </c>
      <c r="E1484" s="360">
        <v>0.5857</v>
      </c>
      <c r="F1484" s="344">
        <v>72.27</v>
      </c>
      <c r="G1484" s="360">
        <v>0.93259999999999998</v>
      </c>
      <c r="H1484" s="344">
        <v>78.819999999999993</v>
      </c>
      <c r="I1484" s="360">
        <v>0.49569999999999997</v>
      </c>
      <c r="J1484" s="344">
        <v>62.74</v>
      </c>
      <c r="K1484" s="360">
        <v>0.62270000000000003</v>
      </c>
      <c r="L1484" s="344">
        <v>71.849999999999994</v>
      </c>
      <c r="M1484" s="360">
        <v>0</v>
      </c>
      <c r="N1484" s="344">
        <v>70.31</v>
      </c>
      <c r="O1484" s="360">
        <v>0.55569999999999997</v>
      </c>
      <c r="P1484" s="344">
        <v>68.87</v>
      </c>
      <c r="Q1484" s="360">
        <v>0.56730000000000003</v>
      </c>
      <c r="R1484" s="344">
        <v>70.180000000000007</v>
      </c>
    </row>
    <row r="1485" spans="1:18">
      <c r="A1485" s="296">
        <v>1109672</v>
      </c>
      <c r="B1485" s="343" t="s">
        <v>1510</v>
      </c>
      <c r="C1485" s="296" t="s">
        <v>222</v>
      </c>
      <c r="D1485" s="344">
        <v>361.94</v>
      </c>
      <c r="E1485" s="360">
        <v>0.2838</v>
      </c>
      <c r="F1485" s="344">
        <v>271.36</v>
      </c>
      <c r="G1485" s="360">
        <v>0.4173</v>
      </c>
      <c r="H1485" s="344">
        <v>282.07</v>
      </c>
      <c r="I1485" s="360">
        <v>0.30099999999999999</v>
      </c>
      <c r="J1485" s="344">
        <v>268.45</v>
      </c>
      <c r="K1485" s="360">
        <v>0.31630000000000003</v>
      </c>
      <c r="L1485" s="344">
        <v>269.41000000000003</v>
      </c>
      <c r="M1485" s="360">
        <v>0</v>
      </c>
      <c r="N1485" s="344">
        <v>273.56</v>
      </c>
      <c r="O1485" s="360">
        <v>0.31040000000000001</v>
      </c>
      <c r="P1485" s="344">
        <v>260.11</v>
      </c>
      <c r="Q1485" s="360">
        <v>0.32640000000000002</v>
      </c>
      <c r="R1485" s="344">
        <v>262.98</v>
      </c>
    </row>
    <row r="1486" spans="1:18">
      <c r="A1486" s="296">
        <v>1109624</v>
      </c>
      <c r="B1486" s="343" t="s">
        <v>1511</v>
      </c>
      <c r="C1486" s="296" t="s">
        <v>222</v>
      </c>
      <c r="D1486" s="344">
        <v>205.53</v>
      </c>
      <c r="E1486" s="360"/>
      <c r="F1486" s="344">
        <v>0</v>
      </c>
      <c r="G1486" s="360"/>
      <c r="H1486" s="344">
        <v>0</v>
      </c>
      <c r="I1486" s="360"/>
      <c r="J1486" s="344">
        <v>0</v>
      </c>
      <c r="K1486" s="360"/>
      <c r="L1486" s="344">
        <v>0</v>
      </c>
      <c r="M1486" s="360"/>
      <c r="N1486" s="344">
        <v>0</v>
      </c>
      <c r="O1486" s="360"/>
      <c r="P1486" s="344">
        <v>0</v>
      </c>
      <c r="Q1486" s="360"/>
      <c r="R1486" s="344">
        <v>0</v>
      </c>
    </row>
    <row r="1487" spans="1:18">
      <c r="A1487" s="296">
        <v>1109622</v>
      </c>
      <c r="B1487" s="343" t="s">
        <v>1512</v>
      </c>
      <c r="C1487" s="296" t="s">
        <v>222</v>
      </c>
      <c r="D1487" s="344">
        <v>432.01</v>
      </c>
      <c r="E1487" s="360"/>
      <c r="F1487" s="344">
        <v>0</v>
      </c>
      <c r="G1487" s="360"/>
      <c r="H1487" s="344">
        <v>0</v>
      </c>
      <c r="I1487" s="360"/>
      <c r="J1487" s="344">
        <v>0</v>
      </c>
      <c r="K1487" s="360"/>
      <c r="L1487" s="344">
        <v>0</v>
      </c>
      <c r="M1487" s="360"/>
      <c r="N1487" s="344">
        <v>0</v>
      </c>
      <c r="O1487" s="360"/>
      <c r="P1487" s="344">
        <v>0</v>
      </c>
      <c r="Q1487" s="360"/>
      <c r="R1487" s="344">
        <v>0</v>
      </c>
    </row>
    <row r="1488" spans="1:18">
      <c r="A1488" s="296">
        <v>1109623</v>
      </c>
      <c r="B1488" s="343" t="s">
        <v>1513</v>
      </c>
      <c r="C1488" s="296" t="s">
        <v>222</v>
      </c>
      <c r="D1488" s="344">
        <v>330.89</v>
      </c>
      <c r="E1488" s="360">
        <v>3.2800000000000003E-2</v>
      </c>
      <c r="F1488" s="344">
        <v>22.38</v>
      </c>
      <c r="G1488" s="360">
        <v>4.7399999999999998E-2</v>
      </c>
      <c r="H1488" s="344">
        <v>41.09</v>
      </c>
      <c r="I1488" s="360">
        <v>2.58E-2</v>
      </c>
      <c r="J1488" s="344">
        <v>35.28</v>
      </c>
      <c r="K1488" s="360">
        <v>0.03</v>
      </c>
      <c r="L1488" s="344">
        <v>39.86</v>
      </c>
      <c r="M1488" s="360">
        <v>2.6599999999999999E-2</v>
      </c>
      <c r="N1488" s="344">
        <v>33.630000000000003</v>
      </c>
      <c r="O1488" s="360">
        <v>3.15E-2</v>
      </c>
      <c r="P1488" s="344">
        <v>27.12</v>
      </c>
      <c r="Q1488" s="360">
        <v>3.9100000000000003E-2</v>
      </c>
      <c r="R1488" s="344">
        <v>41.24</v>
      </c>
    </row>
    <row r="1489" spans="1:18">
      <c r="A1489" s="296">
        <v>1109697</v>
      </c>
      <c r="B1489" s="343" t="s">
        <v>1514</v>
      </c>
      <c r="C1489" s="296" t="s">
        <v>222</v>
      </c>
      <c r="D1489" s="344">
        <v>333.93</v>
      </c>
      <c r="E1489" s="360">
        <v>5.1400000000000001E-2</v>
      </c>
      <c r="F1489" s="344">
        <v>29.83</v>
      </c>
      <c r="G1489" s="360">
        <v>7.0699999999999999E-2</v>
      </c>
      <c r="H1489" s="344">
        <v>49.36</v>
      </c>
      <c r="I1489" s="360">
        <v>4.2700000000000002E-2</v>
      </c>
      <c r="J1489" s="344">
        <v>42.4</v>
      </c>
      <c r="K1489" s="360">
        <v>4.9799999999999997E-2</v>
      </c>
      <c r="L1489" s="344">
        <v>47.38</v>
      </c>
      <c r="M1489" s="360">
        <v>4.4499999999999998E-2</v>
      </c>
      <c r="N1489" s="344">
        <v>41.24</v>
      </c>
      <c r="O1489" s="360">
        <v>5.1200000000000002E-2</v>
      </c>
      <c r="P1489" s="344">
        <v>34.299999999999997</v>
      </c>
      <c r="Q1489" s="360">
        <v>6.1499999999999999E-2</v>
      </c>
      <c r="R1489" s="344">
        <v>48.58</v>
      </c>
    </row>
    <row r="1490" spans="1:18">
      <c r="A1490" s="296">
        <v>1109698</v>
      </c>
      <c r="B1490" s="343" t="s">
        <v>1515</v>
      </c>
      <c r="C1490" s="296" t="s">
        <v>222</v>
      </c>
      <c r="D1490" s="344">
        <v>205.85</v>
      </c>
      <c r="E1490" s="360">
        <v>1</v>
      </c>
      <c r="F1490" s="344">
        <v>0.86</v>
      </c>
      <c r="G1490" s="360">
        <v>1</v>
      </c>
      <c r="H1490" s="344">
        <v>0.86</v>
      </c>
      <c r="I1490" s="360">
        <v>1</v>
      </c>
      <c r="J1490" s="344">
        <v>0.86</v>
      </c>
      <c r="K1490" s="360">
        <v>1</v>
      </c>
      <c r="L1490" s="344">
        <v>0.86</v>
      </c>
      <c r="M1490" s="360">
        <v>1</v>
      </c>
      <c r="N1490" s="344">
        <v>0.86</v>
      </c>
      <c r="O1490" s="360">
        <v>1</v>
      </c>
      <c r="P1490" s="344">
        <v>0.86</v>
      </c>
      <c r="Q1490" s="360">
        <v>1</v>
      </c>
      <c r="R1490" s="344">
        <v>0.86</v>
      </c>
    </row>
    <row r="1491" spans="1:18">
      <c r="A1491" s="296">
        <v>1109679</v>
      </c>
      <c r="B1491" s="343" t="s">
        <v>1516</v>
      </c>
      <c r="C1491" s="296" t="s">
        <v>222</v>
      </c>
      <c r="D1491" s="344">
        <v>380.85</v>
      </c>
      <c r="E1491" s="360">
        <v>0.22650000000000001</v>
      </c>
      <c r="F1491" s="344">
        <v>6.56</v>
      </c>
      <c r="G1491" s="360">
        <v>0.26069999999999999</v>
      </c>
      <c r="H1491" s="344">
        <v>7.17</v>
      </c>
      <c r="I1491" s="360">
        <v>0.23849999999999999</v>
      </c>
      <c r="J1491" s="344">
        <v>6.31</v>
      </c>
      <c r="K1491" s="360">
        <v>0.27100000000000002</v>
      </c>
      <c r="L1491" s="344">
        <v>6.61</v>
      </c>
      <c r="M1491" s="360">
        <v>0.25869999999999999</v>
      </c>
      <c r="N1491" s="344">
        <v>6.67</v>
      </c>
      <c r="O1491" s="360">
        <v>0.25640000000000002</v>
      </c>
      <c r="P1491" s="344">
        <v>6.35</v>
      </c>
      <c r="Q1491" s="360">
        <v>0.26929999999999998</v>
      </c>
      <c r="R1491" s="344">
        <v>6.47</v>
      </c>
    </row>
    <row r="1492" spans="1:18">
      <c r="A1492" s="296">
        <v>1109625</v>
      </c>
      <c r="B1492" s="343" t="s">
        <v>1517</v>
      </c>
      <c r="C1492" s="296" t="s">
        <v>222</v>
      </c>
      <c r="D1492" s="344">
        <v>264.67</v>
      </c>
      <c r="E1492" s="360">
        <v>1</v>
      </c>
      <c r="F1492" s="344">
        <v>8.91</v>
      </c>
      <c r="G1492" s="360">
        <v>1</v>
      </c>
      <c r="H1492" s="344">
        <v>8.91</v>
      </c>
      <c r="I1492" s="360">
        <v>1</v>
      </c>
      <c r="J1492" s="344">
        <v>8.91</v>
      </c>
      <c r="K1492" s="360">
        <v>1</v>
      </c>
      <c r="L1492" s="344">
        <v>8.91</v>
      </c>
      <c r="M1492" s="360">
        <v>1</v>
      </c>
      <c r="N1492" s="344">
        <v>8.91</v>
      </c>
      <c r="O1492" s="360">
        <v>1</v>
      </c>
      <c r="P1492" s="344">
        <v>8.91</v>
      </c>
      <c r="Q1492" s="360">
        <v>1</v>
      </c>
      <c r="R1492" s="344">
        <v>8.91</v>
      </c>
    </row>
    <row r="1493" spans="1:18">
      <c r="A1493" s="296">
        <v>1109678</v>
      </c>
      <c r="B1493" s="343" t="s">
        <v>1518</v>
      </c>
      <c r="C1493" s="296" t="s">
        <v>222</v>
      </c>
      <c r="D1493" s="344">
        <v>353.65</v>
      </c>
      <c r="E1493" s="360">
        <v>0.18679999999999999</v>
      </c>
      <c r="F1493" s="344">
        <v>81.02</v>
      </c>
      <c r="G1493" s="360">
        <v>0.21859999999999999</v>
      </c>
      <c r="H1493" s="344">
        <v>82.74</v>
      </c>
      <c r="I1493" s="360">
        <v>0.214</v>
      </c>
      <c r="J1493" s="344">
        <v>83.75</v>
      </c>
      <c r="K1493" s="360">
        <v>0.21149999999999999</v>
      </c>
      <c r="L1493" s="344">
        <v>80.81</v>
      </c>
      <c r="M1493" s="360">
        <v>0.21920000000000001</v>
      </c>
      <c r="N1493" s="344">
        <v>82.74</v>
      </c>
      <c r="O1493" s="360">
        <v>0.214</v>
      </c>
      <c r="P1493" s="344">
        <v>77.78</v>
      </c>
      <c r="Q1493" s="360">
        <v>0.22770000000000001</v>
      </c>
      <c r="R1493" s="344">
        <v>78.38</v>
      </c>
    </row>
    <row r="1494" spans="1:18">
      <c r="A1494" s="296">
        <v>1109694</v>
      </c>
      <c r="B1494" s="343" t="s">
        <v>1519</v>
      </c>
      <c r="C1494" s="296" t="s">
        <v>222</v>
      </c>
      <c r="D1494" s="344">
        <v>229.1</v>
      </c>
      <c r="E1494" s="360">
        <v>1</v>
      </c>
      <c r="F1494" s="344">
        <v>10.57</v>
      </c>
      <c r="G1494" s="360">
        <v>1</v>
      </c>
      <c r="H1494" s="344">
        <v>10.57</v>
      </c>
      <c r="I1494" s="360">
        <v>1</v>
      </c>
      <c r="J1494" s="344">
        <v>10.57</v>
      </c>
      <c r="K1494" s="360">
        <v>1</v>
      </c>
      <c r="L1494" s="344">
        <v>10.57</v>
      </c>
      <c r="M1494" s="360">
        <v>1</v>
      </c>
      <c r="N1494" s="344">
        <v>10.57</v>
      </c>
      <c r="O1494" s="360">
        <v>1</v>
      </c>
      <c r="P1494" s="344">
        <v>10.57</v>
      </c>
      <c r="Q1494" s="360">
        <v>1</v>
      </c>
      <c r="R1494" s="344">
        <v>10.57</v>
      </c>
    </row>
    <row r="1495" spans="1:18">
      <c r="A1495" s="296">
        <v>1109673</v>
      </c>
      <c r="B1495" s="343" t="s">
        <v>1520</v>
      </c>
      <c r="C1495" s="296" t="s">
        <v>222</v>
      </c>
      <c r="D1495" s="344">
        <v>415.81</v>
      </c>
      <c r="E1495" s="360">
        <v>0.1671</v>
      </c>
      <c r="F1495" s="344">
        <v>107.01</v>
      </c>
      <c r="G1495" s="360">
        <v>0.1963</v>
      </c>
      <c r="H1495" s="344">
        <v>109.34</v>
      </c>
      <c r="I1495" s="360">
        <v>0.19220000000000001</v>
      </c>
      <c r="J1495" s="344">
        <v>110.72</v>
      </c>
      <c r="K1495" s="360">
        <v>0.1898</v>
      </c>
      <c r="L1495" s="344">
        <v>106.73</v>
      </c>
      <c r="M1495" s="360">
        <v>0.19689999999999999</v>
      </c>
      <c r="N1495" s="344">
        <v>109.34</v>
      </c>
      <c r="O1495" s="360">
        <v>0.19220000000000001</v>
      </c>
      <c r="P1495" s="344">
        <v>102.6</v>
      </c>
      <c r="Q1495" s="360">
        <v>0.20480000000000001</v>
      </c>
      <c r="R1495" s="344">
        <v>103.43</v>
      </c>
    </row>
    <row r="1496" spans="1:18">
      <c r="A1496" s="296">
        <v>1109690</v>
      </c>
      <c r="B1496" s="343" t="s">
        <v>1521</v>
      </c>
      <c r="C1496" s="296" t="s">
        <v>222</v>
      </c>
      <c r="D1496" s="344">
        <v>307.33</v>
      </c>
      <c r="E1496" s="360">
        <v>1</v>
      </c>
      <c r="F1496" s="344">
        <v>6.65</v>
      </c>
      <c r="G1496" s="360">
        <v>1</v>
      </c>
      <c r="H1496" s="344">
        <v>6.65</v>
      </c>
      <c r="I1496" s="360">
        <v>1</v>
      </c>
      <c r="J1496" s="344">
        <v>6.65</v>
      </c>
      <c r="K1496" s="360">
        <v>1</v>
      </c>
      <c r="L1496" s="344">
        <v>6.65</v>
      </c>
      <c r="M1496" s="360">
        <v>1</v>
      </c>
      <c r="N1496" s="344">
        <v>6.65</v>
      </c>
      <c r="O1496" s="360">
        <v>1</v>
      </c>
      <c r="P1496" s="344">
        <v>6.65</v>
      </c>
      <c r="Q1496" s="360">
        <v>1</v>
      </c>
      <c r="R1496" s="344">
        <v>6.65</v>
      </c>
    </row>
    <row r="1497" spans="1:18">
      <c r="A1497" s="296">
        <v>1109674</v>
      </c>
      <c r="B1497" s="343" t="s">
        <v>1522</v>
      </c>
      <c r="C1497" s="296" t="s">
        <v>222</v>
      </c>
      <c r="D1497" s="344">
        <v>394.89</v>
      </c>
      <c r="E1497" s="360">
        <v>0.1807</v>
      </c>
      <c r="F1497" s="344">
        <v>62.47</v>
      </c>
      <c r="G1497" s="360">
        <v>0.21160000000000001</v>
      </c>
      <c r="H1497" s="344">
        <v>63.8</v>
      </c>
      <c r="I1497" s="360">
        <v>0.2072</v>
      </c>
      <c r="J1497" s="344">
        <v>64.59</v>
      </c>
      <c r="K1497" s="360">
        <v>0.20469999999999999</v>
      </c>
      <c r="L1497" s="344">
        <v>62.31</v>
      </c>
      <c r="M1497" s="360">
        <v>0.2122</v>
      </c>
      <c r="N1497" s="344">
        <v>63.8</v>
      </c>
      <c r="O1497" s="360">
        <v>0.2072</v>
      </c>
      <c r="P1497" s="344">
        <v>59.94</v>
      </c>
      <c r="Q1497" s="360">
        <v>0.22059999999999999</v>
      </c>
      <c r="R1497" s="344">
        <v>60.42</v>
      </c>
    </row>
    <row r="1498" spans="1:18">
      <c r="A1498" s="296">
        <v>1109691</v>
      </c>
      <c r="B1498" s="343" t="s">
        <v>1523</v>
      </c>
      <c r="C1498" s="296" t="s">
        <v>222</v>
      </c>
      <c r="D1498" s="344">
        <v>281</v>
      </c>
      <c r="E1498" s="360">
        <v>1</v>
      </c>
      <c r="F1498" s="344">
        <v>22.65</v>
      </c>
      <c r="G1498" s="360">
        <v>1</v>
      </c>
      <c r="H1498" s="344">
        <v>22.65</v>
      </c>
      <c r="I1498" s="360">
        <v>1</v>
      </c>
      <c r="J1498" s="344">
        <v>22.65</v>
      </c>
      <c r="K1498" s="360">
        <v>1</v>
      </c>
      <c r="L1498" s="344">
        <v>22.65</v>
      </c>
      <c r="M1498" s="360">
        <v>1</v>
      </c>
      <c r="N1498" s="344">
        <v>22.65</v>
      </c>
      <c r="O1498" s="360">
        <v>1</v>
      </c>
      <c r="P1498" s="344">
        <v>22.65</v>
      </c>
      <c r="Q1498" s="360">
        <v>1</v>
      </c>
      <c r="R1498" s="344">
        <v>22.65</v>
      </c>
    </row>
    <row r="1499" spans="1:18">
      <c r="A1499" s="296">
        <v>1109675</v>
      </c>
      <c r="B1499" s="343" t="s">
        <v>1524</v>
      </c>
      <c r="C1499" s="296" t="s">
        <v>222</v>
      </c>
      <c r="D1499" s="344">
        <v>378.19</v>
      </c>
      <c r="E1499" s="360">
        <v>0.1837</v>
      </c>
      <c r="F1499" s="344">
        <v>209.25</v>
      </c>
      <c r="G1499" s="360">
        <v>0.21510000000000001</v>
      </c>
      <c r="H1499" s="344">
        <v>213.71</v>
      </c>
      <c r="I1499" s="360">
        <v>0.21060000000000001</v>
      </c>
      <c r="J1499" s="344">
        <v>216.34</v>
      </c>
      <c r="K1499" s="360">
        <v>0.20799999999999999</v>
      </c>
      <c r="L1499" s="344">
        <v>208.72</v>
      </c>
      <c r="M1499" s="360">
        <v>0.21560000000000001</v>
      </c>
      <c r="N1499" s="344">
        <v>213.71</v>
      </c>
      <c r="O1499" s="360">
        <v>0.21060000000000001</v>
      </c>
      <c r="P1499" s="344">
        <v>200.84</v>
      </c>
      <c r="Q1499" s="360">
        <v>0.22409999999999999</v>
      </c>
      <c r="R1499" s="344">
        <v>202.41</v>
      </c>
    </row>
    <row r="1500" spans="1:18">
      <c r="A1500" s="296">
        <v>1109692</v>
      </c>
      <c r="B1500" s="343" t="s">
        <v>1525</v>
      </c>
      <c r="C1500" s="296" t="s">
        <v>222</v>
      </c>
      <c r="D1500" s="344">
        <v>260.01</v>
      </c>
      <c r="E1500" s="360">
        <v>1</v>
      </c>
      <c r="F1500" s="344">
        <v>8.89</v>
      </c>
      <c r="G1500" s="360">
        <v>1</v>
      </c>
      <c r="H1500" s="344">
        <v>8.89</v>
      </c>
      <c r="I1500" s="360">
        <v>1</v>
      </c>
      <c r="J1500" s="344">
        <v>8.89</v>
      </c>
      <c r="K1500" s="360">
        <v>1</v>
      </c>
      <c r="L1500" s="344">
        <v>8.89</v>
      </c>
      <c r="M1500" s="360">
        <v>1</v>
      </c>
      <c r="N1500" s="344">
        <v>8.89</v>
      </c>
      <c r="O1500" s="360">
        <v>1</v>
      </c>
      <c r="P1500" s="344">
        <v>8.89</v>
      </c>
      <c r="Q1500" s="360">
        <v>1</v>
      </c>
      <c r="R1500" s="344">
        <v>8.89</v>
      </c>
    </row>
    <row r="1501" spans="1:18">
      <c r="A1501" s="296">
        <v>1109676</v>
      </c>
      <c r="B1501" s="343" t="s">
        <v>1526</v>
      </c>
      <c r="C1501" s="296" t="s">
        <v>222</v>
      </c>
      <c r="D1501" s="344">
        <v>364.7</v>
      </c>
      <c r="E1501" s="360">
        <v>0.48159999999999997</v>
      </c>
      <c r="F1501" s="344">
        <v>33.29</v>
      </c>
      <c r="G1501" s="360">
        <v>0.53080000000000005</v>
      </c>
      <c r="H1501" s="344">
        <v>33.72</v>
      </c>
      <c r="I1501" s="360">
        <v>0.52400000000000002</v>
      </c>
      <c r="J1501" s="344">
        <v>33.97</v>
      </c>
      <c r="K1501" s="360">
        <v>0.5202</v>
      </c>
      <c r="L1501" s="344">
        <v>33.24</v>
      </c>
      <c r="M1501" s="360">
        <v>0.53159999999999996</v>
      </c>
      <c r="N1501" s="344">
        <v>33.72</v>
      </c>
      <c r="O1501" s="360">
        <v>0.52400000000000002</v>
      </c>
      <c r="P1501" s="344">
        <v>32.49</v>
      </c>
      <c r="Q1501" s="360">
        <v>0.54390000000000005</v>
      </c>
      <c r="R1501" s="344">
        <v>32.64</v>
      </c>
    </row>
    <row r="1502" spans="1:18">
      <c r="A1502" s="296">
        <v>1109693</v>
      </c>
      <c r="B1502" s="343" t="s">
        <v>1527</v>
      </c>
      <c r="C1502" s="296" t="s">
        <v>222</v>
      </c>
      <c r="D1502" s="344">
        <v>243.03</v>
      </c>
      <c r="E1502" s="360"/>
      <c r="F1502" s="344">
        <v>0</v>
      </c>
      <c r="G1502" s="360"/>
      <c r="H1502" s="344">
        <v>0</v>
      </c>
      <c r="I1502" s="360"/>
      <c r="J1502" s="344">
        <v>0</v>
      </c>
      <c r="K1502" s="360"/>
      <c r="L1502" s="344">
        <v>0</v>
      </c>
      <c r="M1502" s="360"/>
      <c r="N1502" s="344">
        <v>0</v>
      </c>
      <c r="O1502" s="360"/>
      <c r="P1502" s="344">
        <v>0</v>
      </c>
      <c r="Q1502" s="360"/>
      <c r="R1502" s="344">
        <v>0</v>
      </c>
    </row>
    <row r="1503" spans="1:18">
      <c r="A1503" s="296">
        <v>1109680</v>
      </c>
      <c r="B1503" s="343" t="s">
        <v>1528</v>
      </c>
      <c r="C1503" s="296" t="s">
        <v>222</v>
      </c>
      <c r="D1503" s="344">
        <v>3539.88</v>
      </c>
      <c r="E1503" s="360"/>
      <c r="F1503" s="344">
        <v>0</v>
      </c>
      <c r="G1503" s="360"/>
      <c r="H1503" s="344">
        <v>0</v>
      </c>
      <c r="I1503" s="360"/>
      <c r="J1503" s="344">
        <v>0</v>
      </c>
      <c r="K1503" s="360"/>
      <c r="L1503" s="344">
        <v>0</v>
      </c>
      <c r="M1503" s="360"/>
      <c r="N1503" s="344">
        <v>0</v>
      </c>
      <c r="O1503" s="360"/>
      <c r="P1503" s="344">
        <v>0</v>
      </c>
      <c r="Q1503" s="360"/>
      <c r="R1503" s="344">
        <v>0</v>
      </c>
    </row>
    <row r="1504" spans="1:18">
      <c r="A1504" s="296">
        <v>1107748</v>
      </c>
      <c r="B1504" s="343" t="s">
        <v>1529</v>
      </c>
      <c r="C1504" s="296" t="s">
        <v>222</v>
      </c>
      <c r="D1504" s="344">
        <v>11635.1</v>
      </c>
      <c r="E1504" s="360"/>
      <c r="F1504" s="344">
        <v>0</v>
      </c>
      <c r="G1504" s="360"/>
      <c r="H1504" s="344">
        <v>0</v>
      </c>
      <c r="I1504" s="360"/>
      <c r="J1504" s="344">
        <v>0</v>
      </c>
      <c r="K1504" s="360"/>
      <c r="L1504" s="344">
        <v>0</v>
      </c>
      <c r="M1504" s="360"/>
      <c r="N1504" s="344">
        <v>0</v>
      </c>
      <c r="O1504" s="360"/>
      <c r="P1504" s="344">
        <v>0</v>
      </c>
      <c r="Q1504" s="360"/>
      <c r="R1504" s="344">
        <v>0</v>
      </c>
    </row>
    <row r="1505" spans="1:18">
      <c r="A1505" s="296">
        <v>1110000</v>
      </c>
      <c r="B1505" s="343" t="s">
        <v>1530</v>
      </c>
      <c r="C1505" s="296" t="s">
        <v>222</v>
      </c>
      <c r="D1505" s="344">
        <v>0</v>
      </c>
      <c r="E1505" s="360"/>
      <c r="F1505" s="344">
        <v>0</v>
      </c>
      <c r="G1505" s="360"/>
      <c r="H1505" s="344">
        <v>0</v>
      </c>
      <c r="I1505" s="360"/>
      <c r="J1505" s="344">
        <v>0</v>
      </c>
      <c r="K1505" s="360"/>
      <c r="L1505" s="344">
        <v>0</v>
      </c>
      <c r="M1505" s="360"/>
      <c r="N1505" s="344">
        <v>0</v>
      </c>
      <c r="O1505" s="360"/>
      <c r="P1505" s="344">
        <v>0</v>
      </c>
      <c r="Q1505" s="360"/>
      <c r="R1505" s="344">
        <v>0</v>
      </c>
    </row>
    <row r="1506" spans="1:18">
      <c r="A1506" s="296">
        <v>1106059</v>
      </c>
      <c r="B1506" s="343" t="s">
        <v>1531</v>
      </c>
      <c r="C1506" s="296" t="s">
        <v>222</v>
      </c>
      <c r="D1506" s="344">
        <v>580.25</v>
      </c>
      <c r="E1506" s="360"/>
      <c r="F1506" s="344">
        <v>0</v>
      </c>
      <c r="G1506" s="360"/>
      <c r="H1506" s="344">
        <v>0</v>
      </c>
      <c r="I1506" s="360"/>
      <c r="J1506" s="344">
        <v>0</v>
      </c>
      <c r="K1506" s="360"/>
      <c r="L1506" s="344">
        <v>0</v>
      </c>
      <c r="M1506" s="360"/>
      <c r="N1506" s="344">
        <v>0</v>
      </c>
      <c r="O1506" s="360"/>
      <c r="P1506" s="344">
        <v>0</v>
      </c>
      <c r="Q1506" s="360"/>
      <c r="R1506" s="344">
        <v>0</v>
      </c>
    </row>
    <row r="1507" spans="1:18">
      <c r="A1507" s="296">
        <v>1106060</v>
      </c>
      <c r="B1507" s="343" t="s">
        <v>1532</v>
      </c>
      <c r="C1507" s="296" t="s">
        <v>222</v>
      </c>
      <c r="D1507" s="344">
        <v>425.78</v>
      </c>
      <c r="E1507" s="360"/>
      <c r="F1507" s="344">
        <v>0</v>
      </c>
      <c r="G1507" s="360"/>
      <c r="H1507" s="344">
        <v>0</v>
      </c>
      <c r="I1507" s="360"/>
      <c r="J1507" s="344">
        <v>0</v>
      </c>
      <c r="K1507" s="360"/>
      <c r="L1507" s="344">
        <v>0</v>
      </c>
      <c r="M1507" s="360"/>
      <c r="N1507" s="344">
        <v>0</v>
      </c>
      <c r="O1507" s="360"/>
      <c r="P1507" s="344">
        <v>0</v>
      </c>
      <c r="Q1507" s="360"/>
      <c r="R1507" s="344">
        <v>0</v>
      </c>
    </row>
    <row r="1508" spans="1:18">
      <c r="A1508" s="296">
        <v>1100658</v>
      </c>
      <c r="B1508" s="343" t="s">
        <v>1533</v>
      </c>
      <c r="C1508" s="296" t="s">
        <v>222</v>
      </c>
      <c r="D1508" s="344">
        <v>499.94</v>
      </c>
      <c r="E1508" s="360"/>
      <c r="F1508" s="344">
        <v>0</v>
      </c>
      <c r="G1508" s="360"/>
      <c r="H1508" s="344">
        <v>0</v>
      </c>
      <c r="I1508" s="360"/>
      <c r="J1508" s="344">
        <v>0</v>
      </c>
      <c r="K1508" s="360"/>
      <c r="L1508" s="344">
        <v>0</v>
      </c>
      <c r="M1508" s="360"/>
      <c r="N1508" s="344">
        <v>0</v>
      </c>
      <c r="O1508" s="360"/>
      <c r="P1508" s="344">
        <v>0</v>
      </c>
      <c r="Q1508" s="360"/>
      <c r="R1508" s="344">
        <v>0</v>
      </c>
    </row>
    <row r="1509" spans="1:18">
      <c r="A1509" s="296">
        <v>1106159</v>
      </c>
      <c r="B1509" s="343" t="s">
        <v>1534</v>
      </c>
      <c r="C1509" s="296" t="s">
        <v>222</v>
      </c>
      <c r="D1509" s="344">
        <v>529.77</v>
      </c>
      <c r="E1509" s="360"/>
      <c r="F1509" s="344">
        <v>0</v>
      </c>
      <c r="G1509" s="360"/>
      <c r="H1509" s="344">
        <v>0</v>
      </c>
      <c r="I1509" s="360"/>
      <c r="J1509" s="344">
        <v>0</v>
      </c>
      <c r="K1509" s="360"/>
      <c r="L1509" s="344">
        <v>0</v>
      </c>
      <c r="M1509" s="360"/>
      <c r="N1509" s="344">
        <v>0</v>
      </c>
      <c r="O1509" s="360"/>
      <c r="P1509" s="344">
        <v>0</v>
      </c>
      <c r="Q1509" s="360"/>
      <c r="R1509" s="344">
        <v>0</v>
      </c>
    </row>
    <row r="1510" spans="1:18">
      <c r="A1510" s="296">
        <v>1107902</v>
      </c>
      <c r="B1510" s="343" t="s">
        <v>1535</v>
      </c>
      <c r="C1510" s="296" t="s">
        <v>222</v>
      </c>
      <c r="D1510" s="344">
        <v>563.05999999999995</v>
      </c>
      <c r="E1510" s="360"/>
      <c r="F1510" s="344">
        <v>0</v>
      </c>
      <c r="G1510" s="360"/>
      <c r="H1510" s="344">
        <v>0</v>
      </c>
      <c r="I1510" s="360"/>
      <c r="J1510" s="344">
        <v>0</v>
      </c>
      <c r="K1510" s="360"/>
      <c r="L1510" s="344">
        <v>0</v>
      </c>
      <c r="M1510" s="360"/>
      <c r="N1510" s="344">
        <v>0</v>
      </c>
      <c r="O1510" s="360"/>
      <c r="P1510" s="344">
        <v>0</v>
      </c>
      <c r="Q1510" s="360"/>
      <c r="R1510" s="344">
        <v>0</v>
      </c>
    </row>
    <row r="1511" spans="1:18">
      <c r="A1511" s="296">
        <v>1107906</v>
      </c>
      <c r="B1511" s="343" t="s">
        <v>1536</v>
      </c>
      <c r="C1511" s="296" t="s">
        <v>222</v>
      </c>
      <c r="D1511" s="344">
        <v>600.27</v>
      </c>
      <c r="E1511" s="360"/>
      <c r="F1511" s="344">
        <v>0</v>
      </c>
      <c r="G1511" s="360"/>
      <c r="H1511" s="344">
        <v>0</v>
      </c>
      <c r="I1511" s="360"/>
      <c r="J1511" s="344">
        <v>0</v>
      </c>
      <c r="K1511" s="360"/>
      <c r="L1511" s="344">
        <v>0</v>
      </c>
      <c r="M1511" s="360"/>
      <c r="N1511" s="344">
        <v>0</v>
      </c>
      <c r="O1511" s="360"/>
      <c r="P1511" s="344">
        <v>0</v>
      </c>
      <c r="Q1511" s="360"/>
      <c r="R1511" s="344">
        <v>0</v>
      </c>
    </row>
    <row r="1512" spans="1:18">
      <c r="A1512" s="296">
        <v>1107910</v>
      </c>
      <c r="B1512" s="343" t="s">
        <v>1537</v>
      </c>
      <c r="C1512" s="296" t="s">
        <v>222</v>
      </c>
      <c r="D1512" s="344">
        <v>641.86</v>
      </c>
      <c r="E1512" s="360">
        <v>0</v>
      </c>
      <c r="F1512" s="344">
        <v>1.1000000000000001</v>
      </c>
      <c r="G1512" s="360">
        <v>0</v>
      </c>
      <c r="H1512" s="344">
        <v>0.94</v>
      </c>
      <c r="I1512" s="360">
        <v>0.97870000000000001</v>
      </c>
      <c r="J1512" s="344">
        <v>1.01</v>
      </c>
      <c r="K1512" s="360">
        <v>0</v>
      </c>
      <c r="L1512" s="344">
        <v>1.04</v>
      </c>
      <c r="M1512" s="360">
        <v>0</v>
      </c>
      <c r="N1512" s="344">
        <v>1.23</v>
      </c>
      <c r="O1512" s="360">
        <v>0</v>
      </c>
      <c r="P1512" s="344">
        <v>1.1000000000000001</v>
      </c>
      <c r="Q1512" s="360">
        <v>0</v>
      </c>
      <c r="R1512" s="344">
        <v>0.94</v>
      </c>
    </row>
    <row r="1513" spans="1:18">
      <c r="A1513" s="296">
        <v>1107911</v>
      </c>
      <c r="B1513" s="343" t="s">
        <v>1538</v>
      </c>
      <c r="C1513" s="296" t="s">
        <v>222</v>
      </c>
      <c r="D1513" s="344">
        <v>688.34</v>
      </c>
      <c r="E1513" s="360">
        <v>0</v>
      </c>
      <c r="F1513" s="344">
        <v>11.24</v>
      </c>
      <c r="G1513" s="360">
        <v>0</v>
      </c>
      <c r="H1513" s="344">
        <v>12.06</v>
      </c>
      <c r="I1513" s="360">
        <v>0.15340000000000001</v>
      </c>
      <c r="J1513" s="344">
        <v>10.6</v>
      </c>
      <c r="K1513" s="360">
        <v>0</v>
      </c>
      <c r="L1513" s="344">
        <v>11.23</v>
      </c>
      <c r="M1513" s="360">
        <v>0</v>
      </c>
      <c r="N1513" s="344">
        <v>11.73</v>
      </c>
      <c r="O1513" s="360">
        <v>0</v>
      </c>
      <c r="P1513" s="344">
        <v>10.87</v>
      </c>
      <c r="Q1513" s="360">
        <v>0</v>
      </c>
      <c r="R1513" s="344">
        <v>10.74</v>
      </c>
    </row>
    <row r="1514" spans="1:18">
      <c r="A1514" s="296">
        <v>1107912</v>
      </c>
      <c r="B1514" s="343" t="s">
        <v>1539</v>
      </c>
      <c r="C1514" s="296" t="s">
        <v>222</v>
      </c>
      <c r="D1514" s="344">
        <v>753.63</v>
      </c>
      <c r="E1514" s="360">
        <v>1</v>
      </c>
      <c r="F1514" s="344">
        <v>0.72</v>
      </c>
      <c r="G1514" s="360">
        <v>1</v>
      </c>
      <c r="H1514" s="344">
        <v>0.72</v>
      </c>
      <c r="I1514" s="360">
        <v>1</v>
      </c>
      <c r="J1514" s="344">
        <v>0.72</v>
      </c>
      <c r="K1514" s="360">
        <v>1</v>
      </c>
      <c r="L1514" s="344">
        <v>0.72</v>
      </c>
      <c r="M1514" s="360">
        <v>1</v>
      </c>
      <c r="N1514" s="344">
        <v>0.72</v>
      </c>
      <c r="O1514" s="360">
        <v>1</v>
      </c>
      <c r="P1514" s="344">
        <v>0.72</v>
      </c>
      <c r="Q1514" s="360">
        <v>1</v>
      </c>
      <c r="R1514" s="344">
        <v>0.72</v>
      </c>
    </row>
    <row r="1515" spans="1:18">
      <c r="A1515" s="296">
        <v>1106164</v>
      </c>
      <c r="B1515" s="343" t="s">
        <v>1540</v>
      </c>
      <c r="C1515" s="296" t="s">
        <v>222</v>
      </c>
      <c r="D1515" s="344">
        <v>245.36</v>
      </c>
      <c r="E1515" s="360">
        <v>0.1076</v>
      </c>
      <c r="F1515" s="344">
        <v>10.25</v>
      </c>
      <c r="G1515" s="360">
        <v>0.1268</v>
      </c>
      <c r="H1515" s="344">
        <v>11.39</v>
      </c>
      <c r="I1515" s="360">
        <v>0.11409999999999999</v>
      </c>
      <c r="J1515" s="344">
        <v>9.7899999999999991</v>
      </c>
      <c r="K1515" s="360">
        <v>0.1328</v>
      </c>
      <c r="L1515" s="344">
        <v>10.35</v>
      </c>
      <c r="M1515" s="360">
        <v>0.12559999999999999</v>
      </c>
      <c r="N1515" s="344">
        <v>10.47</v>
      </c>
      <c r="O1515" s="360">
        <v>0.1242</v>
      </c>
      <c r="P1515" s="344">
        <v>9.8800000000000008</v>
      </c>
      <c r="Q1515" s="360">
        <v>0.13159999999999999</v>
      </c>
      <c r="R1515" s="344">
        <v>10.09</v>
      </c>
    </row>
    <row r="1516" spans="1:18">
      <c r="A1516" s="296">
        <v>1106165</v>
      </c>
      <c r="B1516" s="343" t="s">
        <v>1541</v>
      </c>
      <c r="C1516" s="296" t="s">
        <v>222</v>
      </c>
      <c r="D1516" s="344">
        <v>397.84</v>
      </c>
      <c r="E1516" s="360">
        <v>0.42809999999999998</v>
      </c>
      <c r="F1516" s="344">
        <v>44.7</v>
      </c>
      <c r="G1516" s="360">
        <v>0.52300000000000002</v>
      </c>
      <c r="H1516" s="344">
        <v>63.41</v>
      </c>
      <c r="I1516" s="360">
        <v>0.36870000000000003</v>
      </c>
      <c r="J1516" s="344">
        <v>57.6</v>
      </c>
      <c r="K1516" s="360">
        <v>0.40589999999999998</v>
      </c>
      <c r="L1516" s="344">
        <v>62.18</v>
      </c>
      <c r="M1516" s="360">
        <v>0.376</v>
      </c>
      <c r="N1516" s="344">
        <v>55.95</v>
      </c>
      <c r="O1516" s="360">
        <v>0.41789999999999999</v>
      </c>
      <c r="P1516" s="344">
        <v>49.44</v>
      </c>
      <c r="Q1516" s="360">
        <v>0.47289999999999999</v>
      </c>
      <c r="R1516" s="344">
        <v>63.56</v>
      </c>
    </row>
    <row r="1517" spans="1:18">
      <c r="A1517" s="296">
        <v>1106156</v>
      </c>
      <c r="B1517" s="343" t="s">
        <v>1542</v>
      </c>
      <c r="C1517" s="296" t="s">
        <v>222</v>
      </c>
      <c r="D1517" s="344">
        <v>552.25</v>
      </c>
      <c r="E1517" s="360">
        <v>0.16420000000000001</v>
      </c>
      <c r="F1517" s="344">
        <v>218.07</v>
      </c>
      <c r="G1517" s="360">
        <v>0.19689999999999999</v>
      </c>
      <c r="H1517" s="344">
        <v>240.96</v>
      </c>
      <c r="I1517" s="360">
        <v>0.1782</v>
      </c>
      <c r="J1517" s="344">
        <v>237.61</v>
      </c>
      <c r="K1517" s="360">
        <v>0.1807</v>
      </c>
      <c r="L1517" s="344">
        <v>235.06</v>
      </c>
      <c r="M1517" s="360">
        <v>0.1827</v>
      </c>
      <c r="N1517" s="344">
        <v>233.5</v>
      </c>
      <c r="O1517" s="360">
        <v>0.18390000000000001</v>
      </c>
      <c r="P1517" s="344">
        <v>214.93</v>
      </c>
      <c r="Q1517" s="360">
        <v>0.19980000000000001</v>
      </c>
      <c r="R1517" s="344">
        <v>230.53</v>
      </c>
    </row>
    <row r="1518" spans="1:18">
      <c r="A1518" s="296">
        <v>1107932</v>
      </c>
      <c r="B1518" s="343" t="s">
        <v>1543</v>
      </c>
      <c r="C1518" s="296" t="s">
        <v>222</v>
      </c>
      <c r="D1518" s="344">
        <v>588.13</v>
      </c>
      <c r="E1518" s="360">
        <v>1</v>
      </c>
      <c r="F1518" s="344">
        <v>7.8</v>
      </c>
      <c r="G1518" s="360">
        <v>1</v>
      </c>
      <c r="H1518" s="344">
        <v>7.8</v>
      </c>
      <c r="I1518" s="360">
        <v>1</v>
      </c>
      <c r="J1518" s="344">
        <v>7.8</v>
      </c>
      <c r="K1518" s="360">
        <v>1</v>
      </c>
      <c r="L1518" s="344">
        <v>7.8</v>
      </c>
      <c r="M1518" s="360">
        <v>1</v>
      </c>
      <c r="N1518" s="344">
        <v>7.8</v>
      </c>
      <c r="O1518" s="360">
        <v>1</v>
      </c>
      <c r="P1518" s="344">
        <v>7.8</v>
      </c>
      <c r="Q1518" s="360">
        <v>1</v>
      </c>
      <c r="R1518" s="344">
        <v>7.8</v>
      </c>
    </row>
    <row r="1519" spans="1:18">
      <c r="A1519" s="296">
        <v>1108111</v>
      </c>
      <c r="B1519" s="343" t="s">
        <v>1544</v>
      </c>
      <c r="C1519" s="296" t="s">
        <v>222</v>
      </c>
      <c r="D1519" s="344">
        <v>448.49</v>
      </c>
      <c r="E1519" s="360">
        <v>1</v>
      </c>
      <c r="F1519" s="344">
        <v>13.19</v>
      </c>
      <c r="G1519" s="360">
        <v>1</v>
      </c>
      <c r="H1519" s="344">
        <v>13.19</v>
      </c>
      <c r="I1519" s="360">
        <v>1</v>
      </c>
      <c r="J1519" s="344">
        <v>13.19</v>
      </c>
      <c r="K1519" s="360">
        <v>1</v>
      </c>
      <c r="L1519" s="344">
        <v>13.19</v>
      </c>
      <c r="M1519" s="360">
        <v>1</v>
      </c>
      <c r="N1519" s="344">
        <v>13.19</v>
      </c>
      <c r="O1519" s="360">
        <v>1</v>
      </c>
      <c r="P1519" s="344">
        <v>13.19</v>
      </c>
      <c r="Q1519" s="360">
        <v>1</v>
      </c>
      <c r="R1519" s="344">
        <v>13.19</v>
      </c>
    </row>
    <row r="1520" spans="1:18">
      <c r="A1520" s="296">
        <v>1108112</v>
      </c>
      <c r="B1520" s="343" t="s">
        <v>1545</v>
      </c>
      <c r="C1520" s="296" t="s">
        <v>222</v>
      </c>
      <c r="D1520" s="344">
        <v>458.5</v>
      </c>
      <c r="E1520" s="360"/>
      <c r="F1520" s="344">
        <v>0</v>
      </c>
      <c r="G1520" s="360"/>
      <c r="H1520" s="344">
        <v>0</v>
      </c>
      <c r="I1520" s="360"/>
      <c r="J1520" s="344">
        <v>0</v>
      </c>
      <c r="K1520" s="360"/>
      <c r="L1520" s="344">
        <v>0</v>
      </c>
      <c r="M1520" s="360"/>
      <c r="N1520" s="344">
        <v>0</v>
      </c>
      <c r="O1520" s="360"/>
      <c r="P1520" s="344">
        <v>0</v>
      </c>
      <c r="Q1520" s="360"/>
      <c r="R1520" s="344">
        <v>0</v>
      </c>
    </row>
    <row r="1521" spans="1:18">
      <c r="A1521" s="296">
        <v>1108113</v>
      </c>
      <c r="B1521" s="343" t="s">
        <v>1546</v>
      </c>
      <c r="C1521" s="296" t="s">
        <v>222</v>
      </c>
      <c r="D1521" s="344">
        <v>483.36</v>
      </c>
      <c r="E1521" s="360"/>
      <c r="F1521" s="344">
        <v>0</v>
      </c>
      <c r="G1521" s="360"/>
      <c r="H1521" s="344">
        <v>0</v>
      </c>
      <c r="I1521" s="360"/>
      <c r="J1521" s="344">
        <v>0</v>
      </c>
      <c r="K1521" s="360"/>
      <c r="L1521" s="344">
        <v>0</v>
      </c>
      <c r="M1521" s="360"/>
      <c r="N1521" s="344">
        <v>0</v>
      </c>
      <c r="O1521" s="360"/>
      <c r="P1521" s="344">
        <v>0</v>
      </c>
      <c r="Q1521" s="360"/>
      <c r="R1521" s="344">
        <v>0</v>
      </c>
    </row>
    <row r="1522" spans="1:18">
      <c r="A1522" s="296">
        <v>1108114</v>
      </c>
      <c r="B1522" s="343" t="s">
        <v>1547</v>
      </c>
      <c r="C1522" s="296" t="s">
        <v>222</v>
      </c>
      <c r="D1522" s="344">
        <v>511.09</v>
      </c>
      <c r="E1522" s="360">
        <v>1</v>
      </c>
      <c r="F1522" s="344">
        <v>0.27</v>
      </c>
      <c r="G1522" s="360">
        <v>0</v>
      </c>
      <c r="H1522" s="344">
        <v>0.26</v>
      </c>
      <c r="I1522" s="360">
        <v>1</v>
      </c>
      <c r="J1522" s="344">
        <v>0.31</v>
      </c>
      <c r="K1522" s="360">
        <v>0</v>
      </c>
      <c r="L1522" s="344">
        <v>0.31</v>
      </c>
      <c r="M1522" s="360">
        <v>0</v>
      </c>
      <c r="N1522" s="344">
        <v>0.26</v>
      </c>
      <c r="O1522" s="360">
        <v>1</v>
      </c>
      <c r="P1522" s="344">
        <v>0.27</v>
      </c>
      <c r="Q1522" s="360">
        <v>0</v>
      </c>
      <c r="R1522" s="344">
        <v>0.25</v>
      </c>
    </row>
    <row r="1523" spans="1:18">
      <c r="A1523" s="296">
        <v>1108061</v>
      </c>
      <c r="B1523" s="343" t="s">
        <v>1548</v>
      </c>
      <c r="C1523" s="296" t="s">
        <v>222</v>
      </c>
      <c r="D1523" s="344">
        <v>914.56</v>
      </c>
      <c r="E1523" s="360">
        <v>1</v>
      </c>
      <c r="F1523" s="344">
        <v>0.43</v>
      </c>
      <c r="G1523" s="360">
        <v>0</v>
      </c>
      <c r="H1523" s="344">
        <v>0.41</v>
      </c>
      <c r="I1523" s="360">
        <v>1</v>
      </c>
      <c r="J1523" s="344">
        <v>0.49</v>
      </c>
      <c r="K1523" s="360">
        <v>0</v>
      </c>
      <c r="L1523" s="344">
        <v>0.49</v>
      </c>
      <c r="M1523" s="360">
        <v>0</v>
      </c>
      <c r="N1523" s="344">
        <v>0.41</v>
      </c>
      <c r="O1523" s="360">
        <v>1</v>
      </c>
      <c r="P1523" s="344">
        <v>0.43</v>
      </c>
      <c r="Q1523" s="360">
        <v>0</v>
      </c>
      <c r="R1523" s="344">
        <v>0.4</v>
      </c>
    </row>
    <row r="1524" spans="1:18">
      <c r="A1524" s="296">
        <v>1108064</v>
      </c>
      <c r="B1524" s="343" t="s">
        <v>1549</v>
      </c>
      <c r="C1524" s="296" t="s">
        <v>222</v>
      </c>
      <c r="D1524" s="344">
        <v>987.46</v>
      </c>
      <c r="E1524" s="360"/>
      <c r="F1524" s="344">
        <v>0</v>
      </c>
      <c r="G1524" s="360"/>
      <c r="H1524" s="344">
        <v>0</v>
      </c>
      <c r="I1524" s="360"/>
      <c r="J1524" s="344">
        <v>0</v>
      </c>
      <c r="K1524" s="360"/>
      <c r="L1524" s="344">
        <v>0</v>
      </c>
      <c r="M1524" s="360"/>
      <c r="N1524" s="344">
        <v>0</v>
      </c>
      <c r="O1524" s="360"/>
      <c r="P1524" s="344">
        <v>0</v>
      </c>
      <c r="Q1524" s="360"/>
      <c r="R1524" s="344">
        <v>0</v>
      </c>
    </row>
    <row r="1525" spans="1:18">
      <c r="A1525" s="296">
        <v>1107888</v>
      </c>
      <c r="B1525" s="343" t="s">
        <v>1550</v>
      </c>
      <c r="C1525" s="296" t="s">
        <v>222</v>
      </c>
      <c r="D1525" s="344">
        <v>433.9</v>
      </c>
      <c r="E1525" s="360"/>
      <c r="F1525" s="344">
        <v>0</v>
      </c>
      <c r="G1525" s="360"/>
      <c r="H1525" s="344">
        <v>0</v>
      </c>
      <c r="I1525" s="360"/>
      <c r="J1525" s="344">
        <v>0</v>
      </c>
      <c r="K1525" s="360"/>
      <c r="L1525" s="344">
        <v>0</v>
      </c>
      <c r="M1525" s="360"/>
      <c r="N1525" s="344">
        <v>0</v>
      </c>
      <c r="O1525" s="360"/>
      <c r="P1525" s="344">
        <v>0</v>
      </c>
      <c r="Q1525" s="360"/>
      <c r="R1525" s="344">
        <v>0</v>
      </c>
    </row>
    <row r="1526" spans="1:18">
      <c r="A1526" s="296">
        <v>1107889</v>
      </c>
      <c r="B1526" s="343" t="s">
        <v>1551</v>
      </c>
      <c r="C1526" s="296" t="s">
        <v>222</v>
      </c>
      <c r="D1526" s="344">
        <v>281.52</v>
      </c>
      <c r="E1526" s="360">
        <v>0.71809999999999996</v>
      </c>
      <c r="F1526" s="344">
        <v>106.47</v>
      </c>
      <c r="G1526" s="360">
        <v>0.78269999999999995</v>
      </c>
      <c r="H1526" s="344">
        <v>124.23</v>
      </c>
      <c r="I1526" s="360">
        <v>0.67079999999999995</v>
      </c>
      <c r="J1526" s="344">
        <v>109.27</v>
      </c>
      <c r="K1526" s="360">
        <v>0.76259999999999994</v>
      </c>
      <c r="L1526" s="344">
        <v>117.98</v>
      </c>
      <c r="M1526" s="360">
        <v>0</v>
      </c>
      <c r="N1526" s="344">
        <v>116.4</v>
      </c>
      <c r="O1526" s="360">
        <v>0.71589999999999998</v>
      </c>
      <c r="P1526" s="344">
        <v>113.27</v>
      </c>
      <c r="Q1526" s="360">
        <v>0.73570000000000002</v>
      </c>
      <c r="R1526" s="344">
        <v>126.44</v>
      </c>
    </row>
    <row r="1527" spans="1:18">
      <c r="A1527" s="296">
        <v>1107892</v>
      </c>
      <c r="B1527" s="343" t="s">
        <v>1552</v>
      </c>
      <c r="C1527" s="296" t="s">
        <v>222</v>
      </c>
      <c r="D1527" s="344">
        <v>450.33</v>
      </c>
      <c r="E1527" s="360">
        <v>0.52980000000000005</v>
      </c>
      <c r="F1527" s="344">
        <v>282.79000000000002</v>
      </c>
      <c r="G1527" s="360">
        <v>0.58599999999999997</v>
      </c>
      <c r="H1527" s="344">
        <v>303.11</v>
      </c>
      <c r="I1527" s="360">
        <v>0.54669999999999996</v>
      </c>
      <c r="J1527" s="344">
        <v>289.64999999999998</v>
      </c>
      <c r="K1527" s="360">
        <v>0.57210000000000005</v>
      </c>
      <c r="L1527" s="344">
        <v>286.97000000000003</v>
      </c>
      <c r="M1527" s="360">
        <v>0</v>
      </c>
      <c r="N1527" s="344">
        <v>295.27999999999997</v>
      </c>
      <c r="O1527" s="360">
        <v>0.56120000000000003</v>
      </c>
      <c r="P1527" s="344">
        <v>284.77999999999997</v>
      </c>
      <c r="Q1527" s="360">
        <v>0.58189999999999997</v>
      </c>
      <c r="R1527" s="344">
        <v>303.02</v>
      </c>
    </row>
    <row r="1528" spans="1:18">
      <c r="A1528" s="296">
        <v>1107891</v>
      </c>
      <c r="B1528" s="343" t="s">
        <v>1553</v>
      </c>
      <c r="C1528" s="296" t="s">
        <v>222</v>
      </c>
      <c r="D1528" s="344">
        <v>300.01</v>
      </c>
      <c r="E1528" s="360">
        <v>0.51429999999999998</v>
      </c>
      <c r="F1528" s="344">
        <v>272.82</v>
      </c>
      <c r="G1528" s="360">
        <v>0.57089999999999996</v>
      </c>
      <c r="H1528" s="344">
        <v>293.14</v>
      </c>
      <c r="I1528" s="360">
        <v>0.53129999999999999</v>
      </c>
      <c r="J1528" s="344">
        <v>279.68</v>
      </c>
      <c r="K1528" s="360">
        <v>0.55689999999999995</v>
      </c>
      <c r="L1528" s="344">
        <v>277.85000000000002</v>
      </c>
      <c r="M1528" s="360">
        <v>0</v>
      </c>
      <c r="N1528" s="344">
        <v>285.31</v>
      </c>
      <c r="O1528" s="360">
        <v>0.54590000000000005</v>
      </c>
      <c r="P1528" s="344">
        <v>274.81</v>
      </c>
      <c r="Q1528" s="360">
        <v>0.56679999999999997</v>
      </c>
      <c r="R1528" s="344">
        <v>292.54000000000002</v>
      </c>
    </row>
    <row r="1529" spans="1:18">
      <c r="A1529" s="296">
        <v>1107928</v>
      </c>
      <c r="B1529" s="343" t="s">
        <v>1554</v>
      </c>
      <c r="C1529" s="296" t="s">
        <v>222</v>
      </c>
      <c r="D1529" s="344">
        <v>388.51</v>
      </c>
      <c r="E1529" s="360">
        <v>0.70530000000000004</v>
      </c>
      <c r="F1529" s="344">
        <v>101.46</v>
      </c>
      <c r="G1529" s="360">
        <v>0.77190000000000003</v>
      </c>
      <c r="H1529" s="344">
        <v>119.22</v>
      </c>
      <c r="I1529" s="360">
        <v>0.65690000000000004</v>
      </c>
      <c r="J1529" s="344">
        <v>104.26</v>
      </c>
      <c r="K1529" s="360">
        <v>0.75119999999999998</v>
      </c>
      <c r="L1529" s="344">
        <v>113.39</v>
      </c>
      <c r="M1529" s="360">
        <v>0</v>
      </c>
      <c r="N1529" s="344">
        <v>111.39</v>
      </c>
      <c r="O1529" s="360">
        <v>0.70309999999999995</v>
      </c>
      <c r="P1529" s="344">
        <v>108.26</v>
      </c>
      <c r="Q1529" s="360">
        <v>0.72340000000000004</v>
      </c>
      <c r="R1529" s="344">
        <v>121.17</v>
      </c>
    </row>
    <row r="1530" spans="1:18">
      <c r="A1530" s="296">
        <v>1107929</v>
      </c>
      <c r="B1530" s="343" t="s">
        <v>1555</v>
      </c>
      <c r="C1530" s="296" t="s">
        <v>222</v>
      </c>
      <c r="D1530" s="344">
        <v>237.67</v>
      </c>
      <c r="E1530" s="360"/>
      <c r="F1530" s="344">
        <v>0</v>
      </c>
      <c r="G1530" s="360"/>
      <c r="H1530" s="344">
        <v>0</v>
      </c>
      <c r="I1530" s="360"/>
      <c r="J1530" s="344">
        <v>0</v>
      </c>
      <c r="K1530" s="360"/>
      <c r="L1530" s="344">
        <v>0</v>
      </c>
      <c r="M1530" s="360"/>
      <c r="N1530" s="344">
        <v>0</v>
      </c>
      <c r="O1530" s="360"/>
      <c r="P1530" s="344">
        <v>0</v>
      </c>
      <c r="Q1530" s="360"/>
      <c r="R1530" s="344">
        <v>0</v>
      </c>
    </row>
    <row r="1531" spans="1:18">
      <c r="A1531" s="296">
        <v>1106109</v>
      </c>
      <c r="B1531" s="343" t="s">
        <v>1556</v>
      </c>
      <c r="C1531" s="296" t="s">
        <v>222</v>
      </c>
      <c r="D1531" s="344">
        <v>363.24</v>
      </c>
      <c r="E1531" s="360"/>
      <c r="F1531" s="344">
        <v>0</v>
      </c>
      <c r="G1531" s="360"/>
      <c r="H1531" s="344">
        <v>0</v>
      </c>
      <c r="I1531" s="360"/>
      <c r="J1531" s="344">
        <v>0</v>
      </c>
      <c r="K1531" s="360"/>
      <c r="L1531" s="344">
        <v>0</v>
      </c>
      <c r="M1531" s="360"/>
      <c r="N1531" s="344">
        <v>0</v>
      </c>
      <c r="O1531" s="360"/>
      <c r="P1531" s="344">
        <v>0</v>
      </c>
      <c r="Q1531" s="360"/>
      <c r="R1531" s="344">
        <v>0</v>
      </c>
    </row>
    <row r="1532" spans="1:18">
      <c r="A1532" s="296">
        <v>1106117</v>
      </c>
      <c r="B1532" s="343" t="s">
        <v>1557</v>
      </c>
      <c r="C1532" s="296" t="s">
        <v>222</v>
      </c>
      <c r="D1532" s="344">
        <v>212.4</v>
      </c>
      <c r="E1532" s="360">
        <v>0.64780000000000004</v>
      </c>
      <c r="F1532" s="344">
        <v>83.32</v>
      </c>
      <c r="G1532" s="360">
        <v>0.72230000000000005</v>
      </c>
      <c r="H1532" s="344">
        <v>101.08</v>
      </c>
      <c r="I1532" s="360">
        <v>0.59540000000000004</v>
      </c>
      <c r="J1532" s="344">
        <v>86.12</v>
      </c>
      <c r="K1532" s="360">
        <v>0.69879999999999998</v>
      </c>
      <c r="L1532" s="344">
        <v>96.8</v>
      </c>
      <c r="M1532" s="360">
        <v>0</v>
      </c>
      <c r="N1532" s="344">
        <v>93.25</v>
      </c>
      <c r="O1532" s="360">
        <v>0.64539999999999997</v>
      </c>
      <c r="P1532" s="344">
        <v>90.12</v>
      </c>
      <c r="Q1532" s="360">
        <v>0.66779999999999995</v>
      </c>
      <c r="R1532" s="344">
        <v>102.1</v>
      </c>
    </row>
    <row r="1533" spans="1:18">
      <c r="A1533" s="296">
        <v>1107896</v>
      </c>
      <c r="B1533" s="343" t="s">
        <v>1558</v>
      </c>
      <c r="C1533" s="296" t="s">
        <v>222</v>
      </c>
      <c r="D1533" s="344">
        <v>468.75</v>
      </c>
      <c r="E1533" s="360">
        <v>0.51070000000000004</v>
      </c>
      <c r="F1533" s="344">
        <v>210.13</v>
      </c>
      <c r="G1533" s="360">
        <v>0.5696</v>
      </c>
      <c r="H1533" s="344">
        <v>229.72</v>
      </c>
      <c r="I1533" s="360">
        <v>0.52100000000000002</v>
      </c>
      <c r="J1533" s="344">
        <v>215.84</v>
      </c>
      <c r="K1533" s="360">
        <v>0.55449999999999999</v>
      </c>
      <c r="L1533" s="344">
        <v>218.31</v>
      </c>
      <c r="M1533" s="360">
        <v>0</v>
      </c>
      <c r="N1533" s="344">
        <v>221.89</v>
      </c>
      <c r="O1533" s="360">
        <v>0.53939999999999999</v>
      </c>
      <c r="P1533" s="344">
        <v>213.48</v>
      </c>
      <c r="Q1533" s="360">
        <v>0.56059999999999999</v>
      </c>
      <c r="R1533" s="344">
        <v>229.12</v>
      </c>
    </row>
    <row r="1534" spans="1:18">
      <c r="A1534" s="296">
        <v>1107895</v>
      </c>
      <c r="B1534" s="343" t="s">
        <v>1559</v>
      </c>
      <c r="C1534" s="296" t="s">
        <v>222</v>
      </c>
      <c r="D1534" s="344">
        <v>320.74</v>
      </c>
      <c r="E1534" s="360">
        <v>0.6754</v>
      </c>
      <c r="F1534" s="344">
        <v>91.23</v>
      </c>
      <c r="G1534" s="360">
        <v>0.74639999999999995</v>
      </c>
      <c r="H1534" s="344">
        <v>108.99</v>
      </c>
      <c r="I1534" s="360">
        <v>0.62470000000000003</v>
      </c>
      <c r="J1534" s="344">
        <v>94.03</v>
      </c>
      <c r="K1534" s="360">
        <v>0.72409999999999997</v>
      </c>
      <c r="L1534" s="344">
        <v>104.04</v>
      </c>
      <c r="M1534" s="360">
        <v>0</v>
      </c>
      <c r="N1534" s="344">
        <v>101.16</v>
      </c>
      <c r="O1534" s="360">
        <v>0.67310000000000003</v>
      </c>
      <c r="P1534" s="344">
        <v>98.03</v>
      </c>
      <c r="Q1534" s="360">
        <v>0.6946</v>
      </c>
      <c r="R1534" s="344">
        <v>110.42</v>
      </c>
    </row>
    <row r="1535" spans="1:18">
      <c r="A1535" s="296">
        <v>1119528</v>
      </c>
      <c r="B1535" s="343" t="s">
        <v>1560</v>
      </c>
      <c r="C1535" s="296" t="s">
        <v>222</v>
      </c>
      <c r="D1535" s="344">
        <v>400.74</v>
      </c>
      <c r="E1535" s="360">
        <v>0.4793</v>
      </c>
      <c r="F1535" s="344">
        <v>252.48</v>
      </c>
      <c r="G1535" s="360">
        <v>0.5363</v>
      </c>
      <c r="H1535" s="344">
        <v>272.8</v>
      </c>
      <c r="I1535" s="360">
        <v>0.49640000000000001</v>
      </c>
      <c r="J1535" s="344">
        <v>259.33999999999997</v>
      </c>
      <c r="K1535" s="360">
        <v>0.52210000000000001</v>
      </c>
      <c r="L1535" s="344">
        <v>259.25</v>
      </c>
      <c r="M1535" s="360">
        <v>0</v>
      </c>
      <c r="N1535" s="344">
        <v>264.97000000000003</v>
      </c>
      <c r="O1535" s="360">
        <v>0.51100000000000001</v>
      </c>
      <c r="P1535" s="344">
        <v>254.47</v>
      </c>
      <c r="Q1535" s="360">
        <v>0.53210000000000002</v>
      </c>
      <c r="R1535" s="344">
        <v>271.17</v>
      </c>
    </row>
    <row r="1536" spans="1:18">
      <c r="A1536" s="296">
        <v>1106135</v>
      </c>
      <c r="B1536" s="343" t="s">
        <v>1561</v>
      </c>
      <c r="C1536" s="296" t="s">
        <v>222</v>
      </c>
      <c r="D1536" s="344">
        <v>251.49</v>
      </c>
      <c r="E1536" s="360">
        <v>0.1802</v>
      </c>
      <c r="F1536" s="344">
        <v>26.06</v>
      </c>
      <c r="G1536" s="360">
        <v>0.1915</v>
      </c>
      <c r="H1536" s="344">
        <v>30.02</v>
      </c>
      <c r="I1536" s="360">
        <v>0.16619999999999999</v>
      </c>
      <c r="J1536" s="344">
        <v>24.84</v>
      </c>
      <c r="K1536" s="360">
        <v>0.2009</v>
      </c>
      <c r="L1536" s="344">
        <v>29.05</v>
      </c>
      <c r="M1536" s="360">
        <v>0.17180000000000001</v>
      </c>
      <c r="N1536" s="344">
        <v>28.36</v>
      </c>
      <c r="O1536" s="360">
        <v>0.17599999999999999</v>
      </c>
      <c r="P1536" s="344">
        <v>28.74</v>
      </c>
      <c r="Q1536" s="360">
        <v>0.1736</v>
      </c>
      <c r="R1536" s="344">
        <v>30.18</v>
      </c>
    </row>
    <row r="1537" spans="1:18">
      <c r="A1537" s="296">
        <v>1106136</v>
      </c>
      <c r="B1537" s="343" t="s">
        <v>1562</v>
      </c>
      <c r="C1537" s="296" t="s">
        <v>222</v>
      </c>
      <c r="D1537" s="344">
        <v>373.71</v>
      </c>
      <c r="E1537" s="360">
        <v>0.2681</v>
      </c>
      <c r="F1537" s="344">
        <v>33.68</v>
      </c>
      <c r="G1537" s="360">
        <v>0.28589999999999999</v>
      </c>
      <c r="H1537" s="344">
        <v>38.020000000000003</v>
      </c>
      <c r="I1537" s="360">
        <v>0.25330000000000003</v>
      </c>
      <c r="J1537" s="344">
        <v>32.31</v>
      </c>
      <c r="K1537" s="360">
        <v>0.29809999999999998</v>
      </c>
      <c r="L1537" s="344">
        <v>36.700000000000003</v>
      </c>
      <c r="M1537" s="360">
        <v>0.26240000000000002</v>
      </c>
      <c r="N1537" s="344">
        <v>36.049999999999997</v>
      </c>
      <c r="O1537" s="360">
        <v>0.2671</v>
      </c>
      <c r="P1537" s="344">
        <v>36.24</v>
      </c>
      <c r="Q1537" s="360">
        <v>0.26569999999999999</v>
      </c>
      <c r="R1537" s="344">
        <v>37.75</v>
      </c>
    </row>
    <row r="1538" spans="1:18">
      <c r="A1538" s="296">
        <v>1106137</v>
      </c>
      <c r="B1538" s="343" t="s">
        <v>1563</v>
      </c>
      <c r="C1538" s="296" t="s">
        <v>222</v>
      </c>
      <c r="D1538" s="344">
        <v>224.46</v>
      </c>
      <c r="E1538" s="360">
        <v>0.58989999999999998</v>
      </c>
      <c r="F1538" s="344">
        <v>72.95</v>
      </c>
      <c r="G1538" s="360">
        <v>0.93320000000000003</v>
      </c>
      <c r="H1538" s="344">
        <v>79.5</v>
      </c>
      <c r="I1538" s="360">
        <v>0.5</v>
      </c>
      <c r="J1538" s="344">
        <v>63.42</v>
      </c>
      <c r="K1538" s="360">
        <v>0.62680000000000002</v>
      </c>
      <c r="L1538" s="344">
        <v>73.34</v>
      </c>
      <c r="M1538" s="360">
        <v>0.1595</v>
      </c>
      <c r="N1538" s="344">
        <v>70.989999999999995</v>
      </c>
      <c r="O1538" s="360">
        <v>0.55989999999999995</v>
      </c>
      <c r="P1538" s="344">
        <v>69.55</v>
      </c>
      <c r="Q1538" s="360">
        <v>0.57150000000000001</v>
      </c>
      <c r="R1538" s="344">
        <v>70.75</v>
      </c>
    </row>
    <row r="1539" spans="1:18">
      <c r="A1539" s="296">
        <v>1116127</v>
      </c>
      <c r="B1539" s="343" t="s">
        <v>1564</v>
      </c>
      <c r="C1539" s="296" t="s">
        <v>222</v>
      </c>
      <c r="D1539" s="344">
        <v>484.9</v>
      </c>
      <c r="E1539" s="360">
        <v>0.26960000000000001</v>
      </c>
      <c r="F1539" s="344">
        <v>277.77</v>
      </c>
      <c r="G1539" s="360">
        <v>0.40039999999999998</v>
      </c>
      <c r="H1539" s="344">
        <v>288.72000000000003</v>
      </c>
      <c r="I1539" s="360">
        <v>0.28710000000000002</v>
      </c>
      <c r="J1539" s="344">
        <v>275.23</v>
      </c>
      <c r="K1539" s="360">
        <v>0.30120000000000002</v>
      </c>
      <c r="L1539" s="344">
        <v>277.37</v>
      </c>
      <c r="M1539" s="360">
        <v>7.7700000000000005E-2</v>
      </c>
      <c r="N1539" s="344">
        <v>280.20999999999998</v>
      </c>
      <c r="O1539" s="360">
        <v>0.29580000000000001</v>
      </c>
      <c r="P1539" s="344">
        <v>266.08999999999997</v>
      </c>
      <c r="Q1539" s="360">
        <v>0.3115</v>
      </c>
      <c r="R1539" s="344">
        <v>268.85000000000002</v>
      </c>
    </row>
    <row r="1540" spans="1:18">
      <c r="A1540" s="296">
        <v>1116126</v>
      </c>
      <c r="B1540" s="343" t="s">
        <v>1565</v>
      </c>
      <c r="C1540" s="296" t="s">
        <v>222</v>
      </c>
      <c r="D1540" s="344">
        <v>342.49</v>
      </c>
      <c r="E1540" s="360"/>
      <c r="F1540" s="344">
        <v>0</v>
      </c>
      <c r="G1540" s="360"/>
      <c r="H1540" s="344">
        <v>0</v>
      </c>
      <c r="I1540" s="360"/>
      <c r="J1540" s="344">
        <v>0</v>
      </c>
      <c r="K1540" s="360"/>
      <c r="L1540" s="344">
        <v>0</v>
      </c>
      <c r="M1540" s="360"/>
      <c r="N1540" s="344">
        <v>0</v>
      </c>
      <c r="O1540" s="360"/>
      <c r="P1540" s="344">
        <v>0</v>
      </c>
      <c r="Q1540" s="360"/>
      <c r="R1540" s="344">
        <v>0</v>
      </c>
    </row>
    <row r="1541" spans="1:18">
      <c r="A1541" s="296">
        <v>1107900</v>
      </c>
      <c r="B1541" s="343" t="s">
        <v>1566</v>
      </c>
      <c r="C1541" s="296" t="s">
        <v>222</v>
      </c>
      <c r="D1541" s="344">
        <v>489.26</v>
      </c>
      <c r="E1541" s="360"/>
      <c r="F1541" s="344">
        <v>0</v>
      </c>
      <c r="G1541" s="360"/>
      <c r="H1541" s="344">
        <v>0</v>
      </c>
      <c r="I1541" s="360"/>
      <c r="J1541" s="344">
        <v>0</v>
      </c>
      <c r="K1541" s="360"/>
      <c r="L1541" s="344">
        <v>0</v>
      </c>
      <c r="M1541" s="360"/>
      <c r="N1541" s="344">
        <v>0</v>
      </c>
      <c r="O1541" s="360"/>
      <c r="P1541" s="344">
        <v>0</v>
      </c>
      <c r="Q1541" s="360"/>
      <c r="R1541" s="344">
        <v>0</v>
      </c>
    </row>
    <row r="1542" spans="1:18">
      <c r="A1542" s="296">
        <v>1107899</v>
      </c>
      <c r="B1542" s="343" t="s">
        <v>1567</v>
      </c>
      <c r="C1542" s="296" t="s">
        <v>222</v>
      </c>
      <c r="D1542" s="344">
        <v>343.84</v>
      </c>
      <c r="E1542" s="360">
        <v>0.83360000000000001</v>
      </c>
      <c r="F1542" s="344">
        <v>179.7</v>
      </c>
      <c r="G1542" s="360">
        <v>0.88170000000000004</v>
      </c>
      <c r="H1542" s="344">
        <v>198.36</v>
      </c>
      <c r="I1542" s="360">
        <v>0.79879999999999995</v>
      </c>
      <c r="J1542" s="344">
        <v>182.6</v>
      </c>
      <c r="K1542" s="360">
        <v>0.86770000000000003</v>
      </c>
      <c r="L1542" s="344">
        <v>197.96</v>
      </c>
      <c r="M1542" s="360">
        <v>0.8004</v>
      </c>
      <c r="N1542" s="344">
        <v>187.37</v>
      </c>
      <c r="O1542" s="360">
        <v>0.84570000000000001</v>
      </c>
      <c r="P1542" s="344">
        <v>184.45</v>
      </c>
      <c r="Q1542" s="360">
        <v>0.85899999999999999</v>
      </c>
      <c r="R1542" s="344">
        <v>194.62</v>
      </c>
    </row>
    <row r="1543" spans="1:18">
      <c r="A1543" s="296">
        <v>1107890</v>
      </c>
      <c r="B1543" s="343" t="s">
        <v>1568</v>
      </c>
      <c r="C1543" s="296" t="s">
        <v>222</v>
      </c>
      <c r="D1543" s="344">
        <v>416.69</v>
      </c>
      <c r="E1543" s="360">
        <v>0.60560000000000003</v>
      </c>
      <c r="F1543" s="344">
        <v>570.64</v>
      </c>
      <c r="G1543" s="360">
        <v>0.65690000000000004</v>
      </c>
      <c r="H1543" s="344">
        <v>594.04999999999995</v>
      </c>
      <c r="I1543" s="360">
        <v>0.63100000000000001</v>
      </c>
      <c r="J1543" s="344">
        <v>581.08000000000004</v>
      </c>
      <c r="K1543" s="360">
        <v>0.64510000000000001</v>
      </c>
      <c r="L1543" s="344">
        <v>588.34</v>
      </c>
      <c r="M1543" s="360">
        <v>0.6371</v>
      </c>
      <c r="N1543" s="344">
        <v>583.05999999999995</v>
      </c>
      <c r="O1543" s="360">
        <v>0.64290000000000003</v>
      </c>
      <c r="P1543" s="344">
        <v>566.45000000000005</v>
      </c>
      <c r="Q1543" s="360">
        <v>0.66169999999999995</v>
      </c>
      <c r="R1543" s="344">
        <v>578.29999999999995</v>
      </c>
    </row>
    <row r="1544" spans="1:18">
      <c r="A1544" s="296">
        <v>1106138</v>
      </c>
      <c r="B1544" s="343" t="s">
        <v>1569</v>
      </c>
      <c r="C1544" s="296" t="s">
        <v>222</v>
      </c>
      <c r="D1544" s="344">
        <v>269.52</v>
      </c>
      <c r="E1544" s="360">
        <v>0.92130000000000001</v>
      </c>
      <c r="F1544" s="344">
        <v>391.4</v>
      </c>
      <c r="G1544" s="360">
        <v>0.94569999999999999</v>
      </c>
      <c r="H1544" s="344">
        <v>410.06</v>
      </c>
      <c r="I1544" s="360">
        <v>0.90269999999999995</v>
      </c>
      <c r="J1544" s="344">
        <v>394.3</v>
      </c>
      <c r="K1544" s="360">
        <v>0.93879999999999997</v>
      </c>
      <c r="L1544" s="344">
        <v>409.66</v>
      </c>
      <c r="M1544" s="360">
        <v>0.90359999999999996</v>
      </c>
      <c r="N1544" s="344">
        <v>399.07</v>
      </c>
      <c r="O1544" s="360">
        <v>0.92749999999999999</v>
      </c>
      <c r="P1544" s="344">
        <v>396.15</v>
      </c>
      <c r="Q1544" s="360">
        <v>0.93440000000000001</v>
      </c>
      <c r="R1544" s="344">
        <v>406.32</v>
      </c>
    </row>
    <row r="1545" spans="1:18">
      <c r="A1545" s="296">
        <v>1106139</v>
      </c>
      <c r="B1545" s="343" t="s">
        <v>1570</v>
      </c>
      <c r="C1545" s="296" t="s">
        <v>222</v>
      </c>
      <c r="D1545" s="344">
        <v>387.45</v>
      </c>
      <c r="E1545" s="360">
        <v>0.59589999999999999</v>
      </c>
      <c r="F1545" s="344">
        <v>1358.49</v>
      </c>
      <c r="G1545" s="360">
        <v>0.64459999999999995</v>
      </c>
      <c r="H1545" s="344">
        <v>1389.71</v>
      </c>
      <c r="I1545" s="360">
        <v>0.63009999999999999</v>
      </c>
      <c r="J1545" s="344">
        <v>1381.33</v>
      </c>
      <c r="K1545" s="360">
        <v>0.63390000000000002</v>
      </c>
      <c r="L1545" s="344">
        <v>1375.27</v>
      </c>
      <c r="M1545" s="360">
        <v>0.63670000000000004</v>
      </c>
      <c r="N1545" s="344">
        <v>1378.72</v>
      </c>
      <c r="O1545" s="360">
        <v>0.6351</v>
      </c>
      <c r="P1545" s="344">
        <v>1339.6</v>
      </c>
      <c r="Q1545" s="360">
        <v>0.65359999999999996</v>
      </c>
      <c r="R1545" s="344">
        <v>1354.21</v>
      </c>
    </row>
    <row r="1546" spans="1:18">
      <c r="A1546" s="296">
        <v>1106140</v>
      </c>
      <c r="B1546" s="343" t="s">
        <v>1571</v>
      </c>
      <c r="C1546" s="296" t="s">
        <v>222</v>
      </c>
      <c r="D1546" s="344">
        <v>240.28</v>
      </c>
      <c r="E1546" s="360"/>
      <c r="F1546" s="344">
        <v>0</v>
      </c>
      <c r="G1546" s="360"/>
      <c r="H1546" s="344">
        <v>0</v>
      </c>
      <c r="I1546" s="360"/>
      <c r="J1546" s="344">
        <v>0</v>
      </c>
      <c r="K1546" s="360"/>
      <c r="L1546" s="344">
        <v>0</v>
      </c>
      <c r="M1546" s="360"/>
      <c r="N1546" s="344">
        <v>0</v>
      </c>
      <c r="O1546" s="360"/>
      <c r="P1546" s="344">
        <v>0</v>
      </c>
      <c r="Q1546" s="360"/>
      <c r="R1546" s="344">
        <v>0</v>
      </c>
    </row>
    <row r="1547" spans="1:18">
      <c r="A1547" s="296">
        <v>1107904</v>
      </c>
      <c r="B1547" s="343" t="s">
        <v>1572</v>
      </c>
      <c r="C1547" s="296" t="s">
        <v>222</v>
      </c>
      <c r="D1547" s="344">
        <v>512.23</v>
      </c>
      <c r="E1547" s="360"/>
      <c r="F1547" s="344">
        <v>0</v>
      </c>
      <c r="G1547" s="360"/>
      <c r="H1547" s="344">
        <v>0</v>
      </c>
      <c r="I1547" s="360"/>
      <c r="J1547" s="344">
        <v>0</v>
      </c>
      <c r="K1547" s="360"/>
      <c r="L1547" s="344">
        <v>0</v>
      </c>
      <c r="M1547" s="360"/>
      <c r="N1547" s="344">
        <v>0</v>
      </c>
      <c r="O1547" s="360"/>
      <c r="P1547" s="344">
        <v>0</v>
      </c>
      <c r="Q1547" s="360"/>
      <c r="R1547" s="344">
        <v>0</v>
      </c>
    </row>
    <row r="1548" spans="1:18">
      <c r="A1548" s="296">
        <v>1107903</v>
      </c>
      <c r="B1548" s="343" t="s">
        <v>1573</v>
      </c>
      <c r="C1548" s="296" t="s">
        <v>222</v>
      </c>
      <c r="D1548" s="344">
        <v>369.7</v>
      </c>
      <c r="E1548" s="360">
        <v>1</v>
      </c>
      <c r="F1548" s="344">
        <v>0.46</v>
      </c>
      <c r="G1548" s="360">
        <v>1</v>
      </c>
      <c r="H1548" s="344">
        <v>0.46</v>
      </c>
      <c r="I1548" s="360">
        <v>1</v>
      </c>
      <c r="J1548" s="344">
        <v>0.46</v>
      </c>
      <c r="K1548" s="360">
        <v>1</v>
      </c>
      <c r="L1548" s="344">
        <v>0.46</v>
      </c>
      <c r="M1548" s="360">
        <v>1</v>
      </c>
      <c r="N1548" s="344">
        <v>0.46</v>
      </c>
      <c r="O1548" s="360">
        <v>1</v>
      </c>
      <c r="P1548" s="344">
        <v>0.46</v>
      </c>
      <c r="Q1548" s="360">
        <v>1</v>
      </c>
      <c r="R1548" s="344">
        <v>0.46</v>
      </c>
    </row>
    <row r="1549" spans="1:18">
      <c r="A1549" s="296">
        <v>1107908</v>
      </c>
      <c r="B1549" s="343" t="s">
        <v>1574</v>
      </c>
      <c r="C1549" s="296" t="s">
        <v>222</v>
      </c>
      <c r="D1549" s="344">
        <v>537.80999999999995</v>
      </c>
      <c r="E1549" s="360">
        <v>5.28E-2</v>
      </c>
      <c r="F1549" s="344">
        <v>12.08</v>
      </c>
      <c r="G1549" s="360">
        <v>6.2899999999999998E-2</v>
      </c>
      <c r="H1549" s="344">
        <v>13.51</v>
      </c>
      <c r="I1549" s="360">
        <v>5.6300000000000003E-2</v>
      </c>
      <c r="J1549" s="344">
        <v>11.49</v>
      </c>
      <c r="K1549" s="360">
        <v>6.6100000000000006E-2</v>
      </c>
      <c r="L1549" s="344">
        <v>12.2</v>
      </c>
      <c r="M1549" s="360">
        <v>6.2300000000000001E-2</v>
      </c>
      <c r="N1549" s="344">
        <v>12.35</v>
      </c>
      <c r="O1549" s="360">
        <v>6.1499999999999999E-2</v>
      </c>
      <c r="P1549" s="344">
        <v>11.6</v>
      </c>
      <c r="Q1549" s="360">
        <v>6.5500000000000003E-2</v>
      </c>
      <c r="R1549" s="344">
        <v>11.88</v>
      </c>
    </row>
    <row r="1550" spans="1:18">
      <c r="A1550" s="296">
        <v>1107907</v>
      </c>
      <c r="B1550" s="343" t="s">
        <v>1575</v>
      </c>
      <c r="C1550" s="296" t="s">
        <v>222</v>
      </c>
      <c r="D1550" s="344">
        <v>398.5</v>
      </c>
      <c r="E1550" s="360">
        <v>1</v>
      </c>
      <c r="F1550" s="344">
        <v>6.69</v>
      </c>
      <c r="G1550" s="360">
        <v>1</v>
      </c>
      <c r="H1550" s="344">
        <v>6.69</v>
      </c>
      <c r="I1550" s="360">
        <v>1</v>
      </c>
      <c r="J1550" s="344">
        <v>6.69</v>
      </c>
      <c r="K1550" s="360">
        <v>1</v>
      </c>
      <c r="L1550" s="344">
        <v>5.34</v>
      </c>
      <c r="M1550" s="360">
        <v>0</v>
      </c>
      <c r="N1550" s="344">
        <v>6.69</v>
      </c>
      <c r="O1550" s="360">
        <v>1</v>
      </c>
      <c r="P1550" s="344">
        <v>6.69</v>
      </c>
      <c r="Q1550" s="360">
        <v>1</v>
      </c>
      <c r="R1550" s="344">
        <v>6.69</v>
      </c>
    </row>
    <row r="1551" spans="1:18">
      <c r="A1551" s="296">
        <v>1107871</v>
      </c>
      <c r="B1551" s="343" t="s">
        <v>1576</v>
      </c>
      <c r="C1551" s="296" t="s">
        <v>222</v>
      </c>
      <c r="D1551" s="344">
        <v>446.64</v>
      </c>
      <c r="E1551" s="360">
        <v>1</v>
      </c>
      <c r="F1551" s="344">
        <v>4.33</v>
      </c>
      <c r="G1551" s="360">
        <v>1</v>
      </c>
      <c r="H1551" s="344">
        <v>4.33</v>
      </c>
      <c r="I1551" s="360">
        <v>1</v>
      </c>
      <c r="J1551" s="344">
        <v>4.33</v>
      </c>
      <c r="K1551" s="360">
        <v>1</v>
      </c>
      <c r="L1551" s="344">
        <v>3.46</v>
      </c>
      <c r="M1551" s="360">
        <v>0</v>
      </c>
      <c r="N1551" s="344">
        <v>4.33</v>
      </c>
      <c r="O1551" s="360">
        <v>1</v>
      </c>
      <c r="P1551" s="344">
        <v>4.33</v>
      </c>
      <c r="Q1551" s="360">
        <v>1</v>
      </c>
      <c r="R1551" s="344">
        <v>4.33</v>
      </c>
    </row>
    <row r="1552" spans="1:18">
      <c r="A1552" s="296">
        <v>1107870</v>
      </c>
      <c r="B1552" s="343" t="s">
        <v>1577</v>
      </c>
      <c r="C1552" s="296" t="s">
        <v>222</v>
      </c>
      <c r="D1552" s="344">
        <v>300.88</v>
      </c>
      <c r="E1552" s="360">
        <v>1</v>
      </c>
      <c r="F1552" s="344">
        <v>3.4</v>
      </c>
      <c r="G1552" s="360">
        <v>1</v>
      </c>
      <c r="H1552" s="344">
        <v>3.4</v>
      </c>
      <c r="I1552" s="360">
        <v>1</v>
      </c>
      <c r="J1552" s="344">
        <v>3.4</v>
      </c>
      <c r="K1552" s="360">
        <v>1</v>
      </c>
      <c r="L1552" s="344">
        <v>2.71</v>
      </c>
      <c r="M1552" s="360">
        <v>0</v>
      </c>
      <c r="N1552" s="344">
        <v>3.4</v>
      </c>
      <c r="O1552" s="360">
        <v>1</v>
      </c>
      <c r="P1552" s="344">
        <v>3.4</v>
      </c>
      <c r="Q1552" s="360">
        <v>1</v>
      </c>
      <c r="R1552" s="344">
        <v>3.4</v>
      </c>
    </row>
    <row r="1553" spans="1:18">
      <c r="A1553" s="296">
        <v>1106057</v>
      </c>
      <c r="B1553" s="343" t="s">
        <v>1578</v>
      </c>
      <c r="C1553" s="296" t="s">
        <v>222</v>
      </c>
      <c r="D1553" s="344">
        <v>435.22</v>
      </c>
      <c r="E1553" s="360">
        <v>1</v>
      </c>
      <c r="F1553" s="344">
        <v>5.25</v>
      </c>
      <c r="G1553" s="360">
        <v>1</v>
      </c>
      <c r="H1553" s="344">
        <v>5.25</v>
      </c>
      <c r="I1553" s="360">
        <v>1</v>
      </c>
      <c r="J1553" s="344">
        <v>5.25</v>
      </c>
      <c r="K1553" s="360">
        <v>1</v>
      </c>
      <c r="L1553" s="344">
        <v>4.1900000000000004</v>
      </c>
      <c r="M1553" s="360">
        <v>0</v>
      </c>
      <c r="N1553" s="344">
        <v>5.25</v>
      </c>
      <c r="O1553" s="360">
        <v>1</v>
      </c>
      <c r="P1553" s="344">
        <v>5.25</v>
      </c>
      <c r="Q1553" s="360">
        <v>1</v>
      </c>
      <c r="R1553" s="344">
        <v>5.25</v>
      </c>
    </row>
    <row r="1554" spans="1:18">
      <c r="A1554" s="296">
        <v>1106058</v>
      </c>
      <c r="B1554" s="343" t="s">
        <v>1579</v>
      </c>
      <c r="C1554" s="296" t="s">
        <v>222</v>
      </c>
      <c r="D1554" s="344">
        <v>292.43</v>
      </c>
      <c r="E1554" s="360">
        <v>0.74450000000000005</v>
      </c>
      <c r="F1554" s="344">
        <v>155.85</v>
      </c>
      <c r="G1554" s="360">
        <v>0.79959999999999998</v>
      </c>
      <c r="H1554" s="344">
        <v>174.37</v>
      </c>
      <c r="I1554" s="360">
        <v>0.71460000000000001</v>
      </c>
      <c r="J1554" s="344">
        <v>158.94</v>
      </c>
      <c r="K1554" s="360">
        <v>0.78400000000000003</v>
      </c>
      <c r="L1554" s="344">
        <v>183.02</v>
      </c>
      <c r="M1554" s="360">
        <v>0.68089999999999995</v>
      </c>
      <c r="N1554" s="344">
        <v>178.13</v>
      </c>
      <c r="O1554" s="360">
        <v>0.69950000000000001</v>
      </c>
      <c r="P1554" s="344">
        <v>157.49</v>
      </c>
      <c r="Q1554" s="360">
        <v>0.79120000000000001</v>
      </c>
      <c r="R1554" s="344">
        <v>181.73</v>
      </c>
    </row>
    <row r="1555" spans="1:18">
      <c r="A1555" s="296">
        <v>1106380</v>
      </c>
      <c r="B1555" s="343" t="s">
        <v>1580</v>
      </c>
      <c r="C1555" s="296" t="s">
        <v>222</v>
      </c>
      <c r="D1555" s="344">
        <v>424.16</v>
      </c>
      <c r="E1555" s="360">
        <v>0.67020000000000002</v>
      </c>
      <c r="F1555" s="344">
        <v>86.95</v>
      </c>
      <c r="G1555" s="360">
        <v>0.75890000000000002</v>
      </c>
      <c r="H1555" s="344">
        <v>106.59</v>
      </c>
      <c r="I1555" s="360">
        <v>0.61909999999999998</v>
      </c>
      <c r="J1555" s="344">
        <v>91.72</v>
      </c>
      <c r="K1555" s="360">
        <v>0.71950000000000003</v>
      </c>
      <c r="L1555" s="344">
        <v>114.49</v>
      </c>
      <c r="M1555" s="360">
        <v>0.57640000000000002</v>
      </c>
      <c r="N1555" s="344">
        <v>109.79</v>
      </c>
      <c r="O1555" s="360">
        <v>0.60109999999999997</v>
      </c>
      <c r="P1555" s="344">
        <v>92.14</v>
      </c>
      <c r="Q1555" s="360">
        <v>0.71619999999999995</v>
      </c>
      <c r="R1555" s="344">
        <v>115.17</v>
      </c>
    </row>
    <row r="1556" spans="1:18">
      <c r="A1556" s="296">
        <v>1106378</v>
      </c>
      <c r="B1556" s="343" t="s">
        <v>1581</v>
      </c>
      <c r="C1556" s="296" t="s">
        <v>222</v>
      </c>
      <c r="D1556" s="344">
        <v>280.3</v>
      </c>
      <c r="E1556" s="360">
        <v>0.59360000000000002</v>
      </c>
      <c r="F1556" s="344">
        <v>93.69</v>
      </c>
      <c r="G1556" s="360">
        <v>0.66659999999999997</v>
      </c>
      <c r="H1556" s="344">
        <v>112.21</v>
      </c>
      <c r="I1556" s="360">
        <v>0.55649999999999999</v>
      </c>
      <c r="J1556" s="344">
        <v>96.78</v>
      </c>
      <c r="K1556" s="360">
        <v>0.64529999999999998</v>
      </c>
      <c r="L1556" s="344">
        <v>120.86</v>
      </c>
      <c r="M1556" s="360">
        <v>0.51670000000000005</v>
      </c>
      <c r="N1556" s="344">
        <v>115.97</v>
      </c>
      <c r="O1556" s="360">
        <v>0.53849999999999998</v>
      </c>
      <c r="P1556" s="344">
        <v>95.33</v>
      </c>
      <c r="Q1556" s="360">
        <v>0.65510000000000002</v>
      </c>
      <c r="R1556" s="344">
        <v>119.57</v>
      </c>
    </row>
    <row r="1557" spans="1:18">
      <c r="A1557" s="296">
        <v>1116263</v>
      </c>
      <c r="B1557" s="343" t="s">
        <v>1582</v>
      </c>
      <c r="C1557" s="296" t="s">
        <v>222</v>
      </c>
      <c r="D1557" s="344">
        <v>393.45</v>
      </c>
      <c r="E1557" s="360">
        <v>0.52969999999999995</v>
      </c>
      <c r="F1557" s="344">
        <v>57.54</v>
      </c>
      <c r="G1557" s="360">
        <v>0.63570000000000004</v>
      </c>
      <c r="H1557" s="344">
        <v>77.180000000000007</v>
      </c>
      <c r="I1557" s="360">
        <v>0.47399999999999998</v>
      </c>
      <c r="J1557" s="344">
        <v>62.31</v>
      </c>
      <c r="K1557" s="360">
        <v>0.58709999999999996</v>
      </c>
      <c r="L1557" s="344">
        <v>85.08</v>
      </c>
      <c r="M1557" s="360">
        <v>0.4299</v>
      </c>
      <c r="N1557" s="344">
        <v>80.38</v>
      </c>
      <c r="O1557" s="360">
        <v>0.4551</v>
      </c>
      <c r="P1557" s="344">
        <v>62.73</v>
      </c>
      <c r="Q1557" s="360">
        <v>0.58309999999999995</v>
      </c>
      <c r="R1557" s="344">
        <v>85.76</v>
      </c>
    </row>
    <row r="1558" spans="1:18">
      <c r="A1558" s="296">
        <v>1116267</v>
      </c>
      <c r="B1558" s="343" t="s">
        <v>1583</v>
      </c>
      <c r="C1558" s="296" t="s">
        <v>222</v>
      </c>
      <c r="D1558" s="344">
        <v>249.59</v>
      </c>
      <c r="E1558" s="360">
        <v>0.30080000000000001</v>
      </c>
      <c r="F1558" s="344">
        <v>40.72</v>
      </c>
      <c r="G1558" s="360">
        <v>0.31609999999999999</v>
      </c>
      <c r="H1558" s="344">
        <v>47.82</v>
      </c>
      <c r="I1558" s="360">
        <v>0.26910000000000001</v>
      </c>
      <c r="J1558" s="344">
        <v>39.82</v>
      </c>
      <c r="K1558" s="360">
        <v>0.32319999999999999</v>
      </c>
      <c r="L1558" s="344">
        <v>52.57</v>
      </c>
      <c r="M1558" s="360">
        <v>0.24479999999999999</v>
      </c>
      <c r="N1558" s="344">
        <v>42.82</v>
      </c>
      <c r="O1558" s="360">
        <v>0.30059999999999998</v>
      </c>
      <c r="P1558" s="344">
        <v>44.94</v>
      </c>
      <c r="Q1558" s="360">
        <v>0.28639999999999999</v>
      </c>
      <c r="R1558" s="344">
        <v>48.54</v>
      </c>
    </row>
    <row r="1559" spans="1:18">
      <c r="A1559" s="296">
        <v>1106280</v>
      </c>
      <c r="B1559" s="343" t="s">
        <v>1584</v>
      </c>
      <c r="C1559" s="296" t="s">
        <v>222</v>
      </c>
      <c r="D1559" s="344">
        <v>442.96</v>
      </c>
      <c r="E1559" s="360">
        <v>0.18559999999999999</v>
      </c>
      <c r="F1559" s="344">
        <v>101.65</v>
      </c>
      <c r="G1559" s="360">
        <v>0.2102</v>
      </c>
      <c r="H1559" s="344">
        <v>110.18</v>
      </c>
      <c r="I1559" s="360">
        <v>0.19400000000000001</v>
      </c>
      <c r="J1559" s="344">
        <v>103.02</v>
      </c>
      <c r="K1559" s="360">
        <v>0.2074</v>
      </c>
      <c r="L1559" s="344">
        <v>113.33</v>
      </c>
      <c r="M1559" s="360">
        <v>0.18859999999999999</v>
      </c>
      <c r="N1559" s="344">
        <v>105.18</v>
      </c>
      <c r="O1559" s="360">
        <v>0.20319999999999999</v>
      </c>
      <c r="P1559" s="344">
        <v>103.19</v>
      </c>
      <c r="Q1559" s="360">
        <v>0.20710000000000001</v>
      </c>
      <c r="R1559" s="344">
        <v>107.29</v>
      </c>
    </row>
    <row r="1560" spans="1:18">
      <c r="A1560" s="296">
        <v>1106289</v>
      </c>
      <c r="B1560" s="343" t="s">
        <v>1585</v>
      </c>
      <c r="C1560" s="296" t="s">
        <v>222</v>
      </c>
      <c r="D1560" s="344">
        <v>301.52999999999997</v>
      </c>
      <c r="E1560" s="360">
        <v>1</v>
      </c>
      <c r="F1560" s="344">
        <v>13.75</v>
      </c>
      <c r="G1560" s="360">
        <v>1</v>
      </c>
      <c r="H1560" s="344">
        <v>13.75</v>
      </c>
      <c r="I1560" s="360">
        <v>1</v>
      </c>
      <c r="J1560" s="344">
        <v>13.75</v>
      </c>
      <c r="K1560" s="360">
        <v>1</v>
      </c>
      <c r="L1560" s="344">
        <v>13.75</v>
      </c>
      <c r="M1560" s="360">
        <v>1</v>
      </c>
      <c r="N1560" s="344">
        <v>13.75</v>
      </c>
      <c r="O1560" s="360">
        <v>1</v>
      </c>
      <c r="P1560" s="344">
        <v>13.75</v>
      </c>
      <c r="Q1560" s="360">
        <v>1</v>
      </c>
      <c r="R1560" s="344">
        <v>13.75</v>
      </c>
    </row>
    <row r="1561" spans="1:18">
      <c r="A1561" s="296">
        <v>1116264</v>
      </c>
      <c r="B1561" s="343" t="s">
        <v>1586</v>
      </c>
      <c r="C1561" s="296" t="s">
        <v>222</v>
      </c>
      <c r="D1561" s="344">
        <v>409.67</v>
      </c>
      <c r="E1561" s="360">
        <v>6.1699999999999998E-2</v>
      </c>
      <c r="F1561" s="344">
        <v>308.08</v>
      </c>
      <c r="G1561" s="360">
        <v>7.4099999999999999E-2</v>
      </c>
      <c r="H1561" s="344">
        <v>315.83</v>
      </c>
      <c r="I1561" s="360">
        <v>7.2300000000000003E-2</v>
      </c>
      <c r="J1561" s="344">
        <v>320.39999999999998</v>
      </c>
      <c r="K1561" s="360">
        <v>7.1300000000000002E-2</v>
      </c>
      <c r="L1561" s="344">
        <v>307.16000000000003</v>
      </c>
      <c r="M1561" s="360">
        <v>7.4300000000000005E-2</v>
      </c>
      <c r="N1561" s="344">
        <v>315.83</v>
      </c>
      <c r="O1561" s="360">
        <v>7.2300000000000003E-2</v>
      </c>
      <c r="P1561" s="344">
        <v>293.47000000000003</v>
      </c>
      <c r="Q1561" s="360">
        <v>7.7799999999999994E-2</v>
      </c>
      <c r="R1561" s="344">
        <v>296.20999999999998</v>
      </c>
    </row>
    <row r="1562" spans="1:18">
      <c r="A1562" s="296">
        <v>1116268</v>
      </c>
      <c r="B1562" s="343" t="s">
        <v>1587</v>
      </c>
      <c r="C1562" s="296" t="s">
        <v>222</v>
      </c>
      <c r="D1562" s="344">
        <v>268.24</v>
      </c>
      <c r="E1562" s="360"/>
      <c r="F1562" s="344">
        <v>0</v>
      </c>
      <c r="G1562" s="360"/>
      <c r="H1562" s="344">
        <v>0</v>
      </c>
      <c r="I1562" s="360"/>
      <c r="J1562" s="344">
        <v>0</v>
      </c>
      <c r="K1562" s="360"/>
      <c r="L1562" s="344">
        <v>0</v>
      </c>
      <c r="M1562" s="360"/>
      <c r="N1562" s="344">
        <v>0</v>
      </c>
      <c r="O1562" s="360"/>
      <c r="P1562" s="344">
        <v>0</v>
      </c>
      <c r="Q1562" s="360"/>
      <c r="R1562" s="344">
        <v>0</v>
      </c>
    </row>
    <row r="1563" spans="1:18">
      <c r="A1563" s="296">
        <v>1106281</v>
      </c>
      <c r="B1563" s="343" t="s">
        <v>1588</v>
      </c>
      <c r="C1563" s="296" t="s">
        <v>222</v>
      </c>
      <c r="D1563" s="344">
        <v>467.19</v>
      </c>
      <c r="E1563" s="360"/>
      <c r="F1563" s="344">
        <v>0</v>
      </c>
      <c r="G1563" s="360"/>
      <c r="H1563" s="344">
        <v>0</v>
      </c>
      <c r="I1563" s="360"/>
      <c r="J1563" s="344">
        <v>0</v>
      </c>
      <c r="K1563" s="360"/>
      <c r="L1563" s="344">
        <v>0</v>
      </c>
      <c r="M1563" s="360"/>
      <c r="N1563" s="344">
        <v>0</v>
      </c>
      <c r="O1563" s="360"/>
      <c r="P1563" s="344">
        <v>0</v>
      </c>
      <c r="Q1563" s="360"/>
      <c r="R1563" s="344">
        <v>0</v>
      </c>
    </row>
    <row r="1564" spans="1:18">
      <c r="A1564" s="296">
        <v>1106382</v>
      </c>
      <c r="B1564" s="343" t="s">
        <v>1589</v>
      </c>
      <c r="C1564" s="296" t="s">
        <v>222</v>
      </c>
      <c r="D1564" s="344">
        <v>328.89</v>
      </c>
      <c r="E1564" s="360">
        <v>1</v>
      </c>
      <c r="F1564" s="344">
        <v>9.67</v>
      </c>
      <c r="G1564" s="360">
        <v>1</v>
      </c>
      <c r="H1564" s="344">
        <v>9.67</v>
      </c>
      <c r="I1564" s="360">
        <v>1</v>
      </c>
      <c r="J1564" s="344">
        <v>9.67</v>
      </c>
      <c r="K1564" s="360">
        <v>1</v>
      </c>
      <c r="L1564" s="344">
        <v>9.67</v>
      </c>
      <c r="M1564" s="360">
        <v>1</v>
      </c>
      <c r="N1564" s="344">
        <v>9.67</v>
      </c>
      <c r="O1564" s="360">
        <v>1</v>
      </c>
      <c r="P1564" s="344">
        <v>9.67</v>
      </c>
      <c r="Q1564" s="360">
        <v>1</v>
      </c>
      <c r="R1564" s="344">
        <v>9.67</v>
      </c>
    </row>
    <row r="1565" spans="1:18">
      <c r="A1565" s="296">
        <v>1116265</v>
      </c>
      <c r="B1565" s="343" t="s">
        <v>1590</v>
      </c>
      <c r="C1565" s="296" t="s">
        <v>222</v>
      </c>
      <c r="D1565" s="344">
        <v>430.5</v>
      </c>
      <c r="E1565" s="360">
        <v>5.6399999999999999E-2</v>
      </c>
      <c r="F1565" s="344">
        <v>199.59</v>
      </c>
      <c r="G1565" s="360">
        <v>6.7799999999999999E-2</v>
      </c>
      <c r="H1565" s="344">
        <v>204.65</v>
      </c>
      <c r="I1565" s="360">
        <v>6.6100000000000006E-2</v>
      </c>
      <c r="J1565" s="344">
        <v>207.63</v>
      </c>
      <c r="K1565" s="360">
        <v>6.5199999999999994E-2</v>
      </c>
      <c r="L1565" s="344">
        <v>198.99</v>
      </c>
      <c r="M1565" s="360">
        <v>6.8000000000000005E-2</v>
      </c>
      <c r="N1565" s="344">
        <v>204.65</v>
      </c>
      <c r="O1565" s="360">
        <v>6.6100000000000006E-2</v>
      </c>
      <c r="P1565" s="344">
        <v>190.06</v>
      </c>
      <c r="Q1565" s="360">
        <v>7.1199999999999999E-2</v>
      </c>
      <c r="R1565" s="344">
        <v>191.85</v>
      </c>
    </row>
    <row r="1566" spans="1:18">
      <c r="A1566" s="296">
        <v>1116269</v>
      </c>
      <c r="B1566" s="343" t="s">
        <v>1591</v>
      </c>
      <c r="C1566" s="296" t="s">
        <v>222</v>
      </c>
      <c r="D1566" s="344">
        <v>292.19</v>
      </c>
      <c r="E1566" s="360">
        <v>1</v>
      </c>
      <c r="F1566" s="344">
        <v>8.6</v>
      </c>
      <c r="G1566" s="360">
        <v>1</v>
      </c>
      <c r="H1566" s="344">
        <v>8.6</v>
      </c>
      <c r="I1566" s="360">
        <v>1</v>
      </c>
      <c r="J1566" s="344">
        <v>8.6</v>
      </c>
      <c r="K1566" s="360">
        <v>1</v>
      </c>
      <c r="L1566" s="344">
        <v>8.6</v>
      </c>
      <c r="M1566" s="360">
        <v>1</v>
      </c>
      <c r="N1566" s="344">
        <v>8.6</v>
      </c>
      <c r="O1566" s="360">
        <v>1</v>
      </c>
      <c r="P1566" s="344">
        <v>8.6</v>
      </c>
      <c r="Q1566" s="360">
        <v>1</v>
      </c>
      <c r="R1566" s="344">
        <v>8.6</v>
      </c>
    </row>
    <row r="1567" spans="1:18">
      <c r="A1567" s="296">
        <v>1106282</v>
      </c>
      <c r="B1567" s="343" t="s">
        <v>1592</v>
      </c>
      <c r="C1567" s="296" t="s">
        <v>222</v>
      </c>
      <c r="D1567" s="344">
        <v>494.23</v>
      </c>
      <c r="E1567" s="360">
        <v>6.5500000000000003E-2</v>
      </c>
      <c r="F1567" s="344">
        <v>181.71</v>
      </c>
      <c r="G1567" s="360">
        <v>7.8600000000000003E-2</v>
      </c>
      <c r="H1567" s="344">
        <v>186.27</v>
      </c>
      <c r="I1567" s="360">
        <v>7.6700000000000004E-2</v>
      </c>
      <c r="J1567" s="344">
        <v>188.95</v>
      </c>
      <c r="K1567" s="360">
        <v>7.5600000000000001E-2</v>
      </c>
      <c r="L1567" s="344">
        <v>181.18</v>
      </c>
      <c r="M1567" s="360">
        <v>7.8799999999999995E-2</v>
      </c>
      <c r="N1567" s="344">
        <v>186.27</v>
      </c>
      <c r="O1567" s="360">
        <v>7.6700000000000004E-2</v>
      </c>
      <c r="P1567" s="344">
        <v>173.14</v>
      </c>
      <c r="Q1567" s="360">
        <v>8.2500000000000004E-2</v>
      </c>
      <c r="R1567" s="344">
        <v>174.75</v>
      </c>
    </row>
    <row r="1568" spans="1:18">
      <c r="A1568" s="296">
        <v>1106384</v>
      </c>
      <c r="B1568" s="343" t="s">
        <v>1593</v>
      </c>
      <c r="C1568" s="296" t="s">
        <v>222</v>
      </c>
      <c r="D1568" s="344">
        <v>359.41</v>
      </c>
      <c r="E1568" s="360">
        <v>1</v>
      </c>
      <c r="F1568" s="344">
        <v>6.07</v>
      </c>
      <c r="G1568" s="360">
        <v>1</v>
      </c>
      <c r="H1568" s="344">
        <v>6.07</v>
      </c>
      <c r="I1568" s="360">
        <v>1</v>
      </c>
      <c r="J1568" s="344">
        <v>6.07</v>
      </c>
      <c r="K1568" s="360">
        <v>1</v>
      </c>
      <c r="L1568" s="344">
        <v>6.07</v>
      </c>
      <c r="M1568" s="360">
        <v>1</v>
      </c>
      <c r="N1568" s="344">
        <v>6.07</v>
      </c>
      <c r="O1568" s="360">
        <v>1</v>
      </c>
      <c r="P1568" s="344">
        <v>6.07</v>
      </c>
      <c r="Q1568" s="360">
        <v>1</v>
      </c>
      <c r="R1568" s="344">
        <v>6.07</v>
      </c>
    </row>
    <row r="1569" spans="1:18">
      <c r="A1569" s="296">
        <v>1116266</v>
      </c>
      <c r="B1569" s="343" t="s">
        <v>1594</v>
      </c>
      <c r="C1569" s="296" t="s">
        <v>222</v>
      </c>
      <c r="D1569" s="344">
        <v>453.78</v>
      </c>
      <c r="E1569" s="360">
        <v>0.1057</v>
      </c>
      <c r="F1569" s="344">
        <v>80.14</v>
      </c>
      <c r="G1569" s="360">
        <v>0.1258</v>
      </c>
      <c r="H1569" s="344">
        <v>82.04</v>
      </c>
      <c r="I1569" s="360">
        <v>0.1229</v>
      </c>
      <c r="J1569" s="344">
        <v>83.16</v>
      </c>
      <c r="K1569" s="360">
        <v>0.1212</v>
      </c>
      <c r="L1569" s="344">
        <v>79.91</v>
      </c>
      <c r="M1569" s="360">
        <v>0.12609999999999999</v>
      </c>
      <c r="N1569" s="344">
        <v>82.04</v>
      </c>
      <c r="O1569" s="360">
        <v>0.1229</v>
      </c>
      <c r="P1569" s="344">
        <v>76.55</v>
      </c>
      <c r="Q1569" s="360">
        <v>0.13170000000000001</v>
      </c>
      <c r="R1569" s="344">
        <v>77.22</v>
      </c>
    </row>
    <row r="1570" spans="1:18">
      <c r="A1570" s="296">
        <v>1116270</v>
      </c>
      <c r="B1570" s="343" t="s">
        <v>1595</v>
      </c>
      <c r="C1570" s="296" t="s">
        <v>222</v>
      </c>
      <c r="D1570" s="344">
        <v>318.95999999999998</v>
      </c>
      <c r="E1570" s="360">
        <v>1.24E-2</v>
      </c>
      <c r="F1570" s="344">
        <v>19.09</v>
      </c>
      <c r="G1570" s="360">
        <v>1.7299999999999999E-2</v>
      </c>
      <c r="H1570" s="344">
        <v>40.119999999999997</v>
      </c>
      <c r="I1570" s="360">
        <v>8.2000000000000007E-3</v>
      </c>
      <c r="J1570" s="344">
        <v>20.75</v>
      </c>
      <c r="K1570" s="360">
        <v>1.5900000000000001E-2</v>
      </c>
      <c r="L1570" s="344">
        <v>36.14</v>
      </c>
      <c r="M1570" s="360">
        <v>0</v>
      </c>
      <c r="N1570" s="344">
        <v>27.88</v>
      </c>
      <c r="O1570" s="360">
        <v>0</v>
      </c>
      <c r="P1570" s="344">
        <v>26.48</v>
      </c>
      <c r="Q1570" s="360">
        <v>1.2500000000000001E-2</v>
      </c>
      <c r="R1570" s="344">
        <v>32.04</v>
      </c>
    </row>
    <row r="1571" spans="1:18">
      <c r="A1571" s="296">
        <v>1107868</v>
      </c>
      <c r="B1571" s="343" t="s">
        <v>1596</v>
      </c>
      <c r="C1571" s="296" t="s">
        <v>222</v>
      </c>
      <c r="D1571" s="344">
        <v>347.93</v>
      </c>
      <c r="E1571" s="360">
        <v>2.1299999999999999E-2</v>
      </c>
      <c r="F1571" s="344">
        <v>20.2</v>
      </c>
      <c r="G1571" s="360">
        <v>2.92E-2</v>
      </c>
      <c r="H1571" s="344">
        <v>41.14</v>
      </c>
      <c r="I1571" s="360">
        <v>1.43E-2</v>
      </c>
      <c r="J1571" s="344">
        <v>21.72</v>
      </c>
      <c r="K1571" s="360">
        <v>2.7199999999999998E-2</v>
      </c>
      <c r="L1571" s="344">
        <v>37.32</v>
      </c>
      <c r="M1571" s="360">
        <v>0</v>
      </c>
      <c r="N1571" s="344">
        <v>29.19</v>
      </c>
      <c r="O1571" s="360">
        <v>0</v>
      </c>
      <c r="P1571" s="344">
        <v>27.3</v>
      </c>
      <c r="Q1571" s="360">
        <v>2.1600000000000001E-2</v>
      </c>
      <c r="R1571" s="344">
        <v>32.93</v>
      </c>
    </row>
    <row r="1572" spans="1:18">
      <c r="A1572" s="296">
        <v>1107869</v>
      </c>
      <c r="B1572" s="343" t="s">
        <v>1597</v>
      </c>
      <c r="C1572" s="296" t="s">
        <v>222</v>
      </c>
      <c r="D1572" s="344">
        <v>191.79</v>
      </c>
      <c r="E1572" s="360"/>
      <c r="F1572" s="344">
        <v>0</v>
      </c>
      <c r="G1572" s="360"/>
      <c r="H1572" s="344">
        <v>0</v>
      </c>
      <c r="I1572" s="360"/>
      <c r="J1572" s="344">
        <v>0</v>
      </c>
      <c r="K1572" s="360"/>
      <c r="L1572" s="344">
        <v>0</v>
      </c>
      <c r="M1572" s="360"/>
      <c r="N1572" s="344">
        <v>0</v>
      </c>
      <c r="O1572" s="360"/>
      <c r="P1572" s="344">
        <v>0</v>
      </c>
      <c r="Q1572" s="360"/>
      <c r="R1572" s="344">
        <v>0</v>
      </c>
    </row>
    <row r="1573" spans="1:18">
      <c r="A1573" s="296">
        <v>1103853</v>
      </c>
      <c r="B1573" s="343" t="s">
        <v>1598</v>
      </c>
      <c r="C1573" s="296" t="s">
        <v>222</v>
      </c>
      <c r="D1573" s="344">
        <v>444.32</v>
      </c>
      <c r="E1573" s="360"/>
      <c r="F1573" s="344">
        <v>0</v>
      </c>
      <c r="G1573" s="360"/>
      <c r="H1573" s="344">
        <v>0</v>
      </c>
      <c r="I1573" s="360"/>
      <c r="J1573" s="344">
        <v>0</v>
      </c>
      <c r="K1573" s="360"/>
      <c r="L1573" s="344">
        <v>0</v>
      </c>
      <c r="M1573" s="360"/>
      <c r="N1573" s="344">
        <v>0</v>
      </c>
      <c r="O1573" s="360"/>
      <c r="P1573" s="344">
        <v>0</v>
      </c>
      <c r="Q1573" s="360"/>
      <c r="R1573" s="344">
        <v>0</v>
      </c>
    </row>
    <row r="1574" spans="1:18">
      <c r="A1574" s="296">
        <v>1103852</v>
      </c>
      <c r="B1574" s="343" t="s">
        <v>1599</v>
      </c>
      <c r="C1574" s="296" t="s">
        <v>222</v>
      </c>
      <c r="D1574" s="344">
        <v>330.15</v>
      </c>
      <c r="E1574" s="360"/>
      <c r="F1574" s="344">
        <v>0</v>
      </c>
      <c r="G1574" s="360"/>
      <c r="H1574" s="344">
        <v>0</v>
      </c>
      <c r="I1574" s="360"/>
      <c r="J1574" s="344">
        <v>0</v>
      </c>
      <c r="K1574" s="360"/>
      <c r="L1574" s="344">
        <v>0</v>
      </c>
      <c r="M1574" s="360"/>
      <c r="N1574" s="344">
        <v>0</v>
      </c>
      <c r="O1574" s="360"/>
      <c r="P1574" s="344">
        <v>0</v>
      </c>
      <c r="Q1574" s="360"/>
      <c r="R1574" s="344">
        <v>0</v>
      </c>
    </row>
    <row r="1575" spans="1:18">
      <c r="A1575" s="296">
        <v>1106284</v>
      </c>
      <c r="B1575" s="343" t="s">
        <v>1600</v>
      </c>
      <c r="C1575" s="296" t="s">
        <v>222</v>
      </c>
      <c r="D1575" s="344">
        <v>440.14</v>
      </c>
      <c r="E1575" s="360"/>
      <c r="F1575" s="344">
        <v>0</v>
      </c>
      <c r="G1575" s="360"/>
      <c r="H1575" s="344">
        <v>0</v>
      </c>
      <c r="I1575" s="360"/>
      <c r="J1575" s="344">
        <v>0</v>
      </c>
      <c r="K1575" s="360"/>
      <c r="L1575" s="344">
        <v>0</v>
      </c>
      <c r="M1575" s="360"/>
      <c r="N1575" s="344">
        <v>0</v>
      </c>
      <c r="O1575" s="360"/>
      <c r="P1575" s="344">
        <v>0</v>
      </c>
      <c r="Q1575" s="360"/>
      <c r="R1575" s="344">
        <v>0</v>
      </c>
    </row>
    <row r="1576" spans="1:18">
      <c r="A1576" s="296">
        <v>1108116</v>
      </c>
      <c r="B1576" s="343" t="s">
        <v>1601</v>
      </c>
      <c r="C1576" s="296" t="s">
        <v>222</v>
      </c>
      <c r="D1576" s="344">
        <v>445.26</v>
      </c>
      <c r="E1576" s="360">
        <v>0.70409999999999995</v>
      </c>
      <c r="F1576" s="344">
        <v>98.24</v>
      </c>
      <c r="G1576" s="360">
        <v>0.78659999999999997</v>
      </c>
      <c r="H1576" s="344">
        <v>117.88</v>
      </c>
      <c r="I1576" s="360">
        <v>0.65559999999999996</v>
      </c>
      <c r="J1576" s="344">
        <v>103.01</v>
      </c>
      <c r="K1576" s="360">
        <v>0.75019999999999998</v>
      </c>
      <c r="L1576" s="344">
        <v>125.78</v>
      </c>
      <c r="M1576" s="360">
        <v>0.61439999999999995</v>
      </c>
      <c r="N1576" s="344">
        <v>121.08</v>
      </c>
      <c r="O1576" s="360">
        <v>0.63829999999999998</v>
      </c>
      <c r="P1576" s="344">
        <v>103.43</v>
      </c>
      <c r="Q1576" s="360">
        <v>0.74719999999999998</v>
      </c>
      <c r="R1576" s="344">
        <v>126.46</v>
      </c>
    </row>
    <row r="1577" spans="1:18">
      <c r="A1577" s="296">
        <v>1108118</v>
      </c>
      <c r="B1577" s="343" t="s">
        <v>1602</v>
      </c>
      <c r="C1577" s="296" t="s">
        <v>222</v>
      </c>
      <c r="D1577" s="344">
        <v>467.6</v>
      </c>
      <c r="E1577" s="360">
        <v>0.69799999999999995</v>
      </c>
      <c r="F1577" s="344">
        <v>211.66</v>
      </c>
      <c r="G1577" s="360">
        <v>0.75780000000000003</v>
      </c>
      <c r="H1577" s="344">
        <v>232.12</v>
      </c>
      <c r="I1577" s="360">
        <v>0.69099999999999995</v>
      </c>
      <c r="J1577" s="344">
        <v>217.74</v>
      </c>
      <c r="K1577" s="360">
        <v>0.73660000000000003</v>
      </c>
      <c r="L1577" s="344">
        <v>239.1</v>
      </c>
      <c r="M1577" s="360">
        <v>0.67079999999999995</v>
      </c>
      <c r="N1577" s="344">
        <v>235.32</v>
      </c>
      <c r="O1577" s="360">
        <v>0.68159999999999998</v>
      </c>
      <c r="P1577" s="344">
        <v>215.3</v>
      </c>
      <c r="Q1577" s="360">
        <v>0.745</v>
      </c>
      <c r="R1577" s="344">
        <v>238.62</v>
      </c>
    </row>
    <row r="1578" spans="1:18">
      <c r="A1578" s="296">
        <v>1106158</v>
      </c>
      <c r="B1578" s="343" t="s">
        <v>1603</v>
      </c>
      <c r="C1578" s="296" t="s">
        <v>222</v>
      </c>
      <c r="D1578" s="344">
        <v>494.4</v>
      </c>
      <c r="E1578" s="360">
        <v>0.82069999999999999</v>
      </c>
      <c r="F1578" s="344">
        <v>169.6</v>
      </c>
      <c r="G1578" s="360">
        <v>0.87639999999999996</v>
      </c>
      <c r="H1578" s="344">
        <v>189.24</v>
      </c>
      <c r="I1578" s="360">
        <v>0.78549999999999998</v>
      </c>
      <c r="J1578" s="344">
        <v>174.37</v>
      </c>
      <c r="K1578" s="360">
        <v>0.85240000000000005</v>
      </c>
      <c r="L1578" s="344">
        <v>197.14</v>
      </c>
      <c r="M1578" s="360">
        <v>0.754</v>
      </c>
      <c r="N1578" s="344">
        <v>192.44</v>
      </c>
      <c r="O1578" s="360">
        <v>0.77239999999999998</v>
      </c>
      <c r="P1578" s="344">
        <v>174.79</v>
      </c>
      <c r="Q1578" s="360">
        <v>0.85040000000000004</v>
      </c>
      <c r="R1578" s="344">
        <v>197.82</v>
      </c>
    </row>
    <row r="1579" spans="1:18">
      <c r="A1579" s="296">
        <v>1108120</v>
      </c>
      <c r="B1579" s="343" t="s">
        <v>1604</v>
      </c>
      <c r="C1579" s="296" t="s">
        <v>222</v>
      </c>
      <c r="D1579" s="344">
        <v>524.34</v>
      </c>
      <c r="E1579" s="360">
        <v>0.86829999999999996</v>
      </c>
      <c r="F1579" s="344">
        <v>343.73</v>
      </c>
      <c r="G1579" s="360">
        <v>0.89739999999999998</v>
      </c>
      <c r="H1579" s="344">
        <v>361.81</v>
      </c>
      <c r="I1579" s="360">
        <v>0.85260000000000002</v>
      </c>
      <c r="J1579" s="344">
        <v>346.16</v>
      </c>
      <c r="K1579" s="360">
        <v>0.8911</v>
      </c>
      <c r="L1579" s="344">
        <v>370.75</v>
      </c>
      <c r="M1579" s="360">
        <v>0.83199999999999996</v>
      </c>
      <c r="N1579" s="344">
        <v>365.79</v>
      </c>
      <c r="O1579" s="360">
        <v>0.84330000000000005</v>
      </c>
      <c r="P1579" s="344">
        <v>343.98</v>
      </c>
      <c r="Q1579" s="360">
        <v>0.89680000000000004</v>
      </c>
      <c r="R1579" s="344">
        <v>368.7</v>
      </c>
    </row>
    <row r="1580" spans="1:18">
      <c r="A1580" s="296">
        <v>1106050</v>
      </c>
      <c r="B1580" s="343" t="s">
        <v>1605</v>
      </c>
      <c r="C1580" s="296" t="s">
        <v>222</v>
      </c>
      <c r="D1580" s="344">
        <v>51.51</v>
      </c>
      <c r="E1580" s="360"/>
      <c r="F1580" s="344">
        <v>0</v>
      </c>
      <c r="G1580" s="360"/>
      <c r="H1580" s="344">
        <v>0</v>
      </c>
      <c r="I1580" s="360"/>
      <c r="J1580" s="344">
        <v>0</v>
      </c>
      <c r="K1580" s="360"/>
      <c r="L1580" s="344">
        <v>0</v>
      </c>
      <c r="M1580" s="360"/>
      <c r="N1580" s="344">
        <v>0</v>
      </c>
      <c r="O1580" s="360"/>
      <c r="P1580" s="344">
        <v>0</v>
      </c>
      <c r="Q1580" s="360"/>
      <c r="R1580" s="344">
        <v>0</v>
      </c>
    </row>
    <row r="1581" spans="1:18">
      <c r="A1581" s="296">
        <v>1106051</v>
      </c>
      <c r="B1581" s="343" t="s">
        <v>1606</v>
      </c>
      <c r="C1581" s="296" t="s">
        <v>222</v>
      </c>
      <c r="D1581" s="344">
        <v>43.39</v>
      </c>
      <c r="E1581" s="360"/>
      <c r="F1581" s="344">
        <v>0</v>
      </c>
      <c r="G1581" s="360"/>
      <c r="H1581" s="344">
        <v>0</v>
      </c>
      <c r="I1581" s="360"/>
      <c r="J1581" s="344">
        <v>0</v>
      </c>
      <c r="K1581" s="360"/>
      <c r="L1581" s="344">
        <v>0</v>
      </c>
      <c r="M1581" s="360"/>
      <c r="N1581" s="344">
        <v>0</v>
      </c>
      <c r="O1581" s="360"/>
      <c r="P1581" s="344">
        <v>0</v>
      </c>
      <c r="Q1581" s="360"/>
      <c r="R1581" s="344">
        <v>0</v>
      </c>
    </row>
    <row r="1582" spans="1:18">
      <c r="A1582" s="296">
        <v>1106061</v>
      </c>
      <c r="B1582" s="343" t="s">
        <v>1607</v>
      </c>
      <c r="C1582" s="296" t="s">
        <v>222</v>
      </c>
      <c r="D1582" s="344">
        <v>59.05</v>
      </c>
      <c r="E1582" s="360"/>
      <c r="F1582" s="344">
        <v>0</v>
      </c>
      <c r="G1582" s="360"/>
      <c r="H1582" s="344">
        <v>0</v>
      </c>
      <c r="I1582" s="360"/>
      <c r="J1582" s="344">
        <v>0</v>
      </c>
      <c r="K1582" s="360"/>
      <c r="L1582" s="344">
        <v>0</v>
      </c>
      <c r="M1582" s="360"/>
      <c r="N1582" s="344">
        <v>0</v>
      </c>
      <c r="O1582" s="360"/>
      <c r="P1582" s="344">
        <v>0</v>
      </c>
      <c r="Q1582" s="360"/>
      <c r="R1582" s="344">
        <v>0</v>
      </c>
    </row>
    <row r="1583" spans="1:18">
      <c r="A1583" s="296">
        <v>1106087</v>
      </c>
      <c r="B1583" s="343" t="s">
        <v>1608</v>
      </c>
      <c r="C1583" s="296" t="s">
        <v>222</v>
      </c>
      <c r="D1583" s="344">
        <v>51.16</v>
      </c>
      <c r="E1583" s="360"/>
      <c r="F1583" s="344">
        <v>0</v>
      </c>
      <c r="G1583" s="360"/>
      <c r="H1583" s="344">
        <v>0</v>
      </c>
      <c r="I1583" s="360"/>
      <c r="J1583" s="344">
        <v>0</v>
      </c>
      <c r="K1583" s="360"/>
      <c r="L1583" s="344">
        <v>0</v>
      </c>
      <c r="M1583" s="360"/>
      <c r="N1583" s="344">
        <v>0</v>
      </c>
      <c r="O1583" s="360"/>
      <c r="P1583" s="344">
        <v>0</v>
      </c>
      <c r="Q1583" s="360"/>
      <c r="R1583" s="344">
        <v>0</v>
      </c>
    </row>
    <row r="1584" spans="1:18">
      <c r="A1584" s="296">
        <v>1107860</v>
      </c>
      <c r="B1584" s="343" t="s">
        <v>1609</v>
      </c>
      <c r="C1584" s="296" t="s">
        <v>222</v>
      </c>
      <c r="D1584" s="344">
        <v>57.96</v>
      </c>
      <c r="E1584" s="360"/>
      <c r="F1584" s="344">
        <v>0</v>
      </c>
      <c r="G1584" s="360"/>
      <c r="H1584" s="344">
        <v>0</v>
      </c>
      <c r="I1584" s="360"/>
      <c r="J1584" s="344">
        <v>0</v>
      </c>
      <c r="K1584" s="360"/>
      <c r="L1584" s="344">
        <v>0</v>
      </c>
      <c r="M1584" s="360"/>
      <c r="N1584" s="344">
        <v>0</v>
      </c>
      <c r="O1584" s="360"/>
      <c r="P1584" s="344">
        <v>0</v>
      </c>
      <c r="Q1584" s="360"/>
      <c r="R1584" s="344">
        <v>0</v>
      </c>
    </row>
    <row r="1585" spans="1:18">
      <c r="A1585" s="296">
        <v>1106088</v>
      </c>
      <c r="B1585" s="343" t="s">
        <v>1610</v>
      </c>
      <c r="C1585" s="296" t="s">
        <v>222</v>
      </c>
      <c r="D1585" s="344">
        <v>62.59</v>
      </c>
      <c r="E1585" s="360"/>
      <c r="F1585" s="344">
        <v>0</v>
      </c>
      <c r="G1585" s="360"/>
      <c r="H1585" s="344">
        <v>0</v>
      </c>
      <c r="I1585" s="360"/>
      <c r="J1585" s="344">
        <v>0</v>
      </c>
      <c r="K1585" s="360"/>
      <c r="L1585" s="344">
        <v>0</v>
      </c>
      <c r="M1585" s="360"/>
      <c r="N1585" s="344">
        <v>0</v>
      </c>
      <c r="O1585" s="360"/>
      <c r="P1585" s="344">
        <v>0</v>
      </c>
      <c r="Q1585" s="360"/>
      <c r="R1585" s="344">
        <v>0</v>
      </c>
    </row>
    <row r="1586" spans="1:18">
      <c r="A1586" s="296">
        <v>1106128</v>
      </c>
      <c r="B1586" s="343" t="s">
        <v>1611</v>
      </c>
      <c r="C1586" s="296" t="s">
        <v>222</v>
      </c>
      <c r="D1586" s="344">
        <v>51.94</v>
      </c>
      <c r="E1586" s="360"/>
      <c r="F1586" s="344">
        <v>0</v>
      </c>
      <c r="G1586" s="360"/>
      <c r="H1586" s="344">
        <v>0</v>
      </c>
      <c r="I1586" s="360"/>
      <c r="J1586" s="344">
        <v>0</v>
      </c>
      <c r="K1586" s="360"/>
      <c r="L1586" s="344">
        <v>0</v>
      </c>
      <c r="M1586" s="360"/>
      <c r="N1586" s="344">
        <v>0</v>
      </c>
      <c r="O1586" s="360"/>
      <c r="P1586" s="344">
        <v>0</v>
      </c>
      <c r="Q1586" s="360"/>
      <c r="R1586" s="344">
        <v>0</v>
      </c>
    </row>
    <row r="1587" spans="1:18">
      <c r="A1587" s="296">
        <v>1108056</v>
      </c>
      <c r="B1587" s="343" t="s">
        <v>1612</v>
      </c>
      <c r="C1587" s="296" t="s">
        <v>222</v>
      </c>
      <c r="D1587" s="344">
        <v>3030.36</v>
      </c>
      <c r="E1587" s="360"/>
      <c r="F1587" s="344">
        <v>0</v>
      </c>
      <c r="G1587" s="360"/>
      <c r="H1587" s="344">
        <v>0</v>
      </c>
      <c r="I1587" s="360"/>
      <c r="J1587" s="344">
        <v>0</v>
      </c>
      <c r="K1587" s="360"/>
      <c r="L1587" s="344">
        <v>0</v>
      </c>
      <c r="M1587" s="360"/>
      <c r="N1587" s="344">
        <v>0</v>
      </c>
      <c r="O1587" s="360"/>
      <c r="P1587" s="344">
        <v>0</v>
      </c>
      <c r="Q1587" s="360"/>
      <c r="R1587" s="344">
        <v>0</v>
      </c>
    </row>
    <row r="1588" spans="1:18">
      <c r="A1588" s="296">
        <v>1108059</v>
      </c>
      <c r="B1588" s="343" t="s">
        <v>1613</v>
      </c>
      <c r="C1588" s="296" t="s">
        <v>222</v>
      </c>
      <c r="D1588" s="344">
        <v>3218.17</v>
      </c>
      <c r="E1588" s="360">
        <v>0.59909999999999997</v>
      </c>
      <c r="F1588" s="344">
        <v>75.44</v>
      </c>
      <c r="G1588" s="360">
        <v>0.93540000000000001</v>
      </c>
      <c r="H1588" s="344">
        <v>79.77</v>
      </c>
      <c r="I1588" s="360">
        <v>0.48209999999999997</v>
      </c>
      <c r="J1588" s="344">
        <v>64.84</v>
      </c>
      <c r="K1588" s="360">
        <v>0.59319999999999995</v>
      </c>
      <c r="L1588" s="344">
        <v>75.48</v>
      </c>
      <c r="M1588" s="360">
        <v>0.10150000000000001</v>
      </c>
      <c r="N1588" s="344">
        <v>72.92</v>
      </c>
      <c r="O1588" s="360">
        <v>0.52739999999999998</v>
      </c>
      <c r="P1588" s="344">
        <v>69.760000000000005</v>
      </c>
      <c r="Q1588" s="360">
        <v>0.55130000000000001</v>
      </c>
      <c r="R1588" s="344">
        <v>71.61</v>
      </c>
    </row>
    <row r="1589" spans="1:18">
      <c r="A1589" s="296">
        <v>1207700</v>
      </c>
      <c r="B1589" s="343" t="s">
        <v>1614</v>
      </c>
      <c r="C1589" s="296" t="s">
        <v>222</v>
      </c>
      <c r="D1589" s="344">
        <v>571.5</v>
      </c>
      <c r="E1589" s="360">
        <v>0.26569999999999999</v>
      </c>
      <c r="F1589" s="344">
        <v>284.26</v>
      </c>
      <c r="G1589" s="360">
        <v>0.40179999999999999</v>
      </c>
      <c r="H1589" s="344">
        <v>293.08999999999997</v>
      </c>
      <c r="I1589" s="360">
        <v>0.28010000000000002</v>
      </c>
      <c r="J1589" s="344">
        <v>280.8</v>
      </c>
      <c r="K1589" s="360">
        <v>0.29239999999999999</v>
      </c>
      <c r="L1589" s="344">
        <v>283.45999999999998</v>
      </c>
      <c r="M1589" s="360">
        <v>5.1799999999999999E-2</v>
      </c>
      <c r="N1589" s="344">
        <v>286.24</v>
      </c>
      <c r="O1589" s="360">
        <v>0.2868</v>
      </c>
      <c r="P1589" s="344">
        <v>270.12</v>
      </c>
      <c r="Q1589" s="360">
        <v>0.3039</v>
      </c>
      <c r="R1589" s="344">
        <v>273.56</v>
      </c>
    </row>
    <row r="1590" spans="1:18">
      <c r="A1590" s="296">
        <v>1207701</v>
      </c>
      <c r="B1590" s="343" t="s">
        <v>1615</v>
      </c>
      <c r="C1590" s="296" t="s">
        <v>222</v>
      </c>
      <c r="D1590" s="344">
        <v>604.85</v>
      </c>
      <c r="E1590" s="360">
        <v>0.61770000000000003</v>
      </c>
      <c r="F1590" s="344">
        <v>78.569999999999993</v>
      </c>
      <c r="G1590" s="360">
        <v>0.93799999999999994</v>
      </c>
      <c r="H1590" s="344">
        <v>82.9</v>
      </c>
      <c r="I1590" s="360">
        <v>0.50170000000000003</v>
      </c>
      <c r="J1590" s="344">
        <v>67.97</v>
      </c>
      <c r="K1590" s="360">
        <v>0.6119</v>
      </c>
      <c r="L1590" s="344">
        <v>78.61</v>
      </c>
      <c r="M1590" s="360">
        <v>0.13730000000000001</v>
      </c>
      <c r="N1590" s="344">
        <v>76.05</v>
      </c>
      <c r="O1590" s="360">
        <v>0.54690000000000005</v>
      </c>
      <c r="P1590" s="344">
        <v>72.89</v>
      </c>
      <c r="Q1590" s="360">
        <v>0.5706</v>
      </c>
      <c r="R1590" s="344">
        <v>74.739999999999995</v>
      </c>
    </row>
    <row r="1591" spans="1:18">
      <c r="A1591" s="296">
        <v>1207702</v>
      </c>
      <c r="B1591" s="343" t="s">
        <v>1616</v>
      </c>
      <c r="C1591" s="296" t="s">
        <v>222</v>
      </c>
      <c r="D1591" s="344">
        <v>642.16</v>
      </c>
      <c r="E1591" s="360">
        <v>0.2797</v>
      </c>
      <c r="F1591" s="344">
        <v>290.25</v>
      </c>
      <c r="G1591" s="360">
        <v>0.41410000000000002</v>
      </c>
      <c r="H1591" s="344">
        <v>299.08</v>
      </c>
      <c r="I1591" s="360">
        <v>0.29449999999999998</v>
      </c>
      <c r="J1591" s="344">
        <v>286.79000000000002</v>
      </c>
      <c r="K1591" s="360">
        <v>0.30719999999999997</v>
      </c>
      <c r="L1591" s="344">
        <v>289.45</v>
      </c>
      <c r="M1591" s="360">
        <v>7.1400000000000005E-2</v>
      </c>
      <c r="N1591" s="344">
        <v>292.23</v>
      </c>
      <c r="O1591" s="360">
        <v>0.3014</v>
      </c>
      <c r="P1591" s="344">
        <v>276.11</v>
      </c>
      <c r="Q1591" s="360">
        <v>0.31900000000000001</v>
      </c>
      <c r="R1591" s="344">
        <v>279.55</v>
      </c>
    </row>
    <row r="1592" spans="1:18">
      <c r="A1592" s="296">
        <v>1207708</v>
      </c>
      <c r="B1592" s="343" t="s">
        <v>1617</v>
      </c>
      <c r="C1592" s="296" t="s">
        <v>222</v>
      </c>
      <c r="D1592" s="344">
        <v>583.57000000000005</v>
      </c>
      <c r="E1592" s="360"/>
      <c r="F1592" s="344">
        <v>0</v>
      </c>
      <c r="G1592" s="360"/>
      <c r="H1592" s="344">
        <v>0</v>
      </c>
      <c r="I1592" s="360"/>
      <c r="J1592" s="344">
        <v>0</v>
      </c>
      <c r="K1592" s="360"/>
      <c r="L1592" s="344">
        <v>0</v>
      </c>
      <c r="M1592" s="360"/>
      <c r="N1592" s="344">
        <v>0</v>
      </c>
      <c r="O1592" s="360"/>
      <c r="P1592" s="344">
        <v>0</v>
      </c>
      <c r="Q1592" s="360"/>
      <c r="R1592" s="344">
        <v>0</v>
      </c>
    </row>
    <row r="1593" spans="1:18">
      <c r="A1593" s="296">
        <v>1207703</v>
      </c>
      <c r="B1593" s="343" t="s">
        <v>1618</v>
      </c>
      <c r="C1593" s="296" t="s">
        <v>222</v>
      </c>
      <c r="D1593" s="344">
        <v>730.57</v>
      </c>
      <c r="E1593" s="360"/>
      <c r="F1593" s="344">
        <v>0</v>
      </c>
      <c r="G1593" s="360"/>
      <c r="H1593" s="344">
        <v>0</v>
      </c>
      <c r="I1593" s="360"/>
      <c r="J1593" s="344">
        <v>0</v>
      </c>
      <c r="K1593" s="360"/>
      <c r="L1593" s="344">
        <v>0</v>
      </c>
      <c r="M1593" s="360"/>
      <c r="N1593" s="344">
        <v>0</v>
      </c>
      <c r="O1593" s="360"/>
      <c r="P1593" s="344">
        <v>0</v>
      </c>
      <c r="Q1593" s="360"/>
      <c r="R1593" s="344">
        <v>0</v>
      </c>
    </row>
    <row r="1594" spans="1:18">
      <c r="A1594" s="296">
        <v>1207709</v>
      </c>
      <c r="B1594" s="343" t="s">
        <v>1619</v>
      </c>
      <c r="C1594" s="296" t="s">
        <v>222</v>
      </c>
      <c r="D1594" s="344">
        <v>664.56</v>
      </c>
      <c r="E1594" s="360">
        <v>0.56230000000000002</v>
      </c>
      <c r="F1594" s="344">
        <v>70.05</v>
      </c>
      <c r="G1594" s="360">
        <v>0.93049999999999999</v>
      </c>
      <c r="H1594" s="344">
        <v>74.38</v>
      </c>
      <c r="I1594" s="360">
        <v>0.4446</v>
      </c>
      <c r="J1594" s="344">
        <v>59.45</v>
      </c>
      <c r="K1594" s="360">
        <v>0.55630000000000002</v>
      </c>
      <c r="L1594" s="344">
        <v>70.14</v>
      </c>
      <c r="M1594" s="360">
        <v>0.10920000000000001</v>
      </c>
      <c r="N1594" s="344">
        <v>67.53</v>
      </c>
      <c r="O1594" s="360">
        <v>0.48970000000000002</v>
      </c>
      <c r="P1594" s="344">
        <v>64.37</v>
      </c>
      <c r="Q1594" s="360">
        <v>0.51370000000000005</v>
      </c>
      <c r="R1594" s="344">
        <v>66.22</v>
      </c>
    </row>
    <row r="1595" spans="1:18">
      <c r="A1595" s="296">
        <v>1207710</v>
      </c>
      <c r="B1595" s="343" t="s">
        <v>1620</v>
      </c>
      <c r="C1595" s="296" t="s">
        <v>222</v>
      </c>
      <c r="D1595" s="344">
        <v>888.66</v>
      </c>
      <c r="E1595" s="360">
        <v>0.26400000000000001</v>
      </c>
      <c r="F1595" s="344">
        <v>247.1</v>
      </c>
      <c r="G1595" s="360">
        <v>0.41449999999999998</v>
      </c>
      <c r="H1595" s="344">
        <v>255.23</v>
      </c>
      <c r="I1595" s="360">
        <v>0.27550000000000002</v>
      </c>
      <c r="J1595" s="344">
        <v>242.54</v>
      </c>
      <c r="K1595" s="360">
        <v>0.28989999999999999</v>
      </c>
      <c r="L1595" s="344">
        <v>246.49</v>
      </c>
      <c r="M1595" s="360">
        <v>5.96E-2</v>
      </c>
      <c r="N1595" s="344">
        <v>248.38</v>
      </c>
      <c r="O1595" s="360">
        <v>0.28310000000000002</v>
      </c>
      <c r="P1595" s="344">
        <v>234.26</v>
      </c>
      <c r="Q1595" s="360">
        <v>0.30009999999999998</v>
      </c>
      <c r="R1595" s="344">
        <v>237.45</v>
      </c>
    </row>
    <row r="1596" spans="1:18">
      <c r="A1596" s="296">
        <v>1207711</v>
      </c>
      <c r="B1596" s="343" t="s">
        <v>1621</v>
      </c>
      <c r="C1596" s="296" t="s">
        <v>222</v>
      </c>
      <c r="D1596" s="344">
        <v>1109.42</v>
      </c>
      <c r="E1596" s="360">
        <v>1</v>
      </c>
      <c r="F1596" s="344">
        <v>7.0000000000000007E-2</v>
      </c>
      <c r="G1596" s="360">
        <v>0</v>
      </c>
      <c r="H1596" s="344">
        <v>0.06</v>
      </c>
      <c r="I1596" s="360">
        <v>1</v>
      </c>
      <c r="J1596" s="344">
        <v>0.08</v>
      </c>
      <c r="K1596" s="360">
        <v>0</v>
      </c>
      <c r="L1596" s="344">
        <v>0.09</v>
      </c>
      <c r="M1596" s="360">
        <v>0</v>
      </c>
      <c r="N1596" s="344">
        <v>0.06</v>
      </c>
      <c r="O1596" s="360">
        <v>0</v>
      </c>
      <c r="P1596" s="344">
        <v>0.06</v>
      </c>
      <c r="Q1596" s="360">
        <v>0</v>
      </c>
      <c r="R1596" s="344">
        <v>0.06</v>
      </c>
    </row>
    <row r="1597" spans="1:18">
      <c r="A1597" s="296">
        <v>1207713</v>
      </c>
      <c r="B1597" s="343" t="s">
        <v>1622</v>
      </c>
      <c r="C1597" s="296" t="s">
        <v>222</v>
      </c>
      <c r="D1597" s="344">
        <v>1683.71</v>
      </c>
      <c r="E1597" s="360">
        <v>2.3300000000000001E-2</v>
      </c>
      <c r="F1597" s="344">
        <v>5.18</v>
      </c>
      <c r="G1597" s="360">
        <v>0</v>
      </c>
      <c r="H1597" s="344">
        <v>4.6100000000000003</v>
      </c>
      <c r="I1597" s="360">
        <v>2.5999999999999999E-2</v>
      </c>
      <c r="J1597" s="344">
        <v>4.38</v>
      </c>
      <c r="K1597" s="360">
        <v>0</v>
      </c>
      <c r="L1597" s="344">
        <v>5.05</v>
      </c>
      <c r="M1597" s="360">
        <v>0</v>
      </c>
      <c r="N1597" s="344">
        <v>4.9000000000000004</v>
      </c>
      <c r="O1597" s="360">
        <v>0</v>
      </c>
      <c r="P1597" s="344">
        <v>3.42</v>
      </c>
      <c r="Q1597" s="360">
        <v>0</v>
      </c>
      <c r="R1597" s="344">
        <v>4.03</v>
      </c>
    </row>
    <row r="1598" spans="1:18">
      <c r="A1598" s="296">
        <v>1207714</v>
      </c>
      <c r="B1598" s="343" t="s">
        <v>1623</v>
      </c>
      <c r="C1598" s="296" t="s">
        <v>222</v>
      </c>
      <c r="D1598" s="344">
        <v>927.9</v>
      </c>
      <c r="E1598" s="360">
        <v>1</v>
      </c>
      <c r="F1598" s="344">
        <v>0.17</v>
      </c>
      <c r="G1598" s="360">
        <v>0</v>
      </c>
      <c r="H1598" s="344">
        <v>0.27</v>
      </c>
      <c r="I1598" s="360">
        <v>1</v>
      </c>
      <c r="J1598" s="344">
        <v>0.09</v>
      </c>
      <c r="K1598" s="360">
        <v>0</v>
      </c>
      <c r="L1598" s="344">
        <v>0.25</v>
      </c>
      <c r="M1598" s="360">
        <v>0</v>
      </c>
      <c r="N1598" s="344">
        <v>0.1</v>
      </c>
      <c r="O1598" s="360">
        <v>0</v>
      </c>
      <c r="P1598" s="344">
        <v>0.27</v>
      </c>
      <c r="Q1598" s="360">
        <v>1</v>
      </c>
      <c r="R1598" s="344">
        <v>0.21</v>
      </c>
    </row>
    <row r="1599" spans="1:18">
      <c r="A1599" s="296">
        <v>1207715</v>
      </c>
      <c r="B1599" s="343" t="s">
        <v>1624</v>
      </c>
      <c r="C1599" s="296" t="s">
        <v>222</v>
      </c>
      <c r="D1599" s="344">
        <v>1157.06</v>
      </c>
      <c r="E1599" s="360">
        <v>8.1299999999999997E-2</v>
      </c>
      <c r="F1599" s="344">
        <v>5.13</v>
      </c>
      <c r="G1599" s="360">
        <v>0</v>
      </c>
      <c r="H1599" s="344">
        <v>4.76</v>
      </c>
      <c r="I1599" s="360">
        <v>9.0300000000000005E-2</v>
      </c>
      <c r="J1599" s="344">
        <v>4.21</v>
      </c>
      <c r="K1599" s="360">
        <v>0</v>
      </c>
      <c r="L1599" s="344">
        <v>5.07</v>
      </c>
      <c r="M1599" s="360">
        <v>0</v>
      </c>
      <c r="N1599" s="344">
        <v>4.75</v>
      </c>
      <c r="O1599" s="360">
        <v>0</v>
      </c>
      <c r="P1599" s="344">
        <v>3.61</v>
      </c>
      <c r="Q1599" s="360">
        <v>0.1191</v>
      </c>
      <c r="R1599" s="344">
        <v>4.08</v>
      </c>
    </row>
    <row r="1600" spans="1:18">
      <c r="A1600" s="296">
        <v>1207717</v>
      </c>
      <c r="B1600" s="343" t="s">
        <v>1625</v>
      </c>
      <c r="C1600" s="296" t="s">
        <v>222</v>
      </c>
      <c r="D1600" s="344">
        <v>1750.41</v>
      </c>
      <c r="E1600" s="360"/>
      <c r="F1600" s="344">
        <v>0</v>
      </c>
      <c r="G1600" s="360"/>
      <c r="H1600" s="344">
        <v>0</v>
      </c>
      <c r="I1600" s="360"/>
      <c r="J1600" s="344">
        <v>0</v>
      </c>
      <c r="K1600" s="360"/>
      <c r="L1600" s="344">
        <v>0</v>
      </c>
      <c r="M1600" s="360"/>
      <c r="N1600" s="344">
        <v>0</v>
      </c>
      <c r="O1600" s="360"/>
      <c r="P1600" s="344">
        <v>0</v>
      </c>
      <c r="Q1600" s="360"/>
      <c r="R1600" s="344">
        <v>0</v>
      </c>
    </row>
    <row r="1601" spans="1:18">
      <c r="A1601" s="296">
        <v>1207718</v>
      </c>
      <c r="B1601" s="343" t="s">
        <v>1626</v>
      </c>
      <c r="C1601" s="296" t="s">
        <v>222</v>
      </c>
      <c r="D1601" s="344">
        <v>971.79</v>
      </c>
      <c r="E1601" s="360"/>
      <c r="F1601" s="344">
        <v>0</v>
      </c>
      <c r="G1601" s="360"/>
      <c r="H1601" s="344">
        <v>0</v>
      </c>
      <c r="I1601" s="360"/>
      <c r="J1601" s="344">
        <v>0</v>
      </c>
      <c r="K1601" s="360"/>
      <c r="L1601" s="344">
        <v>0</v>
      </c>
      <c r="M1601" s="360"/>
      <c r="N1601" s="344">
        <v>0</v>
      </c>
      <c r="O1601" s="360"/>
      <c r="P1601" s="344">
        <v>0</v>
      </c>
      <c r="Q1601" s="360"/>
      <c r="R1601" s="344">
        <v>0</v>
      </c>
    </row>
    <row r="1602" spans="1:18">
      <c r="A1602" s="296">
        <v>1207719</v>
      </c>
      <c r="B1602" s="343" t="s">
        <v>1627</v>
      </c>
      <c r="C1602" s="296" t="s">
        <v>222</v>
      </c>
      <c r="D1602" s="344">
        <v>1210.3599999999999</v>
      </c>
      <c r="E1602" s="360">
        <v>0.60050000000000003</v>
      </c>
      <c r="F1602" s="344">
        <v>68.77</v>
      </c>
      <c r="G1602" s="360">
        <v>0.69099999999999995</v>
      </c>
      <c r="H1602" s="344">
        <v>87.43</v>
      </c>
      <c r="I1602" s="360">
        <v>0.54349999999999998</v>
      </c>
      <c r="J1602" s="344">
        <v>71.67</v>
      </c>
      <c r="K1602" s="360">
        <v>0.66300000000000003</v>
      </c>
      <c r="L1602" s="344">
        <v>91.27</v>
      </c>
      <c r="M1602" s="360">
        <v>0</v>
      </c>
      <c r="N1602" s="344">
        <v>78.06</v>
      </c>
      <c r="O1602" s="360">
        <v>0.60880000000000001</v>
      </c>
      <c r="P1602" s="344">
        <v>73.52</v>
      </c>
      <c r="Q1602" s="360">
        <v>0.64639999999999997</v>
      </c>
      <c r="R1602" s="344">
        <v>83.69</v>
      </c>
    </row>
    <row r="1603" spans="1:18">
      <c r="A1603" s="296">
        <v>1207721</v>
      </c>
      <c r="B1603" s="343" t="s">
        <v>1628</v>
      </c>
      <c r="C1603" s="296" t="s">
        <v>222</v>
      </c>
      <c r="D1603" s="344">
        <v>1825.03</v>
      </c>
      <c r="E1603" s="360">
        <v>0.4632</v>
      </c>
      <c r="F1603" s="344">
        <v>170.42</v>
      </c>
      <c r="G1603" s="360">
        <v>0.52659999999999996</v>
      </c>
      <c r="H1603" s="344">
        <v>190.7</v>
      </c>
      <c r="I1603" s="360">
        <v>0.47060000000000002</v>
      </c>
      <c r="J1603" s="344">
        <v>175.89</v>
      </c>
      <c r="K1603" s="360">
        <v>0.51019999999999999</v>
      </c>
      <c r="L1603" s="344">
        <v>196.5</v>
      </c>
      <c r="M1603" s="360">
        <v>0</v>
      </c>
      <c r="N1603" s="344">
        <v>181.33</v>
      </c>
      <c r="O1603" s="360">
        <v>0.49490000000000001</v>
      </c>
      <c r="P1603" s="344">
        <v>172.13</v>
      </c>
      <c r="Q1603" s="360">
        <v>0.52139999999999997</v>
      </c>
      <c r="R1603" s="344">
        <v>182.87</v>
      </c>
    </row>
    <row r="1604" spans="1:18">
      <c r="A1604" s="296">
        <v>1207722</v>
      </c>
      <c r="B1604" s="343" t="s">
        <v>1629</v>
      </c>
      <c r="C1604" s="296" t="s">
        <v>222</v>
      </c>
      <c r="D1604" s="344">
        <v>1075.8</v>
      </c>
      <c r="E1604" s="360">
        <v>6.7900000000000002E-2</v>
      </c>
      <c r="F1604" s="344">
        <v>20.420000000000002</v>
      </c>
      <c r="G1604" s="360">
        <v>9.5000000000000001E-2</v>
      </c>
      <c r="H1604" s="344">
        <v>33.5</v>
      </c>
      <c r="I1604" s="360">
        <v>5.79E-2</v>
      </c>
      <c r="J1604" s="344">
        <v>21.32</v>
      </c>
      <c r="K1604" s="360">
        <v>9.0999999999999998E-2</v>
      </c>
      <c r="L1604" s="344">
        <v>37.35</v>
      </c>
      <c r="M1604" s="360">
        <v>0</v>
      </c>
      <c r="N1604" s="344">
        <v>29.44</v>
      </c>
      <c r="O1604" s="360">
        <v>0</v>
      </c>
      <c r="P1604" s="344">
        <v>27.94</v>
      </c>
      <c r="Q1604" s="360">
        <v>6.9400000000000003E-2</v>
      </c>
      <c r="R1604" s="344">
        <v>31.17</v>
      </c>
    </row>
    <row r="1605" spans="1:18">
      <c r="A1605" s="296">
        <v>1207723</v>
      </c>
      <c r="B1605" s="343" t="s">
        <v>1630</v>
      </c>
      <c r="C1605" s="296" t="s">
        <v>222</v>
      </c>
      <c r="D1605" s="344">
        <v>1336.66</v>
      </c>
      <c r="E1605" s="360">
        <v>0.12820000000000001</v>
      </c>
      <c r="F1605" s="344">
        <v>22.4</v>
      </c>
      <c r="G1605" s="360">
        <v>0.17499999999999999</v>
      </c>
      <c r="H1605" s="344">
        <v>35.479999999999997</v>
      </c>
      <c r="I1605" s="360">
        <v>0.1105</v>
      </c>
      <c r="J1605" s="344">
        <v>23.3</v>
      </c>
      <c r="K1605" s="360">
        <v>0.16819999999999999</v>
      </c>
      <c r="L1605" s="344">
        <v>39.25</v>
      </c>
      <c r="M1605" s="360">
        <v>0</v>
      </c>
      <c r="N1605" s="344">
        <v>32.17</v>
      </c>
      <c r="O1605" s="360">
        <v>0</v>
      </c>
      <c r="P1605" s="344">
        <v>29.92</v>
      </c>
      <c r="Q1605" s="360">
        <v>0.13100000000000001</v>
      </c>
      <c r="R1605" s="344">
        <v>33.15</v>
      </c>
    </row>
    <row r="1606" spans="1:18">
      <c r="A1606" s="296">
        <v>1207725</v>
      </c>
      <c r="B1606" s="343" t="s">
        <v>1631</v>
      </c>
      <c r="C1606" s="296" t="s">
        <v>222</v>
      </c>
      <c r="D1606" s="344">
        <v>2001.85</v>
      </c>
      <c r="E1606" s="360"/>
      <c r="F1606" s="344">
        <v>0</v>
      </c>
      <c r="G1606" s="360"/>
      <c r="H1606" s="344">
        <v>0</v>
      </c>
      <c r="I1606" s="360"/>
      <c r="J1606" s="344">
        <v>0</v>
      </c>
      <c r="K1606" s="360"/>
      <c r="L1606" s="344">
        <v>0</v>
      </c>
      <c r="M1606" s="360"/>
      <c r="N1606" s="344">
        <v>0</v>
      </c>
      <c r="O1606" s="360"/>
      <c r="P1606" s="344">
        <v>0</v>
      </c>
      <c r="Q1606" s="360"/>
      <c r="R1606" s="344">
        <v>0</v>
      </c>
    </row>
    <row r="1607" spans="1:18">
      <c r="A1607" s="296">
        <v>1207728</v>
      </c>
      <c r="B1607" s="343" t="s">
        <v>1632</v>
      </c>
      <c r="C1607" s="296" t="s">
        <v>222</v>
      </c>
      <c r="D1607" s="344">
        <v>851.73</v>
      </c>
      <c r="E1607" s="360"/>
      <c r="F1607" s="344">
        <v>0</v>
      </c>
      <c r="G1607" s="360"/>
      <c r="H1607" s="344">
        <v>0</v>
      </c>
      <c r="I1607" s="360"/>
      <c r="J1607" s="344">
        <v>0</v>
      </c>
      <c r="K1607" s="360"/>
      <c r="L1607" s="344">
        <v>0</v>
      </c>
      <c r="M1607" s="360"/>
      <c r="N1607" s="344">
        <v>0</v>
      </c>
      <c r="O1607" s="360"/>
      <c r="P1607" s="344">
        <v>0</v>
      </c>
      <c r="Q1607" s="360"/>
      <c r="R1607" s="344">
        <v>0</v>
      </c>
    </row>
    <row r="1608" spans="1:18">
      <c r="A1608" s="296">
        <v>1207727</v>
      </c>
      <c r="B1608" s="343" t="s">
        <v>1633</v>
      </c>
      <c r="C1608" s="296" t="s">
        <v>222</v>
      </c>
      <c r="D1608" s="344">
        <v>834.55</v>
      </c>
      <c r="E1608" s="360">
        <v>3.09E-2</v>
      </c>
      <c r="F1608" s="344">
        <v>19.329999999999998</v>
      </c>
      <c r="G1608" s="360">
        <v>4.3999999999999997E-2</v>
      </c>
      <c r="H1608" s="344">
        <v>32.409999999999997</v>
      </c>
      <c r="I1608" s="360">
        <v>2.6200000000000001E-2</v>
      </c>
      <c r="J1608" s="344">
        <v>20.23</v>
      </c>
      <c r="K1608" s="360">
        <v>4.2000000000000003E-2</v>
      </c>
      <c r="L1608" s="344">
        <v>36.29</v>
      </c>
      <c r="M1608" s="360">
        <v>0</v>
      </c>
      <c r="N1608" s="344">
        <v>27.93</v>
      </c>
      <c r="O1608" s="360">
        <v>0</v>
      </c>
      <c r="P1608" s="344">
        <v>26.85</v>
      </c>
      <c r="Q1608" s="360">
        <v>3.1699999999999999E-2</v>
      </c>
      <c r="R1608" s="344">
        <v>30.08</v>
      </c>
    </row>
    <row r="1609" spans="1:18">
      <c r="A1609" s="296">
        <v>1207726</v>
      </c>
      <c r="B1609" s="343" t="s">
        <v>1634</v>
      </c>
      <c r="C1609" s="296" t="s">
        <v>222</v>
      </c>
      <c r="D1609" s="344">
        <v>820.82</v>
      </c>
      <c r="E1609" s="360">
        <v>5.6899999999999999E-2</v>
      </c>
      <c r="F1609" s="344">
        <v>22.07</v>
      </c>
      <c r="G1609" s="360">
        <v>7.7899999999999997E-2</v>
      </c>
      <c r="H1609" s="344">
        <v>34.94</v>
      </c>
      <c r="I1609" s="360">
        <v>4.9200000000000001E-2</v>
      </c>
      <c r="J1609" s="344">
        <v>22.66</v>
      </c>
      <c r="K1609" s="360">
        <v>7.5899999999999995E-2</v>
      </c>
      <c r="L1609" s="344">
        <v>38.92</v>
      </c>
      <c r="M1609" s="360">
        <v>0</v>
      </c>
      <c r="N1609" s="344">
        <v>30.88</v>
      </c>
      <c r="O1609" s="360">
        <v>0</v>
      </c>
      <c r="P1609" s="344">
        <v>28.94</v>
      </c>
      <c r="Q1609" s="360">
        <v>5.9400000000000001E-2</v>
      </c>
      <c r="R1609" s="344">
        <v>32.39</v>
      </c>
    </row>
    <row r="1610" spans="1:18">
      <c r="A1610" s="296">
        <v>1208329</v>
      </c>
      <c r="B1610" s="343" t="s">
        <v>1635</v>
      </c>
      <c r="C1610" s="296" t="s">
        <v>222</v>
      </c>
      <c r="D1610" s="344">
        <v>805</v>
      </c>
      <c r="E1610" s="360">
        <v>6.0999999999999999E-2</v>
      </c>
      <c r="F1610" s="344">
        <v>20.21</v>
      </c>
      <c r="G1610" s="360">
        <v>8.5599999999999996E-2</v>
      </c>
      <c r="H1610" s="344">
        <v>33.29</v>
      </c>
      <c r="I1610" s="360">
        <v>5.1999999999999998E-2</v>
      </c>
      <c r="J1610" s="344">
        <v>21.11</v>
      </c>
      <c r="K1610" s="360">
        <v>8.2000000000000003E-2</v>
      </c>
      <c r="L1610" s="344">
        <v>37.14</v>
      </c>
      <c r="M1610" s="360">
        <v>0</v>
      </c>
      <c r="N1610" s="344">
        <v>29.14</v>
      </c>
      <c r="O1610" s="360">
        <v>0</v>
      </c>
      <c r="P1610" s="344">
        <v>27.73</v>
      </c>
      <c r="Q1610" s="360">
        <v>6.2399999999999997E-2</v>
      </c>
      <c r="R1610" s="344">
        <v>30.96</v>
      </c>
    </row>
    <row r="1611" spans="1:18">
      <c r="A1611" s="296">
        <v>1207685</v>
      </c>
      <c r="B1611" s="343" t="s">
        <v>1636</v>
      </c>
      <c r="C1611" s="296" t="s">
        <v>222</v>
      </c>
      <c r="D1611" s="344">
        <v>893.6</v>
      </c>
      <c r="E1611" s="360">
        <v>0.1158</v>
      </c>
      <c r="F1611" s="344">
        <v>21.97</v>
      </c>
      <c r="G1611" s="360">
        <v>0.15890000000000001</v>
      </c>
      <c r="H1611" s="344">
        <v>35.049999999999997</v>
      </c>
      <c r="I1611" s="360">
        <v>9.9599999999999994E-2</v>
      </c>
      <c r="J1611" s="344">
        <v>22.87</v>
      </c>
      <c r="K1611" s="360">
        <v>0.15260000000000001</v>
      </c>
      <c r="L1611" s="344">
        <v>38.83</v>
      </c>
      <c r="M1611" s="360">
        <v>0</v>
      </c>
      <c r="N1611" s="344">
        <v>31.57</v>
      </c>
      <c r="O1611" s="360">
        <v>0</v>
      </c>
      <c r="P1611" s="344">
        <v>29.49</v>
      </c>
      <c r="Q1611" s="360">
        <v>0.1183</v>
      </c>
      <c r="R1611" s="344">
        <v>32.72</v>
      </c>
    </row>
    <row r="1612" spans="1:18">
      <c r="A1612" s="296">
        <v>1207684</v>
      </c>
      <c r="B1612" s="343" t="s">
        <v>1637</v>
      </c>
      <c r="C1612" s="296" t="s">
        <v>222</v>
      </c>
      <c r="D1612" s="344">
        <v>870.91</v>
      </c>
      <c r="E1612" s="360">
        <v>6.9800000000000001E-2</v>
      </c>
      <c r="F1612" s="344">
        <v>20.48</v>
      </c>
      <c r="G1612" s="360">
        <v>9.7699999999999995E-2</v>
      </c>
      <c r="H1612" s="344">
        <v>33.56</v>
      </c>
      <c r="I1612" s="360">
        <v>5.96E-2</v>
      </c>
      <c r="J1612" s="344">
        <v>21.38</v>
      </c>
      <c r="K1612" s="360">
        <v>9.35E-2</v>
      </c>
      <c r="L1612" s="344">
        <v>37.4</v>
      </c>
      <c r="M1612" s="360">
        <v>0</v>
      </c>
      <c r="N1612" s="344">
        <v>29.53</v>
      </c>
      <c r="O1612" s="360">
        <v>0</v>
      </c>
      <c r="P1612" s="344">
        <v>28</v>
      </c>
      <c r="Q1612" s="360">
        <v>7.1400000000000005E-2</v>
      </c>
      <c r="R1612" s="344">
        <v>31.23</v>
      </c>
    </row>
    <row r="1613" spans="1:18">
      <c r="A1613" s="296">
        <v>1207683</v>
      </c>
      <c r="B1613" s="343" t="s">
        <v>1638</v>
      </c>
      <c r="C1613" s="296" t="s">
        <v>222</v>
      </c>
      <c r="D1613" s="344">
        <v>853.61</v>
      </c>
      <c r="E1613" s="360">
        <v>0.13159999999999999</v>
      </c>
      <c r="F1613" s="344">
        <v>22.52</v>
      </c>
      <c r="G1613" s="360">
        <v>0.1794</v>
      </c>
      <c r="H1613" s="344">
        <v>35.6</v>
      </c>
      <c r="I1613" s="360">
        <v>0.1135</v>
      </c>
      <c r="J1613" s="344">
        <v>23.42</v>
      </c>
      <c r="K1613" s="360">
        <v>0.17249999999999999</v>
      </c>
      <c r="L1613" s="344">
        <v>39.35</v>
      </c>
      <c r="M1613" s="360">
        <v>0</v>
      </c>
      <c r="N1613" s="344">
        <v>32.340000000000003</v>
      </c>
      <c r="O1613" s="360">
        <v>0</v>
      </c>
      <c r="P1613" s="344">
        <v>30.04</v>
      </c>
      <c r="Q1613" s="360">
        <v>0.13450000000000001</v>
      </c>
      <c r="R1613" s="344">
        <v>33.270000000000003</v>
      </c>
    </row>
    <row r="1614" spans="1:18">
      <c r="A1614" s="296">
        <v>1208337</v>
      </c>
      <c r="B1614" s="343" t="s">
        <v>1639</v>
      </c>
      <c r="C1614" s="296" t="s">
        <v>222</v>
      </c>
      <c r="D1614" s="344">
        <v>835.22</v>
      </c>
      <c r="E1614" s="360"/>
      <c r="F1614" s="344">
        <v>0</v>
      </c>
      <c r="G1614" s="360"/>
      <c r="H1614" s="344">
        <v>0</v>
      </c>
      <c r="I1614" s="360"/>
      <c r="J1614" s="344">
        <v>0</v>
      </c>
      <c r="K1614" s="360"/>
      <c r="L1614" s="344">
        <v>0</v>
      </c>
      <c r="M1614" s="360"/>
      <c r="N1614" s="344">
        <v>0</v>
      </c>
      <c r="O1614" s="360"/>
      <c r="P1614" s="344">
        <v>0</v>
      </c>
      <c r="Q1614" s="360"/>
      <c r="R1614" s="344">
        <v>0</v>
      </c>
    </row>
    <row r="1615" spans="1:18">
      <c r="A1615" s="296">
        <v>1207691</v>
      </c>
      <c r="B1615" s="343" t="s">
        <v>1640</v>
      </c>
      <c r="C1615" s="296" t="s">
        <v>222</v>
      </c>
      <c r="D1615" s="344">
        <v>943.6</v>
      </c>
      <c r="E1615" s="360"/>
      <c r="F1615" s="344">
        <v>0</v>
      </c>
      <c r="G1615" s="360"/>
      <c r="H1615" s="344">
        <v>0</v>
      </c>
      <c r="I1615" s="360"/>
      <c r="J1615" s="344">
        <v>0</v>
      </c>
      <c r="K1615" s="360"/>
      <c r="L1615" s="344">
        <v>0</v>
      </c>
      <c r="M1615" s="360"/>
      <c r="N1615" s="344">
        <v>0</v>
      </c>
      <c r="O1615" s="360"/>
      <c r="P1615" s="344">
        <v>0</v>
      </c>
      <c r="Q1615" s="360"/>
      <c r="R1615" s="344">
        <v>0</v>
      </c>
    </row>
    <row r="1616" spans="1:18">
      <c r="A1616" s="296">
        <v>1207690</v>
      </c>
      <c r="B1616" s="343" t="s">
        <v>1641</v>
      </c>
      <c r="C1616" s="296" t="s">
        <v>222</v>
      </c>
      <c r="D1616" s="344">
        <v>912.7</v>
      </c>
      <c r="E1616" s="360">
        <v>0.53800000000000003</v>
      </c>
      <c r="F1616" s="344">
        <v>58.07</v>
      </c>
      <c r="G1616" s="360">
        <v>0.6341</v>
      </c>
      <c r="H1616" s="344">
        <v>76.73</v>
      </c>
      <c r="I1616" s="360">
        <v>0.47989999999999999</v>
      </c>
      <c r="J1616" s="344">
        <v>60.97</v>
      </c>
      <c r="K1616" s="360">
        <v>0.60389999999999999</v>
      </c>
      <c r="L1616" s="344">
        <v>74.319999999999993</v>
      </c>
      <c r="M1616" s="360">
        <v>0</v>
      </c>
      <c r="N1616" s="344">
        <v>65.680000000000007</v>
      </c>
      <c r="O1616" s="360">
        <v>7.5700000000000003E-2</v>
      </c>
      <c r="P1616" s="344">
        <v>62.82</v>
      </c>
      <c r="Q1616" s="360">
        <v>0.58609999999999995</v>
      </c>
      <c r="R1616" s="344">
        <v>72.75</v>
      </c>
    </row>
    <row r="1617" spans="1:18">
      <c r="A1617" s="296">
        <v>1207689</v>
      </c>
      <c r="B1617" s="343" t="s">
        <v>1642</v>
      </c>
      <c r="C1617" s="296" t="s">
        <v>222</v>
      </c>
      <c r="D1617" s="344">
        <v>886.72</v>
      </c>
      <c r="E1617" s="360">
        <v>0.4768</v>
      </c>
      <c r="F1617" s="344">
        <v>137.86000000000001</v>
      </c>
      <c r="G1617" s="360">
        <v>0.54400000000000004</v>
      </c>
      <c r="H1617" s="344">
        <v>157.65</v>
      </c>
      <c r="I1617" s="360">
        <v>0.47570000000000001</v>
      </c>
      <c r="J1617" s="344">
        <v>142.56</v>
      </c>
      <c r="K1617" s="360">
        <v>0.52600000000000002</v>
      </c>
      <c r="L1617" s="344">
        <v>151.93</v>
      </c>
      <c r="M1617" s="360">
        <v>0</v>
      </c>
      <c r="N1617" s="344">
        <v>144.85</v>
      </c>
      <c r="O1617" s="360">
        <v>6.83E-2</v>
      </c>
      <c r="P1617" s="344">
        <v>140.47999999999999</v>
      </c>
      <c r="Q1617" s="360">
        <v>0.53380000000000005</v>
      </c>
      <c r="R1617" s="344">
        <v>150.56</v>
      </c>
    </row>
    <row r="1618" spans="1:18">
      <c r="A1618" s="296">
        <v>1208345</v>
      </c>
      <c r="B1618" s="343" t="s">
        <v>1643</v>
      </c>
      <c r="C1618" s="296" t="s">
        <v>222</v>
      </c>
      <c r="D1618" s="344">
        <v>865.3</v>
      </c>
      <c r="E1618" s="360">
        <v>0.50180000000000002</v>
      </c>
      <c r="F1618" s="344">
        <v>53.1</v>
      </c>
      <c r="G1618" s="360">
        <v>0.5998</v>
      </c>
      <c r="H1618" s="344">
        <v>71.760000000000005</v>
      </c>
      <c r="I1618" s="360">
        <v>0.44379999999999997</v>
      </c>
      <c r="J1618" s="344">
        <v>56</v>
      </c>
      <c r="K1618" s="360">
        <v>0.56879999999999997</v>
      </c>
      <c r="L1618" s="344">
        <v>70.349999999999994</v>
      </c>
      <c r="M1618" s="360">
        <v>0</v>
      </c>
      <c r="N1618" s="344">
        <v>60.71</v>
      </c>
      <c r="O1618" s="360">
        <v>0</v>
      </c>
      <c r="P1618" s="344">
        <v>57.85</v>
      </c>
      <c r="Q1618" s="360">
        <v>0.55059999999999998</v>
      </c>
      <c r="R1618" s="344">
        <v>67.78</v>
      </c>
    </row>
    <row r="1619" spans="1:18">
      <c r="A1619" s="296">
        <v>1207697</v>
      </c>
      <c r="B1619" s="343" t="s">
        <v>1644</v>
      </c>
      <c r="C1619" s="296" t="s">
        <v>222</v>
      </c>
      <c r="D1619" s="344">
        <v>1005.93</v>
      </c>
      <c r="E1619" s="360">
        <v>0.44169999999999998</v>
      </c>
      <c r="F1619" s="344">
        <v>127.97</v>
      </c>
      <c r="G1619" s="360">
        <v>0.50870000000000004</v>
      </c>
      <c r="H1619" s="344">
        <v>147.76</v>
      </c>
      <c r="I1619" s="360">
        <v>0.44059999999999999</v>
      </c>
      <c r="J1619" s="344">
        <v>132.66999999999999</v>
      </c>
      <c r="K1619" s="360">
        <v>0.49070000000000003</v>
      </c>
      <c r="L1619" s="344">
        <v>144.04</v>
      </c>
      <c r="M1619" s="360">
        <v>0</v>
      </c>
      <c r="N1619" s="344">
        <v>134.96</v>
      </c>
      <c r="O1619" s="360">
        <v>0</v>
      </c>
      <c r="P1619" s="344">
        <v>130.59</v>
      </c>
      <c r="Q1619" s="360">
        <v>0.4985</v>
      </c>
      <c r="R1619" s="344">
        <v>140.66999999999999</v>
      </c>
    </row>
    <row r="1620" spans="1:18">
      <c r="A1620" s="296">
        <v>1207696</v>
      </c>
      <c r="B1620" s="343" t="s">
        <v>1645</v>
      </c>
      <c r="C1620" s="296" t="s">
        <v>222</v>
      </c>
      <c r="D1620" s="344">
        <v>961.77</v>
      </c>
      <c r="E1620" s="360">
        <v>0.52200000000000002</v>
      </c>
      <c r="F1620" s="344">
        <v>58.87</v>
      </c>
      <c r="G1620" s="360">
        <v>0.6069</v>
      </c>
      <c r="H1620" s="344">
        <v>76.63</v>
      </c>
      <c r="I1620" s="360">
        <v>0.46629999999999999</v>
      </c>
      <c r="J1620" s="344">
        <v>61.67</v>
      </c>
      <c r="K1620" s="360">
        <v>0.57940000000000003</v>
      </c>
      <c r="L1620" s="344">
        <v>76.36</v>
      </c>
      <c r="M1620" s="360">
        <v>0</v>
      </c>
      <c r="N1620" s="344">
        <v>66.91</v>
      </c>
      <c r="O1620" s="360">
        <v>0</v>
      </c>
      <c r="P1620" s="344">
        <v>65.67</v>
      </c>
      <c r="Q1620" s="360">
        <v>0.54410000000000003</v>
      </c>
      <c r="R1620" s="344">
        <v>74.349999999999994</v>
      </c>
    </row>
    <row r="1621" spans="1:18">
      <c r="A1621" s="296">
        <v>1207695</v>
      </c>
      <c r="B1621" s="343" t="s">
        <v>1646</v>
      </c>
      <c r="C1621" s="296" t="s">
        <v>222</v>
      </c>
      <c r="D1621" s="344">
        <v>931.72</v>
      </c>
      <c r="E1621" s="360">
        <v>0.56430000000000002</v>
      </c>
      <c r="F1621" s="344">
        <v>112.38</v>
      </c>
      <c r="G1621" s="360">
        <v>0.63229999999999997</v>
      </c>
      <c r="H1621" s="344">
        <v>130.63999999999999</v>
      </c>
      <c r="I1621" s="360">
        <v>0.54390000000000005</v>
      </c>
      <c r="J1621" s="344">
        <v>115.97</v>
      </c>
      <c r="K1621" s="360">
        <v>0.61270000000000002</v>
      </c>
      <c r="L1621" s="344">
        <v>128.69</v>
      </c>
      <c r="M1621" s="360">
        <v>0</v>
      </c>
      <c r="N1621" s="344">
        <v>119.06</v>
      </c>
      <c r="O1621" s="360">
        <v>0</v>
      </c>
      <c r="P1621" s="344">
        <v>118.25</v>
      </c>
      <c r="Q1621" s="360">
        <v>0.60089999999999999</v>
      </c>
      <c r="R1621" s="344">
        <v>126.84</v>
      </c>
    </row>
    <row r="1622" spans="1:18">
      <c r="A1622" s="296">
        <v>1208353</v>
      </c>
      <c r="B1622" s="343" t="s">
        <v>1647</v>
      </c>
      <c r="C1622" s="296" t="s">
        <v>222</v>
      </c>
      <c r="D1622" s="344">
        <v>901.52</v>
      </c>
      <c r="E1622" s="360">
        <v>1</v>
      </c>
      <c r="F1622" s="344">
        <v>0.97</v>
      </c>
      <c r="G1622" s="360">
        <v>0</v>
      </c>
      <c r="H1622" s="344">
        <v>0.93</v>
      </c>
      <c r="I1622" s="360">
        <v>1</v>
      </c>
      <c r="J1622" s="344">
        <v>1.0900000000000001</v>
      </c>
      <c r="K1622" s="360">
        <v>0</v>
      </c>
      <c r="L1622" s="344">
        <v>1.08</v>
      </c>
      <c r="M1622" s="360">
        <v>0</v>
      </c>
      <c r="N1622" s="344">
        <v>0.93</v>
      </c>
      <c r="O1622" s="360">
        <v>1</v>
      </c>
      <c r="P1622" s="344">
        <v>0.98</v>
      </c>
      <c r="Q1622" s="360">
        <v>0</v>
      </c>
      <c r="R1622" s="344">
        <v>0.89</v>
      </c>
    </row>
    <row r="1623" spans="1:18">
      <c r="A1623" s="296">
        <v>1207663</v>
      </c>
      <c r="B1623" s="343" t="s">
        <v>1648</v>
      </c>
      <c r="C1623" s="296" t="s">
        <v>222</v>
      </c>
      <c r="D1623" s="344">
        <v>1187.43</v>
      </c>
      <c r="E1623" s="360">
        <v>0.46210000000000001</v>
      </c>
      <c r="F1623" s="344">
        <v>3.89</v>
      </c>
      <c r="G1623" s="360">
        <v>0</v>
      </c>
      <c r="H1623" s="344">
        <v>3.61</v>
      </c>
      <c r="I1623" s="360">
        <v>0.49030000000000001</v>
      </c>
      <c r="J1623" s="344">
        <v>3.78</v>
      </c>
      <c r="K1623" s="360">
        <v>0</v>
      </c>
      <c r="L1623" s="344">
        <v>4.04</v>
      </c>
      <c r="M1623" s="360">
        <v>0</v>
      </c>
      <c r="N1623" s="344">
        <v>3.72</v>
      </c>
      <c r="O1623" s="360">
        <v>0.4758</v>
      </c>
      <c r="P1623" s="344">
        <v>3.2</v>
      </c>
      <c r="Q1623" s="360">
        <v>0</v>
      </c>
      <c r="R1623" s="344">
        <v>3.28</v>
      </c>
    </row>
    <row r="1624" spans="1:18">
      <c r="A1624" s="296">
        <v>1207662</v>
      </c>
      <c r="B1624" s="343" t="s">
        <v>1649</v>
      </c>
      <c r="C1624" s="296" t="s">
        <v>222</v>
      </c>
      <c r="D1624" s="344">
        <v>1157</v>
      </c>
      <c r="E1624" s="360">
        <v>1</v>
      </c>
      <c r="F1624" s="344">
        <v>1.02</v>
      </c>
      <c r="G1624" s="360">
        <v>0</v>
      </c>
      <c r="H1624" s="344">
        <v>0.99</v>
      </c>
      <c r="I1624" s="360">
        <v>1</v>
      </c>
      <c r="J1624" s="344">
        <v>1.1499999999999999</v>
      </c>
      <c r="K1624" s="360">
        <v>0</v>
      </c>
      <c r="L1624" s="344">
        <v>1.1399999999999999</v>
      </c>
      <c r="M1624" s="360">
        <v>0</v>
      </c>
      <c r="N1624" s="344">
        <v>0.99</v>
      </c>
      <c r="O1624" s="360">
        <v>1</v>
      </c>
      <c r="P1624" s="344">
        <v>1.03</v>
      </c>
      <c r="Q1624" s="360">
        <v>0</v>
      </c>
      <c r="R1624" s="344">
        <v>0.94</v>
      </c>
    </row>
    <row r="1625" spans="1:18">
      <c r="A1625" s="296">
        <v>1207661</v>
      </c>
      <c r="B1625" s="343" t="s">
        <v>1650</v>
      </c>
      <c r="C1625" s="296" t="s">
        <v>222</v>
      </c>
      <c r="D1625" s="344">
        <v>1132.6600000000001</v>
      </c>
      <c r="E1625" s="360">
        <v>0.35339999999999999</v>
      </c>
      <c r="F1625" s="344">
        <v>5.37</v>
      </c>
      <c r="G1625" s="360">
        <v>0</v>
      </c>
      <c r="H1625" s="344">
        <v>4.9400000000000004</v>
      </c>
      <c r="I1625" s="360">
        <v>0.38059999999999999</v>
      </c>
      <c r="J1625" s="344">
        <v>5.04</v>
      </c>
      <c r="K1625" s="360">
        <v>0</v>
      </c>
      <c r="L1625" s="344">
        <v>5.47</v>
      </c>
      <c r="M1625" s="360">
        <v>0</v>
      </c>
      <c r="N1625" s="344">
        <v>5.13</v>
      </c>
      <c r="O1625" s="360">
        <v>0.36649999999999999</v>
      </c>
      <c r="P1625" s="344">
        <v>4.2</v>
      </c>
      <c r="Q1625" s="360">
        <v>0</v>
      </c>
      <c r="R1625" s="344">
        <v>4.4400000000000004</v>
      </c>
    </row>
    <row r="1626" spans="1:18">
      <c r="A1626" s="296">
        <v>1208361</v>
      </c>
      <c r="B1626" s="343" t="s">
        <v>1651</v>
      </c>
      <c r="C1626" s="296" t="s">
        <v>222</v>
      </c>
      <c r="D1626" s="344">
        <v>1096.1400000000001</v>
      </c>
      <c r="E1626" s="360">
        <v>1</v>
      </c>
      <c r="F1626" s="344">
        <v>1.22</v>
      </c>
      <c r="G1626" s="360">
        <v>0</v>
      </c>
      <c r="H1626" s="344">
        <v>1.18</v>
      </c>
      <c r="I1626" s="360">
        <v>1</v>
      </c>
      <c r="J1626" s="344">
        <v>1.37</v>
      </c>
      <c r="K1626" s="360">
        <v>0</v>
      </c>
      <c r="L1626" s="344">
        <v>1.36</v>
      </c>
      <c r="M1626" s="360">
        <v>0</v>
      </c>
      <c r="N1626" s="344">
        <v>1.18</v>
      </c>
      <c r="O1626" s="360">
        <v>1</v>
      </c>
      <c r="P1626" s="344">
        <v>1.23</v>
      </c>
      <c r="Q1626" s="360">
        <v>0</v>
      </c>
      <c r="R1626" s="344">
        <v>1.1299999999999999</v>
      </c>
    </row>
    <row r="1627" spans="1:18">
      <c r="A1627" s="296">
        <v>1207669</v>
      </c>
      <c r="B1627" s="343" t="s">
        <v>1652</v>
      </c>
      <c r="C1627" s="296" t="s">
        <v>222</v>
      </c>
      <c r="D1627" s="344">
        <v>1322.82</v>
      </c>
      <c r="E1627" s="360">
        <v>0.30220000000000002</v>
      </c>
      <c r="F1627" s="344">
        <v>7.45</v>
      </c>
      <c r="G1627" s="360">
        <v>0</v>
      </c>
      <c r="H1627" s="344">
        <v>6.82</v>
      </c>
      <c r="I1627" s="360">
        <v>0.32700000000000001</v>
      </c>
      <c r="J1627" s="344">
        <v>6.9</v>
      </c>
      <c r="K1627" s="360">
        <v>0</v>
      </c>
      <c r="L1627" s="344">
        <v>7.55</v>
      </c>
      <c r="M1627" s="360">
        <v>0</v>
      </c>
      <c r="N1627" s="344">
        <v>7.1</v>
      </c>
      <c r="O1627" s="360">
        <v>0.31409999999999999</v>
      </c>
      <c r="P1627" s="344">
        <v>5.7</v>
      </c>
      <c r="Q1627" s="360">
        <v>0</v>
      </c>
      <c r="R1627" s="344">
        <v>6.12</v>
      </c>
    </row>
    <row r="1628" spans="1:18">
      <c r="A1628" s="296">
        <v>1207668</v>
      </c>
      <c r="B1628" s="343" t="s">
        <v>1653</v>
      </c>
      <c r="C1628" s="296" t="s">
        <v>222</v>
      </c>
      <c r="D1628" s="344">
        <v>1285.04</v>
      </c>
      <c r="E1628" s="360">
        <v>1</v>
      </c>
      <c r="F1628" s="344">
        <v>4.8600000000000003</v>
      </c>
      <c r="G1628" s="360">
        <v>0</v>
      </c>
      <c r="H1628" s="344">
        <v>4.74</v>
      </c>
      <c r="I1628" s="360">
        <v>1</v>
      </c>
      <c r="J1628" s="344">
        <v>5.48</v>
      </c>
      <c r="K1628" s="360">
        <v>0</v>
      </c>
      <c r="L1628" s="344">
        <v>5.45</v>
      </c>
      <c r="M1628" s="360">
        <v>0</v>
      </c>
      <c r="N1628" s="344">
        <v>4.74</v>
      </c>
      <c r="O1628" s="360">
        <v>1</v>
      </c>
      <c r="P1628" s="344">
        <v>4.93</v>
      </c>
      <c r="Q1628" s="360">
        <v>0</v>
      </c>
      <c r="R1628" s="344">
        <v>4.5199999999999996</v>
      </c>
    </row>
    <row r="1629" spans="1:18">
      <c r="A1629" s="296">
        <v>1207667</v>
      </c>
      <c r="B1629" s="343" t="s">
        <v>1654</v>
      </c>
      <c r="C1629" s="296" t="s">
        <v>222</v>
      </c>
      <c r="D1629" s="344">
        <v>1228.3800000000001</v>
      </c>
      <c r="E1629" s="360">
        <v>0.56540000000000001</v>
      </c>
      <c r="F1629" s="344">
        <v>16.059999999999999</v>
      </c>
      <c r="G1629" s="360">
        <v>0</v>
      </c>
      <c r="H1629" s="344">
        <v>15.08</v>
      </c>
      <c r="I1629" s="360">
        <v>0.59350000000000003</v>
      </c>
      <c r="J1629" s="344">
        <v>16.100000000000001</v>
      </c>
      <c r="K1629" s="360">
        <v>0</v>
      </c>
      <c r="L1629" s="344">
        <v>16.93</v>
      </c>
      <c r="M1629" s="360">
        <v>0</v>
      </c>
      <c r="N1629" s="344">
        <v>15.46</v>
      </c>
      <c r="O1629" s="360">
        <v>0.57889999999999997</v>
      </c>
      <c r="P1629" s="344">
        <v>13.82</v>
      </c>
      <c r="Q1629" s="360">
        <v>0</v>
      </c>
      <c r="R1629" s="344">
        <v>13.86</v>
      </c>
    </row>
    <row r="1630" spans="1:18">
      <c r="A1630" s="296">
        <v>1208369</v>
      </c>
      <c r="B1630" s="343" t="s">
        <v>1655</v>
      </c>
      <c r="C1630" s="296" t="s">
        <v>222</v>
      </c>
      <c r="D1630" s="344">
        <v>1171.71</v>
      </c>
      <c r="E1630" s="360"/>
      <c r="F1630" s="344">
        <v>0</v>
      </c>
      <c r="G1630" s="360"/>
      <c r="H1630" s="344">
        <v>0</v>
      </c>
      <c r="I1630" s="360"/>
      <c r="J1630" s="344">
        <v>0</v>
      </c>
      <c r="K1630" s="360"/>
      <c r="L1630" s="344">
        <v>0</v>
      </c>
      <c r="M1630" s="360"/>
      <c r="N1630" s="344">
        <v>0</v>
      </c>
      <c r="O1630" s="360"/>
      <c r="P1630" s="344">
        <v>0</v>
      </c>
      <c r="Q1630" s="360"/>
      <c r="R1630" s="344">
        <v>0</v>
      </c>
    </row>
    <row r="1631" spans="1:18">
      <c r="A1631" s="296">
        <v>1207682</v>
      </c>
      <c r="B1631" s="343" t="s">
        <v>1656</v>
      </c>
      <c r="C1631" s="296" t="s">
        <v>222</v>
      </c>
      <c r="D1631" s="344">
        <v>947.01</v>
      </c>
      <c r="E1631" s="360"/>
      <c r="F1631" s="344">
        <v>0</v>
      </c>
      <c r="G1631" s="360"/>
      <c r="H1631" s="344">
        <v>0</v>
      </c>
      <c r="I1631" s="360"/>
      <c r="J1631" s="344">
        <v>0</v>
      </c>
      <c r="K1631" s="360"/>
      <c r="L1631" s="344">
        <v>0</v>
      </c>
      <c r="M1631" s="360"/>
      <c r="N1631" s="344">
        <v>0</v>
      </c>
      <c r="O1631" s="360"/>
      <c r="P1631" s="344">
        <v>0</v>
      </c>
      <c r="Q1631" s="360"/>
      <c r="R1631" s="344">
        <v>0</v>
      </c>
    </row>
    <row r="1632" spans="1:18">
      <c r="A1632" s="296">
        <v>1207681</v>
      </c>
      <c r="B1632" s="343" t="s">
        <v>1657</v>
      </c>
      <c r="C1632" s="296" t="s">
        <v>222</v>
      </c>
      <c r="D1632" s="344">
        <v>929.83</v>
      </c>
      <c r="E1632" s="360">
        <v>0</v>
      </c>
      <c r="F1632" s="344">
        <v>0.28000000000000003</v>
      </c>
      <c r="G1632" s="360">
        <v>0</v>
      </c>
      <c r="H1632" s="344">
        <v>0.3</v>
      </c>
      <c r="I1632" s="360">
        <v>0</v>
      </c>
      <c r="J1632" s="344">
        <v>0.28000000000000003</v>
      </c>
      <c r="K1632" s="360">
        <v>0</v>
      </c>
      <c r="L1632" s="344">
        <v>0.21</v>
      </c>
      <c r="M1632" s="360">
        <v>0</v>
      </c>
      <c r="N1632" s="344">
        <v>0.32</v>
      </c>
      <c r="O1632" s="360">
        <v>0</v>
      </c>
      <c r="P1632" s="344">
        <v>0.38</v>
      </c>
      <c r="Q1632" s="360">
        <v>0</v>
      </c>
      <c r="R1632" s="344">
        <v>0.28000000000000003</v>
      </c>
    </row>
    <row r="1633" spans="1:18">
      <c r="A1633" s="296">
        <v>1207729</v>
      </c>
      <c r="B1633" s="343" t="s">
        <v>1658</v>
      </c>
      <c r="C1633" s="296" t="s">
        <v>222</v>
      </c>
      <c r="D1633" s="344">
        <v>916.1</v>
      </c>
      <c r="E1633" s="360">
        <v>0</v>
      </c>
      <c r="F1633" s="344">
        <v>21.92</v>
      </c>
      <c r="G1633" s="360">
        <v>0</v>
      </c>
      <c r="H1633" s="344">
        <v>24.68</v>
      </c>
      <c r="I1633" s="360">
        <v>0</v>
      </c>
      <c r="J1633" s="344">
        <v>20.82</v>
      </c>
      <c r="K1633" s="360">
        <v>0</v>
      </c>
      <c r="L1633" s="344">
        <v>22.03</v>
      </c>
      <c r="M1633" s="360">
        <v>0</v>
      </c>
      <c r="N1633" s="344">
        <v>22.51</v>
      </c>
      <c r="O1633" s="360">
        <v>0</v>
      </c>
      <c r="P1633" s="344">
        <v>21.22</v>
      </c>
      <c r="Q1633" s="360">
        <v>0</v>
      </c>
      <c r="R1633" s="344">
        <v>21.54</v>
      </c>
    </row>
    <row r="1634" spans="1:18">
      <c r="A1634" s="296">
        <v>1208333</v>
      </c>
      <c r="B1634" s="343" t="s">
        <v>1659</v>
      </c>
      <c r="C1634" s="296" t="s">
        <v>222</v>
      </c>
      <c r="D1634" s="344">
        <v>900.28</v>
      </c>
      <c r="E1634" s="360">
        <v>0</v>
      </c>
      <c r="F1634" s="344">
        <v>0.35</v>
      </c>
      <c r="G1634" s="360">
        <v>0</v>
      </c>
      <c r="H1634" s="344">
        <v>0.38</v>
      </c>
      <c r="I1634" s="360">
        <v>0</v>
      </c>
      <c r="J1634" s="344">
        <v>0.35</v>
      </c>
      <c r="K1634" s="360">
        <v>0</v>
      </c>
      <c r="L1634" s="344">
        <v>0.27</v>
      </c>
      <c r="M1634" s="360">
        <v>0</v>
      </c>
      <c r="N1634" s="344">
        <v>0.39</v>
      </c>
      <c r="O1634" s="360">
        <v>0</v>
      </c>
      <c r="P1634" s="344">
        <v>0.48</v>
      </c>
      <c r="Q1634" s="360">
        <v>0</v>
      </c>
      <c r="R1634" s="344">
        <v>0.34</v>
      </c>
    </row>
    <row r="1635" spans="1:18">
      <c r="A1635" s="296">
        <v>1207688</v>
      </c>
      <c r="B1635" s="343" t="s">
        <v>1660</v>
      </c>
      <c r="C1635" s="296" t="s">
        <v>222</v>
      </c>
      <c r="D1635" s="344">
        <v>991.77</v>
      </c>
      <c r="E1635" s="360">
        <v>0</v>
      </c>
      <c r="F1635" s="344">
        <v>25.91</v>
      </c>
      <c r="G1635" s="360">
        <v>0</v>
      </c>
      <c r="H1635" s="344">
        <v>29.18</v>
      </c>
      <c r="I1635" s="360">
        <v>0</v>
      </c>
      <c r="J1635" s="344">
        <v>24.61</v>
      </c>
      <c r="K1635" s="360">
        <v>0</v>
      </c>
      <c r="L1635" s="344">
        <v>26.04</v>
      </c>
      <c r="M1635" s="360">
        <v>0</v>
      </c>
      <c r="N1635" s="344">
        <v>26.6</v>
      </c>
      <c r="O1635" s="360">
        <v>0</v>
      </c>
      <c r="P1635" s="344">
        <v>25.1</v>
      </c>
      <c r="Q1635" s="360">
        <v>0</v>
      </c>
      <c r="R1635" s="344">
        <v>25.45</v>
      </c>
    </row>
    <row r="1636" spans="1:18">
      <c r="A1636" s="296">
        <v>1207687</v>
      </c>
      <c r="B1636" s="343" t="s">
        <v>1661</v>
      </c>
      <c r="C1636" s="296" t="s">
        <v>222</v>
      </c>
      <c r="D1636" s="344">
        <v>969.08</v>
      </c>
      <c r="E1636" s="360">
        <v>0.62070000000000003</v>
      </c>
      <c r="F1636" s="344">
        <v>96.32</v>
      </c>
      <c r="G1636" s="360">
        <v>0.64590000000000003</v>
      </c>
      <c r="H1636" s="344">
        <v>119.19</v>
      </c>
      <c r="I1636" s="360">
        <v>0</v>
      </c>
      <c r="J1636" s="344">
        <v>107.85</v>
      </c>
      <c r="K1636" s="360">
        <v>0</v>
      </c>
      <c r="L1636" s="344">
        <v>128.01</v>
      </c>
      <c r="M1636" s="360">
        <v>0</v>
      </c>
      <c r="N1636" s="344">
        <v>110.38</v>
      </c>
      <c r="O1636" s="360">
        <v>0</v>
      </c>
      <c r="P1636" s="344">
        <v>102.39</v>
      </c>
      <c r="Q1636" s="360">
        <v>0.60760000000000003</v>
      </c>
      <c r="R1636" s="344">
        <v>115.75</v>
      </c>
    </row>
    <row r="1637" spans="1:18">
      <c r="A1637" s="296">
        <v>1207686</v>
      </c>
      <c r="B1637" s="343" t="s">
        <v>1662</v>
      </c>
      <c r="C1637" s="296" t="s">
        <v>222</v>
      </c>
      <c r="D1637" s="344">
        <v>951.78</v>
      </c>
      <c r="E1637" s="360">
        <v>0.48520000000000002</v>
      </c>
      <c r="F1637" s="344">
        <v>257.69</v>
      </c>
      <c r="G1637" s="360">
        <v>0.52829999999999999</v>
      </c>
      <c r="H1637" s="344">
        <v>295.93</v>
      </c>
      <c r="I1637" s="360">
        <v>0</v>
      </c>
      <c r="J1637" s="344">
        <v>289.08</v>
      </c>
      <c r="K1637" s="360">
        <v>0</v>
      </c>
      <c r="L1637" s="344">
        <v>301.08</v>
      </c>
      <c r="M1637" s="360">
        <v>0</v>
      </c>
      <c r="N1637" s="344">
        <v>277.99</v>
      </c>
      <c r="O1637" s="360">
        <v>0</v>
      </c>
      <c r="P1637" s="344">
        <v>259.29000000000002</v>
      </c>
      <c r="Q1637" s="360">
        <v>0.52510000000000001</v>
      </c>
      <c r="R1637" s="344">
        <v>283.14</v>
      </c>
    </row>
    <row r="1638" spans="1:18">
      <c r="A1638" s="296">
        <v>1208341</v>
      </c>
      <c r="B1638" s="343" t="s">
        <v>1663</v>
      </c>
      <c r="C1638" s="296" t="s">
        <v>222</v>
      </c>
      <c r="D1638" s="344">
        <v>933.39</v>
      </c>
      <c r="E1638" s="360">
        <v>0.67359999999999998</v>
      </c>
      <c r="F1638" s="344">
        <v>86.51</v>
      </c>
      <c r="G1638" s="360">
        <v>0.75439999999999996</v>
      </c>
      <c r="H1638" s="344">
        <v>105.17</v>
      </c>
      <c r="I1638" s="360">
        <v>0.62050000000000005</v>
      </c>
      <c r="J1638" s="344">
        <v>89.41</v>
      </c>
      <c r="K1638" s="360">
        <v>0.72989999999999999</v>
      </c>
      <c r="L1638" s="344">
        <v>104.77</v>
      </c>
      <c r="M1638" s="360">
        <v>0.62290000000000001</v>
      </c>
      <c r="N1638" s="344">
        <v>94.18</v>
      </c>
      <c r="O1638" s="360">
        <v>0.69289999999999996</v>
      </c>
      <c r="P1638" s="344">
        <v>91.26</v>
      </c>
      <c r="Q1638" s="360">
        <v>0.71509999999999996</v>
      </c>
      <c r="R1638" s="344">
        <v>101.43</v>
      </c>
    </row>
    <row r="1639" spans="1:18">
      <c r="A1639" s="296">
        <v>1207694</v>
      </c>
      <c r="B1639" s="343" t="s">
        <v>1664</v>
      </c>
      <c r="C1639" s="296" t="s">
        <v>222</v>
      </c>
      <c r="D1639" s="344">
        <v>1044.83</v>
      </c>
      <c r="E1639" s="360">
        <v>0.62609999999999999</v>
      </c>
      <c r="F1639" s="344">
        <v>176.57</v>
      </c>
      <c r="G1639" s="360">
        <v>0.68889999999999996</v>
      </c>
      <c r="H1639" s="344">
        <v>196.15</v>
      </c>
      <c r="I1639" s="360">
        <v>0.62009999999999998</v>
      </c>
      <c r="J1639" s="344">
        <v>180.93</v>
      </c>
      <c r="K1639" s="360">
        <v>0.67230000000000001</v>
      </c>
      <c r="L1639" s="344">
        <v>194.72</v>
      </c>
      <c r="M1639" s="360">
        <v>0.62470000000000003</v>
      </c>
      <c r="N1639" s="344">
        <v>185.16</v>
      </c>
      <c r="O1639" s="360">
        <v>0.65690000000000004</v>
      </c>
      <c r="P1639" s="344">
        <v>179.6</v>
      </c>
      <c r="Q1639" s="360">
        <v>0.67730000000000001</v>
      </c>
      <c r="R1639" s="344">
        <v>190.09</v>
      </c>
    </row>
    <row r="1640" spans="1:18">
      <c r="A1640" s="296">
        <v>1207693</v>
      </c>
      <c r="B1640" s="343" t="s">
        <v>1665</v>
      </c>
      <c r="C1640" s="296" t="s">
        <v>222</v>
      </c>
      <c r="D1640" s="344">
        <v>1013.94</v>
      </c>
      <c r="E1640" s="360"/>
      <c r="F1640" s="344">
        <v>0</v>
      </c>
      <c r="G1640" s="360"/>
      <c r="H1640" s="344">
        <v>0</v>
      </c>
      <c r="I1640" s="360"/>
      <c r="J1640" s="344">
        <v>0</v>
      </c>
      <c r="K1640" s="360"/>
      <c r="L1640" s="344">
        <v>0</v>
      </c>
      <c r="M1640" s="360"/>
      <c r="N1640" s="344">
        <v>0</v>
      </c>
      <c r="O1640" s="360"/>
      <c r="P1640" s="344">
        <v>0</v>
      </c>
      <c r="Q1640" s="360"/>
      <c r="R1640" s="344">
        <v>0</v>
      </c>
    </row>
    <row r="1641" spans="1:18">
      <c r="A1641" s="296">
        <v>1207692</v>
      </c>
      <c r="B1641" s="343" t="s">
        <v>1666</v>
      </c>
      <c r="C1641" s="296" t="s">
        <v>222</v>
      </c>
      <c r="D1641" s="344">
        <v>987.95</v>
      </c>
      <c r="E1641" s="360"/>
      <c r="F1641" s="344">
        <v>0</v>
      </c>
      <c r="G1641" s="360"/>
      <c r="H1641" s="344">
        <v>0</v>
      </c>
      <c r="I1641" s="360"/>
      <c r="J1641" s="344">
        <v>0</v>
      </c>
      <c r="K1641" s="360"/>
      <c r="L1641" s="344">
        <v>0</v>
      </c>
      <c r="M1641" s="360"/>
      <c r="N1641" s="344">
        <v>0</v>
      </c>
      <c r="O1641" s="360"/>
      <c r="P1641" s="344">
        <v>0</v>
      </c>
      <c r="Q1641" s="360"/>
      <c r="R1641" s="344">
        <v>0</v>
      </c>
    </row>
    <row r="1642" spans="1:18">
      <c r="A1642" s="296">
        <v>1208349</v>
      </c>
      <c r="B1642" s="343" t="s">
        <v>1667</v>
      </c>
      <c r="C1642" s="296" t="s">
        <v>222</v>
      </c>
      <c r="D1642" s="344">
        <v>966.54</v>
      </c>
      <c r="E1642" s="360">
        <v>1</v>
      </c>
      <c r="F1642" s="344">
        <v>5.29</v>
      </c>
      <c r="G1642" s="360">
        <v>1</v>
      </c>
      <c r="H1642" s="344">
        <v>5.29</v>
      </c>
      <c r="I1642" s="360">
        <v>1</v>
      </c>
      <c r="J1642" s="344">
        <v>5.29</v>
      </c>
      <c r="K1642" s="360">
        <v>1</v>
      </c>
      <c r="L1642" s="344">
        <v>5.29</v>
      </c>
      <c r="M1642" s="360">
        <v>1</v>
      </c>
      <c r="N1642" s="344">
        <v>5.29</v>
      </c>
      <c r="O1642" s="360">
        <v>1</v>
      </c>
      <c r="P1642" s="344">
        <v>5.29</v>
      </c>
      <c r="Q1642" s="360">
        <v>1</v>
      </c>
      <c r="R1642" s="344">
        <v>5.29</v>
      </c>
    </row>
    <row r="1643" spans="1:18">
      <c r="A1643" s="296">
        <v>1207660</v>
      </c>
      <c r="B1643" s="343" t="s">
        <v>1668</v>
      </c>
      <c r="C1643" s="296" t="s">
        <v>222</v>
      </c>
      <c r="D1643" s="344">
        <v>1110.43</v>
      </c>
      <c r="E1643" s="360">
        <v>0.4587</v>
      </c>
      <c r="F1643" s="344">
        <v>19.670000000000002</v>
      </c>
      <c r="G1643" s="360">
        <v>0.50790000000000002</v>
      </c>
      <c r="H1643" s="344">
        <v>19.940000000000001</v>
      </c>
      <c r="I1643" s="360">
        <v>0.501</v>
      </c>
      <c r="J1643" s="344">
        <v>20.09</v>
      </c>
      <c r="K1643" s="360">
        <v>0.49730000000000002</v>
      </c>
      <c r="L1643" s="344">
        <v>19.64</v>
      </c>
      <c r="M1643" s="360">
        <v>0.50870000000000004</v>
      </c>
      <c r="N1643" s="344">
        <v>19.940000000000001</v>
      </c>
      <c r="O1643" s="360">
        <v>0.501</v>
      </c>
      <c r="P1643" s="344">
        <v>19.18</v>
      </c>
      <c r="Q1643" s="360">
        <v>0.52090000000000003</v>
      </c>
      <c r="R1643" s="344">
        <v>19.27</v>
      </c>
    </row>
    <row r="1644" spans="1:18">
      <c r="A1644" s="296">
        <v>1207699</v>
      </c>
      <c r="B1644" s="343" t="s">
        <v>1669</v>
      </c>
      <c r="C1644" s="296" t="s">
        <v>222</v>
      </c>
      <c r="D1644" s="344">
        <v>1066.27</v>
      </c>
      <c r="E1644" s="360"/>
      <c r="F1644" s="344">
        <v>0</v>
      </c>
      <c r="G1644" s="360"/>
      <c r="H1644" s="344">
        <v>0</v>
      </c>
      <c r="I1644" s="360"/>
      <c r="J1644" s="344">
        <v>0</v>
      </c>
      <c r="K1644" s="360"/>
      <c r="L1644" s="344">
        <v>0</v>
      </c>
      <c r="M1644" s="360"/>
      <c r="N1644" s="344">
        <v>0</v>
      </c>
      <c r="O1644" s="360"/>
      <c r="P1644" s="344">
        <v>0</v>
      </c>
      <c r="Q1644" s="360"/>
      <c r="R1644" s="344">
        <v>0</v>
      </c>
    </row>
    <row r="1645" spans="1:18">
      <c r="A1645" s="296">
        <v>1207698</v>
      </c>
      <c r="B1645" s="343" t="s">
        <v>1670</v>
      </c>
      <c r="C1645" s="296" t="s">
        <v>222</v>
      </c>
      <c r="D1645" s="344">
        <v>1036.23</v>
      </c>
      <c r="E1645" s="360"/>
      <c r="F1645" s="344">
        <v>0</v>
      </c>
      <c r="G1645" s="360"/>
      <c r="H1645" s="344">
        <v>0</v>
      </c>
      <c r="I1645" s="360"/>
      <c r="J1645" s="344">
        <v>0</v>
      </c>
      <c r="K1645" s="360"/>
      <c r="L1645" s="344">
        <v>0</v>
      </c>
      <c r="M1645" s="360"/>
      <c r="N1645" s="344">
        <v>0</v>
      </c>
      <c r="O1645" s="360"/>
      <c r="P1645" s="344">
        <v>0</v>
      </c>
      <c r="Q1645" s="360"/>
      <c r="R1645" s="344">
        <v>0</v>
      </c>
    </row>
    <row r="1646" spans="1:18">
      <c r="A1646" s="296">
        <v>1208357</v>
      </c>
      <c r="B1646" s="343" t="s">
        <v>1671</v>
      </c>
      <c r="C1646" s="296" t="s">
        <v>222</v>
      </c>
      <c r="D1646" s="344">
        <v>1006.02</v>
      </c>
      <c r="E1646" s="360">
        <v>0.27489999999999998</v>
      </c>
      <c r="F1646" s="344">
        <v>29.97</v>
      </c>
      <c r="G1646" s="360">
        <v>0.32400000000000001</v>
      </c>
      <c r="H1646" s="344">
        <v>41.92</v>
      </c>
      <c r="I1646" s="360">
        <v>0.2316</v>
      </c>
      <c r="J1646" s="344">
        <v>29.53</v>
      </c>
      <c r="K1646" s="360">
        <v>0.32879999999999998</v>
      </c>
      <c r="L1646" s="344">
        <v>44.13</v>
      </c>
      <c r="M1646" s="360">
        <v>0.22</v>
      </c>
      <c r="N1646" s="344">
        <v>38.68</v>
      </c>
      <c r="O1646" s="360">
        <v>0.251</v>
      </c>
      <c r="P1646" s="344">
        <v>33.65</v>
      </c>
      <c r="Q1646" s="360">
        <v>0.28860000000000002</v>
      </c>
      <c r="R1646" s="344">
        <v>36.33</v>
      </c>
    </row>
    <row r="1647" spans="1:18">
      <c r="A1647" s="296">
        <v>1207666</v>
      </c>
      <c r="B1647" s="343" t="s">
        <v>1672</v>
      </c>
      <c r="C1647" s="296" t="s">
        <v>222</v>
      </c>
      <c r="D1647" s="344">
        <v>1295.42</v>
      </c>
      <c r="E1647" s="360">
        <v>0.1817</v>
      </c>
      <c r="F1647" s="344">
        <v>88.51</v>
      </c>
      <c r="G1647" s="360">
        <v>0.2147</v>
      </c>
      <c r="H1647" s="344">
        <v>101.79</v>
      </c>
      <c r="I1647" s="360">
        <v>0.1867</v>
      </c>
      <c r="J1647" s="344">
        <v>90.19</v>
      </c>
      <c r="K1647" s="360">
        <v>0.2107</v>
      </c>
      <c r="L1647" s="344">
        <v>102.51</v>
      </c>
      <c r="M1647" s="360">
        <v>0.18529999999999999</v>
      </c>
      <c r="N1647" s="344">
        <v>98.55</v>
      </c>
      <c r="O1647" s="360">
        <v>0.1928</v>
      </c>
      <c r="P1647" s="344">
        <v>89.66</v>
      </c>
      <c r="Q1647" s="360">
        <v>0.21190000000000001</v>
      </c>
      <c r="R1647" s="344">
        <v>92.82</v>
      </c>
    </row>
    <row r="1648" spans="1:18">
      <c r="A1648" s="296">
        <v>1207665</v>
      </c>
      <c r="B1648" s="343" t="s">
        <v>1673</v>
      </c>
      <c r="C1648" s="296" t="s">
        <v>222</v>
      </c>
      <c r="D1648" s="344">
        <v>1264.99</v>
      </c>
      <c r="E1648" s="360"/>
      <c r="F1648" s="344">
        <v>0</v>
      </c>
      <c r="G1648" s="360"/>
      <c r="H1648" s="344">
        <v>0</v>
      </c>
      <c r="I1648" s="360"/>
      <c r="J1648" s="344">
        <v>0</v>
      </c>
      <c r="K1648" s="360"/>
      <c r="L1648" s="344">
        <v>0</v>
      </c>
      <c r="M1648" s="360"/>
      <c r="N1648" s="344">
        <v>0</v>
      </c>
      <c r="O1648" s="360"/>
      <c r="P1648" s="344">
        <v>0</v>
      </c>
      <c r="Q1648" s="360"/>
      <c r="R1648" s="344">
        <v>0</v>
      </c>
    </row>
    <row r="1649" spans="1:18">
      <c r="A1649" s="296">
        <v>1207664</v>
      </c>
      <c r="B1649" s="343" t="s">
        <v>1674</v>
      </c>
      <c r="C1649" s="296" t="s">
        <v>222</v>
      </c>
      <c r="D1649" s="344">
        <v>1240.6400000000001</v>
      </c>
      <c r="E1649" s="360"/>
      <c r="F1649" s="344">
        <v>0</v>
      </c>
      <c r="G1649" s="360"/>
      <c r="H1649" s="344">
        <v>0</v>
      </c>
      <c r="I1649" s="360"/>
      <c r="J1649" s="344">
        <v>0</v>
      </c>
      <c r="K1649" s="360"/>
      <c r="L1649" s="344">
        <v>0</v>
      </c>
      <c r="M1649" s="360"/>
      <c r="N1649" s="344">
        <v>0</v>
      </c>
      <c r="O1649" s="360"/>
      <c r="P1649" s="344">
        <v>0</v>
      </c>
      <c r="Q1649" s="360"/>
      <c r="R1649" s="344">
        <v>0</v>
      </c>
    </row>
    <row r="1650" spans="1:18">
      <c r="A1650" s="296">
        <v>1208365</v>
      </c>
      <c r="B1650" s="343" t="s">
        <v>1675</v>
      </c>
      <c r="C1650" s="296" t="s">
        <v>222</v>
      </c>
      <c r="D1650" s="344">
        <v>1204.1300000000001</v>
      </c>
      <c r="E1650" s="360"/>
      <c r="F1650" s="344">
        <v>0</v>
      </c>
      <c r="G1650" s="360"/>
      <c r="H1650" s="344">
        <v>0</v>
      </c>
      <c r="I1650" s="360"/>
      <c r="J1650" s="344">
        <v>0</v>
      </c>
      <c r="K1650" s="360"/>
      <c r="L1650" s="344">
        <v>0</v>
      </c>
      <c r="M1650" s="360"/>
      <c r="N1650" s="344">
        <v>0</v>
      </c>
      <c r="O1650" s="360"/>
      <c r="P1650" s="344">
        <v>0</v>
      </c>
      <c r="Q1650" s="360"/>
      <c r="R1650" s="344">
        <v>0</v>
      </c>
    </row>
    <row r="1651" spans="1:18">
      <c r="A1651" s="296">
        <v>1207672</v>
      </c>
      <c r="B1651" s="343" t="s">
        <v>1676</v>
      </c>
      <c r="C1651" s="296" t="s">
        <v>222</v>
      </c>
      <c r="D1651" s="344">
        <v>1434.53</v>
      </c>
      <c r="E1651" s="360"/>
      <c r="F1651" s="344">
        <v>0</v>
      </c>
      <c r="G1651" s="360"/>
      <c r="H1651" s="344">
        <v>0</v>
      </c>
      <c r="I1651" s="360"/>
      <c r="J1651" s="344">
        <v>0</v>
      </c>
      <c r="K1651" s="360"/>
      <c r="L1651" s="344">
        <v>0</v>
      </c>
      <c r="M1651" s="360"/>
      <c r="N1651" s="344">
        <v>0</v>
      </c>
      <c r="O1651" s="360"/>
      <c r="P1651" s="344">
        <v>0</v>
      </c>
      <c r="Q1651" s="360"/>
      <c r="R1651" s="344">
        <v>0</v>
      </c>
    </row>
    <row r="1652" spans="1:18">
      <c r="A1652" s="296">
        <v>1207671</v>
      </c>
      <c r="B1652" s="343" t="s">
        <v>1677</v>
      </c>
      <c r="C1652" s="296" t="s">
        <v>222</v>
      </c>
      <c r="D1652" s="344">
        <v>1396.75</v>
      </c>
      <c r="E1652" s="360"/>
      <c r="F1652" s="344">
        <v>0</v>
      </c>
      <c r="G1652" s="360"/>
      <c r="H1652" s="344">
        <v>0</v>
      </c>
      <c r="I1652" s="360"/>
      <c r="J1652" s="344">
        <v>0</v>
      </c>
      <c r="K1652" s="360"/>
      <c r="L1652" s="344">
        <v>0</v>
      </c>
      <c r="M1652" s="360"/>
      <c r="N1652" s="344">
        <v>0</v>
      </c>
      <c r="O1652" s="360"/>
      <c r="P1652" s="344">
        <v>0</v>
      </c>
      <c r="Q1652" s="360"/>
      <c r="R1652" s="344">
        <v>0</v>
      </c>
    </row>
    <row r="1653" spans="1:18">
      <c r="A1653" s="296">
        <v>1207670</v>
      </c>
      <c r="B1653" s="343" t="s">
        <v>1678</v>
      </c>
      <c r="C1653" s="296" t="s">
        <v>222</v>
      </c>
      <c r="D1653" s="344">
        <v>1340.09</v>
      </c>
      <c r="E1653" s="360"/>
      <c r="F1653" s="344">
        <v>0</v>
      </c>
      <c r="G1653" s="360"/>
      <c r="H1653" s="344">
        <v>0</v>
      </c>
      <c r="I1653" s="360"/>
      <c r="J1653" s="344">
        <v>0</v>
      </c>
      <c r="K1653" s="360"/>
      <c r="L1653" s="344">
        <v>0</v>
      </c>
      <c r="M1653" s="360"/>
      <c r="N1653" s="344">
        <v>0</v>
      </c>
      <c r="O1653" s="360"/>
      <c r="P1653" s="344">
        <v>0</v>
      </c>
      <c r="Q1653" s="360"/>
      <c r="R1653" s="344">
        <v>0</v>
      </c>
    </row>
    <row r="1654" spans="1:18">
      <c r="A1654" s="296">
        <v>1208373</v>
      </c>
      <c r="B1654" s="343" t="s">
        <v>1679</v>
      </c>
      <c r="C1654" s="296" t="s">
        <v>222</v>
      </c>
      <c r="D1654" s="344">
        <v>1283.42</v>
      </c>
      <c r="E1654" s="360"/>
      <c r="F1654" s="344">
        <v>0</v>
      </c>
      <c r="G1654" s="360"/>
      <c r="H1654" s="344">
        <v>0</v>
      </c>
      <c r="I1654" s="360"/>
      <c r="J1654" s="344">
        <v>0</v>
      </c>
      <c r="K1654" s="360"/>
      <c r="L1654" s="344">
        <v>0</v>
      </c>
      <c r="M1654" s="360"/>
      <c r="N1654" s="344">
        <v>0</v>
      </c>
      <c r="O1654" s="360"/>
      <c r="P1654" s="344">
        <v>0</v>
      </c>
      <c r="Q1654" s="360"/>
      <c r="R1654" s="344">
        <v>0</v>
      </c>
    </row>
    <row r="1655" spans="1:18">
      <c r="A1655" s="296">
        <v>1400976</v>
      </c>
      <c r="B1655" s="343" t="s">
        <v>1680</v>
      </c>
      <c r="C1655" s="296" t="s">
        <v>105</v>
      </c>
      <c r="D1655" s="344">
        <v>5.22</v>
      </c>
      <c r="E1655" s="360"/>
      <c r="F1655" s="344">
        <v>0</v>
      </c>
      <c r="G1655" s="360"/>
      <c r="H1655" s="344">
        <v>0</v>
      </c>
      <c r="I1655" s="360"/>
      <c r="J1655" s="344">
        <v>0</v>
      </c>
      <c r="K1655" s="360"/>
      <c r="L1655" s="344">
        <v>0</v>
      </c>
      <c r="M1655" s="360"/>
      <c r="N1655" s="344">
        <v>0</v>
      </c>
      <c r="O1655" s="360"/>
      <c r="P1655" s="344">
        <v>0</v>
      </c>
      <c r="Q1655" s="360"/>
      <c r="R1655" s="344">
        <v>0</v>
      </c>
    </row>
    <row r="1656" spans="1:18">
      <c r="A1656" s="296">
        <v>1400970</v>
      </c>
      <c r="B1656" s="343" t="s">
        <v>1681</v>
      </c>
      <c r="C1656" s="296" t="s">
        <v>105</v>
      </c>
      <c r="D1656" s="344">
        <v>2.39</v>
      </c>
      <c r="E1656" s="360"/>
      <c r="F1656" s="344">
        <v>0</v>
      </c>
      <c r="G1656" s="360"/>
      <c r="H1656" s="344">
        <v>0</v>
      </c>
      <c r="I1656" s="360"/>
      <c r="J1656" s="344">
        <v>0</v>
      </c>
      <c r="K1656" s="360"/>
      <c r="L1656" s="344">
        <v>0</v>
      </c>
      <c r="M1656" s="360"/>
      <c r="N1656" s="344">
        <v>0</v>
      </c>
      <c r="O1656" s="360"/>
      <c r="P1656" s="344">
        <v>0</v>
      </c>
      <c r="Q1656" s="360"/>
      <c r="R1656" s="344">
        <v>0</v>
      </c>
    </row>
    <row r="1657" spans="1:18">
      <c r="A1657" s="296">
        <v>1400971</v>
      </c>
      <c r="B1657" s="343" t="s">
        <v>1682</v>
      </c>
      <c r="C1657" s="296" t="s">
        <v>105</v>
      </c>
      <c r="D1657" s="344">
        <v>10.44</v>
      </c>
      <c r="E1657" s="360"/>
      <c r="F1657" s="344">
        <v>0</v>
      </c>
      <c r="G1657" s="360"/>
      <c r="H1657" s="344">
        <v>0</v>
      </c>
      <c r="I1657" s="360"/>
      <c r="J1657" s="344">
        <v>0</v>
      </c>
      <c r="K1657" s="360"/>
      <c r="L1657" s="344">
        <v>0</v>
      </c>
      <c r="M1657" s="360"/>
      <c r="N1657" s="344">
        <v>0</v>
      </c>
      <c r="O1657" s="360"/>
      <c r="P1657" s="344">
        <v>0</v>
      </c>
      <c r="Q1657" s="360"/>
      <c r="R1657" s="344">
        <v>0</v>
      </c>
    </row>
    <row r="1658" spans="1:18">
      <c r="A1658" s="296">
        <v>1400972</v>
      </c>
      <c r="B1658" s="343" t="s">
        <v>1683</v>
      </c>
      <c r="C1658" s="296" t="s">
        <v>105</v>
      </c>
      <c r="D1658" s="344">
        <v>2.36</v>
      </c>
      <c r="E1658" s="360"/>
      <c r="F1658" s="344">
        <v>0</v>
      </c>
      <c r="G1658" s="360"/>
      <c r="H1658" s="344">
        <v>0</v>
      </c>
      <c r="I1658" s="360"/>
      <c r="J1658" s="344">
        <v>0</v>
      </c>
      <c r="K1658" s="360"/>
      <c r="L1658" s="344">
        <v>0</v>
      </c>
      <c r="M1658" s="360"/>
      <c r="N1658" s="344">
        <v>0</v>
      </c>
      <c r="O1658" s="360"/>
      <c r="P1658" s="344">
        <v>0</v>
      </c>
      <c r="Q1658" s="360"/>
      <c r="R1658" s="344">
        <v>0</v>
      </c>
    </row>
    <row r="1659" spans="1:18">
      <c r="A1659" s="296">
        <v>1416201</v>
      </c>
      <c r="B1659" s="343" t="s">
        <v>1684</v>
      </c>
      <c r="C1659" s="296" t="s">
        <v>1685</v>
      </c>
      <c r="D1659" s="344">
        <v>0.24</v>
      </c>
      <c r="E1659" s="360"/>
      <c r="F1659" s="344">
        <v>0</v>
      </c>
      <c r="G1659" s="360"/>
      <c r="H1659" s="344">
        <v>0</v>
      </c>
      <c r="I1659" s="360"/>
      <c r="J1659" s="344">
        <v>0</v>
      </c>
      <c r="K1659" s="360"/>
      <c r="L1659" s="344">
        <v>0</v>
      </c>
      <c r="M1659" s="360"/>
      <c r="N1659" s="344">
        <v>0</v>
      </c>
      <c r="O1659" s="360"/>
      <c r="P1659" s="344">
        <v>0</v>
      </c>
      <c r="Q1659" s="360"/>
      <c r="R1659" s="344">
        <v>0</v>
      </c>
    </row>
    <row r="1660" spans="1:18">
      <c r="A1660" s="296">
        <v>1400969</v>
      </c>
      <c r="B1660" s="343" t="s">
        <v>1686</v>
      </c>
      <c r="C1660" s="296" t="s">
        <v>26</v>
      </c>
      <c r="D1660" s="344">
        <v>0.17</v>
      </c>
      <c r="E1660" s="360"/>
      <c r="F1660" s="344">
        <v>0</v>
      </c>
      <c r="G1660" s="360"/>
      <c r="H1660" s="344">
        <v>0</v>
      </c>
      <c r="I1660" s="360"/>
      <c r="J1660" s="344">
        <v>0</v>
      </c>
      <c r="K1660" s="360"/>
      <c r="L1660" s="344">
        <v>0</v>
      </c>
      <c r="M1660" s="360"/>
      <c r="N1660" s="344">
        <v>0</v>
      </c>
      <c r="O1660" s="360"/>
      <c r="P1660" s="344">
        <v>0</v>
      </c>
      <c r="Q1660" s="360"/>
      <c r="R1660" s="344">
        <v>0</v>
      </c>
    </row>
    <row r="1661" spans="1:18">
      <c r="A1661" s="296">
        <v>1400975</v>
      </c>
      <c r="B1661" s="343" t="s">
        <v>1687</v>
      </c>
      <c r="C1661" s="296" t="s">
        <v>105</v>
      </c>
      <c r="D1661" s="344">
        <v>4.24</v>
      </c>
      <c r="E1661" s="360"/>
      <c r="F1661" s="344">
        <v>0</v>
      </c>
      <c r="G1661" s="360"/>
      <c r="H1661" s="344">
        <v>0</v>
      </c>
      <c r="I1661" s="360"/>
      <c r="J1661" s="344">
        <v>0</v>
      </c>
      <c r="K1661" s="360"/>
      <c r="L1661" s="344">
        <v>0</v>
      </c>
      <c r="M1661" s="360"/>
      <c r="N1661" s="344">
        <v>0</v>
      </c>
      <c r="O1661" s="360"/>
      <c r="P1661" s="344">
        <v>0</v>
      </c>
      <c r="Q1661" s="360"/>
      <c r="R1661" s="344">
        <v>0</v>
      </c>
    </row>
    <row r="1662" spans="1:18">
      <c r="A1662" s="296">
        <v>1416141</v>
      </c>
      <c r="B1662" s="343" t="s">
        <v>1688</v>
      </c>
      <c r="C1662" s="296" t="s">
        <v>105</v>
      </c>
      <c r="D1662" s="344">
        <v>3.89</v>
      </c>
      <c r="E1662" s="360">
        <v>1</v>
      </c>
      <c r="F1662" s="344">
        <v>1.1299999999999999</v>
      </c>
      <c r="G1662" s="360">
        <v>0</v>
      </c>
      <c r="H1662" s="344">
        <v>1.1000000000000001</v>
      </c>
      <c r="I1662" s="360">
        <v>1</v>
      </c>
      <c r="J1662" s="344">
        <v>1.28</v>
      </c>
      <c r="K1662" s="360">
        <v>0</v>
      </c>
      <c r="L1662" s="344">
        <v>1.27</v>
      </c>
      <c r="M1662" s="360">
        <v>0</v>
      </c>
      <c r="N1662" s="344">
        <v>1.1000000000000001</v>
      </c>
      <c r="O1662" s="360">
        <v>1</v>
      </c>
      <c r="P1662" s="344">
        <v>1.1399999999999999</v>
      </c>
      <c r="Q1662" s="360">
        <v>0</v>
      </c>
      <c r="R1662" s="344">
        <v>1.05</v>
      </c>
    </row>
    <row r="1663" spans="1:18">
      <c r="A1663" s="296">
        <v>1416142</v>
      </c>
      <c r="B1663" s="343" t="s">
        <v>1689</v>
      </c>
      <c r="C1663" s="296" t="s">
        <v>105</v>
      </c>
      <c r="D1663" s="344">
        <v>5.96</v>
      </c>
      <c r="E1663" s="360">
        <v>0.61839999999999995</v>
      </c>
      <c r="F1663" s="344">
        <v>3.65</v>
      </c>
      <c r="G1663" s="360">
        <v>0</v>
      </c>
      <c r="H1663" s="344">
        <v>3.44</v>
      </c>
      <c r="I1663" s="360">
        <v>0.64529999999999998</v>
      </c>
      <c r="J1663" s="344">
        <v>3.73</v>
      </c>
      <c r="K1663" s="360">
        <v>0</v>
      </c>
      <c r="L1663" s="344">
        <v>3.88</v>
      </c>
      <c r="M1663" s="360">
        <v>0</v>
      </c>
      <c r="N1663" s="344">
        <v>3.52</v>
      </c>
      <c r="O1663" s="360">
        <v>0.63070000000000004</v>
      </c>
      <c r="P1663" s="344">
        <v>3.21</v>
      </c>
      <c r="Q1663" s="360">
        <v>0</v>
      </c>
      <c r="R1663" s="344">
        <v>3.18</v>
      </c>
    </row>
    <row r="1664" spans="1:18">
      <c r="A1664" s="296">
        <v>1400973</v>
      </c>
      <c r="B1664" s="343" t="s">
        <v>1690</v>
      </c>
      <c r="C1664" s="296" t="s">
        <v>105</v>
      </c>
      <c r="D1664" s="344">
        <v>1.7</v>
      </c>
      <c r="E1664" s="360">
        <v>0.90859999999999996</v>
      </c>
      <c r="F1664" s="344">
        <v>331.91</v>
      </c>
      <c r="G1664" s="360">
        <v>0.93579999999999997</v>
      </c>
      <c r="H1664" s="344">
        <v>350.62</v>
      </c>
      <c r="I1664" s="360">
        <v>0.88580000000000003</v>
      </c>
      <c r="J1664" s="344">
        <v>344.81</v>
      </c>
      <c r="K1664" s="360">
        <v>0.90080000000000005</v>
      </c>
      <c r="L1664" s="344">
        <v>322.89</v>
      </c>
      <c r="M1664" s="360">
        <v>0</v>
      </c>
      <c r="N1664" s="344">
        <v>343.16</v>
      </c>
      <c r="O1664" s="360">
        <v>0.90510000000000002</v>
      </c>
      <c r="P1664" s="344">
        <v>336.65</v>
      </c>
      <c r="Q1664" s="360">
        <v>0.92259999999999998</v>
      </c>
      <c r="R1664" s="344">
        <v>366.48</v>
      </c>
    </row>
    <row r="1665" spans="1:18">
      <c r="A1665" s="296">
        <v>1400974</v>
      </c>
      <c r="B1665" s="343" t="s">
        <v>1691</v>
      </c>
      <c r="C1665" s="296" t="s">
        <v>105</v>
      </c>
      <c r="D1665" s="344">
        <v>1.98</v>
      </c>
      <c r="E1665" s="360">
        <v>0.77090000000000003</v>
      </c>
      <c r="F1665" s="344">
        <v>763.29</v>
      </c>
      <c r="G1665" s="360">
        <v>0.80840000000000001</v>
      </c>
      <c r="H1665" s="344">
        <v>785.4</v>
      </c>
      <c r="I1665" s="360">
        <v>0.78559999999999997</v>
      </c>
      <c r="J1665" s="344">
        <v>781.59</v>
      </c>
      <c r="K1665" s="360">
        <v>0.78949999999999998</v>
      </c>
      <c r="L1665" s="344">
        <v>727.74</v>
      </c>
      <c r="M1665" s="360">
        <v>0</v>
      </c>
      <c r="N1665" s="344">
        <v>777.94</v>
      </c>
      <c r="O1665" s="360">
        <v>0.79320000000000002</v>
      </c>
      <c r="P1665" s="344">
        <v>761.64</v>
      </c>
      <c r="Q1665" s="360">
        <v>0.81010000000000004</v>
      </c>
      <c r="R1665" s="344">
        <v>808.19</v>
      </c>
    </row>
    <row r="1666" spans="1:18">
      <c r="A1666" s="296">
        <v>1416139</v>
      </c>
      <c r="B1666" s="343" t="s">
        <v>1692</v>
      </c>
      <c r="C1666" s="296" t="s">
        <v>105</v>
      </c>
      <c r="D1666" s="344">
        <v>2.2000000000000002</v>
      </c>
      <c r="E1666" s="360">
        <v>0.9385</v>
      </c>
      <c r="F1666" s="344">
        <v>497.56</v>
      </c>
      <c r="G1666" s="360">
        <v>0.95720000000000005</v>
      </c>
      <c r="H1666" s="344">
        <v>516.27</v>
      </c>
      <c r="I1666" s="360">
        <v>0.92249999999999999</v>
      </c>
      <c r="J1666" s="344">
        <v>510.46</v>
      </c>
      <c r="K1666" s="360">
        <v>0.93300000000000005</v>
      </c>
      <c r="L1666" s="344">
        <v>474.42</v>
      </c>
      <c r="M1666" s="360">
        <v>0</v>
      </c>
      <c r="N1666" s="344">
        <v>508.81</v>
      </c>
      <c r="O1666" s="360">
        <v>0.93600000000000005</v>
      </c>
      <c r="P1666" s="344">
        <v>502.3</v>
      </c>
      <c r="Q1666" s="360">
        <v>0.94810000000000005</v>
      </c>
      <c r="R1666" s="344">
        <v>540.52</v>
      </c>
    </row>
    <row r="1667" spans="1:18">
      <c r="A1667" s="296">
        <v>1416202</v>
      </c>
      <c r="B1667" s="343" t="s">
        <v>1693</v>
      </c>
      <c r="C1667" s="296" t="s">
        <v>105</v>
      </c>
      <c r="D1667" s="344">
        <v>2.54</v>
      </c>
      <c r="E1667" s="360">
        <v>0.80449999999999999</v>
      </c>
      <c r="F1667" s="344">
        <v>1130.6400000000001</v>
      </c>
      <c r="G1667" s="360">
        <v>0.83679999999999999</v>
      </c>
      <c r="H1667" s="344">
        <v>1153.79</v>
      </c>
      <c r="I1667" s="360">
        <v>0.82</v>
      </c>
      <c r="J1667" s="344">
        <v>1150.5899999999999</v>
      </c>
      <c r="K1667" s="360">
        <v>0.82230000000000003</v>
      </c>
      <c r="L1667" s="344">
        <v>1066.9000000000001</v>
      </c>
      <c r="M1667" s="360">
        <v>0</v>
      </c>
      <c r="N1667" s="344">
        <v>1146.33</v>
      </c>
      <c r="O1667" s="360">
        <v>0.82540000000000002</v>
      </c>
      <c r="P1667" s="344">
        <v>1127.03</v>
      </c>
      <c r="Q1667" s="360">
        <v>0.83950000000000002</v>
      </c>
      <c r="R1667" s="344">
        <v>1190.5999999999999</v>
      </c>
    </row>
    <row r="1668" spans="1:18">
      <c r="A1668" s="296">
        <v>1416140</v>
      </c>
      <c r="B1668" s="343" t="s">
        <v>1694</v>
      </c>
      <c r="C1668" s="296" t="s">
        <v>105</v>
      </c>
      <c r="D1668" s="344">
        <v>2.9</v>
      </c>
      <c r="E1668" s="360">
        <v>3.6700000000000003E-2</v>
      </c>
      <c r="F1668" s="344">
        <v>22.51</v>
      </c>
      <c r="G1668" s="360">
        <v>5.2900000000000003E-2</v>
      </c>
      <c r="H1668" s="344">
        <v>41.22</v>
      </c>
      <c r="I1668" s="360">
        <v>2.8899999999999999E-2</v>
      </c>
      <c r="J1668" s="344">
        <v>35.409999999999997</v>
      </c>
      <c r="K1668" s="360">
        <v>3.3599999999999998E-2</v>
      </c>
      <c r="L1668" s="344">
        <v>39.89</v>
      </c>
      <c r="M1668" s="360">
        <v>0</v>
      </c>
      <c r="N1668" s="344">
        <v>33.76</v>
      </c>
      <c r="O1668" s="360">
        <v>3.5200000000000002E-2</v>
      </c>
      <c r="P1668" s="344">
        <v>27.25</v>
      </c>
      <c r="Q1668" s="360">
        <v>4.3700000000000003E-2</v>
      </c>
      <c r="R1668" s="344">
        <v>41.43</v>
      </c>
    </row>
    <row r="1669" spans="1:18">
      <c r="A1669" s="296">
        <v>1419543</v>
      </c>
      <c r="B1669" s="343" t="s">
        <v>1695</v>
      </c>
      <c r="C1669" s="296" t="s">
        <v>26</v>
      </c>
      <c r="D1669" s="344">
        <v>0.21</v>
      </c>
      <c r="E1669" s="360">
        <v>6.7000000000000004E-2</v>
      </c>
      <c r="F1669" s="344">
        <v>26.07</v>
      </c>
      <c r="G1669" s="360">
        <v>9.2399999999999996E-2</v>
      </c>
      <c r="H1669" s="344">
        <v>44.52</v>
      </c>
      <c r="I1669" s="360">
        <v>5.4100000000000002E-2</v>
      </c>
      <c r="J1669" s="344">
        <v>38.58</v>
      </c>
      <c r="K1669" s="360">
        <v>6.25E-2</v>
      </c>
      <c r="L1669" s="344">
        <v>43.25</v>
      </c>
      <c r="M1669" s="360">
        <v>0</v>
      </c>
      <c r="N1669" s="344">
        <v>37.19</v>
      </c>
      <c r="O1669" s="360">
        <v>6.4799999999999996E-2</v>
      </c>
      <c r="P1669" s="344">
        <v>30</v>
      </c>
      <c r="Q1669" s="360">
        <v>8.0299999999999996E-2</v>
      </c>
      <c r="R1669" s="344">
        <v>44.52</v>
      </c>
    </row>
    <row r="1670" spans="1:18">
      <c r="A1670" s="296">
        <v>1408173</v>
      </c>
      <c r="B1670" s="343" t="s">
        <v>1696</v>
      </c>
      <c r="C1670" s="296" t="s">
        <v>1685</v>
      </c>
      <c r="D1670" s="344">
        <v>0.06</v>
      </c>
      <c r="E1670" s="360">
        <v>0.81979999999999997</v>
      </c>
      <c r="F1670" s="344">
        <v>163.36000000000001</v>
      </c>
      <c r="G1670" s="360">
        <v>0.86950000000000005</v>
      </c>
      <c r="H1670" s="344">
        <v>182.07</v>
      </c>
      <c r="I1670" s="360">
        <v>0.78010000000000002</v>
      </c>
      <c r="J1670" s="344">
        <v>176.26</v>
      </c>
      <c r="K1670" s="360">
        <v>0.80589999999999995</v>
      </c>
      <c r="L1670" s="344">
        <v>171.53</v>
      </c>
      <c r="M1670" s="360">
        <v>0</v>
      </c>
      <c r="N1670" s="344">
        <v>174.61</v>
      </c>
      <c r="O1670" s="360">
        <v>0.8135</v>
      </c>
      <c r="P1670" s="344">
        <v>168.1</v>
      </c>
      <c r="Q1670" s="360">
        <v>0.84499999999999997</v>
      </c>
      <c r="R1670" s="344">
        <v>187.55</v>
      </c>
    </row>
    <row r="1671" spans="1:18">
      <c r="A1671" s="296">
        <v>1407063</v>
      </c>
      <c r="B1671" s="343" t="s">
        <v>1697</v>
      </c>
      <c r="C1671" s="296" t="s">
        <v>26</v>
      </c>
      <c r="D1671" s="344">
        <v>7.94</v>
      </c>
      <c r="E1671" s="360">
        <v>0.65549999999999997</v>
      </c>
      <c r="F1671" s="344">
        <v>398.55</v>
      </c>
      <c r="G1671" s="360">
        <v>0.70609999999999995</v>
      </c>
      <c r="H1671" s="344">
        <v>419.86</v>
      </c>
      <c r="I1671" s="360">
        <v>0.67030000000000001</v>
      </c>
      <c r="J1671" s="344">
        <v>415.59</v>
      </c>
      <c r="K1671" s="360">
        <v>0.67720000000000002</v>
      </c>
      <c r="L1671" s="344">
        <v>397.88</v>
      </c>
      <c r="M1671" s="360">
        <v>0</v>
      </c>
      <c r="N1671" s="344">
        <v>412.4</v>
      </c>
      <c r="O1671" s="360">
        <v>0.68240000000000001</v>
      </c>
      <c r="P1671" s="344">
        <v>398.38</v>
      </c>
      <c r="Q1671" s="360">
        <v>0.70640000000000003</v>
      </c>
      <c r="R1671" s="344">
        <v>423.59</v>
      </c>
    </row>
    <row r="1672" spans="1:18">
      <c r="A1672" s="296">
        <v>1407064</v>
      </c>
      <c r="B1672" s="343" t="s">
        <v>1698</v>
      </c>
      <c r="C1672" s="296" t="s">
        <v>26</v>
      </c>
      <c r="D1672" s="344">
        <v>8.1999999999999993</v>
      </c>
      <c r="E1672" s="360">
        <v>0.93559999999999999</v>
      </c>
      <c r="F1672" s="344">
        <v>474.94</v>
      </c>
      <c r="G1672" s="360">
        <v>0.95509999999999995</v>
      </c>
      <c r="H1672" s="344">
        <v>493.65</v>
      </c>
      <c r="I1672" s="360">
        <v>0.91890000000000005</v>
      </c>
      <c r="J1672" s="344">
        <v>487.84</v>
      </c>
      <c r="K1672" s="360">
        <v>0.92989999999999995</v>
      </c>
      <c r="L1672" s="344">
        <v>453.73</v>
      </c>
      <c r="M1672" s="360">
        <v>0</v>
      </c>
      <c r="N1672" s="344">
        <v>486.19</v>
      </c>
      <c r="O1672" s="360">
        <v>0.93300000000000005</v>
      </c>
      <c r="P1672" s="344">
        <v>479.68</v>
      </c>
      <c r="Q1672" s="360">
        <v>0.94569999999999999</v>
      </c>
      <c r="R1672" s="344">
        <v>516.77</v>
      </c>
    </row>
    <row r="1673" spans="1:18">
      <c r="A1673" s="296">
        <v>1407065</v>
      </c>
      <c r="B1673" s="343" t="s">
        <v>1699</v>
      </c>
      <c r="C1673" s="296" t="s">
        <v>26</v>
      </c>
      <c r="D1673" s="344">
        <v>8.4</v>
      </c>
      <c r="E1673" s="360">
        <v>0.83079999999999998</v>
      </c>
      <c r="F1673" s="344">
        <v>1046.8</v>
      </c>
      <c r="G1673" s="360">
        <v>0.86029999999999995</v>
      </c>
      <c r="H1673" s="344">
        <v>1068.9100000000001</v>
      </c>
      <c r="I1673" s="360">
        <v>0.84250000000000003</v>
      </c>
      <c r="J1673" s="344">
        <v>1065.0999999999999</v>
      </c>
      <c r="K1673" s="360">
        <v>0.84550000000000003</v>
      </c>
      <c r="L1673" s="344">
        <v>987.07</v>
      </c>
      <c r="M1673" s="360">
        <v>0</v>
      </c>
      <c r="N1673" s="344">
        <v>1061.45</v>
      </c>
      <c r="O1673" s="360">
        <v>0.84840000000000004</v>
      </c>
      <c r="P1673" s="344">
        <v>1045.1500000000001</v>
      </c>
      <c r="Q1673" s="360">
        <v>0.86160000000000003</v>
      </c>
      <c r="R1673" s="344">
        <v>1106.06</v>
      </c>
    </row>
    <row r="1674" spans="1:18">
      <c r="A1674" s="296">
        <v>1407066</v>
      </c>
      <c r="B1674" s="343" t="s">
        <v>1700</v>
      </c>
      <c r="C1674" s="296" t="s">
        <v>26</v>
      </c>
      <c r="D1674" s="344">
        <v>8.26</v>
      </c>
      <c r="E1674" s="360">
        <v>0.87580000000000002</v>
      </c>
      <c r="F1674" s="344">
        <v>241.46</v>
      </c>
      <c r="G1674" s="360">
        <v>0.91169999999999995</v>
      </c>
      <c r="H1674" s="344">
        <v>260.17</v>
      </c>
      <c r="I1674" s="360">
        <v>0.84609999999999996</v>
      </c>
      <c r="J1674" s="344">
        <v>254.36</v>
      </c>
      <c r="K1674" s="360">
        <v>0.86550000000000005</v>
      </c>
      <c r="L1674" s="344">
        <v>240.17</v>
      </c>
      <c r="M1674" s="360">
        <v>0</v>
      </c>
      <c r="N1674" s="344">
        <v>252.71</v>
      </c>
      <c r="O1674" s="360">
        <v>0.87109999999999999</v>
      </c>
      <c r="P1674" s="344">
        <v>246.2</v>
      </c>
      <c r="Q1674" s="360">
        <v>0.89419999999999999</v>
      </c>
      <c r="R1674" s="344">
        <v>271.47000000000003</v>
      </c>
    </row>
    <row r="1675" spans="1:18">
      <c r="A1675" s="296">
        <v>1400977</v>
      </c>
      <c r="B1675" s="343" t="s">
        <v>1701</v>
      </c>
      <c r="C1675" s="296" t="s">
        <v>105</v>
      </c>
      <c r="D1675" s="344">
        <v>3.61</v>
      </c>
      <c r="E1675" s="360">
        <v>0.73350000000000004</v>
      </c>
      <c r="F1675" s="344">
        <v>492.61</v>
      </c>
      <c r="G1675" s="360">
        <v>0.77690000000000003</v>
      </c>
      <c r="H1675" s="344">
        <v>513.73</v>
      </c>
      <c r="I1675" s="360">
        <v>0.745</v>
      </c>
      <c r="J1675" s="344">
        <v>509.33</v>
      </c>
      <c r="K1675" s="360">
        <v>0.75139999999999996</v>
      </c>
      <c r="L1675" s="344">
        <v>477.16</v>
      </c>
      <c r="M1675" s="360">
        <v>0</v>
      </c>
      <c r="N1675" s="344">
        <v>506.27</v>
      </c>
      <c r="O1675" s="360">
        <v>0.75600000000000001</v>
      </c>
      <c r="P1675" s="344">
        <v>492.81</v>
      </c>
      <c r="Q1675" s="360">
        <v>0.77659999999999996</v>
      </c>
      <c r="R1675" s="344">
        <v>527.16</v>
      </c>
    </row>
    <row r="1676" spans="1:18">
      <c r="A1676" s="296">
        <v>1407067</v>
      </c>
      <c r="B1676" s="343" t="s">
        <v>1702</v>
      </c>
      <c r="C1676" s="296" t="s">
        <v>26</v>
      </c>
      <c r="D1676" s="344">
        <v>2.98</v>
      </c>
      <c r="E1676" s="360">
        <v>0.15590000000000001</v>
      </c>
      <c r="F1676" s="344">
        <v>27.09</v>
      </c>
      <c r="G1676" s="360">
        <v>0.21299999999999999</v>
      </c>
      <c r="H1676" s="344">
        <v>45.8</v>
      </c>
      <c r="I1676" s="360">
        <v>0.126</v>
      </c>
      <c r="J1676" s="344">
        <v>39.99</v>
      </c>
      <c r="K1676" s="360">
        <v>0.14430000000000001</v>
      </c>
      <c r="L1676" s="344">
        <v>44.33</v>
      </c>
      <c r="M1676" s="360">
        <v>0</v>
      </c>
      <c r="N1676" s="344">
        <v>40.520000000000003</v>
      </c>
      <c r="O1676" s="360">
        <v>0</v>
      </c>
      <c r="P1676" s="344">
        <v>31.83</v>
      </c>
      <c r="Q1676" s="360">
        <v>0.18129999999999999</v>
      </c>
      <c r="R1676" s="344">
        <v>45.95</v>
      </c>
    </row>
    <row r="1677" spans="1:18">
      <c r="A1677" s="296">
        <v>1407068</v>
      </c>
      <c r="B1677" s="343" t="s">
        <v>1703</v>
      </c>
      <c r="C1677" s="296" t="s">
        <v>26</v>
      </c>
      <c r="D1677" s="344">
        <v>3.35</v>
      </c>
      <c r="E1677" s="360">
        <v>0.25119999999999998</v>
      </c>
      <c r="F1677" s="344">
        <v>36.39</v>
      </c>
      <c r="G1677" s="360">
        <v>0.3196</v>
      </c>
      <c r="H1677" s="344">
        <v>54.72</v>
      </c>
      <c r="I1677" s="360">
        <v>0.21249999999999999</v>
      </c>
      <c r="J1677" s="344">
        <v>48.72</v>
      </c>
      <c r="K1677" s="360">
        <v>0.2387</v>
      </c>
      <c r="L1677" s="344">
        <v>53.26</v>
      </c>
      <c r="M1677" s="360">
        <v>0</v>
      </c>
      <c r="N1677" s="344">
        <v>51.84</v>
      </c>
      <c r="O1677" s="360">
        <v>0</v>
      </c>
      <c r="P1677" s="344">
        <v>39.94</v>
      </c>
      <c r="Q1677" s="360">
        <v>0.29120000000000001</v>
      </c>
      <c r="R1677" s="344">
        <v>54.47</v>
      </c>
    </row>
    <row r="1678" spans="1:18">
      <c r="A1678" s="296">
        <v>1407069</v>
      </c>
      <c r="B1678" s="343" t="s">
        <v>1704</v>
      </c>
      <c r="C1678" s="296" t="s">
        <v>26</v>
      </c>
      <c r="D1678" s="344">
        <v>3.63</v>
      </c>
      <c r="E1678" s="360">
        <v>1</v>
      </c>
      <c r="F1678" s="344">
        <v>2.59</v>
      </c>
      <c r="G1678" s="360">
        <v>1</v>
      </c>
      <c r="H1678" s="344">
        <v>2.59</v>
      </c>
      <c r="I1678" s="360">
        <v>1</v>
      </c>
      <c r="J1678" s="344">
        <v>2.59</v>
      </c>
      <c r="K1678" s="360">
        <v>1</v>
      </c>
      <c r="L1678" s="344">
        <v>2.48</v>
      </c>
      <c r="M1678" s="360">
        <v>0</v>
      </c>
      <c r="N1678" s="344">
        <v>3.58</v>
      </c>
      <c r="O1678" s="360">
        <v>0</v>
      </c>
      <c r="P1678" s="344">
        <v>2.59</v>
      </c>
      <c r="Q1678" s="360">
        <v>1</v>
      </c>
      <c r="R1678" s="344">
        <v>2.59</v>
      </c>
    </row>
    <row r="1679" spans="1:18">
      <c r="A1679" s="296">
        <v>1407070</v>
      </c>
      <c r="B1679" s="343" t="s">
        <v>1705</v>
      </c>
      <c r="C1679" s="296" t="s">
        <v>26</v>
      </c>
      <c r="D1679" s="344">
        <v>3.46</v>
      </c>
      <c r="E1679" s="360">
        <v>0.60319999999999996</v>
      </c>
      <c r="F1679" s="344">
        <v>8.67</v>
      </c>
      <c r="G1679" s="360">
        <v>0.60319999999999996</v>
      </c>
      <c r="H1679" s="344">
        <v>8.2899999999999991</v>
      </c>
      <c r="I1679" s="360">
        <v>0.63090000000000002</v>
      </c>
      <c r="J1679" s="344">
        <v>8.1</v>
      </c>
      <c r="K1679" s="360">
        <v>0.64570000000000005</v>
      </c>
      <c r="L1679" s="344">
        <v>8.32</v>
      </c>
      <c r="M1679" s="360">
        <v>0</v>
      </c>
      <c r="N1679" s="344">
        <v>10.47</v>
      </c>
      <c r="O1679" s="360">
        <v>0</v>
      </c>
      <c r="P1679" s="344">
        <v>7.48</v>
      </c>
      <c r="Q1679" s="360">
        <v>0.69920000000000004</v>
      </c>
      <c r="R1679" s="344">
        <v>7.89</v>
      </c>
    </row>
    <row r="1680" spans="1:18">
      <c r="A1680" s="296">
        <v>1400987</v>
      </c>
      <c r="B1680" s="343" t="s">
        <v>1706</v>
      </c>
      <c r="C1680" s="296" t="s">
        <v>26</v>
      </c>
      <c r="D1680" s="344">
        <v>1.4</v>
      </c>
      <c r="E1680" s="360">
        <v>0.95279999999999998</v>
      </c>
      <c r="F1680" s="344">
        <v>651.71</v>
      </c>
      <c r="G1680" s="360">
        <v>0.96730000000000005</v>
      </c>
      <c r="H1680" s="344">
        <v>670.42</v>
      </c>
      <c r="I1680" s="360">
        <v>0.94030000000000002</v>
      </c>
      <c r="J1680" s="344">
        <v>664.61</v>
      </c>
      <c r="K1680" s="360">
        <v>0.94850000000000001</v>
      </c>
      <c r="L1680" s="344">
        <v>615.42999999999995</v>
      </c>
      <c r="M1680" s="360">
        <v>0</v>
      </c>
      <c r="N1680" s="344">
        <v>662.96</v>
      </c>
      <c r="O1680" s="360">
        <v>0.95089999999999997</v>
      </c>
      <c r="P1680" s="344">
        <v>656.45</v>
      </c>
      <c r="Q1680" s="360">
        <v>0.96030000000000004</v>
      </c>
      <c r="R1680" s="344">
        <v>702.48</v>
      </c>
    </row>
    <row r="1681" spans="1:18">
      <c r="A1681" s="296">
        <v>1416257</v>
      </c>
      <c r="B1681" s="343" t="s">
        <v>1707</v>
      </c>
      <c r="C1681" s="296" t="s">
        <v>105</v>
      </c>
      <c r="D1681" s="344">
        <v>277.27</v>
      </c>
      <c r="E1681" s="360">
        <v>0.82820000000000005</v>
      </c>
      <c r="F1681" s="344">
        <v>1460.3</v>
      </c>
      <c r="G1681" s="360">
        <v>0.85699999999999998</v>
      </c>
      <c r="H1681" s="344">
        <v>1484.11</v>
      </c>
      <c r="I1681" s="360">
        <v>0.84330000000000005</v>
      </c>
      <c r="J1681" s="344">
        <v>1481.3</v>
      </c>
      <c r="K1681" s="360">
        <v>0.84489999999999998</v>
      </c>
      <c r="L1681" s="344">
        <v>1370.44</v>
      </c>
      <c r="M1681" s="360">
        <v>0</v>
      </c>
      <c r="N1681" s="344">
        <v>1476.65</v>
      </c>
      <c r="O1681" s="360">
        <v>0.84750000000000003</v>
      </c>
      <c r="P1681" s="344">
        <v>1455.44</v>
      </c>
      <c r="Q1681" s="360">
        <v>0.8599</v>
      </c>
      <c r="R1681" s="344">
        <v>1534.71</v>
      </c>
    </row>
    <row r="1682" spans="1:18">
      <c r="A1682" s="296">
        <v>1416253</v>
      </c>
      <c r="B1682" s="343" t="s">
        <v>1708</v>
      </c>
      <c r="C1682" s="296" t="s">
        <v>105</v>
      </c>
      <c r="D1682" s="344">
        <v>633.39</v>
      </c>
      <c r="E1682" s="360">
        <v>0.86060000000000003</v>
      </c>
      <c r="F1682" s="344">
        <v>214.1</v>
      </c>
      <c r="G1682" s="360">
        <v>0.90039999999999998</v>
      </c>
      <c r="H1682" s="344">
        <v>232.81</v>
      </c>
      <c r="I1682" s="360">
        <v>0.82809999999999995</v>
      </c>
      <c r="J1682" s="344">
        <v>227</v>
      </c>
      <c r="K1682" s="360">
        <v>0.84930000000000005</v>
      </c>
      <c r="L1682" s="344">
        <v>215.13</v>
      </c>
      <c r="M1682" s="360">
        <v>0</v>
      </c>
      <c r="N1682" s="344">
        <v>225.35</v>
      </c>
      <c r="O1682" s="360">
        <v>0.85550000000000004</v>
      </c>
      <c r="P1682" s="344">
        <v>218.84</v>
      </c>
      <c r="Q1682" s="360">
        <v>0.88090000000000002</v>
      </c>
      <c r="R1682" s="344">
        <v>242.72</v>
      </c>
    </row>
    <row r="1683" spans="1:18">
      <c r="A1683" s="296">
        <v>1416254</v>
      </c>
      <c r="B1683" s="343" t="s">
        <v>1709</v>
      </c>
      <c r="C1683" s="296" t="s">
        <v>105</v>
      </c>
      <c r="D1683" s="344">
        <v>54.16</v>
      </c>
      <c r="E1683" s="360">
        <v>0.83460000000000001</v>
      </c>
      <c r="F1683" s="344">
        <v>440.66</v>
      </c>
      <c r="G1683" s="360">
        <v>0.86850000000000005</v>
      </c>
      <c r="H1683" s="344">
        <v>460.37</v>
      </c>
      <c r="I1683" s="360">
        <v>0.83130000000000004</v>
      </c>
      <c r="J1683" s="344">
        <v>455.14</v>
      </c>
      <c r="K1683" s="360">
        <v>0.84089999999999998</v>
      </c>
      <c r="L1683" s="344">
        <v>425.37</v>
      </c>
      <c r="M1683" s="360">
        <v>0</v>
      </c>
      <c r="N1683" s="344">
        <v>452.91</v>
      </c>
      <c r="O1683" s="360">
        <v>0.84499999999999997</v>
      </c>
      <c r="P1683" s="344">
        <v>443.52</v>
      </c>
      <c r="Q1683" s="360">
        <v>0.8629</v>
      </c>
      <c r="R1683" s="344">
        <v>477.37</v>
      </c>
    </row>
    <row r="1684" spans="1:18">
      <c r="A1684" s="296">
        <v>1416255</v>
      </c>
      <c r="B1684" s="343" t="s">
        <v>1710</v>
      </c>
      <c r="C1684" s="296" t="s">
        <v>105</v>
      </c>
      <c r="D1684" s="344">
        <v>93.68</v>
      </c>
      <c r="E1684" s="360">
        <v>0.95089999999999997</v>
      </c>
      <c r="F1684" s="344">
        <v>626.16999999999996</v>
      </c>
      <c r="G1684" s="360">
        <v>0.96599999999999997</v>
      </c>
      <c r="H1684" s="344">
        <v>644.88</v>
      </c>
      <c r="I1684" s="360">
        <v>0.93789999999999996</v>
      </c>
      <c r="J1684" s="344">
        <v>639.07000000000005</v>
      </c>
      <c r="K1684" s="360">
        <v>0.94650000000000001</v>
      </c>
      <c r="L1684" s="344">
        <v>592.05999999999995</v>
      </c>
      <c r="M1684" s="360">
        <v>0</v>
      </c>
      <c r="N1684" s="344">
        <v>637.41999999999996</v>
      </c>
      <c r="O1684" s="360">
        <v>0.94889999999999997</v>
      </c>
      <c r="P1684" s="344">
        <v>630.91</v>
      </c>
      <c r="Q1684" s="360">
        <v>0.9587</v>
      </c>
      <c r="R1684" s="344">
        <v>675.64</v>
      </c>
    </row>
    <row r="1685" spans="1:18">
      <c r="A1685" s="296">
        <v>1416256</v>
      </c>
      <c r="B1685" s="343" t="s">
        <v>1711</v>
      </c>
      <c r="C1685" s="296" t="s">
        <v>105</v>
      </c>
      <c r="D1685" s="344">
        <v>143.66999999999999</v>
      </c>
      <c r="E1685" s="360">
        <v>0.88380000000000003</v>
      </c>
      <c r="F1685" s="344">
        <v>1358.81</v>
      </c>
      <c r="G1685" s="360">
        <v>0.90539999999999998</v>
      </c>
      <c r="H1685" s="344">
        <v>1380.43</v>
      </c>
      <c r="I1685" s="360">
        <v>0.89119999999999999</v>
      </c>
      <c r="J1685" s="344">
        <v>1376.34</v>
      </c>
      <c r="K1685" s="360">
        <v>0.89390000000000003</v>
      </c>
      <c r="L1685" s="344">
        <v>1271.01</v>
      </c>
      <c r="M1685" s="360">
        <v>0</v>
      </c>
      <c r="N1685" s="344">
        <v>1372.97</v>
      </c>
      <c r="O1685" s="360">
        <v>0.89610000000000001</v>
      </c>
      <c r="P1685" s="344">
        <v>1358.05</v>
      </c>
      <c r="Q1685" s="360">
        <v>0.90590000000000004</v>
      </c>
      <c r="R1685" s="344">
        <v>1435.47</v>
      </c>
    </row>
    <row r="1686" spans="1:18">
      <c r="A1686" s="296">
        <v>1408028</v>
      </c>
      <c r="B1686" s="343" t="s">
        <v>1712</v>
      </c>
      <c r="C1686" s="296" t="s">
        <v>113</v>
      </c>
      <c r="D1686" s="344">
        <v>231.96</v>
      </c>
      <c r="E1686" s="360">
        <v>0.93400000000000005</v>
      </c>
      <c r="F1686" s="344">
        <v>463.61</v>
      </c>
      <c r="G1686" s="360">
        <v>0.95399999999999996</v>
      </c>
      <c r="H1686" s="344">
        <v>482.32</v>
      </c>
      <c r="I1686" s="360">
        <v>0.91700000000000004</v>
      </c>
      <c r="J1686" s="344">
        <v>476.51</v>
      </c>
      <c r="K1686" s="360">
        <v>0.92820000000000003</v>
      </c>
      <c r="L1686" s="344">
        <v>443.37</v>
      </c>
      <c r="M1686" s="360">
        <v>0</v>
      </c>
      <c r="N1686" s="344">
        <v>474.86</v>
      </c>
      <c r="O1686" s="360">
        <v>0.93140000000000001</v>
      </c>
      <c r="P1686" s="344">
        <v>468.35</v>
      </c>
      <c r="Q1686" s="360">
        <v>0.94440000000000002</v>
      </c>
      <c r="R1686" s="344">
        <v>504.86</v>
      </c>
    </row>
    <row r="1687" spans="1:18">
      <c r="A1687" s="296">
        <v>1408027</v>
      </c>
      <c r="B1687" s="343" t="s">
        <v>1713</v>
      </c>
      <c r="C1687" s="296" t="s">
        <v>113</v>
      </c>
      <c r="D1687" s="344">
        <v>123.29</v>
      </c>
      <c r="E1687" s="360">
        <v>0.86080000000000001</v>
      </c>
      <c r="F1687" s="344">
        <v>990.3</v>
      </c>
      <c r="G1687" s="360">
        <v>0.88670000000000004</v>
      </c>
      <c r="H1687" s="344">
        <v>1011.49</v>
      </c>
      <c r="I1687" s="360">
        <v>0.86809999999999998</v>
      </c>
      <c r="J1687" s="344">
        <v>1007.13</v>
      </c>
      <c r="K1687" s="360">
        <v>0.87180000000000002</v>
      </c>
      <c r="L1687" s="344">
        <v>932.6</v>
      </c>
      <c r="M1687" s="360">
        <v>0</v>
      </c>
      <c r="N1687" s="344">
        <v>1004.03</v>
      </c>
      <c r="O1687" s="360">
        <v>0.87450000000000006</v>
      </c>
      <c r="P1687" s="344">
        <v>990.39</v>
      </c>
      <c r="Q1687" s="360">
        <v>0.88660000000000005</v>
      </c>
      <c r="R1687" s="344">
        <v>1049.83</v>
      </c>
    </row>
    <row r="1688" spans="1:18">
      <c r="A1688" s="296">
        <v>1400978</v>
      </c>
      <c r="B1688" s="343" t="s">
        <v>1714</v>
      </c>
      <c r="C1688" s="296" t="s">
        <v>113</v>
      </c>
      <c r="D1688" s="344">
        <v>209.71</v>
      </c>
      <c r="E1688" s="360">
        <v>5.0200000000000002E-2</v>
      </c>
      <c r="F1688" s="344">
        <v>19.89</v>
      </c>
      <c r="G1688" s="360">
        <v>7.0900000000000005E-2</v>
      </c>
      <c r="H1688" s="344">
        <v>32.97</v>
      </c>
      <c r="I1688" s="360">
        <v>4.2799999999999998E-2</v>
      </c>
      <c r="J1688" s="344">
        <v>20.79</v>
      </c>
      <c r="K1688" s="360">
        <v>6.7799999999999999E-2</v>
      </c>
      <c r="L1688" s="344">
        <v>36.840000000000003</v>
      </c>
      <c r="M1688" s="360">
        <v>0</v>
      </c>
      <c r="N1688" s="344">
        <v>28.71</v>
      </c>
      <c r="O1688" s="360">
        <v>0</v>
      </c>
      <c r="P1688" s="344">
        <v>27.41</v>
      </c>
      <c r="Q1688" s="360">
        <v>5.1400000000000001E-2</v>
      </c>
      <c r="R1688" s="344">
        <v>30.64</v>
      </c>
    </row>
    <row r="1689" spans="1:18">
      <c r="A1689" s="296">
        <v>1513941</v>
      </c>
      <c r="B1689" s="343" t="s">
        <v>1715</v>
      </c>
      <c r="C1689" s="296" t="s">
        <v>222</v>
      </c>
      <c r="D1689" s="344">
        <v>506.28</v>
      </c>
      <c r="E1689" s="360">
        <v>9.6600000000000005E-2</v>
      </c>
      <c r="F1689" s="344">
        <v>21.33</v>
      </c>
      <c r="G1689" s="360">
        <v>0.1336</v>
      </c>
      <c r="H1689" s="344">
        <v>34.409999999999997</v>
      </c>
      <c r="I1689" s="360">
        <v>8.2799999999999999E-2</v>
      </c>
      <c r="J1689" s="344">
        <v>22.23</v>
      </c>
      <c r="K1689" s="360">
        <v>0.12820000000000001</v>
      </c>
      <c r="L1689" s="344">
        <v>38.22</v>
      </c>
      <c r="M1689" s="360">
        <v>0</v>
      </c>
      <c r="N1689" s="344">
        <v>30.7</v>
      </c>
      <c r="O1689" s="360">
        <v>0</v>
      </c>
      <c r="P1689" s="344">
        <v>28.85</v>
      </c>
      <c r="Q1689" s="360">
        <v>9.8799999999999999E-2</v>
      </c>
      <c r="R1689" s="344">
        <v>32.08</v>
      </c>
    </row>
    <row r="1690" spans="1:18">
      <c r="A1690" s="296">
        <v>1513940</v>
      </c>
      <c r="B1690" s="343" t="s">
        <v>1716</v>
      </c>
      <c r="C1690" s="296" t="s">
        <v>222</v>
      </c>
      <c r="D1690" s="344">
        <v>347.58</v>
      </c>
      <c r="E1690" s="360">
        <v>0.79100000000000004</v>
      </c>
      <c r="F1690" s="344">
        <v>139.51</v>
      </c>
      <c r="G1690" s="360">
        <v>0.84719999999999995</v>
      </c>
      <c r="H1690" s="344">
        <v>158.22</v>
      </c>
      <c r="I1690" s="360">
        <v>0.747</v>
      </c>
      <c r="J1690" s="344">
        <v>152.41</v>
      </c>
      <c r="K1690" s="360">
        <v>0.77549999999999997</v>
      </c>
      <c r="L1690" s="344">
        <v>146.91</v>
      </c>
      <c r="M1690" s="360">
        <v>0</v>
      </c>
      <c r="N1690" s="344">
        <v>150.76</v>
      </c>
      <c r="O1690" s="360">
        <v>0.78400000000000003</v>
      </c>
      <c r="P1690" s="344">
        <v>144.25</v>
      </c>
      <c r="Q1690" s="360">
        <v>0.81930000000000003</v>
      </c>
      <c r="R1690" s="344">
        <v>164.35</v>
      </c>
    </row>
    <row r="1691" spans="1:18">
      <c r="A1691" s="296">
        <v>1505879</v>
      </c>
      <c r="B1691" s="343" t="s">
        <v>1717</v>
      </c>
      <c r="C1691" s="296" t="s">
        <v>222</v>
      </c>
      <c r="D1691" s="344">
        <v>287.11</v>
      </c>
      <c r="E1691" s="360">
        <v>0.68630000000000002</v>
      </c>
      <c r="F1691" s="344">
        <v>277.60000000000002</v>
      </c>
      <c r="G1691" s="360">
        <v>0.73839999999999995</v>
      </c>
      <c r="H1691" s="344">
        <v>297.7</v>
      </c>
      <c r="I1691" s="360">
        <v>0.6885</v>
      </c>
      <c r="J1691" s="344">
        <v>292.70999999999998</v>
      </c>
      <c r="K1691" s="360">
        <v>0.70020000000000004</v>
      </c>
      <c r="L1691" s="344">
        <v>277.43</v>
      </c>
      <c r="M1691" s="360">
        <v>0</v>
      </c>
      <c r="N1691" s="344">
        <v>290.24</v>
      </c>
      <c r="O1691" s="360">
        <v>0.70620000000000005</v>
      </c>
      <c r="P1691" s="344">
        <v>279.70999999999998</v>
      </c>
      <c r="Q1691" s="360">
        <v>0.73280000000000001</v>
      </c>
      <c r="R1691" s="344">
        <v>304.7</v>
      </c>
    </row>
    <row r="1692" spans="1:18">
      <c r="A1692" s="296">
        <v>1505878</v>
      </c>
      <c r="B1692" s="343" t="s">
        <v>1718</v>
      </c>
      <c r="C1692" s="296" t="s">
        <v>222</v>
      </c>
      <c r="D1692" s="344">
        <v>179.29</v>
      </c>
      <c r="E1692" s="360">
        <v>0.68789999999999996</v>
      </c>
      <c r="F1692" s="344">
        <v>90.16</v>
      </c>
      <c r="G1692" s="360">
        <v>0.76349999999999996</v>
      </c>
      <c r="H1692" s="344">
        <v>108.87</v>
      </c>
      <c r="I1692" s="360">
        <v>0.63229999999999997</v>
      </c>
      <c r="J1692" s="344">
        <v>103.06</v>
      </c>
      <c r="K1692" s="360">
        <v>0.66800000000000004</v>
      </c>
      <c r="L1692" s="344">
        <v>101.77</v>
      </c>
      <c r="M1692" s="360">
        <v>0</v>
      </c>
      <c r="N1692" s="344">
        <v>101.41</v>
      </c>
      <c r="O1692" s="360">
        <v>0.67879999999999996</v>
      </c>
      <c r="P1692" s="344">
        <v>94.9</v>
      </c>
      <c r="Q1692" s="360">
        <v>0.72540000000000004</v>
      </c>
      <c r="R1692" s="344">
        <v>112.51</v>
      </c>
    </row>
    <row r="1693" spans="1:18">
      <c r="A1693" s="296">
        <v>1505877</v>
      </c>
      <c r="B1693" s="343" t="s">
        <v>1719</v>
      </c>
      <c r="C1693" s="296" t="s">
        <v>222</v>
      </c>
      <c r="D1693" s="344">
        <v>182.21</v>
      </c>
      <c r="E1693" s="360">
        <v>0.80630000000000002</v>
      </c>
      <c r="F1693" s="344">
        <v>159.72</v>
      </c>
      <c r="G1693" s="360">
        <v>0.85629999999999995</v>
      </c>
      <c r="H1693" s="344">
        <v>178.26</v>
      </c>
      <c r="I1693" s="360">
        <v>0.76729999999999998</v>
      </c>
      <c r="J1693" s="344">
        <v>172.36</v>
      </c>
      <c r="K1693" s="360">
        <v>0.79349999999999998</v>
      </c>
      <c r="L1693" s="344">
        <v>165.47</v>
      </c>
      <c r="M1693" s="360">
        <v>0</v>
      </c>
      <c r="N1693" s="344">
        <v>170.88</v>
      </c>
      <c r="O1693" s="360">
        <v>0.8004</v>
      </c>
      <c r="P1693" s="344">
        <v>163.9</v>
      </c>
      <c r="Q1693" s="360">
        <v>0.83450000000000002</v>
      </c>
      <c r="R1693" s="344">
        <v>185.14</v>
      </c>
    </row>
    <row r="1694" spans="1:18">
      <c r="A1694" s="296">
        <v>1505860</v>
      </c>
      <c r="B1694" s="343" t="s">
        <v>1720</v>
      </c>
      <c r="C1694" s="296" t="s">
        <v>222</v>
      </c>
      <c r="D1694" s="344">
        <v>186.9</v>
      </c>
      <c r="E1694" s="360">
        <v>0.69</v>
      </c>
      <c r="F1694" s="344">
        <v>90.83</v>
      </c>
      <c r="G1694" s="360">
        <v>0.76529999999999998</v>
      </c>
      <c r="H1694" s="344">
        <v>109.54</v>
      </c>
      <c r="I1694" s="360">
        <v>0.63460000000000005</v>
      </c>
      <c r="J1694" s="344">
        <v>103.73</v>
      </c>
      <c r="K1694" s="360">
        <v>0.67010000000000003</v>
      </c>
      <c r="L1694" s="344">
        <v>102.38</v>
      </c>
      <c r="M1694" s="360">
        <v>0</v>
      </c>
      <c r="N1694" s="344">
        <v>102.08</v>
      </c>
      <c r="O1694" s="360">
        <v>0.68089999999999995</v>
      </c>
      <c r="P1694" s="344">
        <v>95.57</v>
      </c>
      <c r="Q1694" s="360">
        <v>0.72729999999999995</v>
      </c>
      <c r="R1694" s="344">
        <v>113.22</v>
      </c>
    </row>
    <row r="1695" spans="1:18">
      <c r="A1695" s="296">
        <v>1505859</v>
      </c>
      <c r="B1695" s="343" t="s">
        <v>1721</v>
      </c>
      <c r="C1695" s="296" t="s">
        <v>222</v>
      </c>
      <c r="D1695" s="344">
        <v>97.06</v>
      </c>
      <c r="E1695" s="360">
        <v>0.7944</v>
      </c>
      <c r="F1695" s="344">
        <v>163.93</v>
      </c>
      <c r="G1695" s="360">
        <v>0.84240000000000004</v>
      </c>
      <c r="H1695" s="344">
        <v>182.14</v>
      </c>
      <c r="I1695" s="360">
        <v>0.75819999999999999</v>
      </c>
      <c r="J1695" s="344">
        <v>176.09</v>
      </c>
      <c r="K1695" s="360">
        <v>0.7843</v>
      </c>
      <c r="L1695" s="344">
        <v>169.46</v>
      </c>
      <c r="M1695" s="360">
        <v>0</v>
      </c>
      <c r="N1695" s="344">
        <v>174.93</v>
      </c>
      <c r="O1695" s="360">
        <v>0.78949999999999998</v>
      </c>
      <c r="P1695" s="344">
        <v>167.11</v>
      </c>
      <c r="Q1695" s="360">
        <v>0.82640000000000002</v>
      </c>
      <c r="R1695" s="344">
        <v>188.76</v>
      </c>
    </row>
    <row r="1696" spans="1:18">
      <c r="A1696" s="296">
        <v>1516204</v>
      </c>
      <c r="B1696" s="343" t="s">
        <v>1722</v>
      </c>
      <c r="C1696" s="296" t="s">
        <v>26</v>
      </c>
      <c r="D1696" s="344">
        <v>5.85</v>
      </c>
      <c r="E1696" s="360">
        <v>1</v>
      </c>
      <c r="F1696" s="344">
        <v>0.72</v>
      </c>
      <c r="G1696" s="360">
        <v>1</v>
      </c>
      <c r="H1696" s="344">
        <v>0.72</v>
      </c>
      <c r="I1696" s="360">
        <v>1</v>
      </c>
      <c r="J1696" s="344">
        <v>0.72</v>
      </c>
      <c r="K1696" s="360">
        <v>1</v>
      </c>
      <c r="L1696" s="344">
        <v>0.72</v>
      </c>
      <c r="M1696" s="360">
        <v>1</v>
      </c>
      <c r="N1696" s="344">
        <v>0.72</v>
      </c>
      <c r="O1696" s="360">
        <v>1</v>
      </c>
      <c r="P1696" s="344">
        <v>0.72</v>
      </c>
      <c r="Q1696" s="360">
        <v>1</v>
      </c>
      <c r="R1696" s="344">
        <v>0.72</v>
      </c>
    </row>
    <row r="1697" spans="1:18">
      <c r="A1697" s="296">
        <v>1516312</v>
      </c>
      <c r="B1697" s="343" t="s">
        <v>1723</v>
      </c>
      <c r="C1697" s="296" t="s">
        <v>1461</v>
      </c>
      <c r="D1697" s="344">
        <v>40.9</v>
      </c>
      <c r="E1697" s="360">
        <v>0.1171</v>
      </c>
      <c r="F1697" s="344">
        <v>10.38</v>
      </c>
      <c r="G1697" s="360">
        <v>0.13780000000000001</v>
      </c>
      <c r="H1697" s="344">
        <v>11.52</v>
      </c>
      <c r="I1697" s="360">
        <v>0.1241</v>
      </c>
      <c r="J1697" s="344">
        <v>9.92</v>
      </c>
      <c r="K1697" s="360">
        <v>0.14419999999999999</v>
      </c>
      <c r="L1697" s="344">
        <v>10.48</v>
      </c>
      <c r="M1697" s="360">
        <v>0.13650000000000001</v>
      </c>
      <c r="N1697" s="344">
        <v>10.6</v>
      </c>
      <c r="O1697" s="360">
        <v>0.13489999999999999</v>
      </c>
      <c r="P1697" s="344">
        <v>10.01</v>
      </c>
      <c r="Q1697" s="360">
        <v>0.1429</v>
      </c>
      <c r="R1697" s="344">
        <v>10.220000000000001</v>
      </c>
    </row>
    <row r="1698" spans="1:18">
      <c r="A1698" s="296">
        <v>1516304</v>
      </c>
      <c r="B1698" s="343" t="s">
        <v>1724</v>
      </c>
      <c r="C1698" s="296" t="s">
        <v>1461</v>
      </c>
      <c r="D1698" s="344">
        <v>52.64</v>
      </c>
      <c r="E1698" s="360"/>
      <c r="F1698" s="344">
        <v>0</v>
      </c>
      <c r="G1698" s="360"/>
      <c r="H1698" s="344">
        <v>0</v>
      </c>
      <c r="I1698" s="360"/>
      <c r="J1698" s="344">
        <v>0</v>
      </c>
      <c r="K1698" s="360"/>
      <c r="L1698" s="344">
        <v>0</v>
      </c>
      <c r="M1698" s="360"/>
      <c r="N1698" s="344">
        <v>0</v>
      </c>
      <c r="O1698" s="360"/>
      <c r="P1698" s="344">
        <v>0</v>
      </c>
      <c r="Q1698" s="360"/>
      <c r="R1698" s="344">
        <v>0</v>
      </c>
    </row>
    <row r="1699" spans="1:18">
      <c r="A1699" s="296">
        <v>1516308</v>
      </c>
      <c r="B1699" s="343" t="s">
        <v>1725</v>
      </c>
      <c r="C1699" s="296" t="s">
        <v>1461</v>
      </c>
      <c r="D1699" s="344">
        <v>43.01</v>
      </c>
      <c r="E1699" s="360"/>
      <c r="F1699" s="344">
        <v>0</v>
      </c>
      <c r="G1699" s="360"/>
      <c r="H1699" s="344">
        <v>0</v>
      </c>
      <c r="I1699" s="360"/>
      <c r="J1699" s="344">
        <v>0</v>
      </c>
      <c r="K1699" s="360"/>
      <c r="L1699" s="344">
        <v>0</v>
      </c>
      <c r="M1699" s="360"/>
      <c r="N1699" s="344">
        <v>0</v>
      </c>
      <c r="O1699" s="360"/>
      <c r="P1699" s="344">
        <v>0</v>
      </c>
      <c r="Q1699" s="360"/>
      <c r="R1699" s="344">
        <v>0</v>
      </c>
    </row>
    <row r="1700" spans="1:18">
      <c r="A1700" s="296">
        <v>1516313</v>
      </c>
      <c r="B1700" s="343" t="s">
        <v>1726</v>
      </c>
      <c r="C1700" s="296" t="s">
        <v>1461</v>
      </c>
      <c r="D1700" s="344">
        <v>49.51</v>
      </c>
      <c r="E1700" s="360">
        <v>1</v>
      </c>
      <c r="F1700" s="344">
        <v>0.6</v>
      </c>
      <c r="G1700" s="360">
        <v>1</v>
      </c>
      <c r="H1700" s="344">
        <v>0.6</v>
      </c>
      <c r="I1700" s="360">
        <v>1</v>
      </c>
      <c r="J1700" s="344">
        <v>0.6</v>
      </c>
      <c r="K1700" s="360">
        <v>1</v>
      </c>
      <c r="L1700" s="344">
        <v>0.6</v>
      </c>
      <c r="M1700" s="360">
        <v>1</v>
      </c>
      <c r="N1700" s="344">
        <v>0.6</v>
      </c>
      <c r="O1700" s="360">
        <v>1</v>
      </c>
      <c r="P1700" s="344">
        <v>0.6</v>
      </c>
      <c r="Q1700" s="360">
        <v>1</v>
      </c>
      <c r="R1700" s="344">
        <v>0.6</v>
      </c>
    </row>
    <row r="1701" spans="1:18">
      <c r="A1701" s="296">
        <v>1516305</v>
      </c>
      <c r="B1701" s="343" t="s">
        <v>1727</v>
      </c>
      <c r="C1701" s="296" t="s">
        <v>1461</v>
      </c>
      <c r="D1701" s="344">
        <v>63.29</v>
      </c>
      <c r="E1701" s="360">
        <v>0.25990000000000002</v>
      </c>
      <c r="F1701" s="344">
        <v>3.77</v>
      </c>
      <c r="G1701" s="360">
        <v>0.25990000000000002</v>
      </c>
      <c r="H1701" s="344">
        <v>3.46</v>
      </c>
      <c r="I1701" s="360">
        <v>0.28320000000000001</v>
      </c>
      <c r="J1701" s="344">
        <v>3.31</v>
      </c>
      <c r="K1701" s="360">
        <v>0.29609999999999997</v>
      </c>
      <c r="L1701" s="344">
        <v>3.67</v>
      </c>
      <c r="M1701" s="360">
        <v>0.26700000000000002</v>
      </c>
      <c r="N1701" s="344">
        <v>3.62</v>
      </c>
      <c r="O1701" s="360">
        <v>0.2707</v>
      </c>
      <c r="P1701" s="344">
        <v>2.8</v>
      </c>
      <c r="Q1701" s="360">
        <v>0.35</v>
      </c>
      <c r="R1701" s="344">
        <v>3.13</v>
      </c>
    </row>
    <row r="1702" spans="1:18">
      <c r="A1702" s="296">
        <v>1516309</v>
      </c>
      <c r="B1702" s="343" t="s">
        <v>1728</v>
      </c>
      <c r="C1702" s="296" t="s">
        <v>1461</v>
      </c>
      <c r="D1702" s="344">
        <v>51.85</v>
      </c>
      <c r="E1702" s="360">
        <v>1</v>
      </c>
      <c r="F1702" s="344">
        <v>6.32</v>
      </c>
      <c r="G1702" s="360">
        <v>0</v>
      </c>
      <c r="H1702" s="344">
        <v>6.15</v>
      </c>
      <c r="I1702" s="360">
        <v>1</v>
      </c>
      <c r="J1702" s="344">
        <v>7.12</v>
      </c>
      <c r="K1702" s="360">
        <v>0</v>
      </c>
      <c r="L1702" s="344">
        <v>7.1</v>
      </c>
      <c r="M1702" s="360">
        <v>0</v>
      </c>
      <c r="N1702" s="344">
        <v>6.15</v>
      </c>
      <c r="O1702" s="360">
        <v>1</v>
      </c>
      <c r="P1702" s="344">
        <v>6.41</v>
      </c>
      <c r="Q1702" s="360">
        <v>0</v>
      </c>
      <c r="R1702" s="344">
        <v>5.87</v>
      </c>
    </row>
    <row r="1703" spans="1:18">
      <c r="A1703" s="296">
        <v>1516314</v>
      </c>
      <c r="B1703" s="343" t="s">
        <v>1729</v>
      </c>
      <c r="C1703" s="296" t="s">
        <v>1461</v>
      </c>
      <c r="D1703" s="344">
        <v>57.14</v>
      </c>
      <c r="E1703" s="360">
        <v>0.91449999999999998</v>
      </c>
      <c r="F1703" s="344">
        <v>13.91</v>
      </c>
      <c r="G1703" s="360">
        <v>0</v>
      </c>
      <c r="H1703" s="344">
        <v>13.44</v>
      </c>
      <c r="I1703" s="360">
        <v>0.9234</v>
      </c>
      <c r="J1703" s="344">
        <v>15.32</v>
      </c>
      <c r="K1703" s="360">
        <v>0</v>
      </c>
      <c r="L1703" s="344">
        <v>15.43</v>
      </c>
      <c r="M1703" s="360">
        <v>0</v>
      </c>
      <c r="N1703" s="344">
        <v>13.51</v>
      </c>
      <c r="O1703" s="360">
        <v>0.91859999999999997</v>
      </c>
      <c r="P1703" s="344">
        <v>13.69</v>
      </c>
      <c r="Q1703" s="360">
        <v>0</v>
      </c>
      <c r="R1703" s="344">
        <v>12.74</v>
      </c>
    </row>
    <row r="1704" spans="1:18">
      <c r="A1704" s="296">
        <v>1516306</v>
      </c>
      <c r="B1704" s="343" t="s">
        <v>1730</v>
      </c>
      <c r="C1704" s="296" t="s">
        <v>1461</v>
      </c>
      <c r="D1704" s="344">
        <v>74.36</v>
      </c>
      <c r="E1704" s="360">
        <v>1</v>
      </c>
      <c r="F1704" s="344">
        <v>8.3800000000000008</v>
      </c>
      <c r="G1704" s="360">
        <v>0</v>
      </c>
      <c r="H1704" s="344">
        <v>8.16</v>
      </c>
      <c r="I1704" s="360">
        <v>1</v>
      </c>
      <c r="J1704" s="344">
        <v>9.44</v>
      </c>
      <c r="K1704" s="360">
        <v>0</v>
      </c>
      <c r="L1704" s="344">
        <v>9.4</v>
      </c>
      <c r="M1704" s="360">
        <v>0</v>
      </c>
      <c r="N1704" s="344">
        <v>8.16</v>
      </c>
      <c r="O1704" s="360">
        <v>1</v>
      </c>
      <c r="P1704" s="344">
        <v>8.5</v>
      </c>
      <c r="Q1704" s="360">
        <v>0</v>
      </c>
      <c r="R1704" s="344">
        <v>7.79</v>
      </c>
    </row>
    <row r="1705" spans="1:18">
      <c r="A1705" s="296">
        <v>1516310</v>
      </c>
      <c r="B1705" s="343" t="s">
        <v>1731</v>
      </c>
      <c r="C1705" s="296" t="s">
        <v>1461</v>
      </c>
      <c r="D1705" s="344">
        <v>60.61</v>
      </c>
      <c r="E1705" s="360">
        <v>0.93410000000000004</v>
      </c>
      <c r="F1705" s="344">
        <v>18.059999999999999</v>
      </c>
      <c r="G1705" s="360">
        <v>0</v>
      </c>
      <c r="H1705" s="344">
        <v>17.48</v>
      </c>
      <c r="I1705" s="360">
        <v>0.94110000000000005</v>
      </c>
      <c r="J1705" s="344">
        <v>20</v>
      </c>
      <c r="K1705" s="360">
        <v>0</v>
      </c>
      <c r="L1705" s="344">
        <v>20.079999999999998</v>
      </c>
      <c r="M1705" s="360">
        <v>0</v>
      </c>
      <c r="N1705" s="344">
        <v>17.55</v>
      </c>
      <c r="O1705" s="360">
        <v>0.93730000000000002</v>
      </c>
      <c r="P1705" s="344">
        <v>17.899999999999999</v>
      </c>
      <c r="Q1705" s="360">
        <v>0</v>
      </c>
      <c r="R1705" s="344">
        <v>16.600000000000001</v>
      </c>
    </row>
    <row r="1706" spans="1:18">
      <c r="A1706" s="296">
        <v>1516311</v>
      </c>
      <c r="B1706" s="343" t="s">
        <v>1732</v>
      </c>
      <c r="C1706" s="296" t="s">
        <v>1461</v>
      </c>
      <c r="D1706" s="344">
        <v>31.41</v>
      </c>
      <c r="E1706" s="360">
        <v>1</v>
      </c>
      <c r="F1706" s="344">
        <v>8.93</v>
      </c>
      <c r="G1706" s="360">
        <v>0.99550000000000005</v>
      </c>
      <c r="H1706" s="344">
        <v>8.93</v>
      </c>
      <c r="I1706" s="360">
        <v>1</v>
      </c>
      <c r="J1706" s="344">
        <v>8.93</v>
      </c>
      <c r="K1706" s="360">
        <v>0.99550000000000005</v>
      </c>
      <c r="L1706" s="344">
        <v>8.93</v>
      </c>
      <c r="M1706" s="360">
        <v>0.99550000000000005</v>
      </c>
      <c r="N1706" s="344">
        <v>8.93</v>
      </c>
      <c r="O1706" s="360">
        <v>1</v>
      </c>
      <c r="P1706" s="344">
        <v>8.93</v>
      </c>
      <c r="Q1706" s="360">
        <v>0.99550000000000005</v>
      </c>
      <c r="R1706" s="344">
        <v>8.93</v>
      </c>
    </row>
    <row r="1707" spans="1:18">
      <c r="A1707" s="296">
        <v>1516303</v>
      </c>
      <c r="B1707" s="343" t="s">
        <v>1733</v>
      </c>
      <c r="C1707" s="296" t="s">
        <v>1461</v>
      </c>
      <c r="D1707" s="344">
        <v>42.06</v>
      </c>
      <c r="E1707" s="360">
        <v>0.48270000000000002</v>
      </c>
      <c r="F1707" s="344">
        <v>33.380000000000003</v>
      </c>
      <c r="G1707" s="360">
        <v>0.52939999999999998</v>
      </c>
      <c r="H1707" s="344">
        <v>33.799999999999997</v>
      </c>
      <c r="I1707" s="360">
        <v>0.52510000000000001</v>
      </c>
      <c r="J1707" s="344">
        <v>34.06</v>
      </c>
      <c r="K1707" s="360">
        <v>0.51880000000000004</v>
      </c>
      <c r="L1707" s="344">
        <v>33.33</v>
      </c>
      <c r="M1707" s="360">
        <v>0.5302</v>
      </c>
      <c r="N1707" s="344">
        <v>33.799999999999997</v>
      </c>
      <c r="O1707" s="360">
        <v>0.52510000000000001</v>
      </c>
      <c r="P1707" s="344">
        <v>32.58</v>
      </c>
      <c r="Q1707" s="360">
        <v>0.54239999999999999</v>
      </c>
      <c r="R1707" s="344">
        <v>32.72</v>
      </c>
    </row>
    <row r="1708" spans="1:18">
      <c r="A1708" s="296">
        <v>1516307</v>
      </c>
      <c r="B1708" s="343" t="s">
        <v>1734</v>
      </c>
      <c r="C1708" s="296" t="s">
        <v>1461</v>
      </c>
      <c r="D1708" s="344">
        <v>34.869999999999997</v>
      </c>
      <c r="E1708" s="360"/>
      <c r="F1708" s="344">
        <v>0</v>
      </c>
      <c r="G1708" s="360"/>
      <c r="H1708" s="344">
        <v>0</v>
      </c>
      <c r="I1708" s="360"/>
      <c r="J1708" s="344">
        <v>0</v>
      </c>
      <c r="K1708" s="360"/>
      <c r="L1708" s="344">
        <v>0</v>
      </c>
      <c r="M1708" s="360"/>
      <c r="N1708" s="344">
        <v>0</v>
      </c>
      <c r="O1708" s="360"/>
      <c r="P1708" s="344">
        <v>0</v>
      </c>
      <c r="Q1708" s="360"/>
      <c r="R1708" s="344">
        <v>0</v>
      </c>
    </row>
    <row r="1709" spans="1:18">
      <c r="A1709" s="296">
        <v>1516298</v>
      </c>
      <c r="B1709" s="343" t="s">
        <v>1735</v>
      </c>
      <c r="C1709" s="296" t="s">
        <v>1461</v>
      </c>
      <c r="D1709" s="344">
        <v>30.77</v>
      </c>
      <c r="E1709" s="360"/>
      <c r="F1709" s="344">
        <v>0</v>
      </c>
      <c r="G1709" s="360"/>
      <c r="H1709" s="344">
        <v>0</v>
      </c>
      <c r="I1709" s="360"/>
      <c r="J1709" s="344">
        <v>0</v>
      </c>
      <c r="K1709" s="360"/>
      <c r="L1709" s="344">
        <v>0</v>
      </c>
      <c r="M1709" s="360"/>
      <c r="N1709" s="344">
        <v>0</v>
      </c>
      <c r="O1709" s="360"/>
      <c r="P1709" s="344">
        <v>0</v>
      </c>
      <c r="Q1709" s="360"/>
      <c r="R1709" s="344">
        <v>0</v>
      </c>
    </row>
    <row r="1710" spans="1:18">
      <c r="A1710" s="296">
        <v>1516299</v>
      </c>
      <c r="B1710" s="343" t="s">
        <v>1736</v>
      </c>
      <c r="C1710" s="296" t="s">
        <v>1461</v>
      </c>
      <c r="D1710" s="344">
        <v>32.99</v>
      </c>
      <c r="E1710" s="360">
        <v>0.67369999999999997</v>
      </c>
      <c r="F1710" s="344">
        <v>86.52</v>
      </c>
      <c r="G1710" s="360">
        <v>0.75439999999999996</v>
      </c>
      <c r="H1710" s="344">
        <v>115.21</v>
      </c>
      <c r="I1710" s="360">
        <v>0</v>
      </c>
      <c r="J1710" s="344">
        <v>89.42</v>
      </c>
      <c r="K1710" s="360">
        <v>0.72989999999999999</v>
      </c>
      <c r="L1710" s="344">
        <v>112.89</v>
      </c>
      <c r="M1710" s="360">
        <v>0</v>
      </c>
      <c r="N1710" s="344">
        <v>100.97</v>
      </c>
      <c r="O1710" s="360">
        <v>0</v>
      </c>
      <c r="P1710" s="344">
        <v>91.27</v>
      </c>
      <c r="Q1710" s="360">
        <v>0.71509999999999996</v>
      </c>
      <c r="R1710" s="344">
        <v>102.43</v>
      </c>
    </row>
    <row r="1711" spans="1:18">
      <c r="A1711" s="296">
        <v>1516300</v>
      </c>
      <c r="B1711" s="343" t="s">
        <v>1737</v>
      </c>
      <c r="C1711" s="296" t="s">
        <v>1461</v>
      </c>
      <c r="D1711" s="344">
        <v>43.57</v>
      </c>
      <c r="E1711" s="360">
        <v>0.51729999999999998</v>
      </c>
      <c r="F1711" s="344">
        <v>224.56</v>
      </c>
      <c r="G1711" s="360">
        <v>0.57809999999999995</v>
      </c>
      <c r="H1711" s="344">
        <v>265.14999999999998</v>
      </c>
      <c r="I1711" s="360">
        <v>0</v>
      </c>
      <c r="J1711" s="344">
        <v>230.63</v>
      </c>
      <c r="K1711" s="360">
        <v>0.56279999999999997</v>
      </c>
      <c r="L1711" s="344">
        <v>258.7</v>
      </c>
      <c r="M1711" s="360">
        <v>0</v>
      </c>
      <c r="N1711" s="344">
        <v>246.1</v>
      </c>
      <c r="O1711" s="360">
        <v>0</v>
      </c>
      <c r="P1711" s="344">
        <v>225.54</v>
      </c>
      <c r="Q1711" s="360">
        <v>0.5756</v>
      </c>
      <c r="R1711" s="344">
        <v>238.38</v>
      </c>
    </row>
    <row r="1712" spans="1:18">
      <c r="A1712" s="296">
        <v>1516301</v>
      </c>
      <c r="B1712" s="343" t="s">
        <v>1738</v>
      </c>
      <c r="C1712" s="296" t="s">
        <v>1461</v>
      </c>
      <c r="D1712" s="344">
        <v>64.83</v>
      </c>
      <c r="E1712" s="360">
        <v>0.59819999999999995</v>
      </c>
      <c r="F1712" s="344">
        <v>68.33</v>
      </c>
      <c r="G1712" s="360">
        <v>0.68899999999999995</v>
      </c>
      <c r="H1712" s="344">
        <v>94.21</v>
      </c>
      <c r="I1712" s="360">
        <v>0</v>
      </c>
      <c r="J1712" s="344">
        <v>71.23</v>
      </c>
      <c r="K1712" s="360">
        <v>0.66100000000000003</v>
      </c>
      <c r="L1712" s="344">
        <v>92.43</v>
      </c>
      <c r="M1712" s="360">
        <v>0</v>
      </c>
      <c r="N1712" s="344">
        <v>81.33</v>
      </c>
      <c r="O1712" s="360">
        <v>0</v>
      </c>
      <c r="P1712" s="344">
        <v>73.08</v>
      </c>
      <c r="Q1712" s="360">
        <v>0.64419999999999999</v>
      </c>
      <c r="R1712" s="344">
        <v>83.96</v>
      </c>
    </row>
    <row r="1713" spans="1:18">
      <c r="A1713" s="296">
        <v>1516302</v>
      </c>
      <c r="B1713" s="343" t="s">
        <v>1739</v>
      </c>
      <c r="C1713" s="296" t="s">
        <v>1461</v>
      </c>
      <c r="D1713" s="344">
        <v>85.97</v>
      </c>
      <c r="E1713" s="360">
        <v>0.51060000000000005</v>
      </c>
      <c r="F1713" s="344">
        <v>162.63</v>
      </c>
      <c r="G1713" s="360">
        <v>0.57569999999999999</v>
      </c>
      <c r="H1713" s="344">
        <v>196.94</v>
      </c>
      <c r="I1713" s="360">
        <v>0</v>
      </c>
      <c r="J1713" s="344">
        <v>167.59</v>
      </c>
      <c r="K1713" s="360">
        <v>0.55869999999999997</v>
      </c>
      <c r="L1713" s="344">
        <v>192.34</v>
      </c>
      <c r="M1713" s="360">
        <v>0</v>
      </c>
      <c r="N1713" s="344">
        <v>180.59</v>
      </c>
      <c r="O1713" s="360">
        <v>0</v>
      </c>
      <c r="P1713" s="344">
        <v>164.93</v>
      </c>
      <c r="Q1713" s="360">
        <v>0.56769999999999998</v>
      </c>
      <c r="R1713" s="344">
        <v>176.97</v>
      </c>
    </row>
    <row r="1714" spans="1:18">
      <c r="A1714" s="296">
        <v>1516296</v>
      </c>
      <c r="B1714" s="343" t="s">
        <v>1740</v>
      </c>
      <c r="C1714" s="296" t="s">
        <v>1461</v>
      </c>
      <c r="D1714" s="344">
        <v>22.9</v>
      </c>
      <c r="E1714" s="360"/>
      <c r="F1714" s="344">
        <v>0</v>
      </c>
      <c r="G1714" s="360"/>
      <c r="H1714" s="344">
        <v>0</v>
      </c>
      <c r="I1714" s="360"/>
      <c r="J1714" s="344">
        <v>0</v>
      </c>
      <c r="K1714" s="360"/>
      <c r="L1714" s="344">
        <v>0</v>
      </c>
      <c r="M1714" s="360"/>
      <c r="N1714" s="344">
        <v>0</v>
      </c>
      <c r="O1714" s="360"/>
      <c r="P1714" s="344">
        <v>0</v>
      </c>
      <c r="Q1714" s="360"/>
      <c r="R1714" s="344">
        <v>0</v>
      </c>
    </row>
    <row r="1715" spans="1:18">
      <c r="A1715" s="296">
        <v>1516297</v>
      </c>
      <c r="B1715" s="343" t="s">
        <v>1741</v>
      </c>
      <c r="C1715" s="296" t="s">
        <v>1461</v>
      </c>
      <c r="D1715" s="344">
        <v>29.7</v>
      </c>
      <c r="E1715" s="360"/>
      <c r="F1715" s="344">
        <v>0</v>
      </c>
      <c r="G1715" s="360"/>
      <c r="H1715" s="344">
        <v>0</v>
      </c>
      <c r="I1715" s="360"/>
      <c r="J1715" s="344">
        <v>0</v>
      </c>
      <c r="K1715" s="360"/>
      <c r="L1715" s="344">
        <v>0</v>
      </c>
      <c r="M1715" s="360"/>
      <c r="N1715" s="344">
        <v>0</v>
      </c>
      <c r="O1715" s="360"/>
      <c r="P1715" s="344">
        <v>0</v>
      </c>
      <c r="Q1715" s="360"/>
      <c r="R1715" s="344">
        <v>0</v>
      </c>
    </row>
    <row r="1716" spans="1:18">
      <c r="A1716" s="296">
        <v>1505847</v>
      </c>
      <c r="B1716" s="343" t="s">
        <v>1742</v>
      </c>
      <c r="C1716" s="296" t="s">
        <v>1461</v>
      </c>
      <c r="D1716" s="344">
        <v>185.72</v>
      </c>
      <c r="E1716" s="360">
        <v>0.91049999999999998</v>
      </c>
      <c r="F1716" s="344">
        <v>342.89</v>
      </c>
      <c r="G1716" s="360">
        <v>0.93799999999999994</v>
      </c>
      <c r="H1716" s="344">
        <v>361.55</v>
      </c>
      <c r="I1716" s="360">
        <v>0.88959999999999995</v>
      </c>
      <c r="J1716" s="344">
        <v>345.79</v>
      </c>
      <c r="K1716" s="360">
        <v>0.93020000000000003</v>
      </c>
      <c r="L1716" s="344">
        <v>361.15</v>
      </c>
      <c r="M1716" s="360">
        <v>0.89059999999999995</v>
      </c>
      <c r="N1716" s="344">
        <v>350.56</v>
      </c>
      <c r="O1716" s="360">
        <v>0.91749999999999998</v>
      </c>
      <c r="P1716" s="344">
        <v>347.64</v>
      </c>
      <c r="Q1716" s="360">
        <v>0.92520000000000002</v>
      </c>
      <c r="R1716" s="344">
        <v>357.81</v>
      </c>
    </row>
    <row r="1717" spans="1:18">
      <c r="A1717" s="296">
        <v>1505848</v>
      </c>
      <c r="B1717" s="343" t="s">
        <v>1743</v>
      </c>
      <c r="C1717" s="296" t="s">
        <v>1461</v>
      </c>
      <c r="D1717" s="344">
        <v>181.3</v>
      </c>
      <c r="E1717" s="360">
        <v>0.59830000000000005</v>
      </c>
      <c r="F1717" s="344">
        <v>1175.6099999999999</v>
      </c>
      <c r="G1717" s="360">
        <v>0.6472</v>
      </c>
      <c r="H1717" s="344">
        <v>1204.97</v>
      </c>
      <c r="I1717" s="360">
        <v>0.63139999999999996</v>
      </c>
      <c r="J1717" s="344">
        <v>1195.5</v>
      </c>
      <c r="K1717" s="360">
        <v>0.63639999999999997</v>
      </c>
      <c r="L1717" s="344">
        <v>1192.6099999999999</v>
      </c>
      <c r="M1717" s="360">
        <v>0.63800000000000001</v>
      </c>
      <c r="N1717" s="344">
        <v>1193.98</v>
      </c>
      <c r="O1717" s="360">
        <v>0.63719999999999999</v>
      </c>
      <c r="P1717" s="344">
        <v>1160.21</v>
      </c>
      <c r="Q1717" s="360">
        <v>0.65580000000000005</v>
      </c>
      <c r="R1717" s="344">
        <v>1174.1600000000001</v>
      </c>
    </row>
    <row r="1718" spans="1:18">
      <c r="A1718" s="296">
        <v>1505849</v>
      </c>
      <c r="B1718" s="343" t="s">
        <v>1744</v>
      </c>
      <c r="C1718" s="296" t="s">
        <v>1461</v>
      </c>
      <c r="D1718" s="344">
        <v>178.84</v>
      </c>
      <c r="E1718" s="360"/>
      <c r="F1718" s="344">
        <v>0</v>
      </c>
      <c r="G1718" s="360"/>
      <c r="H1718" s="344">
        <v>0</v>
      </c>
      <c r="I1718" s="360"/>
      <c r="J1718" s="344">
        <v>0</v>
      </c>
      <c r="K1718" s="360"/>
      <c r="L1718" s="344">
        <v>0</v>
      </c>
      <c r="M1718" s="360"/>
      <c r="N1718" s="344">
        <v>0</v>
      </c>
      <c r="O1718" s="360"/>
      <c r="P1718" s="344">
        <v>0</v>
      </c>
      <c r="Q1718" s="360"/>
      <c r="R1718" s="344">
        <v>0</v>
      </c>
    </row>
    <row r="1719" spans="1:18">
      <c r="A1719" s="296">
        <v>1505930</v>
      </c>
      <c r="B1719" s="343" t="s">
        <v>1745</v>
      </c>
      <c r="C1719" s="296" t="s">
        <v>1461</v>
      </c>
      <c r="D1719" s="344">
        <v>208.96</v>
      </c>
      <c r="E1719" s="360"/>
      <c r="F1719" s="344">
        <v>0</v>
      </c>
      <c r="G1719" s="360"/>
      <c r="H1719" s="344">
        <v>0</v>
      </c>
      <c r="I1719" s="360"/>
      <c r="J1719" s="344">
        <v>0</v>
      </c>
      <c r="K1719" s="360"/>
      <c r="L1719" s="344">
        <v>0</v>
      </c>
      <c r="M1719" s="360"/>
      <c r="N1719" s="344">
        <v>0</v>
      </c>
      <c r="O1719" s="360"/>
      <c r="P1719" s="344">
        <v>0</v>
      </c>
      <c r="Q1719" s="360"/>
      <c r="R1719" s="344">
        <v>0</v>
      </c>
    </row>
    <row r="1720" spans="1:18">
      <c r="A1720" s="296">
        <v>1506055</v>
      </c>
      <c r="B1720" s="343" t="s">
        <v>1746</v>
      </c>
      <c r="C1720" s="296" t="s">
        <v>222</v>
      </c>
      <c r="D1720" s="344">
        <v>428.93</v>
      </c>
      <c r="E1720" s="360">
        <v>0.47299999999999998</v>
      </c>
      <c r="F1720" s="344">
        <v>52.51</v>
      </c>
      <c r="G1720" s="360">
        <v>0.55930000000000002</v>
      </c>
      <c r="H1720" s="344">
        <v>72.22</v>
      </c>
      <c r="I1720" s="360">
        <v>0</v>
      </c>
      <c r="J1720" s="344">
        <v>55.31</v>
      </c>
      <c r="K1720" s="360">
        <v>0.53100000000000003</v>
      </c>
      <c r="L1720" s="344">
        <v>71.45</v>
      </c>
      <c r="M1720" s="360">
        <v>0</v>
      </c>
      <c r="N1720" s="344">
        <v>62.44</v>
      </c>
      <c r="O1720" s="360">
        <v>0.47039999999999998</v>
      </c>
      <c r="P1720" s="344">
        <v>59.31</v>
      </c>
      <c r="Q1720" s="360">
        <v>0.49519999999999997</v>
      </c>
      <c r="R1720" s="344">
        <v>70.209999999999994</v>
      </c>
    </row>
    <row r="1721" spans="1:18">
      <c r="A1721" s="296">
        <v>1506056</v>
      </c>
      <c r="B1721" s="343" t="s">
        <v>1747</v>
      </c>
      <c r="C1721" s="296" t="s">
        <v>222</v>
      </c>
      <c r="D1721" s="344">
        <v>282.06</v>
      </c>
      <c r="E1721" s="360">
        <v>0.39090000000000003</v>
      </c>
      <c r="F1721" s="344">
        <v>129.41999999999999</v>
      </c>
      <c r="G1721" s="360">
        <v>0.45129999999999998</v>
      </c>
      <c r="H1721" s="344">
        <v>152.36000000000001</v>
      </c>
      <c r="I1721" s="360">
        <v>0</v>
      </c>
      <c r="J1721" s="344">
        <v>134.29</v>
      </c>
      <c r="K1721" s="360">
        <v>0.435</v>
      </c>
      <c r="L1721" s="344">
        <v>148.53</v>
      </c>
      <c r="M1721" s="360">
        <v>0</v>
      </c>
      <c r="N1721" s="344">
        <v>140.65</v>
      </c>
      <c r="O1721" s="360">
        <v>0.4153</v>
      </c>
      <c r="P1721" s="344">
        <v>133.77000000000001</v>
      </c>
      <c r="Q1721" s="360">
        <v>0.43659999999999999</v>
      </c>
      <c r="R1721" s="344">
        <v>147.06</v>
      </c>
    </row>
    <row r="1722" spans="1:18">
      <c r="A1722" s="296">
        <v>1513943</v>
      </c>
      <c r="B1722" s="343" t="s">
        <v>1748</v>
      </c>
      <c r="C1722" s="296" t="s">
        <v>1461</v>
      </c>
      <c r="D1722" s="344">
        <v>203.98</v>
      </c>
      <c r="E1722" s="360">
        <v>0.49330000000000002</v>
      </c>
      <c r="F1722" s="344">
        <v>55</v>
      </c>
      <c r="G1722" s="360">
        <v>0.57930000000000004</v>
      </c>
      <c r="H1722" s="344">
        <v>74.88</v>
      </c>
      <c r="I1722" s="360">
        <v>0</v>
      </c>
      <c r="J1722" s="344">
        <v>57.8</v>
      </c>
      <c r="K1722" s="360">
        <v>0.55120000000000002</v>
      </c>
      <c r="L1722" s="344">
        <v>73.97</v>
      </c>
      <c r="M1722" s="360">
        <v>0</v>
      </c>
      <c r="N1722" s="344">
        <v>64.930000000000007</v>
      </c>
      <c r="O1722" s="360">
        <v>0.49070000000000003</v>
      </c>
      <c r="P1722" s="344">
        <v>61.8</v>
      </c>
      <c r="Q1722" s="360">
        <v>0.51549999999999996</v>
      </c>
      <c r="R1722" s="344">
        <v>72.87</v>
      </c>
    </row>
    <row r="1723" spans="1:18">
      <c r="A1723" s="296">
        <v>1516318</v>
      </c>
      <c r="B1723" s="343" t="s">
        <v>1749</v>
      </c>
      <c r="C1723" s="296" t="s">
        <v>1461</v>
      </c>
      <c r="D1723" s="344">
        <v>599.85</v>
      </c>
      <c r="E1723" s="360">
        <v>0.42470000000000002</v>
      </c>
      <c r="F1723" s="344">
        <v>130.12</v>
      </c>
      <c r="G1723" s="360">
        <v>0.4869</v>
      </c>
      <c r="H1723" s="344">
        <v>153.29</v>
      </c>
      <c r="I1723" s="360">
        <v>0</v>
      </c>
      <c r="J1723" s="344">
        <v>134.80000000000001</v>
      </c>
      <c r="K1723" s="360">
        <v>0.47</v>
      </c>
      <c r="L1723" s="344">
        <v>149.30000000000001</v>
      </c>
      <c r="M1723" s="360">
        <v>0</v>
      </c>
      <c r="N1723" s="344">
        <v>141.24</v>
      </c>
      <c r="O1723" s="360">
        <v>0.4486</v>
      </c>
      <c r="P1723" s="344">
        <v>134.69</v>
      </c>
      <c r="Q1723" s="360">
        <v>0.47039999999999998</v>
      </c>
      <c r="R1723" s="344">
        <v>148.28</v>
      </c>
    </row>
    <row r="1724" spans="1:18">
      <c r="A1724" s="296">
        <v>1516317</v>
      </c>
      <c r="B1724" s="343" t="s">
        <v>1750</v>
      </c>
      <c r="C1724" s="296" t="s">
        <v>1461</v>
      </c>
      <c r="D1724" s="344">
        <v>521.15</v>
      </c>
      <c r="E1724" s="360">
        <v>0.50229999999999997</v>
      </c>
      <c r="F1724" s="344">
        <v>56.16</v>
      </c>
      <c r="G1724" s="360">
        <v>0.58799999999999997</v>
      </c>
      <c r="H1724" s="344">
        <v>76.12</v>
      </c>
      <c r="I1724" s="360">
        <v>0</v>
      </c>
      <c r="J1724" s="344">
        <v>58.96</v>
      </c>
      <c r="K1724" s="360">
        <v>0.56000000000000005</v>
      </c>
      <c r="L1724" s="344">
        <v>75.150000000000006</v>
      </c>
      <c r="M1724" s="360">
        <v>0</v>
      </c>
      <c r="N1724" s="344">
        <v>66.09</v>
      </c>
      <c r="O1724" s="360">
        <v>0.49959999999999999</v>
      </c>
      <c r="P1724" s="344">
        <v>62.96</v>
      </c>
      <c r="Q1724" s="360">
        <v>0.52449999999999997</v>
      </c>
      <c r="R1724" s="344">
        <v>74.11</v>
      </c>
    </row>
    <row r="1725" spans="1:18">
      <c r="A1725" s="296">
        <v>1600965</v>
      </c>
      <c r="B1725" s="343" t="s">
        <v>1751</v>
      </c>
      <c r="C1725" s="296" t="s">
        <v>222</v>
      </c>
      <c r="D1725" s="344">
        <v>101.62</v>
      </c>
      <c r="E1725" s="360">
        <v>0.40210000000000001</v>
      </c>
      <c r="F1725" s="344">
        <v>142.12</v>
      </c>
      <c r="G1725" s="360">
        <v>0.46210000000000001</v>
      </c>
      <c r="H1725" s="344">
        <v>165.7</v>
      </c>
      <c r="I1725" s="360">
        <v>0</v>
      </c>
      <c r="J1725" s="344">
        <v>147.22</v>
      </c>
      <c r="K1725" s="360">
        <v>0.4461</v>
      </c>
      <c r="L1725" s="344">
        <v>161.30000000000001</v>
      </c>
      <c r="M1725" s="360">
        <v>0</v>
      </c>
      <c r="N1725" s="344">
        <v>153.5</v>
      </c>
      <c r="O1725" s="360">
        <v>0.42780000000000001</v>
      </c>
      <c r="P1725" s="344">
        <v>146.19</v>
      </c>
      <c r="Q1725" s="360">
        <v>0.44919999999999999</v>
      </c>
      <c r="R1725" s="344">
        <v>160.02000000000001</v>
      </c>
    </row>
    <row r="1726" spans="1:18">
      <c r="A1726" s="296">
        <v>1600408</v>
      </c>
      <c r="B1726" s="343" t="s">
        <v>1752</v>
      </c>
      <c r="C1726" s="296" t="s">
        <v>1461</v>
      </c>
      <c r="D1726" s="344">
        <v>18.79</v>
      </c>
      <c r="E1726" s="360">
        <v>0.70689999999999997</v>
      </c>
      <c r="F1726" s="344">
        <v>89.23</v>
      </c>
      <c r="G1726" s="360">
        <v>0.75080000000000002</v>
      </c>
      <c r="H1726" s="344">
        <v>99.09</v>
      </c>
      <c r="I1726" s="360">
        <v>0.67610000000000003</v>
      </c>
      <c r="J1726" s="344">
        <v>94.01</v>
      </c>
      <c r="K1726" s="360">
        <v>0.71260000000000001</v>
      </c>
      <c r="L1726" s="344">
        <v>106.5</v>
      </c>
      <c r="M1726" s="360">
        <v>0.629</v>
      </c>
      <c r="N1726" s="344">
        <v>99.72</v>
      </c>
      <c r="O1726" s="360">
        <v>0.67179999999999995</v>
      </c>
      <c r="P1726" s="344">
        <v>92.99</v>
      </c>
      <c r="Q1726" s="360">
        <v>0.72040000000000004</v>
      </c>
      <c r="R1726" s="344">
        <v>98.17</v>
      </c>
    </row>
    <row r="1727" spans="1:18">
      <c r="A1727" s="296">
        <v>1600990</v>
      </c>
      <c r="B1727" s="343" t="s">
        <v>1753</v>
      </c>
      <c r="C1727" s="296" t="s">
        <v>222</v>
      </c>
      <c r="D1727" s="344">
        <v>788.91</v>
      </c>
      <c r="E1727" s="360">
        <v>0.54810000000000003</v>
      </c>
      <c r="F1727" s="344">
        <v>222.63</v>
      </c>
      <c r="G1727" s="360">
        <v>0.5978</v>
      </c>
      <c r="H1727" s="344">
        <v>234.32</v>
      </c>
      <c r="I1727" s="360">
        <v>0.56789999999999996</v>
      </c>
      <c r="J1727" s="344">
        <v>230.32</v>
      </c>
      <c r="K1727" s="360">
        <v>0.57779999999999998</v>
      </c>
      <c r="L1727" s="344">
        <v>239.68</v>
      </c>
      <c r="M1727" s="360">
        <v>0.55520000000000003</v>
      </c>
      <c r="N1727" s="344">
        <v>234.95</v>
      </c>
      <c r="O1727" s="360">
        <v>0.56640000000000001</v>
      </c>
      <c r="P1727" s="344">
        <v>222.94</v>
      </c>
      <c r="Q1727" s="360">
        <v>0.59689999999999999</v>
      </c>
      <c r="R1727" s="344">
        <v>228.77</v>
      </c>
    </row>
    <row r="1728" spans="1:18">
      <c r="A1728" s="296">
        <v>1600989</v>
      </c>
      <c r="B1728" s="343" t="s">
        <v>1754</v>
      </c>
      <c r="C1728" s="296" t="s">
        <v>222</v>
      </c>
      <c r="D1728" s="344">
        <v>410.97</v>
      </c>
      <c r="E1728" s="360">
        <v>0.71909999999999996</v>
      </c>
      <c r="F1728" s="344">
        <v>93.34</v>
      </c>
      <c r="G1728" s="360">
        <v>0.76170000000000004</v>
      </c>
      <c r="H1728" s="344">
        <v>103.2</v>
      </c>
      <c r="I1728" s="360">
        <v>0.68899999999999995</v>
      </c>
      <c r="J1728" s="344">
        <v>98.12</v>
      </c>
      <c r="K1728" s="360">
        <v>0.72460000000000002</v>
      </c>
      <c r="L1728" s="344">
        <v>110.61</v>
      </c>
      <c r="M1728" s="360">
        <v>0.64280000000000004</v>
      </c>
      <c r="N1728" s="344">
        <v>103.83</v>
      </c>
      <c r="O1728" s="360">
        <v>0.68479999999999996</v>
      </c>
      <c r="P1728" s="344">
        <v>97.1</v>
      </c>
      <c r="Q1728" s="360">
        <v>0.73219999999999996</v>
      </c>
      <c r="R1728" s="344">
        <v>102.28</v>
      </c>
    </row>
    <row r="1729" spans="1:18">
      <c r="A1729" s="296">
        <v>1600438</v>
      </c>
      <c r="B1729" s="343" t="s">
        <v>1755</v>
      </c>
      <c r="C1729" s="296" t="s">
        <v>222</v>
      </c>
      <c r="D1729" s="344">
        <v>594.37</v>
      </c>
      <c r="E1729" s="360">
        <v>0.5645</v>
      </c>
      <c r="F1729" s="344">
        <v>230.18</v>
      </c>
      <c r="G1729" s="360">
        <v>0.61370000000000002</v>
      </c>
      <c r="H1729" s="344">
        <v>241.86</v>
      </c>
      <c r="I1729" s="360">
        <v>0.58409999999999995</v>
      </c>
      <c r="J1729" s="344">
        <v>237.84</v>
      </c>
      <c r="K1729" s="360">
        <v>0.59389999999999998</v>
      </c>
      <c r="L1729" s="344">
        <v>247.24</v>
      </c>
      <c r="M1729" s="360">
        <v>0.57130000000000003</v>
      </c>
      <c r="N1729" s="344">
        <v>242.49</v>
      </c>
      <c r="O1729" s="360">
        <v>0.58250000000000002</v>
      </c>
      <c r="P1729" s="344">
        <v>230.53</v>
      </c>
      <c r="Q1729" s="360">
        <v>0.61280000000000001</v>
      </c>
      <c r="R1729" s="344">
        <v>236.35</v>
      </c>
    </row>
    <row r="1730" spans="1:18">
      <c r="A1730" s="296">
        <v>1600436</v>
      </c>
      <c r="B1730" s="343" t="s">
        <v>1756</v>
      </c>
      <c r="C1730" s="296" t="s">
        <v>222</v>
      </c>
      <c r="D1730" s="344">
        <v>406.09</v>
      </c>
      <c r="E1730" s="360">
        <v>0.68169999999999997</v>
      </c>
      <c r="F1730" s="344">
        <v>81.739999999999995</v>
      </c>
      <c r="G1730" s="360">
        <v>0.72789999999999999</v>
      </c>
      <c r="H1730" s="344">
        <v>91.6</v>
      </c>
      <c r="I1730" s="360">
        <v>0.64959999999999996</v>
      </c>
      <c r="J1730" s="344">
        <v>86.52</v>
      </c>
      <c r="K1730" s="360">
        <v>0.68769999999999998</v>
      </c>
      <c r="L1730" s="344">
        <v>99.01</v>
      </c>
      <c r="M1730" s="360">
        <v>0.60089999999999999</v>
      </c>
      <c r="N1730" s="344">
        <v>92.23</v>
      </c>
      <c r="O1730" s="360">
        <v>0.64510000000000001</v>
      </c>
      <c r="P1730" s="344">
        <v>85.5</v>
      </c>
      <c r="Q1730" s="360">
        <v>0.69589999999999996</v>
      </c>
      <c r="R1730" s="344">
        <v>90.68</v>
      </c>
    </row>
    <row r="1731" spans="1:18">
      <c r="A1731" s="296">
        <v>1600895</v>
      </c>
      <c r="B1731" s="343" t="s">
        <v>1757</v>
      </c>
      <c r="C1731" s="296" t="s">
        <v>1461</v>
      </c>
      <c r="D1731" s="344">
        <v>14.57</v>
      </c>
      <c r="E1731" s="360">
        <v>0.45529999999999998</v>
      </c>
      <c r="F1731" s="344">
        <v>233.61</v>
      </c>
      <c r="G1731" s="360">
        <v>0.50560000000000005</v>
      </c>
      <c r="H1731" s="344">
        <v>246</v>
      </c>
      <c r="I1731" s="360">
        <v>0.48020000000000002</v>
      </c>
      <c r="J1731" s="344">
        <v>242.41</v>
      </c>
      <c r="K1731" s="360">
        <v>0.48730000000000001</v>
      </c>
      <c r="L1731" s="344">
        <v>250.58</v>
      </c>
      <c r="M1731" s="360">
        <v>0.47139999999999999</v>
      </c>
      <c r="N1731" s="344">
        <v>246.63</v>
      </c>
      <c r="O1731" s="360">
        <v>0.47889999999999999</v>
      </c>
      <c r="P1731" s="344">
        <v>232.59</v>
      </c>
      <c r="Q1731" s="360">
        <v>0.50780000000000003</v>
      </c>
      <c r="R1731" s="344">
        <v>238.67</v>
      </c>
    </row>
    <row r="1732" spans="1:18">
      <c r="A1732" s="296">
        <v>1600897</v>
      </c>
      <c r="B1732" s="343" t="s">
        <v>1758</v>
      </c>
      <c r="C1732" s="296" t="s">
        <v>1461</v>
      </c>
      <c r="D1732" s="344">
        <v>3.9</v>
      </c>
      <c r="E1732" s="360">
        <v>0.69769999999999999</v>
      </c>
      <c r="F1732" s="344">
        <v>86.35</v>
      </c>
      <c r="G1732" s="360">
        <v>0.74239999999999995</v>
      </c>
      <c r="H1732" s="344">
        <v>96.21</v>
      </c>
      <c r="I1732" s="360">
        <v>0.66639999999999999</v>
      </c>
      <c r="J1732" s="344">
        <v>91.13</v>
      </c>
      <c r="K1732" s="360">
        <v>0.70350000000000001</v>
      </c>
      <c r="L1732" s="344">
        <v>103.62</v>
      </c>
      <c r="M1732" s="360">
        <v>0.61870000000000003</v>
      </c>
      <c r="N1732" s="344">
        <v>96.84</v>
      </c>
      <c r="O1732" s="360">
        <v>0.66200000000000003</v>
      </c>
      <c r="P1732" s="344">
        <v>90.11</v>
      </c>
      <c r="Q1732" s="360">
        <v>0.71150000000000002</v>
      </c>
      <c r="R1732" s="344">
        <v>95.29</v>
      </c>
    </row>
    <row r="1733" spans="1:18">
      <c r="A1733" s="296">
        <v>1619004</v>
      </c>
      <c r="B1733" s="343" t="s">
        <v>1759</v>
      </c>
      <c r="C1733" s="296" t="s">
        <v>222</v>
      </c>
      <c r="D1733" s="344">
        <v>7.58</v>
      </c>
      <c r="E1733" s="360">
        <v>0.47399999999999998</v>
      </c>
      <c r="F1733" s="344">
        <v>242.86</v>
      </c>
      <c r="G1733" s="360">
        <v>0.52449999999999997</v>
      </c>
      <c r="H1733" s="344">
        <v>255.25</v>
      </c>
      <c r="I1733" s="360">
        <v>0.499</v>
      </c>
      <c r="J1733" s="344">
        <v>251.66</v>
      </c>
      <c r="K1733" s="360">
        <v>0.50609999999999999</v>
      </c>
      <c r="L1733" s="344">
        <v>259.83</v>
      </c>
      <c r="M1733" s="360">
        <v>0.49020000000000002</v>
      </c>
      <c r="N1733" s="344">
        <v>255.88</v>
      </c>
      <c r="O1733" s="360">
        <v>0.49780000000000002</v>
      </c>
      <c r="P1733" s="344">
        <v>241.84</v>
      </c>
      <c r="Q1733" s="360">
        <v>0.52669999999999995</v>
      </c>
      <c r="R1733" s="344">
        <v>247.92</v>
      </c>
    </row>
    <row r="1734" spans="1:18">
      <c r="A1734" s="296">
        <v>1600896</v>
      </c>
      <c r="B1734" s="343" t="s">
        <v>1760</v>
      </c>
      <c r="C1734" s="296" t="s">
        <v>1461</v>
      </c>
      <c r="D1734" s="344">
        <v>16.89</v>
      </c>
      <c r="E1734" s="360">
        <v>0.60670000000000002</v>
      </c>
      <c r="F1734" s="344">
        <v>65.09</v>
      </c>
      <c r="G1734" s="360">
        <v>0.6583</v>
      </c>
      <c r="H1734" s="344">
        <v>74.95</v>
      </c>
      <c r="I1734" s="360">
        <v>0.57169999999999999</v>
      </c>
      <c r="J1734" s="344">
        <v>69.87</v>
      </c>
      <c r="K1734" s="360">
        <v>0.61329999999999996</v>
      </c>
      <c r="L1734" s="344">
        <v>82.36</v>
      </c>
      <c r="M1734" s="360">
        <v>0.52029999999999998</v>
      </c>
      <c r="N1734" s="344">
        <v>75.58</v>
      </c>
      <c r="O1734" s="360">
        <v>0.56689999999999996</v>
      </c>
      <c r="P1734" s="344">
        <v>68.849999999999994</v>
      </c>
      <c r="Q1734" s="360">
        <v>0.62239999999999995</v>
      </c>
      <c r="R1734" s="344">
        <v>74.03</v>
      </c>
    </row>
    <row r="1735" spans="1:18">
      <c r="A1735" s="296">
        <v>1619003</v>
      </c>
      <c r="B1735" s="343" t="s">
        <v>1761</v>
      </c>
      <c r="C1735" s="296" t="s">
        <v>222</v>
      </c>
      <c r="D1735" s="344">
        <v>61.93</v>
      </c>
      <c r="E1735" s="360">
        <v>0.45879999999999999</v>
      </c>
      <c r="F1735" s="344">
        <v>167.06</v>
      </c>
      <c r="G1735" s="360">
        <v>0.50960000000000005</v>
      </c>
      <c r="H1735" s="344">
        <v>178.55</v>
      </c>
      <c r="I1735" s="360">
        <v>0.4768</v>
      </c>
      <c r="J1735" s="344">
        <v>174.42</v>
      </c>
      <c r="K1735" s="360">
        <v>0.48809999999999998</v>
      </c>
      <c r="L1735" s="344">
        <v>184.14</v>
      </c>
      <c r="M1735" s="360">
        <v>0.46239999999999998</v>
      </c>
      <c r="N1735" s="344">
        <v>179.18</v>
      </c>
      <c r="O1735" s="360">
        <v>0.47520000000000001</v>
      </c>
      <c r="P1735" s="344">
        <v>167.77</v>
      </c>
      <c r="Q1735" s="360">
        <v>0.50749999999999995</v>
      </c>
      <c r="R1735" s="344">
        <v>173.52</v>
      </c>
    </row>
    <row r="1736" spans="1:18">
      <c r="A1736" s="296">
        <v>1619006</v>
      </c>
      <c r="B1736" s="343" t="s">
        <v>1762</v>
      </c>
      <c r="C1736" s="296" t="s">
        <v>222</v>
      </c>
      <c r="D1736" s="344">
        <v>44.4</v>
      </c>
      <c r="E1736" s="360">
        <v>0.61629999999999996</v>
      </c>
      <c r="F1736" s="344">
        <v>66.86</v>
      </c>
      <c r="G1736" s="360">
        <v>0.66739999999999999</v>
      </c>
      <c r="H1736" s="344">
        <v>76.72</v>
      </c>
      <c r="I1736" s="360">
        <v>0.58160000000000001</v>
      </c>
      <c r="J1736" s="344">
        <v>71.64</v>
      </c>
      <c r="K1736" s="360">
        <v>0.62280000000000002</v>
      </c>
      <c r="L1736" s="344">
        <v>84.13</v>
      </c>
      <c r="M1736" s="360">
        <v>0.53039999999999998</v>
      </c>
      <c r="N1736" s="344">
        <v>77.349999999999994</v>
      </c>
      <c r="O1736" s="360">
        <v>0.57689999999999997</v>
      </c>
      <c r="P1736" s="344">
        <v>70.62</v>
      </c>
      <c r="Q1736" s="360">
        <v>0.63180000000000003</v>
      </c>
      <c r="R1736" s="344">
        <v>75.8</v>
      </c>
    </row>
    <row r="1737" spans="1:18">
      <c r="A1737" s="296">
        <v>1600414</v>
      </c>
      <c r="B1737" s="343" t="s">
        <v>1763</v>
      </c>
      <c r="C1737" s="296" t="s">
        <v>1461</v>
      </c>
      <c r="D1737" s="344">
        <v>1.1599999999999999</v>
      </c>
      <c r="E1737" s="360">
        <v>0.46860000000000002</v>
      </c>
      <c r="F1737" s="344">
        <v>170.51</v>
      </c>
      <c r="G1737" s="360">
        <v>0.51959999999999995</v>
      </c>
      <c r="H1737" s="344">
        <v>182</v>
      </c>
      <c r="I1737" s="360">
        <v>0.48680000000000001</v>
      </c>
      <c r="J1737" s="344">
        <v>177.87</v>
      </c>
      <c r="K1737" s="360">
        <v>0.49809999999999999</v>
      </c>
      <c r="L1737" s="344">
        <v>187.59</v>
      </c>
      <c r="M1737" s="360">
        <v>0.4723</v>
      </c>
      <c r="N1737" s="344">
        <v>182.63</v>
      </c>
      <c r="O1737" s="360">
        <v>0.48509999999999998</v>
      </c>
      <c r="P1737" s="344">
        <v>171.22</v>
      </c>
      <c r="Q1737" s="360">
        <v>0.51739999999999997</v>
      </c>
      <c r="R1737" s="344">
        <v>176.97</v>
      </c>
    </row>
    <row r="1738" spans="1:18">
      <c r="A1738" s="296">
        <v>1608148</v>
      </c>
      <c r="B1738" s="343" t="s">
        <v>1764</v>
      </c>
      <c r="C1738" s="296" t="s">
        <v>105</v>
      </c>
      <c r="D1738" s="344">
        <v>216.11</v>
      </c>
      <c r="E1738" s="360">
        <v>0.67820000000000003</v>
      </c>
      <c r="F1738" s="344">
        <v>80.8</v>
      </c>
      <c r="G1738" s="360">
        <v>0.7248</v>
      </c>
      <c r="H1738" s="344">
        <v>90.66</v>
      </c>
      <c r="I1738" s="360">
        <v>0.64590000000000003</v>
      </c>
      <c r="J1738" s="344">
        <v>85.58</v>
      </c>
      <c r="K1738" s="360">
        <v>0.68430000000000002</v>
      </c>
      <c r="L1738" s="344">
        <v>98.07</v>
      </c>
      <c r="M1738" s="360">
        <v>0.59709999999999996</v>
      </c>
      <c r="N1738" s="344">
        <v>91.29</v>
      </c>
      <c r="O1738" s="360">
        <v>0.64149999999999996</v>
      </c>
      <c r="P1738" s="344">
        <v>84.56</v>
      </c>
      <c r="Q1738" s="360">
        <v>0.6925</v>
      </c>
      <c r="R1738" s="344">
        <v>89.74</v>
      </c>
    </row>
    <row r="1739" spans="1:18">
      <c r="A1739" s="296">
        <v>1608021</v>
      </c>
      <c r="B1739" s="343" t="s">
        <v>1765</v>
      </c>
      <c r="C1739" s="296" t="s">
        <v>105</v>
      </c>
      <c r="D1739" s="344">
        <v>67.97</v>
      </c>
      <c r="E1739" s="360">
        <v>0.73019999999999996</v>
      </c>
      <c r="F1739" s="344">
        <v>151.09</v>
      </c>
      <c r="G1739" s="360">
        <v>0.77010000000000001</v>
      </c>
      <c r="H1739" s="344">
        <v>161.29</v>
      </c>
      <c r="I1739" s="360">
        <v>0.72140000000000004</v>
      </c>
      <c r="J1739" s="344">
        <v>156.41</v>
      </c>
      <c r="K1739" s="360">
        <v>0.74390000000000001</v>
      </c>
      <c r="L1739" s="344">
        <v>168.32</v>
      </c>
      <c r="M1739" s="360">
        <v>0.69120000000000004</v>
      </c>
      <c r="N1739" s="344">
        <v>161.91999999999999</v>
      </c>
      <c r="O1739" s="360">
        <v>0.71860000000000002</v>
      </c>
      <c r="P1739" s="344">
        <v>154.21</v>
      </c>
      <c r="Q1739" s="360">
        <v>0.75449999999999995</v>
      </c>
      <c r="R1739" s="344">
        <v>159.51</v>
      </c>
    </row>
    <row r="1740" spans="1:18">
      <c r="A1740" s="296">
        <v>1608024</v>
      </c>
      <c r="B1740" s="343" t="s">
        <v>1766</v>
      </c>
      <c r="C1740" s="296" t="s">
        <v>105</v>
      </c>
      <c r="D1740" s="344">
        <v>71.400000000000006</v>
      </c>
      <c r="E1740" s="360">
        <v>1</v>
      </c>
      <c r="F1740" s="344">
        <v>12.93</v>
      </c>
      <c r="G1740" s="360">
        <v>1</v>
      </c>
      <c r="H1740" s="344">
        <v>12.93</v>
      </c>
      <c r="I1740" s="360">
        <v>1</v>
      </c>
      <c r="J1740" s="344">
        <v>12.93</v>
      </c>
      <c r="K1740" s="360">
        <v>1</v>
      </c>
      <c r="L1740" s="344">
        <v>12.93</v>
      </c>
      <c r="M1740" s="360">
        <v>1</v>
      </c>
      <c r="N1740" s="344">
        <v>12.93</v>
      </c>
      <c r="O1740" s="360">
        <v>1</v>
      </c>
      <c r="P1740" s="344">
        <v>12.93</v>
      </c>
      <c r="Q1740" s="360">
        <v>1</v>
      </c>
      <c r="R1740" s="344">
        <v>12.93</v>
      </c>
    </row>
    <row r="1741" spans="1:18">
      <c r="A1741" s="296">
        <v>1608026</v>
      </c>
      <c r="B1741" s="343" t="s">
        <v>1767</v>
      </c>
      <c r="C1741" s="296" t="s">
        <v>105</v>
      </c>
      <c r="D1741" s="344">
        <v>81.25</v>
      </c>
      <c r="E1741" s="360">
        <v>1</v>
      </c>
      <c r="F1741" s="344">
        <v>25.69</v>
      </c>
      <c r="G1741" s="360">
        <v>1</v>
      </c>
      <c r="H1741" s="344">
        <v>25.69</v>
      </c>
      <c r="I1741" s="360">
        <v>1</v>
      </c>
      <c r="J1741" s="344">
        <v>25.69</v>
      </c>
      <c r="K1741" s="360">
        <v>1</v>
      </c>
      <c r="L1741" s="344">
        <v>25.69</v>
      </c>
      <c r="M1741" s="360">
        <v>1</v>
      </c>
      <c r="N1741" s="344">
        <v>25.69</v>
      </c>
      <c r="O1741" s="360">
        <v>1</v>
      </c>
      <c r="P1741" s="344">
        <v>25.69</v>
      </c>
      <c r="Q1741" s="360">
        <v>1</v>
      </c>
      <c r="R1741" s="344">
        <v>25.69</v>
      </c>
    </row>
    <row r="1742" spans="1:18">
      <c r="A1742" s="296">
        <v>1608142</v>
      </c>
      <c r="B1742" s="343" t="s">
        <v>1768</v>
      </c>
      <c r="C1742" s="296" t="s">
        <v>105</v>
      </c>
      <c r="D1742" s="344">
        <v>92.94</v>
      </c>
      <c r="E1742" s="360">
        <v>0.65449999999999997</v>
      </c>
      <c r="F1742" s="344">
        <v>74.87</v>
      </c>
      <c r="G1742" s="360">
        <v>0.70299999999999996</v>
      </c>
      <c r="H1742" s="344">
        <v>84.73</v>
      </c>
      <c r="I1742" s="360">
        <v>0.62109999999999999</v>
      </c>
      <c r="J1742" s="344">
        <v>79.650000000000006</v>
      </c>
      <c r="K1742" s="360">
        <v>0.66080000000000005</v>
      </c>
      <c r="L1742" s="344">
        <v>92.14</v>
      </c>
      <c r="M1742" s="360">
        <v>0.57120000000000004</v>
      </c>
      <c r="N1742" s="344">
        <v>85.36</v>
      </c>
      <c r="O1742" s="360">
        <v>0.61660000000000004</v>
      </c>
      <c r="P1742" s="344">
        <v>78.63</v>
      </c>
      <c r="Q1742" s="360">
        <v>0.66930000000000001</v>
      </c>
      <c r="R1742" s="344">
        <v>83.81</v>
      </c>
    </row>
    <row r="1743" spans="1:18">
      <c r="A1743" s="296">
        <v>1608143</v>
      </c>
      <c r="B1743" s="343" t="s">
        <v>1769</v>
      </c>
      <c r="C1743" s="296" t="s">
        <v>105</v>
      </c>
      <c r="D1743" s="344">
        <v>96.4</v>
      </c>
      <c r="E1743" s="360">
        <v>0.56730000000000003</v>
      </c>
      <c r="F1743" s="344">
        <v>169.48</v>
      </c>
      <c r="G1743" s="360">
        <v>0.6169</v>
      </c>
      <c r="H1743" s="344">
        <v>180.5</v>
      </c>
      <c r="I1743" s="360">
        <v>0.57930000000000004</v>
      </c>
      <c r="J1743" s="344">
        <v>176.11</v>
      </c>
      <c r="K1743" s="360">
        <v>0.59370000000000001</v>
      </c>
      <c r="L1743" s="344">
        <v>186.62</v>
      </c>
      <c r="M1743" s="360">
        <v>0.56030000000000002</v>
      </c>
      <c r="N1743" s="344">
        <v>181.13</v>
      </c>
      <c r="O1743" s="360">
        <v>0.57730000000000004</v>
      </c>
      <c r="P1743" s="344">
        <v>171.06</v>
      </c>
      <c r="Q1743" s="360">
        <v>0.61119999999999997</v>
      </c>
      <c r="R1743" s="344">
        <v>176.65</v>
      </c>
    </row>
    <row r="1744" spans="1:18">
      <c r="A1744" s="296">
        <v>1608144</v>
      </c>
      <c r="B1744" s="343" t="s">
        <v>1770</v>
      </c>
      <c r="C1744" s="296" t="s">
        <v>105</v>
      </c>
      <c r="D1744" s="344">
        <v>104.11</v>
      </c>
      <c r="E1744" s="360">
        <v>1</v>
      </c>
      <c r="F1744" s="344">
        <v>0.6</v>
      </c>
      <c r="G1744" s="360">
        <v>1</v>
      </c>
      <c r="H1744" s="344">
        <v>0.6</v>
      </c>
      <c r="I1744" s="360">
        <v>1</v>
      </c>
      <c r="J1744" s="344">
        <v>0.6</v>
      </c>
      <c r="K1744" s="360">
        <v>1</v>
      </c>
      <c r="L1744" s="344">
        <v>0.6</v>
      </c>
      <c r="M1744" s="360">
        <v>1</v>
      </c>
      <c r="N1744" s="344">
        <v>0.6</v>
      </c>
      <c r="O1744" s="360">
        <v>1</v>
      </c>
      <c r="P1744" s="344">
        <v>0.6</v>
      </c>
      <c r="Q1744" s="360">
        <v>1</v>
      </c>
      <c r="R1744" s="344">
        <v>0.6</v>
      </c>
    </row>
    <row r="1745" spans="1:18">
      <c r="A1745" s="296">
        <v>1608145</v>
      </c>
      <c r="B1745" s="343" t="s">
        <v>1771</v>
      </c>
      <c r="C1745" s="296" t="s">
        <v>105</v>
      </c>
      <c r="D1745" s="344">
        <v>110.62</v>
      </c>
      <c r="E1745" s="360">
        <v>9.11E-2</v>
      </c>
      <c r="F1745" s="344">
        <v>10.029999999999999</v>
      </c>
      <c r="G1745" s="360">
        <v>0.1077</v>
      </c>
      <c r="H1745" s="344">
        <v>11.17</v>
      </c>
      <c r="I1745" s="360">
        <v>9.6699999999999994E-2</v>
      </c>
      <c r="J1745" s="344">
        <v>9.57</v>
      </c>
      <c r="K1745" s="360">
        <v>0.1129</v>
      </c>
      <c r="L1745" s="344">
        <v>10.130000000000001</v>
      </c>
      <c r="M1745" s="360">
        <v>0.1066</v>
      </c>
      <c r="N1745" s="344">
        <v>10.25</v>
      </c>
      <c r="O1745" s="360">
        <v>0.10539999999999999</v>
      </c>
      <c r="P1745" s="344">
        <v>9.66</v>
      </c>
      <c r="Q1745" s="360">
        <v>0.1118</v>
      </c>
      <c r="R1745" s="344">
        <v>9.8699999999999992</v>
      </c>
    </row>
    <row r="1746" spans="1:18">
      <c r="A1746" s="296">
        <v>1608146</v>
      </c>
      <c r="B1746" s="343" t="s">
        <v>1772</v>
      </c>
      <c r="C1746" s="296" t="s">
        <v>105</v>
      </c>
      <c r="D1746" s="344">
        <v>128.4</v>
      </c>
      <c r="E1746" s="360">
        <v>0</v>
      </c>
      <c r="F1746" s="344">
        <v>21.44</v>
      </c>
      <c r="G1746" s="360">
        <v>0</v>
      </c>
      <c r="H1746" s="344">
        <v>40.130000000000003</v>
      </c>
      <c r="I1746" s="360">
        <v>2.5000000000000001E-3</v>
      </c>
      <c r="J1746" s="344">
        <v>34.33</v>
      </c>
      <c r="K1746" s="360">
        <v>0</v>
      </c>
      <c r="L1746" s="344">
        <v>38.92</v>
      </c>
      <c r="M1746" s="360">
        <v>0</v>
      </c>
      <c r="N1746" s="344">
        <v>32.71</v>
      </c>
      <c r="O1746" s="360">
        <v>0</v>
      </c>
      <c r="P1746" s="344">
        <v>26.18</v>
      </c>
      <c r="Q1746" s="360">
        <v>0</v>
      </c>
      <c r="R1746" s="344">
        <v>40.28</v>
      </c>
    </row>
    <row r="1747" spans="1:18">
      <c r="A1747" s="296">
        <v>1608147</v>
      </c>
      <c r="B1747" s="343" t="s">
        <v>1773</v>
      </c>
      <c r="C1747" s="296" t="s">
        <v>105</v>
      </c>
      <c r="D1747" s="344">
        <v>165.28</v>
      </c>
      <c r="E1747" s="360">
        <v>0</v>
      </c>
      <c r="F1747" s="344">
        <v>23</v>
      </c>
      <c r="G1747" s="360">
        <v>0</v>
      </c>
      <c r="H1747" s="344">
        <v>41.52</v>
      </c>
      <c r="I1747" s="360">
        <v>3.8999999999999998E-3</v>
      </c>
      <c r="J1747" s="344">
        <v>35.64</v>
      </c>
      <c r="K1747" s="360">
        <v>0</v>
      </c>
      <c r="L1747" s="344">
        <v>40.43</v>
      </c>
      <c r="M1747" s="360">
        <v>0</v>
      </c>
      <c r="N1747" s="344">
        <v>34.200000000000003</v>
      </c>
      <c r="O1747" s="360">
        <v>0</v>
      </c>
      <c r="P1747" s="344">
        <v>27.22</v>
      </c>
      <c r="Q1747" s="360">
        <v>0</v>
      </c>
      <c r="R1747" s="344">
        <v>41.49</v>
      </c>
    </row>
    <row r="1748" spans="1:18">
      <c r="A1748" s="296">
        <v>1608019</v>
      </c>
      <c r="B1748" s="343" t="s">
        <v>1774</v>
      </c>
      <c r="C1748" s="296" t="s">
        <v>105</v>
      </c>
      <c r="D1748" s="344">
        <v>19.46</v>
      </c>
      <c r="E1748" s="360"/>
      <c r="F1748" s="344">
        <v>0</v>
      </c>
      <c r="G1748" s="360"/>
      <c r="H1748" s="344">
        <v>0</v>
      </c>
      <c r="I1748" s="360"/>
      <c r="J1748" s="344">
        <v>0</v>
      </c>
      <c r="K1748" s="360"/>
      <c r="L1748" s="344">
        <v>0</v>
      </c>
      <c r="M1748" s="360"/>
      <c r="N1748" s="344">
        <v>0</v>
      </c>
      <c r="O1748" s="360"/>
      <c r="P1748" s="344">
        <v>0</v>
      </c>
      <c r="Q1748" s="360"/>
      <c r="R1748" s="344">
        <v>0</v>
      </c>
    </row>
    <row r="1749" spans="1:18">
      <c r="A1749" s="296">
        <v>1608020</v>
      </c>
      <c r="B1749" s="343" t="s">
        <v>1775</v>
      </c>
      <c r="C1749" s="296" t="s">
        <v>105</v>
      </c>
      <c r="D1749" s="344">
        <v>31.15</v>
      </c>
      <c r="E1749" s="360"/>
      <c r="F1749" s="344">
        <v>0</v>
      </c>
      <c r="G1749" s="360"/>
      <c r="H1749" s="344">
        <v>0</v>
      </c>
      <c r="I1749" s="360"/>
      <c r="J1749" s="344">
        <v>0</v>
      </c>
      <c r="K1749" s="360"/>
      <c r="L1749" s="344">
        <v>0</v>
      </c>
      <c r="M1749" s="360"/>
      <c r="N1749" s="344">
        <v>0</v>
      </c>
      <c r="O1749" s="360"/>
      <c r="P1749" s="344">
        <v>0</v>
      </c>
      <c r="Q1749" s="360"/>
      <c r="R1749" s="344">
        <v>0</v>
      </c>
    </row>
    <row r="1750" spans="1:18">
      <c r="A1750" s="296">
        <v>1608025</v>
      </c>
      <c r="B1750" s="343" t="s">
        <v>1776</v>
      </c>
      <c r="C1750" s="296" t="s">
        <v>105</v>
      </c>
      <c r="D1750" s="344">
        <v>38.17</v>
      </c>
      <c r="E1750" s="360">
        <v>1</v>
      </c>
      <c r="F1750" s="344">
        <v>0.04</v>
      </c>
      <c r="G1750" s="360">
        <v>1</v>
      </c>
      <c r="H1750" s="344">
        <v>0.04</v>
      </c>
      <c r="I1750" s="360">
        <v>1</v>
      </c>
      <c r="J1750" s="344">
        <v>0.04</v>
      </c>
      <c r="K1750" s="360">
        <v>1</v>
      </c>
      <c r="L1750" s="344">
        <v>0.05</v>
      </c>
      <c r="M1750" s="360">
        <v>0</v>
      </c>
      <c r="N1750" s="344">
        <v>0.08</v>
      </c>
      <c r="O1750" s="360">
        <v>0</v>
      </c>
      <c r="P1750" s="344">
        <v>0.04</v>
      </c>
      <c r="Q1750" s="360">
        <v>1</v>
      </c>
      <c r="R1750" s="344">
        <v>0.03</v>
      </c>
    </row>
    <row r="1751" spans="1:18">
      <c r="A1751" s="296">
        <v>1600966</v>
      </c>
      <c r="B1751" s="343" t="s">
        <v>1777</v>
      </c>
      <c r="C1751" s="296" t="s">
        <v>105</v>
      </c>
      <c r="D1751" s="344">
        <v>0.77</v>
      </c>
      <c r="E1751" s="360">
        <v>1</v>
      </c>
      <c r="F1751" s="344">
        <v>0.06</v>
      </c>
      <c r="G1751" s="360">
        <v>1</v>
      </c>
      <c r="H1751" s="344">
        <v>0.06</v>
      </c>
      <c r="I1751" s="360">
        <v>1</v>
      </c>
      <c r="J1751" s="344">
        <v>0.06</v>
      </c>
      <c r="K1751" s="360">
        <v>1</v>
      </c>
      <c r="L1751" s="344">
        <v>0.08</v>
      </c>
      <c r="M1751" s="360">
        <v>0</v>
      </c>
      <c r="N1751" s="344">
        <v>0.12</v>
      </c>
      <c r="O1751" s="360">
        <v>0</v>
      </c>
      <c r="P1751" s="344">
        <v>0.06</v>
      </c>
      <c r="Q1751" s="360">
        <v>1</v>
      </c>
      <c r="R1751" s="344">
        <v>0.05</v>
      </c>
    </row>
    <row r="1752" spans="1:18">
      <c r="A1752" s="296">
        <v>1600898</v>
      </c>
      <c r="B1752" s="343" t="s">
        <v>1778</v>
      </c>
      <c r="C1752" s="296" t="s">
        <v>1461</v>
      </c>
      <c r="D1752" s="344">
        <v>12.35</v>
      </c>
      <c r="E1752" s="360">
        <v>1</v>
      </c>
      <c r="F1752" s="344">
        <v>5.14</v>
      </c>
      <c r="G1752" s="360">
        <v>1</v>
      </c>
      <c r="H1752" s="344">
        <v>5.14</v>
      </c>
      <c r="I1752" s="360">
        <v>1</v>
      </c>
      <c r="J1752" s="344">
        <v>5.14</v>
      </c>
      <c r="K1752" s="360">
        <v>1</v>
      </c>
      <c r="L1752" s="344">
        <v>5.14</v>
      </c>
      <c r="M1752" s="360">
        <v>1</v>
      </c>
      <c r="N1752" s="344">
        <v>5.14</v>
      </c>
      <c r="O1752" s="360">
        <v>1</v>
      </c>
      <c r="P1752" s="344">
        <v>5.14</v>
      </c>
      <c r="Q1752" s="360">
        <v>1</v>
      </c>
      <c r="R1752" s="344">
        <v>5.14</v>
      </c>
    </row>
    <row r="1753" spans="1:18">
      <c r="A1753" s="296">
        <v>1600441</v>
      </c>
      <c r="B1753" s="343" t="s">
        <v>1779</v>
      </c>
      <c r="C1753" s="296" t="s">
        <v>1461</v>
      </c>
      <c r="D1753" s="344">
        <v>4.08</v>
      </c>
      <c r="E1753" s="360">
        <v>4.36E-2</v>
      </c>
      <c r="F1753" s="344">
        <v>188.51</v>
      </c>
      <c r="G1753" s="360">
        <v>5.2600000000000001E-2</v>
      </c>
      <c r="H1753" s="344">
        <v>193.37</v>
      </c>
      <c r="I1753" s="360">
        <v>5.1299999999999998E-2</v>
      </c>
      <c r="J1753" s="344">
        <v>196.22</v>
      </c>
      <c r="K1753" s="360">
        <v>5.0599999999999999E-2</v>
      </c>
      <c r="L1753" s="344">
        <v>187.94</v>
      </c>
      <c r="M1753" s="360">
        <v>5.28E-2</v>
      </c>
      <c r="N1753" s="344">
        <v>193.37</v>
      </c>
      <c r="O1753" s="360">
        <v>5.1299999999999998E-2</v>
      </c>
      <c r="P1753" s="344">
        <v>179.36</v>
      </c>
      <c r="Q1753" s="360">
        <v>5.5300000000000002E-2</v>
      </c>
      <c r="R1753" s="344">
        <v>181.08</v>
      </c>
    </row>
    <row r="1754" spans="1:18">
      <c r="A1754" s="296">
        <v>1600404</v>
      </c>
      <c r="B1754" s="343" t="s">
        <v>1780</v>
      </c>
      <c r="C1754" s="296" t="s">
        <v>105</v>
      </c>
      <c r="D1754" s="344">
        <v>10.1</v>
      </c>
      <c r="E1754" s="360">
        <v>1</v>
      </c>
      <c r="F1754" s="344">
        <v>6.33</v>
      </c>
      <c r="G1754" s="360">
        <v>1</v>
      </c>
      <c r="H1754" s="344">
        <v>6.33</v>
      </c>
      <c r="I1754" s="360">
        <v>1</v>
      </c>
      <c r="J1754" s="344">
        <v>6.33</v>
      </c>
      <c r="K1754" s="360">
        <v>1</v>
      </c>
      <c r="L1754" s="344">
        <v>6.33</v>
      </c>
      <c r="M1754" s="360">
        <v>1</v>
      </c>
      <c r="N1754" s="344">
        <v>6.33</v>
      </c>
      <c r="O1754" s="360">
        <v>1</v>
      </c>
      <c r="P1754" s="344">
        <v>6.33</v>
      </c>
      <c r="Q1754" s="360">
        <v>1</v>
      </c>
      <c r="R1754" s="344">
        <v>6.33</v>
      </c>
    </row>
    <row r="1755" spans="1:18">
      <c r="A1755" s="296">
        <v>1600405</v>
      </c>
      <c r="B1755" s="343" t="s">
        <v>1781</v>
      </c>
      <c r="C1755" s="296" t="s">
        <v>105</v>
      </c>
      <c r="D1755" s="344">
        <v>11.24</v>
      </c>
      <c r="E1755" s="360">
        <v>3.61E-2</v>
      </c>
      <c r="F1755" s="344">
        <v>280.08999999999997</v>
      </c>
      <c r="G1755" s="360">
        <v>4.36E-2</v>
      </c>
      <c r="H1755" s="344">
        <v>287.38</v>
      </c>
      <c r="I1755" s="360">
        <v>4.2500000000000003E-2</v>
      </c>
      <c r="J1755" s="344">
        <v>291.67</v>
      </c>
      <c r="K1755" s="360">
        <v>4.19E-2</v>
      </c>
      <c r="L1755" s="344">
        <v>279.24</v>
      </c>
      <c r="M1755" s="360">
        <v>4.3700000000000003E-2</v>
      </c>
      <c r="N1755" s="344">
        <v>287.38</v>
      </c>
      <c r="O1755" s="360">
        <v>4.2500000000000003E-2</v>
      </c>
      <c r="P1755" s="344">
        <v>266.38</v>
      </c>
      <c r="Q1755" s="360">
        <v>4.58E-2</v>
      </c>
      <c r="R1755" s="344">
        <v>268.95</v>
      </c>
    </row>
    <row r="1756" spans="1:18">
      <c r="A1756" s="296">
        <v>1716605</v>
      </c>
      <c r="B1756" s="343" t="s">
        <v>1782</v>
      </c>
      <c r="C1756" s="296" t="s">
        <v>222</v>
      </c>
      <c r="D1756" s="344">
        <v>117.12</v>
      </c>
      <c r="E1756" s="360"/>
      <c r="F1756" s="344">
        <v>0</v>
      </c>
      <c r="G1756" s="360"/>
      <c r="H1756" s="344">
        <v>0</v>
      </c>
      <c r="I1756" s="360"/>
      <c r="J1756" s="344">
        <v>0</v>
      </c>
      <c r="K1756" s="360"/>
      <c r="L1756" s="344">
        <v>0</v>
      </c>
      <c r="M1756" s="360"/>
      <c r="N1756" s="344">
        <v>0</v>
      </c>
      <c r="O1756" s="360"/>
      <c r="P1756" s="344">
        <v>0</v>
      </c>
      <c r="Q1756" s="360"/>
      <c r="R1756" s="344">
        <v>0</v>
      </c>
    </row>
    <row r="1757" spans="1:18">
      <c r="A1757" s="296">
        <v>1716610</v>
      </c>
      <c r="B1757" s="343" t="s">
        <v>1783</v>
      </c>
      <c r="C1757" s="296" t="s">
        <v>222</v>
      </c>
      <c r="D1757" s="344">
        <v>121.65</v>
      </c>
      <c r="E1757" s="360"/>
      <c r="F1757" s="344">
        <v>0</v>
      </c>
      <c r="G1757" s="360"/>
      <c r="H1757" s="344">
        <v>0</v>
      </c>
      <c r="I1757" s="360"/>
      <c r="J1757" s="344">
        <v>0</v>
      </c>
      <c r="K1757" s="360"/>
      <c r="L1757" s="344">
        <v>0</v>
      </c>
      <c r="M1757" s="360"/>
      <c r="N1757" s="344">
        <v>0</v>
      </c>
      <c r="O1757" s="360"/>
      <c r="P1757" s="344">
        <v>0</v>
      </c>
      <c r="Q1757" s="360"/>
      <c r="R1757" s="344">
        <v>0</v>
      </c>
    </row>
    <row r="1758" spans="1:18">
      <c r="A1758" s="296">
        <v>1716611</v>
      </c>
      <c r="B1758" s="343" t="s">
        <v>1784</v>
      </c>
      <c r="C1758" s="296" t="s">
        <v>222</v>
      </c>
      <c r="D1758" s="344">
        <v>122.22</v>
      </c>
      <c r="E1758" s="360">
        <v>0</v>
      </c>
      <c r="F1758" s="344">
        <v>0.08</v>
      </c>
      <c r="G1758" s="360">
        <v>0</v>
      </c>
      <c r="H1758" s="344">
        <v>7.0000000000000007E-2</v>
      </c>
      <c r="I1758" s="360">
        <v>1</v>
      </c>
      <c r="J1758" s="344">
        <v>7.0000000000000007E-2</v>
      </c>
      <c r="K1758" s="360">
        <v>0</v>
      </c>
      <c r="L1758" s="344">
        <v>7.0000000000000007E-2</v>
      </c>
      <c r="M1758" s="360">
        <v>0</v>
      </c>
      <c r="N1758" s="344">
        <v>0.08</v>
      </c>
      <c r="O1758" s="360">
        <v>0</v>
      </c>
      <c r="P1758" s="344">
        <v>0.08</v>
      </c>
      <c r="Q1758" s="360">
        <v>0</v>
      </c>
      <c r="R1758" s="344">
        <v>7.0000000000000007E-2</v>
      </c>
    </row>
    <row r="1759" spans="1:18">
      <c r="A1759" s="296">
        <v>1716612</v>
      </c>
      <c r="B1759" s="343" t="s">
        <v>1785</v>
      </c>
      <c r="C1759" s="296" t="s">
        <v>222</v>
      </c>
      <c r="D1759" s="344">
        <v>122.78</v>
      </c>
      <c r="E1759" s="360">
        <v>0</v>
      </c>
      <c r="F1759" s="344">
        <v>0.9</v>
      </c>
      <c r="G1759" s="360">
        <v>0</v>
      </c>
      <c r="H1759" s="344">
        <v>0.8</v>
      </c>
      <c r="I1759" s="360">
        <v>0.17499999999999999</v>
      </c>
      <c r="J1759" s="344">
        <v>0.77</v>
      </c>
      <c r="K1759" s="360">
        <v>0</v>
      </c>
      <c r="L1759" s="344">
        <v>0.87</v>
      </c>
      <c r="M1759" s="360">
        <v>0</v>
      </c>
      <c r="N1759" s="344">
        <v>0.87</v>
      </c>
      <c r="O1759" s="360">
        <v>0</v>
      </c>
      <c r="P1759" s="344">
        <v>0.64</v>
      </c>
      <c r="Q1759" s="360">
        <v>0</v>
      </c>
      <c r="R1759" s="344">
        <v>0.71</v>
      </c>
    </row>
    <row r="1760" spans="1:18">
      <c r="A1760" s="296">
        <v>1716613</v>
      </c>
      <c r="B1760" s="343" t="s">
        <v>1786</v>
      </c>
      <c r="C1760" s="296" t="s">
        <v>222</v>
      </c>
      <c r="D1760" s="344">
        <v>123.35</v>
      </c>
      <c r="E1760" s="360">
        <v>0</v>
      </c>
      <c r="F1760" s="344">
        <v>0.12</v>
      </c>
      <c r="G1760" s="360">
        <v>0</v>
      </c>
      <c r="H1760" s="344">
        <v>0.09</v>
      </c>
      <c r="I1760" s="360">
        <v>1</v>
      </c>
      <c r="J1760" s="344">
        <v>0.11</v>
      </c>
      <c r="K1760" s="360">
        <v>0</v>
      </c>
      <c r="L1760" s="344">
        <v>0.11</v>
      </c>
      <c r="M1760" s="360">
        <v>0</v>
      </c>
      <c r="N1760" s="344">
        <v>0.13</v>
      </c>
      <c r="O1760" s="360">
        <v>0</v>
      </c>
      <c r="P1760" s="344">
        <v>0.12</v>
      </c>
      <c r="Q1760" s="360">
        <v>0</v>
      </c>
      <c r="R1760" s="344">
        <v>0.09</v>
      </c>
    </row>
    <row r="1761" spans="1:18">
      <c r="A1761" s="296">
        <v>1716614</v>
      </c>
      <c r="B1761" s="343" t="s">
        <v>1787</v>
      </c>
      <c r="C1761" s="296" t="s">
        <v>222</v>
      </c>
      <c r="D1761" s="344">
        <v>124.48</v>
      </c>
      <c r="E1761" s="360">
        <v>0</v>
      </c>
      <c r="F1761" s="344">
        <v>1.27</v>
      </c>
      <c r="G1761" s="360">
        <v>0</v>
      </c>
      <c r="H1761" s="344">
        <v>1.1100000000000001</v>
      </c>
      <c r="I1761" s="360">
        <v>0.17119999999999999</v>
      </c>
      <c r="J1761" s="344">
        <v>1.08</v>
      </c>
      <c r="K1761" s="360">
        <v>0</v>
      </c>
      <c r="L1761" s="344">
        <v>1.21</v>
      </c>
      <c r="M1761" s="360">
        <v>0</v>
      </c>
      <c r="N1761" s="344">
        <v>1.23</v>
      </c>
      <c r="O1761" s="360">
        <v>0</v>
      </c>
      <c r="P1761" s="344">
        <v>0.91</v>
      </c>
      <c r="Q1761" s="360">
        <v>0</v>
      </c>
      <c r="R1761" s="344">
        <v>0.98</v>
      </c>
    </row>
    <row r="1762" spans="1:18">
      <c r="A1762" s="296">
        <v>1716615</v>
      </c>
      <c r="B1762" s="343" t="s">
        <v>1788</v>
      </c>
      <c r="C1762" s="296" t="s">
        <v>222</v>
      </c>
      <c r="D1762" s="344">
        <v>125.62</v>
      </c>
      <c r="E1762" s="360"/>
      <c r="F1762" s="344">
        <v>0</v>
      </c>
      <c r="G1762" s="360"/>
      <c r="H1762" s="344">
        <v>0</v>
      </c>
      <c r="I1762" s="360"/>
      <c r="J1762" s="344">
        <v>0</v>
      </c>
      <c r="K1762" s="360"/>
      <c r="L1762" s="344">
        <v>0</v>
      </c>
      <c r="M1762" s="360"/>
      <c r="N1762" s="344">
        <v>0</v>
      </c>
      <c r="O1762" s="360"/>
      <c r="P1762" s="344">
        <v>0</v>
      </c>
      <c r="Q1762" s="360"/>
      <c r="R1762" s="344">
        <v>0</v>
      </c>
    </row>
    <row r="1763" spans="1:18">
      <c r="A1763" s="296">
        <v>1716616</v>
      </c>
      <c r="B1763" s="343" t="s">
        <v>1789</v>
      </c>
      <c r="C1763" s="296" t="s">
        <v>222</v>
      </c>
      <c r="D1763" s="344">
        <v>127.32</v>
      </c>
      <c r="E1763" s="360"/>
      <c r="F1763" s="344">
        <v>0</v>
      </c>
      <c r="G1763" s="360"/>
      <c r="H1763" s="344">
        <v>0</v>
      </c>
      <c r="I1763" s="360"/>
      <c r="J1763" s="344">
        <v>0</v>
      </c>
      <c r="K1763" s="360"/>
      <c r="L1763" s="344">
        <v>0</v>
      </c>
      <c r="M1763" s="360"/>
      <c r="N1763" s="344">
        <v>0</v>
      </c>
      <c r="O1763" s="360"/>
      <c r="P1763" s="344">
        <v>0</v>
      </c>
      <c r="Q1763" s="360"/>
      <c r="R1763" s="344">
        <v>0</v>
      </c>
    </row>
    <row r="1764" spans="1:18">
      <c r="A1764" s="296">
        <v>1716606</v>
      </c>
      <c r="B1764" s="343" t="s">
        <v>1790</v>
      </c>
      <c r="C1764" s="296" t="s">
        <v>222</v>
      </c>
      <c r="D1764" s="344">
        <v>118.82</v>
      </c>
      <c r="E1764" s="360">
        <v>0.60770000000000002</v>
      </c>
      <c r="F1764" s="344">
        <v>69.69</v>
      </c>
      <c r="G1764" s="360">
        <v>0.69410000000000005</v>
      </c>
      <c r="H1764" s="344">
        <v>88.4</v>
      </c>
      <c r="I1764" s="360">
        <v>0.54720000000000002</v>
      </c>
      <c r="J1764" s="344">
        <v>82.59</v>
      </c>
      <c r="K1764" s="360">
        <v>0.5857</v>
      </c>
      <c r="L1764" s="344">
        <v>87.17</v>
      </c>
      <c r="M1764" s="360">
        <v>0.55489999999999995</v>
      </c>
      <c r="N1764" s="344">
        <v>80.94</v>
      </c>
      <c r="O1764" s="360">
        <v>0.59760000000000002</v>
      </c>
      <c r="P1764" s="344">
        <v>74.430000000000007</v>
      </c>
      <c r="Q1764" s="360">
        <v>0.64990000000000003</v>
      </c>
      <c r="R1764" s="344">
        <v>88.55</v>
      </c>
    </row>
    <row r="1765" spans="1:18">
      <c r="A1765" s="296">
        <v>1716617</v>
      </c>
      <c r="B1765" s="343" t="s">
        <v>1791</v>
      </c>
      <c r="C1765" s="296" t="s">
        <v>222</v>
      </c>
      <c r="D1765" s="344">
        <v>128.44999999999999</v>
      </c>
      <c r="E1765" s="360">
        <v>0.49480000000000002</v>
      </c>
      <c r="F1765" s="344">
        <v>194.98</v>
      </c>
      <c r="G1765" s="360">
        <v>0.55600000000000005</v>
      </c>
      <c r="H1765" s="344">
        <v>215.46</v>
      </c>
      <c r="I1765" s="360">
        <v>0.50319999999999998</v>
      </c>
      <c r="J1765" s="344">
        <v>210.69</v>
      </c>
      <c r="K1765" s="360">
        <v>0.51449999999999996</v>
      </c>
      <c r="L1765" s="344">
        <v>212.25</v>
      </c>
      <c r="M1765" s="360">
        <v>0.51080000000000003</v>
      </c>
      <c r="N1765" s="344">
        <v>208</v>
      </c>
      <c r="O1765" s="360">
        <v>0.5212</v>
      </c>
      <c r="P1765" s="344">
        <v>196.37</v>
      </c>
      <c r="Q1765" s="360">
        <v>0.55210000000000004</v>
      </c>
      <c r="R1765" s="344">
        <v>211.12</v>
      </c>
    </row>
    <row r="1766" spans="1:18">
      <c r="A1766" s="296">
        <v>1716607</v>
      </c>
      <c r="B1766" s="343" t="s">
        <v>1792</v>
      </c>
      <c r="C1766" s="296" t="s">
        <v>222</v>
      </c>
      <c r="D1766" s="344">
        <v>119.38</v>
      </c>
      <c r="E1766" s="360">
        <v>0.61850000000000005</v>
      </c>
      <c r="F1766" s="344">
        <v>71.95</v>
      </c>
      <c r="G1766" s="360">
        <v>0.70369999999999999</v>
      </c>
      <c r="H1766" s="344">
        <v>90.66</v>
      </c>
      <c r="I1766" s="360">
        <v>0.5585</v>
      </c>
      <c r="J1766" s="344">
        <v>84.85</v>
      </c>
      <c r="K1766" s="360">
        <v>0.59670000000000001</v>
      </c>
      <c r="L1766" s="344">
        <v>89.43</v>
      </c>
      <c r="M1766" s="360">
        <v>0.56610000000000005</v>
      </c>
      <c r="N1766" s="344">
        <v>83.2</v>
      </c>
      <c r="O1766" s="360">
        <v>0.60850000000000004</v>
      </c>
      <c r="P1766" s="344">
        <v>76.69</v>
      </c>
      <c r="Q1766" s="360">
        <v>0.66020000000000001</v>
      </c>
      <c r="R1766" s="344">
        <v>90.81</v>
      </c>
    </row>
    <row r="1767" spans="1:18">
      <c r="A1767" s="296">
        <v>1716608</v>
      </c>
      <c r="B1767" s="343" t="s">
        <v>1793</v>
      </c>
      <c r="C1767" s="296" t="s">
        <v>222</v>
      </c>
      <c r="D1767" s="344">
        <v>120.52</v>
      </c>
      <c r="E1767" s="360">
        <v>0.46489999999999998</v>
      </c>
      <c r="F1767" s="344">
        <v>216.41</v>
      </c>
      <c r="G1767" s="360">
        <v>0.52429999999999999</v>
      </c>
      <c r="H1767" s="344">
        <v>237.34</v>
      </c>
      <c r="I1767" s="360">
        <v>0.47810000000000002</v>
      </c>
      <c r="J1767" s="344">
        <v>232.84</v>
      </c>
      <c r="K1767" s="360">
        <v>0.48730000000000001</v>
      </c>
      <c r="L1767" s="344">
        <v>233.63</v>
      </c>
      <c r="M1767" s="360">
        <v>0.48570000000000002</v>
      </c>
      <c r="N1767" s="344">
        <v>229.88</v>
      </c>
      <c r="O1767" s="360">
        <v>0.49359999999999998</v>
      </c>
      <c r="P1767" s="344">
        <v>216.97</v>
      </c>
      <c r="Q1767" s="360">
        <v>0.52300000000000002</v>
      </c>
      <c r="R1767" s="344">
        <v>231.87</v>
      </c>
    </row>
    <row r="1768" spans="1:18">
      <c r="A1768" s="296">
        <v>1716609</v>
      </c>
      <c r="B1768" s="343" t="s">
        <v>1794</v>
      </c>
      <c r="C1768" s="296" t="s">
        <v>222</v>
      </c>
      <c r="D1768" s="344">
        <v>121.08</v>
      </c>
      <c r="E1768" s="360">
        <v>0.66759999999999997</v>
      </c>
      <c r="F1768" s="344">
        <v>84.04</v>
      </c>
      <c r="G1768" s="360">
        <v>0.74629999999999996</v>
      </c>
      <c r="H1768" s="344">
        <v>102.75</v>
      </c>
      <c r="I1768" s="360">
        <v>0.61040000000000005</v>
      </c>
      <c r="J1768" s="344">
        <v>96.94</v>
      </c>
      <c r="K1768" s="360">
        <v>0.64700000000000002</v>
      </c>
      <c r="L1768" s="344">
        <v>101.52</v>
      </c>
      <c r="M1768" s="360">
        <v>0.61780000000000002</v>
      </c>
      <c r="N1768" s="344">
        <v>95.29</v>
      </c>
      <c r="O1768" s="360">
        <v>0.65820000000000001</v>
      </c>
      <c r="P1768" s="344">
        <v>88.78</v>
      </c>
      <c r="Q1768" s="360">
        <v>0.70650000000000002</v>
      </c>
      <c r="R1768" s="344">
        <v>102.9</v>
      </c>
    </row>
    <row r="1769" spans="1:18">
      <c r="A1769" s="296">
        <v>1716604</v>
      </c>
      <c r="B1769" s="343" t="s">
        <v>1795</v>
      </c>
      <c r="C1769" s="296" t="s">
        <v>222</v>
      </c>
      <c r="D1769" s="344">
        <v>67</v>
      </c>
      <c r="E1769" s="360">
        <v>0.48299999999999998</v>
      </c>
      <c r="F1769" s="344">
        <v>259.81</v>
      </c>
      <c r="G1769" s="360">
        <v>0.54100000000000004</v>
      </c>
      <c r="H1769" s="344">
        <v>281.19</v>
      </c>
      <c r="I1769" s="360">
        <v>0.49990000000000001</v>
      </c>
      <c r="J1769" s="344">
        <v>276.94</v>
      </c>
      <c r="K1769" s="360">
        <v>0.50749999999999995</v>
      </c>
      <c r="L1769" s="344">
        <v>276.98</v>
      </c>
      <c r="M1769" s="360">
        <v>0.50749999999999995</v>
      </c>
      <c r="N1769" s="344">
        <v>273.73</v>
      </c>
      <c r="O1769" s="360">
        <v>0.51349999999999996</v>
      </c>
      <c r="P1769" s="344">
        <v>259.54000000000002</v>
      </c>
      <c r="Q1769" s="360">
        <v>0.54159999999999997</v>
      </c>
      <c r="R1769" s="344">
        <v>274.60000000000002</v>
      </c>
    </row>
    <row r="1770" spans="1:18">
      <c r="A1770" s="296">
        <v>1716623</v>
      </c>
      <c r="B1770" s="343" t="s">
        <v>1796</v>
      </c>
      <c r="C1770" s="296" t="s">
        <v>222</v>
      </c>
      <c r="D1770" s="344">
        <v>65.64</v>
      </c>
      <c r="E1770" s="360">
        <v>0.66620000000000001</v>
      </c>
      <c r="F1770" s="344">
        <v>83.65</v>
      </c>
      <c r="G1770" s="360">
        <v>0.74509999999999998</v>
      </c>
      <c r="H1770" s="344">
        <v>102.36</v>
      </c>
      <c r="I1770" s="360">
        <v>0.6089</v>
      </c>
      <c r="J1770" s="344">
        <v>96.55</v>
      </c>
      <c r="K1770" s="360">
        <v>0.64559999999999995</v>
      </c>
      <c r="L1770" s="344">
        <v>101.13</v>
      </c>
      <c r="M1770" s="360">
        <v>0.61629999999999996</v>
      </c>
      <c r="N1770" s="344">
        <v>94.9</v>
      </c>
      <c r="O1770" s="360">
        <v>0.65680000000000005</v>
      </c>
      <c r="P1770" s="344">
        <v>88.39</v>
      </c>
      <c r="Q1770" s="360">
        <v>0.70520000000000005</v>
      </c>
      <c r="R1770" s="344">
        <v>102.51</v>
      </c>
    </row>
    <row r="1771" spans="1:18">
      <c r="A1771" s="296">
        <v>1716624</v>
      </c>
      <c r="B1771" s="343" t="s">
        <v>1797</v>
      </c>
      <c r="C1771" s="296" t="s">
        <v>222</v>
      </c>
      <c r="D1771" s="344">
        <v>115.76</v>
      </c>
      <c r="E1771" s="360">
        <v>0.45639999999999997</v>
      </c>
      <c r="F1771" s="344">
        <v>272.01</v>
      </c>
      <c r="G1771" s="360">
        <v>0.51349999999999996</v>
      </c>
      <c r="H1771" s="344">
        <v>293.73</v>
      </c>
      <c r="I1771" s="360">
        <v>0.47560000000000002</v>
      </c>
      <c r="J1771" s="344">
        <v>289.7</v>
      </c>
      <c r="K1771" s="360">
        <v>0.48220000000000002</v>
      </c>
      <c r="L1771" s="344">
        <v>289.13</v>
      </c>
      <c r="M1771" s="360">
        <v>0.48309999999999997</v>
      </c>
      <c r="N1771" s="344">
        <v>286.27</v>
      </c>
      <c r="O1771" s="360">
        <v>0.48799999999999999</v>
      </c>
      <c r="P1771" s="344">
        <v>271.06</v>
      </c>
      <c r="Q1771" s="360">
        <v>0.51529999999999998</v>
      </c>
      <c r="R1771" s="344">
        <v>286.25</v>
      </c>
    </row>
    <row r="1772" spans="1:18">
      <c r="A1772" s="296">
        <v>1716629</v>
      </c>
      <c r="B1772" s="343" t="s">
        <v>1798</v>
      </c>
      <c r="C1772" s="296" t="s">
        <v>222</v>
      </c>
      <c r="D1772" s="344">
        <v>120.29</v>
      </c>
      <c r="E1772" s="360">
        <v>0.86799999999999999</v>
      </c>
      <c r="F1772" s="344">
        <v>226.75</v>
      </c>
      <c r="G1772" s="360">
        <v>0.90600000000000003</v>
      </c>
      <c r="H1772" s="344">
        <v>245.46</v>
      </c>
      <c r="I1772" s="360">
        <v>0.83689999999999998</v>
      </c>
      <c r="J1772" s="344">
        <v>239.65</v>
      </c>
      <c r="K1772" s="360">
        <v>0.85719999999999996</v>
      </c>
      <c r="L1772" s="344">
        <v>244.23</v>
      </c>
      <c r="M1772" s="360">
        <v>0.84109999999999996</v>
      </c>
      <c r="N1772" s="344">
        <v>238</v>
      </c>
      <c r="O1772" s="360">
        <v>0.86319999999999997</v>
      </c>
      <c r="P1772" s="344">
        <v>231.49</v>
      </c>
      <c r="Q1772" s="360">
        <v>0.88739999999999997</v>
      </c>
      <c r="R1772" s="344">
        <v>245.61</v>
      </c>
    </row>
    <row r="1773" spans="1:18">
      <c r="A1773" s="296">
        <v>1716630</v>
      </c>
      <c r="B1773" s="343" t="s">
        <v>1799</v>
      </c>
      <c r="C1773" s="296" t="s">
        <v>222</v>
      </c>
      <c r="D1773" s="344">
        <v>120.86</v>
      </c>
      <c r="E1773" s="360">
        <v>0.59989999999999999</v>
      </c>
      <c r="F1773" s="344">
        <v>708.21</v>
      </c>
      <c r="G1773" s="360">
        <v>0.65010000000000001</v>
      </c>
      <c r="H1773" s="344">
        <v>733.08</v>
      </c>
      <c r="I1773" s="360">
        <v>0.628</v>
      </c>
      <c r="J1773" s="344">
        <v>730.89</v>
      </c>
      <c r="K1773" s="360">
        <v>0.62990000000000002</v>
      </c>
      <c r="L1773" s="344">
        <v>724.96</v>
      </c>
      <c r="M1773" s="360">
        <v>0.6351</v>
      </c>
      <c r="N1773" s="344">
        <v>725.62</v>
      </c>
      <c r="O1773" s="360">
        <v>0.63449999999999995</v>
      </c>
      <c r="P1773" s="344">
        <v>701.35</v>
      </c>
      <c r="Q1773" s="360">
        <v>0.65639999999999998</v>
      </c>
      <c r="R1773" s="344">
        <v>717.64</v>
      </c>
    </row>
    <row r="1774" spans="1:18">
      <c r="A1774" s="296">
        <v>1716631</v>
      </c>
      <c r="B1774" s="343" t="s">
        <v>1800</v>
      </c>
      <c r="C1774" s="296" t="s">
        <v>222</v>
      </c>
      <c r="D1774" s="344">
        <v>121.43</v>
      </c>
      <c r="E1774" s="360">
        <v>0.48070000000000002</v>
      </c>
      <c r="F1774" s="344">
        <v>50.23</v>
      </c>
      <c r="G1774" s="360">
        <v>0.5756</v>
      </c>
      <c r="H1774" s="344">
        <v>68.94</v>
      </c>
      <c r="I1774" s="360">
        <v>0.4194</v>
      </c>
      <c r="J1774" s="344">
        <v>63.13</v>
      </c>
      <c r="K1774" s="360">
        <v>0.45789999999999997</v>
      </c>
      <c r="L1774" s="344">
        <v>66.81</v>
      </c>
      <c r="M1774" s="360">
        <v>0.36580000000000001</v>
      </c>
      <c r="N1774" s="344">
        <v>61.48</v>
      </c>
      <c r="O1774" s="360">
        <v>0.47020000000000001</v>
      </c>
      <c r="P1774" s="344">
        <v>54.97</v>
      </c>
      <c r="Q1774" s="360">
        <v>0.52590000000000003</v>
      </c>
      <c r="R1774" s="344">
        <v>69.09</v>
      </c>
    </row>
    <row r="1775" spans="1:18">
      <c r="A1775" s="296">
        <v>1716632</v>
      </c>
      <c r="B1775" s="343" t="s">
        <v>1801</v>
      </c>
      <c r="C1775" s="296" t="s">
        <v>222</v>
      </c>
      <c r="D1775" s="344">
        <v>121.99</v>
      </c>
      <c r="E1775" s="360">
        <v>0.25879999999999997</v>
      </c>
      <c r="F1775" s="344">
        <v>176.17</v>
      </c>
      <c r="G1775" s="360">
        <v>0.30570000000000003</v>
      </c>
      <c r="H1775" s="344">
        <v>197.62</v>
      </c>
      <c r="I1775" s="360">
        <v>0.27250000000000002</v>
      </c>
      <c r="J1775" s="344">
        <v>193.43</v>
      </c>
      <c r="K1775" s="360">
        <v>0.27839999999999998</v>
      </c>
      <c r="L1775" s="344">
        <v>191.64</v>
      </c>
      <c r="M1775" s="360">
        <v>0.23749999999999999</v>
      </c>
      <c r="N1775" s="344">
        <v>190.16</v>
      </c>
      <c r="O1775" s="360">
        <v>0.28320000000000001</v>
      </c>
      <c r="P1775" s="344">
        <v>175.73</v>
      </c>
      <c r="Q1775" s="360">
        <v>0.30640000000000001</v>
      </c>
      <c r="R1775" s="344">
        <v>190.82</v>
      </c>
    </row>
    <row r="1776" spans="1:18">
      <c r="A1776" s="296">
        <v>1716633</v>
      </c>
      <c r="B1776" s="343" t="s">
        <v>1802</v>
      </c>
      <c r="C1776" s="296" t="s">
        <v>222</v>
      </c>
      <c r="D1776" s="344">
        <v>123.13</v>
      </c>
      <c r="E1776" s="360">
        <v>0.48299999999999998</v>
      </c>
      <c r="F1776" s="344">
        <v>50.5</v>
      </c>
      <c r="G1776" s="360">
        <v>0.57779999999999998</v>
      </c>
      <c r="H1776" s="344">
        <v>69.209999999999994</v>
      </c>
      <c r="I1776" s="360">
        <v>0.42159999999999997</v>
      </c>
      <c r="J1776" s="344">
        <v>63.4</v>
      </c>
      <c r="K1776" s="360">
        <v>0.46029999999999999</v>
      </c>
      <c r="L1776" s="344">
        <v>67.03</v>
      </c>
      <c r="M1776" s="360">
        <v>0.36459999999999998</v>
      </c>
      <c r="N1776" s="344">
        <v>61.75</v>
      </c>
      <c r="O1776" s="360">
        <v>0.47260000000000002</v>
      </c>
      <c r="P1776" s="344">
        <v>55.24</v>
      </c>
      <c r="Q1776" s="360">
        <v>0.5282</v>
      </c>
      <c r="R1776" s="344">
        <v>69.36</v>
      </c>
    </row>
    <row r="1777" spans="1:18">
      <c r="A1777" s="296">
        <v>1716634</v>
      </c>
      <c r="B1777" s="343" t="s">
        <v>1803</v>
      </c>
      <c r="C1777" s="296" t="s">
        <v>222</v>
      </c>
      <c r="D1777" s="344">
        <v>124.26</v>
      </c>
      <c r="E1777" s="360">
        <v>0.2606</v>
      </c>
      <c r="F1777" s="344">
        <v>176.67</v>
      </c>
      <c r="G1777" s="360">
        <v>0.30759999999999998</v>
      </c>
      <c r="H1777" s="344">
        <v>198.12</v>
      </c>
      <c r="I1777" s="360">
        <v>0.27429999999999999</v>
      </c>
      <c r="J1777" s="344">
        <v>193.93</v>
      </c>
      <c r="K1777" s="360">
        <v>0.28029999999999999</v>
      </c>
      <c r="L1777" s="344">
        <v>192.05</v>
      </c>
      <c r="M1777" s="360">
        <v>0.23699999999999999</v>
      </c>
      <c r="N1777" s="344">
        <v>190.66</v>
      </c>
      <c r="O1777" s="360">
        <v>0.28510000000000002</v>
      </c>
      <c r="P1777" s="344">
        <v>176.23</v>
      </c>
      <c r="Q1777" s="360">
        <v>0.30840000000000001</v>
      </c>
      <c r="R1777" s="344">
        <v>191.32</v>
      </c>
    </row>
    <row r="1778" spans="1:18">
      <c r="A1778" s="296">
        <v>1716635</v>
      </c>
      <c r="B1778" s="343" t="s">
        <v>1804</v>
      </c>
      <c r="C1778" s="296" t="s">
        <v>222</v>
      </c>
      <c r="D1778" s="344">
        <v>125.96</v>
      </c>
      <c r="E1778" s="360">
        <v>0.41739999999999999</v>
      </c>
      <c r="F1778" s="344">
        <v>43.69</v>
      </c>
      <c r="G1778" s="360">
        <v>0.51200000000000001</v>
      </c>
      <c r="H1778" s="344">
        <v>62.4</v>
      </c>
      <c r="I1778" s="360">
        <v>0.35849999999999999</v>
      </c>
      <c r="J1778" s="344">
        <v>56.59</v>
      </c>
      <c r="K1778" s="360">
        <v>0.39529999999999998</v>
      </c>
      <c r="L1778" s="344">
        <v>60.27</v>
      </c>
      <c r="M1778" s="360">
        <v>0.29699999999999999</v>
      </c>
      <c r="N1778" s="344">
        <v>54.94</v>
      </c>
      <c r="O1778" s="360">
        <v>0.40720000000000001</v>
      </c>
      <c r="P1778" s="344">
        <v>48.43</v>
      </c>
      <c r="Q1778" s="360">
        <v>0.46189999999999998</v>
      </c>
      <c r="R1778" s="344">
        <v>62.55</v>
      </c>
    </row>
    <row r="1779" spans="1:18">
      <c r="A1779" s="296">
        <v>1716625</v>
      </c>
      <c r="B1779" s="343" t="s">
        <v>1805</v>
      </c>
      <c r="C1779" s="296" t="s">
        <v>222</v>
      </c>
      <c r="D1779" s="344">
        <v>117.46</v>
      </c>
      <c r="E1779" s="360">
        <v>0.26279999999999998</v>
      </c>
      <c r="F1779" s="344">
        <v>133.36000000000001</v>
      </c>
      <c r="G1779" s="360">
        <v>0.3125</v>
      </c>
      <c r="H1779" s="344">
        <v>153.97999999999999</v>
      </c>
      <c r="I1779" s="360">
        <v>0.27060000000000001</v>
      </c>
      <c r="J1779" s="344">
        <v>149.30000000000001</v>
      </c>
      <c r="K1779" s="360">
        <v>0.27910000000000001</v>
      </c>
      <c r="L1779" s="344">
        <v>148.93</v>
      </c>
      <c r="M1779" s="360">
        <v>0.22389999999999999</v>
      </c>
      <c r="N1779" s="344">
        <v>146.52000000000001</v>
      </c>
      <c r="O1779" s="360">
        <v>0.28439999999999999</v>
      </c>
      <c r="P1779" s="344">
        <v>134.5</v>
      </c>
      <c r="Q1779" s="360">
        <v>0.30980000000000002</v>
      </c>
      <c r="R1779" s="344">
        <v>149.29</v>
      </c>
    </row>
    <row r="1780" spans="1:18">
      <c r="A1780" s="296">
        <v>1716636</v>
      </c>
      <c r="B1780" s="343" t="s">
        <v>1806</v>
      </c>
      <c r="C1780" s="296" t="s">
        <v>222</v>
      </c>
      <c r="D1780" s="344">
        <v>127.09</v>
      </c>
      <c r="E1780" s="360">
        <v>0.42030000000000001</v>
      </c>
      <c r="F1780" s="344">
        <v>43.96</v>
      </c>
      <c r="G1780" s="360">
        <v>0.51500000000000001</v>
      </c>
      <c r="H1780" s="344">
        <v>62.67</v>
      </c>
      <c r="I1780" s="360">
        <v>0.36130000000000001</v>
      </c>
      <c r="J1780" s="344">
        <v>56.86</v>
      </c>
      <c r="K1780" s="360">
        <v>0.3982</v>
      </c>
      <c r="L1780" s="344">
        <v>60.49</v>
      </c>
      <c r="M1780" s="360">
        <v>0.2959</v>
      </c>
      <c r="N1780" s="344">
        <v>55.21</v>
      </c>
      <c r="O1780" s="360">
        <v>0.41010000000000002</v>
      </c>
      <c r="P1780" s="344">
        <v>48.7</v>
      </c>
      <c r="Q1780" s="360">
        <v>0.46489999999999998</v>
      </c>
      <c r="R1780" s="344">
        <v>62.82</v>
      </c>
    </row>
    <row r="1781" spans="1:18">
      <c r="A1781" s="296">
        <v>1716626</v>
      </c>
      <c r="B1781" s="343" t="s">
        <v>1807</v>
      </c>
      <c r="C1781" s="296" t="s">
        <v>222</v>
      </c>
      <c r="D1781" s="344">
        <v>118.02</v>
      </c>
      <c r="E1781" s="360">
        <v>0.2651</v>
      </c>
      <c r="F1781" s="344">
        <v>133.86000000000001</v>
      </c>
      <c r="G1781" s="360">
        <v>0.315</v>
      </c>
      <c r="H1781" s="344">
        <v>154.47999999999999</v>
      </c>
      <c r="I1781" s="360">
        <v>0.27300000000000002</v>
      </c>
      <c r="J1781" s="344">
        <v>149.80000000000001</v>
      </c>
      <c r="K1781" s="360">
        <v>0.28149999999999997</v>
      </c>
      <c r="L1781" s="344">
        <v>149.34</v>
      </c>
      <c r="M1781" s="360">
        <v>0.22320000000000001</v>
      </c>
      <c r="N1781" s="344">
        <v>147.02000000000001</v>
      </c>
      <c r="O1781" s="360">
        <v>0.2868</v>
      </c>
      <c r="P1781" s="344">
        <v>135</v>
      </c>
      <c r="Q1781" s="360">
        <v>0.31240000000000001</v>
      </c>
      <c r="R1781" s="344">
        <v>149.79</v>
      </c>
    </row>
    <row r="1782" spans="1:18">
      <c r="A1782" s="296">
        <v>1716627</v>
      </c>
      <c r="B1782" s="343" t="s">
        <v>1808</v>
      </c>
      <c r="C1782" s="296" t="s">
        <v>222</v>
      </c>
      <c r="D1782" s="344">
        <v>119.16</v>
      </c>
      <c r="E1782" s="360">
        <v>0.43930000000000002</v>
      </c>
      <c r="F1782" s="344">
        <v>45.79</v>
      </c>
      <c r="G1782" s="360">
        <v>0.53439999999999999</v>
      </c>
      <c r="H1782" s="344">
        <v>64.5</v>
      </c>
      <c r="I1782" s="360">
        <v>0.37940000000000002</v>
      </c>
      <c r="J1782" s="344">
        <v>58.69</v>
      </c>
      <c r="K1782" s="360">
        <v>0.41689999999999999</v>
      </c>
      <c r="L1782" s="344">
        <v>63.27</v>
      </c>
      <c r="M1782" s="360">
        <v>0.38679999999999998</v>
      </c>
      <c r="N1782" s="344">
        <v>57.04</v>
      </c>
      <c r="O1782" s="360">
        <v>0.42899999999999999</v>
      </c>
      <c r="P1782" s="344">
        <v>50.53</v>
      </c>
      <c r="Q1782" s="360">
        <v>0.48430000000000001</v>
      </c>
      <c r="R1782" s="344">
        <v>64.650000000000006</v>
      </c>
    </row>
    <row r="1783" spans="1:18">
      <c r="A1783" s="296">
        <v>1716628</v>
      </c>
      <c r="B1783" s="343" t="s">
        <v>1809</v>
      </c>
      <c r="C1783" s="296" t="s">
        <v>222</v>
      </c>
      <c r="D1783" s="344">
        <v>119.72</v>
      </c>
      <c r="E1783" s="360">
        <v>0.22800000000000001</v>
      </c>
      <c r="F1783" s="344">
        <v>167.87</v>
      </c>
      <c r="G1783" s="360">
        <v>0.27129999999999999</v>
      </c>
      <c r="H1783" s="344">
        <v>189.32</v>
      </c>
      <c r="I1783" s="360">
        <v>0.24060000000000001</v>
      </c>
      <c r="J1783" s="344">
        <v>185.13</v>
      </c>
      <c r="K1783" s="360">
        <v>0.246</v>
      </c>
      <c r="L1783" s="344">
        <v>185.02</v>
      </c>
      <c r="M1783" s="360">
        <v>0.2462</v>
      </c>
      <c r="N1783" s="344">
        <v>181.86</v>
      </c>
      <c r="O1783" s="360">
        <v>0.2505</v>
      </c>
      <c r="P1783" s="344">
        <v>167.43</v>
      </c>
      <c r="Q1783" s="360">
        <v>0.27210000000000001</v>
      </c>
      <c r="R1783" s="344">
        <v>182.52</v>
      </c>
    </row>
    <row r="1784" spans="1:18">
      <c r="A1784" s="296">
        <v>1716640</v>
      </c>
      <c r="B1784" s="343" t="s">
        <v>1810</v>
      </c>
      <c r="C1784" s="296" t="s">
        <v>222</v>
      </c>
      <c r="D1784" s="344">
        <v>61.09</v>
      </c>
      <c r="E1784" s="360">
        <v>0.36430000000000001</v>
      </c>
      <c r="F1784" s="344">
        <v>39.22</v>
      </c>
      <c r="G1784" s="360">
        <v>0.45639999999999997</v>
      </c>
      <c r="H1784" s="344">
        <v>57.93</v>
      </c>
      <c r="I1784" s="360">
        <v>0.309</v>
      </c>
      <c r="J1784" s="344">
        <v>52.12</v>
      </c>
      <c r="K1784" s="360">
        <v>0.34339999999999998</v>
      </c>
      <c r="L1784" s="344">
        <v>56.7</v>
      </c>
      <c r="M1784" s="360">
        <v>0.31569999999999998</v>
      </c>
      <c r="N1784" s="344">
        <v>50.47</v>
      </c>
      <c r="O1784" s="360">
        <v>0.35470000000000002</v>
      </c>
      <c r="P1784" s="344">
        <v>43.96</v>
      </c>
      <c r="Q1784" s="360">
        <v>0.40720000000000001</v>
      </c>
      <c r="R1784" s="344">
        <v>58.08</v>
      </c>
    </row>
    <row r="1785" spans="1:18">
      <c r="A1785" s="296">
        <v>1716641</v>
      </c>
      <c r="B1785" s="343" t="s">
        <v>1811</v>
      </c>
      <c r="C1785" s="296" t="s">
        <v>222</v>
      </c>
      <c r="D1785" s="344">
        <v>70.739999999999995</v>
      </c>
      <c r="E1785" s="360">
        <v>0.22189999999999999</v>
      </c>
      <c r="F1785" s="344">
        <v>125.03</v>
      </c>
      <c r="G1785" s="360">
        <v>0.26669999999999999</v>
      </c>
      <c r="H1785" s="344">
        <v>145.65</v>
      </c>
      <c r="I1785" s="360">
        <v>0.22889999999999999</v>
      </c>
      <c r="J1785" s="344">
        <v>140.97</v>
      </c>
      <c r="K1785" s="360">
        <v>0.23649999999999999</v>
      </c>
      <c r="L1785" s="344">
        <v>142.28</v>
      </c>
      <c r="M1785" s="360">
        <v>0.23430000000000001</v>
      </c>
      <c r="N1785" s="344">
        <v>138.19</v>
      </c>
      <c r="O1785" s="360">
        <v>0.24129999999999999</v>
      </c>
      <c r="P1785" s="344">
        <v>126.17</v>
      </c>
      <c r="Q1785" s="360">
        <v>0.26419999999999999</v>
      </c>
      <c r="R1785" s="344">
        <v>140.96</v>
      </c>
    </row>
    <row r="1786" spans="1:18">
      <c r="A1786" s="296">
        <v>1716646</v>
      </c>
      <c r="B1786" s="343" t="s">
        <v>1812</v>
      </c>
      <c r="C1786" s="296" t="s">
        <v>222</v>
      </c>
      <c r="D1786" s="344">
        <v>71.36</v>
      </c>
      <c r="E1786" s="360"/>
      <c r="F1786" s="344">
        <v>0</v>
      </c>
      <c r="G1786" s="360"/>
      <c r="H1786" s="344">
        <v>0</v>
      </c>
      <c r="I1786" s="360"/>
      <c r="J1786" s="344">
        <v>0</v>
      </c>
      <c r="K1786" s="360"/>
      <c r="L1786" s="344">
        <v>0</v>
      </c>
      <c r="M1786" s="360"/>
      <c r="N1786" s="344">
        <v>0</v>
      </c>
      <c r="O1786" s="360"/>
      <c r="P1786" s="344">
        <v>0</v>
      </c>
      <c r="Q1786" s="360"/>
      <c r="R1786" s="344">
        <v>0</v>
      </c>
    </row>
    <row r="1787" spans="1:18">
      <c r="A1787" s="296">
        <v>1716647</v>
      </c>
      <c r="B1787" s="343" t="s">
        <v>1813</v>
      </c>
      <c r="C1787" s="296" t="s">
        <v>222</v>
      </c>
      <c r="D1787" s="344">
        <v>71.42</v>
      </c>
      <c r="E1787" s="360"/>
      <c r="F1787" s="344">
        <v>0</v>
      </c>
      <c r="G1787" s="360"/>
      <c r="H1787" s="344">
        <v>0</v>
      </c>
      <c r="I1787" s="360"/>
      <c r="J1787" s="344">
        <v>0</v>
      </c>
      <c r="K1787" s="360"/>
      <c r="L1787" s="344">
        <v>0</v>
      </c>
      <c r="M1787" s="360"/>
      <c r="N1787" s="344">
        <v>0</v>
      </c>
      <c r="O1787" s="360"/>
      <c r="P1787" s="344">
        <v>0</v>
      </c>
      <c r="Q1787" s="360"/>
      <c r="R1787" s="344">
        <v>0</v>
      </c>
    </row>
    <row r="1788" spans="1:18">
      <c r="A1788" s="296">
        <v>1716648</v>
      </c>
      <c r="B1788" s="343" t="s">
        <v>1814</v>
      </c>
      <c r="C1788" s="296" t="s">
        <v>222</v>
      </c>
      <c r="D1788" s="344">
        <v>71.55</v>
      </c>
      <c r="E1788" s="360">
        <v>8.48E-2</v>
      </c>
      <c r="F1788" s="344">
        <v>130.33000000000001</v>
      </c>
      <c r="G1788" s="360">
        <v>9.1600000000000001E-2</v>
      </c>
      <c r="H1788" s="344">
        <v>158.11000000000001</v>
      </c>
      <c r="I1788" s="360">
        <v>7.5499999999999998E-2</v>
      </c>
      <c r="J1788" s="344">
        <v>123.45</v>
      </c>
      <c r="K1788" s="360">
        <v>9.6699999999999994E-2</v>
      </c>
      <c r="L1788" s="344">
        <v>163.9</v>
      </c>
      <c r="M1788" s="360">
        <v>7.2800000000000004E-2</v>
      </c>
      <c r="N1788" s="344">
        <v>150.34</v>
      </c>
      <c r="O1788" s="360">
        <v>7.9399999999999998E-2</v>
      </c>
      <c r="P1788" s="344">
        <v>147.12</v>
      </c>
      <c r="Q1788" s="360">
        <v>8.1199999999999994E-2</v>
      </c>
      <c r="R1788" s="344">
        <v>158.12</v>
      </c>
    </row>
    <row r="1789" spans="1:18">
      <c r="A1789" s="296">
        <v>1716649</v>
      </c>
      <c r="B1789" s="343" t="s">
        <v>1815</v>
      </c>
      <c r="C1789" s="296" t="s">
        <v>222</v>
      </c>
      <c r="D1789" s="344">
        <v>71.61</v>
      </c>
      <c r="E1789" s="360">
        <v>7.4700000000000003E-2</v>
      </c>
      <c r="F1789" s="344">
        <v>257.63</v>
      </c>
      <c r="G1789" s="360">
        <v>8.5099999999999995E-2</v>
      </c>
      <c r="H1789" s="344">
        <v>288.60000000000002</v>
      </c>
      <c r="I1789" s="360">
        <v>7.5999999999999998E-2</v>
      </c>
      <c r="J1789" s="344">
        <v>255.82</v>
      </c>
      <c r="K1789" s="360">
        <v>8.5699999999999998E-2</v>
      </c>
      <c r="L1789" s="344">
        <v>290.82</v>
      </c>
      <c r="M1789" s="360">
        <v>7.5399999999999995E-2</v>
      </c>
      <c r="N1789" s="344">
        <v>280.83</v>
      </c>
      <c r="O1789" s="360">
        <v>7.8100000000000003E-2</v>
      </c>
      <c r="P1789" s="344">
        <v>268.41000000000003</v>
      </c>
      <c r="Q1789" s="360">
        <v>8.1699999999999995E-2</v>
      </c>
      <c r="R1789" s="344">
        <v>280.54000000000002</v>
      </c>
    </row>
    <row r="1790" spans="1:18">
      <c r="A1790" s="296">
        <v>1716650</v>
      </c>
      <c r="B1790" s="343" t="s">
        <v>1816</v>
      </c>
      <c r="C1790" s="296" t="s">
        <v>222</v>
      </c>
      <c r="D1790" s="344">
        <v>71.73</v>
      </c>
      <c r="E1790" s="360">
        <v>0.93579999999999997</v>
      </c>
      <c r="F1790" s="344">
        <v>587.76</v>
      </c>
      <c r="G1790" s="360">
        <v>0.94199999999999995</v>
      </c>
      <c r="H1790" s="344">
        <v>599.70000000000005</v>
      </c>
      <c r="I1790" s="360">
        <v>0.92320000000000002</v>
      </c>
      <c r="J1790" s="344">
        <v>585.76</v>
      </c>
      <c r="K1790" s="360">
        <v>0.94520000000000004</v>
      </c>
      <c r="L1790" s="344">
        <v>609.37</v>
      </c>
      <c r="M1790" s="360">
        <v>0.90859999999999996</v>
      </c>
      <c r="N1790" s="344">
        <v>598.57000000000005</v>
      </c>
      <c r="O1790" s="360">
        <v>0.92500000000000004</v>
      </c>
      <c r="P1790" s="344">
        <v>593.83000000000004</v>
      </c>
      <c r="Q1790" s="360">
        <v>0.93230000000000002</v>
      </c>
      <c r="R1790" s="344">
        <v>599.07000000000005</v>
      </c>
    </row>
    <row r="1791" spans="1:18">
      <c r="A1791" s="296">
        <v>1716651</v>
      </c>
      <c r="B1791" s="343" t="s">
        <v>1817</v>
      </c>
      <c r="C1791" s="296" t="s">
        <v>222</v>
      </c>
      <c r="D1791" s="344">
        <v>71.849999999999994</v>
      </c>
      <c r="E1791" s="360">
        <v>0.14960000000000001</v>
      </c>
      <c r="F1791" s="344">
        <v>6870.8</v>
      </c>
      <c r="G1791" s="360">
        <v>0.1764</v>
      </c>
      <c r="H1791" s="344">
        <v>7035.74</v>
      </c>
      <c r="I1791" s="360">
        <v>0.17219999999999999</v>
      </c>
      <c r="J1791" s="344">
        <v>7111.8</v>
      </c>
      <c r="K1791" s="360">
        <v>0.1704</v>
      </c>
      <c r="L1791" s="344">
        <v>6874.41</v>
      </c>
      <c r="M1791" s="360">
        <v>0.17630000000000001</v>
      </c>
      <c r="N1791" s="344">
        <v>7034.61</v>
      </c>
      <c r="O1791" s="360">
        <v>0.17219999999999999</v>
      </c>
      <c r="P1791" s="344">
        <v>6588.87</v>
      </c>
      <c r="Q1791" s="360">
        <v>0.18390000000000001</v>
      </c>
      <c r="R1791" s="344">
        <v>6648.11</v>
      </c>
    </row>
    <row r="1792" spans="1:18">
      <c r="A1792" s="296">
        <v>1716652</v>
      </c>
      <c r="B1792" s="343" t="s">
        <v>1818</v>
      </c>
      <c r="C1792" s="296" t="s">
        <v>222</v>
      </c>
      <c r="D1792" s="344">
        <v>72.099999999999994</v>
      </c>
      <c r="E1792" s="360">
        <v>0.2485</v>
      </c>
      <c r="F1792" s="344">
        <v>160.97999999999999</v>
      </c>
      <c r="G1792" s="360">
        <v>0.2646</v>
      </c>
      <c r="H1792" s="344">
        <v>188.76</v>
      </c>
      <c r="I1792" s="360">
        <v>0.22559999999999999</v>
      </c>
      <c r="J1792" s="344">
        <v>154.1</v>
      </c>
      <c r="K1792" s="360">
        <v>0.27639999999999998</v>
      </c>
      <c r="L1792" s="344">
        <v>194.55</v>
      </c>
      <c r="M1792" s="360">
        <v>0.21890000000000001</v>
      </c>
      <c r="N1792" s="344">
        <v>180.99</v>
      </c>
      <c r="O1792" s="360">
        <v>0.23530000000000001</v>
      </c>
      <c r="P1792" s="344">
        <v>177.77</v>
      </c>
      <c r="Q1792" s="360">
        <v>0.23960000000000001</v>
      </c>
      <c r="R1792" s="344">
        <v>188.77</v>
      </c>
    </row>
    <row r="1793" spans="1:18">
      <c r="A1793" s="296">
        <v>1716642</v>
      </c>
      <c r="B1793" s="343" t="s">
        <v>1819</v>
      </c>
      <c r="C1793" s="296" t="s">
        <v>222</v>
      </c>
      <c r="D1793" s="344">
        <v>70.930000000000007</v>
      </c>
      <c r="E1793" s="360">
        <v>0.33539999999999998</v>
      </c>
      <c r="F1793" s="344">
        <v>222.78</v>
      </c>
      <c r="G1793" s="360">
        <v>0.35110000000000002</v>
      </c>
      <c r="H1793" s="344">
        <v>247.7</v>
      </c>
      <c r="I1793" s="360">
        <v>0.31569999999999998</v>
      </c>
      <c r="J1793" s="344">
        <v>211.61</v>
      </c>
      <c r="K1793" s="360">
        <v>0.36959999999999998</v>
      </c>
      <c r="L1793" s="344">
        <v>255.39</v>
      </c>
      <c r="M1793" s="360">
        <v>0.30620000000000003</v>
      </c>
      <c r="N1793" s="344">
        <v>241.36</v>
      </c>
      <c r="O1793" s="360">
        <v>0.32400000000000001</v>
      </c>
      <c r="P1793" s="344">
        <v>230.52</v>
      </c>
      <c r="Q1793" s="360">
        <v>0.33929999999999999</v>
      </c>
      <c r="R1793" s="344">
        <v>244.62</v>
      </c>
    </row>
    <row r="1794" spans="1:18">
      <c r="A1794" s="296">
        <v>1716653</v>
      </c>
      <c r="B1794" s="343" t="s">
        <v>1820</v>
      </c>
      <c r="C1794" s="296" t="s">
        <v>222</v>
      </c>
      <c r="D1794" s="344">
        <v>72.290000000000006</v>
      </c>
      <c r="E1794" s="360">
        <v>0.58650000000000002</v>
      </c>
      <c r="F1794" s="344">
        <v>53.27</v>
      </c>
      <c r="G1794" s="360">
        <v>0.60450000000000004</v>
      </c>
      <c r="H1794" s="344">
        <v>57.23</v>
      </c>
      <c r="I1794" s="360">
        <v>0.56259999999999999</v>
      </c>
      <c r="J1794" s="344">
        <v>52.05</v>
      </c>
      <c r="K1794" s="360">
        <v>0.61860000000000004</v>
      </c>
      <c r="L1794" s="344">
        <v>56.26</v>
      </c>
      <c r="M1794" s="360">
        <v>0.57230000000000003</v>
      </c>
      <c r="N1794" s="344">
        <v>55.57</v>
      </c>
      <c r="O1794" s="360">
        <v>0.57940000000000003</v>
      </c>
      <c r="P1794" s="344">
        <v>55.95</v>
      </c>
      <c r="Q1794" s="360">
        <v>0.57550000000000001</v>
      </c>
      <c r="R1794" s="344">
        <v>57.39</v>
      </c>
    </row>
    <row r="1795" spans="1:18">
      <c r="A1795" s="296">
        <v>1716643</v>
      </c>
      <c r="B1795" s="343" t="s">
        <v>1821</v>
      </c>
      <c r="C1795" s="296" t="s">
        <v>222</v>
      </c>
      <c r="D1795" s="344">
        <v>71.05</v>
      </c>
      <c r="E1795" s="360">
        <v>0.56479999999999997</v>
      </c>
      <c r="F1795" s="344">
        <v>124.86</v>
      </c>
      <c r="G1795" s="360">
        <v>0.60050000000000003</v>
      </c>
      <c r="H1795" s="344">
        <v>129.6</v>
      </c>
      <c r="I1795" s="360">
        <v>0.57850000000000001</v>
      </c>
      <c r="J1795" s="344">
        <v>124.88</v>
      </c>
      <c r="K1795" s="360">
        <v>0.60040000000000004</v>
      </c>
      <c r="L1795" s="344">
        <v>127.76</v>
      </c>
      <c r="M1795" s="360">
        <v>0.58689999999999998</v>
      </c>
      <c r="N1795" s="344">
        <v>127.94</v>
      </c>
      <c r="O1795" s="360">
        <v>0.58609999999999995</v>
      </c>
      <c r="P1795" s="344">
        <v>126.06</v>
      </c>
      <c r="Q1795" s="360">
        <v>0.5948</v>
      </c>
      <c r="R1795" s="344">
        <v>127.78</v>
      </c>
    </row>
    <row r="1796" spans="1:18">
      <c r="A1796" s="296">
        <v>1716644</v>
      </c>
      <c r="B1796" s="343" t="s">
        <v>1822</v>
      </c>
      <c r="C1796" s="296" t="s">
        <v>222</v>
      </c>
      <c r="D1796" s="344">
        <v>71.180000000000007</v>
      </c>
      <c r="E1796" s="360">
        <v>0.873</v>
      </c>
      <c r="F1796" s="344">
        <v>295.3</v>
      </c>
      <c r="G1796" s="360">
        <v>0.88449999999999995</v>
      </c>
      <c r="H1796" s="344">
        <v>307.24</v>
      </c>
      <c r="I1796" s="360">
        <v>0.85009999999999997</v>
      </c>
      <c r="J1796" s="344">
        <v>293.3</v>
      </c>
      <c r="K1796" s="360">
        <v>0.89049999999999996</v>
      </c>
      <c r="L1796" s="344">
        <v>316.91000000000003</v>
      </c>
      <c r="M1796" s="360">
        <v>0.82420000000000004</v>
      </c>
      <c r="N1796" s="344">
        <v>306.11</v>
      </c>
      <c r="O1796" s="360">
        <v>0.85329999999999995</v>
      </c>
      <c r="P1796" s="344">
        <v>301.37</v>
      </c>
      <c r="Q1796" s="360">
        <v>0.86670000000000003</v>
      </c>
      <c r="R1796" s="344">
        <v>306.61</v>
      </c>
    </row>
    <row r="1797" spans="1:18">
      <c r="A1797" s="296">
        <v>1716645</v>
      </c>
      <c r="B1797" s="343" t="s">
        <v>1823</v>
      </c>
      <c r="C1797" s="296" t="s">
        <v>222</v>
      </c>
      <c r="D1797" s="344">
        <v>71.239999999999995</v>
      </c>
      <c r="E1797" s="360">
        <v>8.48E-2</v>
      </c>
      <c r="F1797" s="344">
        <v>5045.22</v>
      </c>
      <c r="G1797" s="360">
        <v>0.1013</v>
      </c>
      <c r="H1797" s="344">
        <v>5179.5600000000004</v>
      </c>
      <c r="I1797" s="360">
        <v>9.8699999999999996E-2</v>
      </c>
      <c r="J1797" s="344">
        <v>5237.62</v>
      </c>
      <c r="K1797" s="360">
        <v>9.7600000000000006E-2</v>
      </c>
      <c r="L1797" s="344">
        <v>5052.43</v>
      </c>
      <c r="M1797" s="360">
        <v>0.1012</v>
      </c>
      <c r="N1797" s="344">
        <v>5178.43</v>
      </c>
      <c r="O1797" s="360">
        <v>9.8699999999999996E-2</v>
      </c>
      <c r="P1797" s="344">
        <v>4820.8900000000003</v>
      </c>
      <c r="Q1797" s="360">
        <v>0.106</v>
      </c>
      <c r="R1797" s="344">
        <v>4869.33</v>
      </c>
    </row>
    <row r="1798" spans="1:18">
      <c r="A1798" s="296">
        <v>1716622</v>
      </c>
      <c r="B1798" s="343" t="s">
        <v>1824</v>
      </c>
      <c r="C1798" s="296" t="s">
        <v>222</v>
      </c>
      <c r="D1798" s="344">
        <v>91.79</v>
      </c>
      <c r="E1798" s="360">
        <v>0.62270000000000003</v>
      </c>
      <c r="F1798" s="344">
        <v>331.02</v>
      </c>
      <c r="G1798" s="360">
        <v>0.64229999999999998</v>
      </c>
      <c r="H1798" s="344">
        <v>358.8</v>
      </c>
      <c r="I1798" s="360">
        <v>0.59260000000000002</v>
      </c>
      <c r="J1798" s="344">
        <v>324.14</v>
      </c>
      <c r="K1798" s="360">
        <v>0.65600000000000003</v>
      </c>
      <c r="L1798" s="344">
        <v>364.59</v>
      </c>
      <c r="M1798" s="360">
        <v>0.58320000000000005</v>
      </c>
      <c r="N1798" s="344">
        <v>351.03</v>
      </c>
      <c r="O1798" s="360">
        <v>0.60570000000000002</v>
      </c>
      <c r="P1798" s="344">
        <v>347.81</v>
      </c>
      <c r="Q1798" s="360">
        <v>0.61129999999999995</v>
      </c>
      <c r="R1798" s="344">
        <v>358.81</v>
      </c>
    </row>
    <row r="1799" spans="1:18">
      <c r="A1799" s="296">
        <v>1716603</v>
      </c>
      <c r="B1799" s="343" t="s">
        <v>1825</v>
      </c>
      <c r="C1799" s="296" t="s">
        <v>222</v>
      </c>
      <c r="D1799" s="344">
        <v>91.79</v>
      </c>
      <c r="E1799" s="360">
        <v>0.12670000000000001</v>
      </c>
      <c r="F1799" s="344">
        <v>2784.48</v>
      </c>
      <c r="G1799" s="360">
        <v>0.14940000000000001</v>
      </c>
      <c r="H1799" s="344">
        <v>2873.46</v>
      </c>
      <c r="I1799" s="360">
        <v>0.14480000000000001</v>
      </c>
      <c r="J1799" s="344">
        <v>2874.8</v>
      </c>
      <c r="K1799" s="360">
        <v>0.1447</v>
      </c>
      <c r="L1799" s="344">
        <v>2810.85</v>
      </c>
      <c r="M1799" s="360">
        <v>0.14799999999999999</v>
      </c>
      <c r="N1799" s="344">
        <v>2865.69</v>
      </c>
      <c r="O1799" s="360">
        <v>0.1452</v>
      </c>
      <c r="P1799" s="344">
        <v>2686.07</v>
      </c>
      <c r="Q1799" s="360">
        <v>0.15490000000000001</v>
      </c>
      <c r="R1799" s="344">
        <v>2718.67</v>
      </c>
    </row>
    <row r="1800" spans="1:18">
      <c r="A1800" s="296">
        <v>1716620</v>
      </c>
      <c r="B1800" s="343" t="s">
        <v>1826</v>
      </c>
      <c r="C1800" s="296" t="s">
        <v>222</v>
      </c>
      <c r="D1800" s="344">
        <v>125.01</v>
      </c>
      <c r="E1800" s="360">
        <v>0.43109999999999998</v>
      </c>
      <c r="F1800" s="344">
        <v>215.99</v>
      </c>
      <c r="G1800" s="360">
        <v>0.45190000000000002</v>
      </c>
      <c r="H1800" s="344">
        <v>243.77</v>
      </c>
      <c r="I1800" s="360">
        <v>0.40039999999999998</v>
      </c>
      <c r="J1800" s="344">
        <v>209.11</v>
      </c>
      <c r="K1800" s="360">
        <v>0.4667</v>
      </c>
      <c r="L1800" s="344">
        <v>249.56</v>
      </c>
      <c r="M1800" s="360">
        <v>0.3911</v>
      </c>
      <c r="N1800" s="344">
        <v>236</v>
      </c>
      <c r="O1800" s="360">
        <v>0.41360000000000002</v>
      </c>
      <c r="P1800" s="344">
        <v>232.78</v>
      </c>
      <c r="Q1800" s="360">
        <v>0.41930000000000001</v>
      </c>
      <c r="R1800" s="344">
        <v>243.78</v>
      </c>
    </row>
    <row r="1801" spans="1:18">
      <c r="A1801" s="296">
        <v>1716621</v>
      </c>
      <c r="B1801" s="343" t="s">
        <v>1827</v>
      </c>
      <c r="C1801" s="296" t="s">
        <v>222</v>
      </c>
      <c r="D1801" s="344">
        <v>98.43</v>
      </c>
      <c r="E1801" s="360">
        <v>0.47389999999999999</v>
      </c>
      <c r="F1801" s="344">
        <v>367.72</v>
      </c>
      <c r="G1801" s="360">
        <v>0.4874</v>
      </c>
      <c r="H1801" s="344">
        <v>387.85</v>
      </c>
      <c r="I1801" s="360">
        <v>0.46210000000000001</v>
      </c>
      <c r="J1801" s="344">
        <v>349.37</v>
      </c>
      <c r="K1801" s="360">
        <v>0.51300000000000001</v>
      </c>
      <c r="L1801" s="344">
        <v>398.74</v>
      </c>
      <c r="M1801" s="360">
        <v>0.44940000000000002</v>
      </c>
      <c r="N1801" s="344">
        <v>383.91</v>
      </c>
      <c r="O1801" s="360">
        <v>0.46679999999999999</v>
      </c>
      <c r="P1801" s="344">
        <v>360.29</v>
      </c>
      <c r="Q1801" s="360">
        <v>0.49740000000000001</v>
      </c>
      <c r="R1801" s="344">
        <v>379.57</v>
      </c>
    </row>
    <row r="1802" spans="1:18">
      <c r="A1802" s="296">
        <v>1716619</v>
      </c>
      <c r="B1802" s="343" t="s">
        <v>1828</v>
      </c>
      <c r="C1802" s="296" t="s">
        <v>222</v>
      </c>
      <c r="D1802" s="344">
        <v>204.84</v>
      </c>
      <c r="E1802" s="360"/>
      <c r="F1802" s="344">
        <v>0</v>
      </c>
      <c r="G1802" s="360"/>
      <c r="H1802" s="344">
        <v>0</v>
      </c>
      <c r="I1802" s="360"/>
      <c r="J1802" s="344">
        <v>0</v>
      </c>
      <c r="K1802" s="360"/>
      <c r="L1802" s="344">
        <v>0</v>
      </c>
      <c r="M1802" s="360"/>
      <c r="N1802" s="344">
        <v>0</v>
      </c>
      <c r="O1802" s="360"/>
      <c r="P1802" s="344">
        <v>0</v>
      </c>
      <c r="Q1802" s="360"/>
      <c r="R1802" s="344">
        <v>0</v>
      </c>
    </row>
    <row r="1803" spans="1:18">
      <c r="A1803" s="296">
        <v>1716601</v>
      </c>
      <c r="B1803" s="343" t="s">
        <v>1829</v>
      </c>
      <c r="C1803" s="296" t="s">
        <v>222</v>
      </c>
      <c r="D1803" s="344">
        <v>126.83</v>
      </c>
      <c r="E1803" s="360"/>
      <c r="F1803" s="344">
        <v>0</v>
      </c>
      <c r="G1803" s="360"/>
      <c r="H1803" s="344">
        <v>0</v>
      </c>
      <c r="I1803" s="360"/>
      <c r="J1803" s="344">
        <v>0</v>
      </c>
      <c r="K1803" s="360"/>
      <c r="L1803" s="344">
        <v>0</v>
      </c>
      <c r="M1803" s="360"/>
      <c r="N1803" s="344">
        <v>0</v>
      </c>
      <c r="O1803" s="360"/>
      <c r="P1803" s="344">
        <v>0</v>
      </c>
      <c r="Q1803" s="360"/>
      <c r="R1803" s="344">
        <v>0</v>
      </c>
    </row>
    <row r="1804" spans="1:18">
      <c r="A1804" s="296">
        <v>1716602</v>
      </c>
      <c r="B1804" s="343" t="s">
        <v>1830</v>
      </c>
      <c r="C1804" s="296" t="s">
        <v>222</v>
      </c>
      <c r="D1804" s="344">
        <v>99.64</v>
      </c>
      <c r="E1804" s="360">
        <v>1</v>
      </c>
      <c r="F1804" s="344">
        <v>4.97</v>
      </c>
      <c r="G1804" s="360">
        <v>1</v>
      </c>
      <c r="H1804" s="344">
        <v>4.97</v>
      </c>
      <c r="I1804" s="360">
        <v>1</v>
      </c>
      <c r="J1804" s="344">
        <v>4.97</v>
      </c>
      <c r="K1804" s="360">
        <v>1</v>
      </c>
      <c r="L1804" s="344">
        <v>3.97</v>
      </c>
      <c r="M1804" s="360">
        <v>0</v>
      </c>
      <c r="N1804" s="344">
        <v>4.97</v>
      </c>
      <c r="O1804" s="360">
        <v>1</v>
      </c>
      <c r="P1804" s="344">
        <v>4.97</v>
      </c>
      <c r="Q1804" s="360">
        <v>1</v>
      </c>
      <c r="R1804" s="344">
        <v>4.97</v>
      </c>
    </row>
    <row r="1805" spans="1:18">
      <c r="A1805" s="296">
        <v>1716600</v>
      </c>
      <c r="B1805" s="343" t="s">
        <v>1831</v>
      </c>
      <c r="C1805" s="296" t="s">
        <v>222</v>
      </c>
      <c r="D1805" s="344">
        <v>208.48</v>
      </c>
      <c r="E1805" s="360">
        <v>1</v>
      </c>
      <c r="F1805" s="344">
        <v>9.89</v>
      </c>
      <c r="G1805" s="360">
        <v>1</v>
      </c>
      <c r="H1805" s="344">
        <v>9.89</v>
      </c>
      <c r="I1805" s="360">
        <v>1</v>
      </c>
      <c r="J1805" s="344">
        <v>9.89</v>
      </c>
      <c r="K1805" s="360">
        <v>1</v>
      </c>
      <c r="L1805" s="344">
        <v>7.89</v>
      </c>
      <c r="M1805" s="360">
        <v>0</v>
      </c>
      <c r="N1805" s="344">
        <v>9.89</v>
      </c>
      <c r="O1805" s="360">
        <v>1</v>
      </c>
      <c r="P1805" s="344">
        <v>9.89</v>
      </c>
      <c r="Q1805" s="360">
        <v>1</v>
      </c>
      <c r="R1805" s="344">
        <v>9.89</v>
      </c>
    </row>
    <row r="1806" spans="1:18">
      <c r="A1806" s="296">
        <v>1716655</v>
      </c>
      <c r="B1806" s="343" t="s">
        <v>1832</v>
      </c>
      <c r="C1806" s="296" t="s">
        <v>222</v>
      </c>
      <c r="D1806" s="344">
        <v>73.430000000000007</v>
      </c>
      <c r="E1806" s="360">
        <v>1</v>
      </c>
      <c r="F1806" s="344">
        <v>0.53</v>
      </c>
      <c r="G1806" s="360">
        <v>1</v>
      </c>
      <c r="H1806" s="344">
        <v>0.53</v>
      </c>
      <c r="I1806" s="360">
        <v>1</v>
      </c>
      <c r="J1806" s="344">
        <v>0.53</v>
      </c>
      <c r="K1806" s="360">
        <v>1</v>
      </c>
      <c r="L1806" s="344">
        <v>0.51</v>
      </c>
      <c r="M1806" s="360">
        <v>0</v>
      </c>
      <c r="N1806" s="344">
        <v>0.53</v>
      </c>
      <c r="O1806" s="360">
        <v>1</v>
      </c>
      <c r="P1806" s="344">
        <v>0.53</v>
      </c>
      <c r="Q1806" s="360">
        <v>1</v>
      </c>
      <c r="R1806" s="344">
        <v>0.53</v>
      </c>
    </row>
    <row r="1807" spans="1:18">
      <c r="A1807" s="296">
        <v>1716639</v>
      </c>
      <c r="B1807" s="343" t="s">
        <v>1833</v>
      </c>
      <c r="C1807" s="296" t="s">
        <v>222</v>
      </c>
      <c r="D1807" s="344">
        <v>51.74</v>
      </c>
      <c r="E1807" s="360">
        <v>0.60140000000000005</v>
      </c>
      <c r="F1807" s="344">
        <v>1.43</v>
      </c>
      <c r="G1807" s="360">
        <v>0.60140000000000005</v>
      </c>
      <c r="H1807" s="344">
        <v>1.36</v>
      </c>
      <c r="I1807" s="360">
        <v>0.63239999999999996</v>
      </c>
      <c r="J1807" s="344">
        <v>1.33</v>
      </c>
      <c r="K1807" s="360">
        <v>0.64659999999999995</v>
      </c>
      <c r="L1807" s="344">
        <v>1.38</v>
      </c>
      <c r="M1807" s="360">
        <v>0</v>
      </c>
      <c r="N1807" s="344">
        <v>1.4</v>
      </c>
      <c r="O1807" s="360">
        <v>0.61429999999999996</v>
      </c>
      <c r="P1807" s="344">
        <v>1.23</v>
      </c>
      <c r="Q1807" s="360">
        <v>0.69920000000000004</v>
      </c>
      <c r="R1807" s="344">
        <v>1.3</v>
      </c>
    </row>
    <row r="1808" spans="1:18">
      <c r="A1808" s="296">
        <v>1801636</v>
      </c>
      <c r="B1808" s="343" t="s">
        <v>1834</v>
      </c>
      <c r="C1808" s="296" t="s">
        <v>1835</v>
      </c>
      <c r="D1808" s="344">
        <v>20.49</v>
      </c>
      <c r="E1808" s="360">
        <v>0.78810000000000002</v>
      </c>
      <c r="F1808" s="344">
        <v>138.86000000000001</v>
      </c>
      <c r="G1808" s="360">
        <v>0.84699999999999998</v>
      </c>
      <c r="H1808" s="344">
        <v>157.52000000000001</v>
      </c>
      <c r="I1808" s="360">
        <v>0.74660000000000004</v>
      </c>
      <c r="J1808" s="344">
        <v>141.76</v>
      </c>
      <c r="K1808" s="360">
        <v>0.8296</v>
      </c>
      <c r="L1808" s="344">
        <v>157.12</v>
      </c>
      <c r="M1808" s="360">
        <v>0.74850000000000005</v>
      </c>
      <c r="N1808" s="344">
        <v>146.53</v>
      </c>
      <c r="O1808" s="360">
        <v>0.80259999999999998</v>
      </c>
      <c r="P1808" s="344">
        <v>143.61000000000001</v>
      </c>
      <c r="Q1808" s="360">
        <v>0.81899999999999995</v>
      </c>
      <c r="R1808" s="344">
        <v>153.78</v>
      </c>
    </row>
    <row r="1809" spans="1:18">
      <c r="A1809" s="296">
        <v>1801637</v>
      </c>
      <c r="B1809" s="343" t="s">
        <v>1836</v>
      </c>
      <c r="C1809" s="296" t="s">
        <v>1835</v>
      </c>
      <c r="D1809" s="344">
        <v>27.32</v>
      </c>
      <c r="E1809" s="360">
        <v>0.63990000000000002</v>
      </c>
      <c r="F1809" s="344">
        <v>371.66</v>
      </c>
      <c r="G1809" s="360">
        <v>0.69259999999999999</v>
      </c>
      <c r="H1809" s="344">
        <v>392.84</v>
      </c>
      <c r="I1809" s="360">
        <v>0.65529999999999999</v>
      </c>
      <c r="J1809" s="344">
        <v>378.57</v>
      </c>
      <c r="K1809" s="360">
        <v>0.68</v>
      </c>
      <c r="L1809" s="344">
        <v>389.62</v>
      </c>
      <c r="M1809" s="360">
        <v>0.66069999999999995</v>
      </c>
      <c r="N1809" s="344">
        <v>381.85</v>
      </c>
      <c r="O1809" s="360">
        <v>0.67410000000000003</v>
      </c>
      <c r="P1809" s="344">
        <v>371.64</v>
      </c>
      <c r="Q1809" s="360">
        <v>0.69259999999999999</v>
      </c>
      <c r="R1809" s="344">
        <v>382.71</v>
      </c>
    </row>
    <row r="1810" spans="1:18">
      <c r="A1810" s="296">
        <v>1817720</v>
      </c>
      <c r="B1810" s="343" t="s">
        <v>1837</v>
      </c>
      <c r="C1810" s="296" t="s">
        <v>1835</v>
      </c>
      <c r="D1810" s="344">
        <v>102.6</v>
      </c>
      <c r="E1810" s="360">
        <v>0.60199999999999998</v>
      </c>
      <c r="F1810" s="344">
        <v>320.75</v>
      </c>
      <c r="G1810" s="360">
        <v>0.65759999999999996</v>
      </c>
      <c r="H1810" s="344">
        <v>341.82</v>
      </c>
      <c r="I1810" s="360">
        <v>0.61709999999999998</v>
      </c>
      <c r="J1810" s="344">
        <v>327.47000000000003</v>
      </c>
      <c r="K1810" s="360">
        <v>0.64419999999999999</v>
      </c>
      <c r="L1810" s="344">
        <v>338.72</v>
      </c>
      <c r="M1810" s="360">
        <v>0.62280000000000002</v>
      </c>
      <c r="N1810" s="344">
        <v>330.83</v>
      </c>
      <c r="O1810" s="360">
        <v>0.63759999999999994</v>
      </c>
      <c r="P1810" s="344">
        <v>320.95999999999998</v>
      </c>
      <c r="Q1810" s="360">
        <v>0.65720000000000001</v>
      </c>
      <c r="R1810" s="344">
        <v>331.98</v>
      </c>
    </row>
    <row r="1811" spans="1:18">
      <c r="A1811" s="296">
        <v>1817723</v>
      </c>
      <c r="B1811" s="343" t="s">
        <v>1838</v>
      </c>
      <c r="C1811" s="296" t="s">
        <v>1835</v>
      </c>
      <c r="D1811" s="344">
        <v>49.3</v>
      </c>
      <c r="E1811" s="360">
        <v>0.753</v>
      </c>
      <c r="F1811" s="344">
        <v>117.63</v>
      </c>
      <c r="G1811" s="360">
        <v>0.81930000000000003</v>
      </c>
      <c r="H1811" s="344">
        <v>136.29</v>
      </c>
      <c r="I1811" s="360">
        <v>0.70720000000000005</v>
      </c>
      <c r="J1811" s="344">
        <v>120.53</v>
      </c>
      <c r="K1811" s="360">
        <v>0.79959999999999998</v>
      </c>
      <c r="L1811" s="344">
        <v>135.88999999999999</v>
      </c>
      <c r="M1811" s="360">
        <v>0.70930000000000004</v>
      </c>
      <c r="N1811" s="344">
        <v>125.3</v>
      </c>
      <c r="O1811" s="360">
        <v>0.76919999999999999</v>
      </c>
      <c r="P1811" s="344">
        <v>122.38</v>
      </c>
      <c r="Q1811" s="360">
        <v>0.78749999999999998</v>
      </c>
      <c r="R1811" s="344">
        <v>132.55000000000001</v>
      </c>
    </row>
    <row r="1812" spans="1:18">
      <c r="A1812" s="296">
        <v>1817721</v>
      </c>
      <c r="B1812" s="343" t="s">
        <v>1839</v>
      </c>
      <c r="C1812" s="296" t="s">
        <v>1835</v>
      </c>
      <c r="D1812" s="344">
        <v>147.88999999999999</v>
      </c>
      <c r="E1812" s="360">
        <v>0</v>
      </c>
      <c r="F1812" s="344">
        <v>112.71</v>
      </c>
      <c r="G1812" s="360">
        <v>0</v>
      </c>
      <c r="H1812" s="344">
        <v>134.59</v>
      </c>
      <c r="I1812" s="360">
        <v>0</v>
      </c>
      <c r="J1812" s="344">
        <v>108.45</v>
      </c>
      <c r="K1812" s="360">
        <v>0</v>
      </c>
      <c r="L1812" s="344">
        <v>131.81</v>
      </c>
      <c r="M1812" s="360">
        <v>0</v>
      </c>
      <c r="N1812" s="344">
        <v>126.49</v>
      </c>
      <c r="O1812" s="360">
        <v>0</v>
      </c>
      <c r="P1812" s="344">
        <v>129.75</v>
      </c>
      <c r="Q1812" s="360">
        <v>0</v>
      </c>
      <c r="R1812" s="344">
        <v>137.12</v>
      </c>
    </row>
    <row r="1813" spans="1:18">
      <c r="A1813" s="296">
        <v>1817722</v>
      </c>
      <c r="B1813" s="343" t="s">
        <v>1840</v>
      </c>
      <c r="C1813" s="296" t="s">
        <v>1835</v>
      </c>
      <c r="D1813" s="344">
        <v>73.94</v>
      </c>
      <c r="E1813" s="360">
        <v>0</v>
      </c>
      <c r="F1813" s="344">
        <v>54.93</v>
      </c>
      <c r="G1813" s="360">
        <v>0</v>
      </c>
      <c r="H1813" s="344">
        <v>65.59</v>
      </c>
      <c r="I1813" s="360">
        <v>0</v>
      </c>
      <c r="J1813" s="344">
        <v>52.86</v>
      </c>
      <c r="K1813" s="360">
        <v>0</v>
      </c>
      <c r="L1813" s="344">
        <v>64.23</v>
      </c>
      <c r="M1813" s="360">
        <v>0</v>
      </c>
      <c r="N1813" s="344">
        <v>61.65</v>
      </c>
      <c r="O1813" s="360">
        <v>0</v>
      </c>
      <c r="P1813" s="344">
        <v>63.23</v>
      </c>
      <c r="Q1813" s="360">
        <v>0</v>
      </c>
      <c r="R1813" s="344">
        <v>66.819999999999993</v>
      </c>
    </row>
    <row r="1814" spans="1:18">
      <c r="A1814" s="296">
        <v>1917483</v>
      </c>
      <c r="B1814" s="343" t="s">
        <v>1841</v>
      </c>
      <c r="C1814" s="296" t="s">
        <v>222</v>
      </c>
      <c r="D1814" s="344">
        <v>5.74</v>
      </c>
      <c r="E1814" s="360">
        <v>0</v>
      </c>
      <c r="F1814" s="344">
        <v>168.28</v>
      </c>
      <c r="G1814" s="360">
        <v>0</v>
      </c>
      <c r="H1814" s="344">
        <v>200.94</v>
      </c>
      <c r="I1814" s="360">
        <v>0</v>
      </c>
      <c r="J1814" s="344">
        <v>161.91</v>
      </c>
      <c r="K1814" s="360">
        <v>0</v>
      </c>
      <c r="L1814" s="344">
        <v>196.79</v>
      </c>
      <c r="M1814" s="360">
        <v>0</v>
      </c>
      <c r="N1814" s="344">
        <v>188.85</v>
      </c>
      <c r="O1814" s="360">
        <v>0</v>
      </c>
      <c r="P1814" s="344">
        <v>193.71</v>
      </c>
      <c r="Q1814" s="360">
        <v>0</v>
      </c>
      <c r="R1814" s="344">
        <v>204.71</v>
      </c>
    </row>
    <row r="1815" spans="1:18">
      <c r="A1815" s="296">
        <v>1917484</v>
      </c>
      <c r="B1815" s="343" t="s">
        <v>1842</v>
      </c>
      <c r="C1815" s="296" t="s">
        <v>222</v>
      </c>
      <c r="D1815" s="344">
        <v>5.95</v>
      </c>
      <c r="E1815" s="360">
        <v>0</v>
      </c>
      <c r="F1815" s="344">
        <v>103.28</v>
      </c>
      <c r="G1815" s="360">
        <v>0</v>
      </c>
      <c r="H1815" s="344">
        <v>123.33</v>
      </c>
      <c r="I1815" s="360">
        <v>0</v>
      </c>
      <c r="J1815" s="344">
        <v>99.38</v>
      </c>
      <c r="K1815" s="360">
        <v>0</v>
      </c>
      <c r="L1815" s="344">
        <v>120.78</v>
      </c>
      <c r="M1815" s="360">
        <v>0</v>
      </c>
      <c r="N1815" s="344">
        <v>115.9</v>
      </c>
      <c r="O1815" s="360">
        <v>0</v>
      </c>
      <c r="P1815" s="344">
        <v>118.89</v>
      </c>
      <c r="Q1815" s="360">
        <v>0</v>
      </c>
      <c r="R1815" s="344">
        <v>125.64</v>
      </c>
    </row>
    <row r="1816" spans="1:18">
      <c r="A1816" s="296">
        <v>1917485</v>
      </c>
      <c r="B1816" s="343" t="s">
        <v>1843</v>
      </c>
      <c r="C1816" s="296" t="s">
        <v>222</v>
      </c>
      <c r="D1816" s="344">
        <v>6.54</v>
      </c>
      <c r="E1816" s="360">
        <v>0.52800000000000002</v>
      </c>
      <c r="F1816" s="344">
        <v>48.55</v>
      </c>
      <c r="G1816" s="360">
        <v>0.59789999999999999</v>
      </c>
      <c r="H1816" s="344">
        <v>60.39</v>
      </c>
      <c r="I1816" s="360">
        <v>0</v>
      </c>
      <c r="J1816" s="344">
        <v>50.14</v>
      </c>
      <c r="K1816" s="360">
        <v>0.57899999999999996</v>
      </c>
      <c r="L1816" s="344">
        <v>59.04</v>
      </c>
      <c r="M1816" s="360">
        <v>0</v>
      </c>
      <c r="N1816" s="344">
        <v>54.67</v>
      </c>
      <c r="O1816" s="360">
        <v>0</v>
      </c>
      <c r="P1816" s="344">
        <v>49.76</v>
      </c>
      <c r="Q1816" s="360">
        <v>0.58340000000000003</v>
      </c>
      <c r="R1816" s="344">
        <v>54.17</v>
      </c>
    </row>
    <row r="1817" spans="1:18">
      <c r="A1817" s="296">
        <v>1917486</v>
      </c>
      <c r="B1817" s="343" t="s">
        <v>1844</v>
      </c>
      <c r="C1817" s="296" t="s">
        <v>222</v>
      </c>
      <c r="D1817" s="344">
        <v>6.79</v>
      </c>
      <c r="E1817" s="360">
        <v>2.86E-2</v>
      </c>
      <c r="F1817" s="344">
        <v>5.22</v>
      </c>
      <c r="G1817" s="360">
        <v>3.6400000000000002E-2</v>
      </c>
      <c r="H1817" s="344">
        <v>7.56</v>
      </c>
      <c r="I1817" s="360">
        <v>2.5100000000000001E-2</v>
      </c>
      <c r="J1817" s="344">
        <v>5.26</v>
      </c>
      <c r="K1817" s="360">
        <v>3.61E-2</v>
      </c>
      <c r="L1817" s="344">
        <v>8.1199999999999992</v>
      </c>
      <c r="M1817" s="360">
        <v>0</v>
      </c>
      <c r="N1817" s="344">
        <v>6.78</v>
      </c>
      <c r="O1817" s="360">
        <v>0</v>
      </c>
      <c r="P1817" s="344">
        <v>6.64</v>
      </c>
      <c r="Q1817" s="360">
        <v>2.86E-2</v>
      </c>
      <c r="R1817" s="344">
        <v>7.26</v>
      </c>
    </row>
    <row r="1818" spans="1:18">
      <c r="A1818" s="296">
        <v>1917487</v>
      </c>
      <c r="B1818" s="343" t="s">
        <v>1845</v>
      </c>
      <c r="C1818" s="296" t="s">
        <v>222</v>
      </c>
      <c r="D1818" s="344">
        <v>7.13</v>
      </c>
      <c r="E1818" s="360">
        <v>0</v>
      </c>
      <c r="F1818" s="344">
        <v>10.97</v>
      </c>
      <c r="G1818" s="360">
        <v>0</v>
      </c>
      <c r="H1818" s="344">
        <v>13.15</v>
      </c>
      <c r="I1818" s="360">
        <v>0</v>
      </c>
      <c r="J1818" s="344">
        <v>10.69</v>
      </c>
      <c r="K1818" s="360">
        <v>0</v>
      </c>
      <c r="L1818" s="344">
        <v>13.02</v>
      </c>
      <c r="M1818" s="360">
        <v>0</v>
      </c>
      <c r="N1818" s="344">
        <v>12.4</v>
      </c>
      <c r="O1818" s="360">
        <v>0</v>
      </c>
      <c r="P1818" s="344">
        <v>12.79</v>
      </c>
      <c r="Q1818" s="360">
        <v>0</v>
      </c>
      <c r="R1818" s="344">
        <v>13.49</v>
      </c>
    </row>
    <row r="1819" spans="1:18">
      <c r="A1819" s="296">
        <v>1917528</v>
      </c>
      <c r="B1819" s="343" t="s">
        <v>1846</v>
      </c>
      <c r="C1819" s="296" t="s">
        <v>222</v>
      </c>
      <c r="D1819" s="344">
        <v>36.229999999999997</v>
      </c>
      <c r="E1819" s="360"/>
      <c r="F1819" s="344">
        <v>0</v>
      </c>
      <c r="G1819" s="360"/>
      <c r="H1819" s="344">
        <v>0</v>
      </c>
      <c r="I1819" s="360"/>
      <c r="J1819" s="344">
        <v>0</v>
      </c>
      <c r="K1819" s="360"/>
      <c r="L1819" s="344">
        <v>0</v>
      </c>
      <c r="M1819" s="360"/>
      <c r="N1819" s="344">
        <v>0</v>
      </c>
      <c r="O1819" s="360"/>
      <c r="P1819" s="344">
        <v>0</v>
      </c>
      <c r="Q1819" s="360"/>
      <c r="R1819" s="344">
        <v>0</v>
      </c>
    </row>
    <row r="1820" spans="1:18">
      <c r="A1820" s="296">
        <v>1917529</v>
      </c>
      <c r="B1820" s="343" t="s">
        <v>1847</v>
      </c>
      <c r="C1820" s="296" t="s">
        <v>222</v>
      </c>
      <c r="D1820" s="344">
        <v>37.450000000000003</v>
      </c>
      <c r="E1820" s="360">
        <v>0.17069999999999999</v>
      </c>
      <c r="F1820" s="344">
        <v>12.77</v>
      </c>
      <c r="G1820" s="360">
        <v>0.2044</v>
      </c>
      <c r="H1820" s="344">
        <v>16.12</v>
      </c>
      <c r="I1820" s="360">
        <v>0.16189999999999999</v>
      </c>
      <c r="J1820" s="344">
        <v>13.18</v>
      </c>
      <c r="K1820" s="360">
        <v>0.19800000000000001</v>
      </c>
      <c r="L1820" s="344">
        <v>16.96</v>
      </c>
      <c r="M1820" s="360">
        <v>0.12620000000000001</v>
      </c>
      <c r="N1820" s="344">
        <v>15.27</v>
      </c>
      <c r="O1820" s="360">
        <v>0.1401</v>
      </c>
      <c r="P1820" s="344">
        <v>15.27</v>
      </c>
      <c r="Q1820" s="360">
        <v>0.1709</v>
      </c>
      <c r="R1820" s="344">
        <v>16.11</v>
      </c>
    </row>
    <row r="1821" spans="1:18">
      <c r="A1821" s="296">
        <v>1917530</v>
      </c>
      <c r="B1821" s="343" t="s">
        <v>1848</v>
      </c>
      <c r="C1821" s="296" t="s">
        <v>222</v>
      </c>
      <c r="D1821" s="344">
        <v>39.39</v>
      </c>
      <c r="E1821" s="360">
        <v>0</v>
      </c>
      <c r="F1821" s="344">
        <v>257.13</v>
      </c>
      <c r="G1821" s="360">
        <v>0</v>
      </c>
      <c r="H1821" s="344">
        <v>307.02999999999997</v>
      </c>
      <c r="I1821" s="360">
        <v>0</v>
      </c>
      <c r="J1821" s="344">
        <v>247.41</v>
      </c>
      <c r="K1821" s="360">
        <v>0</v>
      </c>
      <c r="L1821" s="344">
        <v>300.68</v>
      </c>
      <c r="M1821" s="360">
        <v>0</v>
      </c>
      <c r="N1821" s="344">
        <v>288.55</v>
      </c>
      <c r="O1821" s="360">
        <v>0</v>
      </c>
      <c r="P1821" s="344">
        <v>295.99</v>
      </c>
      <c r="Q1821" s="360">
        <v>0</v>
      </c>
      <c r="R1821" s="344">
        <v>312.77999999999997</v>
      </c>
    </row>
    <row r="1822" spans="1:18">
      <c r="A1822" s="296">
        <v>1917531</v>
      </c>
      <c r="B1822" s="343" t="s">
        <v>1849</v>
      </c>
      <c r="C1822" s="296" t="s">
        <v>222</v>
      </c>
      <c r="D1822" s="344">
        <v>41.47</v>
      </c>
      <c r="E1822" s="360">
        <v>3.8199999999999998E-2</v>
      </c>
      <c r="F1822" s="344">
        <v>70.599999999999994</v>
      </c>
      <c r="G1822" s="360">
        <v>5.0799999999999998E-2</v>
      </c>
      <c r="H1822" s="344">
        <v>108.16</v>
      </c>
      <c r="I1822" s="360">
        <v>3.32E-2</v>
      </c>
      <c r="J1822" s="344">
        <v>71.98</v>
      </c>
      <c r="K1822" s="360">
        <v>4.99E-2</v>
      </c>
      <c r="L1822" s="344">
        <v>118.35</v>
      </c>
      <c r="M1822" s="360">
        <v>0</v>
      </c>
      <c r="N1822" s="344">
        <v>95.74</v>
      </c>
      <c r="O1822" s="360">
        <v>0</v>
      </c>
      <c r="P1822" s="344">
        <v>91.97</v>
      </c>
      <c r="Q1822" s="360">
        <v>3.9E-2</v>
      </c>
      <c r="R1822" s="344">
        <v>101.92</v>
      </c>
    </row>
    <row r="1823" spans="1:18">
      <c r="A1823" s="296">
        <v>1917532</v>
      </c>
      <c r="B1823" s="343" t="s">
        <v>1850</v>
      </c>
      <c r="C1823" s="296" t="s">
        <v>222</v>
      </c>
      <c r="D1823" s="344">
        <v>43.82</v>
      </c>
      <c r="E1823" s="360">
        <v>0</v>
      </c>
      <c r="F1823" s="344">
        <v>552.1</v>
      </c>
      <c r="G1823" s="360">
        <v>0</v>
      </c>
      <c r="H1823" s="344">
        <v>659.25</v>
      </c>
      <c r="I1823" s="360">
        <v>0</v>
      </c>
      <c r="J1823" s="344">
        <v>531.23</v>
      </c>
      <c r="K1823" s="360">
        <v>0</v>
      </c>
      <c r="L1823" s="344">
        <v>645.61</v>
      </c>
      <c r="M1823" s="360">
        <v>0</v>
      </c>
      <c r="N1823" s="344">
        <v>619.55999999999995</v>
      </c>
      <c r="O1823" s="360">
        <v>0</v>
      </c>
      <c r="P1823" s="344">
        <v>635.53</v>
      </c>
      <c r="Q1823" s="360">
        <v>0</v>
      </c>
      <c r="R1823" s="344">
        <v>671.61</v>
      </c>
    </row>
    <row r="1824" spans="1:18">
      <c r="A1824" s="296">
        <v>1917533</v>
      </c>
      <c r="B1824" s="343" t="s">
        <v>1851</v>
      </c>
      <c r="C1824" s="296" t="s">
        <v>222</v>
      </c>
      <c r="D1824" s="344">
        <v>45.06</v>
      </c>
      <c r="E1824" s="360">
        <v>3.8199999999999998E-2</v>
      </c>
      <c r="F1824" s="344">
        <v>151.59</v>
      </c>
      <c r="G1824" s="360">
        <v>5.0799999999999998E-2</v>
      </c>
      <c r="H1824" s="344">
        <v>232.26</v>
      </c>
      <c r="I1824" s="360">
        <v>3.32E-2</v>
      </c>
      <c r="J1824" s="344">
        <v>154.57</v>
      </c>
      <c r="K1824" s="360">
        <v>4.9799999999999997E-2</v>
      </c>
      <c r="L1824" s="344">
        <v>254.11</v>
      </c>
      <c r="M1824" s="360">
        <v>0</v>
      </c>
      <c r="N1824" s="344">
        <v>205.59</v>
      </c>
      <c r="O1824" s="360">
        <v>0</v>
      </c>
      <c r="P1824" s="344">
        <v>197.5</v>
      </c>
      <c r="Q1824" s="360">
        <v>3.9E-2</v>
      </c>
      <c r="R1824" s="344">
        <v>218.86</v>
      </c>
    </row>
    <row r="1825" spans="1:18">
      <c r="A1825" s="296">
        <v>1917534</v>
      </c>
      <c r="B1825" s="343" t="s">
        <v>1852</v>
      </c>
      <c r="C1825" s="296" t="s">
        <v>222</v>
      </c>
      <c r="D1825" s="344">
        <v>46.35</v>
      </c>
      <c r="E1825" s="360">
        <v>0</v>
      </c>
      <c r="F1825" s="344">
        <v>193.33</v>
      </c>
      <c r="G1825" s="360">
        <v>0</v>
      </c>
      <c r="H1825" s="344">
        <v>230.86</v>
      </c>
      <c r="I1825" s="360">
        <v>0</v>
      </c>
      <c r="J1825" s="344">
        <v>186.03</v>
      </c>
      <c r="K1825" s="360">
        <v>0</v>
      </c>
      <c r="L1825" s="344">
        <v>226.07</v>
      </c>
      <c r="M1825" s="360">
        <v>0</v>
      </c>
      <c r="N1825" s="344">
        <v>216.96</v>
      </c>
      <c r="O1825" s="360">
        <v>0</v>
      </c>
      <c r="P1825" s="344">
        <v>222.55</v>
      </c>
      <c r="Q1825" s="360">
        <v>0</v>
      </c>
      <c r="R1825" s="344">
        <v>235.19</v>
      </c>
    </row>
    <row r="1826" spans="1:18">
      <c r="A1826" s="296">
        <v>1917535</v>
      </c>
      <c r="B1826" s="343" t="s">
        <v>1853</v>
      </c>
      <c r="C1826" s="296" t="s">
        <v>222</v>
      </c>
      <c r="D1826" s="344">
        <v>48.05</v>
      </c>
      <c r="E1826" s="360">
        <v>0.27979999999999999</v>
      </c>
      <c r="F1826" s="344">
        <v>99.97</v>
      </c>
      <c r="G1826" s="360">
        <v>0.33950000000000002</v>
      </c>
      <c r="H1826" s="344">
        <v>128.88999999999999</v>
      </c>
      <c r="I1826" s="360">
        <v>0.26329999999999998</v>
      </c>
      <c r="J1826" s="344">
        <v>102.14</v>
      </c>
      <c r="K1826" s="360">
        <v>0.33229999999999998</v>
      </c>
      <c r="L1826" s="344">
        <v>135.69</v>
      </c>
      <c r="M1826" s="360">
        <v>0.20499999999999999</v>
      </c>
      <c r="N1826" s="344">
        <v>120.77</v>
      </c>
      <c r="O1826" s="360">
        <v>0.2303</v>
      </c>
      <c r="P1826" s="344">
        <v>115.85</v>
      </c>
      <c r="Q1826" s="360">
        <v>0.29299999999999998</v>
      </c>
      <c r="R1826" s="344">
        <v>123.25</v>
      </c>
    </row>
    <row r="1827" spans="1:18">
      <c r="A1827" s="296">
        <v>1917536</v>
      </c>
      <c r="B1827" s="343" t="s">
        <v>1854</v>
      </c>
      <c r="C1827" s="296" t="s">
        <v>222</v>
      </c>
      <c r="D1827" s="344">
        <v>49.51</v>
      </c>
      <c r="E1827" s="360">
        <v>0</v>
      </c>
      <c r="F1827" s="344">
        <v>21.91</v>
      </c>
      <c r="G1827" s="360">
        <v>0</v>
      </c>
      <c r="H1827" s="344">
        <v>27.26</v>
      </c>
      <c r="I1827" s="360">
        <v>0</v>
      </c>
      <c r="J1827" s="344">
        <v>22.29</v>
      </c>
      <c r="K1827" s="360">
        <v>0</v>
      </c>
      <c r="L1827" s="344">
        <v>26</v>
      </c>
      <c r="M1827" s="360">
        <v>0</v>
      </c>
      <c r="N1827" s="344">
        <v>24.77</v>
      </c>
      <c r="O1827" s="360">
        <v>0</v>
      </c>
      <c r="P1827" s="344">
        <v>25.55</v>
      </c>
      <c r="Q1827" s="360">
        <v>0</v>
      </c>
      <c r="R1827" s="344">
        <v>26.94</v>
      </c>
    </row>
    <row r="1828" spans="1:18">
      <c r="A1828" s="296">
        <v>1917537</v>
      </c>
      <c r="B1828" s="343" t="s">
        <v>1855</v>
      </c>
      <c r="C1828" s="296" t="s">
        <v>222</v>
      </c>
      <c r="D1828" s="344">
        <v>51.02</v>
      </c>
      <c r="E1828" s="360">
        <v>2.4299999999999999E-2</v>
      </c>
      <c r="F1828" s="344">
        <v>5.95</v>
      </c>
      <c r="G1828" s="360">
        <v>3.0300000000000001E-2</v>
      </c>
      <c r="H1828" s="344">
        <v>8.51</v>
      </c>
      <c r="I1828" s="360">
        <v>2.12E-2</v>
      </c>
      <c r="J1828" s="344">
        <v>6.11</v>
      </c>
      <c r="K1828" s="360">
        <v>2.9499999999999998E-2</v>
      </c>
      <c r="L1828" s="344">
        <v>8.8800000000000008</v>
      </c>
      <c r="M1828" s="360">
        <v>0</v>
      </c>
      <c r="N1828" s="344">
        <v>7.57</v>
      </c>
      <c r="O1828" s="360">
        <v>0</v>
      </c>
      <c r="P1828" s="344">
        <v>7.46</v>
      </c>
      <c r="Q1828" s="360">
        <v>2.41E-2</v>
      </c>
      <c r="R1828" s="344">
        <v>8.1300000000000008</v>
      </c>
    </row>
    <row r="1829" spans="1:18">
      <c r="A1829" s="296">
        <v>1917488</v>
      </c>
      <c r="B1829" s="343" t="s">
        <v>1856</v>
      </c>
      <c r="C1829" s="296" t="s">
        <v>222</v>
      </c>
      <c r="D1829" s="344">
        <v>7.39</v>
      </c>
      <c r="E1829" s="360">
        <v>0</v>
      </c>
      <c r="F1829" s="344">
        <v>2.5099999999999998</v>
      </c>
      <c r="G1829" s="360">
        <v>0</v>
      </c>
      <c r="H1829" s="344">
        <v>3.12</v>
      </c>
      <c r="I1829" s="360">
        <v>0</v>
      </c>
      <c r="J1829" s="344">
        <v>2.5499999999999998</v>
      </c>
      <c r="K1829" s="360">
        <v>0</v>
      </c>
      <c r="L1829" s="344">
        <v>2.97</v>
      </c>
      <c r="M1829" s="360">
        <v>0</v>
      </c>
      <c r="N1829" s="344">
        <v>2.83</v>
      </c>
      <c r="O1829" s="360">
        <v>0</v>
      </c>
      <c r="P1829" s="344">
        <v>2.92</v>
      </c>
      <c r="Q1829" s="360">
        <v>0</v>
      </c>
      <c r="R1829" s="344">
        <v>3.08</v>
      </c>
    </row>
    <row r="1830" spans="1:18">
      <c r="A1830" s="296">
        <v>1917489</v>
      </c>
      <c r="B1830" s="343" t="s">
        <v>1857</v>
      </c>
      <c r="C1830" s="296" t="s">
        <v>222</v>
      </c>
      <c r="D1830" s="344">
        <v>7.71</v>
      </c>
      <c r="E1830" s="360">
        <v>0.39</v>
      </c>
      <c r="F1830" s="344">
        <v>20.94</v>
      </c>
      <c r="G1830" s="360">
        <v>0.44359999999999999</v>
      </c>
      <c r="H1830" s="344">
        <v>24.54</v>
      </c>
      <c r="I1830" s="360">
        <v>0.3851</v>
      </c>
      <c r="J1830" s="344">
        <v>21.74</v>
      </c>
      <c r="K1830" s="360">
        <v>0.42730000000000001</v>
      </c>
      <c r="L1830" s="344">
        <v>24.28</v>
      </c>
      <c r="M1830" s="360">
        <v>0</v>
      </c>
      <c r="N1830" s="344">
        <v>23.39</v>
      </c>
      <c r="O1830" s="360">
        <v>0.3972</v>
      </c>
      <c r="P1830" s="344">
        <v>23.29</v>
      </c>
      <c r="Q1830" s="360">
        <v>0.39889999999999998</v>
      </c>
      <c r="R1830" s="344">
        <v>25.14</v>
      </c>
    </row>
    <row r="1831" spans="1:18">
      <c r="A1831" s="296">
        <v>1917490</v>
      </c>
      <c r="B1831" s="343" t="s">
        <v>1858</v>
      </c>
      <c r="C1831" s="296" t="s">
        <v>222</v>
      </c>
      <c r="D1831" s="344">
        <v>8.26</v>
      </c>
      <c r="E1831" s="360">
        <v>0.17119999999999999</v>
      </c>
      <c r="F1831" s="344">
        <v>15.96</v>
      </c>
      <c r="G1831" s="360">
        <v>0.2049</v>
      </c>
      <c r="H1831" s="344">
        <v>20.16</v>
      </c>
      <c r="I1831" s="360">
        <v>0.16220000000000001</v>
      </c>
      <c r="J1831" s="344">
        <v>16.46</v>
      </c>
      <c r="K1831" s="360">
        <v>0.19869999999999999</v>
      </c>
      <c r="L1831" s="344">
        <v>21.22</v>
      </c>
      <c r="M1831" s="360">
        <v>0.1263</v>
      </c>
      <c r="N1831" s="344">
        <v>19.11</v>
      </c>
      <c r="O1831" s="360">
        <v>0.14019999999999999</v>
      </c>
      <c r="P1831" s="344">
        <v>19.100000000000001</v>
      </c>
      <c r="Q1831" s="360">
        <v>0.17119999999999999</v>
      </c>
      <c r="R1831" s="344">
        <v>20.14</v>
      </c>
    </row>
    <row r="1832" spans="1:18">
      <c r="A1832" s="296">
        <v>1917491</v>
      </c>
      <c r="B1832" s="343" t="s">
        <v>1859</v>
      </c>
      <c r="C1832" s="296" t="s">
        <v>222</v>
      </c>
      <c r="D1832" s="344">
        <v>8.6199999999999992</v>
      </c>
      <c r="E1832" s="360">
        <v>0</v>
      </c>
      <c r="F1832" s="344">
        <v>4.3</v>
      </c>
      <c r="G1832" s="360">
        <v>0</v>
      </c>
      <c r="H1832" s="344">
        <v>5.2</v>
      </c>
      <c r="I1832" s="360">
        <v>0</v>
      </c>
      <c r="J1832" s="344">
        <v>4.3099999999999996</v>
      </c>
      <c r="K1832" s="360">
        <v>0</v>
      </c>
      <c r="L1832" s="344">
        <v>5.28</v>
      </c>
      <c r="M1832" s="360">
        <v>0</v>
      </c>
      <c r="N1832" s="344">
        <v>4.95</v>
      </c>
      <c r="O1832" s="360">
        <v>0</v>
      </c>
      <c r="P1832" s="344">
        <v>5.16</v>
      </c>
      <c r="Q1832" s="360">
        <v>0</v>
      </c>
      <c r="R1832" s="344">
        <v>5.57</v>
      </c>
    </row>
    <row r="1833" spans="1:18">
      <c r="A1833" s="296">
        <v>1917492</v>
      </c>
      <c r="B1833" s="343" t="s">
        <v>1860</v>
      </c>
      <c r="C1833" s="296" t="s">
        <v>222</v>
      </c>
      <c r="D1833" s="344">
        <v>8.91</v>
      </c>
      <c r="E1833" s="360">
        <v>0</v>
      </c>
      <c r="F1833" s="344">
        <v>1.58</v>
      </c>
      <c r="G1833" s="360">
        <v>0</v>
      </c>
      <c r="H1833" s="344">
        <v>1.81</v>
      </c>
      <c r="I1833" s="360">
        <v>0</v>
      </c>
      <c r="J1833" s="344">
        <v>1.47</v>
      </c>
      <c r="K1833" s="360">
        <v>0</v>
      </c>
      <c r="L1833" s="344">
        <v>1.8</v>
      </c>
      <c r="M1833" s="360">
        <v>0</v>
      </c>
      <c r="N1833" s="344">
        <v>1.7</v>
      </c>
      <c r="O1833" s="360">
        <v>0</v>
      </c>
      <c r="P1833" s="344">
        <v>1.76</v>
      </c>
      <c r="Q1833" s="360">
        <v>0</v>
      </c>
      <c r="R1833" s="344">
        <v>1.83</v>
      </c>
    </row>
    <row r="1834" spans="1:18">
      <c r="A1834" s="296">
        <v>1917493</v>
      </c>
      <c r="B1834" s="343" t="s">
        <v>1861</v>
      </c>
      <c r="C1834" s="296" t="s">
        <v>222</v>
      </c>
      <c r="D1834" s="344">
        <v>9.2899999999999991</v>
      </c>
      <c r="E1834" s="360">
        <v>0</v>
      </c>
      <c r="F1834" s="344">
        <v>13.79</v>
      </c>
      <c r="G1834" s="360">
        <v>0</v>
      </c>
      <c r="H1834" s="344">
        <v>17.46</v>
      </c>
      <c r="I1834" s="360">
        <v>0</v>
      </c>
      <c r="J1834" s="344">
        <v>13.4</v>
      </c>
      <c r="K1834" s="360">
        <v>0</v>
      </c>
      <c r="L1834" s="344">
        <v>16.39</v>
      </c>
      <c r="M1834" s="360">
        <v>0</v>
      </c>
      <c r="N1834" s="344">
        <v>15.3</v>
      </c>
      <c r="O1834" s="360">
        <v>0</v>
      </c>
      <c r="P1834" s="344">
        <v>16.03</v>
      </c>
      <c r="Q1834" s="360">
        <v>0</v>
      </c>
      <c r="R1834" s="344">
        <v>17.97</v>
      </c>
    </row>
    <row r="1835" spans="1:18">
      <c r="A1835" s="296">
        <v>1917494</v>
      </c>
      <c r="B1835" s="343" t="s">
        <v>1862</v>
      </c>
      <c r="C1835" s="296" t="s">
        <v>222</v>
      </c>
      <c r="D1835" s="344">
        <v>9.68</v>
      </c>
      <c r="E1835" s="360">
        <v>0</v>
      </c>
      <c r="F1835" s="344">
        <v>0.72</v>
      </c>
      <c r="G1835" s="360">
        <v>0</v>
      </c>
      <c r="H1835" s="344">
        <v>0.91</v>
      </c>
      <c r="I1835" s="360">
        <v>0</v>
      </c>
      <c r="J1835" s="344">
        <v>0.67</v>
      </c>
      <c r="K1835" s="360">
        <v>0</v>
      </c>
      <c r="L1835" s="344">
        <v>0.81</v>
      </c>
      <c r="M1835" s="360">
        <v>0</v>
      </c>
      <c r="N1835" s="344">
        <v>0.76</v>
      </c>
      <c r="O1835" s="360">
        <v>0</v>
      </c>
      <c r="P1835" s="344">
        <v>0.79</v>
      </c>
      <c r="Q1835" s="360">
        <v>0</v>
      </c>
      <c r="R1835" s="344">
        <v>0.88</v>
      </c>
    </row>
    <row r="1836" spans="1:18">
      <c r="A1836" s="296">
        <v>1917495</v>
      </c>
      <c r="B1836" s="343" t="s">
        <v>1863</v>
      </c>
      <c r="C1836" s="296" t="s">
        <v>222</v>
      </c>
      <c r="D1836" s="344">
        <v>10.3</v>
      </c>
      <c r="E1836" s="360">
        <v>0</v>
      </c>
      <c r="F1836" s="344">
        <v>0.97</v>
      </c>
      <c r="G1836" s="360">
        <v>0</v>
      </c>
      <c r="H1836" s="344">
        <v>1.24</v>
      </c>
      <c r="I1836" s="360">
        <v>0</v>
      </c>
      <c r="J1836" s="344">
        <v>0.91</v>
      </c>
      <c r="K1836" s="360">
        <v>0</v>
      </c>
      <c r="L1836" s="344">
        <v>1.1000000000000001</v>
      </c>
      <c r="M1836" s="360">
        <v>0</v>
      </c>
      <c r="N1836" s="344">
        <v>1.04</v>
      </c>
      <c r="O1836" s="360">
        <v>0</v>
      </c>
      <c r="P1836" s="344">
        <v>1.08</v>
      </c>
      <c r="Q1836" s="360">
        <v>0</v>
      </c>
      <c r="R1836" s="344">
        <v>1.2</v>
      </c>
    </row>
    <row r="1837" spans="1:18">
      <c r="A1837" s="296">
        <v>1917496</v>
      </c>
      <c r="B1837" s="343" t="s">
        <v>1864</v>
      </c>
      <c r="C1837" s="296" t="s">
        <v>222</v>
      </c>
      <c r="D1837" s="344">
        <v>10.66</v>
      </c>
      <c r="E1837" s="360">
        <v>0</v>
      </c>
      <c r="F1837" s="344">
        <v>1.36</v>
      </c>
      <c r="G1837" s="360">
        <v>0</v>
      </c>
      <c r="H1837" s="344">
        <v>1.72</v>
      </c>
      <c r="I1837" s="360">
        <v>0</v>
      </c>
      <c r="J1837" s="344">
        <v>1.28</v>
      </c>
      <c r="K1837" s="360">
        <v>0</v>
      </c>
      <c r="L1837" s="344">
        <v>1.54</v>
      </c>
      <c r="M1837" s="360">
        <v>0</v>
      </c>
      <c r="N1837" s="344">
        <v>1.46</v>
      </c>
      <c r="O1837" s="360">
        <v>0</v>
      </c>
      <c r="P1837" s="344">
        <v>1.51</v>
      </c>
      <c r="Q1837" s="360">
        <v>0</v>
      </c>
      <c r="R1837" s="344">
        <v>1.69</v>
      </c>
    </row>
    <row r="1838" spans="1:18">
      <c r="A1838" s="296">
        <v>1917497</v>
      </c>
      <c r="B1838" s="343" t="s">
        <v>1865</v>
      </c>
      <c r="C1838" s="296" t="s">
        <v>222</v>
      </c>
      <c r="D1838" s="344">
        <v>11.04</v>
      </c>
      <c r="E1838" s="360">
        <v>0</v>
      </c>
      <c r="F1838" s="344">
        <v>0.39</v>
      </c>
      <c r="G1838" s="360">
        <v>0</v>
      </c>
      <c r="H1838" s="344">
        <v>0.5</v>
      </c>
      <c r="I1838" s="360">
        <v>0</v>
      </c>
      <c r="J1838" s="344">
        <v>0.37</v>
      </c>
      <c r="K1838" s="360">
        <v>0</v>
      </c>
      <c r="L1838" s="344">
        <v>0.44</v>
      </c>
      <c r="M1838" s="360">
        <v>0</v>
      </c>
      <c r="N1838" s="344">
        <v>0.42</v>
      </c>
      <c r="O1838" s="360">
        <v>0</v>
      </c>
      <c r="P1838" s="344">
        <v>0.44</v>
      </c>
      <c r="Q1838" s="360">
        <v>0</v>
      </c>
      <c r="R1838" s="344">
        <v>0.49</v>
      </c>
    </row>
    <row r="1839" spans="1:18">
      <c r="A1839" s="296">
        <v>1917498</v>
      </c>
      <c r="B1839" s="343" t="s">
        <v>1866</v>
      </c>
      <c r="C1839" s="296" t="s">
        <v>222</v>
      </c>
      <c r="D1839" s="344">
        <v>11.42</v>
      </c>
      <c r="E1839" s="360">
        <v>0</v>
      </c>
      <c r="F1839" s="344">
        <v>0.55000000000000004</v>
      </c>
      <c r="G1839" s="360">
        <v>0</v>
      </c>
      <c r="H1839" s="344">
        <v>0.7</v>
      </c>
      <c r="I1839" s="360">
        <v>0</v>
      </c>
      <c r="J1839" s="344">
        <v>0.51</v>
      </c>
      <c r="K1839" s="360">
        <v>0</v>
      </c>
      <c r="L1839" s="344">
        <v>0.62</v>
      </c>
      <c r="M1839" s="360">
        <v>0</v>
      </c>
      <c r="N1839" s="344">
        <v>0.59</v>
      </c>
      <c r="O1839" s="360">
        <v>0</v>
      </c>
      <c r="P1839" s="344">
        <v>0.6</v>
      </c>
      <c r="Q1839" s="360">
        <v>0</v>
      </c>
      <c r="R1839" s="344">
        <v>0.68</v>
      </c>
    </row>
    <row r="1840" spans="1:18">
      <c r="A1840" s="296">
        <v>1917499</v>
      </c>
      <c r="B1840" s="343" t="s">
        <v>1867</v>
      </c>
      <c r="C1840" s="296" t="s">
        <v>222</v>
      </c>
      <c r="D1840" s="344">
        <v>11.74</v>
      </c>
      <c r="E1840" s="360">
        <v>0</v>
      </c>
      <c r="F1840" s="344">
        <v>8.7200000000000006</v>
      </c>
      <c r="G1840" s="360">
        <v>0</v>
      </c>
      <c r="H1840" s="344">
        <v>10.55</v>
      </c>
      <c r="I1840" s="360">
        <v>0</v>
      </c>
      <c r="J1840" s="344">
        <v>8.82</v>
      </c>
      <c r="K1840" s="360">
        <v>0</v>
      </c>
      <c r="L1840" s="344">
        <v>10.79</v>
      </c>
      <c r="M1840" s="360">
        <v>0</v>
      </c>
      <c r="N1840" s="344">
        <v>10.07</v>
      </c>
      <c r="O1840" s="360">
        <v>0</v>
      </c>
      <c r="P1840" s="344">
        <v>10.55</v>
      </c>
      <c r="Q1840" s="360">
        <v>0</v>
      </c>
      <c r="R1840" s="344">
        <v>11.05</v>
      </c>
    </row>
    <row r="1841" spans="1:18">
      <c r="A1841" s="296">
        <v>1917500</v>
      </c>
      <c r="B1841" s="343" t="s">
        <v>1868</v>
      </c>
      <c r="C1841" s="296" t="s">
        <v>222</v>
      </c>
      <c r="D1841" s="344">
        <v>12.41</v>
      </c>
      <c r="E1841" s="360">
        <v>0</v>
      </c>
      <c r="F1841" s="344">
        <v>7.75</v>
      </c>
      <c r="G1841" s="360">
        <v>0</v>
      </c>
      <c r="H1841" s="344">
        <v>9.73</v>
      </c>
      <c r="I1841" s="360">
        <v>0</v>
      </c>
      <c r="J1841" s="344">
        <v>7.71</v>
      </c>
      <c r="K1841" s="360">
        <v>0</v>
      </c>
      <c r="L1841" s="344">
        <v>9.9600000000000009</v>
      </c>
      <c r="M1841" s="360">
        <v>0</v>
      </c>
      <c r="N1841" s="344">
        <v>8.94</v>
      </c>
      <c r="O1841" s="360">
        <v>0</v>
      </c>
      <c r="P1841" s="344">
        <v>9.07</v>
      </c>
      <c r="Q1841" s="360">
        <v>0</v>
      </c>
      <c r="R1841" s="344">
        <v>10.35</v>
      </c>
    </row>
    <row r="1842" spans="1:18">
      <c r="A1842" s="296">
        <v>1917501</v>
      </c>
      <c r="B1842" s="343" t="s">
        <v>1869</v>
      </c>
      <c r="C1842" s="296" t="s">
        <v>222</v>
      </c>
      <c r="D1842" s="344">
        <v>12.81</v>
      </c>
      <c r="E1842" s="360">
        <v>0</v>
      </c>
      <c r="F1842" s="344">
        <v>2.67</v>
      </c>
      <c r="G1842" s="360">
        <v>0</v>
      </c>
      <c r="H1842" s="344">
        <v>3.34</v>
      </c>
      <c r="I1842" s="360">
        <v>0</v>
      </c>
      <c r="J1842" s="344">
        <v>2.73</v>
      </c>
      <c r="K1842" s="360">
        <v>0</v>
      </c>
      <c r="L1842" s="344">
        <v>3.35</v>
      </c>
      <c r="M1842" s="360">
        <v>0</v>
      </c>
      <c r="N1842" s="344">
        <v>3.19</v>
      </c>
      <c r="O1842" s="360">
        <v>0</v>
      </c>
      <c r="P1842" s="344">
        <v>3.29</v>
      </c>
      <c r="Q1842" s="360">
        <v>0</v>
      </c>
      <c r="R1842" s="344">
        <v>3.26</v>
      </c>
    </row>
    <row r="1843" spans="1:18">
      <c r="A1843" s="296">
        <v>1917502</v>
      </c>
      <c r="B1843" s="343" t="s">
        <v>1870</v>
      </c>
      <c r="C1843" s="296" t="s">
        <v>222</v>
      </c>
      <c r="D1843" s="344">
        <v>13.2</v>
      </c>
      <c r="E1843" s="360">
        <v>0</v>
      </c>
      <c r="F1843" s="344">
        <v>1.81</v>
      </c>
      <c r="G1843" s="360">
        <v>0</v>
      </c>
      <c r="H1843" s="344">
        <v>2.2599999999999998</v>
      </c>
      <c r="I1843" s="360">
        <v>0</v>
      </c>
      <c r="J1843" s="344">
        <v>1.8</v>
      </c>
      <c r="K1843" s="360">
        <v>0</v>
      </c>
      <c r="L1843" s="344">
        <v>2.3199999999999998</v>
      </c>
      <c r="M1843" s="360">
        <v>0</v>
      </c>
      <c r="N1843" s="344">
        <v>2.09</v>
      </c>
      <c r="O1843" s="360">
        <v>0</v>
      </c>
      <c r="P1843" s="344">
        <v>2.11</v>
      </c>
      <c r="Q1843" s="360">
        <v>0</v>
      </c>
      <c r="R1843" s="344">
        <v>2.41</v>
      </c>
    </row>
    <row r="1844" spans="1:18">
      <c r="A1844" s="296">
        <v>1917503</v>
      </c>
      <c r="B1844" s="343" t="s">
        <v>1871</v>
      </c>
      <c r="C1844" s="296" t="s">
        <v>222</v>
      </c>
      <c r="D1844" s="344">
        <v>13.6</v>
      </c>
      <c r="E1844" s="360">
        <v>0</v>
      </c>
      <c r="F1844" s="344">
        <v>0.67</v>
      </c>
      <c r="G1844" s="360">
        <v>0</v>
      </c>
      <c r="H1844" s="344">
        <v>0.85</v>
      </c>
      <c r="I1844" s="360">
        <v>0</v>
      </c>
      <c r="J1844" s="344">
        <v>0.63</v>
      </c>
      <c r="K1844" s="360">
        <v>0</v>
      </c>
      <c r="L1844" s="344">
        <v>0.75</v>
      </c>
      <c r="M1844" s="360">
        <v>0</v>
      </c>
      <c r="N1844" s="344">
        <v>0.72</v>
      </c>
      <c r="O1844" s="360">
        <v>0</v>
      </c>
      <c r="P1844" s="344">
        <v>0.75</v>
      </c>
      <c r="Q1844" s="360">
        <v>0</v>
      </c>
      <c r="R1844" s="344">
        <v>0.83</v>
      </c>
    </row>
    <row r="1845" spans="1:18">
      <c r="A1845" s="296">
        <v>1917504</v>
      </c>
      <c r="B1845" s="343" t="s">
        <v>1872</v>
      </c>
      <c r="C1845" s="296" t="s">
        <v>222</v>
      </c>
      <c r="D1845" s="344">
        <v>14.02</v>
      </c>
      <c r="E1845" s="360">
        <v>0</v>
      </c>
      <c r="F1845" s="344">
        <v>23.59</v>
      </c>
      <c r="G1845" s="360">
        <v>0</v>
      </c>
      <c r="H1845" s="344">
        <v>28.3</v>
      </c>
      <c r="I1845" s="360">
        <v>0</v>
      </c>
      <c r="J1845" s="344">
        <v>23.1</v>
      </c>
      <c r="K1845" s="360">
        <v>0</v>
      </c>
      <c r="L1845" s="344">
        <v>28.14</v>
      </c>
      <c r="M1845" s="360">
        <v>0</v>
      </c>
      <c r="N1845" s="344">
        <v>26.73</v>
      </c>
      <c r="O1845" s="360">
        <v>0</v>
      </c>
      <c r="P1845" s="344">
        <v>27.63</v>
      </c>
      <c r="Q1845" s="360">
        <v>0</v>
      </c>
      <c r="R1845" s="344">
        <v>29.12</v>
      </c>
    </row>
    <row r="1846" spans="1:18">
      <c r="A1846" s="296">
        <v>1917505</v>
      </c>
      <c r="B1846" s="343" t="s">
        <v>1873</v>
      </c>
      <c r="C1846" s="296" t="s">
        <v>222</v>
      </c>
      <c r="D1846" s="344">
        <v>14.72</v>
      </c>
      <c r="E1846" s="360">
        <v>0</v>
      </c>
      <c r="F1846" s="344">
        <v>12.77</v>
      </c>
      <c r="G1846" s="360">
        <v>0</v>
      </c>
      <c r="H1846" s="344">
        <v>14.5</v>
      </c>
      <c r="I1846" s="360">
        <v>0</v>
      </c>
      <c r="J1846" s="344">
        <v>11.82</v>
      </c>
      <c r="K1846" s="360">
        <v>0</v>
      </c>
      <c r="L1846" s="344">
        <v>14.41</v>
      </c>
      <c r="M1846" s="360">
        <v>0</v>
      </c>
      <c r="N1846" s="344">
        <v>13.69</v>
      </c>
      <c r="O1846" s="360">
        <v>0</v>
      </c>
      <c r="P1846" s="344">
        <v>14.15</v>
      </c>
      <c r="Q1846" s="360">
        <v>0</v>
      </c>
      <c r="R1846" s="344">
        <v>14.78</v>
      </c>
    </row>
    <row r="1847" spans="1:18">
      <c r="A1847" s="296">
        <v>1917506</v>
      </c>
      <c r="B1847" s="343" t="s">
        <v>1874</v>
      </c>
      <c r="C1847" s="296" t="s">
        <v>222</v>
      </c>
      <c r="D1847" s="344">
        <v>15.13</v>
      </c>
      <c r="E1847" s="360">
        <v>0</v>
      </c>
      <c r="F1847" s="344">
        <v>1.83</v>
      </c>
      <c r="G1847" s="360">
        <v>0</v>
      </c>
      <c r="H1847" s="344">
        <v>2.31</v>
      </c>
      <c r="I1847" s="360">
        <v>0</v>
      </c>
      <c r="J1847" s="344">
        <v>1.71</v>
      </c>
      <c r="K1847" s="360">
        <v>0</v>
      </c>
      <c r="L1847" s="344">
        <v>2.0499999999999998</v>
      </c>
      <c r="M1847" s="360">
        <v>0</v>
      </c>
      <c r="N1847" s="344">
        <v>1.95</v>
      </c>
      <c r="O1847" s="360">
        <v>0</v>
      </c>
      <c r="P1847" s="344">
        <v>2.02</v>
      </c>
      <c r="Q1847" s="360">
        <v>0</v>
      </c>
      <c r="R1847" s="344">
        <v>2.25</v>
      </c>
    </row>
    <row r="1848" spans="1:18">
      <c r="A1848" s="296">
        <v>1917507</v>
      </c>
      <c r="B1848" s="343" t="s">
        <v>1875</v>
      </c>
      <c r="C1848" s="296" t="s">
        <v>222</v>
      </c>
      <c r="D1848" s="344">
        <v>15.55</v>
      </c>
      <c r="E1848" s="360">
        <v>0</v>
      </c>
      <c r="F1848" s="344">
        <v>9.31</v>
      </c>
      <c r="G1848" s="360">
        <v>0</v>
      </c>
      <c r="H1848" s="344">
        <v>10.57</v>
      </c>
      <c r="I1848" s="360">
        <v>0</v>
      </c>
      <c r="J1848" s="344">
        <v>8.61</v>
      </c>
      <c r="K1848" s="360">
        <v>0</v>
      </c>
      <c r="L1848" s="344">
        <v>10.5</v>
      </c>
      <c r="M1848" s="360">
        <v>0</v>
      </c>
      <c r="N1848" s="344">
        <v>9.9700000000000006</v>
      </c>
      <c r="O1848" s="360">
        <v>0</v>
      </c>
      <c r="P1848" s="344">
        <v>10.32</v>
      </c>
      <c r="Q1848" s="360">
        <v>0</v>
      </c>
      <c r="R1848" s="344">
        <v>10.78</v>
      </c>
    </row>
    <row r="1849" spans="1:18">
      <c r="A1849" s="296">
        <v>1917480</v>
      </c>
      <c r="B1849" s="343" t="s">
        <v>1876</v>
      </c>
      <c r="C1849" s="296" t="s">
        <v>222</v>
      </c>
      <c r="D1849" s="344">
        <v>5.0599999999999996</v>
      </c>
      <c r="E1849" s="360">
        <v>0</v>
      </c>
      <c r="F1849" s="344">
        <v>16.16</v>
      </c>
      <c r="G1849" s="360">
        <v>0</v>
      </c>
      <c r="H1849" s="344">
        <v>18.760000000000002</v>
      </c>
      <c r="I1849" s="360">
        <v>0</v>
      </c>
      <c r="J1849" s="344">
        <v>15.73</v>
      </c>
      <c r="K1849" s="360">
        <v>0</v>
      </c>
      <c r="L1849" s="344">
        <v>20.52</v>
      </c>
      <c r="M1849" s="360">
        <v>0</v>
      </c>
      <c r="N1849" s="344">
        <v>18.89</v>
      </c>
      <c r="O1849" s="360">
        <v>0</v>
      </c>
      <c r="P1849" s="344">
        <v>18.989999999999998</v>
      </c>
      <c r="Q1849" s="360">
        <v>0</v>
      </c>
      <c r="R1849" s="344">
        <v>19.239999999999998</v>
      </c>
    </row>
    <row r="1850" spans="1:18">
      <c r="A1850" s="296">
        <v>1917508</v>
      </c>
      <c r="B1850" s="343" t="s">
        <v>1877</v>
      </c>
      <c r="C1850" s="296" t="s">
        <v>222</v>
      </c>
      <c r="D1850" s="344">
        <v>15.98</v>
      </c>
      <c r="E1850" s="360">
        <v>0</v>
      </c>
      <c r="F1850" s="344">
        <v>24.17</v>
      </c>
      <c r="G1850" s="360">
        <v>0</v>
      </c>
      <c r="H1850" s="344">
        <v>29.02</v>
      </c>
      <c r="I1850" s="360">
        <v>0</v>
      </c>
      <c r="J1850" s="344">
        <v>23.67</v>
      </c>
      <c r="K1850" s="360">
        <v>0</v>
      </c>
      <c r="L1850" s="344">
        <v>28.85</v>
      </c>
      <c r="M1850" s="360">
        <v>0</v>
      </c>
      <c r="N1850" s="344">
        <v>27.41</v>
      </c>
      <c r="O1850" s="360">
        <v>0</v>
      </c>
      <c r="P1850" s="344">
        <v>28.33</v>
      </c>
      <c r="Q1850" s="360">
        <v>0</v>
      </c>
      <c r="R1850" s="344">
        <v>30.37</v>
      </c>
    </row>
    <row r="1851" spans="1:18">
      <c r="A1851" s="296">
        <v>1917509</v>
      </c>
      <c r="B1851" s="343" t="s">
        <v>1878</v>
      </c>
      <c r="C1851" s="296" t="s">
        <v>222</v>
      </c>
      <c r="D1851" s="344">
        <v>16.5</v>
      </c>
      <c r="E1851" s="360">
        <v>0</v>
      </c>
      <c r="F1851" s="344">
        <v>10.029999999999999</v>
      </c>
      <c r="G1851" s="360">
        <v>0</v>
      </c>
      <c r="H1851" s="344">
        <v>12.56</v>
      </c>
      <c r="I1851" s="360">
        <v>0</v>
      </c>
      <c r="J1851" s="344">
        <v>9.9499999999999993</v>
      </c>
      <c r="K1851" s="360">
        <v>0</v>
      </c>
      <c r="L1851" s="344">
        <v>12.82</v>
      </c>
      <c r="M1851" s="360">
        <v>0</v>
      </c>
      <c r="N1851" s="344">
        <v>11.54</v>
      </c>
      <c r="O1851" s="360">
        <v>0</v>
      </c>
      <c r="P1851" s="344">
        <v>11.71</v>
      </c>
      <c r="Q1851" s="360">
        <v>0</v>
      </c>
      <c r="R1851" s="344">
        <v>13.32</v>
      </c>
    </row>
    <row r="1852" spans="1:18">
      <c r="A1852" s="296">
        <v>1917510</v>
      </c>
      <c r="B1852" s="343" t="s">
        <v>1879</v>
      </c>
      <c r="C1852" s="296" t="s">
        <v>222</v>
      </c>
      <c r="D1852" s="344">
        <v>17.25</v>
      </c>
      <c r="E1852" s="360">
        <v>0</v>
      </c>
      <c r="F1852" s="344">
        <v>19.73</v>
      </c>
      <c r="G1852" s="360">
        <v>0</v>
      </c>
      <c r="H1852" s="344">
        <v>23.65</v>
      </c>
      <c r="I1852" s="360">
        <v>0</v>
      </c>
      <c r="J1852" s="344">
        <v>19.32</v>
      </c>
      <c r="K1852" s="360">
        <v>0</v>
      </c>
      <c r="L1852" s="344">
        <v>23.52</v>
      </c>
      <c r="M1852" s="360">
        <v>0</v>
      </c>
      <c r="N1852" s="344">
        <v>22.35</v>
      </c>
      <c r="O1852" s="360">
        <v>0</v>
      </c>
      <c r="P1852" s="344">
        <v>23.11</v>
      </c>
      <c r="Q1852" s="360">
        <v>0</v>
      </c>
      <c r="R1852" s="344">
        <v>24.34</v>
      </c>
    </row>
    <row r="1853" spans="1:18">
      <c r="A1853" s="296">
        <v>1917511</v>
      </c>
      <c r="B1853" s="343" t="s">
        <v>1880</v>
      </c>
      <c r="C1853" s="296" t="s">
        <v>222</v>
      </c>
      <c r="D1853" s="344">
        <v>17.72</v>
      </c>
      <c r="E1853" s="360">
        <v>0</v>
      </c>
      <c r="F1853" s="344">
        <v>9.1300000000000008</v>
      </c>
      <c r="G1853" s="360">
        <v>0</v>
      </c>
      <c r="H1853" s="344">
        <v>10.95</v>
      </c>
      <c r="I1853" s="360">
        <v>0</v>
      </c>
      <c r="J1853" s="344">
        <v>8.94</v>
      </c>
      <c r="K1853" s="360">
        <v>0</v>
      </c>
      <c r="L1853" s="344">
        <v>10.89</v>
      </c>
      <c r="M1853" s="360">
        <v>0</v>
      </c>
      <c r="N1853" s="344">
        <v>10.35</v>
      </c>
      <c r="O1853" s="360">
        <v>0</v>
      </c>
      <c r="P1853" s="344">
        <v>10.7</v>
      </c>
      <c r="Q1853" s="360">
        <v>0</v>
      </c>
      <c r="R1853" s="344">
        <v>11.27</v>
      </c>
    </row>
    <row r="1854" spans="1:18">
      <c r="A1854" s="296">
        <v>1917512</v>
      </c>
      <c r="B1854" s="343" t="s">
        <v>1881</v>
      </c>
      <c r="C1854" s="296" t="s">
        <v>222</v>
      </c>
      <c r="D1854" s="344">
        <v>18.29</v>
      </c>
      <c r="E1854" s="360">
        <v>0</v>
      </c>
      <c r="F1854" s="344">
        <v>1.95</v>
      </c>
      <c r="G1854" s="360">
        <v>0</v>
      </c>
      <c r="H1854" s="344">
        <v>2.35</v>
      </c>
      <c r="I1854" s="360">
        <v>0</v>
      </c>
      <c r="J1854" s="344">
        <v>1.9</v>
      </c>
      <c r="K1854" s="360">
        <v>0</v>
      </c>
      <c r="L1854" s="344">
        <v>2.33</v>
      </c>
      <c r="M1854" s="360">
        <v>0</v>
      </c>
      <c r="N1854" s="344">
        <v>2.2200000000000002</v>
      </c>
      <c r="O1854" s="360">
        <v>0</v>
      </c>
      <c r="P1854" s="344">
        <v>2.2799999999999998</v>
      </c>
      <c r="Q1854" s="360">
        <v>0</v>
      </c>
      <c r="R1854" s="344">
        <v>2.4500000000000002</v>
      </c>
    </row>
    <row r="1855" spans="1:18">
      <c r="A1855" s="296">
        <v>1917513</v>
      </c>
      <c r="B1855" s="343" t="s">
        <v>1882</v>
      </c>
      <c r="C1855" s="296" t="s">
        <v>222</v>
      </c>
      <c r="D1855" s="344">
        <v>18.82</v>
      </c>
      <c r="E1855" s="360">
        <v>0</v>
      </c>
      <c r="F1855" s="344">
        <v>12.77</v>
      </c>
      <c r="G1855" s="360">
        <v>0</v>
      </c>
      <c r="H1855" s="344">
        <v>16.010000000000002</v>
      </c>
      <c r="I1855" s="360">
        <v>0</v>
      </c>
      <c r="J1855" s="344">
        <v>12.68</v>
      </c>
      <c r="K1855" s="360">
        <v>0</v>
      </c>
      <c r="L1855" s="344">
        <v>16.329999999999998</v>
      </c>
      <c r="M1855" s="360">
        <v>0</v>
      </c>
      <c r="N1855" s="344">
        <v>14.71</v>
      </c>
      <c r="O1855" s="360">
        <v>0</v>
      </c>
      <c r="P1855" s="344">
        <v>14.92</v>
      </c>
      <c r="Q1855" s="360">
        <v>0</v>
      </c>
      <c r="R1855" s="344">
        <v>16.97</v>
      </c>
    </row>
    <row r="1856" spans="1:18">
      <c r="A1856" s="296">
        <v>1917514</v>
      </c>
      <c r="B1856" s="343" t="s">
        <v>1883</v>
      </c>
      <c r="C1856" s="296" t="s">
        <v>222</v>
      </c>
      <c r="D1856" s="344">
        <v>19.45</v>
      </c>
      <c r="E1856" s="360">
        <v>0</v>
      </c>
      <c r="F1856" s="344">
        <v>2.66</v>
      </c>
      <c r="G1856" s="360">
        <v>0</v>
      </c>
      <c r="H1856" s="344">
        <v>3.35</v>
      </c>
      <c r="I1856" s="360">
        <v>0</v>
      </c>
      <c r="J1856" s="344">
        <v>2.64</v>
      </c>
      <c r="K1856" s="360">
        <v>0</v>
      </c>
      <c r="L1856" s="344">
        <v>3.43</v>
      </c>
      <c r="M1856" s="360">
        <v>0</v>
      </c>
      <c r="N1856" s="344">
        <v>3.07</v>
      </c>
      <c r="O1856" s="360">
        <v>0</v>
      </c>
      <c r="P1856" s="344">
        <v>3.12</v>
      </c>
      <c r="Q1856" s="360">
        <v>0</v>
      </c>
      <c r="R1856" s="344">
        <v>3.55</v>
      </c>
    </row>
    <row r="1857" spans="1:18">
      <c r="A1857" s="296">
        <v>1917515</v>
      </c>
      <c r="B1857" s="343" t="s">
        <v>1884</v>
      </c>
      <c r="C1857" s="296" t="s">
        <v>222</v>
      </c>
      <c r="D1857" s="344">
        <v>20.399999999999999</v>
      </c>
      <c r="E1857" s="360">
        <v>0</v>
      </c>
      <c r="F1857" s="344">
        <v>9.17</v>
      </c>
      <c r="G1857" s="360">
        <v>0</v>
      </c>
      <c r="H1857" s="344">
        <v>11.61</v>
      </c>
      <c r="I1857" s="360">
        <v>0</v>
      </c>
      <c r="J1857" s="344">
        <v>8.91</v>
      </c>
      <c r="K1857" s="360">
        <v>0</v>
      </c>
      <c r="L1857" s="344">
        <v>10.89</v>
      </c>
      <c r="M1857" s="360">
        <v>0</v>
      </c>
      <c r="N1857" s="344">
        <v>10.18</v>
      </c>
      <c r="O1857" s="360">
        <v>0</v>
      </c>
      <c r="P1857" s="344">
        <v>10.66</v>
      </c>
      <c r="Q1857" s="360">
        <v>0</v>
      </c>
      <c r="R1857" s="344">
        <v>11.95</v>
      </c>
    </row>
    <row r="1858" spans="1:18">
      <c r="A1858" s="296">
        <v>1917516</v>
      </c>
      <c r="B1858" s="343" t="s">
        <v>1885</v>
      </c>
      <c r="C1858" s="296" t="s">
        <v>222</v>
      </c>
      <c r="D1858" s="344">
        <v>21.08</v>
      </c>
      <c r="E1858" s="360">
        <v>0</v>
      </c>
      <c r="F1858" s="344">
        <v>3.39</v>
      </c>
      <c r="G1858" s="360">
        <v>0</v>
      </c>
      <c r="H1858" s="344">
        <v>4.08</v>
      </c>
      <c r="I1858" s="360">
        <v>0</v>
      </c>
      <c r="J1858" s="344">
        <v>3.32</v>
      </c>
      <c r="K1858" s="360">
        <v>0</v>
      </c>
      <c r="L1858" s="344">
        <v>4.05</v>
      </c>
      <c r="M1858" s="360">
        <v>0</v>
      </c>
      <c r="N1858" s="344">
        <v>3.85</v>
      </c>
      <c r="O1858" s="360">
        <v>0</v>
      </c>
      <c r="P1858" s="344">
        <v>3.97</v>
      </c>
      <c r="Q1858" s="360">
        <v>0</v>
      </c>
      <c r="R1858" s="344">
        <v>4.2699999999999996</v>
      </c>
    </row>
    <row r="1859" spans="1:18">
      <c r="A1859" s="296">
        <v>1917517</v>
      </c>
      <c r="B1859" s="343" t="s">
        <v>1886</v>
      </c>
      <c r="C1859" s="296" t="s">
        <v>222</v>
      </c>
      <c r="D1859" s="344">
        <v>22.03</v>
      </c>
      <c r="E1859" s="360">
        <v>0.13420000000000001</v>
      </c>
      <c r="F1859" s="344">
        <v>4.32</v>
      </c>
      <c r="G1859" s="360">
        <v>0.14810000000000001</v>
      </c>
      <c r="H1859" s="344">
        <v>5.1100000000000003</v>
      </c>
      <c r="I1859" s="360">
        <v>0.12520000000000001</v>
      </c>
      <c r="J1859" s="344">
        <v>4.26</v>
      </c>
      <c r="K1859" s="360">
        <v>0.1502</v>
      </c>
      <c r="L1859" s="344">
        <v>5.13</v>
      </c>
      <c r="M1859" s="360">
        <v>0.12479999999999999</v>
      </c>
      <c r="N1859" s="344">
        <v>4.88</v>
      </c>
      <c r="O1859" s="360">
        <v>0.13109999999999999</v>
      </c>
      <c r="P1859" s="344">
        <v>4.96</v>
      </c>
      <c r="Q1859" s="360">
        <v>0.129</v>
      </c>
      <c r="R1859" s="344">
        <v>5.35</v>
      </c>
    </row>
    <row r="1860" spans="1:18">
      <c r="A1860" s="296">
        <v>1917481</v>
      </c>
      <c r="B1860" s="343" t="s">
        <v>1887</v>
      </c>
      <c r="C1860" s="296" t="s">
        <v>222</v>
      </c>
      <c r="D1860" s="344">
        <v>5.26</v>
      </c>
      <c r="E1860" s="360">
        <v>0</v>
      </c>
      <c r="F1860" s="344">
        <v>181.06</v>
      </c>
      <c r="G1860" s="360">
        <v>0</v>
      </c>
      <c r="H1860" s="344">
        <v>217.43</v>
      </c>
      <c r="I1860" s="360">
        <v>0</v>
      </c>
      <c r="J1860" s="344">
        <v>177.18</v>
      </c>
      <c r="K1860" s="360">
        <v>0</v>
      </c>
      <c r="L1860" s="344">
        <v>216.01</v>
      </c>
      <c r="M1860" s="360">
        <v>0</v>
      </c>
      <c r="N1860" s="344">
        <v>205.28</v>
      </c>
      <c r="O1860" s="360">
        <v>0</v>
      </c>
      <c r="P1860" s="344">
        <v>212.16</v>
      </c>
      <c r="Q1860" s="360">
        <v>0</v>
      </c>
      <c r="R1860" s="344">
        <v>227.43</v>
      </c>
    </row>
    <row r="1861" spans="1:18">
      <c r="A1861" s="296">
        <v>1917518</v>
      </c>
      <c r="B1861" s="343" t="s">
        <v>1888</v>
      </c>
      <c r="C1861" s="296" t="s">
        <v>222</v>
      </c>
      <c r="D1861" s="344">
        <v>22.96</v>
      </c>
      <c r="E1861" s="360">
        <v>0.53280000000000005</v>
      </c>
      <c r="F1861" s="344">
        <v>169.49</v>
      </c>
      <c r="G1861" s="360">
        <v>0.57369999999999999</v>
      </c>
      <c r="H1861" s="344">
        <v>192.28</v>
      </c>
      <c r="I1861" s="360">
        <v>0.50570000000000004</v>
      </c>
      <c r="J1861" s="344">
        <v>170.7</v>
      </c>
      <c r="K1861" s="360">
        <v>0.56969999999999998</v>
      </c>
      <c r="L1861" s="344">
        <v>196.36</v>
      </c>
      <c r="M1861" s="360">
        <v>0.49519999999999997</v>
      </c>
      <c r="N1861" s="344">
        <v>190.19</v>
      </c>
      <c r="O1861" s="360">
        <v>0.51129999999999998</v>
      </c>
      <c r="P1861" s="344">
        <v>182.16</v>
      </c>
      <c r="Q1861" s="360">
        <v>0.53380000000000005</v>
      </c>
      <c r="R1861" s="344">
        <v>200.25</v>
      </c>
    </row>
    <row r="1862" spans="1:18">
      <c r="A1862" s="296">
        <v>1917519</v>
      </c>
      <c r="B1862" s="343" t="s">
        <v>1889</v>
      </c>
      <c r="C1862" s="296" t="s">
        <v>222</v>
      </c>
      <c r="D1862" s="344">
        <v>24.13</v>
      </c>
      <c r="E1862" s="360">
        <v>0</v>
      </c>
      <c r="F1862" s="344">
        <v>79.86</v>
      </c>
      <c r="G1862" s="360">
        <v>0</v>
      </c>
      <c r="H1862" s="344">
        <v>95.91</v>
      </c>
      <c r="I1862" s="360">
        <v>0</v>
      </c>
      <c r="J1862" s="344">
        <v>78.150000000000006</v>
      </c>
      <c r="K1862" s="360">
        <v>0</v>
      </c>
      <c r="L1862" s="344">
        <v>95.29</v>
      </c>
      <c r="M1862" s="360">
        <v>0</v>
      </c>
      <c r="N1862" s="344">
        <v>90.55</v>
      </c>
      <c r="O1862" s="360">
        <v>0</v>
      </c>
      <c r="P1862" s="344">
        <v>93.58</v>
      </c>
      <c r="Q1862" s="360">
        <v>0</v>
      </c>
      <c r="R1862" s="344">
        <v>100.32</v>
      </c>
    </row>
    <row r="1863" spans="1:18">
      <c r="A1863" s="296">
        <v>1917520</v>
      </c>
      <c r="B1863" s="343" t="s">
        <v>1890</v>
      </c>
      <c r="C1863" s="296" t="s">
        <v>222</v>
      </c>
      <c r="D1863" s="344">
        <v>25.47</v>
      </c>
      <c r="E1863" s="360">
        <v>0.66720000000000002</v>
      </c>
      <c r="F1863" s="344">
        <v>136.37</v>
      </c>
      <c r="G1863" s="360">
        <v>0.71309999999999996</v>
      </c>
      <c r="H1863" s="344">
        <v>152.51</v>
      </c>
      <c r="I1863" s="360">
        <v>0.63759999999999994</v>
      </c>
      <c r="J1863" s="344">
        <v>138.30000000000001</v>
      </c>
      <c r="K1863" s="360">
        <v>0.70309999999999995</v>
      </c>
      <c r="L1863" s="344">
        <v>156.84</v>
      </c>
      <c r="M1863" s="360">
        <v>0.62</v>
      </c>
      <c r="N1863" s="344">
        <v>152.63999999999999</v>
      </c>
      <c r="O1863" s="360">
        <v>0.6371</v>
      </c>
      <c r="P1863" s="344">
        <v>143.36000000000001</v>
      </c>
      <c r="Q1863" s="360">
        <v>0.67830000000000001</v>
      </c>
      <c r="R1863" s="344">
        <v>158.66</v>
      </c>
    </row>
    <row r="1864" spans="1:18">
      <c r="A1864" s="296">
        <v>1917521</v>
      </c>
      <c r="B1864" s="343" t="s">
        <v>1891</v>
      </c>
      <c r="C1864" s="296" t="s">
        <v>222</v>
      </c>
      <c r="D1864" s="344">
        <v>26.59</v>
      </c>
      <c r="E1864" s="360">
        <v>0.44979999999999998</v>
      </c>
      <c r="F1864" s="344">
        <v>707.85</v>
      </c>
      <c r="G1864" s="360">
        <v>0</v>
      </c>
      <c r="H1864" s="344">
        <v>730.76</v>
      </c>
      <c r="I1864" s="360">
        <v>0.43059999999999998</v>
      </c>
      <c r="J1864" s="344">
        <v>654.41</v>
      </c>
      <c r="K1864" s="360">
        <v>0.47749999999999998</v>
      </c>
      <c r="L1864" s="344">
        <v>822.24</v>
      </c>
      <c r="M1864" s="360">
        <v>0</v>
      </c>
      <c r="N1864" s="344">
        <v>655.04999999999995</v>
      </c>
      <c r="O1864" s="360">
        <v>0</v>
      </c>
      <c r="P1864" s="344">
        <v>720.67</v>
      </c>
      <c r="Q1864" s="360">
        <v>0.43359999999999999</v>
      </c>
      <c r="R1864" s="344">
        <v>706.69</v>
      </c>
    </row>
    <row r="1865" spans="1:18">
      <c r="A1865" s="296">
        <v>1917522</v>
      </c>
      <c r="B1865" s="343" t="s">
        <v>1892</v>
      </c>
      <c r="C1865" s="296" t="s">
        <v>222</v>
      </c>
      <c r="D1865" s="344">
        <v>27.82</v>
      </c>
      <c r="E1865" s="360">
        <v>0.53320000000000001</v>
      </c>
      <c r="F1865" s="344">
        <v>310.23</v>
      </c>
      <c r="G1865" s="360">
        <v>0.31530000000000002</v>
      </c>
      <c r="H1865" s="344">
        <v>333.86</v>
      </c>
      <c r="I1865" s="360">
        <v>0.50929999999999997</v>
      </c>
      <c r="J1865" s="344">
        <v>299.66000000000003</v>
      </c>
      <c r="K1865" s="360">
        <v>0.56579999999999997</v>
      </c>
      <c r="L1865" s="344">
        <v>359.13</v>
      </c>
      <c r="M1865" s="360">
        <v>0.27239999999999998</v>
      </c>
      <c r="N1865" s="344">
        <v>315.88</v>
      </c>
      <c r="O1865" s="360">
        <v>0.30969999999999998</v>
      </c>
      <c r="P1865" s="344">
        <v>322</v>
      </c>
      <c r="Q1865" s="360">
        <v>0.52659999999999996</v>
      </c>
      <c r="R1865" s="344">
        <v>335.07</v>
      </c>
    </row>
    <row r="1866" spans="1:18">
      <c r="A1866" s="296">
        <v>1917523</v>
      </c>
      <c r="B1866" s="343" t="s">
        <v>1893</v>
      </c>
      <c r="C1866" s="296" t="s">
        <v>222</v>
      </c>
      <c r="D1866" s="344">
        <v>29.09</v>
      </c>
      <c r="E1866" s="360">
        <v>0.44979999999999998</v>
      </c>
      <c r="F1866" s="344">
        <v>357.13</v>
      </c>
      <c r="G1866" s="360">
        <v>0</v>
      </c>
      <c r="H1866" s="344">
        <v>368.69</v>
      </c>
      <c r="I1866" s="360">
        <v>0.43059999999999998</v>
      </c>
      <c r="J1866" s="344">
        <v>330.15</v>
      </c>
      <c r="K1866" s="360">
        <v>0.47749999999999998</v>
      </c>
      <c r="L1866" s="344">
        <v>414.84</v>
      </c>
      <c r="M1866" s="360">
        <v>0</v>
      </c>
      <c r="N1866" s="344">
        <v>330.49</v>
      </c>
      <c r="O1866" s="360">
        <v>0</v>
      </c>
      <c r="P1866" s="344">
        <v>363.61</v>
      </c>
      <c r="Q1866" s="360">
        <v>0.43359999999999999</v>
      </c>
      <c r="R1866" s="344">
        <v>356.54</v>
      </c>
    </row>
    <row r="1867" spans="1:18">
      <c r="A1867" s="296">
        <v>1917524</v>
      </c>
      <c r="B1867" s="343" t="s">
        <v>1894</v>
      </c>
      <c r="C1867" s="296" t="s">
        <v>222</v>
      </c>
      <c r="D1867" s="344">
        <v>30.45</v>
      </c>
      <c r="E1867" s="360">
        <v>0.60219999999999996</v>
      </c>
      <c r="F1867" s="344">
        <v>220.94</v>
      </c>
      <c r="G1867" s="360">
        <v>0.44280000000000003</v>
      </c>
      <c r="H1867" s="344">
        <v>238.91</v>
      </c>
      <c r="I1867" s="360">
        <v>0.57640000000000002</v>
      </c>
      <c r="J1867" s="344">
        <v>216.23</v>
      </c>
      <c r="K1867" s="360">
        <v>0.63549999999999995</v>
      </c>
      <c r="L1867" s="344">
        <v>254.9</v>
      </c>
      <c r="M1867" s="360">
        <v>0.38379999999999997</v>
      </c>
      <c r="N1867" s="344">
        <v>229.82</v>
      </c>
      <c r="O1867" s="360">
        <v>0.42570000000000002</v>
      </c>
      <c r="P1867" s="344">
        <v>228.58</v>
      </c>
      <c r="Q1867" s="360">
        <v>0.60119999999999996</v>
      </c>
      <c r="R1867" s="344">
        <v>241.67</v>
      </c>
    </row>
    <row r="1868" spans="1:18">
      <c r="A1868" s="296">
        <v>1917525</v>
      </c>
      <c r="B1868" s="343" t="s">
        <v>1895</v>
      </c>
      <c r="C1868" s="296" t="s">
        <v>222</v>
      </c>
      <c r="D1868" s="344">
        <v>32.07</v>
      </c>
      <c r="E1868" s="360">
        <v>0</v>
      </c>
      <c r="F1868" s="344">
        <v>7.33</v>
      </c>
      <c r="G1868" s="360">
        <v>0</v>
      </c>
      <c r="H1868" s="344">
        <v>8.8000000000000007</v>
      </c>
      <c r="I1868" s="360">
        <v>0</v>
      </c>
      <c r="J1868" s="344">
        <v>7.17</v>
      </c>
      <c r="K1868" s="360">
        <v>0</v>
      </c>
      <c r="L1868" s="344">
        <v>8.75</v>
      </c>
      <c r="M1868" s="360">
        <v>0</v>
      </c>
      <c r="N1868" s="344">
        <v>8.31</v>
      </c>
      <c r="O1868" s="360">
        <v>0</v>
      </c>
      <c r="P1868" s="344">
        <v>8.59</v>
      </c>
      <c r="Q1868" s="360">
        <v>0</v>
      </c>
      <c r="R1868" s="344">
        <v>9.2100000000000009</v>
      </c>
    </row>
    <row r="1869" spans="1:18">
      <c r="A1869" s="296">
        <v>1917526</v>
      </c>
      <c r="B1869" s="343" t="s">
        <v>1896</v>
      </c>
      <c r="C1869" s="296" t="s">
        <v>222</v>
      </c>
      <c r="D1869" s="344">
        <v>33.33</v>
      </c>
      <c r="E1869" s="360">
        <v>0</v>
      </c>
      <c r="F1869" s="344">
        <v>2.59</v>
      </c>
      <c r="G1869" s="360">
        <v>0</v>
      </c>
      <c r="H1869" s="344">
        <v>3.26</v>
      </c>
      <c r="I1869" s="360">
        <v>0</v>
      </c>
      <c r="J1869" s="344">
        <v>2.58</v>
      </c>
      <c r="K1869" s="360">
        <v>0</v>
      </c>
      <c r="L1869" s="344">
        <v>3.34</v>
      </c>
      <c r="M1869" s="360">
        <v>0</v>
      </c>
      <c r="N1869" s="344">
        <v>2.99</v>
      </c>
      <c r="O1869" s="360">
        <v>0</v>
      </c>
      <c r="P1869" s="344">
        <v>3.04</v>
      </c>
      <c r="Q1869" s="360">
        <v>0</v>
      </c>
      <c r="R1869" s="344">
        <v>3.46</v>
      </c>
    </row>
    <row r="1870" spans="1:18">
      <c r="A1870" s="296">
        <v>1917527</v>
      </c>
      <c r="B1870" s="343" t="s">
        <v>1897</v>
      </c>
      <c r="C1870" s="296" t="s">
        <v>222</v>
      </c>
      <c r="D1870" s="344">
        <v>34.57</v>
      </c>
      <c r="E1870" s="360">
        <v>0.52139999999999997</v>
      </c>
      <c r="F1870" s="344">
        <v>39.85</v>
      </c>
      <c r="G1870" s="360">
        <v>0</v>
      </c>
      <c r="H1870" s="344">
        <v>40.200000000000003</v>
      </c>
      <c r="I1870" s="360">
        <v>0.502</v>
      </c>
      <c r="J1870" s="344">
        <v>36.53</v>
      </c>
      <c r="K1870" s="360">
        <v>0.54890000000000005</v>
      </c>
      <c r="L1870" s="344">
        <v>46.12</v>
      </c>
      <c r="M1870" s="360">
        <v>0</v>
      </c>
      <c r="N1870" s="344">
        <v>35.72</v>
      </c>
      <c r="O1870" s="360">
        <v>0</v>
      </c>
      <c r="P1870" s="344">
        <v>39.72</v>
      </c>
      <c r="Q1870" s="360">
        <v>0.50480000000000003</v>
      </c>
      <c r="R1870" s="344">
        <v>38.36</v>
      </c>
    </row>
    <row r="1871" spans="1:18">
      <c r="A1871" s="296">
        <v>1917482</v>
      </c>
      <c r="B1871" s="343" t="s">
        <v>1898</v>
      </c>
      <c r="C1871" s="296" t="s">
        <v>222</v>
      </c>
      <c r="D1871" s="344">
        <v>5.46</v>
      </c>
      <c r="E1871" s="360">
        <v>0</v>
      </c>
      <c r="F1871" s="344">
        <v>0.5</v>
      </c>
      <c r="G1871" s="360">
        <v>0</v>
      </c>
      <c r="H1871" s="344">
        <v>0.57999999999999996</v>
      </c>
      <c r="I1871" s="360">
        <v>0</v>
      </c>
      <c r="J1871" s="344">
        <v>0.47</v>
      </c>
      <c r="K1871" s="360">
        <v>0</v>
      </c>
      <c r="L1871" s="344">
        <v>0.56999999999999995</v>
      </c>
      <c r="M1871" s="360">
        <v>0</v>
      </c>
      <c r="N1871" s="344">
        <v>0.54</v>
      </c>
      <c r="O1871" s="360">
        <v>0</v>
      </c>
      <c r="P1871" s="344">
        <v>0.56999999999999995</v>
      </c>
      <c r="Q1871" s="360">
        <v>0</v>
      </c>
      <c r="R1871" s="344">
        <v>0.59</v>
      </c>
    </row>
    <row r="1872" spans="1:18">
      <c r="A1872" s="296">
        <v>1917737</v>
      </c>
      <c r="B1872" s="343" t="s">
        <v>1899</v>
      </c>
      <c r="C1872" s="296" t="s">
        <v>222</v>
      </c>
      <c r="D1872" s="344">
        <v>5.0199999999999996</v>
      </c>
      <c r="E1872" s="360"/>
      <c r="F1872" s="344">
        <v>0</v>
      </c>
      <c r="G1872" s="360"/>
      <c r="H1872" s="344">
        <v>0</v>
      </c>
      <c r="I1872" s="360"/>
      <c r="J1872" s="344">
        <v>0</v>
      </c>
      <c r="K1872" s="360"/>
      <c r="L1872" s="344">
        <v>0</v>
      </c>
      <c r="M1872" s="360"/>
      <c r="N1872" s="344">
        <v>0</v>
      </c>
      <c r="O1872" s="360"/>
      <c r="P1872" s="344">
        <v>0</v>
      </c>
      <c r="Q1872" s="360"/>
      <c r="R1872" s="344">
        <v>0</v>
      </c>
    </row>
    <row r="1873" spans="1:18">
      <c r="A1873" s="296">
        <v>1917220</v>
      </c>
      <c r="B1873" s="343" t="s">
        <v>1900</v>
      </c>
      <c r="C1873" s="296" t="s">
        <v>222</v>
      </c>
      <c r="D1873" s="344">
        <v>7.86</v>
      </c>
      <c r="E1873" s="360">
        <v>1</v>
      </c>
      <c r="F1873" s="344">
        <v>0.16</v>
      </c>
      <c r="G1873" s="360">
        <v>0</v>
      </c>
      <c r="H1873" s="344">
        <v>0.14000000000000001</v>
      </c>
      <c r="I1873" s="360">
        <v>1</v>
      </c>
      <c r="J1873" s="344">
        <v>0.18</v>
      </c>
      <c r="K1873" s="360">
        <v>0</v>
      </c>
      <c r="L1873" s="344">
        <v>0.22</v>
      </c>
      <c r="M1873" s="360">
        <v>0</v>
      </c>
      <c r="N1873" s="344">
        <v>0.15</v>
      </c>
      <c r="O1873" s="360">
        <v>0</v>
      </c>
      <c r="P1873" s="344">
        <v>0.14000000000000001</v>
      </c>
      <c r="Q1873" s="360">
        <v>0</v>
      </c>
      <c r="R1873" s="344">
        <v>0.15</v>
      </c>
    </row>
    <row r="1874" spans="1:18">
      <c r="A1874" s="296">
        <v>1917221</v>
      </c>
      <c r="B1874" s="343" t="s">
        <v>1901</v>
      </c>
      <c r="C1874" s="296" t="s">
        <v>222</v>
      </c>
      <c r="D1874" s="344">
        <v>8.41</v>
      </c>
      <c r="E1874" s="360">
        <v>1</v>
      </c>
      <c r="F1874" s="344">
        <v>0.03</v>
      </c>
      <c r="G1874" s="360">
        <v>0</v>
      </c>
      <c r="H1874" s="344">
        <v>0.03</v>
      </c>
      <c r="I1874" s="360">
        <v>1</v>
      </c>
      <c r="J1874" s="344">
        <v>0.04</v>
      </c>
      <c r="K1874" s="360">
        <v>0</v>
      </c>
      <c r="L1874" s="344">
        <v>0.05</v>
      </c>
      <c r="M1874" s="360">
        <v>0</v>
      </c>
      <c r="N1874" s="344">
        <v>0.03</v>
      </c>
      <c r="O1874" s="360">
        <v>0</v>
      </c>
      <c r="P1874" s="344">
        <v>0.03</v>
      </c>
      <c r="Q1874" s="360">
        <v>0</v>
      </c>
      <c r="R1874" s="344">
        <v>0.03</v>
      </c>
    </row>
    <row r="1875" spans="1:18">
      <c r="A1875" s="296">
        <v>1917222</v>
      </c>
      <c r="B1875" s="343" t="s">
        <v>1902</v>
      </c>
      <c r="C1875" s="296" t="s">
        <v>222</v>
      </c>
      <c r="D1875" s="344">
        <v>9.06</v>
      </c>
      <c r="E1875" s="360">
        <v>1</v>
      </c>
      <c r="F1875" s="344">
        <v>0.2</v>
      </c>
      <c r="G1875" s="360">
        <v>0</v>
      </c>
      <c r="H1875" s="344">
        <v>0.17</v>
      </c>
      <c r="I1875" s="360">
        <v>1</v>
      </c>
      <c r="J1875" s="344">
        <v>0.23</v>
      </c>
      <c r="K1875" s="360">
        <v>0</v>
      </c>
      <c r="L1875" s="344">
        <v>0.27</v>
      </c>
      <c r="M1875" s="360">
        <v>0</v>
      </c>
      <c r="N1875" s="344">
        <v>0.19</v>
      </c>
      <c r="O1875" s="360">
        <v>0</v>
      </c>
      <c r="P1875" s="344">
        <v>0.17</v>
      </c>
      <c r="Q1875" s="360">
        <v>0</v>
      </c>
      <c r="R1875" s="344">
        <v>0.19</v>
      </c>
    </row>
    <row r="1876" spans="1:18">
      <c r="A1876" s="296">
        <v>1917223</v>
      </c>
      <c r="B1876" s="343" t="s">
        <v>1903</v>
      </c>
      <c r="C1876" s="296" t="s">
        <v>222</v>
      </c>
      <c r="D1876" s="344">
        <v>9.4700000000000006</v>
      </c>
      <c r="E1876" s="360">
        <v>1</v>
      </c>
      <c r="F1876" s="344">
        <v>125.18</v>
      </c>
      <c r="G1876" s="360">
        <v>0</v>
      </c>
      <c r="H1876" s="344">
        <v>109</v>
      </c>
      <c r="I1876" s="360">
        <v>1</v>
      </c>
      <c r="J1876" s="344">
        <v>109</v>
      </c>
      <c r="K1876" s="360">
        <v>1</v>
      </c>
      <c r="L1876" s="344">
        <v>141.41</v>
      </c>
      <c r="M1876" s="360">
        <v>0</v>
      </c>
      <c r="N1876" s="344">
        <v>90.64</v>
      </c>
      <c r="O1876" s="360">
        <v>0</v>
      </c>
      <c r="P1876" s="344">
        <v>109</v>
      </c>
      <c r="Q1876" s="360">
        <v>1</v>
      </c>
      <c r="R1876" s="344">
        <v>93.87</v>
      </c>
    </row>
    <row r="1877" spans="1:18">
      <c r="A1877" s="296">
        <v>1917224</v>
      </c>
      <c r="B1877" s="343" t="s">
        <v>1904</v>
      </c>
      <c r="C1877" s="296" t="s">
        <v>222</v>
      </c>
      <c r="D1877" s="344">
        <v>9.91</v>
      </c>
      <c r="E1877" s="360"/>
      <c r="F1877" s="344">
        <v>0</v>
      </c>
      <c r="G1877" s="360"/>
      <c r="H1877" s="344">
        <v>0</v>
      </c>
      <c r="I1877" s="360"/>
      <c r="J1877" s="344">
        <v>0</v>
      </c>
      <c r="K1877" s="360"/>
      <c r="L1877" s="344">
        <v>0</v>
      </c>
      <c r="M1877" s="360"/>
      <c r="N1877" s="344">
        <v>0</v>
      </c>
      <c r="O1877" s="360"/>
      <c r="P1877" s="344">
        <v>0</v>
      </c>
      <c r="Q1877" s="360"/>
      <c r="R1877" s="344">
        <v>0</v>
      </c>
    </row>
    <row r="1878" spans="1:18">
      <c r="A1878" s="296">
        <v>1917225</v>
      </c>
      <c r="B1878" s="343" t="s">
        <v>1905</v>
      </c>
      <c r="C1878" s="296" t="s">
        <v>222</v>
      </c>
      <c r="D1878" s="344">
        <v>10.43</v>
      </c>
      <c r="E1878" s="360"/>
      <c r="F1878" s="344">
        <v>0</v>
      </c>
      <c r="G1878" s="360"/>
      <c r="H1878" s="344">
        <v>0</v>
      </c>
      <c r="I1878" s="360"/>
      <c r="J1878" s="344">
        <v>0</v>
      </c>
      <c r="K1878" s="360"/>
      <c r="L1878" s="344">
        <v>0</v>
      </c>
      <c r="M1878" s="360"/>
      <c r="N1878" s="344">
        <v>0</v>
      </c>
      <c r="O1878" s="360"/>
      <c r="P1878" s="344">
        <v>0</v>
      </c>
      <c r="Q1878" s="360"/>
      <c r="R1878" s="344">
        <v>0</v>
      </c>
    </row>
    <row r="1879" spans="1:18">
      <c r="A1879" s="296">
        <v>1917226</v>
      </c>
      <c r="B1879" s="343" t="s">
        <v>1906</v>
      </c>
      <c r="C1879" s="296" t="s">
        <v>222</v>
      </c>
      <c r="D1879" s="344">
        <v>10.91</v>
      </c>
      <c r="E1879" s="360"/>
      <c r="F1879" s="344">
        <v>0</v>
      </c>
      <c r="G1879" s="360"/>
      <c r="H1879" s="344">
        <v>0</v>
      </c>
      <c r="I1879" s="360"/>
      <c r="J1879" s="344">
        <v>0</v>
      </c>
      <c r="K1879" s="360"/>
      <c r="L1879" s="344">
        <v>0</v>
      </c>
      <c r="M1879" s="360"/>
      <c r="N1879" s="344">
        <v>0</v>
      </c>
      <c r="O1879" s="360"/>
      <c r="P1879" s="344">
        <v>0</v>
      </c>
      <c r="Q1879" s="360"/>
      <c r="R1879" s="344">
        <v>0</v>
      </c>
    </row>
    <row r="1880" spans="1:18">
      <c r="A1880" s="296">
        <v>1917227</v>
      </c>
      <c r="B1880" s="343" t="s">
        <v>1907</v>
      </c>
      <c r="C1880" s="296" t="s">
        <v>222</v>
      </c>
      <c r="D1880" s="344">
        <v>11.59</v>
      </c>
      <c r="E1880" s="360"/>
      <c r="F1880" s="344">
        <v>0</v>
      </c>
      <c r="G1880" s="360"/>
      <c r="H1880" s="344">
        <v>0</v>
      </c>
      <c r="I1880" s="360"/>
      <c r="J1880" s="344">
        <v>0</v>
      </c>
      <c r="K1880" s="360"/>
      <c r="L1880" s="344">
        <v>0</v>
      </c>
      <c r="M1880" s="360"/>
      <c r="N1880" s="344">
        <v>0</v>
      </c>
      <c r="O1880" s="360"/>
      <c r="P1880" s="344">
        <v>0</v>
      </c>
      <c r="Q1880" s="360"/>
      <c r="R1880" s="344">
        <v>0</v>
      </c>
    </row>
    <row r="1881" spans="1:18">
      <c r="A1881" s="296">
        <v>1917228</v>
      </c>
      <c r="B1881" s="343" t="s">
        <v>1908</v>
      </c>
      <c r="C1881" s="296" t="s">
        <v>222</v>
      </c>
      <c r="D1881" s="344">
        <v>12.18</v>
      </c>
      <c r="E1881" s="360">
        <v>0</v>
      </c>
      <c r="F1881" s="344">
        <v>141.75</v>
      </c>
      <c r="G1881" s="360">
        <v>0</v>
      </c>
      <c r="H1881" s="344">
        <v>145.6</v>
      </c>
      <c r="I1881" s="360">
        <v>0</v>
      </c>
      <c r="J1881" s="344">
        <v>147.87</v>
      </c>
      <c r="K1881" s="360">
        <v>0</v>
      </c>
      <c r="L1881" s="344">
        <v>141.29</v>
      </c>
      <c r="M1881" s="360">
        <v>0</v>
      </c>
      <c r="N1881" s="344">
        <v>145.6</v>
      </c>
      <c r="O1881" s="360">
        <v>0</v>
      </c>
      <c r="P1881" s="344">
        <v>134.49</v>
      </c>
      <c r="Q1881" s="360">
        <v>0</v>
      </c>
      <c r="R1881" s="344">
        <v>135.85</v>
      </c>
    </row>
    <row r="1882" spans="1:18">
      <c r="A1882" s="296">
        <v>1917229</v>
      </c>
      <c r="B1882" s="343" t="s">
        <v>1909</v>
      </c>
      <c r="C1882" s="296" t="s">
        <v>222</v>
      </c>
      <c r="D1882" s="344">
        <v>12.68</v>
      </c>
      <c r="E1882" s="360">
        <v>1</v>
      </c>
      <c r="F1882" s="344">
        <v>29.7</v>
      </c>
      <c r="G1882" s="360">
        <v>1</v>
      </c>
      <c r="H1882" s="344">
        <v>29.7</v>
      </c>
      <c r="I1882" s="360">
        <v>1</v>
      </c>
      <c r="J1882" s="344">
        <v>29.7</v>
      </c>
      <c r="K1882" s="360">
        <v>1</v>
      </c>
      <c r="L1882" s="344">
        <v>29.7</v>
      </c>
      <c r="M1882" s="360">
        <v>1</v>
      </c>
      <c r="N1882" s="344">
        <v>29.7</v>
      </c>
      <c r="O1882" s="360">
        <v>1</v>
      </c>
      <c r="P1882" s="344">
        <v>29.7</v>
      </c>
      <c r="Q1882" s="360">
        <v>1</v>
      </c>
      <c r="R1882" s="344">
        <v>29.7</v>
      </c>
    </row>
    <row r="1883" spans="1:18">
      <c r="A1883" s="296">
        <v>1917230</v>
      </c>
      <c r="B1883" s="343" t="s">
        <v>1910</v>
      </c>
      <c r="C1883" s="296" t="s">
        <v>222</v>
      </c>
      <c r="D1883" s="344">
        <v>13.25</v>
      </c>
      <c r="E1883" s="360">
        <v>1</v>
      </c>
      <c r="F1883" s="344">
        <v>9.16</v>
      </c>
      <c r="G1883" s="360">
        <v>1</v>
      </c>
      <c r="H1883" s="344">
        <v>9.16</v>
      </c>
      <c r="I1883" s="360">
        <v>1</v>
      </c>
      <c r="J1883" s="344">
        <v>9.16</v>
      </c>
      <c r="K1883" s="360">
        <v>1</v>
      </c>
      <c r="L1883" s="344">
        <v>9.16</v>
      </c>
      <c r="M1883" s="360">
        <v>1</v>
      </c>
      <c r="N1883" s="344">
        <v>9.16</v>
      </c>
      <c r="O1883" s="360">
        <v>1</v>
      </c>
      <c r="P1883" s="344">
        <v>9.16</v>
      </c>
      <c r="Q1883" s="360">
        <v>1</v>
      </c>
      <c r="R1883" s="344">
        <v>9.16</v>
      </c>
    </row>
    <row r="1884" spans="1:18">
      <c r="A1884" s="296">
        <v>1917231</v>
      </c>
      <c r="B1884" s="343" t="s">
        <v>1911</v>
      </c>
      <c r="C1884" s="296" t="s">
        <v>222</v>
      </c>
      <c r="D1884" s="344">
        <v>13.85</v>
      </c>
      <c r="E1884" s="360">
        <v>1</v>
      </c>
      <c r="F1884" s="344">
        <v>27.88</v>
      </c>
      <c r="G1884" s="360">
        <v>1</v>
      </c>
      <c r="H1884" s="344">
        <v>27.88</v>
      </c>
      <c r="I1884" s="360">
        <v>1</v>
      </c>
      <c r="J1884" s="344">
        <v>27.88</v>
      </c>
      <c r="K1884" s="360">
        <v>1</v>
      </c>
      <c r="L1884" s="344">
        <v>27.88</v>
      </c>
      <c r="M1884" s="360">
        <v>1</v>
      </c>
      <c r="N1884" s="344">
        <v>27.88</v>
      </c>
      <c r="O1884" s="360">
        <v>1</v>
      </c>
      <c r="P1884" s="344">
        <v>27.88</v>
      </c>
      <c r="Q1884" s="360">
        <v>1</v>
      </c>
      <c r="R1884" s="344">
        <v>27.88</v>
      </c>
    </row>
    <row r="1885" spans="1:18">
      <c r="A1885" s="296">
        <v>1917232</v>
      </c>
      <c r="B1885" s="343" t="s">
        <v>1912</v>
      </c>
      <c r="C1885" s="296" t="s">
        <v>222</v>
      </c>
      <c r="D1885" s="344">
        <v>14.65</v>
      </c>
      <c r="E1885" s="360">
        <v>0</v>
      </c>
      <c r="F1885" s="344">
        <v>97</v>
      </c>
      <c r="G1885" s="360">
        <v>0</v>
      </c>
      <c r="H1885" s="344">
        <v>99.63</v>
      </c>
      <c r="I1885" s="360">
        <v>0</v>
      </c>
      <c r="J1885" s="344">
        <v>101.19</v>
      </c>
      <c r="K1885" s="360">
        <v>0</v>
      </c>
      <c r="L1885" s="344">
        <v>96.68</v>
      </c>
      <c r="M1885" s="360">
        <v>0</v>
      </c>
      <c r="N1885" s="344">
        <v>99.63</v>
      </c>
      <c r="O1885" s="360">
        <v>0</v>
      </c>
      <c r="P1885" s="344">
        <v>92.03</v>
      </c>
      <c r="Q1885" s="360">
        <v>0</v>
      </c>
      <c r="R1885" s="344">
        <v>92.96</v>
      </c>
    </row>
    <row r="1886" spans="1:18">
      <c r="A1886" s="296">
        <v>1917233</v>
      </c>
      <c r="B1886" s="343" t="s">
        <v>1913</v>
      </c>
      <c r="C1886" s="296" t="s">
        <v>222</v>
      </c>
      <c r="D1886" s="344">
        <v>15.26</v>
      </c>
      <c r="E1886" s="360">
        <v>1</v>
      </c>
      <c r="F1886" s="344">
        <v>0.43</v>
      </c>
      <c r="G1886" s="360">
        <v>0</v>
      </c>
      <c r="H1886" s="344">
        <v>0.41</v>
      </c>
      <c r="I1886" s="360">
        <v>1</v>
      </c>
      <c r="J1886" s="344">
        <v>0.48</v>
      </c>
      <c r="K1886" s="360">
        <v>0</v>
      </c>
      <c r="L1886" s="344">
        <v>0.48</v>
      </c>
      <c r="M1886" s="360">
        <v>0</v>
      </c>
      <c r="N1886" s="344">
        <v>0.41</v>
      </c>
      <c r="O1886" s="360">
        <v>1</v>
      </c>
      <c r="P1886" s="344">
        <v>0.43</v>
      </c>
      <c r="Q1886" s="360">
        <v>0</v>
      </c>
      <c r="R1886" s="344">
        <v>0.39</v>
      </c>
    </row>
    <row r="1887" spans="1:18">
      <c r="A1887" s="296">
        <v>1917234</v>
      </c>
      <c r="B1887" s="343" t="s">
        <v>1914</v>
      </c>
      <c r="C1887" s="296" t="s">
        <v>222</v>
      </c>
      <c r="D1887" s="344">
        <v>16.010000000000002</v>
      </c>
      <c r="E1887" s="360">
        <v>1</v>
      </c>
      <c r="F1887" s="344">
        <v>0.09</v>
      </c>
      <c r="G1887" s="360">
        <v>0</v>
      </c>
      <c r="H1887" s="344">
        <v>0.09</v>
      </c>
      <c r="I1887" s="360">
        <v>1</v>
      </c>
      <c r="J1887" s="344">
        <v>0.11</v>
      </c>
      <c r="K1887" s="360">
        <v>0</v>
      </c>
      <c r="L1887" s="344">
        <v>0.11</v>
      </c>
      <c r="M1887" s="360">
        <v>0</v>
      </c>
      <c r="N1887" s="344">
        <v>0.09</v>
      </c>
      <c r="O1887" s="360">
        <v>1</v>
      </c>
      <c r="P1887" s="344">
        <v>0.1</v>
      </c>
      <c r="Q1887" s="360">
        <v>0</v>
      </c>
      <c r="R1887" s="344">
        <v>0.09</v>
      </c>
    </row>
    <row r="1888" spans="1:18">
      <c r="A1888" s="296">
        <v>1917217</v>
      </c>
      <c r="B1888" s="343" t="s">
        <v>1915</v>
      </c>
      <c r="C1888" s="296" t="s">
        <v>222</v>
      </c>
      <c r="D1888" s="344">
        <v>6.43</v>
      </c>
      <c r="E1888" s="360">
        <v>1</v>
      </c>
      <c r="F1888" s="344">
        <v>0.53</v>
      </c>
      <c r="G1888" s="360">
        <v>0</v>
      </c>
      <c r="H1888" s="344">
        <v>0.52</v>
      </c>
      <c r="I1888" s="360">
        <v>1</v>
      </c>
      <c r="J1888" s="344">
        <v>0.6</v>
      </c>
      <c r="K1888" s="360">
        <v>0</v>
      </c>
      <c r="L1888" s="344">
        <v>0.6</v>
      </c>
      <c r="M1888" s="360">
        <v>0</v>
      </c>
      <c r="N1888" s="344">
        <v>0.52</v>
      </c>
      <c r="O1888" s="360">
        <v>1</v>
      </c>
      <c r="P1888" s="344">
        <v>0.54</v>
      </c>
      <c r="Q1888" s="360">
        <v>0</v>
      </c>
      <c r="R1888" s="344">
        <v>0.49</v>
      </c>
    </row>
    <row r="1889" spans="1:18">
      <c r="A1889" s="296">
        <v>1917218</v>
      </c>
      <c r="B1889" s="343" t="s">
        <v>1916</v>
      </c>
      <c r="C1889" s="296" t="s">
        <v>222</v>
      </c>
      <c r="D1889" s="344">
        <v>6.69</v>
      </c>
      <c r="E1889" s="360">
        <v>0</v>
      </c>
      <c r="F1889" s="344">
        <v>4.37</v>
      </c>
      <c r="G1889" s="360">
        <v>0</v>
      </c>
      <c r="H1889" s="344">
        <v>4.49</v>
      </c>
      <c r="I1889" s="360">
        <v>0</v>
      </c>
      <c r="J1889" s="344">
        <v>4.5599999999999996</v>
      </c>
      <c r="K1889" s="360">
        <v>0</v>
      </c>
      <c r="L1889" s="344">
        <v>4.3600000000000003</v>
      </c>
      <c r="M1889" s="360">
        <v>0</v>
      </c>
      <c r="N1889" s="344">
        <v>4.49</v>
      </c>
      <c r="O1889" s="360">
        <v>0</v>
      </c>
      <c r="P1889" s="344">
        <v>4.1500000000000004</v>
      </c>
      <c r="Q1889" s="360">
        <v>0</v>
      </c>
      <c r="R1889" s="344">
        <v>4.1900000000000004</v>
      </c>
    </row>
    <row r="1890" spans="1:18">
      <c r="A1890" s="296">
        <v>1917219</v>
      </c>
      <c r="B1890" s="343" t="s">
        <v>1917</v>
      </c>
      <c r="C1890" s="296" t="s">
        <v>222</v>
      </c>
      <c r="D1890" s="344">
        <v>7.21</v>
      </c>
      <c r="E1890" s="360">
        <v>1</v>
      </c>
      <c r="F1890" s="344">
        <v>0.39</v>
      </c>
      <c r="G1890" s="360">
        <v>0</v>
      </c>
      <c r="H1890" s="344">
        <v>0.38</v>
      </c>
      <c r="I1890" s="360">
        <v>1</v>
      </c>
      <c r="J1890" s="344">
        <v>0.44</v>
      </c>
      <c r="K1890" s="360">
        <v>0</v>
      </c>
      <c r="L1890" s="344">
        <v>0.44</v>
      </c>
      <c r="M1890" s="360">
        <v>0</v>
      </c>
      <c r="N1890" s="344">
        <v>0.38</v>
      </c>
      <c r="O1890" s="360">
        <v>1</v>
      </c>
      <c r="P1890" s="344">
        <v>0.4</v>
      </c>
      <c r="Q1890" s="360">
        <v>0</v>
      </c>
      <c r="R1890" s="344">
        <v>0.36</v>
      </c>
    </row>
    <row r="1891" spans="1:18">
      <c r="A1891" s="296">
        <v>1917724</v>
      </c>
      <c r="B1891" s="343" t="s">
        <v>1918</v>
      </c>
      <c r="C1891" s="296" t="s">
        <v>222</v>
      </c>
      <c r="D1891" s="344">
        <v>6.29</v>
      </c>
      <c r="E1891" s="360">
        <v>1</v>
      </c>
      <c r="F1891" s="344">
        <v>0.09</v>
      </c>
      <c r="G1891" s="360">
        <v>0</v>
      </c>
      <c r="H1891" s="344">
        <v>0.08</v>
      </c>
      <c r="I1891" s="360">
        <v>1</v>
      </c>
      <c r="J1891" s="344">
        <v>0.1</v>
      </c>
      <c r="K1891" s="360">
        <v>0</v>
      </c>
      <c r="L1891" s="344">
        <v>0.1</v>
      </c>
      <c r="M1891" s="360">
        <v>0</v>
      </c>
      <c r="N1891" s="344">
        <v>0.08</v>
      </c>
      <c r="O1891" s="360">
        <v>1</v>
      </c>
      <c r="P1891" s="344">
        <v>0.09</v>
      </c>
      <c r="Q1891" s="360">
        <v>0</v>
      </c>
      <c r="R1891" s="344">
        <v>0.08</v>
      </c>
    </row>
    <row r="1892" spans="1:18">
      <c r="A1892" s="296">
        <v>1917274</v>
      </c>
      <c r="B1892" s="343" t="s">
        <v>1919</v>
      </c>
      <c r="C1892" s="296" t="s">
        <v>222</v>
      </c>
      <c r="D1892" s="344">
        <v>5.9</v>
      </c>
      <c r="E1892" s="360">
        <v>1</v>
      </c>
      <c r="F1892" s="344">
        <v>0.49</v>
      </c>
      <c r="G1892" s="360">
        <v>0</v>
      </c>
      <c r="H1892" s="344">
        <v>0.48</v>
      </c>
      <c r="I1892" s="360">
        <v>1</v>
      </c>
      <c r="J1892" s="344">
        <v>0.55000000000000004</v>
      </c>
      <c r="K1892" s="360">
        <v>0</v>
      </c>
      <c r="L1892" s="344">
        <v>0.55000000000000004</v>
      </c>
      <c r="M1892" s="360">
        <v>0</v>
      </c>
      <c r="N1892" s="344">
        <v>0.48</v>
      </c>
      <c r="O1892" s="360">
        <v>1</v>
      </c>
      <c r="P1892" s="344">
        <v>0.5</v>
      </c>
      <c r="Q1892" s="360">
        <v>0</v>
      </c>
      <c r="R1892" s="344">
        <v>0.45</v>
      </c>
    </row>
    <row r="1893" spans="1:18">
      <c r="A1893" s="296">
        <v>1917275</v>
      </c>
      <c r="B1893" s="343" t="s">
        <v>1920</v>
      </c>
      <c r="C1893" s="296" t="s">
        <v>222</v>
      </c>
      <c r="D1893" s="344">
        <v>6.27</v>
      </c>
      <c r="E1893" s="360">
        <v>0</v>
      </c>
      <c r="F1893" s="344">
        <v>4.78</v>
      </c>
      <c r="G1893" s="360">
        <v>0</v>
      </c>
      <c r="H1893" s="344">
        <v>5.39</v>
      </c>
      <c r="I1893" s="360">
        <v>0</v>
      </c>
      <c r="J1893" s="344">
        <v>4.54</v>
      </c>
      <c r="K1893" s="360">
        <v>0</v>
      </c>
      <c r="L1893" s="344">
        <v>4.84</v>
      </c>
      <c r="M1893" s="360">
        <v>0</v>
      </c>
      <c r="N1893" s="344">
        <v>4.9000000000000004</v>
      </c>
      <c r="O1893" s="360">
        <v>0</v>
      </c>
      <c r="P1893" s="344">
        <v>4.58</v>
      </c>
      <c r="Q1893" s="360">
        <v>0</v>
      </c>
      <c r="R1893" s="344">
        <v>4.7</v>
      </c>
    </row>
    <row r="1894" spans="1:18">
      <c r="A1894" s="296">
        <v>1917276</v>
      </c>
      <c r="B1894" s="343" t="s">
        <v>1921</v>
      </c>
      <c r="C1894" s="296" t="s">
        <v>222</v>
      </c>
      <c r="D1894" s="344">
        <v>6.87</v>
      </c>
      <c r="E1894" s="360"/>
      <c r="F1894" s="344">
        <v>0</v>
      </c>
      <c r="G1894" s="360"/>
      <c r="H1894" s="344">
        <v>0</v>
      </c>
      <c r="I1894" s="360"/>
      <c r="J1894" s="344">
        <v>0</v>
      </c>
      <c r="K1894" s="360"/>
      <c r="L1894" s="344">
        <v>0</v>
      </c>
      <c r="M1894" s="360"/>
      <c r="N1894" s="344">
        <v>0</v>
      </c>
      <c r="O1894" s="360"/>
      <c r="P1894" s="344">
        <v>0</v>
      </c>
      <c r="Q1894" s="360"/>
      <c r="R1894" s="344">
        <v>0</v>
      </c>
    </row>
    <row r="1895" spans="1:18">
      <c r="A1895" s="296">
        <v>1917277</v>
      </c>
      <c r="B1895" s="343" t="s">
        <v>1922</v>
      </c>
      <c r="C1895" s="296" t="s">
        <v>222</v>
      </c>
      <c r="D1895" s="344">
        <v>7.33</v>
      </c>
      <c r="E1895" s="360"/>
      <c r="F1895" s="344">
        <v>0</v>
      </c>
      <c r="G1895" s="360"/>
      <c r="H1895" s="344">
        <v>0</v>
      </c>
      <c r="I1895" s="360"/>
      <c r="J1895" s="344">
        <v>0</v>
      </c>
      <c r="K1895" s="360"/>
      <c r="L1895" s="344">
        <v>0</v>
      </c>
      <c r="M1895" s="360"/>
      <c r="N1895" s="344">
        <v>0</v>
      </c>
      <c r="O1895" s="360"/>
      <c r="P1895" s="344">
        <v>0</v>
      </c>
      <c r="Q1895" s="360"/>
      <c r="R1895" s="344">
        <v>0</v>
      </c>
    </row>
    <row r="1896" spans="1:18">
      <c r="A1896" s="296">
        <v>1917278</v>
      </c>
      <c r="B1896" s="343" t="s">
        <v>1923</v>
      </c>
      <c r="C1896" s="296" t="s">
        <v>222</v>
      </c>
      <c r="D1896" s="344">
        <v>7.59</v>
      </c>
      <c r="E1896" s="360"/>
      <c r="F1896" s="344">
        <v>0</v>
      </c>
      <c r="G1896" s="360"/>
      <c r="H1896" s="344">
        <v>0</v>
      </c>
      <c r="I1896" s="360"/>
      <c r="J1896" s="344">
        <v>0</v>
      </c>
      <c r="K1896" s="360"/>
      <c r="L1896" s="344">
        <v>0</v>
      </c>
      <c r="M1896" s="360"/>
      <c r="N1896" s="344">
        <v>0</v>
      </c>
      <c r="O1896" s="360"/>
      <c r="P1896" s="344">
        <v>0</v>
      </c>
      <c r="Q1896" s="360"/>
      <c r="R1896" s="344">
        <v>0</v>
      </c>
    </row>
    <row r="1897" spans="1:18">
      <c r="A1897" s="296">
        <v>1917279</v>
      </c>
      <c r="B1897" s="343" t="s">
        <v>1924</v>
      </c>
      <c r="C1897" s="296" t="s">
        <v>222</v>
      </c>
      <c r="D1897" s="344">
        <v>8.0500000000000007</v>
      </c>
      <c r="E1897" s="360">
        <v>0</v>
      </c>
      <c r="F1897" s="344">
        <v>0.69</v>
      </c>
      <c r="G1897" s="360">
        <v>0</v>
      </c>
      <c r="H1897" s="344">
        <v>0.61</v>
      </c>
      <c r="I1897" s="360">
        <v>0</v>
      </c>
      <c r="J1897" s="344">
        <v>0.56999999999999995</v>
      </c>
      <c r="K1897" s="360">
        <v>0</v>
      </c>
      <c r="L1897" s="344">
        <v>0.66</v>
      </c>
      <c r="M1897" s="360">
        <v>0</v>
      </c>
      <c r="N1897" s="344">
        <v>0.65</v>
      </c>
      <c r="O1897" s="360">
        <v>0</v>
      </c>
      <c r="P1897" s="344">
        <v>0.45</v>
      </c>
      <c r="Q1897" s="360">
        <v>0</v>
      </c>
      <c r="R1897" s="344">
        <v>0.53</v>
      </c>
    </row>
    <row r="1898" spans="1:18">
      <c r="A1898" s="296">
        <v>1917280</v>
      </c>
      <c r="B1898" s="343" t="s">
        <v>1925</v>
      </c>
      <c r="C1898" s="296" t="s">
        <v>222</v>
      </c>
      <c r="D1898" s="344">
        <v>8.5</v>
      </c>
      <c r="E1898" s="360">
        <v>1</v>
      </c>
      <c r="F1898" s="344">
        <v>0.31</v>
      </c>
      <c r="G1898" s="360">
        <v>0</v>
      </c>
      <c r="H1898" s="344">
        <v>0.3</v>
      </c>
      <c r="I1898" s="360">
        <v>1</v>
      </c>
      <c r="J1898" s="344">
        <v>0.35</v>
      </c>
      <c r="K1898" s="360">
        <v>0</v>
      </c>
      <c r="L1898" s="344">
        <v>0.35</v>
      </c>
      <c r="M1898" s="360">
        <v>0</v>
      </c>
      <c r="N1898" s="344">
        <v>0.3</v>
      </c>
      <c r="O1898" s="360">
        <v>1</v>
      </c>
      <c r="P1898" s="344">
        <v>0.32</v>
      </c>
      <c r="Q1898" s="360">
        <v>0</v>
      </c>
      <c r="R1898" s="344">
        <v>0.28999999999999998</v>
      </c>
    </row>
    <row r="1899" spans="1:18">
      <c r="A1899" s="296">
        <v>1917281</v>
      </c>
      <c r="B1899" s="343" t="s">
        <v>1926</v>
      </c>
      <c r="C1899" s="296" t="s">
        <v>222</v>
      </c>
      <c r="D1899" s="344">
        <v>9.1300000000000008</v>
      </c>
      <c r="E1899" s="360">
        <v>1</v>
      </c>
      <c r="F1899" s="344">
        <v>7.0000000000000007E-2</v>
      </c>
      <c r="G1899" s="360">
        <v>0</v>
      </c>
      <c r="H1899" s="344">
        <v>7.0000000000000007E-2</v>
      </c>
      <c r="I1899" s="360">
        <v>1</v>
      </c>
      <c r="J1899" s="344">
        <v>0.08</v>
      </c>
      <c r="K1899" s="360">
        <v>0</v>
      </c>
      <c r="L1899" s="344">
        <v>0.08</v>
      </c>
      <c r="M1899" s="360">
        <v>0</v>
      </c>
      <c r="N1899" s="344">
        <v>7.0000000000000007E-2</v>
      </c>
      <c r="O1899" s="360">
        <v>1</v>
      </c>
      <c r="P1899" s="344">
        <v>7.0000000000000007E-2</v>
      </c>
      <c r="Q1899" s="360">
        <v>0</v>
      </c>
      <c r="R1899" s="344">
        <v>0.06</v>
      </c>
    </row>
    <row r="1900" spans="1:18">
      <c r="A1900" s="296">
        <v>1917282</v>
      </c>
      <c r="B1900" s="343" t="s">
        <v>1927</v>
      </c>
      <c r="C1900" s="296" t="s">
        <v>222</v>
      </c>
      <c r="D1900" s="344">
        <v>9.57</v>
      </c>
      <c r="E1900" s="360">
        <v>1</v>
      </c>
      <c r="F1900" s="344">
        <v>0.34</v>
      </c>
      <c r="G1900" s="360">
        <v>0</v>
      </c>
      <c r="H1900" s="344">
        <v>0.33</v>
      </c>
      <c r="I1900" s="360">
        <v>1</v>
      </c>
      <c r="J1900" s="344">
        <v>0.38</v>
      </c>
      <c r="K1900" s="360">
        <v>0</v>
      </c>
      <c r="L1900" s="344">
        <v>0.38</v>
      </c>
      <c r="M1900" s="360">
        <v>0</v>
      </c>
      <c r="N1900" s="344">
        <v>0.33</v>
      </c>
      <c r="O1900" s="360">
        <v>1</v>
      </c>
      <c r="P1900" s="344">
        <v>0.35</v>
      </c>
      <c r="Q1900" s="360">
        <v>0</v>
      </c>
      <c r="R1900" s="344">
        <v>0.32</v>
      </c>
    </row>
    <row r="1901" spans="1:18">
      <c r="A1901" s="296">
        <v>1917283</v>
      </c>
      <c r="B1901" s="343" t="s">
        <v>1928</v>
      </c>
      <c r="C1901" s="296" t="s">
        <v>222</v>
      </c>
      <c r="D1901" s="344">
        <v>10.039999999999999</v>
      </c>
      <c r="E1901" s="360">
        <v>0</v>
      </c>
      <c r="F1901" s="344">
        <v>1.37</v>
      </c>
      <c r="G1901" s="360">
        <v>0</v>
      </c>
      <c r="H1901" s="344">
        <v>1.22</v>
      </c>
      <c r="I1901" s="360">
        <v>0</v>
      </c>
      <c r="J1901" s="344">
        <v>1.1499999999999999</v>
      </c>
      <c r="K1901" s="360">
        <v>0</v>
      </c>
      <c r="L1901" s="344">
        <v>1.32</v>
      </c>
      <c r="M1901" s="360">
        <v>0</v>
      </c>
      <c r="N1901" s="344">
        <v>1.3</v>
      </c>
      <c r="O1901" s="360">
        <v>0</v>
      </c>
      <c r="P1901" s="344">
        <v>0.9</v>
      </c>
      <c r="Q1901" s="360">
        <v>0</v>
      </c>
      <c r="R1901" s="344">
        <v>1.06</v>
      </c>
    </row>
    <row r="1902" spans="1:18">
      <c r="A1902" s="296">
        <v>1917284</v>
      </c>
      <c r="B1902" s="343" t="s">
        <v>1929</v>
      </c>
      <c r="C1902" s="296" t="s">
        <v>222</v>
      </c>
      <c r="D1902" s="344">
        <v>10.45</v>
      </c>
      <c r="E1902" s="360">
        <v>1</v>
      </c>
      <c r="F1902" s="344">
        <v>1.28</v>
      </c>
      <c r="G1902" s="360">
        <v>0</v>
      </c>
      <c r="H1902" s="344">
        <v>1.24</v>
      </c>
      <c r="I1902" s="360">
        <v>1</v>
      </c>
      <c r="J1902" s="344">
        <v>1.44</v>
      </c>
      <c r="K1902" s="360">
        <v>0</v>
      </c>
      <c r="L1902" s="344">
        <v>1.43</v>
      </c>
      <c r="M1902" s="360">
        <v>0</v>
      </c>
      <c r="N1902" s="344">
        <v>1.24</v>
      </c>
      <c r="O1902" s="360">
        <v>1</v>
      </c>
      <c r="P1902" s="344">
        <v>1.3</v>
      </c>
      <c r="Q1902" s="360">
        <v>0</v>
      </c>
      <c r="R1902" s="344">
        <v>1.19</v>
      </c>
    </row>
    <row r="1903" spans="1:18">
      <c r="A1903" s="296">
        <v>1917285</v>
      </c>
      <c r="B1903" s="343" t="s">
        <v>1930</v>
      </c>
      <c r="C1903" s="296" t="s">
        <v>222</v>
      </c>
      <c r="D1903" s="344">
        <v>10.93</v>
      </c>
      <c r="E1903" s="360">
        <v>1</v>
      </c>
      <c r="F1903" s="344">
        <v>0.28999999999999998</v>
      </c>
      <c r="G1903" s="360">
        <v>0</v>
      </c>
      <c r="H1903" s="344">
        <v>0.28000000000000003</v>
      </c>
      <c r="I1903" s="360">
        <v>1</v>
      </c>
      <c r="J1903" s="344">
        <v>0.33</v>
      </c>
      <c r="K1903" s="360">
        <v>0</v>
      </c>
      <c r="L1903" s="344">
        <v>0.33</v>
      </c>
      <c r="M1903" s="360">
        <v>0</v>
      </c>
      <c r="N1903" s="344">
        <v>0.28000000000000003</v>
      </c>
      <c r="O1903" s="360">
        <v>1</v>
      </c>
      <c r="P1903" s="344">
        <v>0.3</v>
      </c>
      <c r="Q1903" s="360">
        <v>0</v>
      </c>
      <c r="R1903" s="344">
        <v>0.27</v>
      </c>
    </row>
    <row r="1904" spans="1:18">
      <c r="A1904" s="296">
        <v>1917286</v>
      </c>
      <c r="B1904" s="343" t="s">
        <v>1931</v>
      </c>
      <c r="C1904" s="296" t="s">
        <v>222</v>
      </c>
      <c r="D1904" s="344">
        <v>11.72</v>
      </c>
      <c r="E1904" s="360">
        <v>1</v>
      </c>
      <c r="F1904" s="344">
        <v>1.4</v>
      </c>
      <c r="G1904" s="360">
        <v>0</v>
      </c>
      <c r="H1904" s="344">
        <v>1.36</v>
      </c>
      <c r="I1904" s="360">
        <v>1</v>
      </c>
      <c r="J1904" s="344">
        <v>1.58</v>
      </c>
      <c r="K1904" s="360">
        <v>0</v>
      </c>
      <c r="L1904" s="344">
        <v>1.57</v>
      </c>
      <c r="M1904" s="360">
        <v>0</v>
      </c>
      <c r="N1904" s="344">
        <v>1.36</v>
      </c>
      <c r="O1904" s="360">
        <v>1</v>
      </c>
      <c r="P1904" s="344">
        <v>1.42</v>
      </c>
      <c r="Q1904" s="360">
        <v>0</v>
      </c>
      <c r="R1904" s="344">
        <v>1.3</v>
      </c>
    </row>
    <row r="1905" spans="1:18">
      <c r="A1905" s="296">
        <v>1917287</v>
      </c>
      <c r="B1905" s="343" t="s">
        <v>1932</v>
      </c>
      <c r="C1905" s="296" t="s">
        <v>222</v>
      </c>
      <c r="D1905" s="344">
        <v>12.23</v>
      </c>
      <c r="E1905" s="360">
        <v>0</v>
      </c>
      <c r="F1905" s="344">
        <v>2.75</v>
      </c>
      <c r="G1905" s="360">
        <v>0</v>
      </c>
      <c r="H1905" s="344">
        <v>2.4500000000000002</v>
      </c>
      <c r="I1905" s="360">
        <v>0</v>
      </c>
      <c r="J1905" s="344">
        <v>2.2999999999999998</v>
      </c>
      <c r="K1905" s="360">
        <v>0</v>
      </c>
      <c r="L1905" s="344">
        <v>2.65</v>
      </c>
      <c r="M1905" s="360">
        <v>0</v>
      </c>
      <c r="N1905" s="344">
        <v>2.6</v>
      </c>
      <c r="O1905" s="360">
        <v>0</v>
      </c>
      <c r="P1905" s="344">
        <v>1.8</v>
      </c>
      <c r="Q1905" s="360">
        <v>0</v>
      </c>
      <c r="R1905" s="344">
        <v>2.12</v>
      </c>
    </row>
    <row r="1906" spans="1:18">
      <c r="A1906" s="296">
        <v>1917288</v>
      </c>
      <c r="B1906" s="343" t="s">
        <v>1933</v>
      </c>
      <c r="C1906" s="296" t="s">
        <v>222</v>
      </c>
      <c r="D1906" s="344">
        <v>12.77</v>
      </c>
      <c r="E1906" s="360">
        <v>1</v>
      </c>
      <c r="F1906" s="344">
        <v>1.55</v>
      </c>
      <c r="G1906" s="360">
        <v>0</v>
      </c>
      <c r="H1906" s="344">
        <v>1.51</v>
      </c>
      <c r="I1906" s="360">
        <v>1</v>
      </c>
      <c r="J1906" s="344">
        <v>1.75</v>
      </c>
      <c r="K1906" s="360">
        <v>0</v>
      </c>
      <c r="L1906" s="344">
        <v>1.74</v>
      </c>
      <c r="M1906" s="360">
        <v>0</v>
      </c>
      <c r="N1906" s="344">
        <v>1.51</v>
      </c>
      <c r="O1906" s="360">
        <v>1</v>
      </c>
      <c r="P1906" s="344">
        <v>1.58</v>
      </c>
      <c r="Q1906" s="360">
        <v>0</v>
      </c>
      <c r="R1906" s="344">
        <v>1.44</v>
      </c>
    </row>
    <row r="1907" spans="1:18">
      <c r="A1907" s="296">
        <v>1917289</v>
      </c>
      <c r="B1907" s="343" t="s">
        <v>1934</v>
      </c>
      <c r="C1907" s="296" t="s">
        <v>222</v>
      </c>
      <c r="D1907" s="344">
        <v>13.37</v>
      </c>
      <c r="E1907" s="360">
        <v>1</v>
      </c>
      <c r="F1907" s="344">
        <v>0.36</v>
      </c>
      <c r="G1907" s="360">
        <v>0</v>
      </c>
      <c r="H1907" s="344">
        <v>0.35</v>
      </c>
      <c r="I1907" s="360">
        <v>1</v>
      </c>
      <c r="J1907" s="344">
        <v>0.4</v>
      </c>
      <c r="K1907" s="360">
        <v>0</v>
      </c>
      <c r="L1907" s="344">
        <v>0.4</v>
      </c>
      <c r="M1907" s="360">
        <v>0</v>
      </c>
      <c r="N1907" s="344">
        <v>0.35</v>
      </c>
      <c r="O1907" s="360">
        <v>1</v>
      </c>
      <c r="P1907" s="344">
        <v>0.36</v>
      </c>
      <c r="Q1907" s="360">
        <v>0</v>
      </c>
      <c r="R1907" s="344">
        <v>0.33</v>
      </c>
    </row>
    <row r="1908" spans="1:18">
      <c r="A1908" s="296">
        <v>1917290</v>
      </c>
      <c r="B1908" s="343" t="s">
        <v>1935</v>
      </c>
      <c r="C1908" s="296" t="s">
        <v>222</v>
      </c>
      <c r="D1908" s="344">
        <v>13.99</v>
      </c>
      <c r="E1908" s="360">
        <v>1</v>
      </c>
      <c r="F1908" s="344">
        <v>1.94</v>
      </c>
      <c r="G1908" s="360">
        <v>0</v>
      </c>
      <c r="H1908" s="344">
        <v>1.89</v>
      </c>
      <c r="I1908" s="360">
        <v>1</v>
      </c>
      <c r="J1908" s="344">
        <v>2.19</v>
      </c>
      <c r="K1908" s="360">
        <v>0</v>
      </c>
      <c r="L1908" s="344">
        <v>2.1800000000000002</v>
      </c>
      <c r="M1908" s="360">
        <v>0</v>
      </c>
      <c r="N1908" s="344">
        <v>1.89</v>
      </c>
      <c r="O1908" s="360">
        <v>1</v>
      </c>
      <c r="P1908" s="344">
        <v>1.97</v>
      </c>
      <c r="Q1908" s="360">
        <v>0</v>
      </c>
      <c r="R1908" s="344">
        <v>1.81</v>
      </c>
    </row>
    <row r="1909" spans="1:18">
      <c r="A1909" s="296">
        <v>1917291</v>
      </c>
      <c r="B1909" s="343" t="s">
        <v>1936</v>
      </c>
      <c r="C1909" s="296" t="s">
        <v>222</v>
      </c>
      <c r="D1909" s="344">
        <v>14.87</v>
      </c>
      <c r="E1909" s="360">
        <v>0</v>
      </c>
      <c r="F1909" s="344">
        <v>8.75</v>
      </c>
      <c r="G1909" s="360">
        <v>0</v>
      </c>
      <c r="H1909" s="344">
        <v>8.98</v>
      </c>
      <c r="I1909" s="360">
        <v>0</v>
      </c>
      <c r="J1909" s="344">
        <v>9.1199999999999992</v>
      </c>
      <c r="K1909" s="360">
        <v>0</v>
      </c>
      <c r="L1909" s="344">
        <v>8.7200000000000006</v>
      </c>
      <c r="M1909" s="360">
        <v>0</v>
      </c>
      <c r="N1909" s="344">
        <v>8.98</v>
      </c>
      <c r="O1909" s="360">
        <v>0</v>
      </c>
      <c r="P1909" s="344">
        <v>8.3000000000000007</v>
      </c>
      <c r="Q1909" s="360">
        <v>0</v>
      </c>
      <c r="R1909" s="344">
        <v>8.3800000000000008</v>
      </c>
    </row>
    <row r="1910" spans="1:18">
      <c r="A1910" s="296">
        <v>1917292</v>
      </c>
      <c r="B1910" s="343" t="s">
        <v>1937</v>
      </c>
      <c r="C1910" s="296" t="s">
        <v>222</v>
      </c>
      <c r="D1910" s="344">
        <v>15.56</v>
      </c>
      <c r="E1910" s="360">
        <v>0</v>
      </c>
      <c r="F1910" s="344">
        <v>0.82</v>
      </c>
      <c r="G1910" s="360">
        <v>0</v>
      </c>
      <c r="H1910" s="344">
        <v>0.88</v>
      </c>
      <c r="I1910" s="360">
        <v>0</v>
      </c>
      <c r="J1910" s="344">
        <v>0.82</v>
      </c>
      <c r="K1910" s="360">
        <v>0</v>
      </c>
      <c r="L1910" s="344">
        <v>0.62</v>
      </c>
      <c r="M1910" s="360">
        <v>0</v>
      </c>
      <c r="N1910" s="344">
        <v>0.92</v>
      </c>
      <c r="O1910" s="360">
        <v>0</v>
      </c>
      <c r="P1910" s="344">
        <v>1.1100000000000001</v>
      </c>
      <c r="Q1910" s="360">
        <v>0</v>
      </c>
      <c r="R1910" s="344">
        <v>0.81</v>
      </c>
    </row>
    <row r="1911" spans="1:18">
      <c r="A1911" s="296">
        <v>1917293</v>
      </c>
      <c r="B1911" s="343" t="s">
        <v>1938</v>
      </c>
      <c r="C1911" s="296" t="s">
        <v>222</v>
      </c>
      <c r="D1911" s="344">
        <v>16.28</v>
      </c>
      <c r="E1911" s="360">
        <v>0</v>
      </c>
      <c r="F1911" s="344">
        <v>0.19</v>
      </c>
      <c r="G1911" s="360">
        <v>0</v>
      </c>
      <c r="H1911" s="344">
        <v>0.2</v>
      </c>
      <c r="I1911" s="360">
        <v>0</v>
      </c>
      <c r="J1911" s="344">
        <v>0.19</v>
      </c>
      <c r="K1911" s="360">
        <v>0</v>
      </c>
      <c r="L1911" s="344">
        <v>0.14000000000000001</v>
      </c>
      <c r="M1911" s="360">
        <v>0</v>
      </c>
      <c r="N1911" s="344">
        <v>0.21</v>
      </c>
      <c r="O1911" s="360">
        <v>0</v>
      </c>
      <c r="P1911" s="344">
        <v>0.25</v>
      </c>
      <c r="Q1911" s="360">
        <v>0</v>
      </c>
      <c r="R1911" s="344">
        <v>0.18</v>
      </c>
    </row>
    <row r="1912" spans="1:18">
      <c r="A1912" s="296">
        <v>1917294</v>
      </c>
      <c r="B1912" s="343" t="s">
        <v>1939</v>
      </c>
      <c r="C1912" s="296" t="s">
        <v>222</v>
      </c>
      <c r="D1912" s="344">
        <v>17.22</v>
      </c>
      <c r="E1912" s="360">
        <v>0</v>
      </c>
      <c r="F1912" s="344">
        <v>0.9</v>
      </c>
      <c r="G1912" s="360">
        <v>0</v>
      </c>
      <c r="H1912" s="344">
        <v>0.97</v>
      </c>
      <c r="I1912" s="360">
        <v>0</v>
      </c>
      <c r="J1912" s="344">
        <v>0.9</v>
      </c>
      <c r="K1912" s="360">
        <v>0</v>
      </c>
      <c r="L1912" s="344">
        <v>0.68</v>
      </c>
      <c r="M1912" s="360">
        <v>0</v>
      </c>
      <c r="N1912" s="344">
        <v>1</v>
      </c>
      <c r="O1912" s="360">
        <v>0</v>
      </c>
      <c r="P1912" s="344">
        <v>1.22</v>
      </c>
      <c r="Q1912" s="360">
        <v>0</v>
      </c>
      <c r="R1912" s="344">
        <v>0.88</v>
      </c>
    </row>
    <row r="1913" spans="1:18">
      <c r="A1913" s="296">
        <v>1917295</v>
      </c>
      <c r="B1913" s="343" t="s">
        <v>1940</v>
      </c>
      <c r="C1913" s="296" t="s">
        <v>222</v>
      </c>
      <c r="D1913" s="344">
        <v>18.170000000000002</v>
      </c>
      <c r="E1913" s="360">
        <v>0</v>
      </c>
      <c r="F1913" s="344">
        <v>10.65</v>
      </c>
      <c r="G1913" s="360">
        <v>0</v>
      </c>
      <c r="H1913" s="344">
        <v>9.51</v>
      </c>
      <c r="I1913" s="360">
        <v>0</v>
      </c>
      <c r="J1913" s="344">
        <v>8.93</v>
      </c>
      <c r="K1913" s="360">
        <v>0</v>
      </c>
      <c r="L1913" s="344">
        <v>10.27</v>
      </c>
      <c r="M1913" s="360">
        <v>0</v>
      </c>
      <c r="N1913" s="344">
        <v>10.08</v>
      </c>
      <c r="O1913" s="360">
        <v>0</v>
      </c>
      <c r="P1913" s="344">
        <v>7.03</v>
      </c>
      <c r="Q1913" s="360">
        <v>0</v>
      </c>
      <c r="R1913" s="344">
        <v>8.27</v>
      </c>
    </row>
    <row r="1914" spans="1:18">
      <c r="A1914" s="296">
        <v>1917296</v>
      </c>
      <c r="B1914" s="343" t="s">
        <v>1941</v>
      </c>
      <c r="C1914" s="296" t="s">
        <v>222</v>
      </c>
      <c r="D1914" s="344">
        <v>19.47</v>
      </c>
      <c r="E1914" s="360">
        <v>1</v>
      </c>
      <c r="F1914" s="344">
        <v>3.84</v>
      </c>
      <c r="G1914" s="360">
        <v>0</v>
      </c>
      <c r="H1914" s="344">
        <v>3.74</v>
      </c>
      <c r="I1914" s="360">
        <v>1</v>
      </c>
      <c r="J1914" s="344">
        <v>4.32</v>
      </c>
      <c r="K1914" s="360">
        <v>0</v>
      </c>
      <c r="L1914" s="344">
        <v>4.3099999999999996</v>
      </c>
      <c r="M1914" s="360">
        <v>0</v>
      </c>
      <c r="N1914" s="344">
        <v>3.74</v>
      </c>
      <c r="O1914" s="360">
        <v>1</v>
      </c>
      <c r="P1914" s="344">
        <v>3.9</v>
      </c>
      <c r="Q1914" s="360">
        <v>0</v>
      </c>
      <c r="R1914" s="344">
        <v>3.57</v>
      </c>
    </row>
    <row r="1915" spans="1:18">
      <c r="A1915" s="296">
        <v>1917297</v>
      </c>
      <c r="B1915" s="343" t="s">
        <v>1942</v>
      </c>
      <c r="C1915" s="296" t="s">
        <v>222</v>
      </c>
      <c r="D1915" s="344">
        <v>20.7</v>
      </c>
      <c r="E1915" s="360">
        <v>1</v>
      </c>
      <c r="F1915" s="344">
        <v>0.88</v>
      </c>
      <c r="G1915" s="360">
        <v>0</v>
      </c>
      <c r="H1915" s="344">
        <v>0.86</v>
      </c>
      <c r="I1915" s="360">
        <v>1</v>
      </c>
      <c r="J1915" s="344">
        <v>1</v>
      </c>
      <c r="K1915" s="360">
        <v>0</v>
      </c>
      <c r="L1915" s="344">
        <v>0.99</v>
      </c>
      <c r="M1915" s="360">
        <v>0</v>
      </c>
      <c r="N1915" s="344">
        <v>0.86</v>
      </c>
      <c r="O1915" s="360">
        <v>1</v>
      </c>
      <c r="P1915" s="344">
        <v>0.9</v>
      </c>
      <c r="Q1915" s="360">
        <v>0</v>
      </c>
      <c r="R1915" s="344">
        <v>0.82</v>
      </c>
    </row>
    <row r="1916" spans="1:18">
      <c r="A1916" s="296">
        <v>1917298</v>
      </c>
      <c r="B1916" s="343" t="s">
        <v>1943</v>
      </c>
      <c r="C1916" s="296" t="s">
        <v>222</v>
      </c>
      <c r="D1916" s="344">
        <v>22.03</v>
      </c>
      <c r="E1916" s="360">
        <v>1</v>
      </c>
      <c r="F1916" s="344">
        <v>4.2</v>
      </c>
      <c r="G1916" s="360">
        <v>0</v>
      </c>
      <c r="H1916" s="344">
        <v>4.09</v>
      </c>
      <c r="I1916" s="360">
        <v>1</v>
      </c>
      <c r="J1916" s="344">
        <v>4.7300000000000004</v>
      </c>
      <c r="K1916" s="360">
        <v>0</v>
      </c>
      <c r="L1916" s="344">
        <v>4.71</v>
      </c>
      <c r="M1916" s="360">
        <v>0</v>
      </c>
      <c r="N1916" s="344">
        <v>4.09</v>
      </c>
      <c r="O1916" s="360">
        <v>1</v>
      </c>
      <c r="P1916" s="344">
        <v>4.26</v>
      </c>
      <c r="Q1916" s="360">
        <v>0</v>
      </c>
      <c r="R1916" s="344">
        <v>3.9</v>
      </c>
    </row>
    <row r="1917" spans="1:18">
      <c r="A1917" s="296">
        <v>1917271</v>
      </c>
      <c r="B1917" s="343" t="s">
        <v>1944</v>
      </c>
      <c r="C1917" s="296" t="s">
        <v>222</v>
      </c>
      <c r="D1917" s="344">
        <v>5</v>
      </c>
      <c r="E1917" s="360">
        <v>0</v>
      </c>
      <c r="F1917" s="344">
        <v>7.01</v>
      </c>
      <c r="G1917" s="360">
        <v>0</v>
      </c>
      <c r="H1917" s="344">
        <v>6.26</v>
      </c>
      <c r="I1917" s="360">
        <v>0</v>
      </c>
      <c r="J1917" s="344">
        <v>5.88</v>
      </c>
      <c r="K1917" s="360">
        <v>0</v>
      </c>
      <c r="L1917" s="344">
        <v>6.76</v>
      </c>
      <c r="M1917" s="360">
        <v>0</v>
      </c>
      <c r="N1917" s="344">
        <v>6.63</v>
      </c>
      <c r="O1917" s="360">
        <v>0</v>
      </c>
      <c r="P1917" s="344">
        <v>4.63</v>
      </c>
      <c r="Q1917" s="360">
        <v>0</v>
      </c>
      <c r="R1917" s="344">
        <v>5.44</v>
      </c>
    </row>
    <row r="1918" spans="1:18">
      <c r="A1918" s="296">
        <v>1917299</v>
      </c>
      <c r="B1918" s="343" t="s">
        <v>1945</v>
      </c>
      <c r="C1918" s="296" t="s">
        <v>222</v>
      </c>
      <c r="D1918" s="344">
        <v>23.61</v>
      </c>
      <c r="E1918" s="360">
        <v>1</v>
      </c>
      <c r="F1918" s="344">
        <v>4.12</v>
      </c>
      <c r="G1918" s="360">
        <v>0</v>
      </c>
      <c r="H1918" s="344">
        <v>4.01</v>
      </c>
      <c r="I1918" s="360">
        <v>1</v>
      </c>
      <c r="J1918" s="344">
        <v>4.63</v>
      </c>
      <c r="K1918" s="360">
        <v>0</v>
      </c>
      <c r="L1918" s="344">
        <v>4.62</v>
      </c>
      <c r="M1918" s="360">
        <v>0</v>
      </c>
      <c r="N1918" s="344">
        <v>4.01</v>
      </c>
      <c r="O1918" s="360">
        <v>1</v>
      </c>
      <c r="P1918" s="344">
        <v>4.17</v>
      </c>
      <c r="Q1918" s="360">
        <v>0</v>
      </c>
      <c r="R1918" s="344">
        <v>3.82</v>
      </c>
    </row>
    <row r="1919" spans="1:18">
      <c r="A1919" s="296">
        <v>1917300</v>
      </c>
      <c r="B1919" s="343" t="s">
        <v>1946</v>
      </c>
      <c r="C1919" s="296" t="s">
        <v>222</v>
      </c>
      <c r="D1919" s="344">
        <v>25.33</v>
      </c>
      <c r="E1919" s="360">
        <v>1</v>
      </c>
      <c r="F1919" s="344">
        <v>0.95</v>
      </c>
      <c r="G1919" s="360">
        <v>0</v>
      </c>
      <c r="H1919" s="344">
        <v>0.92</v>
      </c>
      <c r="I1919" s="360">
        <v>1</v>
      </c>
      <c r="J1919" s="344">
        <v>1.07</v>
      </c>
      <c r="K1919" s="360">
        <v>0</v>
      </c>
      <c r="L1919" s="344">
        <v>1.06</v>
      </c>
      <c r="M1919" s="360">
        <v>0</v>
      </c>
      <c r="N1919" s="344">
        <v>0.92</v>
      </c>
      <c r="O1919" s="360">
        <v>1</v>
      </c>
      <c r="P1919" s="344">
        <v>0.96</v>
      </c>
      <c r="Q1919" s="360">
        <v>0</v>
      </c>
      <c r="R1919" s="344">
        <v>0.88</v>
      </c>
    </row>
    <row r="1920" spans="1:18">
      <c r="A1920" s="296">
        <v>1917301</v>
      </c>
      <c r="B1920" s="343" t="s">
        <v>1947</v>
      </c>
      <c r="C1920" s="296" t="s">
        <v>222</v>
      </c>
      <c r="D1920" s="344">
        <v>27.61</v>
      </c>
      <c r="E1920" s="360">
        <v>1</v>
      </c>
      <c r="F1920" s="344">
        <v>4.5</v>
      </c>
      <c r="G1920" s="360">
        <v>0</v>
      </c>
      <c r="H1920" s="344">
        <v>4.38</v>
      </c>
      <c r="I1920" s="360">
        <v>1</v>
      </c>
      <c r="J1920" s="344">
        <v>5.07</v>
      </c>
      <c r="K1920" s="360">
        <v>0</v>
      </c>
      <c r="L1920" s="344">
        <v>5.05</v>
      </c>
      <c r="M1920" s="360">
        <v>0</v>
      </c>
      <c r="N1920" s="344">
        <v>4.38</v>
      </c>
      <c r="O1920" s="360">
        <v>1</v>
      </c>
      <c r="P1920" s="344">
        <v>4.57</v>
      </c>
      <c r="Q1920" s="360">
        <v>0</v>
      </c>
      <c r="R1920" s="344">
        <v>4.18</v>
      </c>
    </row>
    <row r="1921" spans="1:18">
      <c r="A1921" s="296">
        <v>1917302</v>
      </c>
      <c r="B1921" s="343" t="s">
        <v>1948</v>
      </c>
      <c r="C1921" s="296" t="s">
        <v>222</v>
      </c>
      <c r="D1921" s="344">
        <v>29.79</v>
      </c>
      <c r="E1921" s="360">
        <v>0</v>
      </c>
      <c r="F1921" s="344">
        <v>7.01</v>
      </c>
      <c r="G1921" s="360">
        <v>0</v>
      </c>
      <c r="H1921" s="344">
        <v>6.26</v>
      </c>
      <c r="I1921" s="360">
        <v>0</v>
      </c>
      <c r="J1921" s="344">
        <v>5.88</v>
      </c>
      <c r="K1921" s="360">
        <v>0</v>
      </c>
      <c r="L1921" s="344">
        <v>6.76</v>
      </c>
      <c r="M1921" s="360">
        <v>0</v>
      </c>
      <c r="N1921" s="344">
        <v>6.63</v>
      </c>
      <c r="O1921" s="360">
        <v>0</v>
      </c>
      <c r="P1921" s="344">
        <v>4.63</v>
      </c>
      <c r="Q1921" s="360">
        <v>0</v>
      </c>
      <c r="R1921" s="344">
        <v>5.44</v>
      </c>
    </row>
    <row r="1922" spans="1:18">
      <c r="A1922" s="296">
        <v>1917303</v>
      </c>
      <c r="B1922" s="343" t="s">
        <v>1949</v>
      </c>
      <c r="C1922" s="296" t="s">
        <v>222</v>
      </c>
      <c r="D1922" s="344">
        <v>31.83</v>
      </c>
      <c r="E1922" s="360">
        <v>1</v>
      </c>
      <c r="F1922" s="344">
        <v>0.36</v>
      </c>
      <c r="G1922" s="360">
        <v>0</v>
      </c>
      <c r="H1922" s="344">
        <v>0.39</v>
      </c>
      <c r="I1922" s="360">
        <v>0</v>
      </c>
      <c r="J1922" s="344">
        <v>0.34</v>
      </c>
      <c r="K1922" s="360">
        <v>0</v>
      </c>
      <c r="L1922" s="344">
        <v>0.28999999999999998</v>
      </c>
      <c r="M1922" s="360">
        <v>0</v>
      </c>
      <c r="N1922" s="344">
        <v>0.37</v>
      </c>
      <c r="O1922" s="360">
        <v>0</v>
      </c>
      <c r="P1922" s="344">
        <v>0.38</v>
      </c>
      <c r="Q1922" s="360">
        <v>1</v>
      </c>
      <c r="R1922" s="344">
        <v>0.32</v>
      </c>
    </row>
    <row r="1923" spans="1:18">
      <c r="A1923" s="296">
        <v>1917304</v>
      </c>
      <c r="B1923" s="343" t="s">
        <v>1950</v>
      </c>
      <c r="C1923" s="296" t="s">
        <v>222</v>
      </c>
      <c r="D1923" s="344">
        <v>33.840000000000003</v>
      </c>
      <c r="E1923" s="360">
        <v>1</v>
      </c>
      <c r="F1923" s="344">
        <v>0.08</v>
      </c>
      <c r="G1923" s="360">
        <v>0</v>
      </c>
      <c r="H1923" s="344">
        <v>0.09</v>
      </c>
      <c r="I1923" s="360">
        <v>0</v>
      </c>
      <c r="J1923" s="344">
        <v>7.0000000000000007E-2</v>
      </c>
      <c r="K1923" s="360">
        <v>0</v>
      </c>
      <c r="L1923" s="344">
        <v>0.06</v>
      </c>
      <c r="M1923" s="360">
        <v>0</v>
      </c>
      <c r="N1923" s="344">
        <v>0.08</v>
      </c>
      <c r="O1923" s="360">
        <v>0</v>
      </c>
      <c r="P1923" s="344">
        <v>0.09</v>
      </c>
      <c r="Q1923" s="360">
        <v>1</v>
      </c>
      <c r="R1923" s="344">
        <v>7.0000000000000007E-2</v>
      </c>
    </row>
    <row r="1924" spans="1:18">
      <c r="A1924" s="296">
        <v>1917305</v>
      </c>
      <c r="B1924" s="343" t="s">
        <v>1951</v>
      </c>
      <c r="C1924" s="296" t="s">
        <v>222</v>
      </c>
      <c r="D1924" s="344">
        <v>36.06</v>
      </c>
      <c r="E1924" s="360">
        <v>1</v>
      </c>
      <c r="F1924" s="344">
        <v>0.39</v>
      </c>
      <c r="G1924" s="360">
        <v>0</v>
      </c>
      <c r="H1924" s="344">
        <v>0.43</v>
      </c>
      <c r="I1924" s="360">
        <v>0</v>
      </c>
      <c r="J1924" s="344">
        <v>0.37</v>
      </c>
      <c r="K1924" s="360">
        <v>0</v>
      </c>
      <c r="L1924" s="344">
        <v>0.31</v>
      </c>
      <c r="M1924" s="360">
        <v>0</v>
      </c>
      <c r="N1924" s="344">
        <v>0.41</v>
      </c>
      <c r="O1924" s="360">
        <v>0</v>
      </c>
      <c r="P1924" s="344">
        <v>0.42</v>
      </c>
      <c r="Q1924" s="360">
        <v>1</v>
      </c>
      <c r="R1924" s="344">
        <v>0.36</v>
      </c>
    </row>
    <row r="1925" spans="1:18">
      <c r="A1925" s="296">
        <v>1917306</v>
      </c>
      <c r="B1925" s="343" t="s">
        <v>1952</v>
      </c>
      <c r="C1925" s="296" t="s">
        <v>222</v>
      </c>
      <c r="D1925" s="344">
        <v>38.770000000000003</v>
      </c>
      <c r="E1925" s="360">
        <v>0</v>
      </c>
      <c r="F1925" s="344">
        <v>2.1</v>
      </c>
      <c r="G1925" s="360">
        <v>0</v>
      </c>
      <c r="H1925" s="344">
        <v>1.88</v>
      </c>
      <c r="I1925" s="360">
        <v>0</v>
      </c>
      <c r="J1925" s="344">
        <v>1.76</v>
      </c>
      <c r="K1925" s="360">
        <v>0</v>
      </c>
      <c r="L1925" s="344">
        <v>2.0299999999999998</v>
      </c>
      <c r="M1925" s="360">
        <v>0</v>
      </c>
      <c r="N1925" s="344">
        <v>1.99</v>
      </c>
      <c r="O1925" s="360">
        <v>0</v>
      </c>
      <c r="P1925" s="344">
        <v>1.39</v>
      </c>
      <c r="Q1925" s="360">
        <v>0</v>
      </c>
      <c r="R1925" s="344">
        <v>1.63</v>
      </c>
    </row>
    <row r="1926" spans="1:18">
      <c r="A1926" s="296">
        <v>1917307</v>
      </c>
      <c r="B1926" s="343" t="s">
        <v>1953</v>
      </c>
      <c r="C1926" s="296" t="s">
        <v>222</v>
      </c>
      <c r="D1926" s="344">
        <v>40.799999999999997</v>
      </c>
      <c r="E1926" s="360">
        <v>1</v>
      </c>
      <c r="F1926" s="344">
        <v>5.9</v>
      </c>
      <c r="G1926" s="360">
        <v>0</v>
      </c>
      <c r="H1926" s="344">
        <v>5.75</v>
      </c>
      <c r="I1926" s="360">
        <v>1</v>
      </c>
      <c r="J1926" s="344">
        <v>6.65</v>
      </c>
      <c r="K1926" s="360">
        <v>0</v>
      </c>
      <c r="L1926" s="344">
        <v>6.62</v>
      </c>
      <c r="M1926" s="360">
        <v>0</v>
      </c>
      <c r="N1926" s="344">
        <v>5.75</v>
      </c>
      <c r="O1926" s="360">
        <v>1</v>
      </c>
      <c r="P1926" s="344">
        <v>5.99</v>
      </c>
      <c r="Q1926" s="360">
        <v>0</v>
      </c>
      <c r="R1926" s="344">
        <v>5.48</v>
      </c>
    </row>
    <row r="1927" spans="1:18">
      <c r="A1927" s="296">
        <v>1917272</v>
      </c>
      <c r="B1927" s="343" t="s">
        <v>1954</v>
      </c>
      <c r="C1927" s="296" t="s">
        <v>222</v>
      </c>
      <c r="D1927" s="344">
        <v>5.23</v>
      </c>
      <c r="E1927" s="360">
        <v>1</v>
      </c>
      <c r="F1927" s="344">
        <v>1.36</v>
      </c>
      <c r="G1927" s="360">
        <v>0</v>
      </c>
      <c r="H1927" s="344">
        <v>1.33</v>
      </c>
      <c r="I1927" s="360">
        <v>1</v>
      </c>
      <c r="J1927" s="344">
        <v>1.53</v>
      </c>
      <c r="K1927" s="360">
        <v>0</v>
      </c>
      <c r="L1927" s="344">
        <v>1.53</v>
      </c>
      <c r="M1927" s="360">
        <v>0</v>
      </c>
      <c r="N1927" s="344">
        <v>1.33</v>
      </c>
      <c r="O1927" s="360">
        <v>1</v>
      </c>
      <c r="P1927" s="344">
        <v>1.38</v>
      </c>
      <c r="Q1927" s="360">
        <v>0</v>
      </c>
      <c r="R1927" s="344">
        <v>1.26</v>
      </c>
    </row>
    <row r="1928" spans="1:18">
      <c r="A1928" s="296">
        <v>1917273</v>
      </c>
      <c r="B1928" s="343" t="s">
        <v>1955</v>
      </c>
      <c r="C1928" s="296" t="s">
        <v>222</v>
      </c>
      <c r="D1928" s="344">
        <v>5.49</v>
      </c>
      <c r="E1928" s="360">
        <v>1</v>
      </c>
      <c r="F1928" s="344">
        <v>6.46</v>
      </c>
      <c r="G1928" s="360">
        <v>0</v>
      </c>
      <c r="H1928" s="344">
        <v>6.29</v>
      </c>
      <c r="I1928" s="360">
        <v>1</v>
      </c>
      <c r="J1928" s="344">
        <v>7.27</v>
      </c>
      <c r="K1928" s="360">
        <v>0</v>
      </c>
      <c r="L1928" s="344">
        <v>7.24</v>
      </c>
      <c r="M1928" s="360">
        <v>0</v>
      </c>
      <c r="N1928" s="344">
        <v>6.29</v>
      </c>
      <c r="O1928" s="360">
        <v>1</v>
      </c>
      <c r="P1928" s="344">
        <v>6.55</v>
      </c>
      <c r="Q1928" s="360">
        <v>0</v>
      </c>
      <c r="R1928" s="344">
        <v>6</v>
      </c>
    </row>
    <row r="1929" spans="1:18">
      <c r="A1929" s="296">
        <v>1917729</v>
      </c>
      <c r="B1929" s="343" t="s">
        <v>1956</v>
      </c>
      <c r="C1929" s="296" t="s">
        <v>222</v>
      </c>
      <c r="D1929" s="344">
        <v>4.93</v>
      </c>
      <c r="E1929" s="360">
        <v>0</v>
      </c>
      <c r="F1929" s="344">
        <v>13.12</v>
      </c>
      <c r="G1929" s="360">
        <v>0</v>
      </c>
      <c r="H1929" s="344">
        <v>13.48</v>
      </c>
      <c r="I1929" s="360">
        <v>0</v>
      </c>
      <c r="J1929" s="344">
        <v>13.69</v>
      </c>
      <c r="K1929" s="360">
        <v>0</v>
      </c>
      <c r="L1929" s="344">
        <v>13.08</v>
      </c>
      <c r="M1929" s="360">
        <v>0</v>
      </c>
      <c r="N1929" s="344">
        <v>13.48</v>
      </c>
      <c r="O1929" s="360">
        <v>0</v>
      </c>
      <c r="P1929" s="344">
        <v>12.45</v>
      </c>
      <c r="Q1929" s="360">
        <v>0</v>
      </c>
      <c r="R1929" s="344">
        <v>12.57</v>
      </c>
    </row>
    <row r="1930" spans="1:18">
      <c r="A1930" s="296">
        <v>1917367</v>
      </c>
      <c r="B1930" s="343" t="s">
        <v>1957</v>
      </c>
      <c r="C1930" s="296" t="s">
        <v>222</v>
      </c>
      <c r="D1930" s="344">
        <v>5.73</v>
      </c>
      <c r="E1930" s="360"/>
      <c r="F1930" s="344">
        <v>0</v>
      </c>
      <c r="G1930" s="360"/>
      <c r="H1930" s="344">
        <v>0</v>
      </c>
      <c r="I1930" s="360"/>
      <c r="J1930" s="344">
        <v>0</v>
      </c>
      <c r="K1930" s="360"/>
      <c r="L1930" s="344">
        <v>0</v>
      </c>
      <c r="M1930" s="360"/>
      <c r="N1930" s="344">
        <v>0</v>
      </c>
      <c r="O1930" s="360"/>
      <c r="P1930" s="344">
        <v>0</v>
      </c>
      <c r="Q1930" s="360"/>
      <c r="R1930" s="344">
        <v>0</v>
      </c>
    </row>
    <row r="1931" spans="1:18">
      <c r="A1931" s="296">
        <v>1917368</v>
      </c>
      <c r="B1931" s="343" t="s">
        <v>1958</v>
      </c>
      <c r="C1931" s="296" t="s">
        <v>222</v>
      </c>
      <c r="D1931" s="344">
        <v>6.11</v>
      </c>
      <c r="E1931" s="360"/>
      <c r="F1931" s="344">
        <v>0</v>
      </c>
      <c r="G1931" s="360"/>
      <c r="H1931" s="344">
        <v>0</v>
      </c>
      <c r="I1931" s="360"/>
      <c r="J1931" s="344">
        <v>0</v>
      </c>
      <c r="K1931" s="360"/>
      <c r="L1931" s="344">
        <v>0</v>
      </c>
      <c r="M1931" s="360"/>
      <c r="N1931" s="344">
        <v>0</v>
      </c>
      <c r="O1931" s="360"/>
      <c r="P1931" s="344">
        <v>0</v>
      </c>
      <c r="Q1931" s="360"/>
      <c r="R1931" s="344">
        <v>0</v>
      </c>
    </row>
    <row r="1932" spans="1:18">
      <c r="A1932" s="296">
        <v>1917369</v>
      </c>
      <c r="B1932" s="343" t="s">
        <v>1959</v>
      </c>
      <c r="C1932" s="296" t="s">
        <v>222</v>
      </c>
      <c r="D1932" s="344">
        <v>6.64</v>
      </c>
      <c r="E1932" s="360"/>
      <c r="F1932" s="344">
        <v>0</v>
      </c>
      <c r="G1932" s="360"/>
      <c r="H1932" s="344">
        <v>0</v>
      </c>
      <c r="I1932" s="360"/>
      <c r="J1932" s="344">
        <v>0</v>
      </c>
      <c r="K1932" s="360"/>
      <c r="L1932" s="344">
        <v>0</v>
      </c>
      <c r="M1932" s="360"/>
      <c r="N1932" s="344">
        <v>0</v>
      </c>
      <c r="O1932" s="360"/>
      <c r="P1932" s="344">
        <v>0</v>
      </c>
      <c r="Q1932" s="360"/>
      <c r="R1932" s="344">
        <v>0</v>
      </c>
    </row>
    <row r="1933" spans="1:18">
      <c r="A1933" s="296">
        <v>1917370</v>
      </c>
      <c r="B1933" s="343" t="s">
        <v>1960</v>
      </c>
      <c r="C1933" s="296" t="s">
        <v>222</v>
      </c>
      <c r="D1933" s="344">
        <v>6.98</v>
      </c>
      <c r="E1933" s="360">
        <v>0</v>
      </c>
      <c r="F1933" s="344">
        <v>16.27</v>
      </c>
      <c r="G1933" s="360">
        <v>0</v>
      </c>
      <c r="H1933" s="344">
        <v>20.67</v>
      </c>
      <c r="I1933" s="360">
        <v>0</v>
      </c>
      <c r="J1933" s="344">
        <v>19.63</v>
      </c>
      <c r="K1933" s="360">
        <v>0</v>
      </c>
      <c r="L1933" s="344">
        <v>19.8</v>
      </c>
      <c r="M1933" s="360">
        <v>0</v>
      </c>
      <c r="N1933" s="344">
        <v>17.399999999999999</v>
      </c>
      <c r="O1933" s="360">
        <v>0</v>
      </c>
      <c r="P1933" s="344">
        <v>16.53</v>
      </c>
      <c r="Q1933" s="360">
        <v>0</v>
      </c>
      <c r="R1933" s="344">
        <v>16.04</v>
      </c>
    </row>
    <row r="1934" spans="1:18">
      <c r="A1934" s="296">
        <v>1917371</v>
      </c>
      <c r="B1934" s="343" t="s">
        <v>1961</v>
      </c>
      <c r="C1934" s="296" t="s">
        <v>222</v>
      </c>
      <c r="D1934" s="344">
        <v>7.3</v>
      </c>
      <c r="E1934" s="360">
        <v>0</v>
      </c>
      <c r="F1934" s="344">
        <v>4.58</v>
      </c>
      <c r="G1934" s="360">
        <v>0</v>
      </c>
      <c r="H1934" s="344">
        <v>4.58</v>
      </c>
      <c r="I1934" s="360">
        <v>0</v>
      </c>
      <c r="J1934" s="344">
        <v>4.58</v>
      </c>
      <c r="K1934" s="360">
        <v>0</v>
      </c>
      <c r="L1934" s="344">
        <v>4.58</v>
      </c>
      <c r="M1934" s="360">
        <v>0</v>
      </c>
      <c r="N1934" s="344">
        <v>4.58</v>
      </c>
      <c r="O1934" s="360">
        <v>0</v>
      </c>
      <c r="P1934" s="344">
        <v>4.58</v>
      </c>
      <c r="Q1934" s="360">
        <v>0</v>
      </c>
      <c r="R1934" s="344">
        <v>4.58</v>
      </c>
    </row>
    <row r="1935" spans="1:18">
      <c r="A1935" s="296">
        <v>1917372</v>
      </c>
      <c r="B1935" s="343" t="s">
        <v>1962</v>
      </c>
      <c r="C1935" s="296" t="s">
        <v>222</v>
      </c>
      <c r="D1935" s="344">
        <v>7.63</v>
      </c>
      <c r="E1935" s="360">
        <v>0</v>
      </c>
      <c r="F1935" s="344">
        <v>0.56999999999999995</v>
      </c>
      <c r="G1935" s="360">
        <v>0</v>
      </c>
      <c r="H1935" s="344">
        <v>0.56999999999999995</v>
      </c>
      <c r="I1935" s="360">
        <v>0</v>
      </c>
      <c r="J1935" s="344">
        <v>0.56999999999999995</v>
      </c>
      <c r="K1935" s="360">
        <v>0</v>
      </c>
      <c r="L1935" s="344">
        <v>0.56999999999999995</v>
      </c>
      <c r="M1935" s="360">
        <v>0</v>
      </c>
      <c r="N1935" s="344">
        <v>0.56999999999999995</v>
      </c>
      <c r="O1935" s="360">
        <v>0</v>
      </c>
      <c r="P1935" s="344">
        <v>0.56999999999999995</v>
      </c>
      <c r="Q1935" s="360">
        <v>0</v>
      </c>
      <c r="R1935" s="344">
        <v>0.56999999999999995</v>
      </c>
    </row>
    <row r="1936" spans="1:18">
      <c r="A1936" s="296">
        <v>1917373</v>
      </c>
      <c r="B1936" s="343" t="s">
        <v>1963</v>
      </c>
      <c r="C1936" s="296" t="s">
        <v>222</v>
      </c>
      <c r="D1936" s="344">
        <v>7.89</v>
      </c>
      <c r="E1936" s="360">
        <v>0</v>
      </c>
      <c r="F1936" s="344">
        <v>1.41</v>
      </c>
      <c r="G1936" s="360">
        <v>0</v>
      </c>
      <c r="H1936" s="344">
        <v>1.41</v>
      </c>
      <c r="I1936" s="360">
        <v>0</v>
      </c>
      <c r="J1936" s="344">
        <v>1.41</v>
      </c>
      <c r="K1936" s="360">
        <v>0</v>
      </c>
      <c r="L1936" s="344">
        <v>1.41</v>
      </c>
      <c r="M1936" s="360">
        <v>0</v>
      </c>
      <c r="N1936" s="344">
        <v>1.41</v>
      </c>
      <c r="O1936" s="360">
        <v>0</v>
      </c>
      <c r="P1936" s="344">
        <v>1.41</v>
      </c>
      <c r="Q1936" s="360">
        <v>0</v>
      </c>
      <c r="R1936" s="344">
        <v>1.41</v>
      </c>
    </row>
    <row r="1937" spans="1:18">
      <c r="A1937" s="296">
        <v>1917374</v>
      </c>
      <c r="B1937" s="343" t="s">
        <v>1964</v>
      </c>
      <c r="C1937" s="296" t="s">
        <v>222</v>
      </c>
      <c r="D1937" s="344">
        <v>8.49</v>
      </c>
      <c r="E1937" s="360">
        <v>0</v>
      </c>
      <c r="F1937" s="344">
        <v>5.73</v>
      </c>
      <c r="G1937" s="360">
        <v>0</v>
      </c>
      <c r="H1937" s="344">
        <v>5.73</v>
      </c>
      <c r="I1937" s="360">
        <v>0</v>
      </c>
      <c r="J1937" s="344">
        <v>5.73</v>
      </c>
      <c r="K1937" s="360">
        <v>0</v>
      </c>
      <c r="L1937" s="344">
        <v>5.73</v>
      </c>
      <c r="M1937" s="360">
        <v>0</v>
      </c>
      <c r="N1937" s="344">
        <v>5.73</v>
      </c>
      <c r="O1937" s="360">
        <v>0</v>
      </c>
      <c r="P1937" s="344">
        <v>5.73</v>
      </c>
      <c r="Q1937" s="360">
        <v>0</v>
      </c>
      <c r="R1937" s="344">
        <v>5.73</v>
      </c>
    </row>
    <row r="1938" spans="1:18">
      <c r="A1938" s="296">
        <v>1917375</v>
      </c>
      <c r="B1938" s="343" t="s">
        <v>1965</v>
      </c>
      <c r="C1938" s="296" t="s">
        <v>222</v>
      </c>
      <c r="D1938" s="344">
        <v>8.7899999999999991</v>
      </c>
      <c r="E1938" s="360">
        <v>0</v>
      </c>
      <c r="F1938" s="344">
        <v>41.61</v>
      </c>
      <c r="G1938" s="360">
        <v>0</v>
      </c>
      <c r="H1938" s="344">
        <v>46.89</v>
      </c>
      <c r="I1938" s="360">
        <v>0</v>
      </c>
      <c r="J1938" s="344">
        <v>39.47</v>
      </c>
      <c r="K1938" s="360">
        <v>0</v>
      </c>
      <c r="L1938" s="344">
        <v>42.08</v>
      </c>
      <c r="M1938" s="360">
        <v>0</v>
      </c>
      <c r="N1938" s="344">
        <v>42.61</v>
      </c>
      <c r="O1938" s="360">
        <v>0</v>
      </c>
      <c r="P1938" s="344">
        <v>39.869999999999997</v>
      </c>
      <c r="Q1938" s="360">
        <v>0</v>
      </c>
      <c r="R1938" s="344">
        <v>40.869999999999997</v>
      </c>
    </row>
    <row r="1939" spans="1:18">
      <c r="A1939" s="296">
        <v>1917376</v>
      </c>
      <c r="B1939" s="343" t="s">
        <v>1966</v>
      </c>
      <c r="C1939" s="296" t="s">
        <v>222</v>
      </c>
      <c r="D1939" s="344">
        <v>9.09</v>
      </c>
      <c r="E1939" s="360">
        <v>0</v>
      </c>
      <c r="F1939" s="344">
        <v>12.52</v>
      </c>
      <c r="G1939" s="360">
        <v>0</v>
      </c>
      <c r="H1939" s="344">
        <v>12.52</v>
      </c>
      <c r="I1939" s="360">
        <v>0</v>
      </c>
      <c r="J1939" s="344">
        <v>12.52</v>
      </c>
      <c r="K1939" s="360">
        <v>0</v>
      </c>
      <c r="L1939" s="344">
        <v>12.52</v>
      </c>
      <c r="M1939" s="360">
        <v>0</v>
      </c>
      <c r="N1939" s="344">
        <v>12.52</v>
      </c>
      <c r="O1939" s="360">
        <v>0</v>
      </c>
      <c r="P1939" s="344">
        <v>12.52</v>
      </c>
      <c r="Q1939" s="360">
        <v>0</v>
      </c>
      <c r="R1939" s="344">
        <v>12.52</v>
      </c>
    </row>
    <row r="1940" spans="1:18">
      <c r="A1940" s="296">
        <v>1917377</v>
      </c>
      <c r="B1940" s="343" t="s">
        <v>1967</v>
      </c>
      <c r="C1940" s="296" t="s">
        <v>222</v>
      </c>
      <c r="D1940" s="344">
        <v>9.4</v>
      </c>
      <c r="E1940" s="360">
        <v>0</v>
      </c>
      <c r="F1940" s="344">
        <v>1.56</v>
      </c>
      <c r="G1940" s="360">
        <v>0</v>
      </c>
      <c r="H1940" s="344">
        <v>1.56</v>
      </c>
      <c r="I1940" s="360">
        <v>0</v>
      </c>
      <c r="J1940" s="344">
        <v>1.56</v>
      </c>
      <c r="K1940" s="360">
        <v>0</v>
      </c>
      <c r="L1940" s="344">
        <v>1.56</v>
      </c>
      <c r="M1940" s="360">
        <v>0</v>
      </c>
      <c r="N1940" s="344">
        <v>1.56</v>
      </c>
      <c r="O1940" s="360">
        <v>0</v>
      </c>
      <c r="P1940" s="344">
        <v>1.56</v>
      </c>
      <c r="Q1940" s="360">
        <v>0</v>
      </c>
      <c r="R1940" s="344">
        <v>1.56</v>
      </c>
    </row>
    <row r="1941" spans="1:18">
      <c r="A1941" s="296">
        <v>1917378</v>
      </c>
      <c r="B1941" s="343" t="s">
        <v>1968</v>
      </c>
      <c r="C1941" s="296" t="s">
        <v>222</v>
      </c>
      <c r="D1941" s="344">
        <v>9.7200000000000006</v>
      </c>
      <c r="E1941" s="360">
        <v>0</v>
      </c>
      <c r="F1941" s="344">
        <v>3.86</v>
      </c>
      <c r="G1941" s="360">
        <v>0</v>
      </c>
      <c r="H1941" s="344">
        <v>3.86</v>
      </c>
      <c r="I1941" s="360">
        <v>0</v>
      </c>
      <c r="J1941" s="344">
        <v>3.86</v>
      </c>
      <c r="K1941" s="360">
        <v>0</v>
      </c>
      <c r="L1941" s="344">
        <v>3.86</v>
      </c>
      <c r="M1941" s="360">
        <v>0</v>
      </c>
      <c r="N1941" s="344">
        <v>3.86</v>
      </c>
      <c r="O1941" s="360">
        <v>0</v>
      </c>
      <c r="P1941" s="344">
        <v>3.86</v>
      </c>
      <c r="Q1941" s="360">
        <v>0</v>
      </c>
      <c r="R1941" s="344">
        <v>3.86</v>
      </c>
    </row>
    <row r="1942" spans="1:18">
      <c r="A1942" s="296">
        <v>1917379</v>
      </c>
      <c r="B1942" s="343" t="s">
        <v>1969</v>
      </c>
      <c r="C1942" s="296" t="s">
        <v>222</v>
      </c>
      <c r="D1942" s="344">
        <v>10.35</v>
      </c>
      <c r="E1942" s="360">
        <v>0</v>
      </c>
      <c r="F1942" s="344">
        <v>15.65</v>
      </c>
      <c r="G1942" s="360">
        <v>0</v>
      </c>
      <c r="H1942" s="344">
        <v>15.65</v>
      </c>
      <c r="I1942" s="360">
        <v>0</v>
      </c>
      <c r="J1942" s="344">
        <v>15.65</v>
      </c>
      <c r="K1942" s="360">
        <v>0</v>
      </c>
      <c r="L1942" s="344">
        <v>15.65</v>
      </c>
      <c r="M1942" s="360">
        <v>0</v>
      </c>
      <c r="N1942" s="344">
        <v>15.65</v>
      </c>
      <c r="O1942" s="360">
        <v>0</v>
      </c>
      <c r="P1942" s="344">
        <v>15.65</v>
      </c>
      <c r="Q1942" s="360">
        <v>0</v>
      </c>
      <c r="R1942" s="344">
        <v>15.65</v>
      </c>
    </row>
    <row r="1943" spans="1:18">
      <c r="A1943" s="296">
        <v>1917380</v>
      </c>
      <c r="B1943" s="343" t="s">
        <v>1970</v>
      </c>
      <c r="C1943" s="296" t="s">
        <v>222</v>
      </c>
      <c r="D1943" s="344">
        <v>10.74</v>
      </c>
      <c r="E1943" s="360">
        <v>0</v>
      </c>
      <c r="F1943" s="344">
        <v>36.81</v>
      </c>
      <c r="G1943" s="360">
        <v>0</v>
      </c>
      <c r="H1943" s="344">
        <v>37.81</v>
      </c>
      <c r="I1943" s="360">
        <v>0</v>
      </c>
      <c r="J1943" s="344">
        <v>38.4</v>
      </c>
      <c r="K1943" s="360">
        <v>0</v>
      </c>
      <c r="L1943" s="344">
        <v>36.69</v>
      </c>
      <c r="M1943" s="360">
        <v>0</v>
      </c>
      <c r="N1943" s="344">
        <v>37.81</v>
      </c>
      <c r="O1943" s="360">
        <v>0</v>
      </c>
      <c r="P1943" s="344">
        <v>34.92</v>
      </c>
      <c r="Q1943" s="360">
        <v>0</v>
      </c>
      <c r="R1943" s="344">
        <v>35.28</v>
      </c>
    </row>
    <row r="1944" spans="1:18">
      <c r="A1944" s="296">
        <v>1917381</v>
      </c>
      <c r="B1944" s="343" t="s">
        <v>1971</v>
      </c>
      <c r="C1944" s="296" t="s">
        <v>222</v>
      </c>
      <c r="D1944" s="344">
        <v>11.14</v>
      </c>
      <c r="E1944" s="360">
        <v>1</v>
      </c>
      <c r="F1944" s="344">
        <v>29.47</v>
      </c>
      <c r="G1944" s="360">
        <v>1</v>
      </c>
      <c r="H1944" s="344">
        <v>29.47</v>
      </c>
      <c r="I1944" s="360">
        <v>1</v>
      </c>
      <c r="J1944" s="344">
        <v>29.47</v>
      </c>
      <c r="K1944" s="360">
        <v>1</v>
      </c>
      <c r="L1944" s="344">
        <v>27.7</v>
      </c>
      <c r="M1944" s="360">
        <v>0</v>
      </c>
      <c r="N1944" s="344">
        <v>29.47</v>
      </c>
      <c r="O1944" s="360">
        <v>1</v>
      </c>
      <c r="P1944" s="344">
        <v>29.47</v>
      </c>
      <c r="Q1944" s="360">
        <v>1</v>
      </c>
      <c r="R1944" s="344">
        <v>29.69</v>
      </c>
    </row>
    <row r="1945" spans="1:18">
      <c r="A1945" s="296">
        <v>1917382</v>
      </c>
      <c r="B1945" s="343" t="s">
        <v>1972</v>
      </c>
      <c r="C1945" s="296" t="s">
        <v>222</v>
      </c>
      <c r="D1945" s="344">
        <v>11.63</v>
      </c>
      <c r="E1945" s="360">
        <v>1</v>
      </c>
      <c r="F1945" s="344">
        <v>4.57</v>
      </c>
      <c r="G1945" s="360">
        <v>1</v>
      </c>
      <c r="H1945" s="344">
        <v>4.57</v>
      </c>
      <c r="I1945" s="360">
        <v>1</v>
      </c>
      <c r="J1945" s="344">
        <v>4.57</v>
      </c>
      <c r="K1945" s="360">
        <v>1</v>
      </c>
      <c r="L1945" s="344">
        <v>4.37</v>
      </c>
      <c r="M1945" s="360">
        <v>0</v>
      </c>
      <c r="N1945" s="344">
        <v>4.57</v>
      </c>
      <c r="O1945" s="360">
        <v>1</v>
      </c>
      <c r="P1945" s="344">
        <v>4.57</v>
      </c>
      <c r="Q1945" s="360">
        <v>1</v>
      </c>
      <c r="R1945" s="344">
        <v>4.59</v>
      </c>
    </row>
    <row r="1946" spans="1:18">
      <c r="A1946" s="296">
        <v>1917383</v>
      </c>
      <c r="B1946" s="343" t="s">
        <v>1973</v>
      </c>
      <c r="C1946" s="296" t="s">
        <v>222</v>
      </c>
      <c r="D1946" s="344">
        <v>12.06</v>
      </c>
      <c r="E1946" s="360">
        <v>1</v>
      </c>
      <c r="F1946" s="344">
        <v>11.31</v>
      </c>
      <c r="G1946" s="360">
        <v>1</v>
      </c>
      <c r="H1946" s="344">
        <v>11.31</v>
      </c>
      <c r="I1946" s="360">
        <v>1</v>
      </c>
      <c r="J1946" s="344">
        <v>11.31</v>
      </c>
      <c r="K1946" s="360">
        <v>1</v>
      </c>
      <c r="L1946" s="344">
        <v>10.84</v>
      </c>
      <c r="M1946" s="360">
        <v>0</v>
      </c>
      <c r="N1946" s="344">
        <v>11.31</v>
      </c>
      <c r="O1946" s="360">
        <v>1</v>
      </c>
      <c r="P1946" s="344">
        <v>11.31</v>
      </c>
      <c r="Q1946" s="360">
        <v>1</v>
      </c>
      <c r="R1946" s="344">
        <v>11.36</v>
      </c>
    </row>
    <row r="1947" spans="1:18">
      <c r="A1947" s="296">
        <v>1917384</v>
      </c>
      <c r="B1947" s="343" t="s">
        <v>1974</v>
      </c>
      <c r="C1947" s="296" t="s">
        <v>222</v>
      </c>
      <c r="D1947" s="344">
        <v>12.76</v>
      </c>
      <c r="E1947" s="360">
        <v>1</v>
      </c>
      <c r="F1947" s="344">
        <v>53.01</v>
      </c>
      <c r="G1947" s="360">
        <v>1</v>
      </c>
      <c r="H1947" s="344">
        <v>53.01</v>
      </c>
      <c r="I1947" s="360">
        <v>1</v>
      </c>
      <c r="J1947" s="344">
        <v>53.01</v>
      </c>
      <c r="K1947" s="360">
        <v>1</v>
      </c>
      <c r="L1947" s="344">
        <v>50.42</v>
      </c>
      <c r="M1947" s="360">
        <v>0</v>
      </c>
      <c r="N1947" s="344">
        <v>53.01</v>
      </c>
      <c r="O1947" s="360">
        <v>1</v>
      </c>
      <c r="P1947" s="344">
        <v>53.01</v>
      </c>
      <c r="Q1947" s="360">
        <v>1</v>
      </c>
      <c r="R1947" s="344">
        <v>53.32</v>
      </c>
    </row>
    <row r="1948" spans="1:18">
      <c r="A1948" s="296">
        <v>1917385</v>
      </c>
      <c r="B1948" s="343" t="s">
        <v>1975</v>
      </c>
      <c r="C1948" s="296" t="s">
        <v>222</v>
      </c>
      <c r="D1948" s="344">
        <v>13.31</v>
      </c>
      <c r="E1948" s="360">
        <v>0</v>
      </c>
      <c r="F1948" s="344">
        <v>148.12</v>
      </c>
      <c r="G1948" s="360">
        <v>0</v>
      </c>
      <c r="H1948" s="344">
        <v>152.15</v>
      </c>
      <c r="I1948" s="360">
        <v>0</v>
      </c>
      <c r="J1948" s="344">
        <v>154.52000000000001</v>
      </c>
      <c r="K1948" s="360">
        <v>0</v>
      </c>
      <c r="L1948" s="344">
        <v>147.65</v>
      </c>
      <c r="M1948" s="360">
        <v>0</v>
      </c>
      <c r="N1948" s="344">
        <v>152.15</v>
      </c>
      <c r="O1948" s="360">
        <v>0</v>
      </c>
      <c r="P1948" s="344">
        <v>140.54</v>
      </c>
      <c r="Q1948" s="360">
        <v>0</v>
      </c>
      <c r="R1948" s="344">
        <v>141.96</v>
      </c>
    </row>
    <row r="1949" spans="1:18">
      <c r="A1949" s="296">
        <v>1917386</v>
      </c>
      <c r="B1949" s="343" t="s">
        <v>1976</v>
      </c>
      <c r="C1949" s="296" t="s">
        <v>222</v>
      </c>
      <c r="D1949" s="344">
        <v>13.88</v>
      </c>
      <c r="E1949" s="360">
        <v>1</v>
      </c>
      <c r="F1949" s="344">
        <v>35.94</v>
      </c>
      <c r="G1949" s="360">
        <v>1</v>
      </c>
      <c r="H1949" s="344">
        <v>35.94</v>
      </c>
      <c r="I1949" s="360">
        <v>1</v>
      </c>
      <c r="J1949" s="344">
        <v>35.94</v>
      </c>
      <c r="K1949" s="360">
        <v>1</v>
      </c>
      <c r="L1949" s="344">
        <v>34.17</v>
      </c>
      <c r="M1949" s="360">
        <v>0.1893</v>
      </c>
      <c r="N1949" s="344">
        <v>35.94</v>
      </c>
      <c r="O1949" s="360">
        <v>1</v>
      </c>
      <c r="P1949" s="344">
        <v>35.94</v>
      </c>
      <c r="Q1949" s="360">
        <v>1</v>
      </c>
      <c r="R1949" s="344">
        <v>36.159999999999997</v>
      </c>
    </row>
    <row r="1950" spans="1:18">
      <c r="A1950" s="296">
        <v>1917387</v>
      </c>
      <c r="B1950" s="343" t="s">
        <v>1977</v>
      </c>
      <c r="C1950" s="296" t="s">
        <v>222</v>
      </c>
      <c r="D1950" s="344">
        <v>14.47</v>
      </c>
      <c r="E1950" s="360">
        <v>1</v>
      </c>
      <c r="F1950" s="344">
        <v>5.08</v>
      </c>
      <c r="G1950" s="360">
        <v>1</v>
      </c>
      <c r="H1950" s="344">
        <v>5.08</v>
      </c>
      <c r="I1950" s="360">
        <v>1</v>
      </c>
      <c r="J1950" s="344">
        <v>5.08</v>
      </c>
      <c r="K1950" s="360">
        <v>1</v>
      </c>
      <c r="L1950" s="344">
        <v>4.88</v>
      </c>
      <c r="M1950" s="360">
        <v>0.1045</v>
      </c>
      <c r="N1950" s="344">
        <v>5.08</v>
      </c>
      <c r="O1950" s="360">
        <v>1</v>
      </c>
      <c r="P1950" s="344">
        <v>5.08</v>
      </c>
      <c r="Q1950" s="360">
        <v>1</v>
      </c>
      <c r="R1950" s="344">
        <v>5.0999999999999996</v>
      </c>
    </row>
    <row r="1951" spans="1:18">
      <c r="A1951" s="296">
        <v>1917388</v>
      </c>
      <c r="B1951" s="343" t="s">
        <v>1978</v>
      </c>
      <c r="C1951" s="296" t="s">
        <v>222</v>
      </c>
      <c r="D1951" s="344">
        <v>15.09</v>
      </c>
      <c r="E1951" s="360">
        <v>1</v>
      </c>
      <c r="F1951" s="344">
        <v>12.64</v>
      </c>
      <c r="G1951" s="360">
        <v>1</v>
      </c>
      <c r="H1951" s="344">
        <v>12.64</v>
      </c>
      <c r="I1951" s="360">
        <v>1</v>
      </c>
      <c r="J1951" s="344">
        <v>12.64</v>
      </c>
      <c r="K1951" s="360">
        <v>1</v>
      </c>
      <c r="L1951" s="344">
        <v>12.17</v>
      </c>
      <c r="M1951" s="360">
        <v>0.10929999999999999</v>
      </c>
      <c r="N1951" s="344">
        <v>12.64</v>
      </c>
      <c r="O1951" s="360">
        <v>1</v>
      </c>
      <c r="P1951" s="344">
        <v>12.64</v>
      </c>
      <c r="Q1951" s="360">
        <v>1</v>
      </c>
      <c r="R1951" s="344">
        <v>12.69</v>
      </c>
    </row>
    <row r="1952" spans="1:18">
      <c r="A1952" s="296">
        <v>1917389</v>
      </c>
      <c r="B1952" s="343" t="s">
        <v>1979</v>
      </c>
      <c r="C1952" s="296" t="s">
        <v>222</v>
      </c>
      <c r="D1952" s="344">
        <v>16.010000000000002</v>
      </c>
      <c r="E1952" s="360">
        <v>1</v>
      </c>
      <c r="F1952" s="344">
        <v>58.4</v>
      </c>
      <c r="G1952" s="360">
        <v>1</v>
      </c>
      <c r="H1952" s="344">
        <v>58.4</v>
      </c>
      <c r="I1952" s="360">
        <v>1</v>
      </c>
      <c r="J1952" s="344">
        <v>58.4</v>
      </c>
      <c r="K1952" s="360">
        <v>1</v>
      </c>
      <c r="L1952" s="344">
        <v>55.81</v>
      </c>
      <c r="M1952" s="360">
        <v>9.6600000000000005E-2</v>
      </c>
      <c r="N1952" s="344">
        <v>58.4</v>
      </c>
      <c r="O1952" s="360">
        <v>1</v>
      </c>
      <c r="P1952" s="344">
        <v>58.4</v>
      </c>
      <c r="Q1952" s="360">
        <v>1</v>
      </c>
      <c r="R1952" s="344">
        <v>58.71</v>
      </c>
    </row>
    <row r="1953" spans="1:18">
      <c r="A1953" s="296">
        <v>1917390</v>
      </c>
      <c r="B1953" s="343" t="s">
        <v>1980</v>
      </c>
      <c r="C1953" s="296" t="s">
        <v>222</v>
      </c>
      <c r="D1953" s="344">
        <v>16.87</v>
      </c>
      <c r="E1953" s="360">
        <v>0</v>
      </c>
      <c r="F1953" s="344">
        <v>148.12</v>
      </c>
      <c r="G1953" s="360">
        <v>0</v>
      </c>
      <c r="H1953" s="344">
        <v>152.15</v>
      </c>
      <c r="I1953" s="360">
        <v>0</v>
      </c>
      <c r="J1953" s="344">
        <v>154.52000000000001</v>
      </c>
      <c r="K1953" s="360">
        <v>0</v>
      </c>
      <c r="L1953" s="344">
        <v>147.65</v>
      </c>
      <c r="M1953" s="360">
        <v>0</v>
      </c>
      <c r="N1953" s="344">
        <v>152.15</v>
      </c>
      <c r="O1953" s="360">
        <v>0</v>
      </c>
      <c r="P1953" s="344">
        <v>140.54</v>
      </c>
      <c r="Q1953" s="360">
        <v>0</v>
      </c>
      <c r="R1953" s="344">
        <v>141.96</v>
      </c>
    </row>
    <row r="1954" spans="1:18">
      <c r="A1954" s="296">
        <v>1917391</v>
      </c>
      <c r="B1954" s="343" t="s">
        <v>1981</v>
      </c>
      <c r="C1954" s="296" t="s">
        <v>222</v>
      </c>
      <c r="D1954" s="344">
        <v>17.79</v>
      </c>
      <c r="E1954" s="360">
        <v>1</v>
      </c>
      <c r="F1954" s="344">
        <v>40.19</v>
      </c>
      <c r="G1954" s="360">
        <v>1</v>
      </c>
      <c r="H1954" s="344">
        <v>40.19</v>
      </c>
      <c r="I1954" s="360">
        <v>1</v>
      </c>
      <c r="J1954" s="344">
        <v>40.19</v>
      </c>
      <c r="K1954" s="360">
        <v>1</v>
      </c>
      <c r="L1954" s="344">
        <v>34.1</v>
      </c>
      <c r="M1954" s="360">
        <v>0</v>
      </c>
      <c r="N1954" s="344">
        <v>40.19</v>
      </c>
      <c r="O1954" s="360">
        <v>1</v>
      </c>
      <c r="P1954" s="344">
        <v>40.19</v>
      </c>
      <c r="Q1954" s="360">
        <v>1</v>
      </c>
      <c r="R1954" s="344">
        <v>40.82</v>
      </c>
    </row>
    <row r="1955" spans="1:18">
      <c r="A1955" s="296">
        <v>1917364</v>
      </c>
      <c r="B1955" s="343" t="s">
        <v>1982</v>
      </c>
      <c r="C1955" s="296" t="s">
        <v>222</v>
      </c>
      <c r="D1955" s="344">
        <v>4.62</v>
      </c>
      <c r="E1955" s="360">
        <v>1</v>
      </c>
      <c r="F1955" s="344">
        <v>5.7</v>
      </c>
      <c r="G1955" s="360">
        <v>1</v>
      </c>
      <c r="H1955" s="344">
        <v>5.7</v>
      </c>
      <c r="I1955" s="360">
        <v>1</v>
      </c>
      <c r="J1955" s="344">
        <v>5.7</v>
      </c>
      <c r="K1955" s="360">
        <v>1</v>
      </c>
      <c r="L1955" s="344">
        <v>5</v>
      </c>
      <c r="M1955" s="360">
        <v>0</v>
      </c>
      <c r="N1955" s="344">
        <v>5.7</v>
      </c>
      <c r="O1955" s="360">
        <v>1</v>
      </c>
      <c r="P1955" s="344">
        <v>5.7</v>
      </c>
      <c r="Q1955" s="360">
        <v>1</v>
      </c>
      <c r="R1955" s="344">
        <v>5.76</v>
      </c>
    </row>
    <row r="1956" spans="1:18">
      <c r="A1956" s="296">
        <v>1917392</v>
      </c>
      <c r="B1956" s="343" t="s">
        <v>1983</v>
      </c>
      <c r="C1956" s="296" t="s">
        <v>222</v>
      </c>
      <c r="D1956" s="344">
        <v>18.940000000000001</v>
      </c>
      <c r="E1956" s="360">
        <v>1</v>
      </c>
      <c r="F1956" s="344">
        <v>14.12</v>
      </c>
      <c r="G1956" s="360">
        <v>1</v>
      </c>
      <c r="H1956" s="344">
        <v>14.12</v>
      </c>
      <c r="I1956" s="360">
        <v>1</v>
      </c>
      <c r="J1956" s="344">
        <v>14.12</v>
      </c>
      <c r="K1956" s="360">
        <v>1</v>
      </c>
      <c r="L1956" s="344">
        <v>12.39</v>
      </c>
      <c r="M1956" s="360">
        <v>0</v>
      </c>
      <c r="N1956" s="344">
        <v>14.12</v>
      </c>
      <c r="O1956" s="360">
        <v>1</v>
      </c>
      <c r="P1956" s="344">
        <v>14.12</v>
      </c>
      <c r="Q1956" s="360">
        <v>1</v>
      </c>
      <c r="R1956" s="344">
        <v>14.27</v>
      </c>
    </row>
    <row r="1957" spans="1:18">
      <c r="A1957" s="296">
        <v>1917393</v>
      </c>
      <c r="B1957" s="343" t="s">
        <v>1984</v>
      </c>
      <c r="C1957" s="296" t="s">
        <v>222</v>
      </c>
      <c r="D1957" s="344">
        <v>20.170000000000002</v>
      </c>
      <c r="E1957" s="360">
        <v>1</v>
      </c>
      <c r="F1957" s="344">
        <v>68.72</v>
      </c>
      <c r="G1957" s="360">
        <v>1</v>
      </c>
      <c r="H1957" s="344">
        <v>68.72</v>
      </c>
      <c r="I1957" s="360">
        <v>1</v>
      </c>
      <c r="J1957" s="344">
        <v>68.72</v>
      </c>
      <c r="K1957" s="360">
        <v>1</v>
      </c>
      <c r="L1957" s="344">
        <v>59.42</v>
      </c>
      <c r="M1957" s="360">
        <v>0</v>
      </c>
      <c r="N1957" s="344">
        <v>68.72</v>
      </c>
      <c r="O1957" s="360">
        <v>1</v>
      </c>
      <c r="P1957" s="344">
        <v>68.72</v>
      </c>
      <c r="Q1957" s="360">
        <v>1</v>
      </c>
      <c r="R1957" s="344">
        <v>69.61</v>
      </c>
    </row>
    <row r="1958" spans="1:18">
      <c r="A1958" s="296">
        <v>1917394</v>
      </c>
      <c r="B1958" s="343" t="s">
        <v>1985</v>
      </c>
      <c r="C1958" s="296" t="s">
        <v>222</v>
      </c>
      <c r="D1958" s="344">
        <v>21.85</v>
      </c>
      <c r="E1958" s="360">
        <v>0</v>
      </c>
      <c r="F1958" s="344">
        <v>184.18</v>
      </c>
      <c r="G1958" s="360">
        <v>0</v>
      </c>
      <c r="H1958" s="344">
        <v>189.19</v>
      </c>
      <c r="I1958" s="360">
        <v>0</v>
      </c>
      <c r="J1958" s="344">
        <v>192.14</v>
      </c>
      <c r="K1958" s="360">
        <v>0</v>
      </c>
      <c r="L1958" s="344">
        <v>183.59</v>
      </c>
      <c r="M1958" s="360">
        <v>0</v>
      </c>
      <c r="N1958" s="344">
        <v>189.19</v>
      </c>
      <c r="O1958" s="360">
        <v>0</v>
      </c>
      <c r="P1958" s="344">
        <v>174.75</v>
      </c>
      <c r="Q1958" s="360">
        <v>0</v>
      </c>
      <c r="R1958" s="344">
        <v>176.52</v>
      </c>
    </row>
    <row r="1959" spans="1:18">
      <c r="A1959" s="296">
        <v>1917395</v>
      </c>
      <c r="B1959" s="343" t="s">
        <v>1986</v>
      </c>
      <c r="C1959" s="296" t="s">
        <v>222</v>
      </c>
      <c r="D1959" s="344">
        <v>23.06</v>
      </c>
      <c r="E1959" s="360">
        <v>1</v>
      </c>
      <c r="F1959" s="344">
        <v>43.02</v>
      </c>
      <c r="G1959" s="360">
        <v>1</v>
      </c>
      <c r="H1959" s="344">
        <v>43.02</v>
      </c>
      <c r="I1959" s="360">
        <v>1</v>
      </c>
      <c r="J1959" s="344">
        <v>43.02</v>
      </c>
      <c r="K1959" s="360">
        <v>1</v>
      </c>
      <c r="L1959" s="344">
        <v>36.119999999999997</v>
      </c>
      <c r="M1959" s="360">
        <v>0</v>
      </c>
      <c r="N1959" s="344">
        <v>43.02</v>
      </c>
      <c r="O1959" s="360">
        <v>1</v>
      </c>
      <c r="P1959" s="344">
        <v>43.02</v>
      </c>
      <c r="Q1959" s="360">
        <v>1</v>
      </c>
      <c r="R1959" s="344">
        <v>43.76</v>
      </c>
    </row>
    <row r="1960" spans="1:18">
      <c r="A1960" s="296">
        <v>1917396</v>
      </c>
      <c r="B1960" s="343" t="s">
        <v>1987</v>
      </c>
      <c r="C1960" s="296" t="s">
        <v>222</v>
      </c>
      <c r="D1960" s="344">
        <v>24.45</v>
      </c>
      <c r="E1960" s="360">
        <v>1</v>
      </c>
      <c r="F1960" s="344">
        <v>6</v>
      </c>
      <c r="G1960" s="360">
        <v>1</v>
      </c>
      <c r="H1960" s="344">
        <v>6</v>
      </c>
      <c r="I1960" s="360">
        <v>1</v>
      </c>
      <c r="J1960" s="344">
        <v>6</v>
      </c>
      <c r="K1960" s="360">
        <v>1</v>
      </c>
      <c r="L1960" s="344">
        <v>5.22</v>
      </c>
      <c r="M1960" s="360">
        <v>0</v>
      </c>
      <c r="N1960" s="344">
        <v>6</v>
      </c>
      <c r="O1960" s="360">
        <v>1</v>
      </c>
      <c r="P1960" s="344">
        <v>6</v>
      </c>
      <c r="Q1960" s="360">
        <v>1</v>
      </c>
      <c r="R1960" s="344">
        <v>6.08</v>
      </c>
    </row>
    <row r="1961" spans="1:18">
      <c r="A1961" s="296">
        <v>1917397</v>
      </c>
      <c r="B1961" s="343" t="s">
        <v>1988</v>
      </c>
      <c r="C1961" s="296" t="s">
        <v>222</v>
      </c>
      <c r="D1961" s="344">
        <v>26.03</v>
      </c>
      <c r="E1961" s="360">
        <v>1</v>
      </c>
      <c r="F1961" s="344">
        <v>14.86</v>
      </c>
      <c r="G1961" s="360">
        <v>1</v>
      </c>
      <c r="H1961" s="344">
        <v>14.86</v>
      </c>
      <c r="I1961" s="360">
        <v>1</v>
      </c>
      <c r="J1961" s="344">
        <v>14.86</v>
      </c>
      <c r="K1961" s="360">
        <v>1</v>
      </c>
      <c r="L1961" s="344">
        <v>12.92</v>
      </c>
      <c r="M1961" s="360">
        <v>0</v>
      </c>
      <c r="N1961" s="344">
        <v>14.86</v>
      </c>
      <c r="O1961" s="360">
        <v>1</v>
      </c>
      <c r="P1961" s="344">
        <v>14.86</v>
      </c>
      <c r="Q1961" s="360">
        <v>1</v>
      </c>
      <c r="R1961" s="344">
        <v>15.04</v>
      </c>
    </row>
    <row r="1962" spans="1:18">
      <c r="A1962" s="296">
        <v>1917398</v>
      </c>
      <c r="B1962" s="343" t="s">
        <v>1989</v>
      </c>
      <c r="C1962" s="296" t="s">
        <v>222</v>
      </c>
      <c r="D1962" s="344">
        <v>27.43</v>
      </c>
      <c r="E1962" s="360">
        <v>1</v>
      </c>
      <c r="F1962" s="344">
        <v>72.86</v>
      </c>
      <c r="G1962" s="360">
        <v>1</v>
      </c>
      <c r="H1962" s="344">
        <v>72.86</v>
      </c>
      <c r="I1962" s="360">
        <v>1</v>
      </c>
      <c r="J1962" s="344">
        <v>72.86</v>
      </c>
      <c r="K1962" s="360">
        <v>1</v>
      </c>
      <c r="L1962" s="344">
        <v>62.4</v>
      </c>
      <c r="M1962" s="360">
        <v>0</v>
      </c>
      <c r="N1962" s="344">
        <v>72.86</v>
      </c>
      <c r="O1962" s="360">
        <v>1</v>
      </c>
      <c r="P1962" s="344">
        <v>72.86</v>
      </c>
      <c r="Q1962" s="360">
        <v>1</v>
      </c>
      <c r="R1962" s="344">
        <v>73.91</v>
      </c>
    </row>
    <row r="1963" spans="1:18">
      <c r="A1963" s="296">
        <v>1917399</v>
      </c>
      <c r="B1963" s="343" t="s">
        <v>1990</v>
      </c>
      <c r="C1963" s="296" t="s">
        <v>222</v>
      </c>
      <c r="D1963" s="344">
        <v>29.35</v>
      </c>
      <c r="E1963" s="360">
        <v>0</v>
      </c>
      <c r="F1963" s="344">
        <v>212.5</v>
      </c>
      <c r="G1963" s="360">
        <v>0</v>
      </c>
      <c r="H1963" s="344">
        <v>218.28</v>
      </c>
      <c r="I1963" s="360">
        <v>0</v>
      </c>
      <c r="J1963" s="344">
        <v>221.68</v>
      </c>
      <c r="K1963" s="360">
        <v>0</v>
      </c>
      <c r="L1963" s="344">
        <v>211.82</v>
      </c>
      <c r="M1963" s="360">
        <v>0</v>
      </c>
      <c r="N1963" s="344">
        <v>218.28</v>
      </c>
      <c r="O1963" s="360">
        <v>0</v>
      </c>
      <c r="P1963" s="344">
        <v>201.62</v>
      </c>
      <c r="Q1963" s="360">
        <v>0</v>
      </c>
      <c r="R1963" s="344">
        <v>203.66</v>
      </c>
    </row>
    <row r="1964" spans="1:18">
      <c r="A1964" s="296">
        <v>1917400</v>
      </c>
      <c r="B1964" s="343" t="s">
        <v>1991</v>
      </c>
      <c r="C1964" s="296" t="s">
        <v>222</v>
      </c>
      <c r="D1964" s="344">
        <v>31.15</v>
      </c>
      <c r="E1964" s="360">
        <v>1</v>
      </c>
      <c r="F1964" s="344">
        <v>23.16</v>
      </c>
      <c r="G1964" s="360">
        <v>1</v>
      </c>
      <c r="H1964" s="344">
        <v>23.16</v>
      </c>
      <c r="I1964" s="360">
        <v>1</v>
      </c>
      <c r="J1964" s="344">
        <v>23.16</v>
      </c>
      <c r="K1964" s="360">
        <v>1</v>
      </c>
      <c r="L1964" s="344">
        <v>21.83</v>
      </c>
      <c r="M1964" s="360">
        <v>0</v>
      </c>
      <c r="N1964" s="344">
        <v>23.16</v>
      </c>
      <c r="O1964" s="360">
        <v>1</v>
      </c>
      <c r="P1964" s="344">
        <v>23.16</v>
      </c>
      <c r="Q1964" s="360">
        <v>1</v>
      </c>
      <c r="R1964" s="344">
        <v>23.32</v>
      </c>
    </row>
    <row r="1965" spans="1:18">
      <c r="A1965" s="296">
        <v>1917401</v>
      </c>
      <c r="B1965" s="343" t="s">
        <v>1992</v>
      </c>
      <c r="C1965" s="296" t="s">
        <v>222</v>
      </c>
      <c r="D1965" s="344">
        <v>32.79</v>
      </c>
      <c r="E1965" s="360">
        <v>1</v>
      </c>
      <c r="F1965" s="344">
        <v>3.6</v>
      </c>
      <c r="G1965" s="360">
        <v>1</v>
      </c>
      <c r="H1965" s="344">
        <v>3.6</v>
      </c>
      <c r="I1965" s="360">
        <v>1</v>
      </c>
      <c r="J1965" s="344">
        <v>3.6</v>
      </c>
      <c r="K1965" s="360">
        <v>1</v>
      </c>
      <c r="L1965" s="344">
        <v>3.45</v>
      </c>
      <c r="M1965" s="360">
        <v>0</v>
      </c>
      <c r="N1965" s="344">
        <v>3.6</v>
      </c>
      <c r="O1965" s="360">
        <v>1</v>
      </c>
      <c r="P1965" s="344">
        <v>3.6</v>
      </c>
      <c r="Q1965" s="360">
        <v>1</v>
      </c>
      <c r="R1965" s="344">
        <v>3.61</v>
      </c>
    </row>
    <row r="1966" spans="1:18">
      <c r="A1966" s="296">
        <v>1917365</v>
      </c>
      <c r="B1966" s="343" t="s">
        <v>1993</v>
      </c>
      <c r="C1966" s="296" t="s">
        <v>222</v>
      </c>
      <c r="D1966" s="344">
        <v>5.0599999999999996</v>
      </c>
      <c r="E1966" s="360">
        <v>1</v>
      </c>
      <c r="F1966" s="344">
        <v>8.92</v>
      </c>
      <c r="G1966" s="360">
        <v>1</v>
      </c>
      <c r="H1966" s="344">
        <v>8.92</v>
      </c>
      <c r="I1966" s="360">
        <v>1</v>
      </c>
      <c r="J1966" s="344">
        <v>8.92</v>
      </c>
      <c r="K1966" s="360">
        <v>1</v>
      </c>
      <c r="L1966" s="344">
        <v>8.57</v>
      </c>
      <c r="M1966" s="360">
        <v>0</v>
      </c>
      <c r="N1966" s="344">
        <v>8.92</v>
      </c>
      <c r="O1966" s="360">
        <v>1</v>
      </c>
      <c r="P1966" s="344">
        <v>8.92</v>
      </c>
      <c r="Q1966" s="360">
        <v>1</v>
      </c>
      <c r="R1966" s="344">
        <v>8.9600000000000009</v>
      </c>
    </row>
    <row r="1967" spans="1:18">
      <c r="A1967" s="296">
        <v>1917402</v>
      </c>
      <c r="B1967" s="343" t="s">
        <v>1994</v>
      </c>
      <c r="C1967" s="296" t="s">
        <v>222</v>
      </c>
      <c r="D1967" s="344">
        <v>34.71</v>
      </c>
      <c r="E1967" s="360">
        <v>1</v>
      </c>
      <c r="F1967" s="344">
        <v>41.76</v>
      </c>
      <c r="G1967" s="360">
        <v>1</v>
      </c>
      <c r="H1967" s="344">
        <v>41.76</v>
      </c>
      <c r="I1967" s="360">
        <v>1</v>
      </c>
      <c r="J1967" s="344">
        <v>41.76</v>
      </c>
      <c r="K1967" s="360">
        <v>1</v>
      </c>
      <c r="L1967" s="344">
        <v>39.799999999999997</v>
      </c>
      <c r="M1967" s="360">
        <v>0</v>
      </c>
      <c r="N1967" s="344">
        <v>41.76</v>
      </c>
      <c r="O1967" s="360">
        <v>1</v>
      </c>
      <c r="P1967" s="344">
        <v>41.76</v>
      </c>
      <c r="Q1967" s="360">
        <v>1</v>
      </c>
      <c r="R1967" s="344">
        <v>41.99</v>
      </c>
    </row>
    <row r="1968" spans="1:18">
      <c r="A1968" s="296">
        <v>1917403</v>
      </c>
      <c r="B1968" s="343" t="s">
        <v>1995</v>
      </c>
      <c r="C1968" s="296" t="s">
        <v>222</v>
      </c>
      <c r="D1968" s="344">
        <v>36.85</v>
      </c>
      <c r="E1968" s="360">
        <v>0</v>
      </c>
      <c r="F1968" s="344">
        <v>85.12</v>
      </c>
      <c r="G1968" s="360">
        <v>0</v>
      </c>
      <c r="H1968" s="344">
        <v>87.44</v>
      </c>
      <c r="I1968" s="360">
        <v>0</v>
      </c>
      <c r="J1968" s="344">
        <v>88.8</v>
      </c>
      <c r="K1968" s="360">
        <v>0</v>
      </c>
      <c r="L1968" s="344">
        <v>84.85</v>
      </c>
      <c r="M1968" s="360">
        <v>0</v>
      </c>
      <c r="N1968" s="344">
        <v>87.44</v>
      </c>
      <c r="O1968" s="360">
        <v>0</v>
      </c>
      <c r="P1968" s="344">
        <v>80.760000000000005</v>
      </c>
      <c r="Q1968" s="360">
        <v>0</v>
      </c>
      <c r="R1968" s="344">
        <v>81.58</v>
      </c>
    </row>
    <row r="1969" spans="1:18">
      <c r="A1969" s="296">
        <v>1917404</v>
      </c>
      <c r="B1969" s="343" t="s">
        <v>1996</v>
      </c>
      <c r="C1969" s="296" t="s">
        <v>222</v>
      </c>
      <c r="D1969" s="344">
        <v>39.01</v>
      </c>
      <c r="E1969" s="360">
        <v>1</v>
      </c>
      <c r="F1969" s="344">
        <v>22.39</v>
      </c>
      <c r="G1969" s="360">
        <v>1</v>
      </c>
      <c r="H1969" s="344">
        <v>22.39</v>
      </c>
      <c r="I1969" s="360">
        <v>1</v>
      </c>
      <c r="J1969" s="344">
        <v>22.39</v>
      </c>
      <c r="K1969" s="360">
        <v>1</v>
      </c>
      <c r="L1969" s="344">
        <v>21.06</v>
      </c>
      <c r="M1969" s="360">
        <v>0</v>
      </c>
      <c r="N1969" s="344">
        <v>22.39</v>
      </c>
      <c r="O1969" s="360">
        <v>1</v>
      </c>
      <c r="P1969" s="344">
        <v>22.39</v>
      </c>
      <c r="Q1969" s="360">
        <v>1</v>
      </c>
      <c r="R1969" s="344">
        <v>22.55</v>
      </c>
    </row>
    <row r="1970" spans="1:18">
      <c r="A1970" s="296">
        <v>1917405</v>
      </c>
      <c r="B1970" s="343" t="s">
        <v>1997</v>
      </c>
      <c r="C1970" s="296" t="s">
        <v>222</v>
      </c>
      <c r="D1970" s="344">
        <v>41.12</v>
      </c>
      <c r="E1970" s="360">
        <v>1</v>
      </c>
      <c r="F1970" s="344">
        <v>3.47</v>
      </c>
      <c r="G1970" s="360">
        <v>1</v>
      </c>
      <c r="H1970" s="344">
        <v>3.47</v>
      </c>
      <c r="I1970" s="360">
        <v>1</v>
      </c>
      <c r="J1970" s="344">
        <v>3.47</v>
      </c>
      <c r="K1970" s="360">
        <v>1</v>
      </c>
      <c r="L1970" s="344">
        <v>3.33</v>
      </c>
      <c r="M1970" s="360">
        <v>0</v>
      </c>
      <c r="N1970" s="344">
        <v>3.47</v>
      </c>
      <c r="O1970" s="360">
        <v>1</v>
      </c>
      <c r="P1970" s="344">
        <v>3.47</v>
      </c>
      <c r="Q1970" s="360">
        <v>1</v>
      </c>
      <c r="R1970" s="344">
        <v>3.48</v>
      </c>
    </row>
    <row r="1971" spans="1:18">
      <c r="A1971" s="296">
        <v>1917406</v>
      </c>
      <c r="B1971" s="343" t="s">
        <v>1998</v>
      </c>
      <c r="C1971" s="296" t="s">
        <v>222</v>
      </c>
      <c r="D1971" s="344">
        <v>43.45</v>
      </c>
      <c r="E1971" s="360">
        <v>1</v>
      </c>
      <c r="F1971" s="344">
        <v>8.6</v>
      </c>
      <c r="G1971" s="360">
        <v>1</v>
      </c>
      <c r="H1971" s="344">
        <v>8.6</v>
      </c>
      <c r="I1971" s="360">
        <v>1</v>
      </c>
      <c r="J1971" s="344">
        <v>8.6</v>
      </c>
      <c r="K1971" s="360">
        <v>1</v>
      </c>
      <c r="L1971" s="344">
        <v>8.25</v>
      </c>
      <c r="M1971" s="360">
        <v>0</v>
      </c>
      <c r="N1971" s="344">
        <v>8.6</v>
      </c>
      <c r="O1971" s="360">
        <v>1</v>
      </c>
      <c r="P1971" s="344">
        <v>8.6</v>
      </c>
      <c r="Q1971" s="360">
        <v>1</v>
      </c>
      <c r="R1971" s="344">
        <v>8.64</v>
      </c>
    </row>
    <row r="1972" spans="1:18">
      <c r="A1972" s="296">
        <v>1917407</v>
      </c>
      <c r="B1972" s="343" t="s">
        <v>1999</v>
      </c>
      <c r="C1972" s="296" t="s">
        <v>222</v>
      </c>
      <c r="D1972" s="344">
        <v>46.13</v>
      </c>
      <c r="E1972" s="360">
        <v>1</v>
      </c>
      <c r="F1972" s="344">
        <v>40.369999999999997</v>
      </c>
      <c r="G1972" s="360">
        <v>1</v>
      </c>
      <c r="H1972" s="344">
        <v>40.369999999999997</v>
      </c>
      <c r="I1972" s="360">
        <v>1</v>
      </c>
      <c r="J1972" s="344">
        <v>40.369999999999997</v>
      </c>
      <c r="K1972" s="360">
        <v>1</v>
      </c>
      <c r="L1972" s="344">
        <v>38.42</v>
      </c>
      <c r="M1972" s="360">
        <v>0</v>
      </c>
      <c r="N1972" s="344">
        <v>40.369999999999997</v>
      </c>
      <c r="O1972" s="360">
        <v>1</v>
      </c>
      <c r="P1972" s="344">
        <v>40.369999999999997</v>
      </c>
      <c r="Q1972" s="360">
        <v>1</v>
      </c>
      <c r="R1972" s="344">
        <v>40.6</v>
      </c>
    </row>
    <row r="1973" spans="1:18">
      <c r="A1973" s="296">
        <v>1917408</v>
      </c>
      <c r="B1973" s="343" t="s">
        <v>2000</v>
      </c>
      <c r="C1973" s="296" t="s">
        <v>222</v>
      </c>
      <c r="D1973" s="344">
        <v>49.11</v>
      </c>
      <c r="E1973" s="360">
        <v>0</v>
      </c>
      <c r="F1973" s="344">
        <v>105.81</v>
      </c>
      <c r="G1973" s="360">
        <v>0</v>
      </c>
      <c r="H1973" s="344">
        <v>108.69</v>
      </c>
      <c r="I1973" s="360">
        <v>0</v>
      </c>
      <c r="J1973" s="344">
        <v>110.38</v>
      </c>
      <c r="K1973" s="360">
        <v>0</v>
      </c>
      <c r="L1973" s="344">
        <v>105.47</v>
      </c>
      <c r="M1973" s="360">
        <v>0</v>
      </c>
      <c r="N1973" s="344">
        <v>108.69</v>
      </c>
      <c r="O1973" s="360">
        <v>0</v>
      </c>
      <c r="P1973" s="344">
        <v>100.39</v>
      </c>
      <c r="Q1973" s="360">
        <v>0</v>
      </c>
      <c r="R1973" s="344">
        <v>101.41</v>
      </c>
    </row>
    <row r="1974" spans="1:18">
      <c r="A1974" s="296">
        <v>1917409</v>
      </c>
      <c r="B1974" s="343" t="s">
        <v>2001</v>
      </c>
      <c r="C1974" s="296" t="s">
        <v>222</v>
      </c>
      <c r="D1974" s="344">
        <v>51.42</v>
      </c>
      <c r="E1974" s="360">
        <v>1</v>
      </c>
      <c r="F1974" s="344">
        <v>30.06</v>
      </c>
      <c r="G1974" s="360">
        <v>1</v>
      </c>
      <c r="H1974" s="344">
        <v>30.06</v>
      </c>
      <c r="I1974" s="360">
        <v>1</v>
      </c>
      <c r="J1974" s="344">
        <v>30.06</v>
      </c>
      <c r="K1974" s="360">
        <v>1</v>
      </c>
      <c r="L1974" s="344">
        <v>28.5</v>
      </c>
      <c r="M1974" s="360">
        <v>0.13400000000000001</v>
      </c>
      <c r="N1974" s="344">
        <v>30.06</v>
      </c>
      <c r="O1974" s="360">
        <v>1</v>
      </c>
      <c r="P1974" s="344">
        <v>30.06</v>
      </c>
      <c r="Q1974" s="360">
        <v>1</v>
      </c>
      <c r="R1974" s="344">
        <v>30.06</v>
      </c>
    </row>
    <row r="1975" spans="1:18">
      <c r="A1975" s="296">
        <v>1917410</v>
      </c>
      <c r="B1975" s="343" t="s">
        <v>2002</v>
      </c>
      <c r="C1975" s="296" t="s">
        <v>222</v>
      </c>
      <c r="D1975" s="344">
        <v>53.58</v>
      </c>
      <c r="E1975" s="360">
        <v>1</v>
      </c>
      <c r="F1975" s="344">
        <v>4.8899999999999997</v>
      </c>
      <c r="G1975" s="360">
        <v>1</v>
      </c>
      <c r="H1975" s="344">
        <v>4.8899999999999997</v>
      </c>
      <c r="I1975" s="360">
        <v>1</v>
      </c>
      <c r="J1975" s="344">
        <v>4.8899999999999997</v>
      </c>
      <c r="K1975" s="360">
        <v>1</v>
      </c>
      <c r="L1975" s="344">
        <v>4.63</v>
      </c>
      <c r="M1975" s="360">
        <v>0.1145</v>
      </c>
      <c r="N1975" s="344">
        <v>4.8899999999999997</v>
      </c>
      <c r="O1975" s="360">
        <v>1</v>
      </c>
      <c r="P1975" s="344">
        <v>4.8899999999999997</v>
      </c>
      <c r="Q1975" s="360">
        <v>1</v>
      </c>
      <c r="R1975" s="344">
        <v>4.8899999999999997</v>
      </c>
    </row>
    <row r="1976" spans="1:18">
      <c r="A1976" s="296">
        <v>1917411</v>
      </c>
      <c r="B1976" s="343" t="s">
        <v>2003</v>
      </c>
      <c r="C1976" s="296" t="s">
        <v>222</v>
      </c>
      <c r="D1976" s="344">
        <v>56</v>
      </c>
      <c r="E1976" s="360">
        <v>1</v>
      </c>
      <c r="F1976" s="344">
        <v>12.1</v>
      </c>
      <c r="G1976" s="360">
        <v>1</v>
      </c>
      <c r="H1976" s="344">
        <v>12.1</v>
      </c>
      <c r="I1976" s="360">
        <v>1</v>
      </c>
      <c r="J1976" s="344">
        <v>12.1</v>
      </c>
      <c r="K1976" s="360">
        <v>1</v>
      </c>
      <c r="L1976" s="344">
        <v>11.46</v>
      </c>
      <c r="M1976" s="360">
        <v>0.1152</v>
      </c>
      <c r="N1976" s="344">
        <v>12.1</v>
      </c>
      <c r="O1976" s="360">
        <v>1</v>
      </c>
      <c r="P1976" s="344">
        <v>12.1</v>
      </c>
      <c r="Q1976" s="360">
        <v>1</v>
      </c>
      <c r="R1976" s="344">
        <v>12.1</v>
      </c>
    </row>
    <row r="1977" spans="1:18">
      <c r="A1977" s="296">
        <v>1917366</v>
      </c>
      <c r="B1977" s="343" t="s">
        <v>2004</v>
      </c>
      <c r="C1977" s="296" t="s">
        <v>222</v>
      </c>
      <c r="D1977" s="344">
        <v>5.35</v>
      </c>
      <c r="E1977" s="360">
        <v>1</v>
      </c>
      <c r="F1977" s="344">
        <v>53.97</v>
      </c>
      <c r="G1977" s="360">
        <v>1</v>
      </c>
      <c r="H1977" s="344">
        <v>53.97</v>
      </c>
      <c r="I1977" s="360">
        <v>1</v>
      </c>
      <c r="J1977" s="344">
        <v>53.97</v>
      </c>
      <c r="K1977" s="360">
        <v>1</v>
      </c>
      <c r="L1977" s="344">
        <v>51.05</v>
      </c>
      <c r="M1977" s="360">
        <v>9.3600000000000003E-2</v>
      </c>
      <c r="N1977" s="344">
        <v>53.97</v>
      </c>
      <c r="O1977" s="360">
        <v>1</v>
      </c>
      <c r="P1977" s="344">
        <v>53.97</v>
      </c>
      <c r="Q1977" s="360">
        <v>1</v>
      </c>
      <c r="R1977" s="344">
        <v>53.97</v>
      </c>
    </row>
    <row r="1978" spans="1:18">
      <c r="A1978" s="296">
        <v>1917732</v>
      </c>
      <c r="B1978" s="343" t="s">
        <v>2005</v>
      </c>
      <c r="C1978" s="296" t="s">
        <v>222</v>
      </c>
      <c r="D1978" s="344">
        <v>4.32</v>
      </c>
      <c r="E1978" s="360">
        <v>0</v>
      </c>
      <c r="F1978" s="344">
        <v>288.43</v>
      </c>
      <c r="G1978" s="360">
        <v>0</v>
      </c>
      <c r="H1978" s="344">
        <v>296.27999999999997</v>
      </c>
      <c r="I1978" s="360">
        <v>0</v>
      </c>
      <c r="J1978" s="344">
        <v>300.89</v>
      </c>
      <c r="K1978" s="360">
        <v>0</v>
      </c>
      <c r="L1978" s="344">
        <v>287.51</v>
      </c>
      <c r="M1978" s="360">
        <v>0</v>
      </c>
      <c r="N1978" s="344">
        <v>296.27999999999997</v>
      </c>
      <c r="O1978" s="360">
        <v>0</v>
      </c>
      <c r="P1978" s="344">
        <v>273.66000000000003</v>
      </c>
      <c r="Q1978" s="360">
        <v>0</v>
      </c>
      <c r="R1978" s="344">
        <v>276.43</v>
      </c>
    </row>
    <row r="1979" spans="1:18">
      <c r="A1979" s="296">
        <v>1917043</v>
      </c>
      <c r="B1979" s="343" t="s">
        <v>2006</v>
      </c>
      <c r="C1979" s="296" t="s">
        <v>222</v>
      </c>
      <c r="D1979" s="344">
        <v>27.01</v>
      </c>
      <c r="E1979" s="360">
        <v>1</v>
      </c>
      <c r="F1979" s="344">
        <v>41.28</v>
      </c>
      <c r="G1979" s="360">
        <v>1</v>
      </c>
      <c r="H1979" s="344">
        <v>41.28</v>
      </c>
      <c r="I1979" s="360">
        <v>1</v>
      </c>
      <c r="J1979" s="344">
        <v>41.28</v>
      </c>
      <c r="K1979" s="360">
        <v>1</v>
      </c>
      <c r="L1979" s="344">
        <v>39.1</v>
      </c>
      <c r="M1979" s="360">
        <v>0.1202</v>
      </c>
      <c r="N1979" s="344">
        <v>41.28</v>
      </c>
      <c r="O1979" s="360">
        <v>1</v>
      </c>
      <c r="P1979" s="344">
        <v>41.28</v>
      </c>
      <c r="Q1979" s="360">
        <v>1</v>
      </c>
      <c r="R1979" s="344">
        <v>41.28</v>
      </c>
    </row>
    <row r="1980" spans="1:18">
      <c r="A1980" s="296">
        <v>1917044</v>
      </c>
      <c r="B1980" s="343" t="s">
        <v>2007</v>
      </c>
      <c r="C1980" s="296" t="s">
        <v>222</v>
      </c>
      <c r="D1980" s="344">
        <v>27.48</v>
      </c>
      <c r="E1980" s="360">
        <v>1</v>
      </c>
      <c r="F1980" s="344">
        <v>6.73</v>
      </c>
      <c r="G1980" s="360">
        <v>1</v>
      </c>
      <c r="H1980" s="344">
        <v>6.73</v>
      </c>
      <c r="I1980" s="360">
        <v>1</v>
      </c>
      <c r="J1980" s="344">
        <v>6.73</v>
      </c>
      <c r="K1980" s="360">
        <v>1</v>
      </c>
      <c r="L1980" s="344">
        <v>6.37</v>
      </c>
      <c r="M1980" s="360">
        <v>0.1036</v>
      </c>
      <c r="N1980" s="344">
        <v>6.73</v>
      </c>
      <c r="O1980" s="360">
        <v>1</v>
      </c>
      <c r="P1980" s="344">
        <v>6.73</v>
      </c>
      <c r="Q1980" s="360">
        <v>1</v>
      </c>
      <c r="R1980" s="344">
        <v>6.73</v>
      </c>
    </row>
    <row r="1981" spans="1:18">
      <c r="A1981" s="296">
        <v>1917045</v>
      </c>
      <c r="B1981" s="343" t="s">
        <v>2008</v>
      </c>
      <c r="C1981" s="296" t="s">
        <v>222</v>
      </c>
      <c r="D1981" s="344">
        <v>27.97</v>
      </c>
      <c r="E1981" s="360">
        <v>1</v>
      </c>
      <c r="F1981" s="344">
        <v>16.66</v>
      </c>
      <c r="G1981" s="360">
        <v>1</v>
      </c>
      <c r="H1981" s="344">
        <v>16.66</v>
      </c>
      <c r="I1981" s="360">
        <v>1</v>
      </c>
      <c r="J1981" s="344">
        <v>16.66</v>
      </c>
      <c r="K1981" s="360">
        <v>1</v>
      </c>
      <c r="L1981" s="344">
        <v>15.77</v>
      </c>
      <c r="M1981" s="360">
        <v>0.10340000000000001</v>
      </c>
      <c r="N1981" s="344">
        <v>16.66</v>
      </c>
      <c r="O1981" s="360">
        <v>1</v>
      </c>
      <c r="P1981" s="344">
        <v>16.66</v>
      </c>
      <c r="Q1981" s="360">
        <v>1</v>
      </c>
      <c r="R1981" s="344">
        <v>16.66</v>
      </c>
    </row>
    <row r="1982" spans="1:18">
      <c r="A1982" s="296">
        <v>1917046</v>
      </c>
      <c r="B1982" s="343" t="s">
        <v>2009</v>
      </c>
      <c r="C1982" s="296" t="s">
        <v>222</v>
      </c>
      <c r="D1982" s="344">
        <v>28.47</v>
      </c>
      <c r="E1982" s="360">
        <v>1</v>
      </c>
      <c r="F1982" s="344">
        <v>74.459999999999994</v>
      </c>
      <c r="G1982" s="360">
        <v>1</v>
      </c>
      <c r="H1982" s="344">
        <v>74.459999999999994</v>
      </c>
      <c r="I1982" s="360">
        <v>1</v>
      </c>
      <c r="J1982" s="344">
        <v>74.459999999999994</v>
      </c>
      <c r="K1982" s="360">
        <v>1</v>
      </c>
      <c r="L1982" s="344">
        <v>70.38</v>
      </c>
      <c r="M1982" s="360">
        <v>8.3500000000000005E-2</v>
      </c>
      <c r="N1982" s="344">
        <v>74.459999999999994</v>
      </c>
      <c r="O1982" s="360">
        <v>1</v>
      </c>
      <c r="P1982" s="344">
        <v>74.459999999999994</v>
      </c>
      <c r="Q1982" s="360">
        <v>1</v>
      </c>
      <c r="R1982" s="344">
        <v>74.459999999999994</v>
      </c>
    </row>
    <row r="1983" spans="1:18">
      <c r="A1983" s="296">
        <v>1917047</v>
      </c>
      <c r="B1983" s="343" t="s">
        <v>2010</v>
      </c>
      <c r="C1983" s="296" t="s">
        <v>222</v>
      </c>
      <c r="D1983" s="344">
        <v>29.01</v>
      </c>
      <c r="E1983" s="360">
        <v>0</v>
      </c>
      <c r="F1983" s="344">
        <v>314.62</v>
      </c>
      <c r="G1983" s="360">
        <v>0</v>
      </c>
      <c r="H1983" s="344">
        <v>323.18</v>
      </c>
      <c r="I1983" s="360">
        <v>0</v>
      </c>
      <c r="J1983" s="344">
        <v>328.21</v>
      </c>
      <c r="K1983" s="360">
        <v>0</v>
      </c>
      <c r="L1983" s="344">
        <v>313.61</v>
      </c>
      <c r="M1983" s="360">
        <v>0</v>
      </c>
      <c r="N1983" s="344">
        <v>323.18</v>
      </c>
      <c r="O1983" s="360">
        <v>0</v>
      </c>
      <c r="P1983" s="344">
        <v>298.51</v>
      </c>
      <c r="Q1983" s="360">
        <v>0</v>
      </c>
      <c r="R1983" s="344">
        <v>301.52999999999997</v>
      </c>
    </row>
    <row r="1984" spans="1:18">
      <c r="A1984" s="296">
        <v>1917048</v>
      </c>
      <c r="B1984" s="343" t="s">
        <v>2011</v>
      </c>
      <c r="C1984" s="296" t="s">
        <v>222</v>
      </c>
      <c r="D1984" s="344">
        <v>29.29</v>
      </c>
      <c r="E1984" s="360">
        <v>0</v>
      </c>
      <c r="F1984" s="344">
        <v>201</v>
      </c>
      <c r="G1984" s="360">
        <v>0</v>
      </c>
      <c r="H1984" s="344">
        <v>206.46</v>
      </c>
      <c r="I1984" s="360">
        <v>0</v>
      </c>
      <c r="J1984" s="344">
        <v>209.68</v>
      </c>
      <c r="K1984" s="360">
        <v>0</v>
      </c>
      <c r="L1984" s="344">
        <v>200.35</v>
      </c>
      <c r="M1984" s="360">
        <v>0</v>
      </c>
      <c r="N1984" s="344">
        <v>206.46</v>
      </c>
      <c r="O1984" s="360">
        <v>0</v>
      </c>
      <c r="P1984" s="344">
        <v>190.7</v>
      </c>
      <c r="Q1984" s="360">
        <v>0</v>
      </c>
      <c r="R1984" s="344">
        <v>192.63</v>
      </c>
    </row>
    <row r="1985" spans="1:18">
      <c r="A1985" s="296">
        <v>1901518</v>
      </c>
      <c r="B1985" s="343" t="s">
        <v>2012</v>
      </c>
      <c r="C1985" s="296" t="s">
        <v>222</v>
      </c>
      <c r="D1985" s="344">
        <v>15.69</v>
      </c>
      <c r="E1985" s="360">
        <v>1</v>
      </c>
      <c r="F1985" s="344">
        <v>45.05</v>
      </c>
      <c r="G1985" s="360">
        <v>1</v>
      </c>
      <c r="H1985" s="344">
        <v>45.05</v>
      </c>
      <c r="I1985" s="360">
        <v>1</v>
      </c>
      <c r="J1985" s="344">
        <v>45.05</v>
      </c>
      <c r="K1985" s="360">
        <v>1</v>
      </c>
      <c r="L1985" s="344">
        <v>44.85</v>
      </c>
      <c r="M1985" s="360">
        <v>0.47360000000000002</v>
      </c>
      <c r="N1985" s="344">
        <v>45.05</v>
      </c>
      <c r="O1985" s="360">
        <v>1</v>
      </c>
      <c r="P1985" s="344">
        <v>45.05</v>
      </c>
      <c r="Q1985" s="360">
        <v>1</v>
      </c>
      <c r="R1985" s="344">
        <v>45.05</v>
      </c>
    </row>
    <row r="1986" spans="1:18">
      <c r="A1986" s="296">
        <v>1901519</v>
      </c>
      <c r="B1986" s="343" t="s">
        <v>2013</v>
      </c>
      <c r="C1986" s="296" t="s">
        <v>222</v>
      </c>
      <c r="D1986" s="344">
        <v>15.81</v>
      </c>
      <c r="E1986" s="360">
        <v>1</v>
      </c>
      <c r="F1986" s="344">
        <v>5.72</v>
      </c>
      <c r="G1986" s="360">
        <v>1</v>
      </c>
      <c r="H1986" s="344">
        <v>5.72</v>
      </c>
      <c r="I1986" s="360">
        <v>1</v>
      </c>
      <c r="J1986" s="344">
        <v>5.72</v>
      </c>
      <c r="K1986" s="360">
        <v>1</v>
      </c>
      <c r="L1986" s="344">
        <v>5.69</v>
      </c>
      <c r="M1986" s="360">
        <v>0.31109999999999999</v>
      </c>
      <c r="N1986" s="344">
        <v>5.72</v>
      </c>
      <c r="O1986" s="360">
        <v>1</v>
      </c>
      <c r="P1986" s="344">
        <v>5.72</v>
      </c>
      <c r="Q1986" s="360">
        <v>1</v>
      </c>
      <c r="R1986" s="344">
        <v>5.72</v>
      </c>
    </row>
    <row r="1987" spans="1:18">
      <c r="A1987" s="296">
        <v>1901520</v>
      </c>
      <c r="B1987" s="343" t="s">
        <v>2014</v>
      </c>
      <c r="C1987" s="296" t="s">
        <v>222</v>
      </c>
      <c r="D1987" s="344">
        <v>15.93</v>
      </c>
      <c r="E1987" s="360">
        <v>1</v>
      </c>
      <c r="F1987" s="344">
        <v>14.15</v>
      </c>
      <c r="G1987" s="360">
        <v>1</v>
      </c>
      <c r="H1987" s="344">
        <v>14.15</v>
      </c>
      <c r="I1987" s="360">
        <v>1</v>
      </c>
      <c r="J1987" s="344">
        <v>14.15</v>
      </c>
      <c r="K1987" s="360">
        <v>1</v>
      </c>
      <c r="L1987" s="344">
        <v>14.06</v>
      </c>
      <c r="M1987" s="360">
        <v>0.31009999999999999</v>
      </c>
      <c r="N1987" s="344">
        <v>14.15</v>
      </c>
      <c r="O1987" s="360">
        <v>1</v>
      </c>
      <c r="P1987" s="344">
        <v>14.15</v>
      </c>
      <c r="Q1987" s="360">
        <v>1</v>
      </c>
      <c r="R1987" s="344">
        <v>14.15</v>
      </c>
    </row>
    <row r="1988" spans="1:18">
      <c r="A1988" s="296">
        <v>1901521</v>
      </c>
      <c r="B1988" s="343" t="s">
        <v>2015</v>
      </c>
      <c r="C1988" s="296" t="s">
        <v>222</v>
      </c>
      <c r="D1988" s="344">
        <v>16.059999999999999</v>
      </c>
      <c r="E1988" s="360">
        <v>1</v>
      </c>
      <c r="F1988" s="344">
        <v>71.19</v>
      </c>
      <c r="G1988" s="360">
        <v>1</v>
      </c>
      <c r="H1988" s="344">
        <v>71.19</v>
      </c>
      <c r="I1988" s="360">
        <v>1</v>
      </c>
      <c r="J1988" s="344">
        <v>71.19</v>
      </c>
      <c r="K1988" s="360">
        <v>1</v>
      </c>
      <c r="L1988" s="344">
        <v>70.81</v>
      </c>
      <c r="M1988" s="360">
        <v>0.37490000000000001</v>
      </c>
      <c r="N1988" s="344">
        <v>71.19</v>
      </c>
      <c r="O1988" s="360">
        <v>1</v>
      </c>
      <c r="P1988" s="344">
        <v>71.19</v>
      </c>
      <c r="Q1988" s="360">
        <v>1</v>
      </c>
      <c r="R1988" s="344">
        <v>71.19</v>
      </c>
    </row>
    <row r="1989" spans="1:18">
      <c r="A1989" s="296">
        <v>1901522</v>
      </c>
      <c r="B1989" s="343" t="s">
        <v>2016</v>
      </c>
      <c r="C1989" s="296" t="s">
        <v>222</v>
      </c>
      <c r="D1989" s="344">
        <v>16.190000000000001</v>
      </c>
      <c r="E1989" s="360">
        <v>1</v>
      </c>
      <c r="F1989" s="344">
        <v>29.35</v>
      </c>
      <c r="G1989" s="360">
        <v>1</v>
      </c>
      <c r="H1989" s="344">
        <v>29.35</v>
      </c>
      <c r="I1989" s="360">
        <v>1</v>
      </c>
      <c r="J1989" s="344">
        <v>29.35</v>
      </c>
      <c r="K1989" s="360">
        <v>1</v>
      </c>
      <c r="L1989" s="344">
        <v>29.14</v>
      </c>
      <c r="M1989" s="360">
        <v>0.1623</v>
      </c>
      <c r="N1989" s="344">
        <v>29.35</v>
      </c>
      <c r="O1989" s="360">
        <v>1</v>
      </c>
      <c r="P1989" s="344">
        <v>29.35</v>
      </c>
      <c r="Q1989" s="360">
        <v>1</v>
      </c>
      <c r="R1989" s="344">
        <v>29.35</v>
      </c>
    </row>
    <row r="1990" spans="1:18">
      <c r="A1990" s="296">
        <v>1901517</v>
      </c>
      <c r="B1990" s="343" t="s">
        <v>2017</v>
      </c>
      <c r="C1990" s="296" t="s">
        <v>222</v>
      </c>
      <c r="D1990" s="344">
        <v>16.27</v>
      </c>
      <c r="E1990" s="360">
        <v>1</v>
      </c>
      <c r="F1990" s="344">
        <v>4.58</v>
      </c>
      <c r="G1990" s="360">
        <v>1</v>
      </c>
      <c r="H1990" s="344">
        <v>4.58</v>
      </c>
      <c r="I1990" s="360">
        <v>1</v>
      </c>
      <c r="J1990" s="344">
        <v>4.58</v>
      </c>
      <c r="K1990" s="360">
        <v>1</v>
      </c>
      <c r="L1990" s="344">
        <v>4.54</v>
      </c>
      <c r="M1990" s="360">
        <v>0.1079</v>
      </c>
      <c r="N1990" s="344">
        <v>4.58</v>
      </c>
      <c r="O1990" s="360">
        <v>1</v>
      </c>
      <c r="P1990" s="344">
        <v>4.58</v>
      </c>
      <c r="Q1990" s="360">
        <v>1</v>
      </c>
      <c r="R1990" s="344">
        <v>4.58</v>
      </c>
    </row>
    <row r="1991" spans="1:18">
      <c r="A1991" s="296">
        <v>1901523</v>
      </c>
      <c r="B1991" s="343" t="s">
        <v>2018</v>
      </c>
      <c r="C1991" s="296" t="s">
        <v>222</v>
      </c>
      <c r="D1991" s="344">
        <v>20.66</v>
      </c>
      <c r="E1991" s="360">
        <v>1</v>
      </c>
      <c r="F1991" s="344">
        <v>11.35</v>
      </c>
      <c r="G1991" s="360">
        <v>1</v>
      </c>
      <c r="H1991" s="344">
        <v>11.35</v>
      </c>
      <c r="I1991" s="360">
        <v>1</v>
      </c>
      <c r="J1991" s="344">
        <v>11.35</v>
      </c>
      <c r="K1991" s="360">
        <v>1</v>
      </c>
      <c r="L1991" s="344">
        <v>11.26</v>
      </c>
      <c r="M1991" s="360">
        <v>0.10920000000000001</v>
      </c>
      <c r="N1991" s="344">
        <v>11.35</v>
      </c>
      <c r="O1991" s="360">
        <v>1</v>
      </c>
      <c r="P1991" s="344">
        <v>11.35</v>
      </c>
      <c r="Q1991" s="360">
        <v>1</v>
      </c>
      <c r="R1991" s="344">
        <v>11.35</v>
      </c>
    </row>
    <row r="1992" spans="1:18">
      <c r="A1992" s="296">
        <v>1901524</v>
      </c>
      <c r="B1992" s="343" t="s">
        <v>2019</v>
      </c>
      <c r="C1992" s="296" t="s">
        <v>222</v>
      </c>
      <c r="D1992" s="344">
        <v>20.77</v>
      </c>
      <c r="E1992" s="360">
        <v>1</v>
      </c>
      <c r="F1992" s="344">
        <v>52.07</v>
      </c>
      <c r="G1992" s="360">
        <v>1</v>
      </c>
      <c r="H1992" s="344">
        <v>52.07</v>
      </c>
      <c r="I1992" s="360">
        <v>1</v>
      </c>
      <c r="J1992" s="344">
        <v>52.07</v>
      </c>
      <c r="K1992" s="360">
        <v>1</v>
      </c>
      <c r="L1992" s="344">
        <v>51.68</v>
      </c>
      <c r="M1992" s="360">
        <v>0.11459999999999999</v>
      </c>
      <c r="N1992" s="344">
        <v>52.07</v>
      </c>
      <c r="O1992" s="360">
        <v>1</v>
      </c>
      <c r="P1992" s="344">
        <v>52.07</v>
      </c>
      <c r="Q1992" s="360">
        <v>1</v>
      </c>
      <c r="R1992" s="344">
        <v>52.07</v>
      </c>
    </row>
    <row r="1993" spans="1:18">
      <c r="A1993" s="296">
        <v>1901525</v>
      </c>
      <c r="B1993" s="343" t="s">
        <v>2020</v>
      </c>
      <c r="C1993" s="296" t="s">
        <v>222</v>
      </c>
      <c r="D1993" s="344">
        <v>20.89</v>
      </c>
      <c r="E1993" s="360">
        <v>0</v>
      </c>
      <c r="F1993" s="344">
        <v>201</v>
      </c>
      <c r="G1993" s="360">
        <v>0</v>
      </c>
      <c r="H1993" s="344">
        <v>206.46</v>
      </c>
      <c r="I1993" s="360">
        <v>0</v>
      </c>
      <c r="J1993" s="344">
        <v>209.68</v>
      </c>
      <c r="K1993" s="360">
        <v>0</v>
      </c>
      <c r="L1993" s="344">
        <v>200.35</v>
      </c>
      <c r="M1993" s="360">
        <v>0</v>
      </c>
      <c r="N1993" s="344">
        <v>206.46</v>
      </c>
      <c r="O1993" s="360">
        <v>0</v>
      </c>
      <c r="P1993" s="344">
        <v>190.7</v>
      </c>
      <c r="Q1993" s="360">
        <v>0</v>
      </c>
      <c r="R1993" s="344">
        <v>192.63</v>
      </c>
    </row>
    <row r="1994" spans="1:18">
      <c r="A1994" s="296">
        <v>1901526</v>
      </c>
      <c r="B1994" s="343" t="s">
        <v>2021</v>
      </c>
      <c r="C1994" s="296" t="s">
        <v>222</v>
      </c>
      <c r="D1994" s="344">
        <v>21.01</v>
      </c>
      <c r="E1994" s="360">
        <v>1</v>
      </c>
      <c r="F1994" s="344">
        <v>21.16</v>
      </c>
      <c r="G1994" s="360">
        <v>1</v>
      </c>
      <c r="H1994" s="344">
        <v>21.16</v>
      </c>
      <c r="I1994" s="360">
        <v>1</v>
      </c>
      <c r="J1994" s="344">
        <v>21.16</v>
      </c>
      <c r="K1994" s="360">
        <v>1</v>
      </c>
      <c r="L1994" s="344">
        <v>21.01</v>
      </c>
      <c r="M1994" s="360">
        <v>0.188</v>
      </c>
      <c r="N1994" s="344">
        <v>21.16</v>
      </c>
      <c r="O1994" s="360">
        <v>1</v>
      </c>
      <c r="P1994" s="344">
        <v>21.16</v>
      </c>
      <c r="Q1994" s="360">
        <v>1</v>
      </c>
      <c r="R1994" s="344">
        <v>21.16</v>
      </c>
    </row>
    <row r="1995" spans="1:18">
      <c r="A1995" s="296">
        <v>1901527</v>
      </c>
      <c r="B1995" s="343" t="s">
        <v>2022</v>
      </c>
      <c r="C1995" s="296" t="s">
        <v>222</v>
      </c>
      <c r="D1995" s="344">
        <v>21.13</v>
      </c>
      <c r="E1995" s="360">
        <v>1</v>
      </c>
      <c r="F1995" s="344">
        <v>3.27</v>
      </c>
      <c r="G1995" s="360">
        <v>1</v>
      </c>
      <c r="H1995" s="344">
        <v>3.27</v>
      </c>
      <c r="I1995" s="360">
        <v>1</v>
      </c>
      <c r="J1995" s="344">
        <v>3.27</v>
      </c>
      <c r="K1995" s="360">
        <v>1</v>
      </c>
      <c r="L1995" s="344">
        <v>3.24</v>
      </c>
      <c r="M1995" s="360">
        <v>0.1265</v>
      </c>
      <c r="N1995" s="344">
        <v>3.27</v>
      </c>
      <c r="O1995" s="360">
        <v>1</v>
      </c>
      <c r="P1995" s="344">
        <v>3.27</v>
      </c>
      <c r="Q1995" s="360">
        <v>1</v>
      </c>
      <c r="R1995" s="344">
        <v>3.27</v>
      </c>
    </row>
    <row r="1996" spans="1:18">
      <c r="A1996" s="296">
        <v>1901528</v>
      </c>
      <c r="B1996" s="343" t="s">
        <v>2023</v>
      </c>
      <c r="C1996" s="296" t="s">
        <v>222</v>
      </c>
      <c r="D1996" s="344">
        <v>21.2</v>
      </c>
      <c r="E1996" s="360">
        <v>1</v>
      </c>
      <c r="F1996" s="344">
        <v>8.1</v>
      </c>
      <c r="G1996" s="360">
        <v>1</v>
      </c>
      <c r="H1996" s="344">
        <v>8.1</v>
      </c>
      <c r="I1996" s="360">
        <v>1</v>
      </c>
      <c r="J1996" s="344">
        <v>8.1</v>
      </c>
      <c r="K1996" s="360">
        <v>1</v>
      </c>
      <c r="L1996" s="344">
        <v>8.0399999999999991</v>
      </c>
      <c r="M1996" s="360">
        <v>0.12809999999999999</v>
      </c>
      <c r="N1996" s="344">
        <v>8.1</v>
      </c>
      <c r="O1996" s="360">
        <v>1</v>
      </c>
      <c r="P1996" s="344">
        <v>8.1</v>
      </c>
      <c r="Q1996" s="360">
        <v>1</v>
      </c>
      <c r="R1996" s="344">
        <v>8.1</v>
      </c>
    </row>
    <row r="1997" spans="1:18">
      <c r="A1997" s="296">
        <v>1917079</v>
      </c>
      <c r="B1997" s="343" t="s">
        <v>2024</v>
      </c>
      <c r="C1997" s="296" t="s">
        <v>222</v>
      </c>
      <c r="D1997" s="344">
        <v>18.05</v>
      </c>
      <c r="E1997" s="360">
        <v>1</v>
      </c>
      <c r="F1997" s="344">
        <v>37.200000000000003</v>
      </c>
      <c r="G1997" s="360">
        <v>1</v>
      </c>
      <c r="H1997" s="344">
        <v>37.200000000000003</v>
      </c>
      <c r="I1997" s="360">
        <v>1</v>
      </c>
      <c r="J1997" s="344">
        <v>37.200000000000003</v>
      </c>
      <c r="K1997" s="360">
        <v>1</v>
      </c>
      <c r="L1997" s="344">
        <v>36.92</v>
      </c>
      <c r="M1997" s="360">
        <v>0.1338</v>
      </c>
      <c r="N1997" s="344">
        <v>37.200000000000003</v>
      </c>
      <c r="O1997" s="360">
        <v>1</v>
      </c>
      <c r="P1997" s="344">
        <v>37.200000000000003</v>
      </c>
      <c r="Q1997" s="360">
        <v>1</v>
      </c>
      <c r="R1997" s="344">
        <v>37.200000000000003</v>
      </c>
    </row>
    <row r="1998" spans="1:18">
      <c r="A1998" s="296">
        <v>1917080</v>
      </c>
      <c r="B1998" s="343" t="s">
        <v>2025</v>
      </c>
      <c r="C1998" s="296" t="s">
        <v>222</v>
      </c>
      <c r="D1998" s="344">
        <v>18.329999999999998</v>
      </c>
      <c r="E1998" s="360">
        <v>0</v>
      </c>
      <c r="F1998" s="344">
        <v>165.18</v>
      </c>
      <c r="G1998" s="360">
        <v>0</v>
      </c>
      <c r="H1998" s="344">
        <v>169.68</v>
      </c>
      <c r="I1998" s="360">
        <v>0</v>
      </c>
      <c r="J1998" s="344">
        <v>172.32</v>
      </c>
      <c r="K1998" s="360">
        <v>0</v>
      </c>
      <c r="L1998" s="344">
        <v>164.65</v>
      </c>
      <c r="M1998" s="360">
        <v>0</v>
      </c>
      <c r="N1998" s="344">
        <v>169.68</v>
      </c>
      <c r="O1998" s="360">
        <v>0</v>
      </c>
      <c r="P1998" s="344">
        <v>156.72</v>
      </c>
      <c r="Q1998" s="360">
        <v>0</v>
      </c>
      <c r="R1998" s="344">
        <v>158.31</v>
      </c>
    </row>
    <row r="1999" spans="1:18">
      <c r="A1999" s="296">
        <v>1917081</v>
      </c>
      <c r="B1999" s="343" t="s">
        <v>2026</v>
      </c>
      <c r="C1999" s="296" t="s">
        <v>222</v>
      </c>
      <c r="D1999" s="344">
        <v>18.62</v>
      </c>
      <c r="E1999" s="360"/>
      <c r="F1999" s="344">
        <v>0</v>
      </c>
      <c r="G1999" s="360"/>
      <c r="H1999" s="344">
        <v>0</v>
      </c>
      <c r="I1999" s="360"/>
      <c r="J1999" s="344">
        <v>0</v>
      </c>
      <c r="K1999" s="360"/>
      <c r="L1999" s="344">
        <v>0</v>
      </c>
      <c r="M1999" s="360"/>
      <c r="N1999" s="344">
        <v>0</v>
      </c>
      <c r="O1999" s="360"/>
      <c r="P1999" s="344">
        <v>0</v>
      </c>
      <c r="Q1999" s="360"/>
      <c r="R1999" s="344">
        <v>0</v>
      </c>
    </row>
    <row r="2000" spans="1:18">
      <c r="A2000" s="296">
        <v>1917082</v>
      </c>
      <c r="B2000" s="343" t="s">
        <v>2027</v>
      </c>
      <c r="C2000" s="296" t="s">
        <v>222</v>
      </c>
      <c r="D2000" s="344">
        <v>18.91</v>
      </c>
      <c r="E2000" s="360"/>
      <c r="F2000" s="344">
        <v>0</v>
      </c>
      <c r="G2000" s="360"/>
      <c r="H2000" s="344">
        <v>0</v>
      </c>
      <c r="I2000" s="360"/>
      <c r="J2000" s="344">
        <v>0</v>
      </c>
      <c r="K2000" s="360"/>
      <c r="L2000" s="344">
        <v>0</v>
      </c>
      <c r="M2000" s="360"/>
      <c r="N2000" s="344">
        <v>0</v>
      </c>
      <c r="O2000" s="360"/>
      <c r="P2000" s="344">
        <v>0</v>
      </c>
      <c r="Q2000" s="360"/>
      <c r="R2000" s="344">
        <v>0</v>
      </c>
    </row>
    <row r="2001" spans="1:18">
      <c r="A2001" s="296">
        <v>1917083</v>
      </c>
      <c r="B2001" s="343" t="s">
        <v>2028</v>
      </c>
      <c r="C2001" s="296" t="s">
        <v>222</v>
      </c>
      <c r="D2001" s="344">
        <v>19.23</v>
      </c>
      <c r="E2001" s="360"/>
      <c r="F2001" s="344">
        <v>0</v>
      </c>
      <c r="G2001" s="360"/>
      <c r="H2001" s="344">
        <v>0</v>
      </c>
      <c r="I2001" s="360"/>
      <c r="J2001" s="344">
        <v>0</v>
      </c>
      <c r="K2001" s="360"/>
      <c r="L2001" s="344">
        <v>0</v>
      </c>
      <c r="M2001" s="360"/>
      <c r="N2001" s="344">
        <v>0</v>
      </c>
      <c r="O2001" s="360"/>
      <c r="P2001" s="344">
        <v>0</v>
      </c>
      <c r="Q2001" s="360"/>
      <c r="R2001" s="344">
        <v>0</v>
      </c>
    </row>
    <row r="2002" spans="1:18">
      <c r="A2002" s="296">
        <v>1917084</v>
      </c>
      <c r="B2002" s="343" t="s">
        <v>2029</v>
      </c>
      <c r="C2002" s="296" t="s">
        <v>222</v>
      </c>
      <c r="D2002" s="344">
        <v>19.399999999999999</v>
      </c>
      <c r="E2002" s="360"/>
      <c r="F2002" s="344">
        <v>0</v>
      </c>
      <c r="G2002" s="360"/>
      <c r="H2002" s="344">
        <v>0</v>
      </c>
      <c r="I2002" s="360"/>
      <c r="J2002" s="344">
        <v>0</v>
      </c>
      <c r="K2002" s="360"/>
      <c r="L2002" s="344">
        <v>0</v>
      </c>
      <c r="M2002" s="360"/>
      <c r="N2002" s="344">
        <v>0</v>
      </c>
      <c r="O2002" s="360"/>
      <c r="P2002" s="344">
        <v>0</v>
      </c>
      <c r="Q2002" s="360"/>
      <c r="R2002" s="344">
        <v>0</v>
      </c>
    </row>
    <row r="2003" spans="1:18">
      <c r="A2003" s="296">
        <v>1901529</v>
      </c>
      <c r="B2003" s="343" t="s">
        <v>2030</v>
      </c>
      <c r="C2003" s="296" t="s">
        <v>222</v>
      </c>
      <c r="D2003" s="344">
        <v>25.75</v>
      </c>
      <c r="E2003" s="360">
        <v>0</v>
      </c>
      <c r="F2003" s="344">
        <v>96.62</v>
      </c>
      <c r="G2003" s="360">
        <v>0</v>
      </c>
      <c r="H2003" s="344">
        <v>99.25</v>
      </c>
      <c r="I2003" s="360">
        <v>0</v>
      </c>
      <c r="J2003" s="344">
        <v>100.79</v>
      </c>
      <c r="K2003" s="360">
        <v>0</v>
      </c>
      <c r="L2003" s="344">
        <v>96.31</v>
      </c>
      <c r="M2003" s="360">
        <v>0</v>
      </c>
      <c r="N2003" s="344">
        <v>99.25</v>
      </c>
      <c r="O2003" s="360">
        <v>0</v>
      </c>
      <c r="P2003" s="344">
        <v>91.67</v>
      </c>
      <c r="Q2003" s="360">
        <v>0</v>
      </c>
      <c r="R2003" s="344">
        <v>92.6</v>
      </c>
    </row>
    <row r="2004" spans="1:18">
      <c r="A2004" s="296">
        <v>1901530</v>
      </c>
      <c r="B2004" s="343" t="s">
        <v>2031</v>
      </c>
      <c r="C2004" s="296" t="s">
        <v>222</v>
      </c>
      <c r="D2004" s="344">
        <v>25.86</v>
      </c>
      <c r="E2004" s="360">
        <v>1</v>
      </c>
      <c r="F2004" s="344">
        <v>19.440000000000001</v>
      </c>
      <c r="G2004" s="360">
        <v>1</v>
      </c>
      <c r="H2004" s="344">
        <v>19.440000000000001</v>
      </c>
      <c r="I2004" s="360">
        <v>1</v>
      </c>
      <c r="J2004" s="344">
        <v>19.440000000000001</v>
      </c>
      <c r="K2004" s="360">
        <v>1</v>
      </c>
      <c r="L2004" s="344">
        <v>18.77</v>
      </c>
      <c r="M2004" s="360">
        <v>0</v>
      </c>
      <c r="N2004" s="344">
        <v>19.440000000000001</v>
      </c>
      <c r="O2004" s="360">
        <v>1</v>
      </c>
      <c r="P2004" s="344">
        <v>19.440000000000001</v>
      </c>
      <c r="Q2004" s="360">
        <v>1</v>
      </c>
      <c r="R2004" s="344">
        <v>19.52</v>
      </c>
    </row>
    <row r="2005" spans="1:18">
      <c r="A2005" s="296">
        <v>1901531</v>
      </c>
      <c r="B2005" s="343" t="s">
        <v>2032</v>
      </c>
      <c r="C2005" s="296" t="s">
        <v>222</v>
      </c>
      <c r="D2005" s="344">
        <v>25.97</v>
      </c>
      <c r="E2005" s="360">
        <v>1</v>
      </c>
      <c r="F2005" s="344">
        <v>3.12</v>
      </c>
      <c r="G2005" s="360">
        <v>1</v>
      </c>
      <c r="H2005" s="344">
        <v>3.12</v>
      </c>
      <c r="I2005" s="360">
        <v>1</v>
      </c>
      <c r="J2005" s="344">
        <v>3.12</v>
      </c>
      <c r="K2005" s="360">
        <v>1</v>
      </c>
      <c r="L2005" s="344">
        <v>3.04</v>
      </c>
      <c r="M2005" s="360">
        <v>0</v>
      </c>
      <c r="N2005" s="344">
        <v>3.12</v>
      </c>
      <c r="O2005" s="360">
        <v>1</v>
      </c>
      <c r="P2005" s="344">
        <v>3.12</v>
      </c>
      <c r="Q2005" s="360">
        <v>1</v>
      </c>
      <c r="R2005" s="344">
        <v>3.13</v>
      </c>
    </row>
    <row r="2006" spans="1:18">
      <c r="A2006" s="296">
        <v>1901532</v>
      </c>
      <c r="B2006" s="343" t="s">
        <v>2033</v>
      </c>
      <c r="C2006" s="296" t="s">
        <v>222</v>
      </c>
      <c r="D2006" s="344">
        <v>26.09</v>
      </c>
      <c r="E2006" s="360">
        <v>1</v>
      </c>
      <c r="F2006" s="344">
        <v>7.74</v>
      </c>
      <c r="G2006" s="360">
        <v>1</v>
      </c>
      <c r="H2006" s="344">
        <v>7.74</v>
      </c>
      <c r="I2006" s="360">
        <v>1</v>
      </c>
      <c r="J2006" s="344">
        <v>7.74</v>
      </c>
      <c r="K2006" s="360">
        <v>1</v>
      </c>
      <c r="L2006" s="344">
        <v>7.54</v>
      </c>
      <c r="M2006" s="360">
        <v>0</v>
      </c>
      <c r="N2006" s="344">
        <v>7.74</v>
      </c>
      <c r="O2006" s="360">
        <v>1</v>
      </c>
      <c r="P2006" s="344">
        <v>7.74</v>
      </c>
      <c r="Q2006" s="360">
        <v>1</v>
      </c>
      <c r="R2006" s="344">
        <v>7.76</v>
      </c>
    </row>
    <row r="2007" spans="1:18">
      <c r="A2007" s="296">
        <v>1901533</v>
      </c>
      <c r="B2007" s="343" t="s">
        <v>2034</v>
      </c>
      <c r="C2007" s="296" t="s">
        <v>222</v>
      </c>
      <c r="D2007" s="344">
        <v>26.21</v>
      </c>
      <c r="E2007" s="360">
        <v>1</v>
      </c>
      <c r="F2007" s="344">
        <v>35.42</v>
      </c>
      <c r="G2007" s="360">
        <v>1</v>
      </c>
      <c r="H2007" s="344">
        <v>35.42</v>
      </c>
      <c r="I2007" s="360">
        <v>1</v>
      </c>
      <c r="J2007" s="344">
        <v>35.42</v>
      </c>
      <c r="K2007" s="360">
        <v>1</v>
      </c>
      <c r="L2007" s="344">
        <v>34.479999999999997</v>
      </c>
      <c r="M2007" s="360">
        <v>0</v>
      </c>
      <c r="N2007" s="344">
        <v>35.42</v>
      </c>
      <c r="O2007" s="360">
        <v>1</v>
      </c>
      <c r="P2007" s="344">
        <v>35.42</v>
      </c>
      <c r="Q2007" s="360">
        <v>1</v>
      </c>
      <c r="R2007" s="344">
        <v>35.51</v>
      </c>
    </row>
    <row r="2008" spans="1:18">
      <c r="A2008" s="296">
        <v>1901534</v>
      </c>
      <c r="B2008" s="343" t="s">
        <v>2035</v>
      </c>
      <c r="C2008" s="296" t="s">
        <v>222</v>
      </c>
      <c r="D2008" s="344">
        <v>26.28</v>
      </c>
      <c r="E2008" s="360">
        <v>0</v>
      </c>
      <c r="F2008" s="344">
        <v>161.68</v>
      </c>
      <c r="G2008" s="360">
        <v>0</v>
      </c>
      <c r="H2008" s="344">
        <v>166.08</v>
      </c>
      <c r="I2008" s="360">
        <v>0</v>
      </c>
      <c r="J2008" s="344">
        <v>168.67</v>
      </c>
      <c r="K2008" s="360">
        <v>0</v>
      </c>
      <c r="L2008" s="344">
        <v>161.16999999999999</v>
      </c>
      <c r="M2008" s="360">
        <v>0</v>
      </c>
      <c r="N2008" s="344">
        <v>166.08</v>
      </c>
      <c r="O2008" s="360">
        <v>0</v>
      </c>
      <c r="P2008" s="344">
        <v>153.4</v>
      </c>
      <c r="Q2008" s="360">
        <v>0</v>
      </c>
      <c r="R2008" s="344">
        <v>154.96</v>
      </c>
    </row>
    <row r="2009" spans="1:18">
      <c r="A2009" s="296">
        <v>1917115</v>
      </c>
      <c r="B2009" s="343" t="s">
        <v>2036</v>
      </c>
      <c r="C2009" s="296" t="s">
        <v>222</v>
      </c>
      <c r="D2009" s="344">
        <v>16.64</v>
      </c>
      <c r="E2009" s="360">
        <v>1</v>
      </c>
      <c r="F2009" s="344">
        <v>21.3</v>
      </c>
      <c r="G2009" s="360">
        <v>1</v>
      </c>
      <c r="H2009" s="344">
        <v>21.3</v>
      </c>
      <c r="I2009" s="360">
        <v>1</v>
      </c>
      <c r="J2009" s="344">
        <v>21.3</v>
      </c>
      <c r="K2009" s="360">
        <v>1</v>
      </c>
      <c r="L2009" s="344">
        <v>20.58</v>
      </c>
      <c r="M2009" s="360">
        <v>0</v>
      </c>
      <c r="N2009" s="344">
        <v>21.3</v>
      </c>
      <c r="O2009" s="360">
        <v>1</v>
      </c>
      <c r="P2009" s="344">
        <v>21.3</v>
      </c>
      <c r="Q2009" s="360">
        <v>1</v>
      </c>
      <c r="R2009" s="344">
        <v>21.38</v>
      </c>
    </row>
    <row r="2010" spans="1:18">
      <c r="A2010" s="296">
        <v>1917116</v>
      </c>
      <c r="B2010" s="343" t="s">
        <v>2037</v>
      </c>
      <c r="C2010" s="296" t="s">
        <v>222</v>
      </c>
      <c r="D2010" s="344">
        <v>16.86</v>
      </c>
      <c r="E2010" s="360">
        <v>1</v>
      </c>
      <c r="F2010" s="344">
        <v>3.42</v>
      </c>
      <c r="G2010" s="360">
        <v>1</v>
      </c>
      <c r="H2010" s="344">
        <v>3.42</v>
      </c>
      <c r="I2010" s="360">
        <v>1</v>
      </c>
      <c r="J2010" s="344">
        <v>3.42</v>
      </c>
      <c r="K2010" s="360">
        <v>1</v>
      </c>
      <c r="L2010" s="344">
        <v>3.33</v>
      </c>
      <c r="M2010" s="360">
        <v>0</v>
      </c>
      <c r="N2010" s="344">
        <v>3.42</v>
      </c>
      <c r="O2010" s="360">
        <v>1</v>
      </c>
      <c r="P2010" s="344">
        <v>3.42</v>
      </c>
      <c r="Q2010" s="360">
        <v>1</v>
      </c>
      <c r="R2010" s="344">
        <v>3.43</v>
      </c>
    </row>
    <row r="2011" spans="1:18">
      <c r="A2011" s="296">
        <v>1917117</v>
      </c>
      <c r="B2011" s="343" t="s">
        <v>2038</v>
      </c>
      <c r="C2011" s="296" t="s">
        <v>222</v>
      </c>
      <c r="D2011" s="344">
        <v>17.079999999999998</v>
      </c>
      <c r="E2011" s="360">
        <v>1</v>
      </c>
      <c r="F2011" s="344">
        <v>8.49</v>
      </c>
      <c r="G2011" s="360">
        <v>1</v>
      </c>
      <c r="H2011" s="344">
        <v>8.49</v>
      </c>
      <c r="I2011" s="360">
        <v>1</v>
      </c>
      <c r="J2011" s="344">
        <v>8.49</v>
      </c>
      <c r="K2011" s="360">
        <v>1</v>
      </c>
      <c r="L2011" s="344">
        <v>8.27</v>
      </c>
      <c r="M2011" s="360">
        <v>0</v>
      </c>
      <c r="N2011" s="344">
        <v>8.49</v>
      </c>
      <c r="O2011" s="360">
        <v>1</v>
      </c>
      <c r="P2011" s="344">
        <v>8.49</v>
      </c>
      <c r="Q2011" s="360">
        <v>1</v>
      </c>
      <c r="R2011" s="344">
        <v>8.51</v>
      </c>
    </row>
    <row r="2012" spans="1:18">
      <c r="A2012" s="296">
        <v>1917118</v>
      </c>
      <c r="B2012" s="343" t="s">
        <v>2039</v>
      </c>
      <c r="C2012" s="296" t="s">
        <v>222</v>
      </c>
      <c r="D2012" s="344">
        <v>17.32</v>
      </c>
      <c r="E2012" s="360">
        <v>1</v>
      </c>
      <c r="F2012" s="344">
        <v>38.840000000000003</v>
      </c>
      <c r="G2012" s="360">
        <v>1</v>
      </c>
      <c r="H2012" s="344">
        <v>38.840000000000003</v>
      </c>
      <c r="I2012" s="360">
        <v>1</v>
      </c>
      <c r="J2012" s="344">
        <v>38.840000000000003</v>
      </c>
      <c r="K2012" s="360">
        <v>1</v>
      </c>
      <c r="L2012" s="344">
        <v>37.82</v>
      </c>
      <c r="M2012" s="360">
        <v>0</v>
      </c>
      <c r="N2012" s="344">
        <v>38.840000000000003</v>
      </c>
      <c r="O2012" s="360">
        <v>1</v>
      </c>
      <c r="P2012" s="344">
        <v>38.840000000000003</v>
      </c>
      <c r="Q2012" s="360">
        <v>1</v>
      </c>
      <c r="R2012" s="344">
        <v>38.94</v>
      </c>
    </row>
    <row r="2013" spans="1:18">
      <c r="A2013" s="296">
        <v>1917119</v>
      </c>
      <c r="B2013" s="343" t="s">
        <v>2040</v>
      </c>
      <c r="C2013" s="296" t="s">
        <v>222</v>
      </c>
      <c r="D2013" s="344">
        <v>17.559999999999999</v>
      </c>
      <c r="E2013" s="360">
        <v>0</v>
      </c>
      <c r="F2013" s="344">
        <v>121.68</v>
      </c>
      <c r="G2013" s="360">
        <v>0</v>
      </c>
      <c r="H2013" s="344">
        <v>124.99</v>
      </c>
      <c r="I2013" s="360">
        <v>0</v>
      </c>
      <c r="J2013" s="344">
        <v>126.94</v>
      </c>
      <c r="K2013" s="360">
        <v>0</v>
      </c>
      <c r="L2013" s="344">
        <v>121.29</v>
      </c>
      <c r="M2013" s="360">
        <v>0</v>
      </c>
      <c r="N2013" s="344">
        <v>124.99</v>
      </c>
      <c r="O2013" s="360">
        <v>0</v>
      </c>
      <c r="P2013" s="344">
        <v>115.45</v>
      </c>
      <c r="Q2013" s="360">
        <v>0</v>
      </c>
      <c r="R2013" s="344">
        <v>116.62</v>
      </c>
    </row>
    <row r="2014" spans="1:18">
      <c r="A2014" s="296">
        <v>1917120</v>
      </c>
      <c r="B2014" s="343" t="s">
        <v>2041</v>
      </c>
      <c r="C2014" s="296" t="s">
        <v>222</v>
      </c>
      <c r="D2014" s="344">
        <v>17.7</v>
      </c>
      <c r="E2014" s="360">
        <v>1</v>
      </c>
      <c r="F2014" s="344">
        <v>17.79</v>
      </c>
      <c r="G2014" s="360">
        <v>1</v>
      </c>
      <c r="H2014" s="344">
        <v>17.79</v>
      </c>
      <c r="I2014" s="360">
        <v>1</v>
      </c>
      <c r="J2014" s="344">
        <v>17.79</v>
      </c>
      <c r="K2014" s="360">
        <v>1</v>
      </c>
      <c r="L2014" s="344">
        <v>17.64</v>
      </c>
      <c r="M2014" s="360">
        <v>0</v>
      </c>
      <c r="N2014" s="344">
        <v>17.79</v>
      </c>
      <c r="O2014" s="360">
        <v>1</v>
      </c>
      <c r="P2014" s="344">
        <v>17.79</v>
      </c>
      <c r="Q2014" s="360">
        <v>1</v>
      </c>
      <c r="R2014" s="344">
        <v>17.79</v>
      </c>
    </row>
    <row r="2015" spans="1:18">
      <c r="A2015" s="296">
        <v>1917151</v>
      </c>
      <c r="B2015" s="343" t="s">
        <v>2042</v>
      </c>
      <c r="C2015" s="296" t="s">
        <v>222</v>
      </c>
      <c r="D2015" s="344">
        <v>15.54</v>
      </c>
      <c r="E2015" s="360">
        <v>1</v>
      </c>
      <c r="F2015" s="344">
        <v>2.95</v>
      </c>
      <c r="G2015" s="360">
        <v>1</v>
      </c>
      <c r="H2015" s="344">
        <v>2.95</v>
      </c>
      <c r="I2015" s="360">
        <v>1</v>
      </c>
      <c r="J2015" s="344">
        <v>2.95</v>
      </c>
      <c r="K2015" s="360">
        <v>1</v>
      </c>
      <c r="L2015" s="344">
        <v>2.93</v>
      </c>
      <c r="M2015" s="360">
        <v>0</v>
      </c>
      <c r="N2015" s="344">
        <v>2.95</v>
      </c>
      <c r="O2015" s="360">
        <v>1</v>
      </c>
      <c r="P2015" s="344">
        <v>2.95</v>
      </c>
      <c r="Q2015" s="360">
        <v>1</v>
      </c>
      <c r="R2015" s="344">
        <v>2.95</v>
      </c>
    </row>
    <row r="2016" spans="1:18">
      <c r="A2016" s="296">
        <v>1917152</v>
      </c>
      <c r="B2016" s="343" t="s">
        <v>2043</v>
      </c>
      <c r="C2016" s="296" t="s">
        <v>222</v>
      </c>
      <c r="D2016" s="344">
        <v>15.73</v>
      </c>
      <c r="E2016" s="360">
        <v>1</v>
      </c>
      <c r="F2016" s="344">
        <v>7.31</v>
      </c>
      <c r="G2016" s="360">
        <v>1</v>
      </c>
      <c r="H2016" s="344">
        <v>7.31</v>
      </c>
      <c r="I2016" s="360">
        <v>1</v>
      </c>
      <c r="J2016" s="344">
        <v>7.31</v>
      </c>
      <c r="K2016" s="360">
        <v>1</v>
      </c>
      <c r="L2016" s="344">
        <v>7.25</v>
      </c>
      <c r="M2016" s="360">
        <v>0</v>
      </c>
      <c r="N2016" s="344">
        <v>7.31</v>
      </c>
      <c r="O2016" s="360">
        <v>1</v>
      </c>
      <c r="P2016" s="344">
        <v>7.31</v>
      </c>
      <c r="Q2016" s="360">
        <v>1</v>
      </c>
      <c r="R2016" s="344">
        <v>7.31</v>
      </c>
    </row>
    <row r="2017" spans="1:18">
      <c r="A2017" s="296">
        <v>1917153</v>
      </c>
      <c r="B2017" s="343" t="s">
        <v>2044</v>
      </c>
      <c r="C2017" s="296" t="s">
        <v>222</v>
      </c>
      <c r="D2017" s="344">
        <v>15.92</v>
      </c>
      <c r="E2017" s="360">
        <v>1</v>
      </c>
      <c r="F2017" s="344">
        <v>33.35</v>
      </c>
      <c r="G2017" s="360">
        <v>1</v>
      </c>
      <c r="H2017" s="344">
        <v>33.35</v>
      </c>
      <c r="I2017" s="360">
        <v>1</v>
      </c>
      <c r="J2017" s="344">
        <v>33.35</v>
      </c>
      <c r="K2017" s="360">
        <v>1</v>
      </c>
      <c r="L2017" s="344">
        <v>33.07</v>
      </c>
      <c r="M2017" s="360">
        <v>0</v>
      </c>
      <c r="N2017" s="344">
        <v>33.35</v>
      </c>
      <c r="O2017" s="360">
        <v>1</v>
      </c>
      <c r="P2017" s="344">
        <v>33.35</v>
      </c>
      <c r="Q2017" s="360">
        <v>1</v>
      </c>
      <c r="R2017" s="344">
        <v>33.35</v>
      </c>
    </row>
    <row r="2018" spans="1:18">
      <c r="A2018" s="296">
        <v>1917154</v>
      </c>
      <c r="B2018" s="343" t="s">
        <v>2045</v>
      </c>
      <c r="C2018" s="296" t="s">
        <v>222</v>
      </c>
      <c r="D2018" s="344">
        <v>16.12</v>
      </c>
      <c r="E2018" s="360">
        <v>0</v>
      </c>
      <c r="F2018" s="344">
        <v>119.12</v>
      </c>
      <c r="G2018" s="360">
        <v>0</v>
      </c>
      <c r="H2018" s="344">
        <v>122.36</v>
      </c>
      <c r="I2018" s="360">
        <v>0</v>
      </c>
      <c r="J2018" s="344">
        <v>124.27</v>
      </c>
      <c r="K2018" s="360">
        <v>0</v>
      </c>
      <c r="L2018" s="344">
        <v>118.74</v>
      </c>
      <c r="M2018" s="360">
        <v>0</v>
      </c>
      <c r="N2018" s="344">
        <v>122.36</v>
      </c>
      <c r="O2018" s="360">
        <v>0</v>
      </c>
      <c r="P2018" s="344">
        <v>113.02</v>
      </c>
      <c r="Q2018" s="360">
        <v>0</v>
      </c>
      <c r="R2018" s="344">
        <v>114.16</v>
      </c>
    </row>
    <row r="2019" spans="1:18">
      <c r="A2019" s="296">
        <v>1917155</v>
      </c>
      <c r="B2019" s="343" t="s">
        <v>2046</v>
      </c>
      <c r="C2019" s="296" t="s">
        <v>222</v>
      </c>
      <c r="D2019" s="344">
        <v>16.34</v>
      </c>
      <c r="E2019" s="360">
        <v>1</v>
      </c>
      <c r="F2019" s="344">
        <v>19.53</v>
      </c>
      <c r="G2019" s="360">
        <v>1</v>
      </c>
      <c r="H2019" s="344">
        <v>19.53</v>
      </c>
      <c r="I2019" s="360">
        <v>1</v>
      </c>
      <c r="J2019" s="344">
        <v>19.53</v>
      </c>
      <c r="K2019" s="360">
        <v>1</v>
      </c>
      <c r="L2019" s="344">
        <v>19.37</v>
      </c>
      <c r="M2019" s="360">
        <v>0</v>
      </c>
      <c r="N2019" s="344">
        <v>19.53</v>
      </c>
      <c r="O2019" s="360">
        <v>1</v>
      </c>
      <c r="P2019" s="344">
        <v>19.53</v>
      </c>
      <c r="Q2019" s="360">
        <v>1</v>
      </c>
      <c r="R2019" s="344">
        <v>19.53</v>
      </c>
    </row>
    <row r="2020" spans="1:18">
      <c r="A2020" s="296">
        <v>1917156</v>
      </c>
      <c r="B2020" s="343" t="s">
        <v>2047</v>
      </c>
      <c r="C2020" s="296" t="s">
        <v>222</v>
      </c>
      <c r="D2020" s="344">
        <v>16.45</v>
      </c>
      <c r="E2020" s="360">
        <v>1</v>
      </c>
      <c r="F2020" s="344">
        <v>3.24</v>
      </c>
      <c r="G2020" s="360">
        <v>1</v>
      </c>
      <c r="H2020" s="344">
        <v>3.24</v>
      </c>
      <c r="I2020" s="360">
        <v>1</v>
      </c>
      <c r="J2020" s="344">
        <v>3.24</v>
      </c>
      <c r="K2020" s="360">
        <v>1</v>
      </c>
      <c r="L2020" s="344">
        <v>3.21</v>
      </c>
      <c r="M2020" s="360">
        <v>0</v>
      </c>
      <c r="N2020" s="344">
        <v>3.24</v>
      </c>
      <c r="O2020" s="360">
        <v>1</v>
      </c>
      <c r="P2020" s="344">
        <v>3.24</v>
      </c>
      <c r="Q2020" s="360">
        <v>1</v>
      </c>
      <c r="R2020" s="344">
        <v>3.24</v>
      </c>
    </row>
    <row r="2021" spans="1:18">
      <c r="A2021" s="296">
        <v>1917187</v>
      </c>
      <c r="B2021" s="343" t="s">
        <v>2048</v>
      </c>
      <c r="C2021" s="296" t="s">
        <v>222</v>
      </c>
      <c r="D2021" s="344">
        <v>17.079999999999998</v>
      </c>
      <c r="E2021" s="360">
        <v>1</v>
      </c>
      <c r="F2021" s="344">
        <v>8.0299999999999994</v>
      </c>
      <c r="G2021" s="360">
        <v>1</v>
      </c>
      <c r="H2021" s="344">
        <v>8.0299999999999994</v>
      </c>
      <c r="I2021" s="360">
        <v>1</v>
      </c>
      <c r="J2021" s="344">
        <v>8.0299999999999994</v>
      </c>
      <c r="K2021" s="360">
        <v>1</v>
      </c>
      <c r="L2021" s="344">
        <v>7.96</v>
      </c>
      <c r="M2021" s="360">
        <v>0</v>
      </c>
      <c r="N2021" s="344">
        <v>8.0299999999999994</v>
      </c>
      <c r="O2021" s="360">
        <v>1</v>
      </c>
      <c r="P2021" s="344">
        <v>8.0299999999999994</v>
      </c>
      <c r="Q2021" s="360">
        <v>1</v>
      </c>
      <c r="R2021" s="344">
        <v>8.0299999999999994</v>
      </c>
    </row>
    <row r="2022" spans="1:18">
      <c r="A2022" s="296">
        <v>1917188</v>
      </c>
      <c r="B2022" s="343" t="s">
        <v>2049</v>
      </c>
      <c r="C2022" s="296" t="s">
        <v>222</v>
      </c>
      <c r="D2022" s="344">
        <v>17.25</v>
      </c>
      <c r="E2022" s="360">
        <v>1</v>
      </c>
      <c r="F2022" s="344">
        <v>36.619999999999997</v>
      </c>
      <c r="G2022" s="360">
        <v>1</v>
      </c>
      <c r="H2022" s="344">
        <v>36.619999999999997</v>
      </c>
      <c r="I2022" s="360">
        <v>1</v>
      </c>
      <c r="J2022" s="344">
        <v>36.619999999999997</v>
      </c>
      <c r="K2022" s="360">
        <v>1</v>
      </c>
      <c r="L2022" s="344">
        <v>36.31</v>
      </c>
      <c r="M2022" s="360">
        <v>0</v>
      </c>
      <c r="N2022" s="344">
        <v>36.619999999999997</v>
      </c>
      <c r="O2022" s="360">
        <v>1</v>
      </c>
      <c r="P2022" s="344">
        <v>36.619999999999997</v>
      </c>
      <c r="Q2022" s="360">
        <v>1</v>
      </c>
      <c r="R2022" s="344">
        <v>36.619999999999997</v>
      </c>
    </row>
    <row r="2023" spans="1:18">
      <c r="A2023" s="296">
        <v>1917189</v>
      </c>
      <c r="B2023" s="343" t="s">
        <v>2050</v>
      </c>
      <c r="C2023" s="296" t="s">
        <v>222</v>
      </c>
      <c r="D2023" s="344">
        <v>17.41</v>
      </c>
      <c r="E2023" s="360">
        <v>0</v>
      </c>
      <c r="F2023" s="344">
        <v>121.68</v>
      </c>
      <c r="G2023" s="360">
        <v>0</v>
      </c>
      <c r="H2023" s="344">
        <v>124.99</v>
      </c>
      <c r="I2023" s="360">
        <v>0</v>
      </c>
      <c r="J2023" s="344">
        <v>126.94</v>
      </c>
      <c r="K2023" s="360">
        <v>0</v>
      </c>
      <c r="L2023" s="344">
        <v>121.29</v>
      </c>
      <c r="M2023" s="360">
        <v>0</v>
      </c>
      <c r="N2023" s="344">
        <v>124.99</v>
      </c>
      <c r="O2023" s="360">
        <v>0</v>
      </c>
      <c r="P2023" s="344">
        <v>115.45</v>
      </c>
      <c r="Q2023" s="360">
        <v>0</v>
      </c>
      <c r="R2023" s="344">
        <v>116.62</v>
      </c>
    </row>
    <row r="2024" spans="1:18">
      <c r="A2024" s="296">
        <v>1917190</v>
      </c>
      <c r="B2024" s="343" t="s">
        <v>2051</v>
      </c>
      <c r="C2024" s="296" t="s">
        <v>222</v>
      </c>
      <c r="D2024" s="344">
        <v>17.59</v>
      </c>
      <c r="E2024" s="360">
        <v>1</v>
      </c>
      <c r="F2024" s="344">
        <v>25</v>
      </c>
      <c r="G2024" s="360">
        <v>1</v>
      </c>
      <c r="H2024" s="344">
        <v>25</v>
      </c>
      <c r="I2024" s="360">
        <v>1</v>
      </c>
      <c r="J2024" s="344">
        <v>25</v>
      </c>
      <c r="K2024" s="360">
        <v>1</v>
      </c>
      <c r="L2024" s="344">
        <v>24.28</v>
      </c>
      <c r="M2024" s="360">
        <v>0</v>
      </c>
      <c r="N2024" s="344">
        <v>25</v>
      </c>
      <c r="O2024" s="360">
        <v>1</v>
      </c>
      <c r="P2024" s="344">
        <v>25</v>
      </c>
      <c r="Q2024" s="360">
        <v>1</v>
      </c>
      <c r="R2024" s="344">
        <v>25.08</v>
      </c>
    </row>
    <row r="2025" spans="1:18">
      <c r="A2025" s="296">
        <v>1917191</v>
      </c>
      <c r="B2025" s="343" t="s">
        <v>2052</v>
      </c>
      <c r="C2025" s="296" t="s">
        <v>222</v>
      </c>
      <c r="D2025" s="344">
        <v>17.78</v>
      </c>
      <c r="E2025" s="360">
        <v>1</v>
      </c>
      <c r="F2025" s="344">
        <v>4.05</v>
      </c>
      <c r="G2025" s="360">
        <v>1</v>
      </c>
      <c r="H2025" s="344">
        <v>4.05</v>
      </c>
      <c r="I2025" s="360">
        <v>1</v>
      </c>
      <c r="J2025" s="344">
        <v>4.05</v>
      </c>
      <c r="K2025" s="360">
        <v>1</v>
      </c>
      <c r="L2025" s="344">
        <v>3.95</v>
      </c>
      <c r="M2025" s="360">
        <v>0</v>
      </c>
      <c r="N2025" s="344">
        <v>4.05</v>
      </c>
      <c r="O2025" s="360">
        <v>1</v>
      </c>
      <c r="P2025" s="344">
        <v>4.05</v>
      </c>
      <c r="Q2025" s="360">
        <v>1</v>
      </c>
      <c r="R2025" s="344">
        <v>4.0599999999999996</v>
      </c>
    </row>
    <row r="2026" spans="1:18">
      <c r="A2026" s="296">
        <v>1917192</v>
      </c>
      <c r="B2026" s="343" t="s">
        <v>2053</v>
      </c>
      <c r="C2026" s="296" t="s">
        <v>222</v>
      </c>
      <c r="D2026" s="344">
        <v>17.88</v>
      </c>
      <c r="E2026" s="360">
        <v>1</v>
      </c>
      <c r="F2026" s="344">
        <v>10.02</v>
      </c>
      <c r="G2026" s="360">
        <v>1</v>
      </c>
      <c r="H2026" s="344">
        <v>10.02</v>
      </c>
      <c r="I2026" s="360">
        <v>1</v>
      </c>
      <c r="J2026" s="344">
        <v>10.02</v>
      </c>
      <c r="K2026" s="360">
        <v>1</v>
      </c>
      <c r="L2026" s="344">
        <v>9.8000000000000007</v>
      </c>
      <c r="M2026" s="360">
        <v>0</v>
      </c>
      <c r="N2026" s="344">
        <v>10.02</v>
      </c>
      <c r="O2026" s="360">
        <v>1</v>
      </c>
      <c r="P2026" s="344">
        <v>10.02</v>
      </c>
      <c r="Q2026" s="360">
        <v>1</v>
      </c>
      <c r="R2026" s="344">
        <v>10.039999999999999</v>
      </c>
    </row>
    <row r="2027" spans="1:18">
      <c r="A2027" s="296">
        <v>1917007</v>
      </c>
      <c r="B2027" s="343" t="s">
        <v>2054</v>
      </c>
      <c r="C2027" s="296" t="s">
        <v>222</v>
      </c>
      <c r="D2027" s="344">
        <v>37.54</v>
      </c>
      <c r="E2027" s="360">
        <v>1</v>
      </c>
      <c r="F2027" s="344">
        <v>45.84</v>
      </c>
      <c r="G2027" s="360">
        <v>1</v>
      </c>
      <c r="H2027" s="344">
        <v>45.84</v>
      </c>
      <c r="I2027" s="360">
        <v>1</v>
      </c>
      <c r="J2027" s="344">
        <v>45.84</v>
      </c>
      <c r="K2027" s="360">
        <v>1</v>
      </c>
      <c r="L2027" s="344">
        <v>44.81</v>
      </c>
      <c r="M2027" s="360">
        <v>0</v>
      </c>
      <c r="N2027" s="344">
        <v>45.84</v>
      </c>
      <c r="O2027" s="360">
        <v>1</v>
      </c>
      <c r="P2027" s="344">
        <v>45.84</v>
      </c>
      <c r="Q2027" s="360">
        <v>1</v>
      </c>
      <c r="R2027" s="344">
        <v>45.93</v>
      </c>
    </row>
    <row r="2028" spans="1:18">
      <c r="A2028" s="296">
        <v>1917008</v>
      </c>
      <c r="B2028" s="343" t="s">
        <v>2055</v>
      </c>
      <c r="C2028" s="296" t="s">
        <v>222</v>
      </c>
      <c r="D2028" s="344">
        <v>38.229999999999997</v>
      </c>
      <c r="E2028" s="360">
        <v>0</v>
      </c>
      <c r="F2028" s="344">
        <v>153.25</v>
      </c>
      <c r="G2028" s="360">
        <v>0</v>
      </c>
      <c r="H2028" s="344">
        <v>157.41</v>
      </c>
      <c r="I2028" s="360">
        <v>0</v>
      </c>
      <c r="J2028" s="344">
        <v>159.87</v>
      </c>
      <c r="K2028" s="360">
        <v>0</v>
      </c>
      <c r="L2028" s="344">
        <v>152.75</v>
      </c>
      <c r="M2028" s="360">
        <v>0</v>
      </c>
      <c r="N2028" s="344">
        <v>157.41</v>
      </c>
      <c r="O2028" s="360">
        <v>0</v>
      </c>
      <c r="P2028" s="344">
        <v>145.4</v>
      </c>
      <c r="Q2028" s="360">
        <v>0</v>
      </c>
      <c r="R2028" s="344">
        <v>146.87</v>
      </c>
    </row>
    <row r="2029" spans="1:18">
      <c r="A2029" s="296">
        <v>1917009</v>
      </c>
      <c r="B2029" s="343" t="s">
        <v>2056</v>
      </c>
      <c r="C2029" s="296" t="s">
        <v>222</v>
      </c>
      <c r="D2029" s="344">
        <v>38.93</v>
      </c>
      <c r="E2029" s="360"/>
      <c r="F2029" s="344">
        <v>0</v>
      </c>
      <c r="G2029" s="360"/>
      <c r="H2029" s="344">
        <v>0</v>
      </c>
      <c r="I2029" s="360"/>
      <c r="J2029" s="344">
        <v>0</v>
      </c>
      <c r="K2029" s="360"/>
      <c r="L2029" s="344">
        <v>0</v>
      </c>
      <c r="M2029" s="360"/>
      <c r="N2029" s="344">
        <v>0</v>
      </c>
      <c r="O2029" s="360"/>
      <c r="P2029" s="344">
        <v>0</v>
      </c>
      <c r="Q2029" s="360"/>
      <c r="R2029" s="344">
        <v>0</v>
      </c>
    </row>
    <row r="2030" spans="1:18">
      <c r="A2030" s="296">
        <v>1917010</v>
      </c>
      <c r="B2030" s="343" t="s">
        <v>2057</v>
      </c>
      <c r="C2030" s="296" t="s">
        <v>222</v>
      </c>
      <c r="D2030" s="344">
        <v>39.67</v>
      </c>
      <c r="E2030" s="360"/>
      <c r="F2030" s="344">
        <v>0</v>
      </c>
      <c r="G2030" s="360"/>
      <c r="H2030" s="344">
        <v>0</v>
      </c>
      <c r="I2030" s="360"/>
      <c r="J2030" s="344">
        <v>0</v>
      </c>
      <c r="K2030" s="360"/>
      <c r="L2030" s="344">
        <v>0</v>
      </c>
      <c r="M2030" s="360"/>
      <c r="N2030" s="344">
        <v>0</v>
      </c>
      <c r="O2030" s="360"/>
      <c r="P2030" s="344">
        <v>0</v>
      </c>
      <c r="Q2030" s="360"/>
      <c r="R2030" s="344">
        <v>0</v>
      </c>
    </row>
    <row r="2031" spans="1:18">
      <c r="A2031" s="296">
        <v>1917011</v>
      </c>
      <c r="B2031" s="343" t="s">
        <v>2058</v>
      </c>
      <c r="C2031" s="296" t="s">
        <v>222</v>
      </c>
      <c r="D2031" s="344">
        <v>40.450000000000003</v>
      </c>
      <c r="E2031" s="360"/>
      <c r="F2031" s="344">
        <v>0</v>
      </c>
      <c r="G2031" s="360"/>
      <c r="H2031" s="344">
        <v>0</v>
      </c>
      <c r="I2031" s="360"/>
      <c r="J2031" s="344">
        <v>0</v>
      </c>
      <c r="K2031" s="360"/>
      <c r="L2031" s="344">
        <v>0</v>
      </c>
      <c r="M2031" s="360"/>
      <c r="N2031" s="344">
        <v>0</v>
      </c>
      <c r="O2031" s="360"/>
      <c r="P2031" s="344">
        <v>0</v>
      </c>
      <c r="Q2031" s="360"/>
      <c r="R2031" s="344">
        <v>0</v>
      </c>
    </row>
    <row r="2032" spans="1:18">
      <c r="A2032" s="296">
        <v>1917012</v>
      </c>
      <c r="B2032" s="343" t="s">
        <v>2059</v>
      </c>
      <c r="C2032" s="296" t="s">
        <v>222</v>
      </c>
      <c r="D2032" s="344">
        <v>40.869999999999997</v>
      </c>
      <c r="E2032" s="360">
        <v>0</v>
      </c>
      <c r="F2032" s="344">
        <v>3.74</v>
      </c>
      <c r="G2032" s="360">
        <v>0</v>
      </c>
      <c r="H2032" s="344">
        <v>3.33</v>
      </c>
      <c r="I2032" s="360">
        <v>0</v>
      </c>
      <c r="J2032" s="344">
        <v>3.12</v>
      </c>
      <c r="K2032" s="360">
        <v>0</v>
      </c>
      <c r="L2032" s="344">
        <v>3.6</v>
      </c>
      <c r="M2032" s="360">
        <v>0</v>
      </c>
      <c r="N2032" s="344">
        <v>3.53</v>
      </c>
      <c r="O2032" s="360">
        <v>0</v>
      </c>
      <c r="P2032" s="344">
        <v>2.44</v>
      </c>
      <c r="Q2032" s="360">
        <v>0</v>
      </c>
      <c r="R2032" s="344">
        <v>2.89</v>
      </c>
    </row>
    <row r="2033" spans="1:18">
      <c r="A2033" s="296">
        <v>1917578</v>
      </c>
      <c r="B2033" s="343" t="s">
        <v>2060</v>
      </c>
      <c r="C2033" s="296" t="s">
        <v>222</v>
      </c>
      <c r="D2033" s="344">
        <v>7.86</v>
      </c>
      <c r="E2033" s="360">
        <v>1</v>
      </c>
      <c r="F2033" s="344">
        <v>0.84</v>
      </c>
      <c r="G2033" s="360">
        <v>1</v>
      </c>
      <c r="H2033" s="344">
        <v>0.84</v>
      </c>
      <c r="I2033" s="360">
        <v>1</v>
      </c>
      <c r="J2033" s="344">
        <v>0.84</v>
      </c>
      <c r="K2033" s="360">
        <v>1</v>
      </c>
      <c r="L2033" s="344">
        <v>0.84</v>
      </c>
      <c r="M2033" s="360">
        <v>1</v>
      </c>
      <c r="N2033" s="344">
        <v>0.84</v>
      </c>
      <c r="O2033" s="360">
        <v>1</v>
      </c>
      <c r="P2033" s="344">
        <v>0.84</v>
      </c>
      <c r="Q2033" s="360">
        <v>1</v>
      </c>
      <c r="R2033" s="344">
        <v>0.84</v>
      </c>
    </row>
    <row r="2034" spans="1:18">
      <c r="A2034" s="296">
        <v>1917579</v>
      </c>
      <c r="B2034" s="343" t="s">
        <v>2061</v>
      </c>
      <c r="C2034" s="296" t="s">
        <v>222</v>
      </c>
      <c r="D2034" s="344">
        <v>8.3699999999999992</v>
      </c>
      <c r="E2034" s="360">
        <v>1</v>
      </c>
      <c r="F2034" s="344">
        <v>0.22</v>
      </c>
      <c r="G2034" s="360">
        <v>1</v>
      </c>
      <c r="H2034" s="344">
        <v>0.22</v>
      </c>
      <c r="I2034" s="360">
        <v>1</v>
      </c>
      <c r="J2034" s="344">
        <v>0.22</v>
      </c>
      <c r="K2034" s="360">
        <v>1</v>
      </c>
      <c r="L2034" s="344">
        <v>0.22</v>
      </c>
      <c r="M2034" s="360">
        <v>1</v>
      </c>
      <c r="N2034" s="344">
        <v>0.22</v>
      </c>
      <c r="O2034" s="360">
        <v>1</v>
      </c>
      <c r="P2034" s="344">
        <v>0.22</v>
      </c>
      <c r="Q2034" s="360">
        <v>1</v>
      </c>
      <c r="R2034" s="344">
        <v>0.22</v>
      </c>
    </row>
    <row r="2035" spans="1:18">
      <c r="A2035" s="296">
        <v>1917580</v>
      </c>
      <c r="B2035" s="343" t="s">
        <v>2062</v>
      </c>
      <c r="C2035" s="296" t="s">
        <v>222</v>
      </c>
      <c r="D2035" s="344">
        <v>8.8000000000000007</v>
      </c>
      <c r="E2035" s="360">
        <v>1</v>
      </c>
      <c r="F2035" s="344">
        <v>1.05</v>
      </c>
      <c r="G2035" s="360">
        <v>1</v>
      </c>
      <c r="H2035" s="344">
        <v>1.05</v>
      </c>
      <c r="I2035" s="360">
        <v>1</v>
      </c>
      <c r="J2035" s="344">
        <v>1.05</v>
      </c>
      <c r="K2035" s="360">
        <v>1</v>
      </c>
      <c r="L2035" s="344">
        <v>1.05</v>
      </c>
      <c r="M2035" s="360">
        <v>1</v>
      </c>
      <c r="N2035" s="344">
        <v>1.05</v>
      </c>
      <c r="O2035" s="360">
        <v>1</v>
      </c>
      <c r="P2035" s="344">
        <v>1.05</v>
      </c>
      <c r="Q2035" s="360">
        <v>1</v>
      </c>
      <c r="R2035" s="344">
        <v>1.05</v>
      </c>
    </row>
    <row r="2036" spans="1:18">
      <c r="A2036" s="296">
        <v>1917581</v>
      </c>
      <c r="B2036" s="343" t="s">
        <v>2063</v>
      </c>
      <c r="C2036" s="296" t="s">
        <v>222</v>
      </c>
      <c r="D2036" s="344">
        <v>9.2899999999999991</v>
      </c>
      <c r="E2036" s="360">
        <v>0</v>
      </c>
      <c r="F2036" s="344">
        <v>6.4</v>
      </c>
      <c r="G2036" s="360">
        <v>0</v>
      </c>
      <c r="H2036" s="344">
        <v>7.22</v>
      </c>
      <c r="I2036" s="360">
        <v>0</v>
      </c>
      <c r="J2036" s="344">
        <v>6.07</v>
      </c>
      <c r="K2036" s="360">
        <v>0</v>
      </c>
      <c r="L2036" s="344">
        <v>6.47</v>
      </c>
      <c r="M2036" s="360">
        <v>0</v>
      </c>
      <c r="N2036" s="344">
        <v>6.56</v>
      </c>
      <c r="O2036" s="360">
        <v>0</v>
      </c>
      <c r="P2036" s="344">
        <v>6.13</v>
      </c>
      <c r="Q2036" s="360">
        <v>0</v>
      </c>
      <c r="R2036" s="344">
        <v>6.29</v>
      </c>
    </row>
    <row r="2037" spans="1:18">
      <c r="A2037" s="296">
        <v>1917582</v>
      </c>
      <c r="B2037" s="343" t="s">
        <v>2064</v>
      </c>
      <c r="C2037" s="296" t="s">
        <v>222</v>
      </c>
      <c r="D2037" s="344">
        <v>10</v>
      </c>
      <c r="E2037" s="360">
        <v>1</v>
      </c>
      <c r="F2037" s="344">
        <v>0.68</v>
      </c>
      <c r="G2037" s="360">
        <v>1</v>
      </c>
      <c r="H2037" s="344">
        <v>0.68</v>
      </c>
      <c r="I2037" s="360">
        <v>1</v>
      </c>
      <c r="J2037" s="344">
        <v>0.68</v>
      </c>
      <c r="K2037" s="360">
        <v>1</v>
      </c>
      <c r="L2037" s="344">
        <v>0.68</v>
      </c>
      <c r="M2037" s="360">
        <v>1</v>
      </c>
      <c r="N2037" s="344">
        <v>0.68</v>
      </c>
      <c r="O2037" s="360">
        <v>1</v>
      </c>
      <c r="P2037" s="344">
        <v>0.68</v>
      </c>
      <c r="Q2037" s="360">
        <v>1</v>
      </c>
      <c r="R2037" s="344">
        <v>0.68</v>
      </c>
    </row>
    <row r="2038" spans="1:18">
      <c r="A2038" s="296">
        <v>1917583</v>
      </c>
      <c r="B2038" s="343" t="s">
        <v>2065</v>
      </c>
      <c r="C2038" s="296" t="s">
        <v>222</v>
      </c>
      <c r="D2038" s="344">
        <v>10.55</v>
      </c>
      <c r="E2038" s="360">
        <v>1</v>
      </c>
      <c r="F2038" s="344">
        <v>0.18</v>
      </c>
      <c r="G2038" s="360">
        <v>1</v>
      </c>
      <c r="H2038" s="344">
        <v>0.18</v>
      </c>
      <c r="I2038" s="360">
        <v>1</v>
      </c>
      <c r="J2038" s="344">
        <v>0.18</v>
      </c>
      <c r="K2038" s="360">
        <v>1</v>
      </c>
      <c r="L2038" s="344">
        <v>0.18</v>
      </c>
      <c r="M2038" s="360">
        <v>1</v>
      </c>
      <c r="N2038" s="344">
        <v>0.18</v>
      </c>
      <c r="O2038" s="360">
        <v>1</v>
      </c>
      <c r="P2038" s="344">
        <v>0.18</v>
      </c>
      <c r="Q2038" s="360">
        <v>1</v>
      </c>
      <c r="R2038" s="344">
        <v>0.18</v>
      </c>
    </row>
    <row r="2039" spans="1:18">
      <c r="A2039" s="296">
        <v>1917584</v>
      </c>
      <c r="B2039" s="343" t="s">
        <v>2066</v>
      </c>
      <c r="C2039" s="296" t="s">
        <v>222</v>
      </c>
      <c r="D2039" s="344">
        <v>11.04</v>
      </c>
      <c r="E2039" s="360">
        <v>1</v>
      </c>
      <c r="F2039" s="344">
        <v>0.85</v>
      </c>
      <c r="G2039" s="360">
        <v>1</v>
      </c>
      <c r="H2039" s="344">
        <v>0.85</v>
      </c>
      <c r="I2039" s="360">
        <v>1</v>
      </c>
      <c r="J2039" s="344">
        <v>0.85</v>
      </c>
      <c r="K2039" s="360">
        <v>1</v>
      </c>
      <c r="L2039" s="344">
        <v>0.85</v>
      </c>
      <c r="M2039" s="360">
        <v>1</v>
      </c>
      <c r="N2039" s="344">
        <v>0.85</v>
      </c>
      <c r="O2039" s="360">
        <v>1</v>
      </c>
      <c r="P2039" s="344">
        <v>0.85</v>
      </c>
      <c r="Q2039" s="360">
        <v>1</v>
      </c>
      <c r="R2039" s="344">
        <v>0.85</v>
      </c>
    </row>
    <row r="2040" spans="1:18">
      <c r="A2040" s="296">
        <v>1917585</v>
      </c>
      <c r="B2040" s="343" t="s">
        <v>2067</v>
      </c>
      <c r="C2040" s="296" t="s">
        <v>222</v>
      </c>
      <c r="D2040" s="344">
        <v>11.78</v>
      </c>
      <c r="E2040" s="360">
        <v>0</v>
      </c>
      <c r="F2040" s="344">
        <v>4.8499999999999996</v>
      </c>
      <c r="G2040" s="360">
        <v>0</v>
      </c>
      <c r="H2040" s="344">
        <v>5.46</v>
      </c>
      <c r="I2040" s="360">
        <v>0</v>
      </c>
      <c r="J2040" s="344">
        <v>4.5999999999999996</v>
      </c>
      <c r="K2040" s="360">
        <v>0</v>
      </c>
      <c r="L2040" s="344">
        <v>4.9000000000000004</v>
      </c>
      <c r="M2040" s="360">
        <v>0</v>
      </c>
      <c r="N2040" s="344">
        <v>4.96</v>
      </c>
      <c r="O2040" s="360">
        <v>0</v>
      </c>
      <c r="P2040" s="344">
        <v>4.6399999999999997</v>
      </c>
      <c r="Q2040" s="360">
        <v>0</v>
      </c>
      <c r="R2040" s="344">
        <v>4.76</v>
      </c>
    </row>
    <row r="2041" spans="1:18">
      <c r="A2041" s="296">
        <v>1917586</v>
      </c>
      <c r="B2041" s="343" t="s">
        <v>2068</v>
      </c>
      <c r="C2041" s="296" t="s">
        <v>222</v>
      </c>
      <c r="D2041" s="344">
        <v>12.85</v>
      </c>
      <c r="E2041" s="360">
        <v>1</v>
      </c>
      <c r="F2041" s="344">
        <v>7.03</v>
      </c>
      <c r="G2041" s="360">
        <v>1</v>
      </c>
      <c r="H2041" s="344">
        <v>7.03</v>
      </c>
      <c r="I2041" s="360">
        <v>1</v>
      </c>
      <c r="J2041" s="344">
        <v>7.03</v>
      </c>
      <c r="K2041" s="360">
        <v>1</v>
      </c>
      <c r="L2041" s="344">
        <v>7.03</v>
      </c>
      <c r="M2041" s="360">
        <v>1</v>
      </c>
      <c r="N2041" s="344">
        <v>7.03</v>
      </c>
      <c r="O2041" s="360">
        <v>1</v>
      </c>
      <c r="P2041" s="344">
        <v>7.03</v>
      </c>
      <c r="Q2041" s="360">
        <v>1</v>
      </c>
      <c r="R2041" s="344">
        <v>7.03</v>
      </c>
    </row>
    <row r="2042" spans="1:18">
      <c r="A2042" s="296">
        <v>1917587</v>
      </c>
      <c r="B2042" s="343" t="s">
        <v>2069</v>
      </c>
      <c r="C2042" s="296" t="s">
        <v>222</v>
      </c>
      <c r="D2042" s="344">
        <v>13.69</v>
      </c>
      <c r="E2042" s="360">
        <v>1</v>
      </c>
      <c r="F2042" s="344">
        <v>1.88</v>
      </c>
      <c r="G2042" s="360">
        <v>1</v>
      </c>
      <c r="H2042" s="344">
        <v>1.88</v>
      </c>
      <c r="I2042" s="360">
        <v>1</v>
      </c>
      <c r="J2042" s="344">
        <v>1.88</v>
      </c>
      <c r="K2042" s="360">
        <v>1</v>
      </c>
      <c r="L2042" s="344">
        <v>1.88</v>
      </c>
      <c r="M2042" s="360">
        <v>1</v>
      </c>
      <c r="N2042" s="344">
        <v>1.88</v>
      </c>
      <c r="O2042" s="360">
        <v>1</v>
      </c>
      <c r="P2042" s="344">
        <v>1.88</v>
      </c>
      <c r="Q2042" s="360">
        <v>1</v>
      </c>
      <c r="R2042" s="344">
        <v>1.88</v>
      </c>
    </row>
    <row r="2043" spans="1:18">
      <c r="A2043" s="296">
        <v>1917588</v>
      </c>
      <c r="B2043" s="343" t="s">
        <v>2070</v>
      </c>
      <c r="C2043" s="296" t="s">
        <v>222</v>
      </c>
      <c r="D2043" s="344">
        <v>14.64</v>
      </c>
      <c r="E2043" s="360">
        <v>1</v>
      </c>
      <c r="F2043" s="344">
        <v>8.8000000000000007</v>
      </c>
      <c r="G2043" s="360">
        <v>1</v>
      </c>
      <c r="H2043" s="344">
        <v>8.8000000000000007</v>
      </c>
      <c r="I2043" s="360">
        <v>1</v>
      </c>
      <c r="J2043" s="344">
        <v>8.8000000000000007</v>
      </c>
      <c r="K2043" s="360">
        <v>1</v>
      </c>
      <c r="L2043" s="344">
        <v>8.8000000000000007</v>
      </c>
      <c r="M2043" s="360">
        <v>1</v>
      </c>
      <c r="N2043" s="344">
        <v>8.8000000000000007</v>
      </c>
      <c r="O2043" s="360">
        <v>1</v>
      </c>
      <c r="P2043" s="344">
        <v>8.8000000000000007</v>
      </c>
      <c r="Q2043" s="360">
        <v>1</v>
      </c>
      <c r="R2043" s="344">
        <v>8.8000000000000007</v>
      </c>
    </row>
    <row r="2044" spans="1:18">
      <c r="A2044" s="296">
        <v>1917589</v>
      </c>
      <c r="B2044" s="343" t="s">
        <v>2071</v>
      </c>
      <c r="C2044" s="296" t="s">
        <v>222</v>
      </c>
      <c r="D2044" s="344">
        <v>16.57</v>
      </c>
      <c r="E2044" s="360">
        <v>0</v>
      </c>
      <c r="F2044" s="344">
        <v>63.31</v>
      </c>
      <c r="G2044" s="360">
        <v>0</v>
      </c>
      <c r="H2044" s="344">
        <v>65.03</v>
      </c>
      <c r="I2044" s="360">
        <v>0</v>
      </c>
      <c r="J2044" s="344">
        <v>66.040000000000006</v>
      </c>
      <c r="K2044" s="360">
        <v>0</v>
      </c>
      <c r="L2044" s="344">
        <v>63.1</v>
      </c>
      <c r="M2044" s="360">
        <v>0</v>
      </c>
      <c r="N2044" s="344">
        <v>65.03</v>
      </c>
      <c r="O2044" s="360">
        <v>0</v>
      </c>
      <c r="P2044" s="344">
        <v>60.07</v>
      </c>
      <c r="Q2044" s="360">
        <v>0</v>
      </c>
      <c r="R2044" s="344">
        <v>60.67</v>
      </c>
    </row>
    <row r="2045" spans="1:18">
      <c r="A2045" s="296">
        <v>1917590</v>
      </c>
      <c r="B2045" s="343" t="s">
        <v>2072</v>
      </c>
      <c r="C2045" s="296" t="s">
        <v>222</v>
      </c>
      <c r="D2045" s="344">
        <v>19.28</v>
      </c>
      <c r="E2045" s="360">
        <v>1</v>
      </c>
      <c r="F2045" s="344">
        <v>8.34</v>
      </c>
      <c r="G2045" s="360">
        <v>1</v>
      </c>
      <c r="H2045" s="344">
        <v>8.34</v>
      </c>
      <c r="I2045" s="360">
        <v>1</v>
      </c>
      <c r="J2045" s="344">
        <v>8.34</v>
      </c>
      <c r="K2045" s="360">
        <v>1</v>
      </c>
      <c r="L2045" s="344">
        <v>8.34</v>
      </c>
      <c r="M2045" s="360">
        <v>1</v>
      </c>
      <c r="N2045" s="344">
        <v>8.34</v>
      </c>
      <c r="O2045" s="360">
        <v>1</v>
      </c>
      <c r="P2045" s="344">
        <v>8.34</v>
      </c>
      <c r="Q2045" s="360">
        <v>1</v>
      </c>
      <c r="R2045" s="344">
        <v>8.34</v>
      </c>
    </row>
    <row r="2046" spans="1:18">
      <c r="A2046" s="296">
        <v>1917591</v>
      </c>
      <c r="B2046" s="343" t="s">
        <v>2073</v>
      </c>
      <c r="C2046" s="296" t="s">
        <v>222</v>
      </c>
      <c r="D2046" s="344">
        <v>21.72</v>
      </c>
      <c r="E2046" s="360">
        <v>1</v>
      </c>
      <c r="F2046" s="344">
        <v>2.23</v>
      </c>
      <c r="G2046" s="360">
        <v>1</v>
      </c>
      <c r="H2046" s="344">
        <v>2.23</v>
      </c>
      <c r="I2046" s="360">
        <v>1</v>
      </c>
      <c r="J2046" s="344">
        <v>2.23</v>
      </c>
      <c r="K2046" s="360">
        <v>1</v>
      </c>
      <c r="L2046" s="344">
        <v>2.23</v>
      </c>
      <c r="M2046" s="360">
        <v>1</v>
      </c>
      <c r="N2046" s="344">
        <v>2.23</v>
      </c>
      <c r="O2046" s="360">
        <v>1</v>
      </c>
      <c r="P2046" s="344">
        <v>2.23</v>
      </c>
      <c r="Q2046" s="360">
        <v>1</v>
      </c>
      <c r="R2046" s="344">
        <v>2.23</v>
      </c>
    </row>
    <row r="2047" spans="1:18">
      <c r="A2047" s="296">
        <v>1917592</v>
      </c>
      <c r="B2047" s="343" t="s">
        <v>2074</v>
      </c>
      <c r="C2047" s="296" t="s">
        <v>222</v>
      </c>
      <c r="D2047" s="344">
        <v>24.82</v>
      </c>
      <c r="E2047" s="360">
        <v>1</v>
      </c>
      <c r="F2047" s="344">
        <v>10.44</v>
      </c>
      <c r="G2047" s="360">
        <v>1</v>
      </c>
      <c r="H2047" s="344">
        <v>10.44</v>
      </c>
      <c r="I2047" s="360">
        <v>1</v>
      </c>
      <c r="J2047" s="344">
        <v>10.44</v>
      </c>
      <c r="K2047" s="360">
        <v>1</v>
      </c>
      <c r="L2047" s="344">
        <v>10.44</v>
      </c>
      <c r="M2047" s="360">
        <v>1</v>
      </c>
      <c r="N2047" s="344">
        <v>10.44</v>
      </c>
      <c r="O2047" s="360">
        <v>1</v>
      </c>
      <c r="P2047" s="344">
        <v>10.44</v>
      </c>
      <c r="Q2047" s="360">
        <v>1</v>
      </c>
      <c r="R2047" s="344">
        <v>10.44</v>
      </c>
    </row>
    <row r="2048" spans="1:18">
      <c r="A2048" s="296">
        <v>1917593</v>
      </c>
      <c r="B2048" s="343" t="s">
        <v>2075</v>
      </c>
      <c r="C2048" s="296" t="s">
        <v>222</v>
      </c>
      <c r="D2048" s="344">
        <v>28.05</v>
      </c>
      <c r="E2048" s="360">
        <v>0</v>
      </c>
      <c r="F2048" s="344">
        <v>86</v>
      </c>
      <c r="G2048" s="360">
        <v>0</v>
      </c>
      <c r="H2048" s="344">
        <v>88.33</v>
      </c>
      <c r="I2048" s="360">
        <v>0</v>
      </c>
      <c r="J2048" s="344">
        <v>89.71</v>
      </c>
      <c r="K2048" s="360">
        <v>0</v>
      </c>
      <c r="L2048" s="344">
        <v>85.72</v>
      </c>
      <c r="M2048" s="360">
        <v>0</v>
      </c>
      <c r="N2048" s="344">
        <v>88.33</v>
      </c>
      <c r="O2048" s="360">
        <v>0</v>
      </c>
      <c r="P2048" s="344">
        <v>81.59</v>
      </c>
      <c r="Q2048" s="360">
        <v>0</v>
      </c>
      <c r="R2048" s="344">
        <v>82.42</v>
      </c>
    </row>
    <row r="2049" spans="1:18">
      <c r="A2049" s="296">
        <v>1917594</v>
      </c>
      <c r="B2049" s="343" t="s">
        <v>2076</v>
      </c>
      <c r="C2049" s="296" t="s">
        <v>222</v>
      </c>
      <c r="D2049" s="344">
        <v>31.94</v>
      </c>
      <c r="E2049" s="360">
        <v>1</v>
      </c>
      <c r="F2049" s="344">
        <v>5.25</v>
      </c>
      <c r="G2049" s="360">
        <v>1</v>
      </c>
      <c r="H2049" s="344">
        <v>5.25</v>
      </c>
      <c r="I2049" s="360">
        <v>1</v>
      </c>
      <c r="J2049" s="344">
        <v>5.25</v>
      </c>
      <c r="K2049" s="360">
        <v>1</v>
      </c>
      <c r="L2049" s="344">
        <v>5.25</v>
      </c>
      <c r="M2049" s="360">
        <v>1</v>
      </c>
      <c r="N2049" s="344">
        <v>5.25</v>
      </c>
      <c r="O2049" s="360">
        <v>1</v>
      </c>
      <c r="P2049" s="344">
        <v>5.25</v>
      </c>
      <c r="Q2049" s="360">
        <v>1</v>
      </c>
      <c r="R2049" s="344">
        <v>5.25</v>
      </c>
    </row>
    <row r="2050" spans="1:18">
      <c r="A2050" s="296">
        <v>1917595</v>
      </c>
      <c r="B2050" s="343" t="s">
        <v>2077</v>
      </c>
      <c r="C2050" s="296" t="s">
        <v>222</v>
      </c>
      <c r="D2050" s="344">
        <v>36.15</v>
      </c>
      <c r="E2050" s="360">
        <v>1</v>
      </c>
      <c r="F2050" s="344">
        <v>1.4</v>
      </c>
      <c r="G2050" s="360">
        <v>1</v>
      </c>
      <c r="H2050" s="344">
        <v>1.4</v>
      </c>
      <c r="I2050" s="360">
        <v>1</v>
      </c>
      <c r="J2050" s="344">
        <v>1.4</v>
      </c>
      <c r="K2050" s="360">
        <v>1</v>
      </c>
      <c r="L2050" s="344">
        <v>1.4</v>
      </c>
      <c r="M2050" s="360">
        <v>1</v>
      </c>
      <c r="N2050" s="344">
        <v>1.4</v>
      </c>
      <c r="O2050" s="360">
        <v>1</v>
      </c>
      <c r="P2050" s="344">
        <v>1.4</v>
      </c>
      <c r="Q2050" s="360">
        <v>1</v>
      </c>
      <c r="R2050" s="344">
        <v>1.4</v>
      </c>
    </row>
    <row r="2051" spans="1:18">
      <c r="A2051" s="296">
        <v>1917596</v>
      </c>
      <c r="B2051" s="343" t="s">
        <v>2078</v>
      </c>
      <c r="C2051" s="296" t="s">
        <v>222</v>
      </c>
      <c r="D2051" s="344">
        <v>39.96</v>
      </c>
      <c r="E2051" s="360">
        <v>1</v>
      </c>
      <c r="F2051" s="344">
        <v>6.57</v>
      </c>
      <c r="G2051" s="360">
        <v>1</v>
      </c>
      <c r="H2051" s="344">
        <v>6.57</v>
      </c>
      <c r="I2051" s="360">
        <v>1</v>
      </c>
      <c r="J2051" s="344">
        <v>6.57</v>
      </c>
      <c r="K2051" s="360">
        <v>1</v>
      </c>
      <c r="L2051" s="344">
        <v>6.57</v>
      </c>
      <c r="M2051" s="360">
        <v>1</v>
      </c>
      <c r="N2051" s="344">
        <v>6.57</v>
      </c>
      <c r="O2051" s="360">
        <v>1</v>
      </c>
      <c r="P2051" s="344">
        <v>6.57</v>
      </c>
      <c r="Q2051" s="360">
        <v>1</v>
      </c>
      <c r="R2051" s="344">
        <v>6.57</v>
      </c>
    </row>
    <row r="2052" spans="1:18">
      <c r="A2052" s="296">
        <v>1917597</v>
      </c>
      <c r="B2052" s="343" t="s">
        <v>2079</v>
      </c>
      <c r="C2052" s="296" t="s">
        <v>222</v>
      </c>
      <c r="D2052" s="344">
        <v>45.24</v>
      </c>
      <c r="E2052" s="360">
        <v>0</v>
      </c>
      <c r="F2052" s="344">
        <v>49.25</v>
      </c>
      <c r="G2052" s="360">
        <v>0</v>
      </c>
      <c r="H2052" s="344">
        <v>50.58</v>
      </c>
      <c r="I2052" s="360">
        <v>0</v>
      </c>
      <c r="J2052" s="344">
        <v>51.37</v>
      </c>
      <c r="K2052" s="360">
        <v>0</v>
      </c>
      <c r="L2052" s="344">
        <v>49.09</v>
      </c>
      <c r="M2052" s="360">
        <v>0</v>
      </c>
      <c r="N2052" s="344">
        <v>50.58</v>
      </c>
      <c r="O2052" s="360">
        <v>0</v>
      </c>
      <c r="P2052" s="344">
        <v>46.72</v>
      </c>
      <c r="Q2052" s="360">
        <v>0</v>
      </c>
      <c r="R2052" s="344">
        <v>47.2</v>
      </c>
    </row>
    <row r="2053" spans="1:18">
      <c r="A2053" s="296">
        <v>1917598</v>
      </c>
      <c r="B2053" s="343" t="s">
        <v>2080</v>
      </c>
      <c r="C2053" s="296" t="s">
        <v>222</v>
      </c>
      <c r="D2053" s="344">
        <v>50.05</v>
      </c>
      <c r="E2053" s="360">
        <v>1</v>
      </c>
      <c r="F2053" s="344">
        <v>17.86</v>
      </c>
      <c r="G2053" s="360">
        <v>1</v>
      </c>
      <c r="H2053" s="344">
        <v>17.86</v>
      </c>
      <c r="I2053" s="360">
        <v>1</v>
      </c>
      <c r="J2053" s="344">
        <v>17.86</v>
      </c>
      <c r="K2053" s="360">
        <v>1</v>
      </c>
      <c r="L2053" s="344">
        <v>17.86</v>
      </c>
      <c r="M2053" s="360">
        <v>1</v>
      </c>
      <c r="N2053" s="344">
        <v>17.86</v>
      </c>
      <c r="O2053" s="360">
        <v>1</v>
      </c>
      <c r="P2053" s="344">
        <v>17.86</v>
      </c>
      <c r="Q2053" s="360">
        <v>1</v>
      </c>
      <c r="R2053" s="344">
        <v>17.86</v>
      </c>
    </row>
    <row r="2054" spans="1:18">
      <c r="A2054" s="296">
        <v>1917599</v>
      </c>
      <c r="B2054" s="343" t="s">
        <v>2081</v>
      </c>
      <c r="C2054" s="296" t="s">
        <v>222</v>
      </c>
      <c r="D2054" s="344">
        <v>55.6</v>
      </c>
      <c r="E2054" s="360">
        <v>1</v>
      </c>
      <c r="F2054" s="344">
        <v>4.79</v>
      </c>
      <c r="G2054" s="360">
        <v>1</v>
      </c>
      <c r="H2054" s="344">
        <v>4.79</v>
      </c>
      <c r="I2054" s="360">
        <v>1</v>
      </c>
      <c r="J2054" s="344">
        <v>4.79</v>
      </c>
      <c r="K2054" s="360">
        <v>1</v>
      </c>
      <c r="L2054" s="344">
        <v>4.79</v>
      </c>
      <c r="M2054" s="360">
        <v>1</v>
      </c>
      <c r="N2054" s="344">
        <v>4.79</v>
      </c>
      <c r="O2054" s="360">
        <v>1</v>
      </c>
      <c r="P2054" s="344">
        <v>4.79</v>
      </c>
      <c r="Q2054" s="360">
        <v>1</v>
      </c>
      <c r="R2054" s="344">
        <v>4.79</v>
      </c>
    </row>
    <row r="2055" spans="1:18">
      <c r="A2055" s="296">
        <v>1917600</v>
      </c>
      <c r="B2055" s="343" t="s">
        <v>2082</v>
      </c>
      <c r="C2055" s="296" t="s">
        <v>222</v>
      </c>
      <c r="D2055" s="344">
        <v>62.72</v>
      </c>
      <c r="E2055" s="360">
        <v>1</v>
      </c>
      <c r="F2055" s="344">
        <v>22.35</v>
      </c>
      <c r="G2055" s="360">
        <v>1</v>
      </c>
      <c r="H2055" s="344">
        <v>22.35</v>
      </c>
      <c r="I2055" s="360">
        <v>1</v>
      </c>
      <c r="J2055" s="344">
        <v>22.35</v>
      </c>
      <c r="K2055" s="360">
        <v>1</v>
      </c>
      <c r="L2055" s="344">
        <v>22.35</v>
      </c>
      <c r="M2055" s="360">
        <v>1</v>
      </c>
      <c r="N2055" s="344">
        <v>22.35</v>
      </c>
      <c r="O2055" s="360">
        <v>1</v>
      </c>
      <c r="P2055" s="344">
        <v>22.35</v>
      </c>
      <c r="Q2055" s="360">
        <v>1</v>
      </c>
      <c r="R2055" s="344">
        <v>22.35</v>
      </c>
    </row>
    <row r="2056" spans="1:18">
      <c r="A2056" s="296">
        <v>1917601</v>
      </c>
      <c r="B2056" s="343" t="s">
        <v>2083</v>
      </c>
      <c r="C2056" s="296" t="s">
        <v>222</v>
      </c>
      <c r="D2056" s="344">
        <v>65.900000000000006</v>
      </c>
      <c r="E2056" s="360">
        <v>0</v>
      </c>
      <c r="F2056" s="344">
        <v>164.25</v>
      </c>
      <c r="G2056" s="360">
        <v>0</v>
      </c>
      <c r="H2056" s="344">
        <v>168.71</v>
      </c>
      <c r="I2056" s="360">
        <v>0</v>
      </c>
      <c r="J2056" s="344">
        <v>171.34</v>
      </c>
      <c r="K2056" s="360">
        <v>0</v>
      </c>
      <c r="L2056" s="344">
        <v>163.72</v>
      </c>
      <c r="M2056" s="360">
        <v>0</v>
      </c>
      <c r="N2056" s="344">
        <v>168.71</v>
      </c>
      <c r="O2056" s="360">
        <v>0</v>
      </c>
      <c r="P2056" s="344">
        <v>155.84</v>
      </c>
      <c r="Q2056" s="360">
        <v>0</v>
      </c>
      <c r="R2056" s="344">
        <v>157.41</v>
      </c>
    </row>
    <row r="2057" spans="1:18">
      <c r="A2057" s="296">
        <v>1917575</v>
      </c>
      <c r="B2057" s="343" t="s">
        <v>2084</v>
      </c>
      <c r="C2057" s="296" t="s">
        <v>222</v>
      </c>
      <c r="D2057" s="344">
        <v>6.25</v>
      </c>
      <c r="E2057" s="360">
        <v>1</v>
      </c>
      <c r="F2057" s="344">
        <v>7.01</v>
      </c>
      <c r="G2057" s="360">
        <v>1</v>
      </c>
      <c r="H2057" s="344">
        <v>7.01</v>
      </c>
      <c r="I2057" s="360">
        <v>1</v>
      </c>
      <c r="J2057" s="344">
        <v>7.01</v>
      </c>
      <c r="K2057" s="360">
        <v>1</v>
      </c>
      <c r="L2057" s="344">
        <v>7.01</v>
      </c>
      <c r="M2057" s="360">
        <v>1</v>
      </c>
      <c r="N2057" s="344">
        <v>7.01</v>
      </c>
      <c r="O2057" s="360">
        <v>1</v>
      </c>
      <c r="P2057" s="344">
        <v>7.01</v>
      </c>
      <c r="Q2057" s="360">
        <v>1</v>
      </c>
      <c r="R2057" s="344">
        <v>7.01</v>
      </c>
    </row>
    <row r="2058" spans="1:18">
      <c r="A2058" s="296">
        <v>1917576</v>
      </c>
      <c r="B2058" s="343" t="s">
        <v>2085</v>
      </c>
      <c r="C2058" s="296" t="s">
        <v>222</v>
      </c>
      <c r="D2058" s="344">
        <v>6.66</v>
      </c>
      <c r="E2058" s="360">
        <v>1</v>
      </c>
      <c r="F2058" s="344">
        <v>1.88</v>
      </c>
      <c r="G2058" s="360">
        <v>1</v>
      </c>
      <c r="H2058" s="344">
        <v>1.88</v>
      </c>
      <c r="I2058" s="360">
        <v>1</v>
      </c>
      <c r="J2058" s="344">
        <v>1.88</v>
      </c>
      <c r="K2058" s="360">
        <v>1</v>
      </c>
      <c r="L2058" s="344">
        <v>1.88</v>
      </c>
      <c r="M2058" s="360">
        <v>1</v>
      </c>
      <c r="N2058" s="344">
        <v>1.88</v>
      </c>
      <c r="O2058" s="360">
        <v>1</v>
      </c>
      <c r="P2058" s="344">
        <v>1.88</v>
      </c>
      <c r="Q2058" s="360">
        <v>1</v>
      </c>
      <c r="R2058" s="344">
        <v>1.88</v>
      </c>
    </row>
    <row r="2059" spans="1:18">
      <c r="A2059" s="296">
        <v>1917577</v>
      </c>
      <c r="B2059" s="343" t="s">
        <v>2086</v>
      </c>
      <c r="C2059" s="296" t="s">
        <v>222</v>
      </c>
      <c r="D2059" s="344">
        <v>7.15</v>
      </c>
      <c r="E2059" s="360">
        <v>1</v>
      </c>
      <c r="F2059" s="344">
        <v>8.7799999999999994</v>
      </c>
      <c r="G2059" s="360">
        <v>1</v>
      </c>
      <c r="H2059" s="344">
        <v>8.7799999999999994</v>
      </c>
      <c r="I2059" s="360">
        <v>1</v>
      </c>
      <c r="J2059" s="344">
        <v>8.7799999999999994</v>
      </c>
      <c r="K2059" s="360">
        <v>1</v>
      </c>
      <c r="L2059" s="344">
        <v>8.7799999999999994</v>
      </c>
      <c r="M2059" s="360">
        <v>1</v>
      </c>
      <c r="N2059" s="344">
        <v>8.7799999999999994</v>
      </c>
      <c r="O2059" s="360">
        <v>1</v>
      </c>
      <c r="P2059" s="344">
        <v>8.7799999999999994</v>
      </c>
      <c r="Q2059" s="360">
        <v>1</v>
      </c>
      <c r="R2059" s="344">
        <v>8.7799999999999994</v>
      </c>
    </row>
    <row r="2060" spans="1:18">
      <c r="A2060" s="296">
        <v>1917739</v>
      </c>
      <c r="B2060" s="343" t="s">
        <v>2087</v>
      </c>
      <c r="C2060" s="296" t="s">
        <v>222</v>
      </c>
      <c r="D2060" s="344">
        <v>6.15</v>
      </c>
      <c r="E2060" s="360">
        <v>0</v>
      </c>
      <c r="F2060" s="344">
        <v>15.62</v>
      </c>
      <c r="G2060" s="360">
        <v>0</v>
      </c>
      <c r="H2060" s="344">
        <v>16.05</v>
      </c>
      <c r="I2060" s="360">
        <v>0</v>
      </c>
      <c r="J2060" s="344">
        <v>16.3</v>
      </c>
      <c r="K2060" s="360">
        <v>0</v>
      </c>
      <c r="L2060" s="344">
        <v>15.57</v>
      </c>
      <c r="M2060" s="360">
        <v>0</v>
      </c>
      <c r="N2060" s="344">
        <v>16.05</v>
      </c>
      <c r="O2060" s="360">
        <v>0</v>
      </c>
      <c r="P2060" s="344">
        <v>14.82</v>
      </c>
      <c r="Q2060" s="360">
        <v>0</v>
      </c>
      <c r="R2060" s="344">
        <v>14.97</v>
      </c>
    </row>
    <row r="2061" spans="1:18">
      <c r="A2061" s="296">
        <v>1917253</v>
      </c>
      <c r="B2061" s="343" t="s">
        <v>2088</v>
      </c>
      <c r="C2061" s="296" t="s">
        <v>222</v>
      </c>
      <c r="D2061" s="344">
        <v>9.36</v>
      </c>
      <c r="E2061" s="360"/>
      <c r="F2061" s="344">
        <v>0</v>
      </c>
      <c r="G2061" s="360"/>
      <c r="H2061" s="344">
        <v>0</v>
      </c>
      <c r="I2061" s="360"/>
      <c r="J2061" s="344">
        <v>0</v>
      </c>
      <c r="K2061" s="360"/>
      <c r="L2061" s="344">
        <v>0</v>
      </c>
      <c r="M2061" s="360"/>
      <c r="N2061" s="344">
        <v>0</v>
      </c>
      <c r="O2061" s="360"/>
      <c r="P2061" s="344">
        <v>0</v>
      </c>
      <c r="Q2061" s="360"/>
      <c r="R2061" s="344">
        <v>0</v>
      </c>
    </row>
    <row r="2062" spans="1:18">
      <c r="A2062" s="296">
        <v>1917254</v>
      </c>
      <c r="B2062" s="343" t="s">
        <v>2089</v>
      </c>
      <c r="C2062" s="296" t="s">
        <v>222</v>
      </c>
      <c r="D2062" s="344">
        <v>10.029999999999999</v>
      </c>
      <c r="E2062" s="360"/>
      <c r="F2062" s="344">
        <v>0</v>
      </c>
      <c r="G2062" s="360"/>
      <c r="H2062" s="344">
        <v>0</v>
      </c>
      <c r="I2062" s="360"/>
      <c r="J2062" s="344">
        <v>0</v>
      </c>
      <c r="K2062" s="360"/>
      <c r="L2062" s="344">
        <v>0</v>
      </c>
      <c r="M2062" s="360"/>
      <c r="N2062" s="344">
        <v>0</v>
      </c>
      <c r="O2062" s="360"/>
      <c r="P2062" s="344">
        <v>0</v>
      </c>
      <c r="Q2062" s="360"/>
      <c r="R2062" s="344">
        <v>0</v>
      </c>
    </row>
    <row r="2063" spans="1:18">
      <c r="A2063" s="296">
        <v>1917255</v>
      </c>
      <c r="B2063" s="343" t="s">
        <v>2090</v>
      </c>
      <c r="C2063" s="296" t="s">
        <v>222</v>
      </c>
      <c r="D2063" s="344">
        <v>10.87</v>
      </c>
      <c r="E2063" s="360"/>
      <c r="F2063" s="344">
        <v>0</v>
      </c>
      <c r="G2063" s="360"/>
      <c r="H2063" s="344">
        <v>0</v>
      </c>
      <c r="I2063" s="360"/>
      <c r="J2063" s="344">
        <v>0</v>
      </c>
      <c r="K2063" s="360"/>
      <c r="L2063" s="344">
        <v>0</v>
      </c>
      <c r="M2063" s="360"/>
      <c r="N2063" s="344">
        <v>0</v>
      </c>
      <c r="O2063" s="360"/>
      <c r="P2063" s="344">
        <v>0</v>
      </c>
      <c r="Q2063" s="360"/>
      <c r="R2063" s="344">
        <v>0</v>
      </c>
    </row>
    <row r="2064" spans="1:18">
      <c r="A2064" s="296">
        <v>1917256</v>
      </c>
      <c r="B2064" s="343" t="s">
        <v>2091</v>
      </c>
      <c r="C2064" s="296" t="s">
        <v>222</v>
      </c>
      <c r="D2064" s="344">
        <v>11.75</v>
      </c>
      <c r="E2064" s="360">
        <v>0</v>
      </c>
      <c r="F2064" s="344">
        <v>0.16</v>
      </c>
      <c r="G2064" s="360">
        <v>0</v>
      </c>
      <c r="H2064" s="344">
        <v>0.14000000000000001</v>
      </c>
      <c r="I2064" s="360">
        <v>0</v>
      </c>
      <c r="J2064" s="344">
        <v>0.13</v>
      </c>
      <c r="K2064" s="360">
        <v>0</v>
      </c>
      <c r="L2064" s="344">
        <v>0.15</v>
      </c>
      <c r="M2064" s="360">
        <v>0</v>
      </c>
      <c r="N2064" s="344">
        <v>0.15</v>
      </c>
      <c r="O2064" s="360">
        <v>0</v>
      </c>
      <c r="P2064" s="344">
        <v>0.1</v>
      </c>
      <c r="Q2064" s="360">
        <v>0</v>
      </c>
      <c r="R2064" s="344">
        <v>0.12</v>
      </c>
    </row>
    <row r="2065" spans="1:18">
      <c r="A2065" s="296">
        <v>1917257</v>
      </c>
      <c r="B2065" s="343" t="s">
        <v>2092</v>
      </c>
      <c r="C2065" s="296" t="s">
        <v>222</v>
      </c>
      <c r="D2065" s="344">
        <v>12.93</v>
      </c>
      <c r="E2065" s="360"/>
      <c r="F2065" s="344">
        <v>0</v>
      </c>
      <c r="G2065" s="360"/>
      <c r="H2065" s="344">
        <v>0</v>
      </c>
      <c r="I2065" s="360"/>
      <c r="J2065" s="344">
        <v>0</v>
      </c>
      <c r="K2065" s="360"/>
      <c r="L2065" s="344">
        <v>0</v>
      </c>
      <c r="M2065" s="360"/>
      <c r="N2065" s="344">
        <v>0</v>
      </c>
      <c r="O2065" s="360"/>
      <c r="P2065" s="344">
        <v>0</v>
      </c>
      <c r="Q2065" s="360"/>
      <c r="R2065" s="344">
        <v>0</v>
      </c>
    </row>
    <row r="2066" spans="1:18">
      <c r="A2066" s="296">
        <v>1917258</v>
      </c>
      <c r="B2066" s="343" t="s">
        <v>2093</v>
      </c>
      <c r="C2066" s="296" t="s">
        <v>222</v>
      </c>
      <c r="D2066" s="344">
        <v>14.16</v>
      </c>
      <c r="E2066" s="360"/>
      <c r="F2066" s="344">
        <v>0</v>
      </c>
      <c r="G2066" s="360"/>
      <c r="H2066" s="344">
        <v>0</v>
      </c>
      <c r="I2066" s="360"/>
      <c r="J2066" s="344">
        <v>0</v>
      </c>
      <c r="K2066" s="360"/>
      <c r="L2066" s="344">
        <v>0</v>
      </c>
      <c r="M2066" s="360"/>
      <c r="N2066" s="344">
        <v>0</v>
      </c>
      <c r="O2066" s="360"/>
      <c r="P2066" s="344">
        <v>0</v>
      </c>
      <c r="Q2066" s="360"/>
      <c r="R2066" s="344">
        <v>0</v>
      </c>
    </row>
    <row r="2067" spans="1:18">
      <c r="A2067" s="296">
        <v>1917259</v>
      </c>
      <c r="B2067" s="343" t="s">
        <v>2094</v>
      </c>
      <c r="C2067" s="296" t="s">
        <v>222</v>
      </c>
      <c r="D2067" s="344">
        <v>17.68</v>
      </c>
      <c r="E2067" s="360"/>
      <c r="F2067" s="344">
        <v>0</v>
      </c>
      <c r="G2067" s="360"/>
      <c r="H2067" s="344">
        <v>0</v>
      </c>
      <c r="I2067" s="360"/>
      <c r="J2067" s="344">
        <v>0</v>
      </c>
      <c r="K2067" s="360"/>
      <c r="L2067" s="344">
        <v>0</v>
      </c>
      <c r="M2067" s="360"/>
      <c r="N2067" s="344">
        <v>0</v>
      </c>
      <c r="O2067" s="360"/>
      <c r="P2067" s="344">
        <v>0</v>
      </c>
      <c r="Q2067" s="360"/>
      <c r="R2067" s="344">
        <v>0</v>
      </c>
    </row>
    <row r="2068" spans="1:18">
      <c r="A2068" s="296">
        <v>1917250</v>
      </c>
      <c r="B2068" s="343" t="s">
        <v>2095</v>
      </c>
      <c r="C2068" s="296" t="s">
        <v>222</v>
      </c>
      <c r="D2068" s="344">
        <v>7.05</v>
      </c>
      <c r="E2068" s="360">
        <v>0</v>
      </c>
      <c r="F2068" s="344">
        <v>9.35</v>
      </c>
      <c r="G2068" s="360">
        <v>0</v>
      </c>
      <c r="H2068" s="344">
        <v>8.33</v>
      </c>
      <c r="I2068" s="360">
        <v>0</v>
      </c>
      <c r="J2068" s="344">
        <v>7.82</v>
      </c>
      <c r="K2068" s="360">
        <v>0</v>
      </c>
      <c r="L2068" s="344">
        <v>9.01</v>
      </c>
      <c r="M2068" s="360">
        <v>0</v>
      </c>
      <c r="N2068" s="344">
        <v>8.84</v>
      </c>
      <c r="O2068" s="360">
        <v>0</v>
      </c>
      <c r="P2068" s="344">
        <v>6.12</v>
      </c>
      <c r="Q2068" s="360">
        <v>0</v>
      </c>
      <c r="R2068" s="344">
        <v>7.22</v>
      </c>
    </row>
    <row r="2069" spans="1:18">
      <c r="A2069" s="296">
        <v>1917251</v>
      </c>
      <c r="B2069" s="343" t="s">
        <v>2096</v>
      </c>
      <c r="C2069" s="296" t="s">
        <v>222</v>
      </c>
      <c r="D2069" s="344">
        <v>7.46</v>
      </c>
      <c r="E2069" s="360"/>
      <c r="F2069" s="344">
        <v>0</v>
      </c>
      <c r="G2069" s="360"/>
      <c r="H2069" s="344">
        <v>0</v>
      </c>
      <c r="I2069" s="360"/>
      <c r="J2069" s="344">
        <v>0</v>
      </c>
      <c r="K2069" s="360"/>
      <c r="L2069" s="344">
        <v>0</v>
      </c>
      <c r="M2069" s="360"/>
      <c r="N2069" s="344">
        <v>0</v>
      </c>
      <c r="O2069" s="360"/>
      <c r="P2069" s="344">
        <v>0</v>
      </c>
      <c r="Q2069" s="360"/>
      <c r="R2069" s="344">
        <v>0</v>
      </c>
    </row>
    <row r="2070" spans="1:18">
      <c r="A2070" s="296">
        <v>1917252</v>
      </c>
      <c r="B2070" s="343" t="s">
        <v>2097</v>
      </c>
      <c r="C2070" s="296" t="s">
        <v>222</v>
      </c>
      <c r="D2070" s="344">
        <v>8.34</v>
      </c>
      <c r="E2070" s="360"/>
      <c r="F2070" s="344">
        <v>0</v>
      </c>
      <c r="G2070" s="360"/>
      <c r="H2070" s="344">
        <v>0</v>
      </c>
      <c r="I2070" s="360"/>
      <c r="J2070" s="344">
        <v>0</v>
      </c>
      <c r="K2070" s="360"/>
      <c r="L2070" s="344">
        <v>0</v>
      </c>
      <c r="M2070" s="360"/>
      <c r="N2070" s="344">
        <v>0</v>
      </c>
      <c r="O2070" s="360"/>
      <c r="P2070" s="344">
        <v>0</v>
      </c>
      <c r="Q2070" s="360"/>
      <c r="R2070" s="344">
        <v>0</v>
      </c>
    </row>
    <row r="2071" spans="1:18">
      <c r="A2071" s="296">
        <v>1917726</v>
      </c>
      <c r="B2071" s="343" t="s">
        <v>2098</v>
      </c>
      <c r="C2071" s="296" t="s">
        <v>222</v>
      </c>
      <c r="D2071" s="344">
        <v>6.88</v>
      </c>
      <c r="E2071" s="360"/>
      <c r="F2071" s="344">
        <v>0</v>
      </c>
      <c r="G2071" s="360"/>
      <c r="H2071" s="344">
        <v>0</v>
      </c>
      <c r="I2071" s="360"/>
      <c r="J2071" s="344">
        <v>0</v>
      </c>
      <c r="K2071" s="360"/>
      <c r="L2071" s="344">
        <v>0</v>
      </c>
      <c r="M2071" s="360"/>
      <c r="N2071" s="344">
        <v>0</v>
      </c>
      <c r="O2071" s="360"/>
      <c r="P2071" s="344">
        <v>0</v>
      </c>
      <c r="Q2071" s="360"/>
      <c r="R2071" s="344">
        <v>0</v>
      </c>
    </row>
    <row r="2072" spans="1:18">
      <c r="A2072" s="296">
        <v>1917335</v>
      </c>
      <c r="B2072" s="343" t="s">
        <v>2099</v>
      </c>
      <c r="C2072" s="296" t="s">
        <v>222</v>
      </c>
      <c r="D2072" s="344">
        <v>6.95</v>
      </c>
      <c r="E2072" s="360">
        <v>0</v>
      </c>
      <c r="F2072" s="344">
        <v>7.01</v>
      </c>
      <c r="G2072" s="360">
        <v>0</v>
      </c>
      <c r="H2072" s="344">
        <v>6.25</v>
      </c>
      <c r="I2072" s="360">
        <v>0</v>
      </c>
      <c r="J2072" s="344">
        <v>5.86</v>
      </c>
      <c r="K2072" s="360">
        <v>0</v>
      </c>
      <c r="L2072" s="344">
        <v>6.76</v>
      </c>
      <c r="M2072" s="360">
        <v>0</v>
      </c>
      <c r="N2072" s="344">
        <v>6.63</v>
      </c>
      <c r="O2072" s="360">
        <v>0</v>
      </c>
      <c r="P2072" s="344">
        <v>4.59</v>
      </c>
      <c r="Q2072" s="360">
        <v>0</v>
      </c>
      <c r="R2072" s="344">
        <v>5.42</v>
      </c>
    </row>
    <row r="2073" spans="1:18">
      <c r="A2073" s="296">
        <v>1917336</v>
      </c>
      <c r="B2073" s="343" t="s">
        <v>2100</v>
      </c>
      <c r="C2073" s="296" t="s">
        <v>222</v>
      </c>
      <c r="D2073" s="344">
        <v>7.86</v>
      </c>
      <c r="E2073" s="360"/>
      <c r="F2073" s="344">
        <v>0</v>
      </c>
      <c r="G2073" s="360"/>
      <c r="H2073" s="344">
        <v>0</v>
      </c>
      <c r="I2073" s="360"/>
      <c r="J2073" s="344">
        <v>0</v>
      </c>
      <c r="K2073" s="360"/>
      <c r="L2073" s="344">
        <v>0</v>
      </c>
      <c r="M2073" s="360"/>
      <c r="N2073" s="344">
        <v>0</v>
      </c>
      <c r="O2073" s="360"/>
      <c r="P2073" s="344">
        <v>0</v>
      </c>
      <c r="Q2073" s="360"/>
      <c r="R2073" s="344">
        <v>0</v>
      </c>
    </row>
    <row r="2074" spans="1:18">
      <c r="A2074" s="296">
        <v>1917337</v>
      </c>
      <c r="B2074" s="343" t="s">
        <v>2101</v>
      </c>
      <c r="C2074" s="296" t="s">
        <v>222</v>
      </c>
      <c r="D2074" s="344">
        <v>8.57</v>
      </c>
      <c r="E2074" s="360"/>
      <c r="F2074" s="344">
        <v>0</v>
      </c>
      <c r="G2074" s="360"/>
      <c r="H2074" s="344">
        <v>0</v>
      </c>
      <c r="I2074" s="360"/>
      <c r="J2074" s="344">
        <v>0</v>
      </c>
      <c r="K2074" s="360"/>
      <c r="L2074" s="344">
        <v>0</v>
      </c>
      <c r="M2074" s="360"/>
      <c r="N2074" s="344">
        <v>0</v>
      </c>
      <c r="O2074" s="360"/>
      <c r="P2074" s="344">
        <v>0</v>
      </c>
      <c r="Q2074" s="360"/>
      <c r="R2074" s="344">
        <v>0</v>
      </c>
    </row>
    <row r="2075" spans="1:18">
      <c r="A2075" s="296">
        <v>1917338</v>
      </c>
      <c r="B2075" s="343" t="s">
        <v>2102</v>
      </c>
      <c r="C2075" s="296" t="s">
        <v>222</v>
      </c>
      <c r="D2075" s="344">
        <v>9.4700000000000006</v>
      </c>
      <c r="E2075" s="360"/>
      <c r="F2075" s="344">
        <v>0</v>
      </c>
      <c r="G2075" s="360"/>
      <c r="H2075" s="344">
        <v>0</v>
      </c>
      <c r="I2075" s="360"/>
      <c r="J2075" s="344">
        <v>0</v>
      </c>
      <c r="K2075" s="360"/>
      <c r="L2075" s="344">
        <v>0</v>
      </c>
      <c r="M2075" s="360"/>
      <c r="N2075" s="344">
        <v>0</v>
      </c>
      <c r="O2075" s="360"/>
      <c r="P2075" s="344">
        <v>0</v>
      </c>
      <c r="Q2075" s="360"/>
      <c r="R2075" s="344">
        <v>0</v>
      </c>
    </row>
    <row r="2076" spans="1:18">
      <c r="A2076" s="296">
        <v>1917339</v>
      </c>
      <c r="B2076" s="343" t="s">
        <v>2103</v>
      </c>
      <c r="C2076" s="296" t="s">
        <v>222</v>
      </c>
      <c r="D2076" s="344">
        <v>10.57</v>
      </c>
      <c r="E2076" s="360">
        <v>0</v>
      </c>
      <c r="F2076" s="344">
        <v>1.68</v>
      </c>
      <c r="G2076" s="360">
        <v>0</v>
      </c>
      <c r="H2076" s="344">
        <v>1.49</v>
      </c>
      <c r="I2076" s="360">
        <v>0</v>
      </c>
      <c r="J2076" s="344">
        <v>1.4</v>
      </c>
      <c r="K2076" s="360">
        <v>0</v>
      </c>
      <c r="L2076" s="344">
        <v>1.62</v>
      </c>
      <c r="M2076" s="360">
        <v>0</v>
      </c>
      <c r="N2076" s="344">
        <v>1.59</v>
      </c>
      <c r="O2076" s="360">
        <v>0</v>
      </c>
      <c r="P2076" s="344">
        <v>1.1000000000000001</v>
      </c>
      <c r="Q2076" s="360">
        <v>0</v>
      </c>
      <c r="R2076" s="344">
        <v>1.3</v>
      </c>
    </row>
    <row r="2077" spans="1:18">
      <c r="A2077" s="296">
        <v>1917340</v>
      </c>
      <c r="B2077" s="343" t="s">
        <v>2104</v>
      </c>
      <c r="C2077" s="296" t="s">
        <v>222</v>
      </c>
      <c r="D2077" s="344">
        <v>12.32</v>
      </c>
      <c r="E2077" s="360"/>
      <c r="F2077" s="344">
        <v>0</v>
      </c>
      <c r="G2077" s="360"/>
      <c r="H2077" s="344">
        <v>0</v>
      </c>
      <c r="I2077" s="360"/>
      <c r="J2077" s="344">
        <v>0</v>
      </c>
      <c r="K2077" s="360"/>
      <c r="L2077" s="344">
        <v>0</v>
      </c>
      <c r="M2077" s="360"/>
      <c r="N2077" s="344">
        <v>0</v>
      </c>
      <c r="O2077" s="360"/>
      <c r="P2077" s="344">
        <v>0</v>
      </c>
      <c r="Q2077" s="360"/>
      <c r="R2077" s="344">
        <v>0</v>
      </c>
    </row>
    <row r="2078" spans="1:18">
      <c r="A2078" s="296">
        <v>1917341</v>
      </c>
      <c r="B2078" s="343" t="s">
        <v>2105</v>
      </c>
      <c r="C2078" s="296" t="s">
        <v>222</v>
      </c>
      <c r="D2078" s="344">
        <v>15.71</v>
      </c>
      <c r="E2078" s="360"/>
      <c r="F2078" s="344">
        <v>0</v>
      </c>
      <c r="G2078" s="360"/>
      <c r="H2078" s="344">
        <v>0</v>
      </c>
      <c r="I2078" s="360"/>
      <c r="J2078" s="344">
        <v>0</v>
      </c>
      <c r="K2078" s="360"/>
      <c r="L2078" s="344">
        <v>0</v>
      </c>
      <c r="M2078" s="360"/>
      <c r="N2078" s="344">
        <v>0</v>
      </c>
      <c r="O2078" s="360"/>
      <c r="P2078" s="344">
        <v>0</v>
      </c>
      <c r="Q2078" s="360"/>
      <c r="R2078" s="344">
        <v>0</v>
      </c>
    </row>
    <row r="2079" spans="1:18">
      <c r="A2079" s="296">
        <v>1917342</v>
      </c>
      <c r="B2079" s="343" t="s">
        <v>2106</v>
      </c>
      <c r="C2079" s="296" t="s">
        <v>222</v>
      </c>
      <c r="D2079" s="344">
        <v>19.579999999999998</v>
      </c>
      <c r="E2079" s="360"/>
      <c r="F2079" s="344">
        <v>0</v>
      </c>
      <c r="G2079" s="360"/>
      <c r="H2079" s="344">
        <v>0</v>
      </c>
      <c r="I2079" s="360"/>
      <c r="J2079" s="344">
        <v>0</v>
      </c>
      <c r="K2079" s="360"/>
      <c r="L2079" s="344">
        <v>0</v>
      </c>
      <c r="M2079" s="360"/>
      <c r="N2079" s="344">
        <v>0</v>
      </c>
      <c r="O2079" s="360"/>
      <c r="P2079" s="344">
        <v>0</v>
      </c>
      <c r="Q2079" s="360"/>
      <c r="R2079" s="344">
        <v>0</v>
      </c>
    </row>
    <row r="2080" spans="1:18">
      <c r="A2080" s="296">
        <v>1917343</v>
      </c>
      <c r="B2080" s="343" t="s">
        <v>2107</v>
      </c>
      <c r="C2080" s="296" t="s">
        <v>222</v>
      </c>
      <c r="D2080" s="344">
        <v>24.52</v>
      </c>
      <c r="E2080" s="360">
        <v>0</v>
      </c>
      <c r="F2080" s="344">
        <v>1.68</v>
      </c>
      <c r="G2080" s="360">
        <v>0</v>
      </c>
      <c r="H2080" s="344">
        <v>1.49</v>
      </c>
      <c r="I2080" s="360">
        <v>0</v>
      </c>
      <c r="J2080" s="344">
        <v>1.4</v>
      </c>
      <c r="K2080" s="360">
        <v>0</v>
      </c>
      <c r="L2080" s="344">
        <v>1.62</v>
      </c>
      <c r="M2080" s="360">
        <v>0</v>
      </c>
      <c r="N2080" s="344">
        <v>1.59</v>
      </c>
      <c r="O2080" s="360">
        <v>0</v>
      </c>
      <c r="P2080" s="344">
        <v>1.1000000000000001</v>
      </c>
      <c r="Q2080" s="360">
        <v>0</v>
      </c>
      <c r="R2080" s="344">
        <v>1.3</v>
      </c>
    </row>
    <row r="2081" spans="1:18">
      <c r="A2081" s="296">
        <v>1917344</v>
      </c>
      <c r="B2081" s="343" t="s">
        <v>2108</v>
      </c>
      <c r="C2081" s="296" t="s">
        <v>222</v>
      </c>
      <c r="D2081" s="344">
        <v>29.74</v>
      </c>
      <c r="E2081" s="360">
        <v>0</v>
      </c>
      <c r="F2081" s="344">
        <v>0.9</v>
      </c>
      <c r="G2081" s="360">
        <v>0</v>
      </c>
      <c r="H2081" s="344">
        <v>0.77</v>
      </c>
      <c r="I2081" s="360">
        <v>0.97399999999999998</v>
      </c>
      <c r="J2081" s="344">
        <v>0.83</v>
      </c>
      <c r="K2081" s="360">
        <v>0</v>
      </c>
      <c r="L2081" s="344">
        <v>0.85</v>
      </c>
      <c r="M2081" s="360">
        <v>0</v>
      </c>
      <c r="N2081" s="344">
        <v>1.01</v>
      </c>
      <c r="O2081" s="360">
        <v>0</v>
      </c>
      <c r="P2081" s="344">
        <v>0.9</v>
      </c>
      <c r="Q2081" s="360">
        <v>0</v>
      </c>
      <c r="R2081" s="344">
        <v>0.77</v>
      </c>
    </row>
    <row r="2082" spans="1:18">
      <c r="A2082" s="296">
        <v>1917345</v>
      </c>
      <c r="B2082" s="343" t="s">
        <v>2109</v>
      </c>
      <c r="C2082" s="296" t="s">
        <v>222</v>
      </c>
      <c r="D2082" s="344">
        <v>37.06</v>
      </c>
      <c r="E2082" s="360">
        <v>0</v>
      </c>
      <c r="F2082" s="344">
        <v>0.2</v>
      </c>
      <c r="G2082" s="360">
        <v>0</v>
      </c>
      <c r="H2082" s="344">
        <v>0.17</v>
      </c>
      <c r="I2082" s="360">
        <v>1</v>
      </c>
      <c r="J2082" s="344">
        <v>0.18</v>
      </c>
      <c r="K2082" s="360">
        <v>0</v>
      </c>
      <c r="L2082" s="344">
        <v>0.19</v>
      </c>
      <c r="M2082" s="360">
        <v>0</v>
      </c>
      <c r="N2082" s="344">
        <v>0.22</v>
      </c>
      <c r="O2082" s="360">
        <v>0</v>
      </c>
      <c r="P2082" s="344">
        <v>0.2</v>
      </c>
      <c r="Q2082" s="360">
        <v>0</v>
      </c>
      <c r="R2082" s="344">
        <v>0.17</v>
      </c>
    </row>
    <row r="2083" spans="1:18">
      <c r="A2083" s="296">
        <v>1917346</v>
      </c>
      <c r="B2083" s="343" t="s">
        <v>2110</v>
      </c>
      <c r="C2083" s="296" t="s">
        <v>222</v>
      </c>
      <c r="D2083" s="344">
        <v>44.29</v>
      </c>
      <c r="E2083" s="360">
        <v>0</v>
      </c>
      <c r="F2083" s="344">
        <v>1.1299999999999999</v>
      </c>
      <c r="G2083" s="360">
        <v>0</v>
      </c>
      <c r="H2083" s="344">
        <v>0.96</v>
      </c>
      <c r="I2083" s="360">
        <v>0.96879999999999999</v>
      </c>
      <c r="J2083" s="344">
        <v>1.04</v>
      </c>
      <c r="K2083" s="360">
        <v>0</v>
      </c>
      <c r="L2083" s="344">
        <v>1.07</v>
      </c>
      <c r="M2083" s="360">
        <v>0</v>
      </c>
      <c r="N2083" s="344">
        <v>1.27</v>
      </c>
      <c r="O2083" s="360">
        <v>0</v>
      </c>
      <c r="P2083" s="344">
        <v>1.1299999999999999</v>
      </c>
      <c r="Q2083" s="360">
        <v>0</v>
      </c>
      <c r="R2083" s="344">
        <v>0.95</v>
      </c>
    </row>
    <row r="2084" spans="1:18">
      <c r="A2084" s="296">
        <v>1917347</v>
      </c>
      <c r="B2084" s="343" t="s">
        <v>2111</v>
      </c>
      <c r="C2084" s="296" t="s">
        <v>222</v>
      </c>
      <c r="D2084" s="344">
        <v>56.83</v>
      </c>
      <c r="E2084" s="360">
        <v>0</v>
      </c>
      <c r="F2084" s="344">
        <v>9.01</v>
      </c>
      <c r="G2084" s="360">
        <v>0</v>
      </c>
      <c r="H2084" s="344">
        <v>10.16</v>
      </c>
      <c r="I2084" s="360">
        <v>0</v>
      </c>
      <c r="J2084" s="344">
        <v>8.5500000000000007</v>
      </c>
      <c r="K2084" s="360">
        <v>0</v>
      </c>
      <c r="L2084" s="344">
        <v>9.1199999999999992</v>
      </c>
      <c r="M2084" s="360">
        <v>0</v>
      </c>
      <c r="N2084" s="344">
        <v>9.23</v>
      </c>
      <c r="O2084" s="360">
        <v>0</v>
      </c>
      <c r="P2084" s="344">
        <v>8.64</v>
      </c>
      <c r="Q2084" s="360">
        <v>0</v>
      </c>
      <c r="R2084" s="344">
        <v>8.85</v>
      </c>
    </row>
    <row r="2085" spans="1:18">
      <c r="A2085" s="296">
        <v>1917332</v>
      </c>
      <c r="B2085" s="343" t="s">
        <v>2112</v>
      </c>
      <c r="C2085" s="296" t="s">
        <v>222</v>
      </c>
      <c r="D2085" s="344">
        <v>5.74</v>
      </c>
      <c r="E2085" s="360">
        <v>0</v>
      </c>
      <c r="F2085" s="344">
        <v>8.9499999999999993</v>
      </c>
      <c r="G2085" s="360">
        <v>0</v>
      </c>
      <c r="H2085" s="344">
        <v>10.09</v>
      </c>
      <c r="I2085" s="360">
        <v>0</v>
      </c>
      <c r="J2085" s="344">
        <v>8.49</v>
      </c>
      <c r="K2085" s="360">
        <v>0</v>
      </c>
      <c r="L2085" s="344">
        <v>9.0500000000000007</v>
      </c>
      <c r="M2085" s="360">
        <v>0</v>
      </c>
      <c r="N2085" s="344">
        <v>9.17</v>
      </c>
      <c r="O2085" s="360">
        <v>0</v>
      </c>
      <c r="P2085" s="344">
        <v>8.58</v>
      </c>
      <c r="Q2085" s="360">
        <v>0</v>
      </c>
      <c r="R2085" s="344">
        <v>8.7899999999999991</v>
      </c>
    </row>
    <row r="2086" spans="1:18">
      <c r="A2086" s="296">
        <v>1917333</v>
      </c>
      <c r="B2086" s="343" t="s">
        <v>2113</v>
      </c>
      <c r="C2086" s="296" t="s">
        <v>222</v>
      </c>
      <c r="D2086" s="344">
        <v>6.09</v>
      </c>
      <c r="E2086" s="360">
        <v>1</v>
      </c>
      <c r="F2086" s="344">
        <v>0.6</v>
      </c>
      <c r="G2086" s="360">
        <v>1</v>
      </c>
      <c r="H2086" s="344">
        <v>0.6</v>
      </c>
      <c r="I2086" s="360">
        <v>1</v>
      </c>
      <c r="J2086" s="344">
        <v>0.6</v>
      </c>
      <c r="K2086" s="360">
        <v>1</v>
      </c>
      <c r="L2086" s="344">
        <v>0.6</v>
      </c>
      <c r="M2086" s="360">
        <v>1</v>
      </c>
      <c r="N2086" s="344">
        <v>0.6</v>
      </c>
      <c r="O2086" s="360">
        <v>1</v>
      </c>
      <c r="P2086" s="344">
        <v>0.6</v>
      </c>
      <c r="Q2086" s="360">
        <v>1</v>
      </c>
      <c r="R2086" s="344">
        <v>0.6</v>
      </c>
    </row>
    <row r="2087" spans="1:18">
      <c r="A2087" s="296">
        <v>1917334</v>
      </c>
      <c r="B2087" s="343" t="s">
        <v>2114</v>
      </c>
      <c r="C2087" s="296" t="s">
        <v>222</v>
      </c>
      <c r="D2087" s="344">
        <v>6.45</v>
      </c>
      <c r="E2087" s="360">
        <v>1</v>
      </c>
      <c r="F2087" s="344">
        <v>0.12</v>
      </c>
      <c r="G2087" s="360">
        <v>1</v>
      </c>
      <c r="H2087" s="344">
        <v>0.12</v>
      </c>
      <c r="I2087" s="360">
        <v>1</v>
      </c>
      <c r="J2087" s="344">
        <v>0.12</v>
      </c>
      <c r="K2087" s="360">
        <v>1</v>
      </c>
      <c r="L2087" s="344">
        <v>0.12</v>
      </c>
      <c r="M2087" s="360">
        <v>1</v>
      </c>
      <c r="N2087" s="344">
        <v>0.12</v>
      </c>
      <c r="O2087" s="360">
        <v>1</v>
      </c>
      <c r="P2087" s="344">
        <v>0.12</v>
      </c>
      <c r="Q2087" s="360">
        <v>1</v>
      </c>
      <c r="R2087" s="344">
        <v>0.12</v>
      </c>
    </row>
    <row r="2088" spans="1:18">
      <c r="A2088" s="296">
        <v>1917331</v>
      </c>
      <c r="B2088" s="343" t="s">
        <v>2115</v>
      </c>
      <c r="C2088" s="296" t="s">
        <v>222</v>
      </c>
      <c r="D2088" s="344">
        <v>5.29</v>
      </c>
      <c r="E2088" s="360">
        <v>1</v>
      </c>
      <c r="F2088" s="344">
        <v>0.57999999999999996</v>
      </c>
      <c r="G2088" s="360">
        <v>1</v>
      </c>
      <c r="H2088" s="344">
        <v>0.57999999999999996</v>
      </c>
      <c r="I2088" s="360">
        <v>1</v>
      </c>
      <c r="J2088" s="344">
        <v>0.57999999999999996</v>
      </c>
      <c r="K2088" s="360">
        <v>1</v>
      </c>
      <c r="L2088" s="344">
        <v>0.57999999999999996</v>
      </c>
      <c r="M2088" s="360">
        <v>1</v>
      </c>
      <c r="N2088" s="344">
        <v>0.57999999999999996</v>
      </c>
      <c r="O2088" s="360">
        <v>1</v>
      </c>
      <c r="P2088" s="344">
        <v>0.57999999999999996</v>
      </c>
      <c r="Q2088" s="360">
        <v>1</v>
      </c>
      <c r="R2088" s="344">
        <v>0.57999999999999996</v>
      </c>
    </row>
    <row r="2089" spans="1:18">
      <c r="A2089" s="296">
        <v>1917443</v>
      </c>
      <c r="B2089" s="343" t="s">
        <v>2116</v>
      </c>
      <c r="C2089" s="296" t="s">
        <v>222</v>
      </c>
      <c r="D2089" s="344">
        <v>7.82</v>
      </c>
      <c r="E2089" s="360">
        <v>1</v>
      </c>
      <c r="F2089" s="344">
        <v>5.51</v>
      </c>
      <c r="G2089" s="360">
        <v>1</v>
      </c>
      <c r="H2089" s="344">
        <v>5.51</v>
      </c>
      <c r="I2089" s="360">
        <v>1</v>
      </c>
      <c r="J2089" s="344">
        <v>5.51</v>
      </c>
      <c r="K2089" s="360">
        <v>1</v>
      </c>
      <c r="L2089" s="344">
        <v>5.51</v>
      </c>
      <c r="M2089" s="360">
        <v>1</v>
      </c>
      <c r="N2089" s="344">
        <v>5.51</v>
      </c>
      <c r="O2089" s="360">
        <v>1</v>
      </c>
      <c r="P2089" s="344">
        <v>5.51</v>
      </c>
      <c r="Q2089" s="360">
        <v>1</v>
      </c>
      <c r="R2089" s="344">
        <v>5.51</v>
      </c>
    </row>
    <row r="2090" spans="1:18">
      <c r="A2090" s="296">
        <v>1917444</v>
      </c>
      <c r="B2090" s="343" t="s">
        <v>2117</v>
      </c>
      <c r="C2090" s="296" t="s">
        <v>222</v>
      </c>
      <c r="D2090" s="344">
        <v>8.43</v>
      </c>
      <c r="E2090" s="360">
        <v>1</v>
      </c>
      <c r="F2090" s="344">
        <v>17.87</v>
      </c>
      <c r="G2090" s="360">
        <v>1</v>
      </c>
      <c r="H2090" s="344">
        <v>17.87</v>
      </c>
      <c r="I2090" s="360">
        <v>1</v>
      </c>
      <c r="J2090" s="344">
        <v>17.87</v>
      </c>
      <c r="K2090" s="360">
        <v>1</v>
      </c>
      <c r="L2090" s="344">
        <v>17.87</v>
      </c>
      <c r="M2090" s="360">
        <v>1</v>
      </c>
      <c r="N2090" s="344">
        <v>17.87</v>
      </c>
      <c r="O2090" s="360">
        <v>1</v>
      </c>
      <c r="P2090" s="344">
        <v>17.87</v>
      </c>
      <c r="Q2090" s="360">
        <v>1</v>
      </c>
      <c r="R2090" s="344">
        <v>17.87</v>
      </c>
    </row>
    <row r="2091" spans="1:18">
      <c r="A2091" s="296">
        <v>1917445</v>
      </c>
      <c r="B2091" s="343" t="s">
        <v>2118</v>
      </c>
      <c r="C2091" s="296" t="s">
        <v>222</v>
      </c>
      <c r="D2091" s="344">
        <v>9.1</v>
      </c>
      <c r="E2091" s="360">
        <v>1</v>
      </c>
      <c r="F2091" s="344">
        <v>19.559999999999999</v>
      </c>
      <c r="G2091" s="360">
        <v>1</v>
      </c>
      <c r="H2091" s="344">
        <v>19.559999999999999</v>
      </c>
      <c r="I2091" s="360">
        <v>1</v>
      </c>
      <c r="J2091" s="344">
        <v>19.559999999999999</v>
      </c>
      <c r="K2091" s="360">
        <v>1</v>
      </c>
      <c r="L2091" s="344">
        <v>19.559999999999999</v>
      </c>
      <c r="M2091" s="360">
        <v>1</v>
      </c>
      <c r="N2091" s="344">
        <v>19.559999999999999</v>
      </c>
      <c r="O2091" s="360">
        <v>1</v>
      </c>
      <c r="P2091" s="344">
        <v>19.559999999999999</v>
      </c>
      <c r="Q2091" s="360">
        <v>1</v>
      </c>
      <c r="R2091" s="344">
        <v>19.559999999999999</v>
      </c>
    </row>
    <row r="2092" spans="1:18">
      <c r="A2092" s="296">
        <v>1917446</v>
      </c>
      <c r="B2092" s="343" t="s">
        <v>2119</v>
      </c>
      <c r="C2092" s="296" t="s">
        <v>222</v>
      </c>
      <c r="D2092" s="344">
        <v>9.8000000000000007</v>
      </c>
      <c r="E2092" s="360">
        <v>0</v>
      </c>
      <c r="F2092" s="344">
        <v>153.81</v>
      </c>
      <c r="G2092" s="360">
        <v>0</v>
      </c>
      <c r="H2092" s="344">
        <v>157.99</v>
      </c>
      <c r="I2092" s="360">
        <v>0</v>
      </c>
      <c r="J2092" s="344">
        <v>160.44999999999999</v>
      </c>
      <c r="K2092" s="360">
        <v>0</v>
      </c>
      <c r="L2092" s="344">
        <v>153.32</v>
      </c>
      <c r="M2092" s="360">
        <v>0</v>
      </c>
      <c r="N2092" s="344">
        <v>157.99</v>
      </c>
      <c r="O2092" s="360">
        <v>0</v>
      </c>
      <c r="P2092" s="344">
        <v>145.93</v>
      </c>
      <c r="Q2092" s="360">
        <v>0</v>
      </c>
      <c r="R2092" s="344">
        <v>147.41</v>
      </c>
    </row>
    <row r="2093" spans="1:18">
      <c r="A2093" s="296">
        <v>1917447</v>
      </c>
      <c r="B2093" s="343" t="s">
        <v>2120</v>
      </c>
      <c r="C2093" s="296" t="s">
        <v>222</v>
      </c>
      <c r="D2093" s="344">
        <v>10.83</v>
      </c>
      <c r="E2093" s="360">
        <v>1</v>
      </c>
      <c r="F2093" s="344">
        <v>6.47</v>
      </c>
      <c r="G2093" s="360">
        <v>1</v>
      </c>
      <c r="H2093" s="344">
        <v>6.47</v>
      </c>
      <c r="I2093" s="360">
        <v>1</v>
      </c>
      <c r="J2093" s="344">
        <v>6.47</v>
      </c>
      <c r="K2093" s="360">
        <v>1</v>
      </c>
      <c r="L2093" s="344">
        <v>6.47</v>
      </c>
      <c r="M2093" s="360">
        <v>1</v>
      </c>
      <c r="N2093" s="344">
        <v>6.47</v>
      </c>
      <c r="O2093" s="360">
        <v>1</v>
      </c>
      <c r="P2093" s="344">
        <v>6.47</v>
      </c>
      <c r="Q2093" s="360">
        <v>1</v>
      </c>
      <c r="R2093" s="344">
        <v>6.47</v>
      </c>
    </row>
    <row r="2094" spans="1:18">
      <c r="A2094" s="296">
        <v>1917448</v>
      </c>
      <c r="B2094" s="343" t="s">
        <v>2121</v>
      </c>
      <c r="C2094" s="296" t="s">
        <v>222</v>
      </c>
      <c r="D2094" s="344">
        <v>11.75</v>
      </c>
      <c r="E2094" s="360">
        <v>1</v>
      </c>
      <c r="F2094" s="344">
        <v>1.33</v>
      </c>
      <c r="G2094" s="360">
        <v>1</v>
      </c>
      <c r="H2094" s="344">
        <v>1.33</v>
      </c>
      <c r="I2094" s="360">
        <v>1</v>
      </c>
      <c r="J2094" s="344">
        <v>1.33</v>
      </c>
      <c r="K2094" s="360">
        <v>1</v>
      </c>
      <c r="L2094" s="344">
        <v>1.33</v>
      </c>
      <c r="M2094" s="360">
        <v>1</v>
      </c>
      <c r="N2094" s="344">
        <v>1.33</v>
      </c>
      <c r="O2094" s="360">
        <v>1</v>
      </c>
      <c r="P2094" s="344">
        <v>1.33</v>
      </c>
      <c r="Q2094" s="360">
        <v>1</v>
      </c>
      <c r="R2094" s="344">
        <v>1.33</v>
      </c>
    </row>
    <row r="2095" spans="1:18">
      <c r="A2095" s="296">
        <v>1917449</v>
      </c>
      <c r="B2095" s="343" t="s">
        <v>2122</v>
      </c>
      <c r="C2095" s="296" t="s">
        <v>222</v>
      </c>
      <c r="D2095" s="344">
        <v>12.96</v>
      </c>
      <c r="E2095" s="360">
        <v>1</v>
      </c>
      <c r="F2095" s="344">
        <v>5.39</v>
      </c>
      <c r="G2095" s="360">
        <v>1</v>
      </c>
      <c r="H2095" s="344">
        <v>5.39</v>
      </c>
      <c r="I2095" s="360">
        <v>1</v>
      </c>
      <c r="J2095" s="344">
        <v>5.39</v>
      </c>
      <c r="K2095" s="360">
        <v>1</v>
      </c>
      <c r="L2095" s="344">
        <v>5.39</v>
      </c>
      <c r="M2095" s="360">
        <v>1</v>
      </c>
      <c r="N2095" s="344">
        <v>5.39</v>
      </c>
      <c r="O2095" s="360">
        <v>1</v>
      </c>
      <c r="P2095" s="344">
        <v>5.39</v>
      </c>
      <c r="Q2095" s="360">
        <v>1</v>
      </c>
      <c r="R2095" s="344">
        <v>5.39</v>
      </c>
    </row>
    <row r="2096" spans="1:18">
      <c r="A2096" s="296">
        <v>1917450</v>
      </c>
      <c r="B2096" s="343" t="s">
        <v>2123</v>
      </c>
      <c r="C2096" s="296" t="s">
        <v>222</v>
      </c>
      <c r="D2096" s="344">
        <v>14.45</v>
      </c>
      <c r="E2096" s="360"/>
      <c r="F2096" s="344">
        <v>0</v>
      </c>
      <c r="G2096" s="360"/>
      <c r="H2096" s="344">
        <v>0</v>
      </c>
      <c r="I2096" s="360"/>
      <c r="J2096" s="344">
        <v>0</v>
      </c>
      <c r="K2096" s="360"/>
      <c r="L2096" s="344">
        <v>0</v>
      </c>
      <c r="M2096" s="360"/>
      <c r="N2096" s="344">
        <v>0</v>
      </c>
      <c r="O2096" s="360"/>
      <c r="P2096" s="344">
        <v>0</v>
      </c>
      <c r="Q2096" s="360"/>
      <c r="R2096" s="344">
        <v>0</v>
      </c>
    </row>
    <row r="2097" spans="1:18">
      <c r="A2097" s="296">
        <v>1917451</v>
      </c>
      <c r="B2097" s="343" t="s">
        <v>2124</v>
      </c>
      <c r="C2097" s="296" t="s">
        <v>222</v>
      </c>
      <c r="D2097" s="344">
        <v>17.739999999999998</v>
      </c>
      <c r="E2097" s="360"/>
      <c r="F2097" s="344">
        <v>0</v>
      </c>
      <c r="G2097" s="360"/>
      <c r="H2097" s="344">
        <v>0</v>
      </c>
      <c r="I2097" s="360"/>
      <c r="J2097" s="344">
        <v>0</v>
      </c>
      <c r="K2097" s="360"/>
      <c r="L2097" s="344">
        <v>0</v>
      </c>
      <c r="M2097" s="360"/>
      <c r="N2097" s="344">
        <v>0</v>
      </c>
      <c r="O2097" s="360"/>
      <c r="P2097" s="344">
        <v>0</v>
      </c>
      <c r="Q2097" s="360"/>
      <c r="R2097" s="344">
        <v>0</v>
      </c>
    </row>
    <row r="2098" spans="1:18">
      <c r="A2098" s="296">
        <v>1917452</v>
      </c>
      <c r="B2098" s="343" t="s">
        <v>2125</v>
      </c>
      <c r="C2098" s="296" t="s">
        <v>222</v>
      </c>
      <c r="D2098" s="344">
        <v>20.99</v>
      </c>
      <c r="E2098" s="360"/>
      <c r="F2098" s="344">
        <v>0</v>
      </c>
      <c r="G2098" s="360"/>
      <c r="H2098" s="344">
        <v>0</v>
      </c>
      <c r="I2098" s="360"/>
      <c r="J2098" s="344">
        <v>0</v>
      </c>
      <c r="K2098" s="360"/>
      <c r="L2098" s="344">
        <v>0</v>
      </c>
      <c r="M2098" s="360"/>
      <c r="N2098" s="344">
        <v>0</v>
      </c>
      <c r="O2098" s="360"/>
      <c r="P2098" s="344">
        <v>0</v>
      </c>
      <c r="Q2098" s="360"/>
      <c r="R2098" s="344">
        <v>0</v>
      </c>
    </row>
    <row r="2099" spans="1:18">
      <c r="A2099" s="296">
        <v>1917453</v>
      </c>
      <c r="B2099" s="343" t="s">
        <v>2126</v>
      </c>
      <c r="C2099" s="296" t="s">
        <v>222</v>
      </c>
      <c r="D2099" s="344">
        <v>24.94</v>
      </c>
      <c r="E2099" s="360">
        <v>1</v>
      </c>
      <c r="F2099" s="344">
        <v>0.23</v>
      </c>
      <c r="G2099" s="360">
        <v>0</v>
      </c>
      <c r="H2099" s="344">
        <v>0.22</v>
      </c>
      <c r="I2099" s="360">
        <v>1</v>
      </c>
      <c r="J2099" s="344">
        <v>0.26</v>
      </c>
      <c r="K2099" s="360">
        <v>0</v>
      </c>
      <c r="L2099" s="344">
        <v>0.26</v>
      </c>
      <c r="M2099" s="360">
        <v>0</v>
      </c>
      <c r="N2099" s="344">
        <v>0.22</v>
      </c>
      <c r="O2099" s="360">
        <v>1</v>
      </c>
      <c r="P2099" s="344">
        <v>0.23</v>
      </c>
      <c r="Q2099" s="360">
        <v>0</v>
      </c>
      <c r="R2099" s="344">
        <v>0.21</v>
      </c>
    </row>
    <row r="2100" spans="1:18">
      <c r="A2100" s="296">
        <v>1917454</v>
      </c>
      <c r="B2100" s="343" t="s">
        <v>2127</v>
      </c>
      <c r="C2100" s="296" t="s">
        <v>222</v>
      </c>
      <c r="D2100" s="344">
        <v>29.28</v>
      </c>
      <c r="E2100" s="360">
        <v>1</v>
      </c>
      <c r="F2100" s="344">
        <v>0.04</v>
      </c>
      <c r="G2100" s="360">
        <v>0</v>
      </c>
      <c r="H2100" s="344">
        <v>0.04</v>
      </c>
      <c r="I2100" s="360">
        <v>1</v>
      </c>
      <c r="J2100" s="344">
        <v>0.05</v>
      </c>
      <c r="K2100" s="360">
        <v>0</v>
      </c>
      <c r="L2100" s="344">
        <v>0.05</v>
      </c>
      <c r="M2100" s="360">
        <v>0</v>
      </c>
      <c r="N2100" s="344">
        <v>0.04</v>
      </c>
      <c r="O2100" s="360">
        <v>1</v>
      </c>
      <c r="P2100" s="344">
        <v>0.04</v>
      </c>
      <c r="Q2100" s="360">
        <v>0</v>
      </c>
      <c r="R2100" s="344">
        <v>0.04</v>
      </c>
    </row>
    <row r="2101" spans="1:18">
      <c r="A2101" s="296">
        <v>1917455</v>
      </c>
      <c r="B2101" s="343" t="s">
        <v>2128</v>
      </c>
      <c r="C2101" s="296" t="s">
        <v>222</v>
      </c>
      <c r="D2101" s="344">
        <v>34.799999999999997</v>
      </c>
      <c r="E2101" s="360">
        <v>1</v>
      </c>
      <c r="F2101" s="344">
        <v>0.16</v>
      </c>
      <c r="G2101" s="360">
        <v>0</v>
      </c>
      <c r="H2101" s="344">
        <v>0.15</v>
      </c>
      <c r="I2101" s="360">
        <v>1</v>
      </c>
      <c r="J2101" s="344">
        <v>0.18</v>
      </c>
      <c r="K2101" s="360">
        <v>0</v>
      </c>
      <c r="L2101" s="344">
        <v>0.18</v>
      </c>
      <c r="M2101" s="360">
        <v>0</v>
      </c>
      <c r="N2101" s="344">
        <v>0.15</v>
      </c>
      <c r="O2101" s="360">
        <v>1</v>
      </c>
      <c r="P2101" s="344">
        <v>0.16</v>
      </c>
      <c r="Q2101" s="360">
        <v>0</v>
      </c>
      <c r="R2101" s="344">
        <v>0.15</v>
      </c>
    </row>
    <row r="2102" spans="1:18">
      <c r="A2102" s="296">
        <v>1917456</v>
      </c>
      <c r="B2102" s="343" t="s">
        <v>2129</v>
      </c>
      <c r="C2102" s="296" t="s">
        <v>222</v>
      </c>
      <c r="D2102" s="344">
        <v>40.799999999999997</v>
      </c>
      <c r="E2102" s="360"/>
      <c r="F2102" s="344">
        <v>0</v>
      </c>
      <c r="G2102" s="360"/>
      <c r="H2102" s="344">
        <v>0</v>
      </c>
      <c r="I2102" s="360"/>
      <c r="J2102" s="344">
        <v>0</v>
      </c>
      <c r="K2102" s="360"/>
      <c r="L2102" s="344">
        <v>0</v>
      </c>
      <c r="M2102" s="360"/>
      <c r="N2102" s="344">
        <v>0</v>
      </c>
      <c r="O2102" s="360"/>
      <c r="P2102" s="344">
        <v>0</v>
      </c>
      <c r="Q2102" s="360"/>
      <c r="R2102" s="344">
        <v>0</v>
      </c>
    </row>
    <row r="2103" spans="1:18">
      <c r="A2103" s="296">
        <v>1917457</v>
      </c>
      <c r="B2103" s="343" t="s">
        <v>2130</v>
      </c>
      <c r="C2103" s="296" t="s">
        <v>222</v>
      </c>
      <c r="D2103" s="344">
        <v>46.17</v>
      </c>
      <c r="E2103" s="360"/>
      <c r="F2103" s="344">
        <v>0</v>
      </c>
      <c r="G2103" s="360"/>
      <c r="H2103" s="344">
        <v>0</v>
      </c>
      <c r="I2103" s="360"/>
      <c r="J2103" s="344">
        <v>0</v>
      </c>
      <c r="K2103" s="360"/>
      <c r="L2103" s="344">
        <v>0</v>
      </c>
      <c r="M2103" s="360"/>
      <c r="N2103" s="344">
        <v>0</v>
      </c>
      <c r="O2103" s="360"/>
      <c r="P2103" s="344">
        <v>0</v>
      </c>
      <c r="Q2103" s="360"/>
      <c r="R2103" s="344">
        <v>0</v>
      </c>
    </row>
    <row r="2104" spans="1:18">
      <c r="A2104" s="296">
        <v>1917458</v>
      </c>
      <c r="B2104" s="343" t="s">
        <v>2131</v>
      </c>
      <c r="C2104" s="296" t="s">
        <v>222</v>
      </c>
      <c r="D2104" s="344">
        <v>53.3</v>
      </c>
      <c r="E2104" s="360"/>
      <c r="F2104" s="344">
        <v>0</v>
      </c>
      <c r="G2104" s="360"/>
      <c r="H2104" s="344">
        <v>0</v>
      </c>
      <c r="I2104" s="360"/>
      <c r="J2104" s="344">
        <v>0</v>
      </c>
      <c r="K2104" s="360"/>
      <c r="L2104" s="344">
        <v>0</v>
      </c>
      <c r="M2104" s="360"/>
      <c r="N2104" s="344">
        <v>0</v>
      </c>
      <c r="O2104" s="360"/>
      <c r="P2104" s="344">
        <v>0</v>
      </c>
      <c r="Q2104" s="360"/>
      <c r="R2104" s="344">
        <v>0</v>
      </c>
    </row>
    <row r="2105" spans="1:18">
      <c r="A2105" s="296">
        <v>1917459</v>
      </c>
      <c r="B2105" s="343" t="s">
        <v>2132</v>
      </c>
      <c r="C2105" s="296" t="s">
        <v>222</v>
      </c>
      <c r="D2105" s="344">
        <v>56.06</v>
      </c>
      <c r="E2105" s="360">
        <v>0</v>
      </c>
      <c r="F2105" s="344">
        <v>0.69</v>
      </c>
      <c r="G2105" s="360">
        <v>0</v>
      </c>
      <c r="H2105" s="344">
        <v>0.61</v>
      </c>
      <c r="I2105" s="360">
        <v>0</v>
      </c>
      <c r="J2105" s="344">
        <v>0.56999999999999995</v>
      </c>
      <c r="K2105" s="360">
        <v>0</v>
      </c>
      <c r="L2105" s="344">
        <v>0.66</v>
      </c>
      <c r="M2105" s="360">
        <v>0</v>
      </c>
      <c r="N2105" s="344">
        <v>0.65</v>
      </c>
      <c r="O2105" s="360">
        <v>0</v>
      </c>
      <c r="P2105" s="344">
        <v>0.45</v>
      </c>
      <c r="Q2105" s="360">
        <v>0</v>
      </c>
      <c r="R2105" s="344">
        <v>0.53</v>
      </c>
    </row>
    <row r="2106" spans="1:18">
      <c r="A2106" s="296">
        <v>1917440</v>
      </c>
      <c r="B2106" s="343" t="s">
        <v>2133</v>
      </c>
      <c r="C2106" s="296" t="s">
        <v>222</v>
      </c>
      <c r="D2106" s="344">
        <v>5.56</v>
      </c>
      <c r="E2106" s="360">
        <v>1</v>
      </c>
      <c r="F2106" s="344">
        <v>65.91</v>
      </c>
      <c r="G2106" s="360">
        <v>1</v>
      </c>
      <c r="H2106" s="344">
        <v>65.91</v>
      </c>
      <c r="I2106" s="360">
        <v>1</v>
      </c>
      <c r="J2106" s="344">
        <v>65.91</v>
      </c>
      <c r="K2106" s="360">
        <v>1</v>
      </c>
      <c r="L2106" s="344">
        <v>60.29</v>
      </c>
      <c r="M2106" s="360">
        <v>0</v>
      </c>
      <c r="N2106" s="344">
        <v>65.91</v>
      </c>
      <c r="O2106" s="360">
        <v>1</v>
      </c>
      <c r="P2106" s="344">
        <v>65.91</v>
      </c>
      <c r="Q2106" s="360">
        <v>1</v>
      </c>
      <c r="R2106" s="344">
        <v>69.25</v>
      </c>
    </row>
    <row r="2107" spans="1:18">
      <c r="A2107" s="296">
        <v>1917441</v>
      </c>
      <c r="B2107" s="343" t="s">
        <v>2134</v>
      </c>
      <c r="C2107" s="296" t="s">
        <v>222</v>
      </c>
      <c r="D2107" s="344">
        <v>6.24</v>
      </c>
      <c r="E2107" s="360">
        <v>1</v>
      </c>
      <c r="F2107" s="344">
        <v>17.420000000000002</v>
      </c>
      <c r="G2107" s="360">
        <v>1</v>
      </c>
      <c r="H2107" s="344">
        <v>17.420000000000002</v>
      </c>
      <c r="I2107" s="360">
        <v>1</v>
      </c>
      <c r="J2107" s="344">
        <v>17.420000000000002</v>
      </c>
      <c r="K2107" s="360">
        <v>1</v>
      </c>
      <c r="L2107" s="344">
        <v>15.93</v>
      </c>
      <c r="M2107" s="360">
        <v>0</v>
      </c>
      <c r="N2107" s="344">
        <v>17.420000000000002</v>
      </c>
      <c r="O2107" s="360">
        <v>1</v>
      </c>
      <c r="P2107" s="344">
        <v>17.420000000000002</v>
      </c>
      <c r="Q2107" s="360">
        <v>1</v>
      </c>
      <c r="R2107" s="344">
        <v>18.3</v>
      </c>
    </row>
    <row r="2108" spans="1:18">
      <c r="A2108" s="296">
        <v>1917442</v>
      </c>
      <c r="B2108" s="343" t="s">
        <v>2135</v>
      </c>
      <c r="C2108" s="296" t="s">
        <v>222</v>
      </c>
      <c r="D2108" s="344">
        <v>6.91</v>
      </c>
      <c r="E2108" s="360">
        <v>1</v>
      </c>
      <c r="F2108" s="344">
        <v>82.39</v>
      </c>
      <c r="G2108" s="360">
        <v>1</v>
      </c>
      <c r="H2108" s="344">
        <v>82.39</v>
      </c>
      <c r="I2108" s="360">
        <v>1</v>
      </c>
      <c r="J2108" s="344">
        <v>82.39</v>
      </c>
      <c r="K2108" s="360">
        <v>1</v>
      </c>
      <c r="L2108" s="344">
        <v>75.36</v>
      </c>
      <c r="M2108" s="360">
        <v>0</v>
      </c>
      <c r="N2108" s="344">
        <v>82.39</v>
      </c>
      <c r="O2108" s="360">
        <v>1</v>
      </c>
      <c r="P2108" s="344">
        <v>82.39</v>
      </c>
      <c r="Q2108" s="360">
        <v>1</v>
      </c>
      <c r="R2108" s="344">
        <v>86.56</v>
      </c>
    </row>
    <row r="2109" spans="1:18">
      <c r="A2109" s="296">
        <v>1917734</v>
      </c>
      <c r="B2109" s="343" t="s">
        <v>2136</v>
      </c>
      <c r="C2109" s="296" t="s">
        <v>222</v>
      </c>
      <c r="D2109" s="344">
        <v>5.13</v>
      </c>
      <c r="E2109" s="360">
        <v>0</v>
      </c>
      <c r="F2109" s="344">
        <v>93.93</v>
      </c>
      <c r="G2109" s="360">
        <v>0</v>
      </c>
      <c r="H2109" s="344">
        <v>96.49</v>
      </c>
      <c r="I2109" s="360">
        <v>0</v>
      </c>
      <c r="J2109" s="344">
        <v>97.99</v>
      </c>
      <c r="K2109" s="360">
        <v>0</v>
      </c>
      <c r="L2109" s="344">
        <v>93.63</v>
      </c>
      <c r="M2109" s="360">
        <v>0</v>
      </c>
      <c r="N2109" s="344">
        <v>96.49</v>
      </c>
      <c r="O2109" s="360">
        <v>0</v>
      </c>
      <c r="P2109" s="344">
        <v>89.12</v>
      </c>
      <c r="Q2109" s="360">
        <v>0</v>
      </c>
      <c r="R2109" s="344">
        <v>90.02</v>
      </c>
    </row>
    <row r="2110" spans="1:18">
      <c r="A2110" s="296">
        <v>1917055</v>
      </c>
      <c r="B2110" s="343" t="s">
        <v>2137</v>
      </c>
      <c r="C2110" s="296" t="s">
        <v>222</v>
      </c>
      <c r="D2110" s="344">
        <v>24.61</v>
      </c>
      <c r="E2110" s="360">
        <v>0</v>
      </c>
      <c r="F2110" s="344">
        <v>93.93</v>
      </c>
      <c r="G2110" s="360">
        <v>0</v>
      </c>
      <c r="H2110" s="344">
        <v>96.49</v>
      </c>
      <c r="I2110" s="360">
        <v>0</v>
      </c>
      <c r="J2110" s="344">
        <v>97.99</v>
      </c>
      <c r="K2110" s="360">
        <v>0</v>
      </c>
      <c r="L2110" s="344">
        <v>93.63</v>
      </c>
      <c r="M2110" s="360">
        <v>0</v>
      </c>
      <c r="N2110" s="344">
        <v>96.49</v>
      </c>
      <c r="O2110" s="360">
        <v>0</v>
      </c>
      <c r="P2110" s="344">
        <v>89.12</v>
      </c>
      <c r="Q2110" s="360">
        <v>0</v>
      </c>
      <c r="R2110" s="344">
        <v>90.02</v>
      </c>
    </row>
    <row r="2111" spans="1:18">
      <c r="A2111" s="296">
        <v>1917056</v>
      </c>
      <c r="B2111" s="343" t="s">
        <v>2138</v>
      </c>
      <c r="C2111" s="296" t="s">
        <v>222</v>
      </c>
      <c r="D2111" s="344">
        <v>25.07</v>
      </c>
      <c r="E2111" s="360">
        <v>1</v>
      </c>
      <c r="F2111" s="344">
        <v>61.95</v>
      </c>
      <c r="G2111" s="360">
        <v>1</v>
      </c>
      <c r="H2111" s="344">
        <v>61.95</v>
      </c>
      <c r="I2111" s="360">
        <v>1</v>
      </c>
      <c r="J2111" s="344">
        <v>61.95</v>
      </c>
      <c r="K2111" s="360">
        <v>1</v>
      </c>
      <c r="L2111" s="344">
        <v>56.66</v>
      </c>
      <c r="M2111" s="360">
        <v>0</v>
      </c>
      <c r="N2111" s="344">
        <v>61.95</v>
      </c>
      <c r="O2111" s="360">
        <v>1</v>
      </c>
      <c r="P2111" s="344">
        <v>61.95</v>
      </c>
      <c r="Q2111" s="360">
        <v>1</v>
      </c>
      <c r="R2111" s="344">
        <v>65.08</v>
      </c>
    </row>
    <row r="2112" spans="1:18">
      <c r="A2112" s="296">
        <v>1917057</v>
      </c>
      <c r="B2112" s="343" t="s">
        <v>2139</v>
      </c>
      <c r="C2112" s="296" t="s">
        <v>222</v>
      </c>
      <c r="D2112" s="344">
        <v>25.54</v>
      </c>
      <c r="E2112" s="360">
        <v>1</v>
      </c>
      <c r="F2112" s="344">
        <v>16.37</v>
      </c>
      <c r="G2112" s="360">
        <v>1</v>
      </c>
      <c r="H2112" s="344">
        <v>16.37</v>
      </c>
      <c r="I2112" s="360">
        <v>1</v>
      </c>
      <c r="J2112" s="344">
        <v>16.37</v>
      </c>
      <c r="K2112" s="360">
        <v>1</v>
      </c>
      <c r="L2112" s="344">
        <v>14.97</v>
      </c>
      <c r="M2112" s="360">
        <v>0</v>
      </c>
      <c r="N2112" s="344">
        <v>16.37</v>
      </c>
      <c r="O2112" s="360">
        <v>1</v>
      </c>
      <c r="P2112" s="344">
        <v>16.37</v>
      </c>
      <c r="Q2112" s="360">
        <v>1</v>
      </c>
      <c r="R2112" s="344">
        <v>17.2</v>
      </c>
    </row>
    <row r="2113" spans="1:18">
      <c r="A2113" s="296">
        <v>1917058</v>
      </c>
      <c r="B2113" s="343" t="s">
        <v>2140</v>
      </c>
      <c r="C2113" s="296" t="s">
        <v>222</v>
      </c>
      <c r="D2113" s="344">
        <v>26.03</v>
      </c>
      <c r="E2113" s="360">
        <v>1</v>
      </c>
      <c r="F2113" s="344">
        <v>77.430000000000007</v>
      </c>
      <c r="G2113" s="360">
        <v>1</v>
      </c>
      <c r="H2113" s="344">
        <v>77.430000000000007</v>
      </c>
      <c r="I2113" s="360">
        <v>1</v>
      </c>
      <c r="J2113" s="344">
        <v>77.430000000000007</v>
      </c>
      <c r="K2113" s="360">
        <v>1</v>
      </c>
      <c r="L2113" s="344">
        <v>70.83</v>
      </c>
      <c r="M2113" s="360">
        <v>0</v>
      </c>
      <c r="N2113" s="344">
        <v>77.430000000000007</v>
      </c>
      <c r="O2113" s="360">
        <v>1</v>
      </c>
      <c r="P2113" s="344">
        <v>77.430000000000007</v>
      </c>
      <c r="Q2113" s="360">
        <v>1</v>
      </c>
      <c r="R2113" s="344">
        <v>81.349999999999994</v>
      </c>
    </row>
    <row r="2114" spans="1:18">
      <c r="A2114" s="296">
        <v>1917059</v>
      </c>
      <c r="B2114" s="343" t="s">
        <v>2141</v>
      </c>
      <c r="C2114" s="296" t="s">
        <v>222</v>
      </c>
      <c r="D2114" s="344">
        <v>26.55</v>
      </c>
      <c r="E2114" s="360"/>
      <c r="F2114" s="344">
        <v>0</v>
      </c>
      <c r="G2114" s="360"/>
      <c r="H2114" s="344">
        <v>0</v>
      </c>
      <c r="I2114" s="360"/>
      <c r="J2114" s="344">
        <v>0</v>
      </c>
      <c r="K2114" s="360"/>
      <c r="L2114" s="344">
        <v>0</v>
      </c>
      <c r="M2114" s="360"/>
      <c r="N2114" s="344">
        <v>0</v>
      </c>
      <c r="O2114" s="360"/>
      <c r="P2114" s="344">
        <v>0</v>
      </c>
      <c r="Q2114" s="360"/>
      <c r="R2114" s="344">
        <v>0</v>
      </c>
    </row>
    <row r="2115" spans="1:18">
      <c r="A2115" s="296">
        <v>1917060</v>
      </c>
      <c r="B2115" s="343" t="s">
        <v>2142</v>
      </c>
      <c r="C2115" s="296" t="s">
        <v>222</v>
      </c>
      <c r="D2115" s="344">
        <v>26.83</v>
      </c>
      <c r="E2115" s="360"/>
      <c r="F2115" s="344">
        <v>0</v>
      </c>
      <c r="G2115" s="360"/>
      <c r="H2115" s="344">
        <v>0</v>
      </c>
      <c r="I2115" s="360"/>
      <c r="J2115" s="344">
        <v>0</v>
      </c>
      <c r="K2115" s="360"/>
      <c r="L2115" s="344">
        <v>0</v>
      </c>
      <c r="M2115" s="360"/>
      <c r="N2115" s="344">
        <v>0</v>
      </c>
      <c r="O2115" s="360"/>
      <c r="P2115" s="344">
        <v>0</v>
      </c>
      <c r="Q2115" s="360"/>
      <c r="R2115" s="344">
        <v>0</v>
      </c>
    </row>
    <row r="2116" spans="1:18">
      <c r="A2116" s="296">
        <v>1901536</v>
      </c>
      <c r="B2116" s="343" t="s">
        <v>2143</v>
      </c>
      <c r="C2116" s="296" t="s">
        <v>222</v>
      </c>
      <c r="D2116" s="344">
        <v>14.09</v>
      </c>
      <c r="E2116" s="360"/>
      <c r="F2116" s="344">
        <v>0</v>
      </c>
      <c r="G2116" s="360"/>
      <c r="H2116" s="344">
        <v>0</v>
      </c>
      <c r="I2116" s="360"/>
      <c r="J2116" s="344">
        <v>0</v>
      </c>
      <c r="K2116" s="360"/>
      <c r="L2116" s="344">
        <v>0</v>
      </c>
      <c r="M2116" s="360"/>
      <c r="N2116" s="344">
        <v>0</v>
      </c>
      <c r="O2116" s="360"/>
      <c r="P2116" s="344">
        <v>0</v>
      </c>
      <c r="Q2116" s="360"/>
      <c r="R2116" s="344">
        <v>0</v>
      </c>
    </row>
    <row r="2117" spans="1:18">
      <c r="A2117" s="296">
        <v>1901537</v>
      </c>
      <c r="B2117" s="343" t="s">
        <v>2144</v>
      </c>
      <c r="C2117" s="296" t="s">
        <v>222</v>
      </c>
      <c r="D2117" s="344">
        <v>14.21</v>
      </c>
      <c r="E2117" s="360">
        <v>0</v>
      </c>
      <c r="F2117" s="344">
        <v>93.93</v>
      </c>
      <c r="G2117" s="360">
        <v>0</v>
      </c>
      <c r="H2117" s="344">
        <v>96.49</v>
      </c>
      <c r="I2117" s="360">
        <v>0</v>
      </c>
      <c r="J2117" s="344">
        <v>97.99</v>
      </c>
      <c r="K2117" s="360">
        <v>0</v>
      </c>
      <c r="L2117" s="344">
        <v>93.63</v>
      </c>
      <c r="M2117" s="360">
        <v>0</v>
      </c>
      <c r="N2117" s="344">
        <v>96.49</v>
      </c>
      <c r="O2117" s="360">
        <v>0</v>
      </c>
      <c r="P2117" s="344">
        <v>89.12</v>
      </c>
      <c r="Q2117" s="360">
        <v>0</v>
      </c>
      <c r="R2117" s="344">
        <v>90.02</v>
      </c>
    </row>
    <row r="2118" spans="1:18">
      <c r="A2118" s="296">
        <v>1901538</v>
      </c>
      <c r="B2118" s="343" t="s">
        <v>2145</v>
      </c>
      <c r="C2118" s="296" t="s">
        <v>222</v>
      </c>
      <c r="D2118" s="344">
        <v>14.33</v>
      </c>
      <c r="E2118" s="360">
        <v>1</v>
      </c>
      <c r="F2118" s="344">
        <v>47.6</v>
      </c>
      <c r="G2118" s="360">
        <v>1</v>
      </c>
      <c r="H2118" s="344">
        <v>47.6</v>
      </c>
      <c r="I2118" s="360">
        <v>1</v>
      </c>
      <c r="J2118" s="344">
        <v>47.6</v>
      </c>
      <c r="K2118" s="360">
        <v>1</v>
      </c>
      <c r="L2118" s="344">
        <v>43.54</v>
      </c>
      <c r="M2118" s="360">
        <v>0</v>
      </c>
      <c r="N2118" s="344">
        <v>47.6</v>
      </c>
      <c r="O2118" s="360">
        <v>1</v>
      </c>
      <c r="P2118" s="344">
        <v>47.6</v>
      </c>
      <c r="Q2118" s="360">
        <v>1</v>
      </c>
      <c r="R2118" s="344">
        <v>50</v>
      </c>
    </row>
    <row r="2119" spans="1:18">
      <c r="A2119" s="296">
        <v>1901539</v>
      </c>
      <c r="B2119" s="343" t="s">
        <v>2146</v>
      </c>
      <c r="C2119" s="296" t="s">
        <v>222</v>
      </c>
      <c r="D2119" s="344">
        <v>14.45</v>
      </c>
      <c r="E2119" s="360">
        <v>1</v>
      </c>
      <c r="F2119" s="344">
        <v>12.58</v>
      </c>
      <c r="G2119" s="360">
        <v>1</v>
      </c>
      <c r="H2119" s="344">
        <v>12.58</v>
      </c>
      <c r="I2119" s="360">
        <v>1</v>
      </c>
      <c r="J2119" s="344">
        <v>12.58</v>
      </c>
      <c r="K2119" s="360">
        <v>1</v>
      </c>
      <c r="L2119" s="344">
        <v>11.5</v>
      </c>
      <c r="M2119" s="360">
        <v>0</v>
      </c>
      <c r="N2119" s="344">
        <v>12.58</v>
      </c>
      <c r="O2119" s="360">
        <v>1</v>
      </c>
      <c r="P2119" s="344">
        <v>12.58</v>
      </c>
      <c r="Q2119" s="360">
        <v>1</v>
      </c>
      <c r="R2119" s="344">
        <v>13.21</v>
      </c>
    </row>
    <row r="2120" spans="1:18">
      <c r="A2120" s="296">
        <v>1901540</v>
      </c>
      <c r="B2120" s="343" t="s">
        <v>2147</v>
      </c>
      <c r="C2120" s="296" t="s">
        <v>222</v>
      </c>
      <c r="D2120" s="344">
        <v>14.59</v>
      </c>
      <c r="E2120" s="360">
        <v>1</v>
      </c>
      <c r="F2120" s="344">
        <v>59.5</v>
      </c>
      <c r="G2120" s="360">
        <v>1</v>
      </c>
      <c r="H2120" s="344">
        <v>59.5</v>
      </c>
      <c r="I2120" s="360">
        <v>1</v>
      </c>
      <c r="J2120" s="344">
        <v>59.5</v>
      </c>
      <c r="K2120" s="360">
        <v>1</v>
      </c>
      <c r="L2120" s="344">
        <v>54.42</v>
      </c>
      <c r="M2120" s="360">
        <v>0</v>
      </c>
      <c r="N2120" s="344">
        <v>59.5</v>
      </c>
      <c r="O2120" s="360">
        <v>1</v>
      </c>
      <c r="P2120" s="344">
        <v>59.5</v>
      </c>
      <c r="Q2120" s="360">
        <v>1</v>
      </c>
      <c r="R2120" s="344">
        <v>62.51</v>
      </c>
    </row>
    <row r="2121" spans="1:18">
      <c r="A2121" s="296">
        <v>1901535</v>
      </c>
      <c r="B2121" s="343" t="s">
        <v>2148</v>
      </c>
      <c r="C2121" s="296" t="s">
        <v>222</v>
      </c>
      <c r="D2121" s="344">
        <v>14.66</v>
      </c>
      <c r="E2121" s="360">
        <v>0</v>
      </c>
      <c r="F2121" s="344">
        <v>67.31</v>
      </c>
      <c r="G2121" s="360">
        <v>0</v>
      </c>
      <c r="H2121" s="344">
        <v>69.14</v>
      </c>
      <c r="I2121" s="360">
        <v>0</v>
      </c>
      <c r="J2121" s="344">
        <v>70.22</v>
      </c>
      <c r="K2121" s="360">
        <v>0</v>
      </c>
      <c r="L2121" s="344">
        <v>67.09</v>
      </c>
      <c r="M2121" s="360">
        <v>0</v>
      </c>
      <c r="N2121" s="344">
        <v>69.14</v>
      </c>
      <c r="O2121" s="360">
        <v>0</v>
      </c>
      <c r="P2121" s="344">
        <v>63.86</v>
      </c>
      <c r="Q2121" s="360">
        <v>0</v>
      </c>
      <c r="R2121" s="344">
        <v>64.510000000000005</v>
      </c>
    </row>
    <row r="2122" spans="1:18">
      <c r="A2122" s="296">
        <v>1901542</v>
      </c>
      <c r="B2122" s="343" t="s">
        <v>2149</v>
      </c>
      <c r="C2122" s="296" t="s">
        <v>222</v>
      </c>
      <c r="D2122" s="344">
        <v>18.45</v>
      </c>
      <c r="E2122" s="360">
        <v>1</v>
      </c>
      <c r="F2122" s="344">
        <v>53.86</v>
      </c>
      <c r="G2122" s="360">
        <v>1</v>
      </c>
      <c r="H2122" s="344">
        <v>53.86</v>
      </c>
      <c r="I2122" s="360">
        <v>1</v>
      </c>
      <c r="J2122" s="344">
        <v>53.86</v>
      </c>
      <c r="K2122" s="360">
        <v>1</v>
      </c>
      <c r="L2122" s="344">
        <v>49.26</v>
      </c>
      <c r="M2122" s="360">
        <v>0</v>
      </c>
      <c r="N2122" s="344">
        <v>53.86</v>
      </c>
      <c r="O2122" s="360">
        <v>1</v>
      </c>
      <c r="P2122" s="344">
        <v>53.86</v>
      </c>
      <c r="Q2122" s="360">
        <v>1</v>
      </c>
      <c r="R2122" s="344">
        <v>56.58</v>
      </c>
    </row>
    <row r="2123" spans="1:18">
      <c r="A2123" s="296">
        <v>1901543</v>
      </c>
      <c r="B2123" s="343" t="s">
        <v>2150</v>
      </c>
      <c r="C2123" s="296" t="s">
        <v>222</v>
      </c>
      <c r="D2123" s="344">
        <v>18.559999999999999</v>
      </c>
      <c r="E2123" s="360">
        <v>1</v>
      </c>
      <c r="F2123" s="344">
        <v>14.23</v>
      </c>
      <c r="G2123" s="360">
        <v>1</v>
      </c>
      <c r="H2123" s="344">
        <v>14.23</v>
      </c>
      <c r="I2123" s="360">
        <v>1</v>
      </c>
      <c r="J2123" s="344">
        <v>14.23</v>
      </c>
      <c r="K2123" s="360">
        <v>1</v>
      </c>
      <c r="L2123" s="344">
        <v>13.02</v>
      </c>
      <c r="M2123" s="360">
        <v>0</v>
      </c>
      <c r="N2123" s="344">
        <v>14.23</v>
      </c>
      <c r="O2123" s="360">
        <v>1</v>
      </c>
      <c r="P2123" s="344">
        <v>14.23</v>
      </c>
      <c r="Q2123" s="360">
        <v>1</v>
      </c>
      <c r="R2123" s="344">
        <v>14.95</v>
      </c>
    </row>
    <row r="2124" spans="1:18">
      <c r="A2124" s="296">
        <v>1901544</v>
      </c>
      <c r="B2124" s="343" t="s">
        <v>2151</v>
      </c>
      <c r="C2124" s="296" t="s">
        <v>222</v>
      </c>
      <c r="D2124" s="344">
        <v>18.670000000000002</v>
      </c>
      <c r="E2124" s="360">
        <v>1</v>
      </c>
      <c r="F2124" s="344">
        <v>67.319999999999993</v>
      </c>
      <c r="G2124" s="360">
        <v>1</v>
      </c>
      <c r="H2124" s="344">
        <v>67.319999999999993</v>
      </c>
      <c r="I2124" s="360">
        <v>1</v>
      </c>
      <c r="J2124" s="344">
        <v>67.319999999999993</v>
      </c>
      <c r="K2124" s="360">
        <v>1</v>
      </c>
      <c r="L2124" s="344">
        <v>61.58</v>
      </c>
      <c r="M2124" s="360">
        <v>0</v>
      </c>
      <c r="N2124" s="344">
        <v>67.319999999999993</v>
      </c>
      <c r="O2124" s="360">
        <v>1</v>
      </c>
      <c r="P2124" s="344">
        <v>67.319999999999993</v>
      </c>
      <c r="Q2124" s="360">
        <v>1</v>
      </c>
      <c r="R2124" s="344">
        <v>70.73</v>
      </c>
    </row>
    <row r="2125" spans="1:18">
      <c r="A2125" s="296">
        <v>1901545</v>
      </c>
      <c r="B2125" s="343" t="s">
        <v>2152</v>
      </c>
      <c r="C2125" s="296" t="s">
        <v>222</v>
      </c>
      <c r="D2125" s="344">
        <v>18.79</v>
      </c>
      <c r="E2125" s="360">
        <v>0</v>
      </c>
      <c r="F2125" s="344">
        <v>93.93</v>
      </c>
      <c r="G2125" s="360">
        <v>0</v>
      </c>
      <c r="H2125" s="344">
        <v>96.49</v>
      </c>
      <c r="I2125" s="360">
        <v>0</v>
      </c>
      <c r="J2125" s="344">
        <v>97.99</v>
      </c>
      <c r="K2125" s="360">
        <v>0</v>
      </c>
      <c r="L2125" s="344">
        <v>93.63</v>
      </c>
      <c r="M2125" s="360">
        <v>0</v>
      </c>
      <c r="N2125" s="344">
        <v>96.49</v>
      </c>
      <c r="O2125" s="360">
        <v>0</v>
      </c>
      <c r="P2125" s="344">
        <v>89.12</v>
      </c>
      <c r="Q2125" s="360">
        <v>0</v>
      </c>
      <c r="R2125" s="344">
        <v>90.02</v>
      </c>
    </row>
    <row r="2126" spans="1:18">
      <c r="A2126" s="296">
        <v>1901546</v>
      </c>
      <c r="B2126" s="343" t="s">
        <v>2153</v>
      </c>
      <c r="C2126" s="296" t="s">
        <v>222</v>
      </c>
      <c r="D2126" s="344">
        <v>18.920000000000002</v>
      </c>
      <c r="E2126" s="360">
        <v>1</v>
      </c>
      <c r="F2126" s="344">
        <v>3.71</v>
      </c>
      <c r="G2126" s="360">
        <v>1</v>
      </c>
      <c r="H2126" s="344">
        <v>3.71</v>
      </c>
      <c r="I2126" s="360">
        <v>1</v>
      </c>
      <c r="J2126" s="344">
        <v>3.71</v>
      </c>
      <c r="K2126" s="360">
        <v>1</v>
      </c>
      <c r="L2126" s="344">
        <v>3.71</v>
      </c>
      <c r="M2126" s="360">
        <v>1</v>
      </c>
      <c r="N2126" s="344">
        <v>3.71</v>
      </c>
      <c r="O2126" s="360">
        <v>1</v>
      </c>
      <c r="P2126" s="344">
        <v>3.71</v>
      </c>
      <c r="Q2126" s="360">
        <v>1</v>
      </c>
      <c r="R2126" s="344">
        <v>3.71</v>
      </c>
    </row>
    <row r="2127" spans="1:18">
      <c r="A2127" s="296">
        <v>1901541</v>
      </c>
      <c r="B2127" s="343" t="s">
        <v>2154</v>
      </c>
      <c r="C2127" s="296" t="s">
        <v>222</v>
      </c>
      <c r="D2127" s="344">
        <v>18.98</v>
      </c>
      <c r="E2127" s="360">
        <v>1</v>
      </c>
      <c r="F2127" s="344">
        <v>1.28</v>
      </c>
      <c r="G2127" s="360">
        <v>1</v>
      </c>
      <c r="H2127" s="344">
        <v>1.28</v>
      </c>
      <c r="I2127" s="360">
        <v>1</v>
      </c>
      <c r="J2127" s="344">
        <v>1.28</v>
      </c>
      <c r="K2127" s="360">
        <v>1</v>
      </c>
      <c r="L2127" s="344">
        <v>1.28</v>
      </c>
      <c r="M2127" s="360">
        <v>1</v>
      </c>
      <c r="N2127" s="344">
        <v>1.28</v>
      </c>
      <c r="O2127" s="360">
        <v>1</v>
      </c>
      <c r="P2127" s="344">
        <v>1.28</v>
      </c>
      <c r="Q2127" s="360">
        <v>1</v>
      </c>
      <c r="R2127" s="344">
        <v>1.28</v>
      </c>
    </row>
    <row r="2128" spans="1:18">
      <c r="A2128" s="296">
        <v>1917091</v>
      </c>
      <c r="B2128" s="343" t="s">
        <v>2155</v>
      </c>
      <c r="C2128" s="296" t="s">
        <v>222</v>
      </c>
      <c r="D2128" s="344">
        <v>16.420000000000002</v>
      </c>
      <c r="E2128" s="360">
        <v>1</v>
      </c>
      <c r="F2128" s="344">
        <v>4.6399999999999997</v>
      </c>
      <c r="G2128" s="360">
        <v>1</v>
      </c>
      <c r="H2128" s="344">
        <v>4.6399999999999997</v>
      </c>
      <c r="I2128" s="360">
        <v>1</v>
      </c>
      <c r="J2128" s="344">
        <v>4.6399999999999997</v>
      </c>
      <c r="K2128" s="360">
        <v>1</v>
      </c>
      <c r="L2128" s="344">
        <v>4.6399999999999997</v>
      </c>
      <c r="M2128" s="360">
        <v>1</v>
      </c>
      <c r="N2128" s="344">
        <v>4.6399999999999997</v>
      </c>
      <c r="O2128" s="360">
        <v>1</v>
      </c>
      <c r="P2128" s="344">
        <v>4.6399999999999997</v>
      </c>
      <c r="Q2128" s="360">
        <v>1</v>
      </c>
      <c r="R2128" s="344">
        <v>4.6399999999999997</v>
      </c>
    </row>
    <row r="2129" spans="1:18">
      <c r="A2129" s="296">
        <v>1917092</v>
      </c>
      <c r="B2129" s="343" t="s">
        <v>2156</v>
      </c>
      <c r="C2129" s="296" t="s">
        <v>222</v>
      </c>
      <c r="D2129" s="344">
        <v>16.690000000000001</v>
      </c>
      <c r="E2129" s="360">
        <v>0</v>
      </c>
      <c r="F2129" s="344">
        <v>2.98</v>
      </c>
      <c r="G2129" s="360">
        <v>0</v>
      </c>
      <c r="H2129" s="344">
        <v>3.36</v>
      </c>
      <c r="I2129" s="360">
        <v>0</v>
      </c>
      <c r="J2129" s="344">
        <v>2.83</v>
      </c>
      <c r="K2129" s="360">
        <v>0</v>
      </c>
      <c r="L2129" s="344">
        <v>3.01</v>
      </c>
      <c r="M2129" s="360">
        <v>0</v>
      </c>
      <c r="N2129" s="344">
        <v>3.05</v>
      </c>
      <c r="O2129" s="360">
        <v>0</v>
      </c>
      <c r="P2129" s="344">
        <v>2.86</v>
      </c>
      <c r="Q2129" s="360">
        <v>0</v>
      </c>
      <c r="R2129" s="344">
        <v>2.93</v>
      </c>
    </row>
    <row r="2130" spans="1:18">
      <c r="A2130" s="296">
        <v>1917093</v>
      </c>
      <c r="B2130" s="343" t="s">
        <v>2157</v>
      </c>
      <c r="C2130" s="296" t="s">
        <v>222</v>
      </c>
      <c r="D2130" s="344">
        <v>16.97</v>
      </c>
      <c r="E2130" s="360">
        <v>1</v>
      </c>
      <c r="F2130" s="344">
        <v>25.66</v>
      </c>
      <c r="G2130" s="360">
        <v>1</v>
      </c>
      <c r="H2130" s="344">
        <v>25.66</v>
      </c>
      <c r="I2130" s="360">
        <v>1</v>
      </c>
      <c r="J2130" s="344">
        <v>25.66</v>
      </c>
      <c r="K2130" s="360">
        <v>1</v>
      </c>
      <c r="L2130" s="344">
        <v>25.51</v>
      </c>
      <c r="M2130" s="360">
        <v>0.3085</v>
      </c>
      <c r="N2130" s="344">
        <v>25.66</v>
      </c>
      <c r="O2130" s="360">
        <v>1</v>
      </c>
      <c r="P2130" s="344">
        <v>25.66</v>
      </c>
      <c r="Q2130" s="360">
        <v>1</v>
      </c>
      <c r="R2130" s="344">
        <v>25.66</v>
      </c>
    </row>
    <row r="2131" spans="1:18">
      <c r="A2131" s="296">
        <v>1917094</v>
      </c>
      <c r="B2131" s="343" t="s">
        <v>2158</v>
      </c>
      <c r="C2131" s="296" t="s">
        <v>222</v>
      </c>
      <c r="D2131" s="344">
        <v>17.260000000000002</v>
      </c>
      <c r="E2131" s="360">
        <v>1</v>
      </c>
      <c r="F2131" s="344">
        <v>4.05</v>
      </c>
      <c r="G2131" s="360">
        <v>1</v>
      </c>
      <c r="H2131" s="344">
        <v>4.05</v>
      </c>
      <c r="I2131" s="360">
        <v>1</v>
      </c>
      <c r="J2131" s="344">
        <v>4.05</v>
      </c>
      <c r="K2131" s="360">
        <v>1</v>
      </c>
      <c r="L2131" s="344">
        <v>4.03</v>
      </c>
      <c r="M2131" s="360">
        <v>0.27300000000000002</v>
      </c>
      <c r="N2131" s="344">
        <v>4.05</v>
      </c>
      <c r="O2131" s="360">
        <v>1</v>
      </c>
      <c r="P2131" s="344">
        <v>4.05</v>
      </c>
      <c r="Q2131" s="360">
        <v>1</v>
      </c>
      <c r="R2131" s="344">
        <v>4.05</v>
      </c>
    </row>
    <row r="2132" spans="1:18">
      <c r="A2132" s="296">
        <v>1917095</v>
      </c>
      <c r="B2132" s="343" t="s">
        <v>2159</v>
      </c>
      <c r="C2132" s="296" t="s">
        <v>222</v>
      </c>
      <c r="D2132" s="344">
        <v>17.57</v>
      </c>
      <c r="E2132" s="360">
        <v>1</v>
      </c>
      <c r="F2132" s="344">
        <v>10.039999999999999</v>
      </c>
      <c r="G2132" s="360">
        <v>1</v>
      </c>
      <c r="H2132" s="344">
        <v>10.039999999999999</v>
      </c>
      <c r="I2132" s="360">
        <v>1</v>
      </c>
      <c r="J2132" s="344">
        <v>10.039999999999999</v>
      </c>
      <c r="K2132" s="360">
        <v>1</v>
      </c>
      <c r="L2132" s="344">
        <v>9.98</v>
      </c>
      <c r="M2132" s="360">
        <v>0.27350000000000002</v>
      </c>
      <c r="N2132" s="344">
        <v>10.039999999999999</v>
      </c>
      <c r="O2132" s="360">
        <v>1</v>
      </c>
      <c r="P2132" s="344">
        <v>10.039999999999999</v>
      </c>
      <c r="Q2132" s="360">
        <v>1</v>
      </c>
      <c r="R2132" s="344">
        <v>10.039999999999999</v>
      </c>
    </row>
    <row r="2133" spans="1:18">
      <c r="A2133" s="296">
        <v>1917096</v>
      </c>
      <c r="B2133" s="343" t="s">
        <v>2160</v>
      </c>
      <c r="C2133" s="296" t="s">
        <v>222</v>
      </c>
      <c r="D2133" s="344">
        <v>17.73</v>
      </c>
      <c r="E2133" s="360">
        <v>1</v>
      </c>
      <c r="F2133" s="344">
        <v>43.14</v>
      </c>
      <c r="G2133" s="360">
        <v>1</v>
      </c>
      <c r="H2133" s="344">
        <v>43.14</v>
      </c>
      <c r="I2133" s="360">
        <v>1</v>
      </c>
      <c r="J2133" s="344">
        <v>43.14</v>
      </c>
      <c r="K2133" s="360">
        <v>1</v>
      </c>
      <c r="L2133" s="344">
        <v>42.86</v>
      </c>
      <c r="M2133" s="360">
        <v>0.2296</v>
      </c>
      <c r="N2133" s="344">
        <v>43.14</v>
      </c>
      <c r="O2133" s="360">
        <v>1</v>
      </c>
      <c r="P2133" s="344">
        <v>43.14</v>
      </c>
      <c r="Q2133" s="360">
        <v>1</v>
      </c>
      <c r="R2133" s="344">
        <v>43.14</v>
      </c>
    </row>
    <row r="2134" spans="1:18">
      <c r="A2134" s="296">
        <v>1901548</v>
      </c>
      <c r="B2134" s="343" t="s">
        <v>2161</v>
      </c>
      <c r="C2134" s="296" t="s">
        <v>222</v>
      </c>
      <c r="D2134" s="344">
        <v>22.92</v>
      </c>
      <c r="E2134" s="360">
        <v>0</v>
      </c>
      <c r="F2134" s="344">
        <v>161.68</v>
      </c>
      <c r="G2134" s="360">
        <v>0</v>
      </c>
      <c r="H2134" s="344">
        <v>166.08</v>
      </c>
      <c r="I2134" s="360">
        <v>0</v>
      </c>
      <c r="J2134" s="344">
        <v>168.67</v>
      </c>
      <c r="K2134" s="360">
        <v>0</v>
      </c>
      <c r="L2134" s="344">
        <v>161.16999999999999</v>
      </c>
      <c r="M2134" s="360">
        <v>0</v>
      </c>
      <c r="N2134" s="344">
        <v>166.08</v>
      </c>
      <c r="O2134" s="360">
        <v>0</v>
      </c>
      <c r="P2134" s="344">
        <v>153.4</v>
      </c>
      <c r="Q2134" s="360">
        <v>0</v>
      </c>
      <c r="R2134" s="344">
        <v>154.96</v>
      </c>
    </row>
    <row r="2135" spans="1:18">
      <c r="A2135" s="296">
        <v>1901549</v>
      </c>
      <c r="B2135" s="343" t="s">
        <v>2162</v>
      </c>
      <c r="C2135" s="296" t="s">
        <v>222</v>
      </c>
      <c r="D2135" s="344">
        <v>23.03</v>
      </c>
      <c r="E2135" s="360"/>
      <c r="F2135" s="344">
        <v>0</v>
      </c>
      <c r="G2135" s="360"/>
      <c r="H2135" s="344">
        <v>0</v>
      </c>
      <c r="I2135" s="360"/>
      <c r="J2135" s="344">
        <v>0</v>
      </c>
      <c r="K2135" s="360"/>
      <c r="L2135" s="344">
        <v>0</v>
      </c>
      <c r="M2135" s="360"/>
      <c r="N2135" s="344">
        <v>0</v>
      </c>
      <c r="O2135" s="360"/>
      <c r="P2135" s="344">
        <v>0</v>
      </c>
      <c r="Q2135" s="360"/>
      <c r="R2135" s="344">
        <v>0</v>
      </c>
    </row>
    <row r="2136" spans="1:18">
      <c r="A2136" s="296">
        <v>1901550</v>
      </c>
      <c r="B2136" s="343" t="s">
        <v>2163</v>
      </c>
      <c r="C2136" s="296" t="s">
        <v>222</v>
      </c>
      <c r="D2136" s="344">
        <v>23.14</v>
      </c>
      <c r="E2136" s="360"/>
      <c r="F2136" s="344">
        <v>0</v>
      </c>
      <c r="G2136" s="360"/>
      <c r="H2136" s="344">
        <v>0</v>
      </c>
      <c r="I2136" s="360"/>
      <c r="J2136" s="344">
        <v>0</v>
      </c>
      <c r="K2136" s="360"/>
      <c r="L2136" s="344">
        <v>0</v>
      </c>
      <c r="M2136" s="360"/>
      <c r="N2136" s="344">
        <v>0</v>
      </c>
      <c r="O2136" s="360"/>
      <c r="P2136" s="344">
        <v>0</v>
      </c>
      <c r="Q2136" s="360"/>
      <c r="R2136" s="344">
        <v>0</v>
      </c>
    </row>
    <row r="2137" spans="1:18">
      <c r="A2137" s="296">
        <v>1901551</v>
      </c>
      <c r="B2137" s="343" t="s">
        <v>2164</v>
      </c>
      <c r="C2137" s="296" t="s">
        <v>222</v>
      </c>
      <c r="D2137" s="344">
        <v>23.25</v>
      </c>
      <c r="E2137" s="360"/>
      <c r="F2137" s="344">
        <v>0</v>
      </c>
      <c r="G2137" s="360"/>
      <c r="H2137" s="344">
        <v>0</v>
      </c>
      <c r="I2137" s="360"/>
      <c r="J2137" s="344">
        <v>0</v>
      </c>
      <c r="K2137" s="360"/>
      <c r="L2137" s="344">
        <v>0</v>
      </c>
      <c r="M2137" s="360"/>
      <c r="N2137" s="344">
        <v>0</v>
      </c>
      <c r="O2137" s="360"/>
      <c r="P2137" s="344">
        <v>0</v>
      </c>
      <c r="Q2137" s="360"/>
      <c r="R2137" s="344">
        <v>0</v>
      </c>
    </row>
    <row r="2138" spans="1:18">
      <c r="A2138" s="296">
        <v>1901552</v>
      </c>
      <c r="B2138" s="343" t="s">
        <v>2165</v>
      </c>
      <c r="C2138" s="296" t="s">
        <v>222</v>
      </c>
      <c r="D2138" s="344">
        <v>23.37</v>
      </c>
      <c r="E2138" s="360">
        <v>1</v>
      </c>
      <c r="F2138" s="344">
        <v>121.31</v>
      </c>
      <c r="G2138" s="360">
        <v>1</v>
      </c>
      <c r="H2138" s="344">
        <v>121.31</v>
      </c>
      <c r="I2138" s="360">
        <v>1</v>
      </c>
      <c r="J2138" s="344">
        <v>121.31</v>
      </c>
      <c r="K2138" s="360">
        <v>1</v>
      </c>
      <c r="L2138" s="344">
        <v>121.31</v>
      </c>
      <c r="M2138" s="360">
        <v>1</v>
      </c>
      <c r="N2138" s="344">
        <v>121.31</v>
      </c>
      <c r="O2138" s="360">
        <v>1</v>
      </c>
      <c r="P2138" s="344">
        <v>121.31</v>
      </c>
      <c r="Q2138" s="360">
        <v>1</v>
      </c>
      <c r="R2138" s="344">
        <v>121.31</v>
      </c>
    </row>
    <row r="2139" spans="1:18">
      <c r="A2139" s="296">
        <v>1901547</v>
      </c>
      <c r="B2139" s="343" t="s">
        <v>2166</v>
      </c>
      <c r="C2139" s="296" t="s">
        <v>222</v>
      </c>
      <c r="D2139" s="344">
        <v>23.44</v>
      </c>
      <c r="E2139" s="360">
        <v>1</v>
      </c>
      <c r="F2139" s="344">
        <v>37.14</v>
      </c>
      <c r="G2139" s="360">
        <v>1</v>
      </c>
      <c r="H2139" s="344">
        <v>37.14</v>
      </c>
      <c r="I2139" s="360">
        <v>1</v>
      </c>
      <c r="J2139" s="344">
        <v>37.14</v>
      </c>
      <c r="K2139" s="360">
        <v>1</v>
      </c>
      <c r="L2139" s="344">
        <v>37.14</v>
      </c>
      <c r="M2139" s="360">
        <v>1</v>
      </c>
      <c r="N2139" s="344">
        <v>37.14</v>
      </c>
      <c r="O2139" s="360">
        <v>1</v>
      </c>
      <c r="P2139" s="344">
        <v>37.14</v>
      </c>
      <c r="Q2139" s="360">
        <v>1</v>
      </c>
      <c r="R2139" s="344">
        <v>37.14</v>
      </c>
    </row>
    <row r="2140" spans="1:18">
      <c r="A2140" s="296">
        <v>1917127</v>
      </c>
      <c r="B2140" s="343" t="s">
        <v>2167</v>
      </c>
      <c r="C2140" s="296" t="s">
        <v>222</v>
      </c>
      <c r="D2140" s="344">
        <v>15.09</v>
      </c>
      <c r="E2140" s="360">
        <v>1</v>
      </c>
      <c r="F2140" s="344">
        <v>216.38</v>
      </c>
      <c r="G2140" s="360">
        <v>1</v>
      </c>
      <c r="H2140" s="344">
        <v>216.38</v>
      </c>
      <c r="I2140" s="360">
        <v>1</v>
      </c>
      <c r="J2140" s="344">
        <v>216.38</v>
      </c>
      <c r="K2140" s="360">
        <v>1</v>
      </c>
      <c r="L2140" s="344">
        <v>216.38</v>
      </c>
      <c r="M2140" s="360">
        <v>1</v>
      </c>
      <c r="N2140" s="344">
        <v>216.38</v>
      </c>
      <c r="O2140" s="360">
        <v>1</v>
      </c>
      <c r="P2140" s="344">
        <v>216.38</v>
      </c>
      <c r="Q2140" s="360">
        <v>1</v>
      </c>
      <c r="R2140" s="344">
        <v>216.38</v>
      </c>
    </row>
    <row r="2141" spans="1:18">
      <c r="A2141" s="296">
        <v>1917128</v>
      </c>
      <c r="B2141" s="343" t="s">
        <v>2168</v>
      </c>
      <c r="C2141" s="296" t="s">
        <v>222</v>
      </c>
      <c r="D2141" s="344">
        <v>15.3</v>
      </c>
      <c r="E2141" s="360">
        <v>0</v>
      </c>
      <c r="F2141" s="344">
        <v>174.56</v>
      </c>
      <c r="G2141" s="360">
        <v>0</v>
      </c>
      <c r="H2141" s="344">
        <v>179.31</v>
      </c>
      <c r="I2141" s="360">
        <v>0</v>
      </c>
      <c r="J2141" s="344">
        <v>182.1</v>
      </c>
      <c r="K2141" s="360">
        <v>0</v>
      </c>
      <c r="L2141" s="344">
        <v>174</v>
      </c>
      <c r="M2141" s="360">
        <v>0</v>
      </c>
      <c r="N2141" s="344">
        <v>179.31</v>
      </c>
      <c r="O2141" s="360">
        <v>0</v>
      </c>
      <c r="P2141" s="344">
        <v>165.62</v>
      </c>
      <c r="Q2141" s="360">
        <v>0</v>
      </c>
      <c r="R2141" s="344">
        <v>167.3</v>
      </c>
    </row>
    <row r="2142" spans="1:18">
      <c r="A2142" s="296">
        <v>1917129</v>
      </c>
      <c r="B2142" s="343" t="s">
        <v>2169</v>
      </c>
      <c r="C2142" s="296" t="s">
        <v>222</v>
      </c>
      <c r="D2142" s="344">
        <v>15.52</v>
      </c>
      <c r="E2142" s="360">
        <v>1</v>
      </c>
      <c r="F2142" s="344">
        <v>283.38</v>
      </c>
      <c r="G2142" s="360">
        <v>1</v>
      </c>
      <c r="H2142" s="344">
        <v>283.38</v>
      </c>
      <c r="I2142" s="360">
        <v>1</v>
      </c>
      <c r="J2142" s="344">
        <v>283.38</v>
      </c>
      <c r="K2142" s="360">
        <v>1</v>
      </c>
      <c r="L2142" s="344">
        <v>283.38</v>
      </c>
      <c r="M2142" s="360">
        <v>1</v>
      </c>
      <c r="N2142" s="344">
        <v>283.38</v>
      </c>
      <c r="O2142" s="360">
        <v>1</v>
      </c>
      <c r="P2142" s="344">
        <v>283.38</v>
      </c>
      <c r="Q2142" s="360">
        <v>1</v>
      </c>
      <c r="R2142" s="344">
        <v>283.38</v>
      </c>
    </row>
    <row r="2143" spans="1:18">
      <c r="A2143" s="296">
        <v>1917130</v>
      </c>
      <c r="B2143" s="343" t="s">
        <v>2170</v>
      </c>
      <c r="C2143" s="296" t="s">
        <v>222</v>
      </c>
      <c r="D2143" s="344">
        <v>15.74</v>
      </c>
      <c r="E2143" s="360">
        <v>1</v>
      </c>
      <c r="F2143" s="344">
        <v>86.77</v>
      </c>
      <c r="G2143" s="360">
        <v>1</v>
      </c>
      <c r="H2143" s="344">
        <v>86.77</v>
      </c>
      <c r="I2143" s="360">
        <v>1</v>
      </c>
      <c r="J2143" s="344">
        <v>86.77</v>
      </c>
      <c r="K2143" s="360">
        <v>1</v>
      </c>
      <c r="L2143" s="344">
        <v>86.77</v>
      </c>
      <c r="M2143" s="360">
        <v>1</v>
      </c>
      <c r="N2143" s="344">
        <v>86.77</v>
      </c>
      <c r="O2143" s="360">
        <v>1</v>
      </c>
      <c r="P2143" s="344">
        <v>86.77</v>
      </c>
      <c r="Q2143" s="360">
        <v>1</v>
      </c>
      <c r="R2143" s="344">
        <v>86.77</v>
      </c>
    </row>
    <row r="2144" spans="1:18">
      <c r="A2144" s="296">
        <v>1917131</v>
      </c>
      <c r="B2144" s="343" t="s">
        <v>2171</v>
      </c>
      <c r="C2144" s="296" t="s">
        <v>222</v>
      </c>
      <c r="D2144" s="344">
        <v>15.98</v>
      </c>
      <c r="E2144" s="360">
        <v>1</v>
      </c>
      <c r="F2144" s="344">
        <v>505.47</v>
      </c>
      <c r="G2144" s="360">
        <v>1</v>
      </c>
      <c r="H2144" s="344">
        <v>505.47</v>
      </c>
      <c r="I2144" s="360">
        <v>1</v>
      </c>
      <c r="J2144" s="344">
        <v>505.47</v>
      </c>
      <c r="K2144" s="360">
        <v>1</v>
      </c>
      <c r="L2144" s="344">
        <v>505.47</v>
      </c>
      <c r="M2144" s="360">
        <v>1</v>
      </c>
      <c r="N2144" s="344">
        <v>505.47</v>
      </c>
      <c r="O2144" s="360">
        <v>1</v>
      </c>
      <c r="P2144" s="344">
        <v>505.47</v>
      </c>
      <c r="Q2144" s="360">
        <v>1</v>
      </c>
      <c r="R2144" s="344">
        <v>505.47</v>
      </c>
    </row>
    <row r="2145" spans="1:18">
      <c r="A2145" s="296">
        <v>1917132</v>
      </c>
      <c r="B2145" s="343" t="s">
        <v>2172</v>
      </c>
      <c r="C2145" s="296" t="s">
        <v>222</v>
      </c>
      <c r="D2145" s="344">
        <v>16.11</v>
      </c>
      <c r="E2145" s="360">
        <v>0</v>
      </c>
      <c r="F2145" s="344">
        <v>461.62</v>
      </c>
      <c r="G2145" s="360">
        <v>0</v>
      </c>
      <c r="H2145" s="344">
        <v>474.18</v>
      </c>
      <c r="I2145" s="360">
        <v>0</v>
      </c>
      <c r="J2145" s="344">
        <v>481.56</v>
      </c>
      <c r="K2145" s="360">
        <v>0</v>
      </c>
      <c r="L2145" s="344">
        <v>460.14</v>
      </c>
      <c r="M2145" s="360">
        <v>0</v>
      </c>
      <c r="N2145" s="344">
        <v>474.18</v>
      </c>
      <c r="O2145" s="360">
        <v>0</v>
      </c>
      <c r="P2145" s="344">
        <v>437.98</v>
      </c>
      <c r="Q2145" s="360">
        <v>0</v>
      </c>
      <c r="R2145" s="344">
        <v>442.42</v>
      </c>
    </row>
    <row r="2146" spans="1:18">
      <c r="A2146" s="296">
        <v>1917163</v>
      </c>
      <c r="B2146" s="343" t="s">
        <v>2173</v>
      </c>
      <c r="C2146" s="296" t="s">
        <v>222</v>
      </c>
      <c r="D2146" s="344">
        <v>14.07</v>
      </c>
      <c r="E2146" s="360"/>
      <c r="F2146" s="344">
        <v>0</v>
      </c>
      <c r="G2146" s="360"/>
      <c r="H2146" s="344">
        <v>0</v>
      </c>
      <c r="I2146" s="360"/>
      <c r="J2146" s="344">
        <v>0</v>
      </c>
      <c r="K2146" s="360"/>
      <c r="L2146" s="344">
        <v>0</v>
      </c>
      <c r="M2146" s="360"/>
      <c r="N2146" s="344">
        <v>0</v>
      </c>
      <c r="O2146" s="360"/>
      <c r="P2146" s="344">
        <v>0</v>
      </c>
      <c r="Q2146" s="360"/>
      <c r="R2146" s="344">
        <v>0</v>
      </c>
    </row>
    <row r="2147" spans="1:18">
      <c r="A2147" s="296">
        <v>1917164</v>
      </c>
      <c r="B2147" s="343" t="s">
        <v>2174</v>
      </c>
      <c r="C2147" s="296" t="s">
        <v>222</v>
      </c>
      <c r="D2147" s="344">
        <v>14.25</v>
      </c>
      <c r="E2147" s="360"/>
      <c r="F2147" s="344">
        <v>0</v>
      </c>
      <c r="G2147" s="360"/>
      <c r="H2147" s="344">
        <v>0</v>
      </c>
      <c r="I2147" s="360"/>
      <c r="J2147" s="344">
        <v>0</v>
      </c>
      <c r="K2147" s="360"/>
      <c r="L2147" s="344">
        <v>0</v>
      </c>
      <c r="M2147" s="360"/>
      <c r="N2147" s="344">
        <v>0</v>
      </c>
      <c r="O2147" s="360"/>
      <c r="P2147" s="344">
        <v>0</v>
      </c>
      <c r="Q2147" s="360"/>
      <c r="R2147" s="344">
        <v>0</v>
      </c>
    </row>
    <row r="2148" spans="1:18">
      <c r="A2148" s="296">
        <v>1917165</v>
      </c>
      <c r="B2148" s="343" t="s">
        <v>2175</v>
      </c>
      <c r="C2148" s="296" t="s">
        <v>222</v>
      </c>
      <c r="D2148" s="344">
        <v>14.44</v>
      </c>
      <c r="E2148" s="360"/>
      <c r="F2148" s="344">
        <v>0</v>
      </c>
      <c r="G2148" s="360"/>
      <c r="H2148" s="344">
        <v>0</v>
      </c>
      <c r="I2148" s="360"/>
      <c r="J2148" s="344">
        <v>0</v>
      </c>
      <c r="K2148" s="360"/>
      <c r="L2148" s="344">
        <v>0</v>
      </c>
      <c r="M2148" s="360"/>
      <c r="N2148" s="344">
        <v>0</v>
      </c>
      <c r="O2148" s="360"/>
      <c r="P2148" s="344">
        <v>0</v>
      </c>
      <c r="Q2148" s="360"/>
      <c r="R2148" s="344">
        <v>0</v>
      </c>
    </row>
    <row r="2149" spans="1:18">
      <c r="A2149" s="296">
        <v>1917166</v>
      </c>
      <c r="B2149" s="343" t="s">
        <v>2176</v>
      </c>
      <c r="C2149" s="296" t="s">
        <v>222</v>
      </c>
      <c r="D2149" s="344">
        <v>14.63</v>
      </c>
      <c r="E2149" s="360">
        <v>0</v>
      </c>
      <c r="F2149" s="344">
        <v>1.03</v>
      </c>
      <c r="G2149" s="360">
        <v>0</v>
      </c>
      <c r="H2149" s="344">
        <v>0.92</v>
      </c>
      <c r="I2149" s="360">
        <v>0</v>
      </c>
      <c r="J2149" s="344">
        <v>0.86</v>
      </c>
      <c r="K2149" s="360">
        <v>0</v>
      </c>
      <c r="L2149" s="344">
        <v>0.99</v>
      </c>
      <c r="M2149" s="360">
        <v>0</v>
      </c>
      <c r="N2149" s="344">
        <v>0.97</v>
      </c>
      <c r="O2149" s="360">
        <v>0</v>
      </c>
      <c r="P2149" s="344">
        <v>0.67</v>
      </c>
      <c r="Q2149" s="360">
        <v>0</v>
      </c>
      <c r="R2149" s="344">
        <v>0.79</v>
      </c>
    </row>
    <row r="2150" spans="1:18">
      <c r="A2150" s="296">
        <v>1917167</v>
      </c>
      <c r="B2150" s="343" t="s">
        <v>2177</v>
      </c>
      <c r="C2150" s="296" t="s">
        <v>222</v>
      </c>
      <c r="D2150" s="344">
        <v>14.84</v>
      </c>
      <c r="E2150" s="360">
        <v>1</v>
      </c>
      <c r="F2150" s="344">
        <v>0.34</v>
      </c>
      <c r="G2150" s="360">
        <v>1</v>
      </c>
      <c r="H2150" s="344">
        <v>0.34</v>
      </c>
      <c r="I2150" s="360">
        <v>1</v>
      </c>
      <c r="J2150" s="344">
        <v>0.34</v>
      </c>
      <c r="K2150" s="360">
        <v>1</v>
      </c>
      <c r="L2150" s="344">
        <v>0.34</v>
      </c>
      <c r="M2150" s="360">
        <v>1</v>
      </c>
      <c r="N2150" s="344">
        <v>0.34</v>
      </c>
      <c r="O2150" s="360">
        <v>1</v>
      </c>
      <c r="P2150" s="344">
        <v>0.34</v>
      </c>
      <c r="Q2150" s="360">
        <v>1</v>
      </c>
      <c r="R2150" s="344">
        <v>0.34</v>
      </c>
    </row>
    <row r="2151" spans="1:18">
      <c r="A2151" s="296">
        <v>1917168</v>
      </c>
      <c r="B2151" s="343" t="s">
        <v>2178</v>
      </c>
      <c r="C2151" s="296" t="s">
        <v>222</v>
      </c>
      <c r="D2151" s="344">
        <v>14.95</v>
      </c>
      <c r="E2151" s="360">
        <v>1</v>
      </c>
      <c r="F2151" s="344">
        <v>0.12</v>
      </c>
      <c r="G2151" s="360">
        <v>1</v>
      </c>
      <c r="H2151" s="344">
        <v>0.12</v>
      </c>
      <c r="I2151" s="360">
        <v>1</v>
      </c>
      <c r="J2151" s="344">
        <v>0.12</v>
      </c>
      <c r="K2151" s="360">
        <v>1</v>
      </c>
      <c r="L2151" s="344">
        <v>0.12</v>
      </c>
      <c r="M2151" s="360">
        <v>1</v>
      </c>
      <c r="N2151" s="344">
        <v>0.12</v>
      </c>
      <c r="O2151" s="360">
        <v>1</v>
      </c>
      <c r="P2151" s="344">
        <v>0.12</v>
      </c>
      <c r="Q2151" s="360">
        <v>1</v>
      </c>
      <c r="R2151" s="344">
        <v>0.12</v>
      </c>
    </row>
    <row r="2152" spans="1:18">
      <c r="A2152" s="296">
        <v>1917199</v>
      </c>
      <c r="B2152" s="343" t="s">
        <v>2179</v>
      </c>
      <c r="C2152" s="296" t="s">
        <v>222</v>
      </c>
      <c r="D2152" s="344">
        <v>15.39</v>
      </c>
      <c r="E2152" s="360">
        <v>1</v>
      </c>
      <c r="F2152" s="344">
        <v>0.3</v>
      </c>
      <c r="G2152" s="360">
        <v>1</v>
      </c>
      <c r="H2152" s="344">
        <v>0.3</v>
      </c>
      <c r="I2152" s="360">
        <v>1</v>
      </c>
      <c r="J2152" s="344">
        <v>0.3</v>
      </c>
      <c r="K2152" s="360">
        <v>1</v>
      </c>
      <c r="L2152" s="344">
        <v>0.3</v>
      </c>
      <c r="M2152" s="360">
        <v>1</v>
      </c>
      <c r="N2152" s="344">
        <v>0.3</v>
      </c>
      <c r="O2152" s="360">
        <v>1</v>
      </c>
      <c r="P2152" s="344">
        <v>0.3</v>
      </c>
      <c r="Q2152" s="360">
        <v>1</v>
      </c>
      <c r="R2152" s="344">
        <v>0.3</v>
      </c>
    </row>
    <row r="2153" spans="1:18">
      <c r="A2153" s="296">
        <v>1917200</v>
      </c>
      <c r="B2153" s="343" t="s">
        <v>2180</v>
      </c>
      <c r="C2153" s="296" t="s">
        <v>222</v>
      </c>
      <c r="D2153" s="344">
        <v>15.55</v>
      </c>
      <c r="E2153" s="360">
        <v>0</v>
      </c>
      <c r="F2153" s="344">
        <v>11.32</v>
      </c>
      <c r="G2153" s="360">
        <v>0</v>
      </c>
      <c r="H2153" s="344">
        <v>12.75</v>
      </c>
      <c r="I2153" s="360">
        <v>0</v>
      </c>
      <c r="J2153" s="344">
        <v>10.73</v>
      </c>
      <c r="K2153" s="360">
        <v>0</v>
      </c>
      <c r="L2153" s="344">
        <v>11.44</v>
      </c>
      <c r="M2153" s="360">
        <v>0</v>
      </c>
      <c r="N2153" s="344">
        <v>11.59</v>
      </c>
      <c r="O2153" s="360">
        <v>0</v>
      </c>
      <c r="P2153" s="344">
        <v>10.84</v>
      </c>
      <c r="Q2153" s="360">
        <v>0</v>
      </c>
      <c r="R2153" s="344">
        <v>11.12</v>
      </c>
    </row>
    <row r="2154" spans="1:18">
      <c r="A2154" s="296">
        <v>1917201</v>
      </c>
      <c r="B2154" s="343" t="s">
        <v>2181</v>
      </c>
      <c r="C2154" s="296" t="s">
        <v>222</v>
      </c>
      <c r="D2154" s="344">
        <v>15.71</v>
      </c>
      <c r="E2154" s="360">
        <v>1</v>
      </c>
      <c r="F2154" s="344">
        <v>3.4</v>
      </c>
      <c r="G2154" s="360">
        <v>1</v>
      </c>
      <c r="H2154" s="344">
        <v>3.4</v>
      </c>
      <c r="I2154" s="360">
        <v>1</v>
      </c>
      <c r="J2154" s="344">
        <v>3.4</v>
      </c>
      <c r="K2154" s="360">
        <v>1</v>
      </c>
      <c r="L2154" s="344">
        <v>2.72</v>
      </c>
      <c r="M2154" s="360">
        <v>0</v>
      </c>
      <c r="N2154" s="344">
        <v>3.4</v>
      </c>
      <c r="O2154" s="360">
        <v>1</v>
      </c>
      <c r="P2154" s="344">
        <v>3.4</v>
      </c>
      <c r="Q2154" s="360">
        <v>1</v>
      </c>
      <c r="R2154" s="344">
        <v>3.4</v>
      </c>
    </row>
    <row r="2155" spans="1:18">
      <c r="A2155" s="296">
        <v>1917202</v>
      </c>
      <c r="B2155" s="343" t="s">
        <v>2182</v>
      </c>
      <c r="C2155" s="296" t="s">
        <v>222</v>
      </c>
      <c r="D2155" s="344">
        <v>15.89</v>
      </c>
      <c r="E2155" s="360">
        <v>1</v>
      </c>
      <c r="F2155" s="344">
        <v>0.93</v>
      </c>
      <c r="G2155" s="360">
        <v>1</v>
      </c>
      <c r="H2155" s="344">
        <v>0.93</v>
      </c>
      <c r="I2155" s="360">
        <v>1</v>
      </c>
      <c r="J2155" s="344">
        <v>0.93</v>
      </c>
      <c r="K2155" s="360">
        <v>1</v>
      </c>
      <c r="L2155" s="344">
        <v>0.74</v>
      </c>
      <c r="M2155" s="360">
        <v>0</v>
      </c>
      <c r="N2155" s="344">
        <v>0.93</v>
      </c>
      <c r="O2155" s="360">
        <v>1</v>
      </c>
      <c r="P2155" s="344">
        <v>0.93</v>
      </c>
      <c r="Q2155" s="360">
        <v>1</v>
      </c>
      <c r="R2155" s="344">
        <v>0.93</v>
      </c>
    </row>
    <row r="2156" spans="1:18">
      <c r="A2156" s="296">
        <v>1917203</v>
      </c>
      <c r="B2156" s="343" t="s">
        <v>2183</v>
      </c>
      <c r="C2156" s="296" t="s">
        <v>222</v>
      </c>
      <c r="D2156" s="344">
        <v>16.07</v>
      </c>
      <c r="E2156" s="360">
        <v>1</v>
      </c>
      <c r="F2156" s="344">
        <v>2.36</v>
      </c>
      <c r="G2156" s="360">
        <v>1</v>
      </c>
      <c r="H2156" s="344">
        <v>2.36</v>
      </c>
      <c r="I2156" s="360">
        <v>1</v>
      </c>
      <c r="J2156" s="344">
        <v>2.36</v>
      </c>
      <c r="K2156" s="360">
        <v>1</v>
      </c>
      <c r="L2156" s="344">
        <v>1.88</v>
      </c>
      <c r="M2156" s="360">
        <v>0</v>
      </c>
      <c r="N2156" s="344">
        <v>2.36</v>
      </c>
      <c r="O2156" s="360">
        <v>1</v>
      </c>
      <c r="P2156" s="344">
        <v>2.36</v>
      </c>
      <c r="Q2156" s="360">
        <v>1</v>
      </c>
      <c r="R2156" s="344">
        <v>2.36</v>
      </c>
    </row>
    <row r="2157" spans="1:18">
      <c r="A2157" s="296">
        <v>1917204</v>
      </c>
      <c r="B2157" s="343" t="s">
        <v>2184</v>
      </c>
      <c r="C2157" s="296" t="s">
        <v>222</v>
      </c>
      <c r="D2157" s="344">
        <v>16.170000000000002</v>
      </c>
      <c r="E2157" s="360">
        <v>1</v>
      </c>
      <c r="F2157" s="344">
        <v>2.67</v>
      </c>
      <c r="G2157" s="360">
        <v>1</v>
      </c>
      <c r="H2157" s="344">
        <v>2.67</v>
      </c>
      <c r="I2157" s="360">
        <v>1</v>
      </c>
      <c r="J2157" s="344">
        <v>2.67</v>
      </c>
      <c r="K2157" s="360">
        <v>1</v>
      </c>
      <c r="L2157" s="344">
        <v>2.13</v>
      </c>
      <c r="M2157" s="360">
        <v>0</v>
      </c>
      <c r="N2157" s="344">
        <v>2.67</v>
      </c>
      <c r="O2157" s="360">
        <v>1</v>
      </c>
      <c r="P2157" s="344">
        <v>2.67</v>
      </c>
      <c r="Q2157" s="360">
        <v>1</v>
      </c>
      <c r="R2157" s="344">
        <v>2.67</v>
      </c>
    </row>
    <row r="2158" spans="1:18">
      <c r="A2158" s="296">
        <v>1917019</v>
      </c>
      <c r="B2158" s="343" t="s">
        <v>2185</v>
      </c>
      <c r="C2158" s="296" t="s">
        <v>222</v>
      </c>
      <c r="D2158" s="344">
        <v>34.14</v>
      </c>
      <c r="E2158" s="360">
        <v>1</v>
      </c>
      <c r="F2158" s="344">
        <v>0.73</v>
      </c>
      <c r="G2158" s="360">
        <v>1</v>
      </c>
      <c r="H2158" s="344">
        <v>0.73</v>
      </c>
      <c r="I2158" s="360">
        <v>1</v>
      </c>
      <c r="J2158" s="344">
        <v>0.73</v>
      </c>
      <c r="K2158" s="360">
        <v>1</v>
      </c>
      <c r="L2158" s="344">
        <v>0.57999999999999996</v>
      </c>
      <c r="M2158" s="360">
        <v>0</v>
      </c>
      <c r="N2158" s="344">
        <v>0.73</v>
      </c>
      <c r="O2158" s="360">
        <v>1</v>
      </c>
      <c r="P2158" s="344">
        <v>0.73</v>
      </c>
      <c r="Q2158" s="360">
        <v>1</v>
      </c>
      <c r="R2158" s="344">
        <v>0.73</v>
      </c>
    </row>
    <row r="2159" spans="1:18">
      <c r="A2159" s="296">
        <v>1917020</v>
      </c>
      <c r="B2159" s="343" t="s">
        <v>2186</v>
      </c>
      <c r="C2159" s="296" t="s">
        <v>222</v>
      </c>
      <c r="D2159" s="344">
        <v>34.81</v>
      </c>
      <c r="E2159" s="360">
        <v>1</v>
      </c>
      <c r="F2159" s="344">
        <v>1.85</v>
      </c>
      <c r="G2159" s="360">
        <v>1</v>
      </c>
      <c r="H2159" s="344">
        <v>1.85</v>
      </c>
      <c r="I2159" s="360">
        <v>1</v>
      </c>
      <c r="J2159" s="344">
        <v>1.85</v>
      </c>
      <c r="K2159" s="360">
        <v>1</v>
      </c>
      <c r="L2159" s="344">
        <v>1.48</v>
      </c>
      <c r="M2159" s="360">
        <v>0</v>
      </c>
      <c r="N2159" s="344">
        <v>1.85</v>
      </c>
      <c r="O2159" s="360">
        <v>1</v>
      </c>
      <c r="P2159" s="344">
        <v>1.85</v>
      </c>
      <c r="Q2159" s="360">
        <v>1</v>
      </c>
      <c r="R2159" s="344">
        <v>1.85</v>
      </c>
    </row>
    <row r="2160" spans="1:18">
      <c r="A2160" s="296">
        <v>1917021</v>
      </c>
      <c r="B2160" s="343" t="s">
        <v>2187</v>
      </c>
      <c r="C2160" s="296" t="s">
        <v>222</v>
      </c>
      <c r="D2160" s="344">
        <v>35.49</v>
      </c>
      <c r="E2160" s="360">
        <v>1</v>
      </c>
      <c r="F2160" s="344">
        <v>12.39</v>
      </c>
      <c r="G2160" s="360">
        <v>1</v>
      </c>
      <c r="H2160" s="344">
        <v>12.39</v>
      </c>
      <c r="I2160" s="360">
        <v>1</v>
      </c>
      <c r="J2160" s="344">
        <v>12.39</v>
      </c>
      <c r="K2160" s="360">
        <v>1</v>
      </c>
      <c r="L2160" s="344">
        <v>12.39</v>
      </c>
      <c r="M2160" s="360">
        <v>1</v>
      </c>
      <c r="N2160" s="344">
        <v>12.39</v>
      </c>
      <c r="O2160" s="360">
        <v>1</v>
      </c>
      <c r="P2160" s="344">
        <v>12.39</v>
      </c>
      <c r="Q2160" s="360">
        <v>1</v>
      </c>
      <c r="R2160" s="344">
        <v>12.39</v>
      </c>
    </row>
    <row r="2161" spans="1:18">
      <c r="A2161" s="296">
        <v>1917022</v>
      </c>
      <c r="B2161" s="343" t="s">
        <v>2188</v>
      </c>
      <c r="C2161" s="296" t="s">
        <v>222</v>
      </c>
      <c r="D2161" s="344">
        <v>36.22</v>
      </c>
      <c r="E2161" s="360">
        <v>1</v>
      </c>
      <c r="F2161" s="344">
        <v>58.62</v>
      </c>
      <c r="G2161" s="360">
        <v>1</v>
      </c>
      <c r="H2161" s="344">
        <v>58.62</v>
      </c>
      <c r="I2161" s="360">
        <v>1</v>
      </c>
      <c r="J2161" s="344">
        <v>58.62</v>
      </c>
      <c r="K2161" s="360">
        <v>1</v>
      </c>
      <c r="L2161" s="344">
        <v>58.62</v>
      </c>
      <c r="M2161" s="360">
        <v>1</v>
      </c>
      <c r="N2161" s="344">
        <v>58.62</v>
      </c>
      <c r="O2161" s="360">
        <v>1</v>
      </c>
      <c r="P2161" s="344">
        <v>58.62</v>
      </c>
      <c r="Q2161" s="360">
        <v>1</v>
      </c>
      <c r="R2161" s="344">
        <v>58.62</v>
      </c>
    </row>
    <row r="2162" spans="1:18">
      <c r="A2162" s="296">
        <v>1917023</v>
      </c>
      <c r="B2162" s="343" t="s">
        <v>2189</v>
      </c>
      <c r="C2162" s="296" t="s">
        <v>222</v>
      </c>
      <c r="D2162" s="344">
        <v>36.979999999999997</v>
      </c>
      <c r="E2162" s="360">
        <v>0</v>
      </c>
      <c r="F2162" s="344">
        <v>10.28</v>
      </c>
      <c r="G2162" s="360">
        <v>0</v>
      </c>
      <c r="H2162" s="344">
        <v>9.16</v>
      </c>
      <c r="I2162" s="360">
        <v>0</v>
      </c>
      <c r="J2162" s="344">
        <v>8.6</v>
      </c>
      <c r="K2162" s="360">
        <v>0</v>
      </c>
      <c r="L2162" s="344">
        <v>9.91</v>
      </c>
      <c r="M2162" s="360">
        <v>0</v>
      </c>
      <c r="N2162" s="344">
        <v>9.7200000000000006</v>
      </c>
      <c r="O2162" s="360">
        <v>0</v>
      </c>
      <c r="P2162" s="344">
        <v>6.73</v>
      </c>
      <c r="Q2162" s="360">
        <v>0</v>
      </c>
      <c r="R2162" s="344">
        <v>7.94</v>
      </c>
    </row>
    <row r="2163" spans="1:18">
      <c r="A2163" s="296">
        <v>1917024</v>
      </c>
      <c r="B2163" s="343" t="s">
        <v>2190</v>
      </c>
      <c r="C2163" s="296" t="s">
        <v>222</v>
      </c>
      <c r="D2163" s="344">
        <v>37.380000000000003</v>
      </c>
      <c r="E2163" s="360">
        <v>1</v>
      </c>
      <c r="F2163" s="344">
        <v>26.61</v>
      </c>
      <c r="G2163" s="360">
        <v>1</v>
      </c>
      <c r="H2163" s="344">
        <v>26.61</v>
      </c>
      <c r="I2163" s="360">
        <v>1</v>
      </c>
      <c r="J2163" s="344">
        <v>26.61</v>
      </c>
      <c r="K2163" s="360">
        <v>1</v>
      </c>
      <c r="L2163" s="344">
        <v>26.61</v>
      </c>
      <c r="M2163" s="360">
        <v>1</v>
      </c>
      <c r="N2163" s="344">
        <v>26.61</v>
      </c>
      <c r="O2163" s="360">
        <v>1</v>
      </c>
      <c r="P2163" s="344">
        <v>26.61</v>
      </c>
      <c r="Q2163" s="360">
        <v>1</v>
      </c>
      <c r="R2163" s="344">
        <v>26.61</v>
      </c>
    </row>
    <row r="2164" spans="1:18">
      <c r="A2164" s="296">
        <v>1917541</v>
      </c>
      <c r="B2164" s="343" t="s">
        <v>2191</v>
      </c>
      <c r="C2164" s="296" t="s">
        <v>222</v>
      </c>
      <c r="D2164" s="344">
        <v>6.74</v>
      </c>
      <c r="E2164" s="360">
        <v>1</v>
      </c>
      <c r="F2164" s="344">
        <v>9.9700000000000006</v>
      </c>
      <c r="G2164" s="360">
        <v>1</v>
      </c>
      <c r="H2164" s="344">
        <v>9.9700000000000006</v>
      </c>
      <c r="I2164" s="360">
        <v>1</v>
      </c>
      <c r="J2164" s="344">
        <v>9.9700000000000006</v>
      </c>
      <c r="K2164" s="360">
        <v>1</v>
      </c>
      <c r="L2164" s="344">
        <v>9.9700000000000006</v>
      </c>
      <c r="M2164" s="360">
        <v>1</v>
      </c>
      <c r="N2164" s="344">
        <v>9.9700000000000006</v>
      </c>
      <c r="O2164" s="360">
        <v>1</v>
      </c>
      <c r="P2164" s="344">
        <v>9.9700000000000006</v>
      </c>
      <c r="Q2164" s="360">
        <v>1</v>
      </c>
      <c r="R2164" s="344">
        <v>9.9700000000000006</v>
      </c>
    </row>
    <row r="2165" spans="1:18">
      <c r="A2165" s="296">
        <v>1917542</v>
      </c>
      <c r="B2165" s="343" t="s">
        <v>2192</v>
      </c>
      <c r="C2165" s="296" t="s">
        <v>222</v>
      </c>
      <c r="D2165" s="344">
        <v>7.45</v>
      </c>
      <c r="E2165" s="360">
        <v>1</v>
      </c>
      <c r="F2165" s="344">
        <v>25.87</v>
      </c>
      <c r="G2165" s="360">
        <v>1</v>
      </c>
      <c r="H2165" s="344">
        <v>25.87</v>
      </c>
      <c r="I2165" s="360">
        <v>1</v>
      </c>
      <c r="J2165" s="344">
        <v>25.87</v>
      </c>
      <c r="K2165" s="360">
        <v>1</v>
      </c>
      <c r="L2165" s="344">
        <v>25.87</v>
      </c>
      <c r="M2165" s="360">
        <v>1</v>
      </c>
      <c r="N2165" s="344">
        <v>25.87</v>
      </c>
      <c r="O2165" s="360">
        <v>1</v>
      </c>
      <c r="P2165" s="344">
        <v>25.87</v>
      </c>
      <c r="Q2165" s="360">
        <v>1</v>
      </c>
      <c r="R2165" s="344">
        <v>25.87</v>
      </c>
    </row>
    <row r="2166" spans="1:18">
      <c r="A2166" s="296">
        <v>1917543</v>
      </c>
      <c r="B2166" s="343" t="s">
        <v>2193</v>
      </c>
      <c r="C2166" s="296" t="s">
        <v>222</v>
      </c>
      <c r="D2166" s="344">
        <v>7.8</v>
      </c>
      <c r="E2166" s="360">
        <v>0</v>
      </c>
      <c r="F2166" s="344">
        <v>10.28</v>
      </c>
      <c r="G2166" s="360">
        <v>0</v>
      </c>
      <c r="H2166" s="344">
        <v>9.16</v>
      </c>
      <c r="I2166" s="360">
        <v>0</v>
      </c>
      <c r="J2166" s="344">
        <v>8.6</v>
      </c>
      <c r="K2166" s="360">
        <v>0</v>
      </c>
      <c r="L2166" s="344">
        <v>9.91</v>
      </c>
      <c r="M2166" s="360">
        <v>0</v>
      </c>
      <c r="N2166" s="344">
        <v>9.7200000000000006</v>
      </c>
      <c r="O2166" s="360">
        <v>0</v>
      </c>
      <c r="P2166" s="344">
        <v>6.73</v>
      </c>
      <c r="Q2166" s="360">
        <v>0</v>
      </c>
      <c r="R2166" s="344">
        <v>7.94</v>
      </c>
    </row>
    <row r="2167" spans="1:18">
      <c r="A2167" s="296">
        <v>1917544</v>
      </c>
      <c r="B2167" s="343" t="s">
        <v>2194</v>
      </c>
      <c r="C2167" s="296" t="s">
        <v>222</v>
      </c>
      <c r="D2167" s="344">
        <v>8.14</v>
      </c>
      <c r="E2167" s="360">
        <v>1</v>
      </c>
      <c r="F2167" s="344">
        <v>53.6</v>
      </c>
      <c r="G2167" s="360">
        <v>1</v>
      </c>
      <c r="H2167" s="344">
        <v>53.6</v>
      </c>
      <c r="I2167" s="360">
        <v>1</v>
      </c>
      <c r="J2167" s="344">
        <v>53.6</v>
      </c>
      <c r="K2167" s="360">
        <v>1</v>
      </c>
      <c r="L2167" s="344">
        <v>53.6</v>
      </c>
      <c r="M2167" s="360">
        <v>1</v>
      </c>
      <c r="N2167" s="344">
        <v>53.6</v>
      </c>
      <c r="O2167" s="360">
        <v>1</v>
      </c>
      <c r="P2167" s="344">
        <v>53.6</v>
      </c>
      <c r="Q2167" s="360">
        <v>1</v>
      </c>
      <c r="R2167" s="344">
        <v>53.6</v>
      </c>
    </row>
    <row r="2168" spans="1:18">
      <c r="A2168" s="296">
        <v>1917545</v>
      </c>
      <c r="B2168" s="343" t="s">
        <v>2195</v>
      </c>
      <c r="C2168" s="296" t="s">
        <v>222</v>
      </c>
      <c r="D2168" s="344">
        <v>8.59</v>
      </c>
      <c r="E2168" s="360">
        <v>1</v>
      </c>
      <c r="F2168" s="344">
        <v>9.52</v>
      </c>
      <c r="G2168" s="360">
        <v>1</v>
      </c>
      <c r="H2168" s="344">
        <v>9.52</v>
      </c>
      <c r="I2168" s="360">
        <v>1</v>
      </c>
      <c r="J2168" s="344">
        <v>9.52</v>
      </c>
      <c r="K2168" s="360">
        <v>1</v>
      </c>
      <c r="L2168" s="344">
        <v>9.52</v>
      </c>
      <c r="M2168" s="360">
        <v>1</v>
      </c>
      <c r="N2168" s="344">
        <v>9.52</v>
      </c>
      <c r="O2168" s="360">
        <v>1</v>
      </c>
      <c r="P2168" s="344">
        <v>9.52</v>
      </c>
      <c r="Q2168" s="360">
        <v>1</v>
      </c>
      <c r="R2168" s="344">
        <v>9.52</v>
      </c>
    </row>
    <row r="2169" spans="1:18">
      <c r="A2169" s="296">
        <v>1917546</v>
      </c>
      <c r="B2169" s="343" t="s">
        <v>2196</v>
      </c>
      <c r="C2169" s="296" t="s">
        <v>222</v>
      </c>
      <c r="D2169" s="344">
        <v>8.9700000000000006</v>
      </c>
      <c r="E2169" s="360">
        <v>1</v>
      </c>
      <c r="F2169" s="344">
        <v>3.35</v>
      </c>
      <c r="G2169" s="360">
        <v>1</v>
      </c>
      <c r="H2169" s="344">
        <v>3.35</v>
      </c>
      <c r="I2169" s="360">
        <v>1</v>
      </c>
      <c r="J2169" s="344">
        <v>3.35</v>
      </c>
      <c r="K2169" s="360">
        <v>1</v>
      </c>
      <c r="L2169" s="344">
        <v>3.35</v>
      </c>
      <c r="M2169" s="360">
        <v>1</v>
      </c>
      <c r="N2169" s="344">
        <v>3.35</v>
      </c>
      <c r="O2169" s="360">
        <v>1</v>
      </c>
      <c r="P2169" s="344">
        <v>3.35</v>
      </c>
      <c r="Q2169" s="360">
        <v>1</v>
      </c>
      <c r="R2169" s="344">
        <v>3.35</v>
      </c>
    </row>
    <row r="2170" spans="1:18">
      <c r="A2170" s="296">
        <v>1917547</v>
      </c>
      <c r="B2170" s="343" t="s">
        <v>2197</v>
      </c>
      <c r="C2170" s="296" t="s">
        <v>222</v>
      </c>
      <c r="D2170" s="344">
        <v>9.73</v>
      </c>
      <c r="E2170" s="360">
        <v>1</v>
      </c>
      <c r="F2170" s="344">
        <v>8.5</v>
      </c>
      <c r="G2170" s="360">
        <v>1</v>
      </c>
      <c r="H2170" s="344">
        <v>8.5</v>
      </c>
      <c r="I2170" s="360">
        <v>1</v>
      </c>
      <c r="J2170" s="344">
        <v>8.5</v>
      </c>
      <c r="K2170" s="360">
        <v>1</v>
      </c>
      <c r="L2170" s="344">
        <v>8.5</v>
      </c>
      <c r="M2170" s="360">
        <v>1</v>
      </c>
      <c r="N2170" s="344">
        <v>8.5</v>
      </c>
      <c r="O2170" s="360">
        <v>1</v>
      </c>
      <c r="P2170" s="344">
        <v>8.5</v>
      </c>
      <c r="Q2170" s="360">
        <v>1</v>
      </c>
      <c r="R2170" s="344">
        <v>8.5</v>
      </c>
    </row>
    <row r="2171" spans="1:18">
      <c r="A2171" s="296">
        <v>1917548</v>
      </c>
      <c r="B2171" s="343" t="s">
        <v>2198</v>
      </c>
      <c r="C2171" s="296" t="s">
        <v>222</v>
      </c>
      <c r="D2171" s="344">
        <v>10.210000000000001</v>
      </c>
      <c r="E2171" s="360">
        <v>0</v>
      </c>
      <c r="F2171" s="344">
        <v>52.43</v>
      </c>
      <c r="G2171" s="360">
        <v>0</v>
      </c>
      <c r="H2171" s="344">
        <v>53.86</v>
      </c>
      <c r="I2171" s="360">
        <v>0</v>
      </c>
      <c r="J2171" s="344">
        <v>54.7</v>
      </c>
      <c r="K2171" s="360">
        <v>0</v>
      </c>
      <c r="L2171" s="344">
        <v>52.26</v>
      </c>
      <c r="M2171" s="360">
        <v>0</v>
      </c>
      <c r="N2171" s="344">
        <v>53.86</v>
      </c>
      <c r="O2171" s="360">
        <v>0</v>
      </c>
      <c r="P2171" s="344">
        <v>49.75</v>
      </c>
      <c r="Q2171" s="360">
        <v>0</v>
      </c>
      <c r="R2171" s="344">
        <v>50.25</v>
      </c>
    </row>
    <row r="2172" spans="1:18">
      <c r="A2172" s="296">
        <v>1917549</v>
      </c>
      <c r="B2172" s="343" t="s">
        <v>2199</v>
      </c>
      <c r="C2172" s="296" t="s">
        <v>222</v>
      </c>
      <c r="D2172" s="344">
        <v>10.72</v>
      </c>
      <c r="E2172" s="360">
        <v>1</v>
      </c>
      <c r="F2172" s="344">
        <v>10.17</v>
      </c>
      <c r="G2172" s="360">
        <v>1</v>
      </c>
      <c r="H2172" s="344">
        <v>10.17</v>
      </c>
      <c r="I2172" s="360">
        <v>1</v>
      </c>
      <c r="J2172" s="344">
        <v>10.17</v>
      </c>
      <c r="K2172" s="360">
        <v>1</v>
      </c>
      <c r="L2172" s="344">
        <v>10.17</v>
      </c>
      <c r="M2172" s="360">
        <v>1</v>
      </c>
      <c r="N2172" s="344">
        <v>10.17</v>
      </c>
      <c r="O2172" s="360">
        <v>1</v>
      </c>
      <c r="P2172" s="344">
        <v>10.17</v>
      </c>
      <c r="Q2172" s="360">
        <v>1</v>
      </c>
      <c r="R2172" s="344">
        <v>10.17</v>
      </c>
    </row>
    <row r="2173" spans="1:18">
      <c r="A2173" s="296">
        <v>1917550</v>
      </c>
      <c r="B2173" s="343" t="s">
        <v>2200</v>
      </c>
      <c r="C2173" s="296" t="s">
        <v>222</v>
      </c>
      <c r="D2173" s="344">
        <v>11.27</v>
      </c>
      <c r="E2173" s="360">
        <v>1</v>
      </c>
      <c r="F2173" s="344">
        <v>3.58</v>
      </c>
      <c r="G2173" s="360">
        <v>1</v>
      </c>
      <c r="H2173" s="344">
        <v>3.58</v>
      </c>
      <c r="I2173" s="360">
        <v>1</v>
      </c>
      <c r="J2173" s="344">
        <v>3.58</v>
      </c>
      <c r="K2173" s="360">
        <v>1</v>
      </c>
      <c r="L2173" s="344">
        <v>3.58</v>
      </c>
      <c r="M2173" s="360">
        <v>1</v>
      </c>
      <c r="N2173" s="344">
        <v>3.58</v>
      </c>
      <c r="O2173" s="360">
        <v>1</v>
      </c>
      <c r="P2173" s="344">
        <v>3.58</v>
      </c>
      <c r="Q2173" s="360">
        <v>1</v>
      </c>
      <c r="R2173" s="344">
        <v>3.58</v>
      </c>
    </row>
    <row r="2174" spans="1:18">
      <c r="A2174" s="296">
        <v>1917551</v>
      </c>
      <c r="B2174" s="343" t="s">
        <v>2201</v>
      </c>
      <c r="C2174" s="296" t="s">
        <v>222</v>
      </c>
      <c r="D2174" s="344">
        <v>12.13</v>
      </c>
      <c r="E2174" s="360">
        <v>1</v>
      </c>
      <c r="F2174" s="344">
        <v>9.08</v>
      </c>
      <c r="G2174" s="360">
        <v>1</v>
      </c>
      <c r="H2174" s="344">
        <v>9.08</v>
      </c>
      <c r="I2174" s="360">
        <v>1</v>
      </c>
      <c r="J2174" s="344">
        <v>9.08</v>
      </c>
      <c r="K2174" s="360">
        <v>1</v>
      </c>
      <c r="L2174" s="344">
        <v>9.08</v>
      </c>
      <c r="M2174" s="360">
        <v>1</v>
      </c>
      <c r="N2174" s="344">
        <v>9.08</v>
      </c>
      <c r="O2174" s="360">
        <v>1</v>
      </c>
      <c r="P2174" s="344">
        <v>9.08</v>
      </c>
      <c r="Q2174" s="360">
        <v>1</v>
      </c>
      <c r="R2174" s="344">
        <v>9.08</v>
      </c>
    </row>
    <row r="2175" spans="1:18">
      <c r="A2175" s="296">
        <v>1917552</v>
      </c>
      <c r="B2175" s="343" t="s">
        <v>2202</v>
      </c>
      <c r="C2175" s="296" t="s">
        <v>222</v>
      </c>
      <c r="D2175" s="344">
        <v>12.73</v>
      </c>
      <c r="E2175" s="360">
        <v>0</v>
      </c>
      <c r="F2175" s="344">
        <v>285.25</v>
      </c>
      <c r="G2175" s="360">
        <v>0</v>
      </c>
      <c r="H2175" s="344">
        <v>293</v>
      </c>
      <c r="I2175" s="360">
        <v>0</v>
      </c>
      <c r="J2175" s="344">
        <v>297.57</v>
      </c>
      <c r="K2175" s="360">
        <v>0</v>
      </c>
      <c r="L2175" s="344">
        <v>284.33</v>
      </c>
      <c r="M2175" s="360">
        <v>0</v>
      </c>
      <c r="N2175" s="344">
        <v>293</v>
      </c>
      <c r="O2175" s="360">
        <v>0</v>
      </c>
      <c r="P2175" s="344">
        <v>270.64</v>
      </c>
      <c r="Q2175" s="360">
        <v>0</v>
      </c>
      <c r="R2175" s="344">
        <v>273.38</v>
      </c>
    </row>
    <row r="2176" spans="1:18">
      <c r="A2176" s="296">
        <v>1917553</v>
      </c>
      <c r="B2176" s="343" t="s">
        <v>2203</v>
      </c>
      <c r="C2176" s="296" t="s">
        <v>222</v>
      </c>
      <c r="D2176" s="344">
        <v>12.61</v>
      </c>
      <c r="E2176" s="360"/>
      <c r="F2176" s="344">
        <v>0</v>
      </c>
      <c r="G2176" s="360"/>
      <c r="H2176" s="344">
        <v>0</v>
      </c>
      <c r="I2176" s="360"/>
      <c r="J2176" s="344">
        <v>0</v>
      </c>
      <c r="K2176" s="360"/>
      <c r="L2176" s="344">
        <v>0</v>
      </c>
      <c r="M2176" s="360"/>
      <c r="N2176" s="344">
        <v>0</v>
      </c>
      <c r="O2176" s="360"/>
      <c r="P2176" s="344">
        <v>0</v>
      </c>
      <c r="Q2176" s="360"/>
      <c r="R2176" s="344">
        <v>0</v>
      </c>
    </row>
    <row r="2177" spans="1:18">
      <c r="A2177" s="296">
        <v>1917554</v>
      </c>
      <c r="B2177" s="343" t="s">
        <v>2204</v>
      </c>
      <c r="C2177" s="296" t="s">
        <v>222</v>
      </c>
      <c r="D2177" s="344">
        <v>13.86</v>
      </c>
      <c r="E2177" s="360"/>
      <c r="F2177" s="344">
        <v>0</v>
      </c>
      <c r="G2177" s="360"/>
      <c r="H2177" s="344">
        <v>0</v>
      </c>
      <c r="I2177" s="360"/>
      <c r="J2177" s="344">
        <v>0</v>
      </c>
      <c r="K2177" s="360"/>
      <c r="L2177" s="344">
        <v>0</v>
      </c>
      <c r="M2177" s="360"/>
      <c r="N2177" s="344">
        <v>0</v>
      </c>
      <c r="O2177" s="360"/>
      <c r="P2177" s="344">
        <v>0</v>
      </c>
      <c r="Q2177" s="360"/>
      <c r="R2177" s="344">
        <v>0</v>
      </c>
    </row>
    <row r="2178" spans="1:18">
      <c r="A2178" s="296">
        <v>1917555</v>
      </c>
      <c r="B2178" s="343" t="s">
        <v>2205</v>
      </c>
      <c r="C2178" s="296" t="s">
        <v>222</v>
      </c>
      <c r="D2178" s="344">
        <v>14.51</v>
      </c>
      <c r="E2178" s="360"/>
      <c r="F2178" s="344">
        <v>0</v>
      </c>
      <c r="G2178" s="360"/>
      <c r="H2178" s="344">
        <v>0</v>
      </c>
      <c r="I2178" s="360"/>
      <c r="J2178" s="344">
        <v>0</v>
      </c>
      <c r="K2178" s="360"/>
      <c r="L2178" s="344">
        <v>0</v>
      </c>
      <c r="M2178" s="360"/>
      <c r="N2178" s="344">
        <v>0</v>
      </c>
      <c r="O2178" s="360"/>
      <c r="P2178" s="344">
        <v>0</v>
      </c>
      <c r="Q2178" s="360"/>
      <c r="R2178" s="344">
        <v>0</v>
      </c>
    </row>
    <row r="2179" spans="1:18">
      <c r="A2179" s="296">
        <v>1917556</v>
      </c>
      <c r="B2179" s="343" t="s">
        <v>2206</v>
      </c>
      <c r="C2179" s="296" t="s">
        <v>222</v>
      </c>
      <c r="D2179" s="344">
        <v>15.56</v>
      </c>
      <c r="E2179" s="360">
        <v>0</v>
      </c>
      <c r="F2179" s="344">
        <v>469.5</v>
      </c>
      <c r="G2179" s="360">
        <v>0</v>
      </c>
      <c r="H2179" s="344">
        <v>482.27</v>
      </c>
      <c r="I2179" s="360">
        <v>0</v>
      </c>
      <c r="J2179" s="344">
        <v>489.78</v>
      </c>
      <c r="K2179" s="360">
        <v>0</v>
      </c>
      <c r="L2179" s="344">
        <v>467.99</v>
      </c>
      <c r="M2179" s="360">
        <v>0</v>
      </c>
      <c r="N2179" s="344">
        <v>482.27</v>
      </c>
      <c r="O2179" s="360">
        <v>0</v>
      </c>
      <c r="P2179" s="344">
        <v>445.46</v>
      </c>
      <c r="Q2179" s="360">
        <v>0</v>
      </c>
      <c r="R2179" s="344">
        <v>449.96</v>
      </c>
    </row>
    <row r="2180" spans="1:18">
      <c r="A2180" s="296">
        <v>1917557</v>
      </c>
      <c r="B2180" s="343" t="s">
        <v>2207</v>
      </c>
      <c r="C2180" s="296" t="s">
        <v>222</v>
      </c>
      <c r="D2180" s="344">
        <v>16.27</v>
      </c>
      <c r="E2180" s="360">
        <v>1</v>
      </c>
      <c r="F2180" s="344">
        <v>7.15</v>
      </c>
      <c r="G2180" s="360">
        <v>1</v>
      </c>
      <c r="H2180" s="344">
        <v>7.15</v>
      </c>
      <c r="I2180" s="360">
        <v>1</v>
      </c>
      <c r="J2180" s="344">
        <v>7.15</v>
      </c>
      <c r="K2180" s="360">
        <v>1</v>
      </c>
      <c r="L2180" s="344">
        <v>7.15</v>
      </c>
      <c r="M2180" s="360">
        <v>1</v>
      </c>
      <c r="N2180" s="344">
        <v>7.15</v>
      </c>
      <c r="O2180" s="360">
        <v>1</v>
      </c>
      <c r="P2180" s="344">
        <v>7.15</v>
      </c>
      <c r="Q2180" s="360">
        <v>1</v>
      </c>
      <c r="R2180" s="344">
        <v>7.15</v>
      </c>
    </row>
    <row r="2181" spans="1:18">
      <c r="A2181" s="296">
        <v>1917558</v>
      </c>
      <c r="B2181" s="343" t="s">
        <v>2208</v>
      </c>
      <c r="C2181" s="296" t="s">
        <v>222</v>
      </c>
      <c r="D2181" s="344">
        <v>17.32</v>
      </c>
      <c r="E2181" s="360">
        <v>1</v>
      </c>
      <c r="F2181" s="344">
        <v>2.52</v>
      </c>
      <c r="G2181" s="360">
        <v>1</v>
      </c>
      <c r="H2181" s="344">
        <v>2.52</v>
      </c>
      <c r="I2181" s="360">
        <v>1</v>
      </c>
      <c r="J2181" s="344">
        <v>2.52</v>
      </c>
      <c r="K2181" s="360">
        <v>1</v>
      </c>
      <c r="L2181" s="344">
        <v>2.52</v>
      </c>
      <c r="M2181" s="360">
        <v>1</v>
      </c>
      <c r="N2181" s="344">
        <v>2.52</v>
      </c>
      <c r="O2181" s="360">
        <v>1</v>
      </c>
      <c r="P2181" s="344">
        <v>2.52</v>
      </c>
      <c r="Q2181" s="360">
        <v>1</v>
      </c>
      <c r="R2181" s="344">
        <v>2.52</v>
      </c>
    </row>
    <row r="2182" spans="1:18">
      <c r="A2182" s="296">
        <v>1917559</v>
      </c>
      <c r="B2182" s="343" t="s">
        <v>2209</v>
      </c>
      <c r="C2182" s="296" t="s">
        <v>222</v>
      </c>
      <c r="D2182" s="344">
        <v>19.12</v>
      </c>
      <c r="E2182" s="360">
        <v>1</v>
      </c>
      <c r="F2182" s="344">
        <v>6.38</v>
      </c>
      <c r="G2182" s="360">
        <v>1</v>
      </c>
      <c r="H2182" s="344">
        <v>6.38</v>
      </c>
      <c r="I2182" s="360">
        <v>1</v>
      </c>
      <c r="J2182" s="344">
        <v>6.38</v>
      </c>
      <c r="K2182" s="360">
        <v>1</v>
      </c>
      <c r="L2182" s="344">
        <v>6.38</v>
      </c>
      <c r="M2182" s="360">
        <v>1</v>
      </c>
      <c r="N2182" s="344">
        <v>6.38</v>
      </c>
      <c r="O2182" s="360">
        <v>1</v>
      </c>
      <c r="P2182" s="344">
        <v>6.38</v>
      </c>
      <c r="Q2182" s="360">
        <v>1</v>
      </c>
      <c r="R2182" s="344">
        <v>6.38</v>
      </c>
    </row>
    <row r="2183" spans="1:18">
      <c r="A2183" s="296">
        <v>1917560</v>
      </c>
      <c r="B2183" s="343" t="s">
        <v>2210</v>
      </c>
      <c r="C2183" s="296" t="s">
        <v>222</v>
      </c>
      <c r="D2183" s="344">
        <v>21.38</v>
      </c>
      <c r="E2183" s="360">
        <v>0</v>
      </c>
      <c r="F2183" s="344">
        <v>186.06</v>
      </c>
      <c r="G2183" s="360">
        <v>0</v>
      </c>
      <c r="H2183" s="344">
        <v>191.12</v>
      </c>
      <c r="I2183" s="360">
        <v>0</v>
      </c>
      <c r="J2183" s="344">
        <v>194.1</v>
      </c>
      <c r="K2183" s="360">
        <v>0</v>
      </c>
      <c r="L2183" s="344">
        <v>185.46</v>
      </c>
      <c r="M2183" s="360">
        <v>0</v>
      </c>
      <c r="N2183" s="344">
        <v>191.12</v>
      </c>
      <c r="O2183" s="360">
        <v>0</v>
      </c>
      <c r="P2183" s="344">
        <v>176.53</v>
      </c>
      <c r="Q2183" s="360">
        <v>0</v>
      </c>
      <c r="R2183" s="344">
        <v>178.32</v>
      </c>
    </row>
    <row r="2184" spans="1:18">
      <c r="A2184" s="296">
        <v>1917561</v>
      </c>
      <c r="B2184" s="343" t="s">
        <v>2211</v>
      </c>
      <c r="C2184" s="296" t="s">
        <v>222</v>
      </c>
      <c r="D2184" s="344">
        <v>23.64</v>
      </c>
      <c r="E2184" s="360">
        <v>1</v>
      </c>
      <c r="F2184" s="344">
        <v>6.36</v>
      </c>
      <c r="G2184" s="360">
        <v>1</v>
      </c>
      <c r="H2184" s="344">
        <v>6.36</v>
      </c>
      <c r="I2184" s="360">
        <v>1</v>
      </c>
      <c r="J2184" s="344">
        <v>6.36</v>
      </c>
      <c r="K2184" s="360">
        <v>1</v>
      </c>
      <c r="L2184" s="344">
        <v>6.36</v>
      </c>
      <c r="M2184" s="360">
        <v>1</v>
      </c>
      <c r="N2184" s="344">
        <v>6.36</v>
      </c>
      <c r="O2184" s="360">
        <v>1</v>
      </c>
      <c r="P2184" s="344">
        <v>6.36</v>
      </c>
      <c r="Q2184" s="360">
        <v>1</v>
      </c>
      <c r="R2184" s="344">
        <v>6.36</v>
      </c>
    </row>
    <row r="2185" spans="1:18">
      <c r="A2185" s="296">
        <v>1917562</v>
      </c>
      <c r="B2185" s="343" t="s">
        <v>2212</v>
      </c>
      <c r="C2185" s="296" t="s">
        <v>222</v>
      </c>
      <c r="D2185" s="344">
        <v>26.23</v>
      </c>
      <c r="E2185" s="360">
        <v>1</v>
      </c>
      <c r="F2185" s="344">
        <v>2.2400000000000002</v>
      </c>
      <c r="G2185" s="360">
        <v>1</v>
      </c>
      <c r="H2185" s="344">
        <v>2.2400000000000002</v>
      </c>
      <c r="I2185" s="360">
        <v>1</v>
      </c>
      <c r="J2185" s="344">
        <v>2.2400000000000002</v>
      </c>
      <c r="K2185" s="360">
        <v>1</v>
      </c>
      <c r="L2185" s="344">
        <v>2.2400000000000002</v>
      </c>
      <c r="M2185" s="360">
        <v>1</v>
      </c>
      <c r="N2185" s="344">
        <v>2.2400000000000002</v>
      </c>
      <c r="O2185" s="360">
        <v>1</v>
      </c>
      <c r="P2185" s="344">
        <v>2.2400000000000002</v>
      </c>
      <c r="Q2185" s="360">
        <v>1</v>
      </c>
      <c r="R2185" s="344">
        <v>2.2400000000000002</v>
      </c>
    </row>
    <row r="2186" spans="1:18">
      <c r="A2186" s="296">
        <v>1917563</v>
      </c>
      <c r="B2186" s="343" t="s">
        <v>2213</v>
      </c>
      <c r="C2186" s="296" t="s">
        <v>222</v>
      </c>
      <c r="D2186" s="344">
        <v>28.59</v>
      </c>
      <c r="E2186" s="360">
        <v>1</v>
      </c>
      <c r="F2186" s="344">
        <v>5.68</v>
      </c>
      <c r="G2186" s="360">
        <v>1</v>
      </c>
      <c r="H2186" s="344">
        <v>5.68</v>
      </c>
      <c r="I2186" s="360">
        <v>1</v>
      </c>
      <c r="J2186" s="344">
        <v>5.68</v>
      </c>
      <c r="K2186" s="360">
        <v>1</v>
      </c>
      <c r="L2186" s="344">
        <v>5.68</v>
      </c>
      <c r="M2186" s="360">
        <v>1</v>
      </c>
      <c r="N2186" s="344">
        <v>5.68</v>
      </c>
      <c r="O2186" s="360">
        <v>1</v>
      </c>
      <c r="P2186" s="344">
        <v>5.68</v>
      </c>
      <c r="Q2186" s="360">
        <v>1</v>
      </c>
      <c r="R2186" s="344">
        <v>5.68</v>
      </c>
    </row>
    <row r="2187" spans="1:18">
      <c r="A2187" s="296">
        <v>1917564</v>
      </c>
      <c r="B2187" s="343" t="s">
        <v>2214</v>
      </c>
      <c r="C2187" s="296" t="s">
        <v>222</v>
      </c>
      <c r="D2187" s="344">
        <v>31.14</v>
      </c>
      <c r="E2187" s="360">
        <v>0</v>
      </c>
      <c r="F2187" s="344">
        <v>167.43</v>
      </c>
      <c r="G2187" s="360">
        <v>0</v>
      </c>
      <c r="H2187" s="344">
        <v>171.99</v>
      </c>
      <c r="I2187" s="360">
        <v>0</v>
      </c>
      <c r="J2187" s="344">
        <v>174.67</v>
      </c>
      <c r="K2187" s="360">
        <v>0</v>
      </c>
      <c r="L2187" s="344">
        <v>166.9</v>
      </c>
      <c r="M2187" s="360">
        <v>0</v>
      </c>
      <c r="N2187" s="344">
        <v>171.99</v>
      </c>
      <c r="O2187" s="360">
        <v>0</v>
      </c>
      <c r="P2187" s="344">
        <v>158.86000000000001</v>
      </c>
      <c r="Q2187" s="360">
        <v>0</v>
      </c>
      <c r="R2187" s="344">
        <v>160.47</v>
      </c>
    </row>
    <row r="2188" spans="1:18">
      <c r="A2188" s="296">
        <v>1917565</v>
      </c>
      <c r="B2188" s="343" t="s">
        <v>2215</v>
      </c>
      <c r="C2188" s="296" t="s">
        <v>222</v>
      </c>
      <c r="D2188" s="344">
        <v>34.51</v>
      </c>
      <c r="E2188" s="360">
        <v>1</v>
      </c>
      <c r="F2188" s="344">
        <v>4.49</v>
      </c>
      <c r="G2188" s="360">
        <v>1</v>
      </c>
      <c r="H2188" s="344">
        <v>4.49</v>
      </c>
      <c r="I2188" s="360">
        <v>1</v>
      </c>
      <c r="J2188" s="344">
        <v>4.49</v>
      </c>
      <c r="K2188" s="360">
        <v>1</v>
      </c>
      <c r="L2188" s="344">
        <v>4.49</v>
      </c>
      <c r="M2188" s="360">
        <v>1</v>
      </c>
      <c r="N2188" s="344">
        <v>4.49</v>
      </c>
      <c r="O2188" s="360">
        <v>1</v>
      </c>
      <c r="P2188" s="344">
        <v>4.49</v>
      </c>
      <c r="Q2188" s="360">
        <v>1</v>
      </c>
      <c r="R2188" s="344">
        <v>4.49</v>
      </c>
    </row>
    <row r="2189" spans="1:18">
      <c r="A2189" s="296">
        <v>1917538</v>
      </c>
      <c r="B2189" s="343" t="s">
        <v>2216</v>
      </c>
      <c r="C2189" s="296" t="s">
        <v>222</v>
      </c>
      <c r="D2189" s="344">
        <v>5.69</v>
      </c>
      <c r="E2189" s="360">
        <v>1</v>
      </c>
      <c r="F2189" s="344">
        <v>1.58</v>
      </c>
      <c r="G2189" s="360">
        <v>1</v>
      </c>
      <c r="H2189" s="344">
        <v>1.58</v>
      </c>
      <c r="I2189" s="360">
        <v>1</v>
      </c>
      <c r="J2189" s="344">
        <v>1.58</v>
      </c>
      <c r="K2189" s="360">
        <v>1</v>
      </c>
      <c r="L2189" s="344">
        <v>1.58</v>
      </c>
      <c r="M2189" s="360">
        <v>1</v>
      </c>
      <c r="N2189" s="344">
        <v>1.58</v>
      </c>
      <c r="O2189" s="360">
        <v>1</v>
      </c>
      <c r="P2189" s="344">
        <v>1.58</v>
      </c>
      <c r="Q2189" s="360">
        <v>1</v>
      </c>
      <c r="R2189" s="344">
        <v>1.58</v>
      </c>
    </row>
    <row r="2190" spans="1:18">
      <c r="A2190" s="296">
        <v>1917566</v>
      </c>
      <c r="B2190" s="343" t="s">
        <v>2217</v>
      </c>
      <c r="C2190" s="296" t="s">
        <v>222</v>
      </c>
      <c r="D2190" s="344">
        <v>37.96</v>
      </c>
      <c r="E2190" s="360">
        <v>1</v>
      </c>
      <c r="F2190" s="344">
        <v>4.01</v>
      </c>
      <c r="G2190" s="360">
        <v>1</v>
      </c>
      <c r="H2190" s="344">
        <v>4.01</v>
      </c>
      <c r="I2190" s="360">
        <v>1</v>
      </c>
      <c r="J2190" s="344">
        <v>4.01</v>
      </c>
      <c r="K2190" s="360">
        <v>1</v>
      </c>
      <c r="L2190" s="344">
        <v>4.01</v>
      </c>
      <c r="M2190" s="360">
        <v>1</v>
      </c>
      <c r="N2190" s="344">
        <v>4.01</v>
      </c>
      <c r="O2190" s="360">
        <v>1</v>
      </c>
      <c r="P2190" s="344">
        <v>4.01</v>
      </c>
      <c r="Q2190" s="360">
        <v>1</v>
      </c>
      <c r="R2190" s="344">
        <v>4.01</v>
      </c>
    </row>
    <row r="2191" spans="1:18">
      <c r="A2191" s="296">
        <v>1917567</v>
      </c>
      <c r="B2191" s="343" t="s">
        <v>2218</v>
      </c>
      <c r="C2191" s="296" t="s">
        <v>222</v>
      </c>
      <c r="D2191" s="344">
        <v>41.61</v>
      </c>
      <c r="E2191" s="360">
        <v>0</v>
      </c>
      <c r="F2191" s="344">
        <v>70.06</v>
      </c>
      <c r="G2191" s="360">
        <v>0</v>
      </c>
      <c r="H2191" s="344">
        <v>71.959999999999994</v>
      </c>
      <c r="I2191" s="360">
        <v>0</v>
      </c>
      <c r="J2191" s="344">
        <v>73.08</v>
      </c>
      <c r="K2191" s="360">
        <v>0</v>
      </c>
      <c r="L2191" s="344">
        <v>69.83</v>
      </c>
      <c r="M2191" s="360">
        <v>0</v>
      </c>
      <c r="N2191" s="344">
        <v>71.959999999999994</v>
      </c>
      <c r="O2191" s="360">
        <v>0</v>
      </c>
      <c r="P2191" s="344">
        <v>66.47</v>
      </c>
      <c r="Q2191" s="360">
        <v>0</v>
      </c>
      <c r="R2191" s="344">
        <v>67.14</v>
      </c>
    </row>
    <row r="2192" spans="1:18">
      <c r="A2192" s="296">
        <v>1917568</v>
      </c>
      <c r="B2192" s="343" t="s">
        <v>2219</v>
      </c>
      <c r="C2192" s="296" t="s">
        <v>222</v>
      </c>
      <c r="D2192" s="344">
        <v>45.1</v>
      </c>
      <c r="E2192" s="360">
        <v>1</v>
      </c>
      <c r="F2192" s="344">
        <v>0.27</v>
      </c>
      <c r="G2192" s="360">
        <v>1</v>
      </c>
      <c r="H2192" s="344">
        <v>0.27</v>
      </c>
      <c r="I2192" s="360">
        <v>1</v>
      </c>
      <c r="J2192" s="344">
        <v>0.27</v>
      </c>
      <c r="K2192" s="360">
        <v>1</v>
      </c>
      <c r="L2192" s="344">
        <v>0.39</v>
      </c>
      <c r="M2192" s="360">
        <v>0</v>
      </c>
      <c r="N2192" s="344">
        <v>0.54</v>
      </c>
      <c r="O2192" s="360">
        <v>0</v>
      </c>
      <c r="P2192" s="344">
        <v>0.27</v>
      </c>
      <c r="Q2192" s="360">
        <v>1</v>
      </c>
      <c r="R2192" s="344">
        <v>0.25</v>
      </c>
    </row>
    <row r="2193" spans="1:18">
      <c r="A2193" s="296">
        <v>1917569</v>
      </c>
      <c r="B2193" s="343" t="s">
        <v>2220</v>
      </c>
      <c r="C2193" s="296" t="s">
        <v>222</v>
      </c>
      <c r="D2193" s="344">
        <v>49.4</v>
      </c>
      <c r="E2193" s="360">
        <v>1</v>
      </c>
      <c r="F2193" s="344">
        <v>0.06</v>
      </c>
      <c r="G2193" s="360">
        <v>1</v>
      </c>
      <c r="H2193" s="344">
        <v>0.06</v>
      </c>
      <c r="I2193" s="360">
        <v>1</v>
      </c>
      <c r="J2193" s="344">
        <v>0.06</v>
      </c>
      <c r="K2193" s="360">
        <v>1</v>
      </c>
      <c r="L2193" s="344">
        <v>0.09</v>
      </c>
      <c r="M2193" s="360">
        <v>0</v>
      </c>
      <c r="N2193" s="344">
        <v>0.12</v>
      </c>
      <c r="O2193" s="360">
        <v>0</v>
      </c>
      <c r="P2193" s="344">
        <v>0.06</v>
      </c>
      <c r="Q2193" s="360">
        <v>1</v>
      </c>
      <c r="R2193" s="344">
        <v>0.05</v>
      </c>
    </row>
    <row r="2194" spans="1:18">
      <c r="A2194" s="296">
        <v>1917570</v>
      </c>
      <c r="B2194" s="343" t="s">
        <v>2221</v>
      </c>
      <c r="C2194" s="296" t="s">
        <v>222</v>
      </c>
      <c r="D2194" s="344">
        <v>53.37</v>
      </c>
      <c r="E2194" s="360">
        <v>1</v>
      </c>
      <c r="F2194" s="344">
        <v>0.26</v>
      </c>
      <c r="G2194" s="360">
        <v>1</v>
      </c>
      <c r="H2194" s="344">
        <v>0.26</v>
      </c>
      <c r="I2194" s="360">
        <v>1</v>
      </c>
      <c r="J2194" s="344">
        <v>0.26</v>
      </c>
      <c r="K2194" s="360">
        <v>1</v>
      </c>
      <c r="L2194" s="344">
        <v>0.36</v>
      </c>
      <c r="M2194" s="360">
        <v>0</v>
      </c>
      <c r="N2194" s="344">
        <v>0.5</v>
      </c>
      <c r="O2194" s="360">
        <v>0</v>
      </c>
      <c r="P2194" s="344">
        <v>0.26</v>
      </c>
      <c r="Q2194" s="360">
        <v>1</v>
      </c>
      <c r="R2194" s="344">
        <v>0.23</v>
      </c>
    </row>
    <row r="2195" spans="1:18">
      <c r="A2195" s="296">
        <v>1917571</v>
      </c>
      <c r="B2195" s="343" t="s">
        <v>2222</v>
      </c>
      <c r="C2195" s="296" t="s">
        <v>222</v>
      </c>
      <c r="D2195" s="344">
        <v>58.09</v>
      </c>
      <c r="E2195" s="360">
        <v>0</v>
      </c>
      <c r="F2195" s="344">
        <v>0.85</v>
      </c>
      <c r="G2195" s="360">
        <v>0</v>
      </c>
      <c r="H2195" s="344">
        <v>0.76</v>
      </c>
      <c r="I2195" s="360">
        <v>0</v>
      </c>
      <c r="J2195" s="344">
        <v>0.71</v>
      </c>
      <c r="K2195" s="360">
        <v>0</v>
      </c>
      <c r="L2195" s="344">
        <v>0.82</v>
      </c>
      <c r="M2195" s="360">
        <v>0</v>
      </c>
      <c r="N2195" s="344">
        <v>0.81</v>
      </c>
      <c r="O2195" s="360">
        <v>0</v>
      </c>
      <c r="P2195" s="344">
        <v>0.56000000000000005</v>
      </c>
      <c r="Q2195" s="360">
        <v>0</v>
      </c>
      <c r="R2195" s="344">
        <v>0.66</v>
      </c>
    </row>
    <row r="2196" spans="1:18">
      <c r="A2196" s="296">
        <v>1917572</v>
      </c>
      <c r="B2196" s="343" t="s">
        <v>2223</v>
      </c>
      <c r="C2196" s="296" t="s">
        <v>222</v>
      </c>
      <c r="D2196" s="344">
        <v>63.35</v>
      </c>
      <c r="E2196" s="360"/>
      <c r="F2196" s="344">
        <v>0</v>
      </c>
      <c r="G2196" s="360"/>
      <c r="H2196" s="344">
        <v>0</v>
      </c>
      <c r="I2196" s="360"/>
      <c r="J2196" s="344">
        <v>0</v>
      </c>
      <c r="K2196" s="360"/>
      <c r="L2196" s="344">
        <v>0</v>
      </c>
      <c r="M2196" s="360"/>
      <c r="N2196" s="344">
        <v>0</v>
      </c>
      <c r="O2196" s="360"/>
      <c r="P2196" s="344">
        <v>0</v>
      </c>
      <c r="Q2196" s="360"/>
      <c r="R2196" s="344">
        <v>0</v>
      </c>
    </row>
    <row r="2197" spans="1:18">
      <c r="A2197" s="296">
        <v>1917573</v>
      </c>
      <c r="B2197" s="343" t="s">
        <v>2224</v>
      </c>
      <c r="C2197" s="296" t="s">
        <v>222</v>
      </c>
      <c r="D2197" s="344">
        <v>69.09</v>
      </c>
      <c r="E2197" s="360"/>
      <c r="F2197" s="344">
        <v>0</v>
      </c>
      <c r="G2197" s="360"/>
      <c r="H2197" s="344">
        <v>0</v>
      </c>
      <c r="I2197" s="360"/>
      <c r="J2197" s="344">
        <v>0</v>
      </c>
      <c r="K2197" s="360"/>
      <c r="L2197" s="344">
        <v>0</v>
      </c>
      <c r="M2197" s="360"/>
      <c r="N2197" s="344">
        <v>0</v>
      </c>
      <c r="O2197" s="360"/>
      <c r="P2197" s="344">
        <v>0</v>
      </c>
      <c r="Q2197" s="360"/>
      <c r="R2197" s="344">
        <v>0</v>
      </c>
    </row>
    <row r="2198" spans="1:18">
      <c r="A2198" s="296">
        <v>1917574</v>
      </c>
      <c r="B2198" s="343" t="s">
        <v>2225</v>
      </c>
      <c r="C2198" s="296" t="s">
        <v>222</v>
      </c>
      <c r="D2198" s="344">
        <v>74.290000000000006</v>
      </c>
      <c r="E2198" s="360"/>
      <c r="F2198" s="344">
        <v>0</v>
      </c>
      <c r="G2198" s="360"/>
      <c r="H2198" s="344">
        <v>0</v>
      </c>
      <c r="I2198" s="360"/>
      <c r="J2198" s="344">
        <v>0</v>
      </c>
      <c r="K2198" s="360"/>
      <c r="L2198" s="344">
        <v>0</v>
      </c>
      <c r="M2198" s="360"/>
      <c r="N2198" s="344">
        <v>0</v>
      </c>
      <c r="O2198" s="360"/>
      <c r="P2198" s="344">
        <v>0</v>
      </c>
      <c r="Q2198" s="360"/>
      <c r="R2198" s="344">
        <v>0</v>
      </c>
    </row>
    <row r="2199" spans="1:18">
      <c r="A2199" s="296">
        <v>1917539</v>
      </c>
      <c r="B2199" s="343" t="s">
        <v>2226</v>
      </c>
      <c r="C2199" s="296" t="s">
        <v>222</v>
      </c>
      <c r="D2199" s="344">
        <v>6.01</v>
      </c>
      <c r="E2199" s="360">
        <v>0</v>
      </c>
      <c r="F2199" s="344">
        <v>42.07</v>
      </c>
      <c r="G2199" s="360">
        <v>0</v>
      </c>
      <c r="H2199" s="344">
        <v>37.479999999999997</v>
      </c>
      <c r="I2199" s="360">
        <v>0</v>
      </c>
      <c r="J2199" s="344">
        <v>35.19</v>
      </c>
      <c r="K2199" s="360">
        <v>0</v>
      </c>
      <c r="L2199" s="344">
        <v>40.54</v>
      </c>
      <c r="M2199" s="360">
        <v>0</v>
      </c>
      <c r="N2199" s="344">
        <v>39.78</v>
      </c>
      <c r="O2199" s="360">
        <v>0</v>
      </c>
      <c r="P2199" s="344">
        <v>27.54</v>
      </c>
      <c r="Q2199" s="360">
        <v>0</v>
      </c>
      <c r="R2199" s="344">
        <v>32.51</v>
      </c>
    </row>
    <row r="2200" spans="1:18">
      <c r="A2200" s="296">
        <v>1917540</v>
      </c>
      <c r="B2200" s="343" t="s">
        <v>2227</v>
      </c>
      <c r="C2200" s="296" t="s">
        <v>222</v>
      </c>
      <c r="D2200" s="344">
        <v>6.41</v>
      </c>
      <c r="E2200" s="360"/>
      <c r="F2200" s="344">
        <v>0</v>
      </c>
      <c r="G2200" s="360"/>
      <c r="H2200" s="344">
        <v>0</v>
      </c>
      <c r="I2200" s="360"/>
      <c r="J2200" s="344">
        <v>0</v>
      </c>
      <c r="K2200" s="360"/>
      <c r="L2200" s="344">
        <v>0</v>
      </c>
      <c r="M2200" s="360"/>
      <c r="N2200" s="344">
        <v>0</v>
      </c>
      <c r="O2200" s="360"/>
      <c r="P2200" s="344">
        <v>0</v>
      </c>
      <c r="Q2200" s="360"/>
      <c r="R2200" s="344">
        <v>0</v>
      </c>
    </row>
    <row r="2201" spans="1:18">
      <c r="A2201" s="296">
        <v>1917738</v>
      </c>
      <c r="B2201" s="343" t="s">
        <v>2228</v>
      </c>
      <c r="C2201" s="296" t="s">
        <v>222</v>
      </c>
      <c r="D2201" s="344">
        <v>5.6</v>
      </c>
      <c r="E2201" s="360"/>
      <c r="F2201" s="344">
        <v>0</v>
      </c>
      <c r="G2201" s="360"/>
      <c r="H2201" s="344">
        <v>0</v>
      </c>
      <c r="I2201" s="360"/>
      <c r="J2201" s="344">
        <v>0</v>
      </c>
      <c r="K2201" s="360"/>
      <c r="L2201" s="344">
        <v>0</v>
      </c>
      <c r="M2201" s="360"/>
      <c r="N2201" s="344">
        <v>0</v>
      </c>
      <c r="O2201" s="360"/>
      <c r="P2201" s="344">
        <v>0</v>
      </c>
      <c r="Q2201" s="360"/>
      <c r="R2201" s="344">
        <v>0</v>
      </c>
    </row>
    <row r="2202" spans="1:18">
      <c r="A2202" s="296">
        <v>1917238</v>
      </c>
      <c r="B2202" s="343" t="s">
        <v>2229</v>
      </c>
      <c r="C2202" s="296" t="s">
        <v>222</v>
      </c>
      <c r="D2202" s="344">
        <v>8.35</v>
      </c>
      <c r="E2202" s="360"/>
      <c r="F2202" s="344">
        <v>0</v>
      </c>
      <c r="G2202" s="360"/>
      <c r="H2202" s="344">
        <v>0</v>
      </c>
      <c r="I2202" s="360"/>
      <c r="J2202" s="344">
        <v>0</v>
      </c>
      <c r="K2202" s="360"/>
      <c r="L2202" s="344">
        <v>0</v>
      </c>
      <c r="M2202" s="360"/>
      <c r="N2202" s="344">
        <v>0</v>
      </c>
      <c r="O2202" s="360"/>
      <c r="P2202" s="344">
        <v>0</v>
      </c>
      <c r="Q2202" s="360"/>
      <c r="R2202" s="344">
        <v>0</v>
      </c>
    </row>
    <row r="2203" spans="1:18">
      <c r="A2203" s="296">
        <v>1917239</v>
      </c>
      <c r="B2203" s="343" t="s">
        <v>2230</v>
      </c>
      <c r="C2203" s="296" t="s">
        <v>222</v>
      </c>
      <c r="D2203" s="344">
        <v>9.1300000000000008</v>
      </c>
      <c r="E2203" s="360">
        <v>0</v>
      </c>
      <c r="F2203" s="344">
        <v>140.62</v>
      </c>
      <c r="G2203" s="360">
        <v>0</v>
      </c>
      <c r="H2203" s="344">
        <v>144.44999999999999</v>
      </c>
      <c r="I2203" s="360">
        <v>0</v>
      </c>
      <c r="J2203" s="344">
        <v>146.69999999999999</v>
      </c>
      <c r="K2203" s="360">
        <v>0</v>
      </c>
      <c r="L2203" s="344">
        <v>140.16999999999999</v>
      </c>
      <c r="M2203" s="360">
        <v>0</v>
      </c>
      <c r="N2203" s="344">
        <v>144.44999999999999</v>
      </c>
      <c r="O2203" s="360">
        <v>0</v>
      </c>
      <c r="P2203" s="344">
        <v>133.41999999999999</v>
      </c>
      <c r="Q2203" s="360">
        <v>0</v>
      </c>
      <c r="R2203" s="344">
        <v>134.77000000000001</v>
      </c>
    </row>
    <row r="2204" spans="1:18">
      <c r="A2204" s="296">
        <v>1917240</v>
      </c>
      <c r="B2204" s="343" t="s">
        <v>2231</v>
      </c>
      <c r="C2204" s="296" t="s">
        <v>222</v>
      </c>
      <c r="D2204" s="344">
        <v>9.75</v>
      </c>
      <c r="E2204" s="360">
        <v>1</v>
      </c>
      <c r="F2204" s="344">
        <v>51.7</v>
      </c>
      <c r="G2204" s="360">
        <v>1</v>
      </c>
      <c r="H2204" s="344">
        <v>51.7</v>
      </c>
      <c r="I2204" s="360">
        <v>1</v>
      </c>
      <c r="J2204" s="344">
        <v>51.7</v>
      </c>
      <c r="K2204" s="360">
        <v>1</v>
      </c>
      <c r="L2204" s="344">
        <v>51.7</v>
      </c>
      <c r="M2204" s="360">
        <v>1</v>
      </c>
      <c r="N2204" s="344">
        <v>51.7</v>
      </c>
      <c r="O2204" s="360">
        <v>1</v>
      </c>
      <c r="P2204" s="344">
        <v>51.7</v>
      </c>
      <c r="Q2204" s="360">
        <v>1</v>
      </c>
      <c r="R2204" s="344">
        <v>51.7</v>
      </c>
    </row>
    <row r="2205" spans="1:18">
      <c r="A2205" s="296">
        <v>1917241</v>
      </c>
      <c r="B2205" s="343" t="s">
        <v>2232</v>
      </c>
      <c r="C2205" s="296" t="s">
        <v>222</v>
      </c>
      <c r="D2205" s="344">
        <v>10.33</v>
      </c>
      <c r="E2205" s="360">
        <v>1</v>
      </c>
      <c r="F2205" s="344">
        <v>7.36</v>
      </c>
      <c r="G2205" s="360">
        <v>1</v>
      </c>
      <c r="H2205" s="344">
        <v>7.36</v>
      </c>
      <c r="I2205" s="360">
        <v>1</v>
      </c>
      <c r="J2205" s="344">
        <v>7.36</v>
      </c>
      <c r="K2205" s="360">
        <v>1</v>
      </c>
      <c r="L2205" s="344">
        <v>7.36</v>
      </c>
      <c r="M2205" s="360">
        <v>1</v>
      </c>
      <c r="N2205" s="344">
        <v>7.36</v>
      </c>
      <c r="O2205" s="360">
        <v>1</v>
      </c>
      <c r="P2205" s="344">
        <v>7.36</v>
      </c>
      <c r="Q2205" s="360">
        <v>1</v>
      </c>
      <c r="R2205" s="344">
        <v>7.36</v>
      </c>
    </row>
    <row r="2206" spans="1:18">
      <c r="A2206" s="296">
        <v>1917242</v>
      </c>
      <c r="B2206" s="343" t="s">
        <v>2233</v>
      </c>
      <c r="C2206" s="296" t="s">
        <v>222</v>
      </c>
      <c r="D2206" s="344">
        <v>10.88</v>
      </c>
      <c r="E2206" s="360">
        <v>1</v>
      </c>
      <c r="F2206" s="344">
        <v>18.22</v>
      </c>
      <c r="G2206" s="360">
        <v>1</v>
      </c>
      <c r="H2206" s="344">
        <v>18.22</v>
      </c>
      <c r="I2206" s="360">
        <v>1</v>
      </c>
      <c r="J2206" s="344">
        <v>18.22</v>
      </c>
      <c r="K2206" s="360">
        <v>1</v>
      </c>
      <c r="L2206" s="344">
        <v>18.22</v>
      </c>
      <c r="M2206" s="360">
        <v>1</v>
      </c>
      <c r="N2206" s="344">
        <v>18.22</v>
      </c>
      <c r="O2206" s="360">
        <v>1</v>
      </c>
      <c r="P2206" s="344">
        <v>18.22</v>
      </c>
      <c r="Q2206" s="360">
        <v>1</v>
      </c>
      <c r="R2206" s="344">
        <v>18.22</v>
      </c>
    </row>
    <row r="2207" spans="1:18">
      <c r="A2207" s="296">
        <v>1917243</v>
      </c>
      <c r="B2207" s="343" t="s">
        <v>2234</v>
      </c>
      <c r="C2207" s="296" t="s">
        <v>222</v>
      </c>
      <c r="D2207" s="344">
        <v>11.41</v>
      </c>
      <c r="E2207" s="360">
        <v>1</v>
      </c>
      <c r="F2207" s="344">
        <v>83.11</v>
      </c>
      <c r="G2207" s="360">
        <v>1</v>
      </c>
      <c r="H2207" s="344">
        <v>83.11</v>
      </c>
      <c r="I2207" s="360">
        <v>1</v>
      </c>
      <c r="J2207" s="344">
        <v>83.11</v>
      </c>
      <c r="K2207" s="360">
        <v>1</v>
      </c>
      <c r="L2207" s="344">
        <v>83.11</v>
      </c>
      <c r="M2207" s="360">
        <v>1</v>
      </c>
      <c r="N2207" s="344">
        <v>83.11</v>
      </c>
      <c r="O2207" s="360">
        <v>1</v>
      </c>
      <c r="P2207" s="344">
        <v>83.11</v>
      </c>
      <c r="Q2207" s="360">
        <v>1</v>
      </c>
      <c r="R2207" s="344">
        <v>83.11</v>
      </c>
    </row>
    <row r="2208" spans="1:18">
      <c r="A2208" s="296">
        <v>1917244</v>
      </c>
      <c r="B2208" s="343" t="s">
        <v>2235</v>
      </c>
      <c r="C2208" s="296" t="s">
        <v>222</v>
      </c>
      <c r="D2208" s="344">
        <v>12.14</v>
      </c>
      <c r="E2208" s="360">
        <v>0</v>
      </c>
      <c r="F2208" s="344">
        <v>30.31</v>
      </c>
      <c r="G2208" s="360">
        <v>0</v>
      </c>
      <c r="H2208" s="344">
        <v>31.13</v>
      </c>
      <c r="I2208" s="360">
        <v>0</v>
      </c>
      <c r="J2208" s="344">
        <v>31.62</v>
      </c>
      <c r="K2208" s="360">
        <v>0</v>
      </c>
      <c r="L2208" s="344">
        <v>30.21</v>
      </c>
      <c r="M2208" s="360">
        <v>0</v>
      </c>
      <c r="N2208" s="344">
        <v>31.13</v>
      </c>
      <c r="O2208" s="360">
        <v>0</v>
      </c>
      <c r="P2208" s="344">
        <v>28.76</v>
      </c>
      <c r="Q2208" s="360">
        <v>0</v>
      </c>
      <c r="R2208" s="344">
        <v>29.05</v>
      </c>
    </row>
    <row r="2209" spans="1:18">
      <c r="A2209" s="296">
        <v>1917245</v>
      </c>
      <c r="B2209" s="343" t="s">
        <v>2236</v>
      </c>
      <c r="C2209" s="296" t="s">
        <v>222</v>
      </c>
      <c r="D2209" s="344">
        <v>12.77</v>
      </c>
      <c r="E2209" s="360">
        <v>1</v>
      </c>
      <c r="F2209" s="344">
        <v>99.43</v>
      </c>
      <c r="G2209" s="360">
        <v>1</v>
      </c>
      <c r="H2209" s="344">
        <v>99.43</v>
      </c>
      <c r="I2209" s="360">
        <v>1</v>
      </c>
      <c r="J2209" s="344">
        <v>99.43</v>
      </c>
      <c r="K2209" s="360">
        <v>1</v>
      </c>
      <c r="L2209" s="344">
        <v>99.43</v>
      </c>
      <c r="M2209" s="360">
        <v>1</v>
      </c>
      <c r="N2209" s="344">
        <v>99.43</v>
      </c>
      <c r="O2209" s="360">
        <v>1</v>
      </c>
      <c r="P2209" s="344">
        <v>99.43</v>
      </c>
      <c r="Q2209" s="360">
        <v>1</v>
      </c>
      <c r="R2209" s="344">
        <v>99.43</v>
      </c>
    </row>
    <row r="2210" spans="1:18">
      <c r="A2210" s="296">
        <v>1917246</v>
      </c>
      <c r="B2210" s="343" t="s">
        <v>2237</v>
      </c>
      <c r="C2210" s="296" t="s">
        <v>222</v>
      </c>
      <c r="D2210" s="344">
        <v>13.45</v>
      </c>
      <c r="E2210" s="360">
        <v>1</v>
      </c>
      <c r="F2210" s="344">
        <v>14.16</v>
      </c>
      <c r="G2210" s="360">
        <v>1</v>
      </c>
      <c r="H2210" s="344">
        <v>14.16</v>
      </c>
      <c r="I2210" s="360">
        <v>1</v>
      </c>
      <c r="J2210" s="344">
        <v>14.16</v>
      </c>
      <c r="K2210" s="360">
        <v>1</v>
      </c>
      <c r="L2210" s="344">
        <v>14.16</v>
      </c>
      <c r="M2210" s="360">
        <v>1</v>
      </c>
      <c r="N2210" s="344">
        <v>14.16</v>
      </c>
      <c r="O2210" s="360">
        <v>1</v>
      </c>
      <c r="P2210" s="344">
        <v>14.16</v>
      </c>
      <c r="Q2210" s="360">
        <v>1</v>
      </c>
      <c r="R2210" s="344">
        <v>14.16</v>
      </c>
    </row>
    <row r="2211" spans="1:18">
      <c r="A2211" s="296">
        <v>1917247</v>
      </c>
      <c r="B2211" s="343" t="s">
        <v>2238</v>
      </c>
      <c r="C2211" s="296" t="s">
        <v>222</v>
      </c>
      <c r="D2211" s="344">
        <v>14.58</v>
      </c>
      <c r="E2211" s="360">
        <v>1</v>
      </c>
      <c r="F2211" s="344">
        <v>35.049999999999997</v>
      </c>
      <c r="G2211" s="360">
        <v>1</v>
      </c>
      <c r="H2211" s="344">
        <v>35.049999999999997</v>
      </c>
      <c r="I2211" s="360">
        <v>1</v>
      </c>
      <c r="J2211" s="344">
        <v>35.049999999999997</v>
      </c>
      <c r="K2211" s="360">
        <v>1</v>
      </c>
      <c r="L2211" s="344">
        <v>35.049999999999997</v>
      </c>
      <c r="M2211" s="360">
        <v>1</v>
      </c>
      <c r="N2211" s="344">
        <v>35.049999999999997</v>
      </c>
      <c r="O2211" s="360">
        <v>1</v>
      </c>
      <c r="P2211" s="344">
        <v>35.049999999999997</v>
      </c>
      <c r="Q2211" s="360">
        <v>1</v>
      </c>
      <c r="R2211" s="344">
        <v>35.049999999999997</v>
      </c>
    </row>
    <row r="2212" spans="1:18">
      <c r="A2212" s="296">
        <v>1917248</v>
      </c>
      <c r="B2212" s="343" t="s">
        <v>2239</v>
      </c>
      <c r="C2212" s="296" t="s">
        <v>222</v>
      </c>
      <c r="D2212" s="344">
        <v>16.66</v>
      </c>
      <c r="E2212" s="360">
        <v>1</v>
      </c>
      <c r="F2212" s="344">
        <v>159.83000000000001</v>
      </c>
      <c r="G2212" s="360">
        <v>1</v>
      </c>
      <c r="H2212" s="344">
        <v>159.83000000000001</v>
      </c>
      <c r="I2212" s="360">
        <v>1</v>
      </c>
      <c r="J2212" s="344">
        <v>159.83000000000001</v>
      </c>
      <c r="K2212" s="360">
        <v>1</v>
      </c>
      <c r="L2212" s="344">
        <v>159.83000000000001</v>
      </c>
      <c r="M2212" s="360">
        <v>1</v>
      </c>
      <c r="N2212" s="344">
        <v>159.83000000000001</v>
      </c>
      <c r="O2212" s="360">
        <v>1</v>
      </c>
      <c r="P2212" s="344">
        <v>159.83000000000001</v>
      </c>
      <c r="Q2212" s="360">
        <v>1</v>
      </c>
      <c r="R2212" s="344">
        <v>159.83000000000001</v>
      </c>
    </row>
    <row r="2213" spans="1:18">
      <c r="A2213" s="296">
        <v>1917249</v>
      </c>
      <c r="B2213" s="343" t="s">
        <v>2240</v>
      </c>
      <c r="C2213" s="296" t="s">
        <v>222</v>
      </c>
      <c r="D2213" s="344">
        <v>20.010000000000002</v>
      </c>
      <c r="E2213" s="360">
        <v>0</v>
      </c>
      <c r="F2213" s="344">
        <v>14.3</v>
      </c>
      <c r="G2213" s="360">
        <v>0</v>
      </c>
      <c r="H2213" s="344">
        <v>12.74</v>
      </c>
      <c r="I2213" s="360">
        <v>0</v>
      </c>
      <c r="J2213" s="344">
        <v>11.96</v>
      </c>
      <c r="K2213" s="360">
        <v>0</v>
      </c>
      <c r="L2213" s="344">
        <v>13.78</v>
      </c>
      <c r="M2213" s="360">
        <v>0</v>
      </c>
      <c r="N2213" s="344">
        <v>13.52</v>
      </c>
      <c r="O2213" s="360">
        <v>0</v>
      </c>
      <c r="P2213" s="344">
        <v>9.36</v>
      </c>
      <c r="Q2213" s="360">
        <v>0</v>
      </c>
      <c r="R2213" s="344">
        <v>11.05</v>
      </c>
    </row>
    <row r="2214" spans="1:18">
      <c r="A2214" s="296">
        <v>1917235</v>
      </c>
      <c r="B2214" s="343" t="s">
        <v>2241</v>
      </c>
      <c r="C2214" s="296" t="s">
        <v>222</v>
      </c>
      <c r="D2214" s="344">
        <v>6.65</v>
      </c>
      <c r="E2214" s="360"/>
      <c r="F2214" s="344">
        <v>0</v>
      </c>
      <c r="G2214" s="360"/>
      <c r="H2214" s="344">
        <v>0</v>
      </c>
      <c r="I2214" s="360"/>
      <c r="J2214" s="344">
        <v>0</v>
      </c>
      <c r="K2214" s="360"/>
      <c r="L2214" s="344">
        <v>0</v>
      </c>
      <c r="M2214" s="360"/>
      <c r="N2214" s="344">
        <v>0</v>
      </c>
      <c r="O2214" s="360"/>
      <c r="P2214" s="344">
        <v>0</v>
      </c>
      <c r="Q2214" s="360"/>
      <c r="R2214" s="344">
        <v>0</v>
      </c>
    </row>
    <row r="2215" spans="1:18">
      <c r="A2215" s="296">
        <v>1917236</v>
      </c>
      <c r="B2215" s="343" t="s">
        <v>2242</v>
      </c>
      <c r="C2215" s="296" t="s">
        <v>222</v>
      </c>
      <c r="D2215" s="344">
        <v>7.1</v>
      </c>
      <c r="E2215" s="360"/>
      <c r="F2215" s="344">
        <v>0</v>
      </c>
      <c r="G2215" s="360"/>
      <c r="H2215" s="344">
        <v>0</v>
      </c>
      <c r="I2215" s="360"/>
      <c r="J2215" s="344">
        <v>0</v>
      </c>
      <c r="K2215" s="360"/>
      <c r="L2215" s="344">
        <v>0</v>
      </c>
      <c r="M2215" s="360"/>
      <c r="N2215" s="344">
        <v>0</v>
      </c>
      <c r="O2215" s="360"/>
      <c r="P2215" s="344">
        <v>0</v>
      </c>
      <c r="Q2215" s="360"/>
      <c r="R2215" s="344">
        <v>0</v>
      </c>
    </row>
    <row r="2216" spans="1:18">
      <c r="A2216" s="296">
        <v>1917237</v>
      </c>
      <c r="B2216" s="343" t="s">
        <v>2243</v>
      </c>
      <c r="C2216" s="296" t="s">
        <v>222</v>
      </c>
      <c r="D2216" s="344">
        <v>7.65</v>
      </c>
      <c r="E2216" s="360"/>
      <c r="F2216" s="344">
        <v>0</v>
      </c>
      <c r="G2216" s="360"/>
      <c r="H2216" s="344">
        <v>0</v>
      </c>
      <c r="I2216" s="360"/>
      <c r="J2216" s="344">
        <v>0</v>
      </c>
      <c r="K2216" s="360"/>
      <c r="L2216" s="344">
        <v>0</v>
      </c>
      <c r="M2216" s="360"/>
      <c r="N2216" s="344">
        <v>0</v>
      </c>
      <c r="O2216" s="360"/>
      <c r="P2216" s="344">
        <v>0</v>
      </c>
      <c r="Q2216" s="360"/>
      <c r="R2216" s="344">
        <v>0</v>
      </c>
    </row>
    <row r="2217" spans="1:18">
      <c r="A2217" s="296">
        <v>1917725</v>
      </c>
      <c r="B2217" s="343" t="s">
        <v>2244</v>
      </c>
      <c r="C2217" s="296" t="s">
        <v>222</v>
      </c>
      <c r="D2217" s="344">
        <v>6.47</v>
      </c>
      <c r="E2217" s="360">
        <v>0</v>
      </c>
      <c r="F2217" s="344">
        <v>1221.8699999999999</v>
      </c>
      <c r="G2217" s="360">
        <v>0</v>
      </c>
      <c r="H2217" s="344">
        <v>1255.1099999999999</v>
      </c>
      <c r="I2217" s="360">
        <v>0</v>
      </c>
      <c r="J2217" s="344">
        <v>1274.6600000000001</v>
      </c>
      <c r="K2217" s="360">
        <v>0</v>
      </c>
      <c r="L2217" s="344">
        <v>1217.96</v>
      </c>
      <c r="M2217" s="360">
        <v>0</v>
      </c>
      <c r="N2217" s="344">
        <v>1255.1099999999999</v>
      </c>
      <c r="O2217" s="360">
        <v>0</v>
      </c>
      <c r="P2217" s="344">
        <v>1159.31</v>
      </c>
      <c r="Q2217" s="360">
        <v>0</v>
      </c>
      <c r="R2217" s="344">
        <v>1171.04</v>
      </c>
    </row>
    <row r="2218" spans="1:18">
      <c r="A2218" s="296">
        <v>1917311</v>
      </c>
      <c r="B2218" s="343" t="s">
        <v>2245</v>
      </c>
      <c r="C2218" s="296" t="s">
        <v>222</v>
      </c>
      <c r="D2218" s="344">
        <v>6.6</v>
      </c>
      <c r="E2218" s="360"/>
      <c r="F2218" s="344">
        <v>0</v>
      </c>
      <c r="G2218" s="360"/>
      <c r="H2218" s="344">
        <v>0</v>
      </c>
      <c r="I2218" s="360"/>
      <c r="J2218" s="344">
        <v>0</v>
      </c>
      <c r="K2218" s="360"/>
      <c r="L2218" s="344">
        <v>0</v>
      </c>
      <c r="M2218" s="360"/>
      <c r="N2218" s="344">
        <v>0</v>
      </c>
      <c r="O2218" s="360"/>
      <c r="P2218" s="344">
        <v>0</v>
      </c>
      <c r="Q2218" s="360"/>
      <c r="R2218" s="344">
        <v>0</v>
      </c>
    </row>
    <row r="2219" spans="1:18">
      <c r="A2219" s="296">
        <v>1917312</v>
      </c>
      <c r="B2219" s="343" t="s">
        <v>2246</v>
      </c>
      <c r="C2219" s="296" t="s">
        <v>222</v>
      </c>
      <c r="D2219" s="344">
        <v>7.41</v>
      </c>
      <c r="E2219" s="360"/>
      <c r="F2219" s="344">
        <v>0</v>
      </c>
      <c r="G2219" s="360"/>
      <c r="H2219" s="344">
        <v>0</v>
      </c>
      <c r="I2219" s="360"/>
      <c r="J2219" s="344">
        <v>0</v>
      </c>
      <c r="K2219" s="360"/>
      <c r="L2219" s="344">
        <v>0</v>
      </c>
      <c r="M2219" s="360"/>
      <c r="N2219" s="344">
        <v>0</v>
      </c>
      <c r="O2219" s="360"/>
      <c r="P2219" s="344">
        <v>0</v>
      </c>
      <c r="Q2219" s="360"/>
      <c r="R2219" s="344">
        <v>0</v>
      </c>
    </row>
    <row r="2220" spans="1:18">
      <c r="A2220" s="296">
        <v>1917313</v>
      </c>
      <c r="B2220" s="343" t="s">
        <v>2247</v>
      </c>
      <c r="C2220" s="296" t="s">
        <v>222</v>
      </c>
      <c r="D2220" s="344">
        <v>7.95</v>
      </c>
      <c r="E2220" s="360"/>
      <c r="F2220" s="344">
        <v>0</v>
      </c>
      <c r="G2220" s="360"/>
      <c r="H2220" s="344">
        <v>0</v>
      </c>
      <c r="I2220" s="360"/>
      <c r="J2220" s="344">
        <v>0</v>
      </c>
      <c r="K2220" s="360"/>
      <c r="L2220" s="344">
        <v>0</v>
      </c>
      <c r="M2220" s="360"/>
      <c r="N2220" s="344">
        <v>0</v>
      </c>
      <c r="O2220" s="360"/>
      <c r="P2220" s="344">
        <v>0</v>
      </c>
      <c r="Q2220" s="360"/>
      <c r="R2220" s="344">
        <v>0</v>
      </c>
    </row>
    <row r="2221" spans="1:18">
      <c r="A2221" s="296">
        <v>1917314</v>
      </c>
      <c r="B2221" s="343" t="s">
        <v>2248</v>
      </c>
      <c r="C2221" s="296" t="s">
        <v>222</v>
      </c>
      <c r="D2221" s="344">
        <v>8.4600000000000009</v>
      </c>
      <c r="E2221" s="360">
        <v>0</v>
      </c>
      <c r="F2221" s="344">
        <v>103.12</v>
      </c>
      <c r="G2221" s="360">
        <v>0</v>
      </c>
      <c r="H2221" s="344">
        <v>105.93</v>
      </c>
      <c r="I2221" s="360">
        <v>0</v>
      </c>
      <c r="J2221" s="344">
        <v>107.58</v>
      </c>
      <c r="K2221" s="360">
        <v>0</v>
      </c>
      <c r="L2221" s="344">
        <v>102.79</v>
      </c>
      <c r="M2221" s="360">
        <v>0</v>
      </c>
      <c r="N2221" s="344">
        <v>105.93</v>
      </c>
      <c r="O2221" s="360">
        <v>0</v>
      </c>
      <c r="P2221" s="344">
        <v>97.84</v>
      </c>
      <c r="Q2221" s="360">
        <v>0</v>
      </c>
      <c r="R2221" s="344">
        <v>98.83</v>
      </c>
    </row>
    <row r="2222" spans="1:18">
      <c r="A2222" s="296">
        <v>1917315</v>
      </c>
      <c r="B2222" s="343" t="s">
        <v>2249</v>
      </c>
      <c r="C2222" s="296" t="s">
        <v>222</v>
      </c>
      <c r="D2222" s="344">
        <v>9.08</v>
      </c>
      <c r="E2222" s="360"/>
      <c r="F2222" s="344">
        <v>0</v>
      </c>
      <c r="G2222" s="360"/>
      <c r="H2222" s="344">
        <v>0</v>
      </c>
      <c r="I2222" s="360"/>
      <c r="J2222" s="344">
        <v>0</v>
      </c>
      <c r="K2222" s="360"/>
      <c r="L2222" s="344">
        <v>0</v>
      </c>
      <c r="M2222" s="360"/>
      <c r="N2222" s="344">
        <v>0</v>
      </c>
      <c r="O2222" s="360"/>
      <c r="P2222" s="344">
        <v>0</v>
      </c>
      <c r="Q2222" s="360"/>
      <c r="R2222" s="344">
        <v>0</v>
      </c>
    </row>
    <row r="2223" spans="1:18">
      <c r="A2223" s="296">
        <v>1917316</v>
      </c>
      <c r="B2223" s="343" t="s">
        <v>2250</v>
      </c>
      <c r="C2223" s="296" t="s">
        <v>222</v>
      </c>
      <c r="D2223" s="344">
        <v>9.69</v>
      </c>
      <c r="E2223" s="360"/>
      <c r="F2223" s="344">
        <v>0</v>
      </c>
      <c r="G2223" s="360"/>
      <c r="H2223" s="344">
        <v>0</v>
      </c>
      <c r="I2223" s="360"/>
      <c r="J2223" s="344">
        <v>0</v>
      </c>
      <c r="K2223" s="360"/>
      <c r="L2223" s="344">
        <v>0</v>
      </c>
      <c r="M2223" s="360"/>
      <c r="N2223" s="344">
        <v>0</v>
      </c>
      <c r="O2223" s="360"/>
      <c r="P2223" s="344">
        <v>0</v>
      </c>
      <c r="Q2223" s="360"/>
      <c r="R2223" s="344">
        <v>0</v>
      </c>
    </row>
    <row r="2224" spans="1:18">
      <c r="A2224" s="296">
        <v>1917317</v>
      </c>
      <c r="B2224" s="343" t="s">
        <v>2251</v>
      </c>
      <c r="C2224" s="296" t="s">
        <v>222</v>
      </c>
      <c r="D2224" s="344">
        <v>10.65</v>
      </c>
      <c r="E2224" s="360"/>
      <c r="F2224" s="344">
        <v>0</v>
      </c>
      <c r="G2224" s="360"/>
      <c r="H2224" s="344">
        <v>0</v>
      </c>
      <c r="I2224" s="360"/>
      <c r="J2224" s="344">
        <v>0</v>
      </c>
      <c r="K2224" s="360"/>
      <c r="L2224" s="344">
        <v>0</v>
      </c>
      <c r="M2224" s="360"/>
      <c r="N2224" s="344">
        <v>0</v>
      </c>
      <c r="O2224" s="360"/>
      <c r="P2224" s="344">
        <v>0</v>
      </c>
      <c r="Q2224" s="360"/>
      <c r="R2224" s="344">
        <v>0</v>
      </c>
    </row>
    <row r="2225" spans="1:18">
      <c r="A2225" s="296">
        <v>1917318</v>
      </c>
      <c r="B2225" s="343" t="s">
        <v>2252</v>
      </c>
      <c r="C2225" s="296" t="s">
        <v>222</v>
      </c>
      <c r="D2225" s="344">
        <v>11.5</v>
      </c>
      <c r="E2225" s="360">
        <v>0</v>
      </c>
      <c r="F2225" s="344">
        <v>68.75</v>
      </c>
      <c r="G2225" s="360">
        <v>0</v>
      </c>
      <c r="H2225" s="344">
        <v>70.62</v>
      </c>
      <c r="I2225" s="360">
        <v>0</v>
      </c>
      <c r="J2225" s="344">
        <v>71.72</v>
      </c>
      <c r="K2225" s="360">
        <v>0</v>
      </c>
      <c r="L2225" s="344">
        <v>68.53</v>
      </c>
      <c r="M2225" s="360">
        <v>0</v>
      </c>
      <c r="N2225" s="344">
        <v>70.62</v>
      </c>
      <c r="O2225" s="360">
        <v>0</v>
      </c>
      <c r="P2225" s="344">
        <v>65.23</v>
      </c>
      <c r="Q2225" s="360">
        <v>0</v>
      </c>
      <c r="R2225" s="344">
        <v>65.89</v>
      </c>
    </row>
    <row r="2226" spans="1:18">
      <c r="A2226" s="296">
        <v>1917319</v>
      </c>
      <c r="B2226" s="343" t="s">
        <v>2253</v>
      </c>
      <c r="C2226" s="296" t="s">
        <v>222</v>
      </c>
      <c r="D2226" s="344">
        <v>12.3</v>
      </c>
      <c r="E2226" s="360"/>
      <c r="F2226" s="344">
        <v>0</v>
      </c>
      <c r="G2226" s="360"/>
      <c r="H2226" s="344">
        <v>0</v>
      </c>
      <c r="I2226" s="360"/>
      <c r="J2226" s="344">
        <v>0</v>
      </c>
      <c r="K2226" s="360"/>
      <c r="L2226" s="344">
        <v>0</v>
      </c>
      <c r="M2226" s="360"/>
      <c r="N2226" s="344">
        <v>0</v>
      </c>
      <c r="O2226" s="360"/>
      <c r="P2226" s="344">
        <v>0</v>
      </c>
      <c r="Q2226" s="360"/>
      <c r="R2226" s="344">
        <v>0</v>
      </c>
    </row>
    <row r="2227" spans="1:18">
      <c r="A2227" s="296">
        <v>1917320</v>
      </c>
      <c r="B2227" s="343" t="s">
        <v>2254</v>
      </c>
      <c r="C2227" s="296" t="s">
        <v>222</v>
      </c>
      <c r="D2227" s="344">
        <v>13.17</v>
      </c>
      <c r="E2227" s="360"/>
      <c r="F2227" s="344">
        <v>0</v>
      </c>
      <c r="G2227" s="360"/>
      <c r="H2227" s="344">
        <v>0</v>
      </c>
      <c r="I2227" s="360"/>
      <c r="J2227" s="344">
        <v>0</v>
      </c>
      <c r="K2227" s="360"/>
      <c r="L2227" s="344">
        <v>0</v>
      </c>
      <c r="M2227" s="360"/>
      <c r="N2227" s="344">
        <v>0</v>
      </c>
      <c r="O2227" s="360"/>
      <c r="P2227" s="344">
        <v>0</v>
      </c>
      <c r="Q2227" s="360"/>
      <c r="R2227" s="344">
        <v>0</v>
      </c>
    </row>
    <row r="2228" spans="1:18">
      <c r="A2228" s="296">
        <v>1917321</v>
      </c>
      <c r="B2228" s="343" t="s">
        <v>2255</v>
      </c>
      <c r="C2228" s="296" t="s">
        <v>222</v>
      </c>
      <c r="D2228" s="344">
        <v>16.149999999999999</v>
      </c>
      <c r="E2228" s="360"/>
      <c r="F2228" s="344">
        <v>0</v>
      </c>
      <c r="G2228" s="360"/>
      <c r="H2228" s="344">
        <v>0</v>
      </c>
      <c r="I2228" s="360"/>
      <c r="J2228" s="344">
        <v>0</v>
      </c>
      <c r="K2228" s="360"/>
      <c r="L2228" s="344">
        <v>0</v>
      </c>
      <c r="M2228" s="360"/>
      <c r="N2228" s="344">
        <v>0</v>
      </c>
      <c r="O2228" s="360"/>
      <c r="P2228" s="344">
        <v>0</v>
      </c>
      <c r="Q2228" s="360"/>
      <c r="R2228" s="344">
        <v>0</v>
      </c>
    </row>
    <row r="2229" spans="1:18">
      <c r="A2229" s="296">
        <v>1917322</v>
      </c>
      <c r="B2229" s="343" t="s">
        <v>2256</v>
      </c>
      <c r="C2229" s="296" t="s">
        <v>222</v>
      </c>
      <c r="D2229" s="344">
        <v>18.75</v>
      </c>
      <c r="E2229" s="360">
        <v>0</v>
      </c>
      <c r="F2229" s="344">
        <v>68.75</v>
      </c>
      <c r="G2229" s="360">
        <v>0</v>
      </c>
      <c r="H2229" s="344">
        <v>70.62</v>
      </c>
      <c r="I2229" s="360">
        <v>0</v>
      </c>
      <c r="J2229" s="344">
        <v>71.72</v>
      </c>
      <c r="K2229" s="360">
        <v>0</v>
      </c>
      <c r="L2229" s="344">
        <v>68.53</v>
      </c>
      <c r="M2229" s="360">
        <v>0</v>
      </c>
      <c r="N2229" s="344">
        <v>70.62</v>
      </c>
      <c r="O2229" s="360">
        <v>0</v>
      </c>
      <c r="P2229" s="344">
        <v>65.23</v>
      </c>
      <c r="Q2229" s="360">
        <v>0</v>
      </c>
      <c r="R2229" s="344">
        <v>65.89</v>
      </c>
    </row>
    <row r="2230" spans="1:18">
      <c r="A2230" s="296">
        <v>1917323</v>
      </c>
      <c r="B2230" s="343" t="s">
        <v>2257</v>
      </c>
      <c r="C2230" s="296" t="s">
        <v>222</v>
      </c>
      <c r="D2230" s="344">
        <v>22.1</v>
      </c>
      <c r="E2230" s="360">
        <v>1</v>
      </c>
      <c r="F2230" s="344">
        <v>25.14</v>
      </c>
      <c r="G2230" s="360">
        <v>1</v>
      </c>
      <c r="H2230" s="344">
        <v>25.14</v>
      </c>
      <c r="I2230" s="360">
        <v>1</v>
      </c>
      <c r="J2230" s="344">
        <v>25.14</v>
      </c>
      <c r="K2230" s="360">
        <v>1</v>
      </c>
      <c r="L2230" s="344">
        <v>24.98</v>
      </c>
      <c r="M2230" s="360">
        <v>0.22459999999999999</v>
      </c>
      <c r="N2230" s="344">
        <v>25.14</v>
      </c>
      <c r="O2230" s="360">
        <v>1</v>
      </c>
      <c r="P2230" s="344">
        <v>25.14</v>
      </c>
      <c r="Q2230" s="360">
        <v>1</v>
      </c>
      <c r="R2230" s="344">
        <v>25.14</v>
      </c>
    </row>
    <row r="2231" spans="1:18">
      <c r="A2231" s="296">
        <v>1917324</v>
      </c>
      <c r="B2231" s="343" t="s">
        <v>2258</v>
      </c>
      <c r="C2231" s="296" t="s">
        <v>222</v>
      </c>
      <c r="D2231" s="344">
        <v>25.62</v>
      </c>
      <c r="E2231" s="360">
        <v>1</v>
      </c>
      <c r="F2231" s="344">
        <v>3.83</v>
      </c>
      <c r="G2231" s="360">
        <v>1</v>
      </c>
      <c r="H2231" s="344">
        <v>3.83</v>
      </c>
      <c r="I2231" s="360">
        <v>1</v>
      </c>
      <c r="J2231" s="344">
        <v>3.83</v>
      </c>
      <c r="K2231" s="360">
        <v>1</v>
      </c>
      <c r="L2231" s="344">
        <v>3.8</v>
      </c>
      <c r="M2231" s="360">
        <v>0.15529999999999999</v>
      </c>
      <c r="N2231" s="344">
        <v>3.83</v>
      </c>
      <c r="O2231" s="360">
        <v>1</v>
      </c>
      <c r="P2231" s="344">
        <v>3.83</v>
      </c>
      <c r="Q2231" s="360">
        <v>1</v>
      </c>
      <c r="R2231" s="344">
        <v>3.83</v>
      </c>
    </row>
    <row r="2232" spans="1:18">
      <c r="A2232" s="296">
        <v>1917325</v>
      </c>
      <c r="B2232" s="343" t="s">
        <v>2259</v>
      </c>
      <c r="C2232" s="296" t="s">
        <v>222</v>
      </c>
      <c r="D2232" s="344">
        <v>29.79</v>
      </c>
      <c r="E2232" s="360">
        <v>1</v>
      </c>
      <c r="F2232" s="344">
        <v>9.49</v>
      </c>
      <c r="G2232" s="360">
        <v>1</v>
      </c>
      <c r="H2232" s="344">
        <v>9.49</v>
      </c>
      <c r="I2232" s="360">
        <v>1</v>
      </c>
      <c r="J2232" s="344">
        <v>9.49</v>
      </c>
      <c r="K2232" s="360">
        <v>1</v>
      </c>
      <c r="L2232" s="344">
        <v>9.42</v>
      </c>
      <c r="M2232" s="360">
        <v>0.155</v>
      </c>
      <c r="N2232" s="344">
        <v>9.49</v>
      </c>
      <c r="O2232" s="360">
        <v>1</v>
      </c>
      <c r="P2232" s="344">
        <v>9.49</v>
      </c>
      <c r="Q2232" s="360">
        <v>1</v>
      </c>
      <c r="R2232" s="344">
        <v>9.49</v>
      </c>
    </row>
    <row r="2233" spans="1:18">
      <c r="A2233" s="296">
        <v>1917326</v>
      </c>
      <c r="B2233" s="343" t="s">
        <v>2260</v>
      </c>
      <c r="C2233" s="296" t="s">
        <v>222</v>
      </c>
      <c r="D2233" s="344">
        <v>35.43</v>
      </c>
      <c r="E2233" s="360">
        <v>1</v>
      </c>
      <c r="F2233" s="344">
        <v>43.64</v>
      </c>
      <c r="G2233" s="360">
        <v>1</v>
      </c>
      <c r="H2233" s="344">
        <v>43.64</v>
      </c>
      <c r="I2233" s="360">
        <v>1</v>
      </c>
      <c r="J2233" s="344">
        <v>43.64</v>
      </c>
      <c r="K2233" s="360">
        <v>1</v>
      </c>
      <c r="L2233" s="344">
        <v>43.33</v>
      </c>
      <c r="M2233" s="360">
        <v>0.16200000000000001</v>
      </c>
      <c r="N2233" s="344">
        <v>43.64</v>
      </c>
      <c r="O2233" s="360">
        <v>1</v>
      </c>
      <c r="P2233" s="344">
        <v>43.64</v>
      </c>
      <c r="Q2233" s="360">
        <v>1</v>
      </c>
      <c r="R2233" s="344">
        <v>43.64</v>
      </c>
    </row>
    <row r="2234" spans="1:18">
      <c r="A2234" s="296">
        <v>1917327</v>
      </c>
      <c r="B2234" s="343" t="s">
        <v>2261</v>
      </c>
      <c r="C2234" s="296" t="s">
        <v>222</v>
      </c>
      <c r="D2234" s="344">
        <v>41.18</v>
      </c>
      <c r="E2234" s="360">
        <v>0</v>
      </c>
      <c r="F2234" s="344">
        <v>165.18</v>
      </c>
      <c r="G2234" s="360">
        <v>0</v>
      </c>
      <c r="H2234" s="344">
        <v>169.68</v>
      </c>
      <c r="I2234" s="360">
        <v>0</v>
      </c>
      <c r="J2234" s="344">
        <v>172.32</v>
      </c>
      <c r="K2234" s="360">
        <v>0</v>
      </c>
      <c r="L2234" s="344">
        <v>164.65</v>
      </c>
      <c r="M2234" s="360">
        <v>0</v>
      </c>
      <c r="N2234" s="344">
        <v>169.68</v>
      </c>
      <c r="O2234" s="360">
        <v>0</v>
      </c>
      <c r="P2234" s="344">
        <v>156.72</v>
      </c>
      <c r="Q2234" s="360">
        <v>0</v>
      </c>
      <c r="R2234" s="344">
        <v>158.31</v>
      </c>
    </row>
    <row r="2235" spans="1:18">
      <c r="A2235" s="296">
        <v>1917328</v>
      </c>
      <c r="B2235" s="343" t="s">
        <v>2262</v>
      </c>
      <c r="C2235" s="296" t="s">
        <v>222</v>
      </c>
      <c r="D2235" s="344">
        <v>47.79</v>
      </c>
      <c r="E2235" s="360">
        <v>1</v>
      </c>
      <c r="F2235" s="344">
        <v>27.43</v>
      </c>
      <c r="G2235" s="360">
        <v>1</v>
      </c>
      <c r="H2235" s="344">
        <v>27.43</v>
      </c>
      <c r="I2235" s="360">
        <v>1</v>
      </c>
      <c r="J2235" s="344">
        <v>27.43</v>
      </c>
      <c r="K2235" s="360">
        <v>1</v>
      </c>
      <c r="L2235" s="344">
        <v>27.27</v>
      </c>
      <c r="M2235" s="360">
        <v>0.28970000000000001</v>
      </c>
      <c r="N2235" s="344">
        <v>27.43</v>
      </c>
      <c r="O2235" s="360">
        <v>1</v>
      </c>
      <c r="P2235" s="344">
        <v>27.43</v>
      </c>
      <c r="Q2235" s="360">
        <v>1</v>
      </c>
      <c r="R2235" s="344">
        <v>27.43</v>
      </c>
    </row>
    <row r="2236" spans="1:18">
      <c r="A2236" s="296">
        <v>1917329</v>
      </c>
      <c r="B2236" s="343" t="s">
        <v>2263</v>
      </c>
      <c r="C2236" s="296" t="s">
        <v>222</v>
      </c>
      <c r="D2236" s="344">
        <v>52.3</v>
      </c>
      <c r="E2236" s="360">
        <v>1</v>
      </c>
      <c r="F2236" s="344">
        <v>4.07</v>
      </c>
      <c r="G2236" s="360">
        <v>1</v>
      </c>
      <c r="H2236" s="344">
        <v>4.07</v>
      </c>
      <c r="I2236" s="360">
        <v>1</v>
      </c>
      <c r="J2236" s="344">
        <v>4.07</v>
      </c>
      <c r="K2236" s="360">
        <v>1</v>
      </c>
      <c r="L2236" s="344">
        <v>4.04</v>
      </c>
      <c r="M2236" s="360">
        <v>0.2054</v>
      </c>
      <c r="N2236" s="344">
        <v>4.07</v>
      </c>
      <c r="O2236" s="360">
        <v>1</v>
      </c>
      <c r="P2236" s="344">
        <v>4.07</v>
      </c>
      <c r="Q2236" s="360">
        <v>1</v>
      </c>
      <c r="R2236" s="344">
        <v>4.07</v>
      </c>
    </row>
    <row r="2237" spans="1:18">
      <c r="A2237" s="296">
        <v>1917330</v>
      </c>
      <c r="B2237" s="343" t="s">
        <v>2264</v>
      </c>
      <c r="C2237" s="296" t="s">
        <v>222</v>
      </c>
      <c r="D2237" s="344">
        <v>57.85</v>
      </c>
      <c r="E2237" s="360">
        <v>1</v>
      </c>
      <c r="F2237" s="344">
        <v>10.09</v>
      </c>
      <c r="G2237" s="360">
        <v>1</v>
      </c>
      <c r="H2237" s="344">
        <v>10.09</v>
      </c>
      <c r="I2237" s="360">
        <v>1</v>
      </c>
      <c r="J2237" s="344">
        <v>10.09</v>
      </c>
      <c r="K2237" s="360">
        <v>1</v>
      </c>
      <c r="L2237" s="344">
        <v>10.02</v>
      </c>
      <c r="M2237" s="360">
        <v>0.2056</v>
      </c>
      <c r="N2237" s="344">
        <v>10.09</v>
      </c>
      <c r="O2237" s="360">
        <v>1</v>
      </c>
      <c r="P2237" s="344">
        <v>10.09</v>
      </c>
      <c r="Q2237" s="360">
        <v>1</v>
      </c>
      <c r="R2237" s="344">
        <v>10.09</v>
      </c>
    </row>
    <row r="2238" spans="1:18">
      <c r="A2238" s="296">
        <v>1917308</v>
      </c>
      <c r="B2238" s="343" t="s">
        <v>2265</v>
      </c>
      <c r="C2238" s="296" t="s">
        <v>222</v>
      </c>
      <c r="D2238" s="344">
        <v>5.47</v>
      </c>
      <c r="E2238" s="360">
        <v>1</v>
      </c>
      <c r="F2238" s="344">
        <v>46.5</v>
      </c>
      <c r="G2238" s="360">
        <v>1</v>
      </c>
      <c r="H2238" s="344">
        <v>46.5</v>
      </c>
      <c r="I2238" s="360">
        <v>1</v>
      </c>
      <c r="J2238" s="344">
        <v>46.5</v>
      </c>
      <c r="K2238" s="360">
        <v>1</v>
      </c>
      <c r="L2238" s="344">
        <v>46.19</v>
      </c>
      <c r="M2238" s="360">
        <v>0.21390000000000001</v>
      </c>
      <c r="N2238" s="344">
        <v>46.5</v>
      </c>
      <c r="O2238" s="360">
        <v>1</v>
      </c>
      <c r="P2238" s="344">
        <v>46.5</v>
      </c>
      <c r="Q2238" s="360">
        <v>1</v>
      </c>
      <c r="R2238" s="344">
        <v>46.5</v>
      </c>
    </row>
    <row r="2239" spans="1:18">
      <c r="A2239" s="296">
        <v>1917309</v>
      </c>
      <c r="B2239" s="343" t="s">
        <v>2266</v>
      </c>
      <c r="C2239" s="296" t="s">
        <v>222</v>
      </c>
      <c r="D2239" s="344">
        <v>5.79</v>
      </c>
      <c r="E2239" s="360">
        <v>0</v>
      </c>
      <c r="F2239" s="344">
        <v>165.18</v>
      </c>
      <c r="G2239" s="360">
        <v>0</v>
      </c>
      <c r="H2239" s="344">
        <v>169.68</v>
      </c>
      <c r="I2239" s="360">
        <v>0</v>
      </c>
      <c r="J2239" s="344">
        <v>172.32</v>
      </c>
      <c r="K2239" s="360">
        <v>0</v>
      </c>
      <c r="L2239" s="344">
        <v>164.65</v>
      </c>
      <c r="M2239" s="360">
        <v>0</v>
      </c>
      <c r="N2239" s="344">
        <v>169.68</v>
      </c>
      <c r="O2239" s="360">
        <v>0</v>
      </c>
      <c r="P2239" s="344">
        <v>156.72</v>
      </c>
      <c r="Q2239" s="360">
        <v>0</v>
      </c>
      <c r="R2239" s="344">
        <v>158.31</v>
      </c>
    </row>
    <row r="2240" spans="1:18">
      <c r="A2240" s="296">
        <v>1917310</v>
      </c>
      <c r="B2240" s="343" t="s">
        <v>2267</v>
      </c>
      <c r="C2240" s="296" t="s">
        <v>222</v>
      </c>
      <c r="D2240" s="344">
        <v>6.13</v>
      </c>
      <c r="E2240" s="360"/>
      <c r="F2240" s="344">
        <v>0</v>
      </c>
      <c r="G2240" s="360"/>
      <c r="H2240" s="344">
        <v>0</v>
      </c>
      <c r="I2240" s="360"/>
      <c r="J2240" s="344">
        <v>0</v>
      </c>
      <c r="K2240" s="360"/>
      <c r="L2240" s="344">
        <v>0</v>
      </c>
      <c r="M2240" s="360"/>
      <c r="N2240" s="344">
        <v>0</v>
      </c>
      <c r="O2240" s="360"/>
      <c r="P2240" s="344">
        <v>0</v>
      </c>
      <c r="Q2240" s="360"/>
      <c r="R2240" s="344">
        <v>0</v>
      </c>
    </row>
    <row r="2241" spans="1:18">
      <c r="A2241" s="296">
        <v>1917730</v>
      </c>
      <c r="B2241" s="343" t="s">
        <v>2268</v>
      </c>
      <c r="C2241" s="296" t="s">
        <v>222</v>
      </c>
      <c r="D2241" s="344">
        <v>5.4</v>
      </c>
      <c r="E2241" s="360"/>
      <c r="F2241" s="344">
        <v>0</v>
      </c>
      <c r="G2241" s="360"/>
      <c r="H2241" s="344">
        <v>0</v>
      </c>
      <c r="I2241" s="360"/>
      <c r="J2241" s="344">
        <v>0</v>
      </c>
      <c r="K2241" s="360"/>
      <c r="L2241" s="344">
        <v>0</v>
      </c>
      <c r="M2241" s="360"/>
      <c r="N2241" s="344">
        <v>0</v>
      </c>
      <c r="O2241" s="360"/>
      <c r="P2241" s="344">
        <v>0</v>
      </c>
      <c r="Q2241" s="360"/>
      <c r="R2241" s="344">
        <v>0</v>
      </c>
    </row>
    <row r="2242" spans="1:18">
      <c r="A2242" s="296">
        <v>1917415</v>
      </c>
      <c r="B2242" s="343" t="s">
        <v>2269</v>
      </c>
      <c r="C2242" s="296" t="s">
        <v>222</v>
      </c>
      <c r="D2242" s="344">
        <v>6.71</v>
      </c>
      <c r="E2242" s="360"/>
      <c r="F2242" s="344">
        <v>0</v>
      </c>
      <c r="G2242" s="360"/>
      <c r="H2242" s="344">
        <v>0</v>
      </c>
      <c r="I2242" s="360"/>
      <c r="J2242" s="344">
        <v>0</v>
      </c>
      <c r="K2242" s="360"/>
      <c r="L2242" s="344">
        <v>0</v>
      </c>
      <c r="M2242" s="360"/>
      <c r="N2242" s="344">
        <v>0</v>
      </c>
      <c r="O2242" s="360"/>
      <c r="P2242" s="344">
        <v>0</v>
      </c>
      <c r="Q2242" s="360"/>
      <c r="R2242" s="344">
        <v>0</v>
      </c>
    </row>
    <row r="2243" spans="1:18">
      <c r="A2243" s="296">
        <v>1917416</v>
      </c>
      <c r="B2243" s="343" t="s">
        <v>2270</v>
      </c>
      <c r="C2243" s="296" t="s">
        <v>222</v>
      </c>
      <c r="D2243" s="344">
        <v>7.46</v>
      </c>
      <c r="E2243" s="360"/>
      <c r="F2243" s="344">
        <v>0</v>
      </c>
      <c r="G2243" s="360"/>
      <c r="H2243" s="344">
        <v>0</v>
      </c>
      <c r="I2243" s="360"/>
      <c r="J2243" s="344">
        <v>0</v>
      </c>
      <c r="K2243" s="360"/>
      <c r="L2243" s="344">
        <v>0</v>
      </c>
      <c r="M2243" s="360"/>
      <c r="N2243" s="344">
        <v>0</v>
      </c>
      <c r="O2243" s="360"/>
      <c r="P2243" s="344">
        <v>0</v>
      </c>
      <c r="Q2243" s="360"/>
      <c r="R2243" s="344">
        <v>0</v>
      </c>
    </row>
    <row r="2244" spans="1:18">
      <c r="A2244" s="296">
        <v>1917417</v>
      </c>
      <c r="B2244" s="343" t="s">
        <v>2271</v>
      </c>
      <c r="C2244" s="296" t="s">
        <v>222</v>
      </c>
      <c r="D2244" s="344">
        <v>7.97</v>
      </c>
      <c r="E2244" s="360">
        <v>0</v>
      </c>
      <c r="F2244" s="344">
        <v>86.93</v>
      </c>
      <c r="G2244" s="360">
        <v>0</v>
      </c>
      <c r="H2244" s="344">
        <v>89.3</v>
      </c>
      <c r="I2244" s="360">
        <v>0</v>
      </c>
      <c r="J2244" s="344">
        <v>90.69</v>
      </c>
      <c r="K2244" s="360">
        <v>0</v>
      </c>
      <c r="L2244" s="344">
        <v>86.65</v>
      </c>
      <c r="M2244" s="360">
        <v>0</v>
      </c>
      <c r="N2244" s="344">
        <v>89.3</v>
      </c>
      <c r="O2244" s="360">
        <v>0</v>
      </c>
      <c r="P2244" s="344">
        <v>82.48</v>
      </c>
      <c r="Q2244" s="360">
        <v>0</v>
      </c>
      <c r="R2244" s="344">
        <v>83.32</v>
      </c>
    </row>
    <row r="2245" spans="1:18">
      <c r="A2245" s="296">
        <v>1917418</v>
      </c>
      <c r="B2245" s="343" t="s">
        <v>2272</v>
      </c>
      <c r="C2245" s="296" t="s">
        <v>222</v>
      </c>
      <c r="D2245" s="344">
        <v>8.4499999999999993</v>
      </c>
      <c r="E2245" s="360">
        <v>1</v>
      </c>
      <c r="F2245" s="344">
        <v>21.73</v>
      </c>
      <c r="G2245" s="360">
        <v>1</v>
      </c>
      <c r="H2245" s="344">
        <v>21.73</v>
      </c>
      <c r="I2245" s="360">
        <v>1</v>
      </c>
      <c r="J2245" s="344">
        <v>21.73</v>
      </c>
      <c r="K2245" s="360">
        <v>1</v>
      </c>
      <c r="L2245" s="344">
        <v>21.59</v>
      </c>
      <c r="M2245" s="360">
        <v>0.25979999999999998</v>
      </c>
      <c r="N2245" s="344">
        <v>21.73</v>
      </c>
      <c r="O2245" s="360">
        <v>1</v>
      </c>
      <c r="P2245" s="344">
        <v>21.73</v>
      </c>
      <c r="Q2245" s="360">
        <v>1</v>
      </c>
      <c r="R2245" s="344">
        <v>21.73</v>
      </c>
    </row>
    <row r="2246" spans="1:18">
      <c r="A2246" s="296">
        <v>1917419</v>
      </c>
      <c r="B2246" s="343" t="s">
        <v>2273</v>
      </c>
      <c r="C2246" s="296" t="s">
        <v>222</v>
      </c>
      <c r="D2246" s="344">
        <v>8.86</v>
      </c>
      <c r="E2246" s="360">
        <v>1</v>
      </c>
      <c r="F2246" s="344">
        <v>3.26</v>
      </c>
      <c r="G2246" s="360">
        <v>1</v>
      </c>
      <c r="H2246" s="344">
        <v>3.26</v>
      </c>
      <c r="I2246" s="360">
        <v>1</v>
      </c>
      <c r="J2246" s="344">
        <v>3.26</v>
      </c>
      <c r="K2246" s="360">
        <v>1</v>
      </c>
      <c r="L2246" s="344">
        <v>3.24</v>
      </c>
      <c r="M2246" s="360">
        <v>0.18210000000000001</v>
      </c>
      <c r="N2246" s="344">
        <v>3.26</v>
      </c>
      <c r="O2246" s="360">
        <v>1</v>
      </c>
      <c r="P2246" s="344">
        <v>3.26</v>
      </c>
      <c r="Q2246" s="360">
        <v>1</v>
      </c>
      <c r="R2246" s="344">
        <v>3.26</v>
      </c>
    </row>
    <row r="2247" spans="1:18">
      <c r="A2247" s="296">
        <v>1917420</v>
      </c>
      <c r="B2247" s="343" t="s">
        <v>2274</v>
      </c>
      <c r="C2247" s="296" t="s">
        <v>222</v>
      </c>
      <c r="D2247" s="344">
        <v>9.3699999999999992</v>
      </c>
      <c r="E2247" s="360">
        <v>1</v>
      </c>
      <c r="F2247" s="344">
        <v>8.08</v>
      </c>
      <c r="G2247" s="360">
        <v>1</v>
      </c>
      <c r="H2247" s="344">
        <v>8.08</v>
      </c>
      <c r="I2247" s="360">
        <v>1</v>
      </c>
      <c r="J2247" s="344">
        <v>8.08</v>
      </c>
      <c r="K2247" s="360">
        <v>1</v>
      </c>
      <c r="L2247" s="344">
        <v>8.0299999999999994</v>
      </c>
      <c r="M2247" s="360">
        <v>0.18179999999999999</v>
      </c>
      <c r="N2247" s="344">
        <v>8.08</v>
      </c>
      <c r="O2247" s="360">
        <v>1</v>
      </c>
      <c r="P2247" s="344">
        <v>8.08</v>
      </c>
      <c r="Q2247" s="360">
        <v>1</v>
      </c>
      <c r="R2247" s="344">
        <v>8.08</v>
      </c>
    </row>
    <row r="2248" spans="1:18">
      <c r="A2248" s="296">
        <v>1917421</v>
      </c>
      <c r="B2248" s="343" t="s">
        <v>2275</v>
      </c>
      <c r="C2248" s="296" t="s">
        <v>222</v>
      </c>
      <c r="D2248" s="344">
        <v>10.16</v>
      </c>
      <c r="E2248" s="360">
        <v>1</v>
      </c>
      <c r="F2248" s="344">
        <v>37.24</v>
      </c>
      <c r="G2248" s="360">
        <v>1</v>
      </c>
      <c r="H2248" s="344">
        <v>37.24</v>
      </c>
      <c r="I2248" s="360">
        <v>1</v>
      </c>
      <c r="J2248" s="344">
        <v>37.24</v>
      </c>
      <c r="K2248" s="360">
        <v>1</v>
      </c>
      <c r="L2248" s="344">
        <v>36.99</v>
      </c>
      <c r="M2248" s="360">
        <v>0.1898</v>
      </c>
      <c r="N2248" s="344">
        <v>37.24</v>
      </c>
      <c r="O2248" s="360">
        <v>1</v>
      </c>
      <c r="P2248" s="344">
        <v>37.24</v>
      </c>
      <c r="Q2248" s="360">
        <v>1</v>
      </c>
      <c r="R2248" s="344">
        <v>37.24</v>
      </c>
    </row>
    <row r="2249" spans="1:18">
      <c r="A2249" s="296">
        <v>1917422</v>
      </c>
      <c r="B2249" s="343" t="s">
        <v>2276</v>
      </c>
      <c r="C2249" s="296" t="s">
        <v>222</v>
      </c>
      <c r="D2249" s="344">
        <v>10.63</v>
      </c>
      <c r="E2249" s="360">
        <v>0</v>
      </c>
      <c r="F2249" s="344">
        <v>139.81</v>
      </c>
      <c r="G2249" s="360">
        <v>0</v>
      </c>
      <c r="H2249" s="344">
        <v>143.61000000000001</v>
      </c>
      <c r="I2249" s="360">
        <v>0</v>
      </c>
      <c r="J2249" s="344">
        <v>145.85</v>
      </c>
      <c r="K2249" s="360">
        <v>0</v>
      </c>
      <c r="L2249" s="344">
        <v>139.36000000000001</v>
      </c>
      <c r="M2249" s="360">
        <v>0</v>
      </c>
      <c r="N2249" s="344">
        <v>143.61000000000001</v>
      </c>
      <c r="O2249" s="360">
        <v>0</v>
      </c>
      <c r="P2249" s="344">
        <v>132.65</v>
      </c>
      <c r="Q2249" s="360">
        <v>0</v>
      </c>
      <c r="R2249" s="344">
        <v>133.99</v>
      </c>
    </row>
    <row r="2250" spans="1:18">
      <c r="A2250" s="296">
        <v>1917423</v>
      </c>
      <c r="B2250" s="343" t="s">
        <v>2277</v>
      </c>
      <c r="C2250" s="296" t="s">
        <v>222</v>
      </c>
      <c r="D2250" s="344">
        <v>11.12</v>
      </c>
      <c r="E2250" s="360">
        <v>1</v>
      </c>
      <c r="F2250" s="344">
        <v>0.06</v>
      </c>
      <c r="G2250" s="360">
        <v>0</v>
      </c>
      <c r="H2250" s="344">
        <v>0.05</v>
      </c>
      <c r="I2250" s="360">
        <v>1</v>
      </c>
      <c r="J2250" s="344">
        <v>7.0000000000000007E-2</v>
      </c>
      <c r="K2250" s="360">
        <v>0</v>
      </c>
      <c r="L2250" s="344">
        <v>0.08</v>
      </c>
      <c r="M2250" s="360">
        <v>0</v>
      </c>
      <c r="N2250" s="344">
        <v>0.05</v>
      </c>
      <c r="O2250" s="360">
        <v>0</v>
      </c>
      <c r="P2250" s="344">
        <v>0.05</v>
      </c>
      <c r="Q2250" s="360">
        <v>0</v>
      </c>
      <c r="R2250" s="344">
        <v>0.05</v>
      </c>
    </row>
    <row r="2251" spans="1:18">
      <c r="A2251" s="296">
        <v>1917424</v>
      </c>
      <c r="B2251" s="343" t="s">
        <v>2278</v>
      </c>
      <c r="C2251" s="296" t="s">
        <v>222</v>
      </c>
      <c r="D2251" s="344">
        <v>11.63</v>
      </c>
      <c r="E2251" s="360">
        <v>1</v>
      </c>
      <c r="F2251" s="344">
        <v>0.01</v>
      </c>
      <c r="G2251" s="360">
        <v>0</v>
      </c>
      <c r="H2251" s="344">
        <v>0.01</v>
      </c>
      <c r="I2251" s="360">
        <v>1</v>
      </c>
      <c r="J2251" s="344">
        <v>0.01</v>
      </c>
      <c r="K2251" s="360">
        <v>0</v>
      </c>
      <c r="L2251" s="344">
        <v>0.01</v>
      </c>
      <c r="M2251" s="360">
        <v>0</v>
      </c>
      <c r="N2251" s="344">
        <v>0.01</v>
      </c>
      <c r="O2251" s="360">
        <v>0</v>
      </c>
      <c r="P2251" s="344">
        <v>0.01</v>
      </c>
      <c r="Q2251" s="360">
        <v>0</v>
      </c>
      <c r="R2251" s="344">
        <v>0.01</v>
      </c>
    </row>
    <row r="2252" spans="1:18">
      <c r="A2252" s="296">
        <v>1917425</v>
      </c>
      <c r="B2252" s="343" t="s">
        <v>2279</v>
      </c>
      <c r="C2252" s="296" t="s">
        <v>222</v>
      </c>
      <c r="D2252" s="344">
        <v>12.61</v>
      </c>
      <c r="E2252" s="360">
        <v>1</v>
      </c>
      <c r="F2252" s="344">
        <v>7.0000000000000007E-2</v>
      </c>
      <c r="G2252" s="360">
        <v>0</v>
      </c>
      <c r="H2252" s="344">
        <v>0.06</v>
      </c>
      <c r="I2252" s="360">
        <v>1</v>
      </c>
      <c r="J2252" s="344">
        <v>0.08</v>
      </c>
      <c r="K2252" s="360">
        <v>0</v>
      </c>
      <c r="L2252" s="344">
        <v>0.1</v>
      </c>
      <c r="M2252" s="360">
        <v>0</v>
      </c>
      <c r="N2252" s="344">
        <v>7.0000000000000007E-2</v>
      </c>
      <c r="O2252" s="360">
        <v>0</v>
      </c>
      <c r="P2252" s="344">
        <v>0.06</v>
      </c>
      <c r="Q2252" s="360">
        <v>0</v>
      </c>
      <c r="R2252" s="344">
        <v>7.0000000000000007E-2</v>
      </c>
    </row>
    <row r="2253" spans="1:18">
      <c r="A2253" s="296">
        <v>1917426</v>
      </c>
      <c r="B2253" s="343" t="s">
        <v>2280</v>
      </c>
      <c r="C2253" s="296" t="s">
        <v>222</v>
      </c>
      <c r="D2253" s="344">
        <v>13.71</v>
      </c>
      <c r="E2253" s="360">
        <v>0</v>
      </c>
      <c r="F2253" s="344">
        <v>5.04</v>
      </c>
      <c r="G2253" s="360">
        <v>0</v>
      </c>
      <c r="H2253" s="344">
        <v>4.49</v>
      </c>
      <c r="I2253" s="360">
        <v>0</v>
      </c>
      <c r="J2253" s="344">
        <v>4.22</v>
      </c>
      <c r="K2253" s="360">
        <v>0</v>
      </c>
      <c r="L2253" s="344">
        <v>4.8600000000000003</v>
      </c>
      <c r="M2253" s="360">
        <v>0</v>
      </c>
      <c r="N2253" s="344">
        <v>4.7699999999999996</v>
      </c>
      <c r="O2253" s="360">
        <v>0</v>
      </c>
      <c r="P2253" s="344">
        <v>3.3</v>
      </c>
      <c r="Q2253" s="360">
        <v>0</v>
      </c>
      <c r="R2253" s="344">
        <v>3.9</v>
      </c>
    </row>
    <row r="2254" spans="1:18">
      <c r="A2254" s="296">
        <v>1917427</v>
      </c>
      <c r="B2254" s="343" t="s">
        <v>2281</v>
      </c>
      <c r="C2254" s="296" t="s">
        <v>222</v>
      </c>
      <c r="D2254" s="344">
        <v>15.72</v>
      </c>
      <c r="E2254" s="360">
        <v>1</v>
      </c>
      <c r="F2254" s="344">
        <v>0.14000000000000001</v>
      </c>
      <c r="G2254" s="360">
        <v>0</v>
      </c>
      <c r="H2254" s="344">
        <v>0.23</v>
      </c>
      <c r="I2254" s="360">
        <v>1</v>
      </c>
      <c r="J2254" s="344">
        <v>0.08</v>
      </c>
      <c r="K2254" s="360">
        <v>0</v>
      </c>
      <c r="L2254" s="344">
        <v>0.21</v>
      </c>
      <c r="M2254" s="360">
        <v>0</v>
      </c>
      <c r="N2254" s="344">
        <v>0.09</v>
      </c>
      <c r="O2254" s="360">
        <v>0</v>
      </c>
      <c r="P2254" s="344">
        <v>0.23</v>
      </c>
      <c r="Q2254" s="360">
        <v>1</v>
      </c>
      <c r="R2254" s="344">
        <v>0.18</v>
      </c>
    </row>
    <row r="2255" spans="1:18">
      <c r="A2255" s="296">
        <v>1917428</v>
      </c>
      <c r="B2255" s="343" t="s">
        <v>2282</v>
      </c>
      <c r="C2255" s="296" t="s">
        <v>222</v>
      </c>
      <c r="D2255" s="344">
        <v>18.079999999999998</v>
      </c>
      <c r="E2255" s="360">
        <v>1</v>
      </c>
      <c r="F2255" s="344">
        <v>0.03</v>
      </c>
      <c r="G2255" s="360">
        <v>0</v>
      </c>
      <c r="H2255" s="344">
        <v>0.04</v>
      </c>
      <c r="I2255" s="360">
        <v>1</v>
      </c>
      <c r="J2255" s="344">
        <v>0.01</v>
      </c>
      <c r="K2255" s="360">
        <v>0</v>
      </c>
      <c r="L2255" s="344">
        <v>0.04</v>
      </c>
      <c r="M2255" s="360">
        <v>0</v>
      </c>
      <c r="N2255" s="344">
        <v>0.01</v>
      </c>
      <c r="O2255" s="360">
        <v>0</v>
      </c>
      <c r="P2255" s="344">
        <v>0.04</v>
      </c>
      <c r="Q2255" s="360">
        <v>1</v>
      </c>
      <c r="R2255" s="344">
        <v>0.03</v>
      </c>
    </row>
    <row r="2256" spans="1:18">
      <c r="A2256" s="296">
        <v>1917429</v>
      </c>
      <c r="B2256" s="343" t="s">
        <v>2283</v>
      </c>
      <c r="C2256" s="296" t="s">
        <v>222</v>
      </c>
      <c r="D2256" s="344">
        <v>20.56</v>
      </c>
      <c r="E2256" s="360">
        <v>1</v>
      </c>
      <c r="F2256" s="344">
        <v>0.1</v>
      </c>
      <c r="G2256" s="360">
        <v>0</v>
      </c>
      <c r="H2256" s="344">
        <v>0.16</v>
      </c>
      <c r="I2256" s="360">
        <v>1</v>
      </c>
      <c r="J2256" s="344">
        <v>0.06</v>
      </c>
      <c r="K2256" s="360">
        <v>0</v>
      </c>
      <c r="L2256" s="344">
        <v>0.14000000000000001</v>
      </c>
      <c r="M2256" s="360">
        <v>0</v>
      </c>
      <c r="N2256" s="344">
        <v>0.06</v>
      </c>
      <c r="O2256" s="360">
        <v>0</v>
      </c>
      <c r="P2256" s="344">
        <v>0.16</v>
      </c>
      <c r="Q2256" s="360">
        <v>1</v>
      </c>
      <c r="R2256" s="344">
        <v>0.12</v>
      </c>
    </row>
    <row r="2257" spans="1:18">
      <c r="A2257" s="296">
        <v>1917430</v>
      </c>
      <c r="B2257" s="343" t="s">
        <v>2284</v>
      </c>
      <c r="C2257" s="296" t="s">
        <v>222</v>
      </c>
      <c r="D2257" s="344">
        <v>23.82</v>
      </c>
      <c r="E2257" s="360">
        <v>0</v>
      </c>
      <c r="F2257" s="344">
        <v>4.8600000000000003</v>
      </c>
      <c r="G2257" s="360">
        <v>0</v>
      </c>
      <c r="H2257" s="344">
        <v>4.33</v>
      </c>
      <c r="I2257" s="360">
        <v>0</v>
      </c>
      <c r="J2257" s="344">
        <v>4.0599999999999996</v>
      </c>
      <c r="K2257" s="360">
        <v>0</v>
      </c>
      <c r="L2257" s="344">
        <v>4.68</v>
      </c>
      <c r="M2257" s="360">
        <v>0</v>
      </c>
      <c r="N2257" s="344">
        <v>4.59</v>
      </c>
      <c r="O2257" s="360">
        <v>0</v>
      </c>
      <c r="P2257" s="344">
        <v>3.18</v>
      </c>
      <c r="Q2257" s="360">
        <v>0</v>
      </c>
      <c r="R2257" s="344">
        <v>3.75</v>
      </c>
    </row>
    <row r="2258" spans="1:18">
      <c r="A2258" s="296">
        <v>1917431</v>
      </c>
      <c r="B2258" s="343" t="s">
        <v>2285</v>
      </c>
      <c r="C2258" s="296" t="s">
        <v>222</v>
      </c>
      <c r="D2258" s="344">
        <v>26.71</v>
      </c>
      <c r="E2258" s="360"/>
      <c r="F2258" s="344">
        <v>0</v>
      </c>
      <c r="G2258" s="360"/>
      <c r="H2258" s="344">
        <v>0</v>
      </c>
      <c r="I2258" s="360"/>
      <c r="J2258" s="344">
        <v>0</v>
      </c>
      <c r="K2258" s="360"/>
      <c r="L2258" s="344">
        <v>0</v>
      </c>
      <c r="M2258" s="360"/>
      <c r="N2258" s="344">
        <v>0</v>
      </c>
      <c r="O2258" s="360"/>
      <c r="P2258" s="344">
        <v>0</v>
      </c>
      <c r="Q2258" s="360"/>
      <c r="R2258" s="344">
        <v>0</v>
      </c>
    </row>
    <row r="2259" spans="1:18">
      <c r="A2259" s="296">
        <v>1917432</v>
      </c>
      <c r="B2259" s="343" t="s">
        <v>2286</v>
      </c>
      <c r="C2259" s="296" t="s">
        <v>222</v>
      </c>
      <c r="D2259" s="344">
        <v>30.47</v>
      </c>
      <c r="E2259" s="360"/>
      <c r="F2259" s="344">
        <v>0</v>
      </c>
      <c r="G2259" s="360"/>
      <c r="H2259" s="344">
        <v>0</v>
      </c>
      <c r="I2259" s="360"/>
      <c r="J2259" s="344">
        <v>0</v>
      </c>
      <c r="K2259" s="360"/>
      <c r="L2259" s="344">
        <v>0</v>
      </c>
      <c r="M2259" s="360"/>
      <c r="N2259" s="344">
        <v>0</v>
      </c>
      <c r="O2259" s="360"/>
      <c r="P2259" s="344">
        <v>0</v>
      </c>
      <c r="Q2259" s="360"/>
      <c r="R2259" s="344">
        <v>0</v>
      </c>
    </row>
    <row r="2260" spans="1:18">
      <c r="A2260" s="296">
        <v>1917433</v>
      </c>
      <c r="B2260" s="343" t="s">
        <v>2287</v>
      </c>
      <c r="C2260" s="296" t="s">
        <v>222</v>
      </c>
      <c r="D2260" s="344">
        <v>34.33</v>
      </c>
      <c r="E2260" s="360"/>
      <c r="F2260" s="344">
        <v>0</v>
      </c>
      <c r="G2260" s="360"/>
      <c r="H2260" s="344">
        <v>0</v>
      </c>
      <c r="I2260" s="360"/>
      <c r="J2260" s="344">
        <v>0</v>
      </c>
      <c r="K2260" s="360"/>
      <c r="L2260" s="344">
        <v>0</v>
      </c>
      <c r="M2260" s="360"/>
      <c r="N2260" s="344">
        <v>0</v>
      </c>
      <c r="O2260" s="360"/>
      <c r="P2260" s="344">
        <v>0</v>
      </c>
      <c r="Q2260" s="360"/>
      <c r="R2260" s="344">
        <v>0</v>
      </c>
    </row>
    <row r="2261" spans="1:18">
      <c r="A2261" s="296">
        <v>1917434</v>
      </c>
      <c r="B2261" s="343" t="s">
        <v>2288</v>
      </c>
      <c r="C2261" s="296" t="s">
        <v>222</v>
      </c>
      <c r="D2261" s="344">
        <v>38.86</v>
      </c>
      <c r="E2261" s="360">
        <v>0</v>
      </c>
      <c r="F2261" s="344">
        <v>0.7</v>
      </c>
      <c r="G2261" s="360">
        <v>0</v>
      </c>
      <c r="H2261" s="344">
        <v>0.62</v>
      </c>
      <c r="I2261" s="360">
        <v>0</v>
      </c>
      <c r="J2261" s="344">
        <v>0.57999999999999996</v>
      </c>
      <c r="K2261" s="360">
        <v>0</v>
      </c>
      <c r="L2261" s="344">
        <v>0.67</v>
      </c>
      <c r="M2261" s="360">
        <v>0</v>
      </c>
      <c r="N2261" s="344">
        <v>0.66</v>
      </c>
      <c r="O2261" s="360">
        <v>0</v>
      </c>
      <c r="P2261" s="344">
        <v>0.46</v>
      </c>
      <c r="Q2261" s="360">
        <v>0</v>
      </c>
      <c r="R2261" s="344">
        <v>0.54</v>
      </c>
    </row>
    <row r="2262" spans="1:18">
      <c r="A2262" s="296">
        <v>1917435</v>
      </c>
      <c r="B2262" s="343" t="s">
        <v>2289</v>
      </c>
      <c r="C2262" s="296" t="s">
        <v>222</v>
      </c>
      <c r="D2262" s="344">
        <v>44.36</v>
      </c>
      <c r="E2262" s="360">
        <v>1</v>
      </c>
      <c r="F2262" s="344">
        <v>38.6</v>
      </c>
      <c r="G2262" s="360">
        <v>1</v>
      </c>
      <c r="H2262" s="344">
        <v>38.6</v>
      </c>
      <c r="I2262" s="360">
        <v>1</v>
      </c>
      <c r="J2262" s="344">
        <v>38.6</v>
      </c>
      <c r="K2262" s="360">
        <v>1</v>
      </c>
      <c r="L2262" s="344">
        <v>42.04</v>
      </c>
      <c r="M2262" s="360">
        <v>0</v>
      </c>
      <c r="N2262" s="344">
        <v>38.6</v>
      </c>
      <c r="O2262" s="360">
        <v>1</v>
      </c>
      <c r="P2262" s="344">
        <v>38.6</v>
      </c>
      <c r="Q2262" s="360">
        <v>1</v>
      </c>
      <c r="R2262" s="344">
        <v>38.6</v>
      </c>
    </row>
    <row r="2263" spans="1:18">
      <c r="A2263" s="296">
        <v>1917436</v>
      </c>
      <c r="B2263" s="343" t="s">
        <v>2290</v>
      </c>
      <c r="C2263" s="296" t="s">
        <v>222</v>
      </c>
      <c r="D2263" s="344">
        <v>49.32</v>
      </c>
      <c r="E2263" s="360">
        <v>1</v>
      </c>
      <c r="F2263" s="344">
        <v>8.92</v>
      </c>
      <c r="G2263" s="360">
        <v>1</v>
      </c>
      <c r="H2263" s="344">
        <v>8.92</v>
      </c>
      <c r="I2263" s="360">
        <v>1</v>
      </c>
      <c r="J2263" s="344">
        <v>8.92</v>
      </c>
      <c r="K2263" s="360">
        <v>1</v>
      </c>
      <c r="L2263" s="344">
        <v>9.7200000000000006</v>
      </c>
      <c r="M2263" s="360">
        <v>0</v>
      </c>
      <c r="N2263" s="344">
        <v>8.92</v>
      </c>
      <c r="O2263" s="360">
        <v>1</v>
      </c>
      <c r="P2263" s="344">
        <v>8.92</v>
      </c>
      <c r="Q2263" s="360">
        <v>1</v>
      </c>
      <c r="R2263" s="344">
        <v>8.92</v>
      </c>
    </row>
    <row r="2264" spans="1:18">
      <c r="A2264" s="296">
        <v>1917437</v>
      </c>
      <c r="B2264" s="343" t="s">
        <v>2291</v>
      </c>
      <c r="C2264" s="296" t="s">
        <v>222</v>
      </c>
      <c r="D2264" s="344">
        <v>55.68</v>
      </c>
      <c r="E2264" s="360">
        <v>1</v>
      </c>
      <c r="F2264" s="344">
        <v>42.22</v>
      </c>
      <c r="G2264" s="360">
        <v>1</v>
      </c>
      <c r="H2264" s="344">
        <v>42.22</v>
      </c>
      <c r="I2264" s="360">
        <v>1</v>
      </c>
      <c r="J2264" s="344">
        <v>42.22</v>
      </c>
      <c r="K2264" s="360">
        <v>1</v>
      </c>
      <c r="L2264" s="344">
        <v>45.99</v>
      </c>
      <c r="M2264" s="360">
        <v>0</v>
      </c>
      <c r="N2264" s="344">
        <v>42.22</v>
      </c>
      <c r="O2264" s="360">
        <v>1</v>
      </c>
      <c r="P2264" s="344">
        <v>42.22</v>
      </c>
      <c r="Q2264" s="360">
        <v>1</v>
      </c>
      <c r="R2264" s="344">
        <v>42.22</v>
      </c>
    </row>
    <row r="2265" spans="1:18">
      <c r="A2265" s="296">
        <v>1917438</v>
      </c>
      <c r="B2265" s="343" t="s">
        <v>2292</v>
      </c>
      <c r="C2265" s="296" t="s">
        <v>222</v>
      </c>
      <c r="D2265" s="344">
        <v>60.11</v>
      </c>
      <c r="E2265" s="360">
        <v>0</v>
      </c>
      <c r="F2265" s="344">
        <v>59.43</v>
      </c>
      <c r="G2265" s="360">
        <v>0</v>
      </c>
      <c r="H2265" s="344">
        <v>61.05</v>
      </c>
      <c r="I2265" s="360">
        <v>0</v>
      </c>
      <c r="J2265" s="344">
        <v>62</v>
      </c>
      <c r="K2265" s="360">
        <v>0</v>
      </c>
      <c r="L2265" s="344">
        <v>59.24</v>
      </c>
      <c r="M2265" s="360">
        <v>0</v>
      </c>
      <c r="N2265" s="344">
        <v>61.05</v>
      </c>
      <c r="O2265" s="360">
        <v>0</v>
      </c>
      <c r="P2265" s="344">
        <v>56.39</v>
      </c>
      <c r="Q2265" s="360">
        <v>0</v>
      </c>
      <c r="R2265" s="344">
        <v>56.96</v>
      </c>
    </row>
    <row r="2266" spans="1:18">
      <c r="A2266" s="296">
        <v>1917439</v>
      </c>
      <c r="B2266" s="343" t="s">
        <v>2293</v>
      </c>
      <c r="C2266" s="296" t="s">
        <v>222</v>
      </c>
      <c r="D2266" s="344">
        <v>63.97</v>
      </c>
      <c r="E2266" s="360">
        <v>1</v>
      </c>
      <c r="F2266" s="344">
        <v>1.58</v>
      </c>
      <c r="G2266" s="360">
        <v>1</v>
      </c>
      <c r="H2266" s="344">
        <v>1.58</v>
      </c>
      <c r="I2266" s="360">
        <v>1</v>
      </c>
      <c r="J2266" s="344">
        <v>1.58</v>
      </c>
      <c r="K2266" s="360">
        <v>1</v>
      </c>
      <c r="L2266" s="344">
        <v>1.52</v>
      </c>
      <c r="M2266" s="360">
        <v>0</v>
      </c>
      <c r="N2266" s="344">
        <v>2.1800000000000002</v>
      </c>
      <c r="O2266" s="360">
        <v>0</v>
      </c>
      <c r="P2266" s="344">
        <v>1.58</v>
      </c>
      <c r="Q2266" s="360">
        <v>1</v>
      </c>
      <c r="R2266" s="344">
        <v>1.58</v>
      </c>
    </row>
    <row r="2267" spans="1:18">
      <c r="A2267" s="296">
        <v>1917412</v>
      </c>
      <c r="B2267" s="343" t="s">
        <v>2294</v>
      </c>
      <c r="C2267" s="296" t="s">
        <v>222</v>
      </c>
      <c r="D2267" s="344">
        <v>5.14</v>
      </c>
      <c r="E2267" s="360">
        <v>1</v>
      </c>
      <c r="F2267" s="344">
        <v>0.36</v>
      </c>
      <c r="G2267" s="360">
        <v>1</v>
      </c>
      <c r="H2267" s="344">
        <v>0.36</v>
      </c>
      <c r="I2267" s="360">
        <v>1</v>
      </c>
      <c r="J2267" s="344">
        <v>0.36</v>
      </c>
      <c r="K2267" s="360">
        <v>1</v>
      </c>
      <c r="L2267" s="344">
        <v>0.35</v>
      </c>
      <c r="M2267" s="360">
        <v>0</v>
      </c>
      <c r="N2267" s="344">
        <v>0.5</v>
      </c>
      <c r="O2267" s="360">
        <v>0</v>
      </c>
      <c r="P2267" s="344">
        <v>0.36</v>
      </c>
      <c r="Q2267" s="360">
        <v>1</v>
      </c>
      <c r="R2267" s="344">
        <v>0.36</v>
      </c>
    </row>
    <row r="2268" spans="1:18">
      <c r="A2268" s="296">
        <v>1917413</v>
      </c>
      <c r="B2268" s="343" t="s">
        <v>2295</v>
      </c>
      <c r="C2268" s="296" t="s">
        <v>222</v>
      </c>
      <c r="D2268" s="344">
        <v>5.71</v>
      </c>
      <c r="E2268" s="360">
        <v>1</v>
      </c>
      <c r="F2268" s="344">
        <v>1.98</v>
      </c>
      <c r="G2268" s="360">
        <v>1</v>
      </c>
      <c r="H2268" s="344">
        <v>1.98</v>
      </c>
      <c r="I2268" s="360">
        <v>1</v>
      </c>
      <c r="J2268" s="344">
        <v>1.98</v>
      </c>
      <c r="K2268" s="360">
        <v>1</v>
      </c>
      <c r="L2268" s="344">
        <v>1.9</v>
      </c>
      <c r="M2268" s="360">
        <v>0</v>
      </c>
      <c r="N2268" s="344">
        <v>2.73</v>
      </c>
      <c r="O2268" s="360">
        <v>0</v>
      </c>
      <c r="P2268" s="344">
        <v>1.98</v>
      </c>
      <c r="Q2268" s="360">
        <v>1</v>
      </c>
      <c r="R2268" s="344">
        <v>1.98</v>
      </c>
    </row>
    <row r="2269" spans="1:18">
      <c r="A2269" s="296">
        <v>1917414</v>
      </c>
      <c r="B2269" s="343" t="s">
        <v>2296</v>
      </c>
      <c r="C2269" s="296" t="s">
        <v>222</v>
      </c>
      <c r="D2269" s="344">
        <v>6.28</v>
      </c>
      <c r="E2269" s="360"/>
      <c r="F2269" s="344">
        <v>0</v>
      </c>
      <c r="G2269" s="360"/>
      <c r="H2269" s="344">
        <v>0</v>
      </c>
      <c r="I2269" s="360"/>
      <c r="J2269" s="344">
        <v>0</v>
      </c>
      <c r="K2269" s="360"/>
      <c r="L2269" s="344">
        <v>0</v>
      </c>
      <c r="M2269" s="360"/>
      <c r="N2269" s="344">
        <v>0</v>
      </c>
      <c r="O2269" s="360"/>
      <c r="P2269" s="344">
        <v>0</v>
      </c>
      <c r="Q2269" s="360"/>
      <c r="R2269" s="344">
        <v>0</v>
      </c>
    </row>
    <row r="2270" spans="1:18">
      <c r="A2270" s="296">
        <v>1917733</v>
      </c>
      <c r="B2270" s="343" t="s">
        <v>2297</v>
      </c>
      <c r="C2270" s="296" t="s">
        <v>222</v>
      </c>
      <c r="D2270" s="344">
        <v>4.78</v>
      </c>
      <c r="E2270" s="360"/>
      <c r="F2270" s="344">
        <v>0</v>
      </c>
      <c r="G2270" s="360"/>
      <c r="H2270" s="344">
        <v>0</v>
      </c>
      <c r="I2270" s="360"/>
      <c r="J2270" s="344">
        <v>0</v>
      </c>
      <c r="K2270" s="360"/>
      <c r="L2270" s="344">
        <v>0</v>
      </c>
      <c r="M2270" s="360"/>
      <c r="N2270" s="344">
        <v>0</v>
      </c>
      <c r="O2270" s="360"/>
      <c r="P2270" s="344">
        <v>0</v>
      </c>
      <c r="Q2270" s="360"/>
      <c r="R2270" s="344">
        <v>0</v>
      </c>
    </row>
    <row r="2271" spans="1:18">
      <c r="A2271" s="296">
        <v>1917049</v>
      </c>
      <c r="B2271" s="343" t="s">
        <v>2298</v>
      </c>
      <c r="C2271" s="296" t="s">
        <v>222</v>
      </c>
      <c r="D2271" s="344">
        <v>25.43</v>
      </c>
      <c r="E2271" s="360"/>
      <c r="F2271" s="344">
        <v>0</v>
      </c>
      <c r="G2271" s="360"/>
      <c r="H2271" s="344">
        <v>0</v>
      </c>
      <c r="I2271" s="360"/>
      <c r="J2271" s="344">
        <v>0</v>
      </c>
      <c r="K2271" s="360"/>
      <c r="L2271" s="344">
        <v>0</v>
      </c>
      <c r="M2271" s="360"/>
      <c r="N2271" s="344">
        <v>0</v>
      </c>
      <c r="O2271" s="360"/>
      <c r="P2271" s="344">
        <v>0</v>
      </c>
      <c r="Q2271" s="360"/>
      <c r="R2271" s="344">
        <v>0</v>
      </c>
    </row>
    <row r="2272" spans="1:18">
      <c r="A2272" s="296">
        <v>1917050</v>
      </c>
      <c r="B2272" s="343" t="s">
        <v>2299</v>
      </c>
      <c r="C2272" s="296" t="s">
        <v>222</v>
      </c>
      <c r="D2272" s="344">
        <v>25.89</v>
      </c>
      <c r="E2272" s="360">
        <v>0</v>
      </c>
      <c r="F2272" s="344">
        <v>0.74</v>
      </c>
      <c r="G2272" s="360">
        <v>0</v>
      </c>
      <c r="H2272" s="344">
        <v>0.66</v>
      </c>
      <c r="I2272" s="360">
        <v>0</v>
      </c>
      <c r="J2272" s="344">
        <v>0.62</v>
      </c>
      <c r="K2272" s="360">
        <v>0</v>
      </c>
      <c r="L2272" s="344">
        <v>0.72</v>
      </c>
      <c r="M2272" s="360">
        <v>0</v>
      </c>
      <c r="N2272" s="344">
        <v>0.7</v>
      </c>
      <c r="O2272" s="360">
        <v>0</v>
      </c>
      <c r="P2272" s="344">
        <v>0.48</v>
      </c>
      <c r="Q2272" s="360">
        <v>0</v>
      </c>
      <c r="R2272" s="344">
        <v>0.56999999999999995</v>
      </c>
    </row>
    <row r="2273" spans="1:18">
      <c r="A2273" s="296">
        <v>1917051</v>
      </c>
      <c r="B2273" s="343" t="s">
        <v>2300</v>
      </c>
      <c r="C2273" s="296" t="s">
        <v>222</v>
      </c>
      <c r="D2273" s="344">
        <v>26.37</v>
      </c>
      <c r="E2273" s="360">
        <v>1</v>
      </c>
      <c r="F2273" s="344">
        <v>0.69</v>
      </c>
      <c r="G2273" s="360">
        <v>1</v>
      </c>
      <c r="H2273" s="344">
        <v>0.69</v>
      </c>
      <c r="I2273" s="360">
        <v>1</v>
      </c>
      <c r="J2273" s="344">
        <v>0.69</v>
      </c>
      <c r="K2273" s="360">
        <v>1</v>
      </c>
      <c r="L2273" s="344">
        <v>0.66</v>
      </c>
      <c r="M2273" s="360">
        <v>0</v>
      </c>
      <c r="N2273" s="344">
        <v>0.95</v>
      </c>
      <c r="O2273" s="360">
        <v>0</v>
      </c>
      <c r="P2273" s="344">
        <v>0.69</v>
      </c>
      <c r="Q2273" s="360">
        <v>1</v>
      </c>
      <c r="R2273" s="344">
        <v>0.69</v>
      </c>
    </row>
    <row r="2274" spans="1:18">
      <c r="A2274" s="296">
        <v>1917052</v>
      </c>
      <c r="B2274" s="343" t="s">
        <v>2301</v>
      </c>
      <c r="C2274" s="296" t="s">
        <v>222</v>
      </c>
      <c r="D2274" s="344">
        <v>26.86</v>
      </c>
      <c r="E2274" s="360">
        <v>1</v>
      </c>
      <c r="F2274" s="344">
        <v>0.16</v>
      </c>
      <c r="G2274" s="360">
        <v>1</v>
      </c>
      <c r="H2274" s="344">
        <v>0.16</v>
      </c>
      <c r="I2274" s="360">
        <v>1</v>
      </c>
      <c r="J2274" s="344">
        <v>0.16</v>
      </c>
      <c r="K2274" s="360">
        <v>1</v>
      </c>
      <c r="L2274" s="344">
        <v>0.15</v>
      </c>
      <c r="M2274" s="360">
        <v>0</v>
      </c>
      <c r="N2274" s="344">
        <v>0.22</v>
      </c>
      <c r="O2274" s="360">
        <v>0</v>
      </c>
      <c r="P2274" s="344">
        <v>0.16</v>
      </c>
      <c r="Q2274" s="360">
        <v>1</v>
      </c>
      <c r="R2274" s="344">
        <v>0.16</v>
      </c>
    </row>
    <row r="2275" spans="1:18">
      <c r="A2275" s="296">
        <v>1917053</v>
      </c>
      <c r="B2275" s="343" t="s">
        <v>2302</v>
      </c>
      <c r="C2275" s="296" t="s">
        <v>222</v>
      </c>
      <c r="D2275" s="344">
        <v>27.39</v>
      </c>
      <c r="E2275" s="360">
        <v>1</v>
      </c>
      <c r="F2275" s="344">
        <v>0.87</v>
      </c>
      <c r="G2275" s="360">
        <v>1</v>
      </c>
      <c r="H2275" s="344">
        <v>0.87</v>
      </c>
      <c r="I2275" s="360">
        <v>1</v>
      </c>
      <c r="J2275" s="344">
        <v>0.87</v>
      </c>
      <c r="K2275" s="360">
        <v>1</v>
      </c>
      <c r="L2275" s="344">
        <v>0.83</v>
      </c>
      <c r="M2275" s="360">
        <v>0</v>
      </c>
      <c r="N2275" s="344">
        <v>1.19</v>
      </c>
      <c r="O2275" s="360">
        <v>0</v>
      </c>
      <c r="P2275" s="344">
        <v>0.87</v>
      </c>
      <c r="Q2275" s="360">
        <v>1</v>
      </c>
      <c r="R2275" s="344">
        <v>0.87</v>
      </c>
    </row>
    <row r="2276" spans="1:18">
      <c r="A2276" s="296">
        <v>1917054</v>
      </c>
      <c r="B2276" s="343" t="s">
        <v>2303</v>
      </c>
      <c r="C2276" s="296" t="s">
        <v>222</v>
      </c>
      <c r="D2276" s="344">
        <v>27.67</v>
      </c>
      <c r="E2276" s="360">
        <v>0</v>
      </c>
      <c r="F2276" s="344">
        <v>1.87</v>
      </c>
      <c r="G2276" s="360">
        <v>0</v>
      </c>
      <c r="H2276" s="344">
        <v>1.66</v>
      </c>
      <c r="I2276" s="360">
        <v>0</v>
      </c>
      <c r="J2276" s="344">
        <v>1.56</v>
      </c>
      <c r="K2276" s="360">
        <v>0</v>
      </c>
      <c r="L2276" s="344">
        <v>1.8</v>
      </c>
      <c r="M2276" s="360">
        <v>0</v>
      </c>
      <c r="N2276" s="344">
        <v>1.76</v>
      </c>
      <c r="O2276" s="360">
        <v>0</v>
      </c>
      <c r="P2276" s="344">
        <v>1.22</v>
      </c>
      <c r="Q2276" s="360">
        <v>0</v>
      </c>
      <c r="R2276" s="344">
        <v>1.44</v>
      </c>
    </row>
    <row r="2277" spans="1:18">
      <c r="A2277" s="296">
        <v>1901553</v>
      </c>
      <c r="B2277" s="343" t="s">
        <v>2304</v>
      </c>
      <c r="C2277" s="296" t="s">
        <v>222</v>
      </c>
      <c r="D2277" s="344">
        <v>14.63</v>
      </c>
      <c r="E2277" s="360">
        <v>1</v>
      </c>
      <c r="F2277" s="344">
        <v>1.41</v>
      </c>
      <c r="G2277" s="360">
        <v>1</v>
      </c>
      <c r="H2277" s="344">
        <v>1.41</v>
      </c>
      <c r="I2277" s="360">
        <v>1</v>
      </c>
      <c r="J2277" s="344">
        <v>1.41</v>
      </c>
      <c r="K2277" s="360">
        <v>1</v>
      </c>
      <c r="L2277" s="344">
        <v>1.35</v>
      </c>
      <c r="M2277" s="360">
        <v>0</v>
      </c>
      <c r="N2277" s="344">
        <v>1.94</v>
      </c>
      <c r="O2277" s="360">
        <v>0</v>
      </c>
      <c r="P2277" s="344">
        <v>1.41</v>
      </c>
      <c r="Q2277" s="360">
        <v>1</v>
      </c>
      <c r="R2277" s="344">
        <v>1.41</v>
      </c>
    </row>
    <row r="2278" spans="1:18">
      <c r="A2278" s="296">
        <v>1901554</v>
      </c>
      <c r="B2278" s="343" t="s">
        <v>2305</v>
      </c>
      <c r="C2278" s="296" t="s">
        <v>222</v>
      </c>
      <c r="D2278" s="344">
        <v>14.75</v>
      </c>
      <c r="E2278" s="360">
        <v>1</v>
      </c>
      <c r="F2278" s="344">
        <v>0.32</v>
      </c>
      <c r="G2278" s="360">
        <v>1</v>
      </c>
      <c r="H2278" s="344">
        <v>0.32</v>
      </c>
      <c r="I2278" s="360">
        <v>1</v>
      </c>
      <c r="J2278" s="344">
        <v>0.32</v>
      </c>
      <c r="K2278" s="360">
        <v>1</v>
      </c>
      <c r="L2278" s="344">
        <v>0.31</v>
      </c>
      <c r="M2278" s="360">
        <v>0</v>
      </c>
      <c r="N2278" s="344">
        <v>0.44</v>
      </c>
      <c r="O2278" s="360">
        <v>0</v>
      </c>
      <c r="P2278" s="344">
        <v>0.32</v>
      </c>
      <c r="Q2278" s="360">
        <v>1</v>
      </c>
      <c r="R2278" s="344">
        <v>0.32</v>
      </c>
    </row>
    <row r="2279" spans="1:18">
      <c r="A2279" s="296">
        <v>1901555</v>
      </c>
      <c r="B2279" s="343" t="s">
        <v>2306</v>
      </c>
      <c r="C2279" s="296" t="s">
        <v>222</v>
      </c>
      <c r="D2279" s="344">
        <v>14.87</v>
      </c>
      <c r="E2279" s="360">
        <v>1</v>
      </c>
      <c r="F2279" s="344">
        <v>1.76</v>
      </c>
      <c r="G2279" s="360">
        <v>1</v>
      </c>
      <c r="H2279" s="344">
        <v>1.76</v>
      </c>
      <c r="I2279" s="360">
        <v>1</v>
      </c>
      <c r="J2279" s="344">
        <v>1.76</v>
      </c>
      <c r="K2279" s="360">
        <v>1</v>
      </c>
      <c r="L2279" s="344">
        <v>1.69</v>
      </c>
      <c r="M2279" s="360">
        <v>0</v>
      </c>
      <c r="N2279" s="344">
        <v>2.4300000000000002</v>
      </c>
      <c r="O2279" s="360">
        <v>0</v>
      </c>
      <c r="P2279" s="344">
        <v>1.76</v>
      </c>
      <c r="Q2279" s="360">
        <v>1</v>
      </c>
      <c r="R2279" s="344">
        <v>1.76</v>
      </c>
    </row>
    <row r="2280" spans="1:18">
      <c r="A2280" s="296">
        <v>1901556</v>
      </c>
      <c r="B2280" s="343" t="s">
        <v>2307</v>
      </c>
      <c r="C2280" s="296" t="s">
        <v>222</v>
      </c>
      <c r="D2280" s="344">
        <v>14.99</v>
      </c>
      <c r="E2280" s="360">
        <v>1</v>
      </c>
      <c r="F2280" s="344">
        <v>1.63</v>
      </c>
      <c r="G2280" s="360">
        <v>1</v>
      </c>
      <c r="H2280" s="344">
        <v>1.63</v>
      </c>
      <c r="I2280" s="360">
        <v>1</v>
      </c>
      <c r="J2280" s="344">
        <v>1.63</v>
      </c>
      <c r="K2280" s="360">
        <v>1</v>
      </c>
      <c r="L2280" s="344">
        <v>1.56</v>
      </c>
      <c r="M2280" s="360">
        <v>0</v>
      </c>
      <c r="N2280" s="344">
        <v>2.25</v>
      </c>
      <c r="O2280" s="360">
        <v>0</v>
      </c>
      <c r="P2280" s="344">
        <v>1.63</v>
      </c>
      <c r="Q2280" s="360">
        <v>1</v>
      </c>
      <c r="R2280" s="344">
        <v>1.63</v>
      </c>
    </row>
    <row r="2281" spans="1:18">
      <c r="A2281" s="296">
        <v>1901557</v>
      </c>
      <c r="B2281" s="343" t="s">
        <v>2308</v>
      </c>
      <c r="C2281" s="296" t="s">
        <v>222</v>
      </c>
      <c r="D2281" s="344">
        <v>15.13</v>
      </c>
      <c r="E2281" s="360">
        <v>1</v>
      </c>
      <c r="F2281" s="344">
        <v>0.37</v>
      </c>
      <c r="G2281" s="360">
        <v>1</v>
      </c>
      <c r="H2281" s="344">
        <v>0.37</v>
      </c>
      <c r="I2281" s="360">
        <v>1</v>
      </c>
      <c r="J2281" s="344">
        <v>0.37</v>
      </c>
      <c r="K2281" s="360">
        <v>1</v>
      </c>
      <c r="L2281" s="344">
        <v>0.36</v>
      </c>
      <c r="M2281" s="360">
        <v>0</v>
      </c>
      <c r="N2281" s="344">
        <v>0.52</v>
      </c>
      <c r="O2281" s="360">
        <v>0</v>
      </c>
      <c r="P2281" s="344">
        <v>0.37</v>
      </c>
      <c r="Q2281" s="360">
        <v>1</v>
      </c>
      <c r="R2281" s="344">
        <v>0.37</v>
      </c>
    </row>
    <row r="2282" spans="1:18">
      <c r="A2282" s="296">
        <v>1901558</v>
      </c>
      <c r="B2282" s="343" t="s">
        <v>2309</v>
      </c>
      <c r="C2282" s="296" t="s">
        <v>222</v>
      </c>
      <c r="D2282" s="344">
        <v>15.2</v>
      </c>
      <c r="E2282" s="360">
        <v>1</v>
      </c>
      <c r="F2282" s="344">
        <v>2.04</v>
      </c>
      <c r="G2282" s="360">
        <v>1</v>
      </c>
      <c r="H2282" s="344">
        <v>2.04</v>
      </c>
      <c r="I2282" s="360">
        <v>1</v>
      </c>
      <c r="J2282" s="344">
        <v>2.04</v>
      </c>
      <c r="K2282" s="360">
        <v>1</v>
      </c>
      <c r="L2282" s="344">
        <v>1.95</v>
      </c>
      <c r="M2282" s="360">
        <v>0</v>
      </c>
      <c r="N2282" s="344">
        <v>2.81</v>
      </c>
      <c r="O2282" s="360">
        <v>0</v>
      </c>
      <c r="P2282" s="344">
        <v>2.04</v>
      </c>
      <c r="Q2282" s="360">
        <v>1</v>
      </c>
      <c r="R2282" s="344">
        <v>2.04</v>
      </c>
    </row>
    <row r="2283" spans="1:18">
      <c r="A2283" s="296">
        <v>1901560</v>
      </c>
      <c r="B2283" s="343" t="s">
        <v>2310</v>
      </c>
      <c r="C2283" s="296" t="s">
        <v>222</v>
      </c>
      <c r="D2283" s="344">
        <v>19.190000000000001</v>
      </c>
      <c r="E2283" s="360">
        <v>0</v>
      </c>
      <c r="F2283" s="344">
        <v>5.14</v>
      </c>
      <c r="G2283" s="360">
        <v>0</v>
      </c>
      <c r="H2283" s="344">
        <v>4.58</v>
      </c>
      <c r="I2283" s="360">
        <v>0</v>
      </c>
      <c r="J2283" s="344">
        <v>4.3</v>
      </c>
      <c r="K2283" s="360">
        <v>0</v>
      </c>
      <c r="L2283" s="344">
        <v>4.96</v>
      </c>
      <c r="M2283" s="360">
        <v>0</v>
      </c>
      <c r="N2283" s="344">
        <v>4.8600000000000003</v>
      </c>
      <c r="O2283" s="360">
        <v>0</v>
      </c>
      <c r="P2283" s="344">
        <v>3.36</v>
      </c>
      <c r="Q2283" s="360">
        <v>0</v>
      </c>
      <c r="R2283" s="344">
        <v>3.97</v>
      </c>
    </row>
    <row r="2284" spans="1:18">
      <c r="A2284" s="296">
        <v>1901561</v>
      </c>
      <c r="B2284" s="343" t="s">
        <v>2311</v>
      </c>
      <c r="C2284" s="296" t="s">
        <v>222</v>
      </c>
      <c r="D2284" s="344">
        <v>19.3</v>
      </c>
      <c r="E2284" s="360"/>
      <c r="F2284" s="344">
        <v>0</v>
      </c>
      <c r="G2284" s="360"/>
      <c r="H2284" s="344">
        <v>0</v>
      </c>
      <c r="I2284" s="360"/>
      <c r="J2284" s="344">
        <v>0</v>
      </c>
      <c r="K2284" s="360"/>
      <c r="L2284" s="344">
        <v>0</v>
      </c>
      <c r="M2284" s="360"/>
      <c r="N2284" s="344">
        <v>0</v>
      </c>
      <c r="O2284" s="360"/>
      <c r="P2284" s="344">
        <v>0</v>
      </c>
      <c r="Q2284" s="360"/>
      <c r="R2284" s="344">
        <v>0</v>
      </c>
    </row>
    <row r="2285" spans="1:18">
      <c r="A2285" s="296">
        <v>1901562</v>
      </c>
      <c r="B2285" s="343" t="s">
        <v>2312</v>
      </c>
      <c r="C2285" s="296" t="s">
        <v>222</v>
      </c>
      <c r="D2285" s="344">
        <v>19.420000000000002</v>
      </c>
      <c r="E2285" s="360"/>
      <c r="F2285" s="344">
        <v>0</v>
      </c>
      <c r="G2285" s="360"/>
      <c r="H2285" s="344">
        <v>0</v>
      </c>
      <c r="I2285" s="360"/>
      <c r="J2285" s="344">
        <v>0</v>
      </c>
      <c r="K2285" s="360"/>
      <c r="L2285" s="344">
        <v>0</v>
      </c>
      <c r="M2285" s="360"/>
      <c r="N2285" s="344">
        <v>0</v>
      </c>
      <c r="O2285" s="360"/>
      <c r="P2285" s="344">
        <v>0</v>
      </c>
      <c r="Q2285" s="360"/>
      <c r="R2285" s="344">
        <v>0</v>
      </c>
    </row>
    <row r="2286" spans="1:18">
      <c r="A2286" s="296">
        <v>1901563</v>
      </c>
      <c r="B2286" s="343" t="s">
        <v>2313</v>
      </c>
      <c r="C2286" s="296" t="s">
        <v>222</v>
      </c>
      <c r="D2286" s="344">
        <v>19.54</v>
      </c>
      <c r="E2286" s="360"/>
      <c r="F2286" s="344">
        <v>0</v>
      </c>
      <c r="G2286" s="360"/>
      <c r="H2286" s="344">
        <v>0</v>
      </c>
      <c r="I2286" s="360"/>
      <c r="J2286" s="344">
        <v>0</v>
      </c>
      <c r="K2286" s="360"/>
      <c r="L2286" s="344">
        <v>0</v>
      </c>
      <c r="M2286" s="360"/>
      <c r="N2286" s="344">
        <v>0</v>
      </c>
      <c r="O2286" s="360"/>
      <c r="P2286" s="344">
        <v>0</v>
      </c>
      <c r="Q2286" s="360"/>
      <c r="R2286" s="344">
        <v>0</v>
      </c>
    </row>
    <row r="2287" spans="1:18">
      <c r="A2287" s="296">
        <v>1901564</v>
      </c>
      <c r="B2287" s="343" t="s">
        <v>2314</v>
      </c>
      <c r="C2287" s="296" t="s">
        <v>222</v>
      </c>
      <c r="D2287" s="344">
        <v>19.66</v>
      </c>
      <c r="E2287" s="360">
        <v>1</v>
      </c>
      <c r="F2287" s="344">
        <v>30.53</v>
      </c>
      <c r="G2287" s="360">
        <v>1</v>
      </c>
      <c r="H2287" s="344">
        <v>30.53</v>
      </c>
      <c r="I2287" s="360">
        <v>1</v>
      </c>
      <c r="J2287" s="344">
        <v>30.53</v>
      </c>
      <c r="K2287" s="360">
        <v>1</v>
      </c>
      <c r="L2287" s="344">
        <v>28.9</v>
      </c>
      <c r="M2287" s="360">
        <v>0</v>
      </c>
      <c r="N2287" s="344">
        <v>29.13</v>
      </c>
      <c r="O2287" s="360">
        <v>0.13489999999999999</v>
      </c>
      <c r="P2287" s="344">
        <v>30.53</v>
      </c>
      <c r="Q2287" s="360">
        <v>1</v>
      </c>
      <c r="R2287" s="344">
        <v>30.33</v>
      </c>
    </row>
    <row r="2288" spans="1:18">
      <c r="A2288" s="296">
        <v>1901559</v>
      </c>
      <c r="B2288" s="343" t="s">
        <v>2315</v>
      </c>
      <c r="C2288" s="296" t="s">
        <v>222</v>
      </c>
      <c r="D2288" s="344">
        <v>19.73</v>
      </c>
      <c r="E2288" s="360">
        <v>1</v>
      </c>
      <c r="F2288" s="344">
        <v>6.29</v>
      </c>
      <c r="G2288" s="360">
        <v>1</v>
      </c>
      <c r="H2288" s="344">
        <v>6.29</v>
      </c>
      <c r="I2288" s="360">
        <v>1</v>
      </c>
      <c r="J2288" s="344">
        <v>6.29</v>
      </c>
      <c r="K2288" s="360">
        <v>1</v>
      </c>
      <c r="L2288" s="344">
        <v>5.91</v>
      </c>
      <c r="M2288" s="360">
        <v>0</v>
      </c>
      <c r="N2288" s="344">
        <v>6.01</v>
      </c>
      <c r="O2288" s="360">
        <v>0.17299999999999999</v>
      </c>
      <c r="P2288" s="344">
        <v>6.29</v>
      </c>
      <c r="Q2288" s="360">
        <v>1</v>
      </c>
      <c r="R2288" s="344">
        <v>6.25</v>
      </c>
    </row>
    <row r="2289" spans="1:18">
      <c r="A2289" s="296">
        <v>1917085</v>
      </c>
      <c r="B2289" s="343" t="s">
        <v>2316</v>
      </c>
      <c r="C2289" s="296" t="s">
        <v>222</v>
      </c>
      <c r="D2289" s="344">
        <v>16.98</v>
      </c>
      <c r="E2289" s="360">
        <v>1</v>
      </c>
      <c r="F2289" s="344">
        <v>38.17</v>
      </c>
      <c r="G2289" s="360">
        <v>1</v>
      </c>
      <c r="H2289" s="344">
        <v>38.17</v>
      </c>
      <c r="I2289" s="360">
        <v>1</v>
      </c>
      <c r="J2289" s="344">
        <v>38.17</v>
      </c>
      <c r="K2289" s="360">
        <v>1</v>
      </c>
      <c r="L2289" s="344">
        <v>36.119999999999997</v>
      </c>
      <c r="M2289" s="360">
        <v>0</v>
      </c>
      <c r="N2289" s="344">
        <v>36.42</v>
      </c>
      <c r="O2289" s="360">
        <v>0.1351</v>
      </c>
      <c r="P2289" s="344">
        <v>38.17</v>
      </c>
      <c r="Q2289" s="360">
        <v>1</v>
      </c>
      <c r="R2289" s="344">
        <v>37.92</v>
      </c>
    </row>
    <row r="2290" spans="1:18">
      <c r="A2290" s="296">
        <v>1917086</v>
      </c>
      <c r="B2290" s="343" t="s">
        <v>2317</v>
      </c>
      <c r="C2290" s="296" t="s">
        <v>222</v>
      </c>
      <c r="D2290" s="344">
        <v>17.25</v>
      </c>
      <c r="E2290" s="360">
        <v>0</v>
      </c>
      <c r="F2290" s="344">
        <v>41.62</v>
      </c>
      <c r="G2290" s="360">
        <v>0</v>
      </c>
      <c r="H2290" s="344">
        <v>42.75</v>
      </c>
      <c r="I2290" s="360">
        <v>0</v>
      </c>
      <c r="J2290" s="344">
        <v>43.42</v>
      </c>
      <c r="K2290" s="360">
        <v>0</v>
      </c>
      <c r="L2290" s="344">
        <v>41.49</v>
      </c>
      <c r="M2290" s="360">
        <v>0</v>
      </c>
      <c r="N2290" s="344">
        <v>42.75</v>
      </c>
      <c r="O2290" s="360">
        <v>0</v>
      </c>
      <c r="P2290" s="344">
        <v>39.49</v>
      </c>
      <c r="Q2290" s="360">
        <v>0</v>
      </c>
      <c r="R2290" s="344">
        <v>39.89</v>
      </c>
    </row>
    <row r="2291" spans="1:18">
      <c r="A2291" s="296">
        <v>1917087</v>
      </c>
      <c r="B2291" s="343" t="s">
        <v>2318</v>
      </c>
      <c r="C2291" s="296" t="s">
        <v>222</v>
      </c>
      <c r="D2291" s="344">
        <v>17.53</v>
      </c>
      <c r="E2291" s="360">
        <v>1</v>
      </c>
      <c r="F2291" s="344">
        <v>26.6</v>
      </c>
      <c r="G2291" s="360">
        <v>1</v>
      </c>
      <c r="H2291" s="344">
        <v>26.6</v>
      </c>
      <c r="I2291" s="360">
        <v>1</v>
      </c>
      <c r="J2291" s="344">
        <v>26.6</v>
      </c>
      <c r="K2291" s="360">
        <v>1</v>
      </c>
      <c r="L2291" s="344">
        <v>25.76</v>
      </c>
      <c r="M2291" s="360">
        <v>0</v>
      </c>
      <c r="N2291" s="344">
        <v>25.2</v>
      </c>
      <c r="O2291" s="360">
        <v>0</v>
      </c>
      <c r="P2291" s="344">
        <v>26.6</v>
      </c>
      <c r="Q2291" s="360">
        <v>1</v>
      </c>
      <c r="R2291" s="344">
        <v>26.4</v>
      </c>
    </row>
    <row r="2292" spans="1:18">
      <c r="A2292" s="296">
        <v>1917088</v>
      </c>
      <c r="B2292" s="343" t="s">
        <v>2319</v>
      </c>
      <c r="C2292" s="296" t="s">
        <v>222</v>
      </c>
      <c r="D2292" s="344">
        <v>17.82</v>
      </c>
      <c r="E2292" s="360">
        <v>1</v>
      </c>
      <c r="F2292" s="344">
        <v>5.25</v>
      </c>
      <c r="G2292" s="360">
        <v>1</v>
      </c>
      <c r="H2292" s="344">
        <v>5.25</v>
      </c>
      <c r="I2292" s="360">
        <v>1</v>
      </c>
      <c r="J2292" s="344">
        <v>5.25</v>
      </c>
      <c r="K2292" s="360">
        <v>1</v>
      </c>
      <c r="L2292" s="344">
        <v>5.08</v>
      </c>
      <c r="M2292" s="360">
        <v>0</v>
      </c>
      <c r="N2292" s="344">
        <v>4.97</v>
      </c>
      <c r="O2292" s="360">
        <v>0</v>
      </c>
      <c r="P2292" s="344">
        <v>5.25</v>
      </c>
      <c r="Q2292" s="360">
        <v>1</v>
      </c>
      <c r="R2292" s="344">
        <v>5.21</v>
      </c>
    </row>
    <row r="2293" spans="1:18">
      <c r="A2293" s="296">
        <v>1917089</v>
      </c>
      <c r="B2293" s="343" t="s">
        <v>2320</v>
      </c>
      <c r="C2293" s="296" t="s">
        <v>222</v>
      </c>
      <c r="D2293" s="344">
        <v>18.14</v>
      </c>
      <c r="E2293" s="360">
        <v>1</v>
      </c>
      <c r="F2293" s="344">
        <v>33.25</v>
      </c>
      <c r="G2293" s="360">
        <v>1</v>
      </c>
      <c r="H2293" s="344">
        <v>33.25</v>
      </c>
      <c r="I2293" s="360">
        <v>1</v>
      </c>
      <c r="J2293" s="344">
        <v>33.25</v>
      </c>
      <c r="K2293" s="360">
        <v>1</v>
      </c>
      <c r="L2293" s="344">
        <v>32.200000000000003</v>
      </c>
      <c r="M2293" s="360">
        <v>0</v>
      </c>
      <c r="N2293" s="344">
        <v>31.5</v>
      </c>
      <c r="O2293" s="360">
        <v>0</v>
      </c>
      <c r="P2293" s="344">
        <v>33.25</v>
      </c>
      <c r="Q2293" s="360">
        <v>1</v>
      </c>
      <c r="R2293" s="344">
        <v>33</v>
      </c>
    </row>
    <row r="2294" spans="1:18">
      <c r="A2294" s="296">
        <v>1917090</v>
      </c>
      <c r="B2294" s="343" t="s">
        <v>2321</v>
      </c>
      <c r="C2294" s="296" t="s">
        <v>222</v>
      </c>
      <c r="D2294" s="344">
        <v>18.3</v>
      </c>
      <c r="E2294" s="360">
        <v>0</v>
      </c>
      <c r="F2294" s="344">
        <v>41.62</v>
      </c>
      <c r="G2294" s="360">
        <v>0</v>
      </c>
      <c r="H2294" s="344">
        <v>42.75</v>
      </c>
      <c r="I2294" s="360">
        <v>0</v>
      </c>
      <c r="J2294" s="344">
        <v>43.42</v>
      </c>
      <c r="K2294" s="360">
        <v>0</v>
      </c>
      <c r="L2294" s="344">
        <v>41.49</v>
      </c>
      <c r="M2294" s="360">
        <v>0</v>
      </c>
      <c r="N2294" s="344">
        <v>42.75</v>
      </c>
      <c r="O2294" s="360">
        <v>0</v>
      </c>
      <c r="P2294" s="344">
        <v>39.49</v>
      </c>
      <c r="Q2294" s="360">
        <v>0</v>
      </c>
      <c r="R2294" s="344">
        <v>39.89</v>
      </c>
    </row>
    <row r="2295" spans="1:18">
      <c r="A2295" s="296">
        <v>1901566</v>
      </c>
      <c r="B2295" s="343" t="s">
        <v>2322</v>
      </c>
      <c r="C2295" s="296" t="s">
        <v>222</v>
      </c>
      <c r="D2295" s="344">
        <v>23.87</v>
      </c>
      <c r="E2295" s="360">
        <v>1</v>
      </c>
      <c r="F2295" s="344">
        <v>28.26</v>
      </c>
      <c r="G2295" s="360">
        <v>1</v>
      </c>
      <c r="H2295" s="344">
        <v>28.26</v>
      </c>
      <c r="I2295" s="360">
        <v>1</v>
      </c>
      <c r="J2295" s="344">
        <v>28.26</v>
      </c>
      <c r="K2295" s="360">
        <v>1</v>
      </c>
      <c r="L2295" s="344">
        <v>27.37</v>
      </c>
      <c r="M2295" s="360">
        <v>0</v>
      </c>
      <c r="N2295" s="344">
        <v>26.77</v>
      </c>
      <c r="O2295" s="360">
        <v>0</v>
      </c>
      <c r="P2295" s="344">
        <v>28.26</v>
      </c>
      <c r="Q2295" s="360">
        <v>1</v>
      </c>
      <c r="R2295" s="344">
        <v>28.05</v>
      </c>
    </row>
    <row r="2296" spans="1:18">
      <c r="A2296" s="296">
        <v>1901567</v>
      </c>
      <c r="B2296" s="343" t="s">
        <v>2323</v>
      </c>
      <c r="C2296" s="296" t="s">
        <v>222</v>
      </c>
      <c r="D2296" s="344">
        <v>23.98</v>
      </c>
      <c r="E2296" s="360">
        <v>1</v>
      </c>
      <c r="F2296" s="344">
        <v>7.47</v>
      </c>
      <c r="G2296" s="360">
        <v>1</v>
      </c>
      <c r="H2296" s="344">
        <v>7.47</v>
      </c>
      <c r="I2296" s="360">
        <v>1</v>
      </c>
      <c r="J2296" s="344">
        <v>7.47</v>
      </c>
      <c r="K2296" s="360">
        <v>1</v>
      </c>
      <c r="L2296" s="344">
        <v>7.23</v>
      </c>
      <c r="M2296" s="360">
        <v>0</v>
      </c>
      <c r="N2296" s="344">
        <v>7.07</v>
      </c>
      <c r="O2296" s="360">
        <v>0</v>
      </c>
      <c r="P2296" s="344">
        <v>7.47</v>
      </c>
      <c r="Q2296" s="360">
        <v>1</v>
      </c>
      <c r="R2296" s="344">
        <v>7.41</v>
      </c>
    </row>
    <row r="2297" spans="1:18">
      <c r="A2297" s="296">
        <v>1901568</v>
      </c>
      <c r="B2297" s="343" t="s">
        <v>2324</v>
      </c>
      <c r="C2297" s="296" t="s">
        <v>222</v>
      </c>
      <c r="D2297" s="344">
        <v>24.09</v>
      </c>
      <c r="E2297" s="360">
        <v>1</v>
      </c>
      <c r="F2297" s="344">
        <v>35.33</v>
      </c>
      <c r="G2297" s="360">
        <v>1</v>
      </c>
      <c r="H2297" s="344">
        <v>35.33</v>
      </c>
      <c r="I2297" s="360">
        <v>1</v>
      </c>
      <c r="J2297" s="344">
        <v>35.33</v>
      </c>
      <c r="K2297" s="360">
        <v>1</v>
      </c>
      <c r="L2297" s="344">
        <v>34.21</v>
      </c>
      <c r="M2297" s="360">
        <v>0</v>
      </c>
      <c r="N2297" s="344">
        <v>33.47</v>
      </c>
      <c r="O2297" s="360">
        <v>0</v>
      </c>
      <c r="P2297" s="344">
        <v>35.33</v>
      </c>
      <c r="Q2297" s="360">
        <v>1</v>
      </c>
      <c r="R2297" s="344">
        <v>35.06</v>
      </c>
    </row>
    <row r="2298" spans="1:18">
      <c r="A2298" s="296">
        <v>1901569</v>
      </c>
      <c r="B2298" s="343" t="s">
        <v>2325</v>
      </c>
      <c r="C2298" s="296" t="s">
        <v>222</v>
      </c>
      <c r="D2298" s="344">
        <v>24.2</v>
      </c>
      <c r="E2298" s="360">
        <v>0</v>
      </c>
      <c r="F2298" s="344">
        <v>18.18</v>
      </c>
      <c r="G2298" s="360">
        <v>0</v>
      </c>
      <c r="H2298" s="344">
        <v>18.68</v>
      </c>
      <c r="I2298" s="360">
        <v>0</v>
      </c>
      <c r="J2298" s="344">
        <v>18.97</v>
      </c>
      <c r="K2298" s="360">
        <v>0</v>
      </c>
      <c r="L2298" s="344">
        <v>18.12</v>
      </c>
      <c r="M2298" s="360">
        <v>0</v>
      </c>
      <c r="N2298" s="344">
        <v>18.68</v>
      </c>
      <c r="O2298" s="360">
        <v>0</v>
      </c>
      <c r="P2298" s="344">
        <v>17.25</v>
      </c>
      <c r="Q2298" s="360">
        <v>0</v>
      </c>
      <c r="R2298" s="344">
        <v>17.43</v>
      </c>
    </row>
    <row r="2299" spans="1:18">
      <c r="A2299" s="296">
        <v>1901570</v>
      </c>
      <c r="B2299" s="343" t="s">
        <v>2326</v>
      </c>
      <c r="C2299" s="296" t="s">
        <v>222</v>
      </c>
      <c r="D2299" s="344">
        <v>24.32</v>
      </c>
      <c r="E2299" s="360">
        <v>1</v>
      </c>
      <c r="F2299" s="344">
        <v>0.79</v>
      </c>
      <c r="G2299" s="360">
        <v>0</v>
      </c>
      <c r="H2299" s="344">
        <v>0.76</v>
      </c>
      <c r="I2299" s="360">
        <v>1</v>
      </c>
      <c r="J2299" s="344">
        <v>0.89</v>
      </c>
      <c r="K2299" s="360">
        <v>0</v>
      </c>
      <c r="L2299" s="344">
        <v>0.88</v>
      </c>
      <c r="M2299" s="360">
        <v>0</v>
      </c>
      <c r="N2299" s="344">
        <v>0.76</v>
      </c>
      <c r="O2299" s="360">
        <v>1</v>
      </c>
      <c r="P2299" s="344">
        <v>0.8</v>
      </c>
      <c r="Q2299" s="360">
        <v>0</v>
      </c>
      <c r="R2299" s="344">
        <v>0.73</v>
      </c>
    </row>
    <row r="2300" spans="1:18">
      <c r="A2300" s="296">
        <v>1901565</v>
      </c>
      <c r="B2300" s="343" t="s">
        <v>2327</v>
      </c>
      <c r="C2300" s="296" t="s">
        <v>222</v>
      </c>
      <c r="D2300" s="344">
        <v>24.39</v>
      </c>
      <c r="E2300" s="360">
        <v>1</v>
      </c>
      <c r="F2300" s="344">
        <v>0.18</v>
      </c>
      <c r="G2300" s="360">
        <v>0</v>
      </c>
      <c r="H2300" s="344">
        <v>0.17</v>
      </c>
      <c r="I2300" s="360">
        <v>1</v>
      </c>
      <c r="J2300" s="344">
        <v>0.2</v>
      </c>
      <c r="K2300" s="360">
        <v>0</v>
      </c>
      <c r="L2300" s="344">
        <v>0.2</v>
      </c>
      <c r="M2300" s="360">
        <v>0</v>
      </c>
      <c r="N2300" s="344">
        <v>0.17</v>
      </c>
      <c r="O2300" s="360">
        <v>1</v>
      </c>
      <c r="P2300" s="344">
        <v>0.18</v>
      </c>
      <c r="Q2300" s="360">
        <v>0</v>
      </c>
      <c r="R2300" s="344">
        <v>0.16</v>
      </c>
    </row>
    <row r="2301" spans="1:18">
      <c r="A2301" s="296">
        <v>1917121</v>
      </c>
      <c r="B2301" s="343" t="s">
        <v>2328</v>
      </c>
      <c r="C2301" s="296" t="s">
        <v>222</v>
      </c>
      <c r="D2301" s="344">
        <v>15.62</v>
      </c>
      <c r="E2301" s="360">
        <v>1</v>
      </c>
      <c r="F2301" s="344">
        <v>0.86</v>
      </c>
      <c r="G2301" s="360">
        <v>0</v>
      </c>
      <c r="H2301" s="344">
        <v>0.84</v>
      </c>
      <c r="I2301" s="360">
        <v>1</v>
      </c>
      <c r="J2301" s="344">
        <v>0.97</v>
      </c>
      <c r="K2301" s="360">
        <v>0</v>
      </c>
      <c r="L2301" s="344">
        <v>0.97</v>
      </c>
      <c r="M2301" s="360">
        <v>0</v>
      </c>
      <c r="N2301" s="344">
        <v>0.84</v>
      </c>
      <c r="O2301" s="360">
        <v>1</v>
      </c>
      <c r="P2301" s="344">
        <v>0.87</v>
      </c>
      <c r="Q2301" s="360">
        <v>0</v>
      </c>
      <c r="R2301" s="344">
        <v>0.8</v>
      </c>
    </row>
    <row r="2302" spans="1:18">
      <c r="A2302" s="296">
        <v>1917122</v>
      </c>
      <c r="B2302" s="343" t="s">
        <v>2329</v>
      </c>
      <c r="C2302" s="296" t="s">
        <v>222</v>
      </c>
      <c r="D2302" s="344">
        <v>15.83</v>
      </c>
      <c r="E2302" s="360">
        <v>0</v>
      </c>
      <c r="F2302" s="344">
        <v>2.06</v>
      </c>
      <c r="G2302" s="360">
        <v>0</v>
      </c>
      <c r="H2302" s="344">
        <v>1.84</v>
      </c>
      <c r="I2302" s="360">
        <v>0</v>
      </c>
      <c r="J2302" s="344">
        <v>1.72</v>
      </c>
      <c r="K2302" s="360">
        <v>0</v>
      </c>
      <c r="L2302" s="344">
        <v>1.99</v>
      </c>
      <c r="M2302" s="360">
        <v>0</v>
      </c>
      <c r="N2302" s="344">
        <v>1.95</v>
      </c>
      <c r="O2302" s="360">
        <v>0</v>
      </c>
      <c r="P2302" s="344">
        <v>1.35</v>
      </c>
      <c r="Q2302" s="360">
        <v>0</v>
      </c>
      <c r="R2302" s="344">
        <v>1.59</v>
      </c>
    </row>
    <row r="2303" spans="1:18">
      <c r="A2303" s="296">
        <v>1917123</v>
      </c>
      <c r="B2303" s="343" t="s">
        <v>2330</v>
      </c>
      <c r="C2303" s="296" t="s">
        <v>222</v>
      </c>
      <c r="D2303" s="344">
        <v>16.05</v>
      </c>
      <c r="E2303" s="360">
        <v>1</v>
      </c>
      <c r="F2303" s="344">
        <v>0.83</v>
      </c>
      <c r="G2303" s="360">
        <v>0</v>
      </c>
      <c r="H2303" s="344">
        <v>0.81</v>
      </c>
      <c r="I2303" s="360">
        <v>1</v>
      </c>
      <c r="J2303" s="344">
        <v>0.94</v>
      </c>
      <c r="K2303" s="360">
        <v>0</v>
      </c>
      <c r="L2303" s="344">
        <v>0.93</v>
      </c>
      <c r="M2303" s="360">
        <v>0</v>
      </c>
      <c r="N2303" s="344">
        <v>0.81</v>
      </c>
      <c r="O2303" s="360">
        <v>1</v>
      </c>
      <c r="P2303" s="344">
        <v>0.84</v>
      </c>
      <c r="Q2303" s="360">
        <v>0</v>
      </c>
      <c r="R2303" s="344">
        <v>0.77</v>
      </c>
    </row>
    <row r="2304" spans="1:18">
      <c r="A2304" s="296">
        <v>1917124</v>
      </c>
      <c r="B2304" s="343" t="s">
        <v>2331</v>
      </c>
      <c r="C2304" s="296" t="s">
        <v>222</v>
      </c>
      <c r="D2304" s="344">
        <v>16.28</v>
      </c>
      <c r="E2304" s="360">
        <v>1</v>
      </c>
      <c r="F2304" s="344">
        <v>0.19</v>
      </c>
      <c r="G2304" s="360">
        <v>0</v>
      </c>
      <c r="H2304" s="344">
        <v>0.18</v>
      </c>
      <c r="I2304" s="360">
        <v>1</v>
      </c>
      <c r="J2304" s="344">
        <v>0.21</v>
      </c>
      <c r="K2304" s="360">
        <v>0</v>
      </c>
      <c r="L2304" s="344">
        <v>0.21</v>
      </c>
      <c r="M2304" s="360">
        <v>0</v>
      </c>
      <c r="N2304" s="344">
        <v>0.18</v>
      </c>
      <c r="O2304" s="360">
        <v>1</v>
      </c>
      <c r="P2304" s="344">
        <v>0.19</v>
      </c>
      <c r="Q2304" s="360">
        <v>0</v>
      </c>
      <c r="R2304" s="344">
        <v>0.17</v>
      </c>
    </row>
    <row r="2305" spans="1:18">
      <c r="A2305" s="296">
        <v>1917125</v>
      </c>
      <c r="B2305" s="343" t="s">
        <v>2332</v>
      </c>
      <c r="C2305" s="296" t="s">
        <v>222</v>
      </c>
      <c r="D2305" s="344">
        <v>16.52</v>
      </c>
      <c r="E2305" s="360">
        <v>1</v>
      </c>
      <c r="F2305" s="344">
        <v>0.91</v>
      </c>
      <c r="G2305" s="360">
        <v>0</v>
      </c>
      <c r="H2305" s="344">
        <v>0.89</v>
      </c>
      <c r="I2305" s="360">
        <v>1</v>
      </c>
      <c r="J2305" s="344">
        <v>1.02</v>
      </c>
      <c r="K2305" s="360">
        <v>0</v>
      </c>
      <c r="L2305" s="344">
        <v>1.02</v>
      </c>
      <c r="M2305" s="360">
        <v>0</v>
      </c>
      <c r="N2305" s="344">
        <v>0.89</v>
      </c>
      <c r="O2305" s="360">
        <v>1</v>
      </c>
      <c r="P2305" s="344">
        <v>0.92</v>
      </c>
      <c r="Q2305" s="360">
        <v>0</v>
      </c>
      <c r="R2305" s="344">
        <v>0.84</v>
      </c>
    </row>
    <row r="2306" spans="1:18">
      <c r="A2306" s="296">
        <v>1917126</v>
      </c>
      <c r="B2306" s="343" t="s">
        <v>2333</v>
      </c>
      <c r="C2306" s="296" t="s">
        <v>222</v>
      </c>
      <c r="D2306" s="344">
        <v>16.649999999999999</v>
      </c>
      <c r="E2306" s="360">
        <v>0</v>
      </c>
      <c r="F2306" s="344">
        <v>3.44</v>
      </c>
      <c r="G2306" s="360">
        <v>0</v>
      </c>
      <c r="H2306" s="344">
        <v>3.06</v>
      </c>
      <c r="I2306" s="360">
        <v>0</v>
      </c>
      <c r="J2306" s="344">
        <v>2.87</v>
      </c>
      <c r="K2306" s="360">
        <v>0</v>
      </c>
      <c r="L2306" s="344">
        <v>3.31</v>
      </c>
      <c r="M2306" s="360">
        <v>0</v>
      </c>
      <c r="N2306" s="344">
        <v>3.25</v>
      </c>
      <c r="O2306" s="360">
        <v>0</v>
      </c>
      <c r="P2306" s="344">
        <v>2.25</v>
      </c>
      <c r="Q2306" s="360">
        <v>0</v>
      </c>
      <c r="R2306" s="344">
        <v>2.66</v>
      </c>
    </row>
    <row r="2307" spans="1:18">
      <c r="A2307" s="296">
        <v>1917157</v>
      </c>
      <c r="B2307" s="343" t="s">
        <v>2334</v>
      </c>
      <c r="C2307" s="296" t="s">
        <v>222</v>
      </c>
      <c r="D2307" s="344">
        <v>14.57</v>
      </c>
      <c r="E2307" s="360">
        <v>1</v>
      </c>
      <c r="F2307" s="344">
        <v>0.99</v>
      </c>
      <c r="G2307" s="360">
        <v>0</v>
      </c>
      <c r="H2307" s="344">
        <v>0.96</v>
      </c>
      <c r="I2307" s="360">
        <v>1</v>
      </c>
      <c r="J2307" s="344">
        <v>1.1200000000000001</v>
      </c>
      <c r="K2307" s="360">
        <v>0</v>
      </c>
      <c r="L2307" s="344">
        <v>1.1100000000000001</v>
      </c>
      <c r="M2307" s="360">
        <v>0</v>
      </c>
      <c r="N2307" s="344">
        <v>0.96</v>
      </c>
      <c r="O2307" s="360">
        <v>1</v>
      </c>
      <c r="P2307" s="344">
        <v>1</v>
      </c>
      <c r="Q2307" s="360">
        <v>0</v>
      </c>
      <c r="R2307" s="344">
        <v>0.92</v>
      </c>
    </row>
    <row r="2308" spans="1:18">
      <c r="A2308" s="296">
        <v>1917158</v>
      </c>
      <c r="B2308" s="343" t="s">
        <v>2335</v>
      </c>
      <c r="C2308" s="296" t="s">
        <v>222</v>
      </c>
      <c r="D2308" s="344">
        <v>14.75</v>
      </c>
      <c r="E2308" s="360">
        <v>1</v>
      </c>
      <c r="F2308" s="344">
        <v>0.23</v>
      </c>
      <c r="G2308" s="360">
        <v>0</v>
      </c>
      <c r="H2308" s="344">
        <v>0.22</v>
      </c>
      <c r="I2308" s="360">
        <v>1</v>
      </c>
      <c r="J2308" s="344">
        <v>0.25</v>
      </c>
      <c r="K2308" s="360">
        <v>0</v>
      </c>
      <c r="L2308" s="344">
        <v>0.25</v>
      </c>
      <c r="M2308" s="360">
        <v>0</v>
      </c>
      <c r="N2308" s="344">
        <v>0.22</v>
      </c>
      <c r="O2308" s="360">
        <v>1</v>
      </c>
      <c r="P2308" s="344">
        <v>0.23</v>
      </c>
      <c r="Q2308" s="360">
        <v>0</v>
      </c>
      <c r="R2308" s="344">
        <v>0.21</v>
      </c>
    </row>
    <row r="2309" spans="1:18">
      <c r="A2309" s="296">
        <v>1917159</v>
      </c>
      <c r="B2309" s="343" t="s">
        <v>2336</v>
      </c>
      <c r="C2309" s="296" t="s">
        <v>222</v>
      </c>
      <c r="D2309" s="344">
        <v>14.94</v>
      </c>
      <c r="E2309" s="360">
        <v>1</v>
      </c>
      <c r="F2309" s="344">
        <v>1.08</v>
      </c>
      <c r="G2309" s="360">
        <v>0</v>
      </c>
      <c r="H2309" s="344">
        <v>1.05</v>
      </c>
      <c r="I2309" s="360">
        <v>1</v>
      </c>
      <c r="J2309" s="344">
        <v>1.22</v>
      </c>
      <c r="K2309" s="360">
        <v>0</v>
      </c>
      <c r="L2309" s="344">
        <v>1.22</v>
      </c>
      <c r="M2309" s="360">
        <v>0</v>
      </c>
      <c r="N2309" s="344">
        <v>1.05</v>
      </c>
      <c r="O2309" s="360">
        <v>1</v>
      </c>
      <c r="P2309" s="344">
        <v>1.1000000000000001</v>
      </c>
      <c r="Q2309" s="360">
        <v>0</v>
      </c>
      <c r="R2309" s="344">
        <v>1.01</v>
      </c>
    </row>
    <row r="2310" spans="1:18">
      <c r="A2310" s="296">
        <v>1917160</v>
      </c>
      <c r="B2310" s="343" t="s">
        <v>2337</v>
      </c>
      <c r="C2310" s="296" t="s">
        <v>222</v>
      </c>
      <c r="D2310" s="344">
        <v>15.14</v>
      </c>
      <c r="E2310" s="360">
        <v>0</v>
      </c>
      <c r="F2310" s="344">
        <v>5.15</v>
      </c>
      <c r="G2310" s="360">
        <v>0</v>
      </c>
      <c r="H2310" s="344">
        <v>4.59</v>
      </c>
      <c r="I2310" s="360">
        <v>0</v>
      </c>
      <c r="J2310" s="344">
        <v>4.3099999999999996</v>
      </c>
      <c r="K2310" s="360">
        <v>0</v>
      </c>
      <c r="L2310" s="344">
        <v>4.97</v>
      </c>
      <c r="M2310" s="360">
        <v>0</v>
      </c>
      <c r="N2310" s="344">
        <v>4.87</v>
      </c>
      <c r="O2310" s="360">
        <v>0</v>
      </c>
      <c r="P2310" s="344">
        <v>3.37</v>
      </c>
      <c r="Q2310" s="360">
        <v>0</v>
      </c>
      <c r="R2310" s="344">
        <v>3.98</v>
      </c>
    </row>
    <row r="2311" spans="1:18">
      <c r="A2311" s="296">
        <v>1917161</v>
      </c>
      <c r="B2311" s="343" t="s">
        <v>2338</v>
      </c>
      <c r="C2311" s="296" t="s">
        <v>222</v>
      </c>
      <c r="D2311" s="344">
        <v>15.35</v>
      </c>
      <c r="E2311" s="360">
        <v>1</v>
      </c>
      <c r="F2311" s="344">
        <v>3.95</v>
      </c>
      <c r="G2311" s="360">
        <v>0</v>
      </c>
      <c r="H2311" s="344">
        <v>3.85</v>
      </c>
      <c r="I2311" s="360">
        <v>1</v>
      </c>
      <c r="J2311" s="344">
        <v>4.45</v>
      </c>
      <c r="K2311" s="360">
        <v>0</v>
      </c>
      <c r="L2311" s="344">
        <v>4.43</v>
      </c>
      <c r="M2311" s="360">
        <v>0</v>
      </c>
      <c r="N2311" s="344">
        <v>3.85</v>
      </c>
      <c r="O2311" s="360">
        <v>1</v>
      </c>
      <c r="P2311" s="344">
        <v>4.01</v>
      </c>
      <c r="Q2311" s="360">
        <v>0</v>
      </c>
      <c r="R2311" s="344">
        <v>3.67</v>
      </c>
    </row>
    <row r="2312" spans="1:18">
      <c r="A2312" s="296">
        <v>1917162</v>
      </c>
      <c r="B2312" s="343" t="s">
        <v>2339</v>
      </c>
      <c r="C2312" s="296" t="s">
        <v>222</v>
      </c>
      <c r="D2312" s="344">
        <v>15.46</v>
      </c>
      <c r="E2312" s="360">
        <v>1</v>
      </c>
      <c r="F2312" s="344">
        <v>0.91</v>
      </c>
      <c r="G2312" s="360">
        <v>0</v>
      </c>
      <c r="H2312" s="344">
        <v>0.89</v>
      </c>
      <c r="I2312" s="360">
        <v>1</v>
      </c>
      <c r="J2312" s="344">
        <v>1.03</v>
      </c>
      <c r="K2312" s="360">
        <v>0</v>
      </c>
      <c r="L2312" s="344">
        <v>1.02</v>
      </c>
      <c r="M2312" s="360">
        <v>0</v>
      </c>
      <c r="N2312" s="344">
        <v>0.89</v>
      </c>
      <c r="O2312" s="360">
        <v>1</v>
      </c>
      <c r="P2312" s="344">
        <v>0.92</v>
      </c>
      <c r="Q2312" s="360">
        <v>0</v>
      </c>
      <c r="R2312" s="344">
        <v>0.85</v>
      </c>
    </row>
    <row r="2313" spans="1:18">
      <c r="A2313" s="296">
        <v>1917193</v>
      </c>
      <c r="B2313" s="343" t="s">
        <v>2340</v>
      </c>
      <c r="C2313" s="296" t="s">
        <v>222</v>
      </c>
      <c r="D2313" s="344">
        <v>15.96</v>
      </c>
      <c r="E2313" s="360">
        <v>1</v>
      </c>
      <c r="F2313" s="344">
        <v>4.32</v>
      </c>
      <c r="G2313" s="360">
        <v>0</v>
      </c>
      <c r="H2313" s="344">
        <v>4.21</v>
      </c>
      <c r="I2313" s="360">
        <v>1</v>
      </c>
      <c r="J2313" s="344">
        <v>4.87</v>
      </c>
      <c r="K2313" s="360">
        <v>0</v>
      </c>
      <c r="L2313" s="344">
        <v>4.8499999999999996</v>
      </c>
      <c r="M2313" s="360">
        <v>0</v>
      </c>
      <c r="N2313" s="344">
        <v>4.21</v>
      </c>
      <c r="O2313" s="360">
        <v>1</v>
      </c>
      <c r="P2313" s="344">
        <v>4.3899999999999997</v>
      </c>
      <c r="Q2313" s="360">
        <v>0</v>
      </c>
      <c r="R2313" s="344">
        <v>4.0199999999999996</v>
      </c>
    </row>
    <row r="2314" spans="1:18">
      <c r="A2314" s="296">
        <v>1917194</v>
      </c>
      <c r="B2314" s="343" t="s">
        <v>2341</v>
      </c>
      <c r="C2314" s="296" t="s">
        <v>222</v>
      </c>
      <c r="D2314" s="344">
        <v>16.12</v>
      </c>
      <c r="E2314" s="360">
        <v>0</v>
      </c>
      <c r="F2314" s="344">
        <v>6.88</v>
      </c>
      <c r="G2314" s="360">
        <v>0</v>
      </c>
      <c r="H2314" s="344">
        <v>6.13</v>
      </c>
      <c r="I2314" s="360">
        <v>0</v>
      </c>
      <c r="J2314" s="344">
        <v>5.75</v>
      </c>
      <c r="K2314" s="360">
        <v>0</v>
      </c>
      <c r="L2314" s="344">
        <v>6.63</v>
      </c>
      <c r="M2314" s="360">
        <v>0</v>
      </c>
      <c r="N2314" s="344">
        <v>6.51</v>
      </c>
      <c r="O2314" s="360">
        <v>0</v>
      </c>
      <c r="P2314" s="344">
        <v>4.5</v>
      </c>
      <c r="Q2314" s="360">
        <v>0</v>
      </c>
      <c r="R2314" s="344">
        <v>5.32</v>
      </c>
    </row>
    <row r="2315" spans="1:18">
      <c r="A2315" s="296">
        <v>1917195</v>
      </c>
      <c r="B2315" s="343" t="s">
        <v>2342</v>
      </c>
      <c r="C2315" s="296" t="s">
        <v>222</v>
      </c>
      <c r="D2315" s="344">
        <v>16.29</v>
      </c>
      <c r="E2315" s="360"/>
      <c r="F2315" s="344">
        <v>0</v>
      </c>
      <c r="G2315" s="360"/>
      <c r="H2315" s="344">
        <v>0</v>
      </c>
      <c r="I2315" s="360"/>
      <c r="J2315" s="344">
        <v>0</v>
      </c>
      <c r="K2315" s="360"/>
      <c r="L2315" s="344">
        <v>0</v>
      </c>
      <c r="M2315" s="360"/>
      <c r="N2315" s="344">
        <v>0</v>
      </c>
      <c r="O2315" s="360"/>
      <c r="P2315" s="344">
        <v>0</v>
      </c>
      <c r="Q2315" s="360"/>
      <c r="R2315" s="344">
        <v>0</v>
      </c>
    </row>
    <row r="2316" spans="1:18">
      <c r="A2316" s="296">
        <v>1917196</v>
      </c>
      <c r="B2316" s="343" t="s">
        <v>2343</v>
      </c>
      <c r="C2316" s="296" t="s">
        <v>222</v>
      </c>
      <c r="D2316" s="344">
        <v>16.47</v>
      </c>
      <c r="E2316" s="360"/>
      <c r="F2316" s="344">
        <v>0</v>
      </c>
      <c r="G2316" s="360"/>
      <c r="H2316" s="344">
        <v>0</v>
      </c>
      <c r="I2316" s="360"/>
      <c r="J2316" s="344">
        <v>0</v>
      </c>
      <c r="K2316" s="360"/>
      <c r="L2316" s="344">
        <v>0</v>
      </c>
      <c r="M2316" s="360"/>
      <c r="N2316" s="344">
        <v>0</v>
      </c>
      <c r="O2316" s="360"/>
      <c r="P2316" s="344">
        <v>0</v>
      </c>
      <c r="Q2316" s="360"/>
      <c r="R2316" s="344">
        <v>0</v>
      </c>
    </row>
    <row r="2317" spans="1:18">
      <c r="A2317" s="296">
        <v>1917197</v>
      </c>
      <c r="B2317" s="343" t="s">
        <v>2344</v>
      </c>
      <c r="C2317" s="296" t="s">
        <v>222</v>
      </c>
      <c r="D2317" s="344">
        <v>16.649999999999999</v>
      </c>
      <c r="E2317" s="360"/>
      <c r="F2317" s="344">
        <v>0</v>
      </c>
      <c r="G2317" s="360"/>
      <c r="H2317" s="344">
        <v>0</v>
      </c>
      <c r="I2317" s="360"/>
      <c r="J2317" s="344">
        <v>0</v>
      </c>
      <c r="K2317" s="360"/>
      <c r="L2317" s="344">
        <v>0</v>
      </c>
      <c r="M2317" s="360"/>
      <c r="N2317" s="344">
        <v>0</v>
      </c>
      <c r="O2317" s="360"/>
      <c r="P2317" s="344">
        <v>0</v>
      </c>
      <c r="Q2317" s="360"/>
      <c r="R2317" s="344">
        <v>0</v>
      </c>
    </row>
    <row r="2318" spans="1:18">
      <c r="A2318" s="296">
        <v>1917198</v>
      </c>
      <c r="B2318" s="343" t="s">
        <v>2345</v>
      </c>
      <c r="C2318" s="296" t="s">
        <v>222</v>
      </c>
      <c r="D2318" s="344">
        <v>16.75</v>
      </c>
      <c r="E2318" s="360">
        <v>0</v>
      </c>
      <c r="F2318" s="344">
        <v>12.9</v>
      </c>
      <c r="G2318" s="360">
        <v>0</v>
      </c>
      <c r="H2318" s="344">
        <v>11.49</v>
      </c>
      <c r="I2318" s="360">
        <v>0</v>
      </c>
      <c r="J2318" s="344">
        <v>10.79</v>
      </c>
      <c r="K2318" s="360">
        <v>0</v>
      </c>
      <c r="L2318" s="344">
        <v>12.43</v>
      </c>
      <c r="M2318" s="360">
        <v>0</v>
      </c>
      <c r="N2318" s="344">
        <v>12.19</v>
      </c>
      <c r="O2318" s="360">
        <v>0</v>
      </c>
      <c r="P2318" s="344">
        <v>8.44</v>
      </c>
      <c r="Q2318" s="360">
        <v>0</v>
      </c>
      <c r="R2318" s="344">
        <v>9.9700000000000006</v>
      </c>
    </row>
    <row r="2319" spans="1:18">
      <c r="A2319" s="296">
        <v>1917013</v>
      </c>
      <c r="B2319" s="343" t="s">
        <v>2346</v>
      </c>
      <c r="C2319" s="296" t="s">
        <v>222</v>
      </c>
      <c r="D2319" s="344">
        <v>35.299999999999997</v>
      </c>
      <c r="E2319" s="360">
        <v>0</v>
      </c>
      <c r="F2319" s="344">
        <v>0.23</v>
      </c>
      <c r="G2319" s="360">
        <v>0</v>
      </c>
      <c r="H2319" s="344">
        <v>0.25</v>
      </c>
      <c r="I2319" s="360">
        <v>0</v>
      </c>
      <c r="J2319" s="344">
        <v>0.23</v>
      </c>
      <c r="K2319" s="360">
        <v>0</v>
      </c>
      <c r="L2319" s="344">
        <v>0.17</v>
      </c>
      <c r="M2319" s="360">
        <v>0</v>
      </c>
      <c r="N2319" s="344">
        <v>0.26</v>
      </c>
      <c r="O2319" s="360">
        <v>0</v>
      </c>
      <c r="P2319" s="344">
        <v>0.31</v>
      </c>
      <c r="Q2319" s="360">
        <v>0</v>
      </c>
      <c r="R2319" s="344">
        <v>0.23</v>
      </c>
    </row>
    <row r="2320" spans="1:18">
      <c r="A2320" s="296">
        <v>1917014</v>
      </c>
      <c r="B2320" s="343" t="s">
        <v>2347</v>
      </c>
      <c r="C2320" s="296" t="s">
        <v>222</v>
      </c>
      <c r="D2320" s="344">
        <v>35.979999999999997</v>
      </c>
      <c r="E2320" s="360">
        <v>0</v>
      </c>
      <c r="F2320" s="344">
        <v>0.05</v>
      </c>
      <c r="G2320" s="360">
        <v>0</v>
      </c>
      <c r="H2320" s="344">
        <v>0.05</v>
      </c>
      <c r="I2320" s="360">
        <v>0</v>
      </c>
      <c r="J2320" s="344">
        <v>0.05</v>
      </c>
      <c r="K2320" s="360">
        <v>0</v>
      </c>
      <c r="L2320" s="344">
        <v>0.04</v>
      </c>
      <c r="M2320" s="360">
        <v>0</v>
      </c>
      <c r="N2320" s="344">
        <v>0.06</v>
      </c>
      <c r="O2320" s="360">
        <v>0</v>
      </c>
      <c r="P2320" s="344">
        <v>7.0000000000000007E-2</v>
      </c>
      <c r="Q2320" s="360">
        <v>0</v>
      </c>
      <c r="R2320" s="344">
        <v>0.05</v>
      </c>
    </row>
    <row r="2321" spans="1:18">
      <c r="A2321" s="296">
        <v>1917015</v>
      </c>
      <c r="B2321" s="343" t="s">
        <v>2348</v>
      </c>
      <c r="C2321" s="296" t="s">
        <v>222</v>
      </c>
      <c r="D2321" s="344">
        <v>36.67</v>
      </c>
      <c r="E2321" s="360">
        <v>0</v>
      </c>
      <c r="F2321" s="344">
        <v>0.25</v>
      </c>
      <c r="G2321" s="360">
        <v>0</v>
      </c>
      <c r="H2321" s="344">
        <v>0.27</v>
      </c>
      <c r="I2321" s="360">
        <v>0</v>
      </c>
      <c r="J2321" s="344">
        <v>0.25</v>
      </c>
      <c r="K2321" s="360">
        <v>0</v>
      </c>
      <c r="L2321" s="344">
        <v>0.19</v>
      </c>
      <c r="M2321" s="360">
        <v>0</v>
      </c>
      <c r="N2321" s="344">
        <v>0.28000000000000003</v>
      </c>
      <c r="O2321" s="360">
        <v>0</v>
      </c>
      <c r="P2321" s="344">
        <v>0.34</v>
      </c>
      <c r="Q2321" s="360">
        <v>0</v>
      </c>
      <c r="R2321" s="344">
        <v>0.25</v>
      </c>
    </row>
    <row r="2322" spans="1:18">
      <c r="A2322" s="296">
        <v>1917016</v>
      </c>
      <c r="B2322" s="343" t="s">
        <v>2349</v>
      </c>
      <c r="C2322" s="296" t="s">
        <v>222</v>
      </c>
      <c r="D2322" s="344">
        <v>37.4</v>
      </c>
      <c r="E2322" s="360">
        <v>0</v>
      </c>
      <c r="F2322" s="344">
        <v>21.39</v>
      </c>
      <c r="G2322" s="360">
        <v>0</v>
      </c>
      <c r="H2322" s="344">
        <v>24.11</v>
      </c>
      <c r="I2322" s="360">
        <v>0</v>
      </c>
      <c r="J2322" s="344">
        <v>20.29</v>
      </c>
      <c r="K2322" s="360">
        <v>0</v>
      </c>
      <c r="L2322" s="344">
        <v>21.63</v>
      </c>
      <c r="M2322" s="360">
        <v>0</v>
      </c>
      <c r="N2322" s="344">
        <v>21.91</v>
      </c>
      <c r="O2322" s="360">
        <v>0</v>
      </c>
      <c r="P2322" s="344">
        <v>20.5</v>
      </c>
      <c r="Q2322" s="360">
        <v>0</v>
      </c>
      <c r="R2322" s="344">
        <v>21.01</v>
      </c>
    </row>
    <row r="2323" spans="1:18">
      <c r="A2323" s="296">
        <v>1917017</v>
      </c>
      <c r="B2323" s="343" t="s">
        <v>2350</v>
      </c>
      <c r="C2323" s="296" t="s">
        <v>222</v>
      </c>
      <c r="D2323" s="344">
        <v>38.17</v>
      </c>
      <c r="E2323" s="360">
        <v>0</v>
      </c>
      <c r="F2323" s="344">
        <v>0.28999999999999998</v>
      </c>
      <c r="G2323" s="360">
        <v>0</v>
      </c>
      <c r="H2323" s="344">
        <v>0.31</v>
      </c>
      <c r="I2323" s="360">
        <v>0</v>
      </c>
      <c r="J2323" s="344">
        <v>0.28999999999999998</v>
      </c>
      <c r="K2323" s="360">
        <v>0</v>
      </c>
      <c r="L2323" s="344">
        <v>0.22</v>
      </c>
      <c r="M2323" s="360">
        <v>0</v>
      </c>
      <c r="N2323" s="344">
        <v>0.32</v>
      </c>
      <c r="O2323" s="360">
        <v>0</v>
      </c>
      <c r="P2323" s="344">
        <v>0.39</v>
      </c>
      <c r="Q2323" s="360">
        <v>0</v>
      </c>
      <c r="R2323" s="344">
        <v>0.28000000000000003</v>
      </c>
    </row>
    <row r="2324" spans="1:18">
      <c r="A2324" s="296">
        <v>1917018</v>
      </c>
      <c r="B2324" s="343" t="s">
        <v>2351</v>
      </c>
      <c r="C2324" s="296" t="s">
        <v>222</v>
      </c>
      <c r="D2324" s="344">
        <v>38.58</v>
      </c>
      <c r="E2324" s="360">
        <v>0</v>
      </c>
      <c r="F2324" s="344">
        <v>0.06</v>
      </c>
      <c r="G2324" s="360">
        <v>0</v>
      </c>
      <c r="H2324" s="344">
        <v>7.0000000000000007E-2</v>
      </c>
      <c r="I2324" s="360">
        <v>0</v>
      </c>
      <c r="J2324" s="344">
        <v>0.06</v>
      </c>
      <c r="K2324" s="360">
        <v>0</v>
      </c>
      <c r="L2324" s="344">
        <v>0.05</v>
      </c>
      <c r="M2324" s="360">
        <v>0</v>
      </c>
      <c r="N2324" s="344">
        <v>7.0000000000000007E-2</v>
      </c>
      <c r="O2324" s="360">
        <v>0</v>
      </c>
      <c r="P2324" s="344">
        <v>0.09</v>
      </c>
      <c r="Q2324" s="360">
        <v>0</v>
      </c>
      <c r="R2324" s="344">
        <v>0.06</v>
      </c>
    </row>
    <row r="2325" spans="1:18">
      <c r="A2325" s="296">
        <v>1917623</v>
      </c>
      <c r="B2325" s="343" t="s">
        <v>2352</v>
      </c>
      <c r="C2325" s="296" t="s">
        <v>222</v>
      </c>
      <c r="D2325" s="344">
        <v>23.65</v>
      </c>
      <c r="E2325" s="360">
        <v>0</v>
      </c>
      <c r="F2325" s="344">
        <v>0.31</v>
      </c>
      <c r="G2325" s="360">
        <v>0</v>
      </c>
      <c r="H2325" s="344">
        <v>0.34</v>
      </c>
      <c r="I2325" s="360">
        <v>0</v>
      </c>
      <c r="J2325" s="344">
        <v>0.31</v>
      </c>
      <c r="K2325" s="360">
        <v>0</v>
      </c>
      <c r="L2325" s="344">
        <v>0.24</v>
      </c>
      <c r="M2325" s="360">
        <v>0</v>
      </c>
      <c r="N2325" s="344">
        <v>0.35</v>
      </c>
      <c r="O2325" s="360">
        <v>0</v>
      </c>
      <c r="P2325" s="344">
        <v>0.43</v>
      </c>
      <c r="Q2325" s="360">
        <v>0</v>
      </c>
      <c r="R2325" s="344">
        <v>0.31</v>
      </c>
    </row>
    <row r="2326" spans="1:18">
      <c r="A2326" s="296">
        <v>1917624</v>
      </c>
      <c r="B2326" s="343" t="s">
        <v>2353</v>
      </c>
      <c r="C2326" s="296" t="s">
        <v>222</v>
      </c>
      <c r="D2326" s="344">
        <v>29.89</v>
      </c>
      <c r="E2326" s="360">
        <v>0</v>
      </c>
      <c r="F2326" s="344">
        <v>25.25</v>
      </c>
      <c r="G2326" s="360">
        <v>0</v>
      </c>
      <c r="H2326" s="344">
        <v>28.46</v>
      </c>
      <c r="I2326" s="360">
        <v>0</v>
      </c>
      <c r="J2326" s="344">
        <v>23.95</v>
      </c>
      <c r="K2326" s="360">
        <v>0</v>
      </c>
      <c r="L2326" s="344">
        <v>25.53</v>
      </c>
      <c r="M2326" s="360">
        <v>0</v>
      </c>
      <c r="N2326" s="344">
        <v>25.86</v>
      </c>
      <c r="O2326" s="360">
        <v>0</v>
      </c>
      <c r="P2326" s="344">
        <v>24.19</v>
      </c>
      <c r="Q2326" s="360">
        <v>0</v>
      </c>
      <c r="R2326" s="344">
        <v>24.8</v>
      </c>
    </row>
    <row r="2327" spans="1:18">
      <c r="A2327" s="296">
        <v>1917625</v>
      </c>
      <c r="B2327" s="343" t="s">
        <v>2354</v>
      </c>
      <c r="C2327" s="296" t="s">
        <v>222</v>
      </c>
      <c r="D2327" s="344">
        <v>37.5</v>
      </c>
      <c r="E2327" s="360">
        <v>1</v>
      </c>
      <c r="F2327" s="344">
        <v>46</v>
      </c>
      <c r="G2327" s="360">
        <v>1</v>
      </c>
      <c r="H2327" s="344">
        <v>54.08</v>
      </c>
      <c r="I2327" s="360">
        <v>0</v>
      </c>
      <c r="J2327" s="344">
        <v>56</v>
      </c>
      <c r="K2327" s="360">
        <v>0</v>
      </c>
      <c r="L2327" s="344">
        <v>53.45</v>
      </c>
      <c r="M2327" s="360">
        <v>0</v>
      </c>
      <c r="N2327" s="344">
        <v>48.4</v>
      </c>
      <c r="O2327" s="360">
        <v>0</v>
      </c>
      <c r="P2327" s="344">
        <v>46</v>
      </c>
      <c r="Q2327" s="360">
        <v>1</v>
      </c>
      <c r="R2327" s="344">
        <v>52</v>
      </c>
    </row>
    <row r="2328" spans="1:18">
      <c r="A2328" s="296">
        <v>1917626</v>
      </c>
      <c r="B2328" s="343" t="s">
        <v>2355</v>
      </c>
      <c r="C2328" s="296" t="s">
        <v>222</v>
      </c>
      <c r="D2328" s="344">
        <v>45.97</v>
      </c>
      <c r="E2328" s="360">
        <v>1</v>
      </c>
      <c r="F2328" s="344">
        <v>16.21</v>
      </c>
      <c r="G2328" s="360">
        <v>1</v>
      </c>
      <c r="H2328" s="344">
        <v>19.059999999999999</v>
      </c>
      <c r="I2328" s="360">
        <v>0</v>
      </c>
      <c r="J2328" s="344">
        <v>19.739999999999998</v>
      </c>
      <c r="K2328" s="360">
        <v>0</v>
      </c>
      <c r="L2328" s="344">
        <v>18.84</v>
      </c>
      <c r="M2328" s="360">
        <v>0</v>
      </c>
      <c r="N2328" s="344">
        <v>17.059999999999999</v>
      </c>
      <c r="O2328" s="360">
        <v>0</v>
      </c>
      <c r="P2328" s="344">
        <v>16.21</v>
      </c>
      <c r="Q2328" s="360">
        <v>1</v>
      </c>
      <c r="R2328" s="344">
        <v>18.329999999999998</v>
      </c>
    </row>
    <row r="2329" spans="1:18">
      <c r="A2329" s="296">
        <v>1917627</v>
      </c>
      <c r="B2329" s="343" t="s">
        <v>2356</v>
      </c>
      <c r="C2329" s="296" t="s">
        <v>222</v>
      </c>
      <c r="D2329" s="344">
        <v>55.35</v>
      </c>
      <c r="E2329" s="360">
        <v>1</v>
      </c>
      <c r="F2329" s="344">
        <v>73.94</v>
      </c>
      <c r="G2329" s="360">
        <v>1</v>
      </c>
      <c r="H2329" s="344">
        <v>86.93</v>
      </c>
      <c r="I2329" s="360">
        <v>0</v>
      </c>
      <c r="J2329" s="344">
        <v>90.02</v>
      </c>
      <c r="K2329" s="360">
        <v>0</v>
      </c>
      <c r="L2329" s="344">
        <v>85.92</v>
      </c>
      <c r="M2329" s="360">
        <v>0</v>
      </c>
      <c r="N2329" s="344">
        <v>77.8</v>
      </c>
      <c r="O2329" s="360">
        <v>0</v>
      </c>
      <c r="P2329" s="344">
        <v>73.94</v>
      </c>
      <c r="Q2329" s="360">
        <v>1</v>
      </c>
      <c r="R2329" s="344">
        <v>83.59</v>
      </c>
    </row>
    <row r="2330" spans="1:18">
      <c r="A2330" s="296">
        <v>1917628</v>
      </c>
      <c r="B2330" s="343" t="s">
        <v>2357</v>
      </c>
      <c r="C2330" s="296" t="s">
        <v>222</v>
      </c>
      <c r="D2330" s="344">
        <v>64.77</v>
      </c>
      <c r="E2330" s="360">
        <v>0</v>
      </c>
      <c r="F2330" s="344">
        <v>87.43</v>
      </c>
      <c r="G2330" s="360">
        <v>0</v>
      </c>
      <c r="H2330" s="344">
        <v>89.81</v>
      </c>
      <c r="I2330" s="360">
        <v>0</v>
      </c>
      <c r="J2330" s="344">
        <v>91.21</v>
      </c>
      <c r="K2330" s="360">
        <v>0</v>
      </c>
      <c r="L2330" s="344">
        <v>87.15</v>
      </c>
      <c r="M2330" s="360">
        <v>0</v>
      </c>
      <c r="N2330" s="344">
        <v>89.81</v>
      </c>
      <c r="O2330" s="360">
        <v>0</v>
      </c>
      <c r="P2330" s="344">
        <v>82.96</v>
      </c>
      <c r="Q2330" s="360">
        <v>0</v>
      </c>
      <c r="R2330" s="344">
        <v>83.8</v>
      </c>
    </row>
    <row r="2331" spans="1:18">
      <c r="A2331" s="296">
        <v>1917620</v>
      </c>
      <c r="B2331" s="343" t="s">
        <v>2358</v>
      </c>
      <c r="C2331" s="296" t="s">
        <v>222</v>
      </c>
      <c r="D2331" s="344">
        <v>11.08</v>
      </c>
      <c r="E2331" s="360">
        <v>1</v>
      </c>
      <c r="F2331" s="344">
        <v>47.9</v>
      </c>
      <c r="G2331" s="360">
        <v>1</v>
      </c>
      <c r="H2331" s="344">
        <v>47.9</v>
      </c>
      <c r="I2331" s="360">
        <v>1</v>
      </c>
      <c r="J2331" s="344">
        <v>47.9</v>
      </c>
      <c r="K2331" s="360">
        <v>1</v>
      </c>
      <c r="L2331" s="344">
        <v>47.9</v>
      </c>
      <c r="M2331" s="360">
        <v>1</v>
      </c>
      <c r="N2331" s="344">
        <v>47.9</v>
      </c>
      <c r="O2331" s="360">
        <v>1</v>
      </c>
      <c r="P2331" s="344">
        <v>47.9</v>
      </c>
      <c r="Q2331" s="360">
        <v>1</v>
      </c>
      <c r="R2331" s="344">
        <v>47.9</v>
      </c>
    </row>
    <row r="2332" spans="1:18">
      <c r="A2332" s="296">
        <v>1917621</v>
      </c>
      <c r="B2332" s="343" t="s">
        <v>2359</v>
      </c>
      <c r="C2332" s="296" t="s">
        <v>222</v>
      </c>
      <c r="D2332" s="344">
        <v>12.83</v>
      </c>
      <c r="E2332" s="360">
        <v>1</v>
      </c>
      <c r="F2332" s="344">
        <v>17.36</v>
      </c>
      <c r="G2332" s="360">
        <v>1</v>
      </c>
      <c r="H2332" s="344">
        <v>17.36</v>
      </c>
      <c r="I2332" s="360">
        <v>1</v>
      </c>
      <c r="J2332" s="344">
        <v>17.36</v>
      </c>
      <c r="K2332" s="360">
        <v>1</v>
      </c>
      <c r="L2332" s="344">
        <v>17.36</v>
      </c>
      <c r="M2332" s="360">
        <v>1</v>
      </c>
      <c r="N2332" s="344">
        <v>17.36</v>
      </c>
      <c r="O2332" s="360">
        <v>1</v>
      </c>
      <c r="P2332" s="344">
        <v>17.36</v>
      </c>
      <c r="Q2332" s="360">
        <v>1</v>
      </c>
      <c r="R2332" s="344">
        <v>17.36</v>
      </c>
    </row>
    <row r="2333" spans="1:18">
      <c r="A2333" s="296">
        <v>1917622</v>
      </c>
      <c r="B2333" s="343" t="s">
        <v>2360</v>
      </c>
      <c r="C2333" s="296" t="s">
        <v>222</v>
      </c>
      <c r="D2333" s="344">
        <v>15.96</v>
      </c>
      <c r="E2333" s="360">
        <v>1</v>
      </c>
      <c r="F2333" s="344">
        <v>56.38</v>
      </c>
      <c r="G2333" s="360">
        <v>1</v>
      </c>
      <c r="H2333" s="344">
        <v>56.38</v>
      </c>
      <c r="I2333" s="360">
        <v>1</v>
      </c>
      <c r="J2333" s="344">
        <v>56.38</v>
      </c>
      <c r="K2333" s="360">
        <v>1</v>
      </c>
      <c r="L2333" s="344">
        <v>56.38</v>
      </c>
      <c r="M2333" s="360">
        <v>1</v>
      </c>
      <c r="N2333" s="344">
        <v>56.38</v>
      </c>
      <c r="O2333" s="360">
        <v>1</v>
      </c>
      <c r="P2333" s="344">
        <v>56.38</v>
      </c>
      <c r="Q2333" s="360">
        <v>1</v>
      </c>
      <c r="R2333" s="344">
        <v>56.38</v>
      </c>
    </row>
    <row r="2334" spans="1:18">
      <c r="A2334" s="296">
        <v>1917741</v>
      </c>
      <c r="B2334" s="343" t="s">
        <v>2361</v>
      </c>
      <c r="C2334" s="296" t="s">
        <v>222</v>
      </c>
      <c r="D2334" s="344">
        <v>10.220000000000001</v>
      </c>
      <c r="E2334" s="360">
        <v>0</v>
      </c>
      <c r="F2334" s="344">
        <v>33.68</v>
      </c>
      <c r="G2334" s="360">
        <v>0</v>
      </c>
      <c r="H2334" s="344">
        <v>34.6</v>
      </c>
      <c r="I2334" s="360">
        <v>0</v>
      </c>
      <c r="J2334" s="344">
        <v>35.14</v>
      </c>
      <c r="K2334" s="360">
        <v>0</v>
      </c>
      <c r="L2334" s="344">
        <v>33.57</v>
      </c>
      <c r="M2334" s="360">
        <v>0</v>
      </c>
      <c r="N2334" s="344">
        <v>34.6</v>
      </c>
      <c r="O2334" s="360">
        <v>0</v>
      </c>
      <c r="P2334" s="344">
        <v>31.96</v>
      </c>
      <c r="Q2334" s="360">
        <v>0</v>
      </c>
      <c r="R2334" s="344">
        <v>32.28</v>
      </c>
    </row>
    <row r="2335" spans="1:18">
      <c r="A2335" s="296">
        <v>1917269</v>
      </c>
      <c r="B2335" s="343" t="s">
        <v>2362</v>
      </c>
      <c r="C2335" s="296" t="s">
        <v>222</v>
      </c>
      <c r="D2335" s="344">
        <v>27.45</v>
      </c>
      <c r="E2335" s="360"/>
      <c r="F2335" s="344">
        <v>0</v>
      </c>
      <c r="G2335" s="360"/>
      <c r="H2335" s="344">
        <v>0</v>
      </c>
      <c r="I2335" s="360"/>
      <c r="J2335" s="344">
        <v>0</v>
      </c>
      <c r="K2335" s="360"/>
      <c r="L2335" s="344">
        <v>0</v>
      </c>
      <c r="M2335" s="360"/>
      <c r="N2335" s="344">
        <v>0</v>
      </c>
      <c r="O2335" s="360"/>
      <c r="P2335" s="344">
        <v>0</v>
      </c>
      <c r="Q2335" s="360"/>
      <c r="R2335" s="344">
        <v>0</v>
      </c>
    </row>
    <row r="2336" spans="1:18">
      <c r="A2336" s="296">
        <v>1917270</v>
      </c>
      <c r="B2336" s="343" t="s">
        <v>2363</v>
      </c>
      <c r="C2336" s="296" t="s">
        <v>222</v>
      </c>
      <c r="D2336" s="344">
        <v>37.01</v>
      </c>
      <c r="E2336" s="360"/>
      <c r="F2336" s="344">
        <v>0</v>
      </c>
      <c r="G2336" s="360"/>
      <c r="H2336" s="344">
        <v>0</v>
      </c>
      <c r="I2336" s="360"/>
      <c r="J2336" s="344">
        <v>0</v>
      </c>
      <c r="K2336" s="360"/>
      <c r="L2336" s="344">
        <v>0</v>
      </c>
      <c r="M2336" s="360"/>
      <c r="N2336" s="344">
        <v>0</v>
      </c>
      <c r="O2336" s="360"/>
      <c r="P2336" s="344">
        <v>0</v>
      </c>
      <c r="Q2336" s="360"/>
      <c r="R2336" s="344">
        <v>0</v>
      </c>
    </row>
    <row r="2337" spans="1:18">
      <c r="A2337" s="296">
        <v>1917266</v>
      </c>
      <c r="B2337" s="343" t="s">
        <v>2364</v>
      </c>
      <c r="C2337" s="296" t="s">
        <v>222</v>
      </c>
      <c r="D2337" s="344">
        <v>9</v>
      </c>
      <c r="E2337" s="360"/>
      <c r="F2337" s="344">
        <v>0</v>
      </c>
      <c r="G2337" s="360"/>
      <c r="H2337" s="344">
        <v>0</v>
      </c>
      <c r="I2337" s="360"/>
      <c r="J2337" s="344">
        <v>0</v>
      </c>
      <c r="K2337" s="360"/>
      <c r="L2337" s="344">
        <v>0</v>
      </c>
      <c r="M2337" s="360"/>
      <c r="N2337" s="344">
        <v>0</v>
      </c>
      <c r="O2337" s="360"/>
      <c r="P2337" s="344">
        <v>0</v>
      </c>
      <c r="Q2337" s="360"/>
      <c r="R2337" s="344">
        <v>0</v>
      </c>
    </row>
    <row r="2338" spans="1:18">
      <c r="A2338" s="296">
        <v>1917267</v>
      </c>
      <c r="B2338" s="343" t="s">
        <v>2365</v>
      </c>
      <c r="C2338" s="296" t="s">
        <v>222</v>
      </c>
      <c r="D2338" s="344">
        <v>13.07</v>
      </c>
      <c r="E2338" s="360">
        <v>0</v>
      </c>
      <c r="F2338" s="344">
        <v>15.62</v>
      </c>
      <c r="G2338" s="360">
        <v>0</v>
      </c>
      <c r="H2338" s="344">
        <v>16.05</v>
      </c>
      <c r="I2338" s="360">
        <v>0</v>
      </c>
      <c r="J2338" s="344">
        <v>16.3</v>
      </c>
      <c r="K2338" s="360">
        <v>0</v>
      </c>
      <c r="L2338" s="344">
        <v>15.57</v>
      </c>
      <c r="M2338" s="360">
        <v>0</v>
      </c>
      <c r="N2338" s="344">
        <v>16.05</v>
      </c>
      <c r="O2338" s="360">
        <v>0</v>
      </c>
      <c r="P2338" s="344">
        <v>14.82</v>
      </c>
      <c r="Q2338" s="360">
        <v>0</v>
      </c>
      <c r="R2338" s="344">
        <v>14.97</v>
      </c>
    </row>
    <row r="2339" spans="1:18">
      <c r="A2339" s="296">
        <v>1917268</v>
      </c>
      <c r="B2339" s="343" t="s">
        <v>2366</v>
      </c>
      <c r="C2339" s="296" t="s">
        <v>222</v>
      </c>
      <c r="D2339" s="344">
        <v>19.91</v>
      </c>
      <c r="E2339" s="360">
        <v>1</v>
      </c>
      <c r="F2339" s="344">
        <v>4.3</v>
      </c>
      <c r="G2339" s="360">
        <v>1</v>
      </c>
      <c r="H2339" s="344">
        <v>4.3</v>
      </c>
      <c r="I2339" s="360">
        <v>1</v>
      </c>
      <c r="J2339" s="344">
        <v>4.3</v>
      </c>
      <c r="K2339" s="360">
        <v>1</v>
      </c>
      <c r="L2339" s="344">
        <v>4.3</v>
      </c>
      <c r="M2339" s="360">
        <v>1</v>
      </c>
      <c r="N2339" s="344">
        <v>4.3</v>
      </c>
      <c r="O2339" s="360">
        <v>1</v>
      </c>
      <c r="P2339" s="344">
        <v>4.3</v>
      </c>
      <c r="Q2339" s="360">
        <v>1</v>
      </c>
      <c r="R2339" s="344">
        <v>4.3</v>
      </c>
    </row>
    <row r="2340" spans="1:18">
      <c r="A2340" s="296">
        <v>1917728</v>
      </c>
      <c r="B2340" s="343" t="s">
        <v>2367</v>
      </c>
      <c r="C2340" s="296" t="s">
        <v>222</v>
      </c>
      <c r="D2340" s="344">
        <v>8.3000000000000007</v>
      </c>
      <c r="E2340" s="360">
        <v>1</v>
      </c>
      <c r="F2340" s="344">
        <v>0.99</v>
      </c>
      <c r="G2340" s="360">
        <v>1</v>
      </c>
      <c r="H2340" s="344">
        <v>0.99</v>
      </c>
      <c r="I2340" s="360">
        <v>1</v>
      </c>
      <c r="J2340" s="344">
        <v>0.99</v>
      </c>
      <c r="K2340" s="360">
        <v>1</v>
      </c>
      <c r="L2340" s="344">
        <v>0.99</v>
      </c>
      <c r="M2340" s="360">
        <v>1</v>
      </c>
      <c r="N2340" s="344">
        <v>0.99</v>
      </c>
      <c r="O2340" s="360">
        <v>1</v>
      </c>
      <c r="P2340" s="344">
        <v>0.99</v>
      </c>
      <c r="Q2340" s="360">
        <v>1</v>
      </c>
      <c r="R2340" s="344">
        <v>0.99</v>
      </c>
    </row>
    <row r="2341" spans="1:18">
      <c r="A2341" s="296">
        <v>1917358</v>
      </c>
      <c r="B2341" s="343" t="s">
        <v>2368</v>
      </c>
      <c r="C2341" s="296" t="s">
        <v>222</v>
      </c>
      <c r="D2341" s="344">
        <v>8.57</v>
      </c>
      <c r="E2341" s="360">
        <v>1</v>
      </c>
      <c r="F2341" s="344">
        <v>4.7</v>
      </c>
      <c r="G2341" s="360">
        <v>1</v>
      </c>
      <c r="H2341" s="344">
        <v>4.7</v>
      </c>
      <c r="I2341" s="360">
        <v>1</v>
      </c>
      <c r="J2341" s="344">
        <v>4.7</v>
      </c>
      <c r="K2341" s="360">
        <v>1</v>
      </c>
      <c r="L2341" s="344">
        <v>4.7</v>
      </c>
      <c r="M2341" s="360">
        <v>1</v>
      </c>
      <c r="N2341" s="344">
        <v>4.7</v>
      </c>
      <c r="O2341" s="360">
        <v>1</v>
      </c>
      <c r="P2341" s="344">
        <v>4.7</v>
      </c>
      <c r="Q2341" s="360">
        <v>1</v>
      </c>
      <c r="R2341" s="344">
        <v>4.7</v>
      </c>
    </row>
    <row r="2342" spans="1:18">
      <c r="A2342" s="296">
        <v>1917362</v>
      </c>
      <c r="B2342" s="343" t="s">
        <v>2369</v>
      </c>
      <c r="C2342" s="296" t="s">
        <v>222</v>
      </c>
      <c r="D2342" s="344">
        <v>41.34</v>
      </c>
      <c r="E2342" s="360">
        <v>0</v>
      </c>
      <c r="F2342" s="344">
        <v>9.68</v>
      </c>
      <c r="G2342" s="360">
        <v>0</v>
      </c>
      <c r="H2342" s="344">
        <v>9.9499999999999993</v>
      </c>
      <c r="I2342" s="360">
        <v>0</v>
      </c>
      <c r="J2342" s="344">
        <v>10.1</v>
      </c>
      <c r="K2342" s="360">
        <v>0</v>
      </c>
      <c r="L2342" s="344">
        <v>9.65</v>
      </c>
      <c r="M2342" s="360">
        <v>0</v>
      </c>
      <c r="N2342" s="344">
        <v>9.9499999999999993</v>
      </c>
      <c r="O2342" s="360">
        <v>0</v>
      </c>
      <c r="P2342" s="344">
        <v>9.19</v>
      </c>
      <c r="Q2342" s="360">
        <v>0</v>
      </c>
      <c r="R2342" s="344">
        <v>9.2799999999999994</v>
      </c>
    </row>
    <row r="2343" spans="1:18">
      <c r="A2343" s="296">
        <v>1917363</v>
      </c>
      <c r="B2343" s="343" t="s">
        <v>2370</v>
      </c>
      <c r="C2343" s="296" t="s">
        <v>222</v>
      </c>
      <c r="D2343" s="344">
        <v>50.38</v>
      </c>
      <c r="E2343" s="360"/>
      <c r="F2343" s="344">
        <v>0</v>
      </c>
      <c r="G2343" s="360"/>
      <c r="H2343" s="344">
        <v>0</v>
      </c>
      <c r="I2343" s="360"/>
      <c r="J2343" s="344">
        <v>0</v>
      </c>
      <c r="K2343" s="360"/>
      <c r="L2343" s="344">
        <v>0</v>
      </c>
      <c r="M2343" s="360"/>
      <c r="N2343" s="344">
        <v>0</v>
      </c>
      <c r="O2343" s="360"/>
      <c r="P2343" s="344">
        <v>0</v>
      </c>
      <c r="Q2343" s="360"/>
      <c r="R2343" s="344">
        <v>0</v>
      </c>
    </row>
    <row r="2344" spans="1:18">
      <c r="A2344" s="296">
        <v>1917359</v>
      </c>
      <c r="B2344" s="343" t="s">
        <v>2371</v>
      </c>
      <c r="C2344" s="296" t="s">
        <v>222</v>
      </c>
      <c r="D2344" s="344">
        <v>12.06</v>
      </c>
      <c r="E2344" s="360"/>
      <c r="F2344" s="344">
        <v>0</v>
      </c>
      <c r="G2344" s="360"/>
      <c r="H2344" s="344">
        <v>0</v>
      </c>
      <c r="I2344" s="360"/>
      <c r="J2344" s="344">
        <v>0</v>
      </c>
      <c r="K2344" s="360"/>
      <c r="L2344" s="344">
        <v>0</v>
      </c>
      <c r="M2344" s="360"/>
      <c r="N2344" s="344">
        <v>0</v>
      </c>
      <c r="O2344" s="360"/>
      <c r="P2344" s="344">
        <v>0</v>
      </c>
      <c r="Q2344" s="360"/>
      <c r="R2344" s="344">
        <v>0</v>
      </c>
    </row>
    <row r="2345" spans="1:18">
      <c r="A2345" s="296">
        <v>1917360</v>
      </c>
      <c r="B2345" s="343" t="s">
        <v>2372</v>
      </c>
      <c r="C2345" s="296" t="s">
        <v>222</v>
      </c>
      <c r="D2345" s="344">
        <v>19.77</v>
      </c>
      <c r="E2345" s="360"/>
      <c r="F2345" s="344">
        <v>0</v>
      </c>
      <c r="G2345" s="360"/>
      <c r="H2345" s="344">
        <v>0</v>
      </c>
      <c r="I2345" s="360"/>
      <c r="J2345" s="344">
        <v>0</v>
      </c>
      <c r="K2345" s="360"/>
      <c r="L2345" s="344">
        <v>0</v>
      </c>
      <c r="M2345" s="360"/>
      <c r="N2345" s="344">
        <v>0</v>
      </c>
      <c r="O2345" s="360"/>
      <c r="P2345" s="344">
        <v>0</v>
      </c>
      <c r="Q2345" s="360"/>
      <c r="R2345" s="344">
        <v>0</v>
      </c>
    </row>
    <row r="2346" spans="1:18">
      <c r="A2346" s="296">
        <v>1917361</v>
      </c>
      <c r="B2346" s="343" t="s">
        <v>2373</v>
      </c>
      <c r="C2346" s="296" t="s">
        <v>222</v>
      </c>
      <c r="D2346" s="344">
        <v>29.61</v>
      </c>
      <c r="E2346" s="360">
        <v>0</v>
      </c>
      <c r="F2346" s="344">
        <v>1.37</v>
      </c>
      <c r="G2346" s="360">
        <v>0</v>
      </c>
      <c r="H2346" s="344">
        <v>1.22</v>
      </c>
      <c r="I2346" s="360">
        <v>0</v>
      </c>
      <c r="J2346" s="344">
        <v>1.1499999999999999</v>
      </c>
      <c r="K2346" s="360">
        <v>0</v>
      </c>
      <c r="L2346" s="344">
        <v>1.32</v>
      </c>
      <c r="M2346" s="360">
        <v>0</v>
      </c>
      <c r="N2346" s="344">
        <v>1.3</v>
      </c>
      <c r="O2346" s="360">
        <v>0</v>
      </c>
      <c r="P2346" s="344">
        <v>0.9</v>
      </c>
      <c r="Q2346" s="360">
        <v>0</v>
      </c>
      <c r="R2346" s="344">
        <v>1.06</v>
      </c>
    </row>
    <row r="2347" spans="1:18">
      <c r="A2347" s="296">
        <v>1917476</v>
      </c>
      <c r="B2347" s="343" t="s">
        <v>2374</v>
      </c>
      <c r="C2347" s="296" t="s">
        <v>222</v>
      </c>
      <c r="D2347" s="344">
        <v>31.76</v>
      </c>
      <c r="E2347" s="360">
        <v>1</v>
      </c>
      <c r="F2347" s="344">
        <v>7.74</v>
      </c>
      <c r="G2347" s="360">
        <v>1</v>
      </c>
      <c r="H2347" s="344">
        <v>7.74</v>
      </c>
      <c r="I2347" s="360">
        <v>1</v>
      </c>
      <c r="J2347" s="344">
        <v>7.74</v>
      </c>
      <c r="K2347" s="360">
        <v>1</v>
      </c>
      <c r="L2347" s="344">
        <v>7.74</v>
      </c>
      <c r="M2347" s="360">
        <v>1</v>
      </c>
      <c r="N2347" s="344">
        <v>7.74</v>
      </c>
      <c r="O2347" s="360">
        <v>1</v>
      </c>
      <c r="P2347" s="344">
        <v>7.74</v>
      </c>
      <c r="Q2347" s="360">
        <v>1</v>
      </c>
      <c r="R2347" s="344">
        <v>7.74</v>
      </c>
    </row>
    <row r="2348" spans="1:18">
      <c r="A2348" s="296">
        <v>1917477</v>
      </c>
      <c r="B2348" s="343" t="s">
        <v>2375</v>
      </c>
      <c r="C2348" s="296" t="s">
        <v>222</v>
      </c>
      <c r="D2348" s="344">
        <v>40.98</v>
      </c>
      <c r="E2348" s="360">
        <v>1</v>
      </c>
      <c r="F2348" s="344">
        <v>1.97</v>
      </c>
      <c r="G2348" s="360">
        <v>1</v>
      </c>
      <c r="H2348" s="344">
        <v>1.97</v>
      </c>
      <c r="I2348" s="360">
        <v>1</v>
      </c>
      <c r="J2348" s="344">
        <v>1.97</v>
      </c>
      <c r="K2348" s="360">
        <v>1</v>
      </c>
      <c r="L2348" s="344">
        <v>1.97</v>
      </c>
      <c r="M2348" s="360">
        <v>1</v>
      </c>
      <c r="N2348" s="344">
        <v>1.97</v>
      </c>
      <c r="O2348" s="360">
        <v>1</v>
      </c>
      <c r="P2348" s="344">
        <v>1.97</v>
      </c>
      <c r="Q2348" s="360">
        <v>1</v>
      </c>
      <c r="R2348" s="344">
        <v>1.97</v>
      </c>
    </row>
    <row r="2349" spans="1:18">
      <c r="A2349" s="296">
        <v>1917478</v>
      </c>
      <c r="B2349" s="343" t="s">
        <v>2376</v>
      </c>
      <c r="C2349" s="296" t="s">
        <v>222</v>
      </c>
      <c r="D2349" s="344">
        <v>52.67</v>
      </c>
      <c r="E2349" s="360">
        <v>1</v>
      </c>
      <c r="F2349" s="344">
        <v>9.2899999999999991</v>
      </c>
      <c r="G2349" s="360">
        <v>1</v>
      </c>
      <c r="H2349" s="344">
        <v>9.2899999999999991</v>
      </c>
      <c r="I2349" s="360">
        <v>1</v>
      </c>
      <c r="J2349" s="344">
        <v>9.2899999999999991</v>
      </c>
      <c r="K2349" s="360">
        <v>1</v>
      </c>
      <c r="L2349" s="344">
        <v>9.2899999999999991</v>
      </c>
      <c r="M2349" s="360">
        <v>1</v>
      </c>
      <c r="N2349" s="344">
        <v>9.2899999999999991</v>
      </c>
      <c r="O2349" s="360">
        <v>1</v>
      </c>
      <c r="P2349" s="344">
        <v>9.2899999999999991</v>
      </c>
      <c r="Q2349" s="360">
        <v>1</v>
      </c>
      <c r="R2349" s="344">
        <v>9.2899999999999991</v>
      </c>
    </row>
    <row r="2350" spans="1:18">
      <c r="A2350" s="296">
        <v>1917479</v>
      </c>
      <c r="B2350" s="343" t="s">
        <v>2377</v>
      </c>
      <c r="C2350" s="296" t="s">
        <v>222</v>
      </c>
      <c r="D2350" s="344">
        <v>57.24</v>
      </c>
      <c r="E2350" s="360">
        <v>0</v>
      </c>
      <c r="F2350" s="344">
        <v>49.25</v>
      </c>
      <c r="G2350" s="360">
        <v>0</v>
      </c>
      <c r="H2350" s="344">
        <v>50.58</v>
      </c>
      <c r="I2350" s="360">
        <v>0</v>
      </c>
      <c r="J2350" s="344">
        <v>51.37</v>
      </c>
      <c r="K2350" s="360">
        <v>0</v>
      </c>
      <c r="L2350" s="344">
        <v>49.09</v>
      </c>
      <c r="M2350" s="360">
        <v>0</v>
      </c>
      <c r="N2350" s="344">
        <v>50.58</v>
      </c>
      <c r="O2350" s="360">
        <v>0</v>
      </c>
      <c r="P2350" s="344">
        <v>46.72</v>
      </c>
      <c r="Q2350" s="360">
        <v>0</v>
      </c>
      <c r="R2350" s="344">
        <v>47.2</v>
      </c>
    </row>
    <row r="2351" spans="1:18">
      <c r="A2351" s="296">
        <v>1917473</v>
      </c>
      <c r="B2351" s="343" t="s">
        <v>2378</v>
      </c>
      <c r="C2351" s="296" t="s">
        <v>222</v>
      </c>
      <c r="D2351" s="344">
        <v>14.55</v>
      </c>
      <c r="E2351" s="360"/>
      <c r="F2351" s="344">
        <v>0</v>
      </c>
      <c r="G2351" s="360"/>
      <c r="H2351" s="344">
        <v>0</v>
      </c>
      <c r="I2351" s="360"/>
      <c r="J2351" s="344">
        <v>0</v>
      </c>
      <c r="K2351" s="360"/>
      <c r="L2351" s="344">
        <v>0</v>
      </c>
      <c r="M2351" s="360"/>
      <c r="N2351" s="344">
        <v>0</v>
      </c>
      <c r="O2351" s="360"/>
      <c r="P2351" s="344">
        <v>0</v>
      </c>
      <c r="Q2351" s="360"/>
      <c r="R2351" s="344">
        <v>0</v>
      </c>
    </row>
    <row r="2352" spans="1:18">
      <c r="A2352" s="296">
        <v>1917474</v>
      </c>
      <c r="B2352" s="343" t="s">
        <v>2379</v>
      </c>
      <c r="C2352" s="296" t="s">
        <v>222</v>
      </c>
      <c r="D2352" s="344">
        <v>18.690000000000001</v>
      </c>
      <c r="E2352" s="360"/>
      <c r="F2352" s="344">
        <v>0</v>
      </c>
      <c r="G2352" s="360"/>
      <c r="H2352" s="344">
        <v>0</v>
      </c>
      <c r="I2352" s="360"/>
      <c r="J2352" s="344">
        <v>0</v>
      </c>
      <c r="K2352" s="360"/>
      <c r="L2352" s="344">
        <v>0</v>
      </c>
      <c r="M2352" s="360"/>
      <c r="N2352" s="344">
        <v>0</v>
      </c>
      <c r="O2352" s="360"/>
      <c r="P2352" s="344">
        <v>0</v>
      </c>
      <c r="Q2352" s="360"/>
      <c r="R2352" s="344">
        <v>0</v>
      </c>
    </row>
    <row r="2353" spans="1:18">
      <c r="A2353" s="296">
        <v>1917475</v>
      </c>
      <c r="B2353" s="343" t="s">
        <v>2380</v>
      </c>
      <c r="C2353" s="296" t="s">
        <v>222</v>
      </c>
      <c r="D2353" s="344">
        <v>23.9</v>
      </c>
      <c r="E2353" s="360"/>
      <c r="F2353" s="344">
        <v>0</v>
      </c>
      <c r="G2353" s="360"/>
      <c r="H2353" s="344">
        <v>0</v>
      </c>
      <c r="I2353" s="360"/>
      <c r="J2353" s="344">
        <v>0</v>
      </c>
      <c r="K2353" s="360"/>
      <c r="L2353" s="344">
        <v>0</v>
      </c>
      <c r="M2353" s="360"/>
      <c r="N2353" s="344">
        <v>0</v>
      </c>
      <c r="O2353" s="360"/>
      <c r="P2353" s="344">
        <v>0</v>
      </c>
      <c r="Q2353" s="360"/>
      <c r="R2353" s="344">
        <v>0</v>
      </c>
    </row>
    <row r="2354" spans="1:18">
      <c r="A2354" s="296">
        <v>1917736</v>
      </c>
      <c r="B2354" s="343" t="s">
        <v>2381</v>
      </c>
      <c r="C2354" s="296" t="s">
        <v>222</v>
      </c>
      <c r="D2354" s="344">
        <v>10.37</v>
      </c>
      <c r="E2354" s="360">
        <v>0</v>
      </c>
      <c r="F2354" s="344">
        <v>10.28</v>
      </c>
      <c r="G2354" s="360">
        <v>0</v>
      </c>
      <c r="H2354" s="344">
        <v>9.16</v>
      </c>
      <c r="I2354" s="360">
        <v>0</v>
      </c>
      <c r="J2354" s="344">
        <v>8.6</v>
      </c>
      <c r="K2354" s="360">
        <v>0</v>
      </c>
      <c r="L2354" s="344">
        <v>9.91</v>
      </c>
      <c r="M2354" s="360">
        <v>0</v>
      </c>
      <c r="N2354" s="344">
        <v>9.7200000000000006</v>
      </c>
      <c r="O2354" s="360">
        <v>0</v>
      </c>
      <c r="P2354" s="344">
        <v>6.73</v>
      </c>
      <c r="Q2354" s="360">
        <v>0</v>
      </c>
      <c r="R2354" s="344">
        <v>7.94</v>
      </c>
    </row>
    <row r="2355" spans="1:18">
      <c r="A2355" s="296">
        <v>1917067</v>
      </c>
      <c r="B2355" s="343" t="s">
        <v>2382</v>
      </c>
      <c r="C2355" s="296" t="s">
        <v>222</v>
      </c>
      <c r="D2355" s="344">
        <v>23.76</v>
      </c>
      <c r="E2355" s="360"/>
      <c r="F2355" s="344">
        <v>0</v>
      </c>
      <c r="G2355" s="360"/>
      <c r="H2355" s="344">
        <v>0</v>
      </c>
      <c r="I2355" s="360"/>
      <c r="J2355" s="344">
        <v>0</v>
      </c>
      <c r="K2355" s="360"/>
      <c r="L2355" s="344">
        <v>0</v>
      </c>
      <c r="M2355" s="360"/>
      <c r="N2355" s="344">
        <v>0</v>
      </c>
      <c r="O2355" s="360"/>
      <c r="P2355" s="344">
        <v>0</v>
      </c>
      <c r="Q2355" s="360"/>
      <c r="R2355" s="344">
        <v>0</v>
      </c>
    </row>
    <row r="2356" spans="1:18">
      <c r="A2356" s="296">
        <v>1917068</v>
      </c>
      <c r="B2356" s="343" t="s">
        <v>2383</v>
      </c>
      <c r="C2356" s="296" t="s">
        <v>222</v>
      </c>
      <c r="D2356" s="344">
        <v>24.23</v>
      </c>
      <c r="E2356" s="360"/>
      <c r="F2356" s="344">
        <v>0</v>
      </c>
      <c r="G2356" s="360"/>
      <c r="H2356" s="344">
        <v>0</v>
      </c>
      <c r="I2356" s="360"/>
      <c r="J2356" s="344">
        <v>0</v>
      </c>
      <c r="K2356" s="360"/>
      <c r="L2356" s="344">
        <v>0</v>
      </c>
      <c r="M2356" s="360"/>
      <c r="N2356" s="344">
        <v>0</v>
      </c>
      <c r="O2356" s="360"/>
      <c r="P2356" s="344">
        <v>0</v>
      </c>
      <c r="Q2356" s="360"/>
      <c r="R2356" s="344">
        <v>0</v>
      </c>
    </row>
    <row r="2357" spans="1:18">
      <c r="A2357" s="296">
        <v>1917069</v>
      </c>
      <c r="B2357" s="343" t="s">
        <v>2384</v>
      </c>
      <c r="C2357" s="296" t="s">
        <v>222</v>
      </c>
      <c r="D2357" s="344">
        <v>24.72</v>
      </c>
      <c r="E2357" s="360"/>
      <c r="F2357" s="344">
        <v>0</v>
      </c>
      <c r="G2357" s="360"/>
      <c r="H2357" s="344">
        <v>0</v>
      </c>
      <c r="I2357" s="360"/>
      <c r="J2357" s="344">
        <v>0</v>
      </c>
      <c r="K2357" s="360"/>
      <c r="L2357" s="344">
        <v>0</v>
      </c>
      <c r="M2357" s="360"/>
      <c r="N2357" s="344">
        <v>0</v>
      </c>
      <c r="O2357" s="360"/>
      <c r="P2357" s="344">
        <v>0</v>
      </c>
      <c r="Q2357" s="360"/>
      <c r="R2357" s="344">
        <v>0</v>
      </c>
    </row>
    <row r="2358" spans="1:18">
      <c r="A2358" s="296">
        <v>1917070</v>
      </c>
      <c r="B2358" s="343" t="s">
        <v>2385</v>
      </c>
      <c r="C2358" s="296" t="s">
        <v>222</v>
      </c>
      <c r="D2358" s="344">
        <v>25.23</v>
      </c>
      <c r="E2358" s="360">
        <v>0</v>
      </c>
      <c r="F2358" s="344">
        <v>0.73</v>
      </c>
      <c r="G2358" s="360">
        <v>0</v>
      </c>
      <c r="H2358" s="344">
        <v>0.65</v>
      </c>
      <c r="I2358" s="360">
        <v>0</v>
      </c>
      <c r="J2358" s="344">
        <v>0.61</v>
      </c>
      <c r="K2358" s="360">
        <v>0</v>
      </c>
      <c r="L2358" s="344">
        <v>0.71</v>
      </c>
      <c r="M2358" s="360">
        <v>0</v>
      </c>
      <c r="N2358" s="344">
        <v>0.69</v>
      </c>
      <c r="O2358" s="360">
        <v>0</v>
      </c>
      <c r="P2358" s="344">
        <v>0.48</v>
      </c>
      <c r="Q2358" s="360">
        <v>0</v>
      </c>
      <c r="R2358" s="344">
        <v>0.56000000000000005</v>
      </c>
    </row>
    <row r="2359" spans="1:18">
      <c r="A2359" s="296">
        <v>1917071</v>
      </c>
      <c r="B2359" s="343" t="s">
        <v>2386</v>
      </c>
      <c r="C2359" s="296" t="s">
        <v>222</v>
      </c>
      <c r="D2359" s="344">
        <v>25.77</v>
      </c>
      <c r="E2359" s="360"/>
      <c r="F2359" s="344">
        <v>0</v>
      </c>
      <c r="G2359" s="360"/>
      <c r="H2359" s="344">
        <v>0</v>
      </c>
      <c r="I2359" s="360"/>
      <c r="J2359" s="344">
        <v>0</v>
      </c>
      <c r="K2359" s="360"/>
      <c r="L2359" s="344">
        <v>0</v>
      </c>
      <c r="M2359" s="360"/>
      <c r="N2359" s="344">
        <v>0</v>
      </c>
      <c r="O2359" s="360"/>
      <c r="P2359" s="344">
        <v>0</v>
      </c>
      <c r="Q2359" s="360"/>
      <c r="R2359" s="344">
        <v>0</v>
      </c>
    </row>
    <row r="2360" spans="1:18">
      <c r="A2360" s="296">
        <v>1917072</v>
      </c>
      <c r="B2360" s="343" t="s">
        <v>2387</v>
      </c>
      <c r="C2360" s="296" t="s">
        <v>222</v>
      </c>
      <c r="D2360" s="344">
        <v>26.05</v>
      </c>
      <c r="E2360" s="360"/>
      <c r="F2360" s="344">
        <v>0</v>
      </c>
      <c r="G2360" s="360"/>
      <c r="H2360" s="344">
        <v>0</v>
      </c>
      <c r="I2360" s="360"/>
      <c r="J2360" s="344">
        <v>0</v>
      </c>
      <c r="K2360" s="360"/>
      <c r="L2360" s="344">
        <v>0</v>
      </c>
      <c r="M2360" s="360"/>
      <c r="N2360" s="344">
        <v>0</v>
      </c>
      <c r="O2360" s="360"/>
      <c r="P2360" s="344">
        <v>0</v>
      </c>
      <c r="Q2360" s="360"/>
      <c r="R2360" s="344">
        <v>0</v>
      </c>
    </row>
    <row r="2361" spans="1:18">
      <c r="A2361" s="296">
        <v>1901572</v>
      </c>
      <c r="B2361" s="343" t="s">
        <v>2388</v>
      </c>
      <c r="C2361" s="296" t="s">
        <v>222</v>
      </c>
      <c r="D2361" s="344">
        <v>13.39</v>
      </c>
      <c r="E2361" s="360"/>
      <c r="F2361" s="344">
        <v>0</v>
      </c>
      <c r="G2361" s="360"/>
      <c r="H2361" s="344">
        <v>0</v>
      </c>
      <c r="I2361" s="360"/>
      <c r="J2361" s="344">
        <v>0</v>
      </c>
      <c r="K2361" s="360"/>
      <c r="L2361" s="344">
        <v>0</v>
      </c>
      <c r="M2361" s="360"/>
      <c r="N2361" s="344">
        <v>0</v>
      </c>
      <c r="O2361" s="360"/>
      <c r="P2361" s="344">
        <v>0</v>
      </c>
      <c r="Q2361" s="360"/>
      <c r="R2361" s="344">
        <v>0</v>
      </c>
    </row>
    <row r="2362" spans="1:18">
      <c r="A2362" s="296">
        <v>1901573</v>
      </c>
      <c r="B2362" s="343" t="s">
        <v>2389</v>
      </c>
      <c r="C2362" s="296" t="s">
        <v>222</v>
      </c>
      <c r="D2362" s="344">
        <v>13.51</v>
      </c>
      <c r="E2362" s="360">
        <v>0</v>
      </c>
      <c r="F2362" s="344">
        <v>2.61</v>
      </c>
      <c r="G2362" s="360">
        <v>0</v>
      </c>
      <c r="H2362" s="344">
        <v>2.33</v>
      </c>
      <c r="I2362" s="360">
        <v>0</v>
      </c>
      <c r="J2362" s="344">
        <v>2.1800000000000002</v>
      </c>
      <c r="K2362" s="360">
        <v>0</v>
      </c>
      <c r="L2362" s="344">
        <v>2.52</v>
      </c>
      <c r="M2362" s="360">
        <v>0</v>
      </c>
      <c r="N2362" s="344">
        <v>2.4700000000000002</v>
      </c>
      <c r="O2362" s="360">
        <v>0</v>
      </c>
      <c r="P2362" s="344">
        <v>1.71</v>
      </c>
      <c r="Q2362" s="360">
        <v>0</v>
      </c>
      <c r="R2362" s="344">
        <v>2.02</v>
      </c>
    </row>
    <row r="2363" spans="1:18">
      <c r="A2363" s="296">
        <v>1901574</v>
      </c>
      <c r="B2363" s="343" t="s">
        <v>2390</v>
      </c>
      <c r="C2363" s="296" t="s">
        <v>222</v>
      </c>
      <c r="D2363" s="344">
        <v>13.63</v>
      </c>
      <c r="E2363" s="360"/>
      <c r="F2363" s="344">
        <v>0</v>
      </c>
      <c r="G2363" s="360"/>
      <c r="H2363" s="344">
        <v>0</v>
      </c>
      <c r="I2363" s="360"/>
      <c r="J2363" s="344">
        <v>0</v>
      </c>
      <c r="K2363" s="360"/>
      <c r="L2363" s="344">
        <v>0</v>
      </c>
      <c r="M2363" s="360"/>
      <c r="N2363" s="344">
        <v>0</v>
      </c>
      <c r="O2363" s="360"/>
      <c r="P2363" s="344">
        <v>0</v>
      </c>
      <c r="Q2363" s="360"/>
      <c r="R2363" s="344">
        <v>0</v>
      </c>
    </row>
    <row r="2364" spans="1:18">
      <c r="A2364" s="296">
        <v>1901575</v>
      </c>
      <c r="B2364" s="343" t="s">
        <v>2391</v>
      </c>
      <c r="C2364" s="296" t="s">
        <v>222</v>
      </c>
      <c r="D2364" s="344">
        <v>13.76</v>
      </c>
      <c r="E2364" s="360"/>
      <c r="F2364" s="344">
        <v>0</v>
      </c>
      <c r="G2364" s="360"/>
      <c r="H2364" s="344">
        <v>0</v>
      </c>
      <c r="I2364" s="360"/>
      <c r="J2364" s="344">
        <v>0</v>
      </c>
      <c r="K2364" s="360"/>
      <c r="L2364" s="344">
        <v>0</v>
      </c>
      <c r="M2364" s="360"/>
      <c r="N2364" s="344">
        <v>0</v>
      </c>
      <c r="O2364" s="360"/>
      <c r="P2364" s="344">
        <v>0</v>
      </c>
      <c r="Q2364" s="360"/>
      <c r="R2364" s="344">
        <v>0</v>
      </c>
    </row>
    <row r="2365" spans="1:18">
      <c r="A2365" s="296">
        <v>1901576</v>
      </c>
      <c r="B2365" s="343" t="s">
        <v>2392</v>
      </c>
      <c r="C2365" s="296" t="s">
        <v>222</v>
      </c>
      <c r="D2365" s="344">
        <v>13.9</v>
      </c>
      <c r="E2365" s="360"/>
      <c r="F2365" s="344">
        <v>0</v>
      </c>
      <c r="G2365" s="360"/>
      <c r="H2365" s="344">
        <v>0</v>
      </c>
      <c r="I2365" s="360"/>
      <c r="J2365" s="344">
        <v>0</v>
      </c>
      <c r="K2365" s="360"/>
      <c r="L2365" s="344">
        <v>0</v>
      </c>
      <c r="M2365" s="360"/>
      <c r="N2365" s="344">
        <v>0</v>
      </c>
      <c r="O2365" s="360"/>
      <c r="P2365" s="344">
        <v>0</v>
      </c>
      <c r="Q2365" s="360"/>
      <c r="R2365" s="344">
        <v>0</v>
      </c>
    </row>
    <row r="2366" spans="1:18">
      <c r="A2366" s="296">
        <v>1901571</v>
      </c>
      <c r="B2366" s="343" t="s">
        <v>2393</v>
      </c>
      <c r="C2366" s="296" t="s">
        <v>222</v>
      </c>
      <c r="D2366" s="344">
        <v>13.97</v>
      </c>
      <c r="E2366" s="360">
        <v>0</v>
      </c>
      <c r="F2366" s="344">
        <v>2.09</v>
      </c>
      <c r="G2366" s="360">
        <v>0</v>
      </c>
      <c r="H2366" s="344">
        <v>1.86</v>
      </c>
      <c r="I2366" s="360">
        <v>0</v>
      </c>
      <c r="J2366" s="344">
        <v>1.74</v>
      </c>
      <c r="K2366" s="360">
        <v>0</v>
      </c>
      <c r="L2366" s="344">
        <v>2.0099999999999998</v>
      </c>
      <c r="M2366" s="360">
        <v>0</v>
      </c>
      <c r="N2366" s="344">
        <v>1.97</v>
      </c>
      <c r="O2366" s="360">
        <v>0</v>
      </c>
      <c r="P2366" s="344">
        <v>1.36</v>
      </c>
      <c r="Q2366" s="360">
        <v>0</v>
      </c>
      <c r="R2366" s="344">
        <v>1.61</v>
      </c>
    </row>
    <row r="2367" spans="1:18">
      <c r="A2367" s="296">
        <v>1901578</v>
      </c>
      <c r="B2367" s="343" t="s">
        <v>2394</v>
      </c>
      <c r="C2367" s="296" t="s">
        <v>222</v>
      </c>
      <c r="D2367" s="344">
        <v>17.41</v>
      </c>
      <c r="E2367" s="360"/>
      <c r="F2367" s="344">
        <v>0</v>
      </c>
      <c r="G2367" s="360"/>
      <c r="H2367" s="344">
        <v>0</v>
      </c>
      <c r="I2367" s="360"/>
      <c r="J2367" s="344">
        <v>0</v>
      </c>
      <c r="K2367" s="360"/>
      <c r="L2367" s="344">
        <v>0</v>
      </c>
      <c r="M2367" s="360"/>
      <c r="N2367" s="344">
        <v>0</v>
      </c>
      <c r="O2367" s="360"/>
      <c r="P2367" s="344">
        <v>0</v>
      </c>
      <c r="Q2367" s="360"/>
      <c r="R2367" s="344">
        <v>0</v>
      </c>
    </row>
    <row r="2368" spans="1:18">
      <c r="A2368" s="296">
        <v>1901579</v>
      </c>
      <c r="B2368" s="343" t="s">
        <v>2395</v>
      </c>
      <c r="C2368" s="296" t="s">
        <v>222</v>
      </c>
      <c r="D2368" s="344">
        <v>17.52</v>
      </c>
      <c r="E2368" s="360"/>
      <c r="F2368" s="344">
        <v>0</v>
      </c>
      <c r="G2368" s="360"/>
      <c r="H2368" s="344">
        <v>0</v>
      </c>
      <c r="I2368" s="360"/>
      <c r="J2368" s="344">
        <v>0</v>
      </c>
      <c r="K2368" s="360"/>
      <c r="L2368" s="344">
        <v>0</v>
      </c>
      <c r="M2368" s="360"/>
      <c r="N2368" s="344">
        <v>0</v>
      </c>
      <c r="O2368" s="360"/>
      <c r="P2368" s="344">
        <v>0</v>
      </c>
      <c r="Q2368" s="360"/>
      <c r="R2368" s="344">
        <v>0</v>
      </c>
    </row>
    <row r="2369" spans="1:18">
      <c r="A2369" s="296">
        <v>1901580</v>
      </c>
      <c r="B2369" s="343" t="s">
        <v>2396</v>
      </c>
      <c r="C2369" s="296" t="s">
        <v>222</v>
      </c>
      <c r="D2369" s="344">
        <v>17.64</v>
      </c>
      <c r="E2369" s="360"/>
      <c r="F2369" s="344">
        <v>0</v>
      </c>
      <c r="G2369" s="360"/>
      <c r="H2369" s="344">
        <v>0</v>
      </c>
      <c r="I2369" s="360"/>
      <c r="J2369" s="344">
        <v>0</v>
      </c>
      <c r="K2369" s="360"/>
      <c r="L2369" s="344">
        <v>0</v>
      </c>
      <c r="M2369" s="360"/>
      <c r="N2369" s="344">
        <v>0</v>
      </c>
      <c r="O2369" s="360"/>
      <c r="P2369" s="344">
        <v>0</v>
      </c>
      <c r="Q2369" s="360"/>
      <c r="R2369" s="344">
        <v>0</v>
      </c>
    </row>
    <row r="2370" spans="1:18">
      <c r="A2370" s="296">
        <v>1901581</v>
      </c>
      <c r="B2370" s="343" t="s">
        <v>2397</v>
      </c>
      <c r="C2370" s="296" t="s">
        <v>222</v>
      </c>
      <c r="D2370" s="344">
        <v>17.760000000000002</v>
      </c>
      <c r="E2370" s="360">
        <v>0</v>
      </c>
      <c r="F2370" s="344">
        <v>4.8</v>
      </c>
      <c r="G2370" s="360">
        <v>0</v>
      </c>
      <c r="H2370" s="344">
        <v>4.28</v>
      </c>
      <c r="I2370" s="360">
        <v>0</v>
      </c>
      <c r="J2370" s="344">
        <v>4.0199999999999996</v>
      </c>
      <c r="K2370" s="360">
        <v>0</v>
      </c>
      <c r="L2370" s="344">
        <v>4.63</v>
      </c>
      <c r="M2370" s="360">
        <v>0</v>
      </c>
      <c r="N2370" s="344">
        <v>4.54</v>
      </c>
      <c r="O2370" s="360">
        <v>0</v>
      </c>
      <c r="P2370" s="344">
        <v>3.14</v>
      </c>
      <c r="Q2370" s="360">
        <v>0</v>
      </c>
      <c r="R2370" s="344">
        <v>3.71</v>
      </c>
    </row>
    <row r="2371" spans="1:18">
      <c r="A2371" s="296">
        <v>1901582</v>
      </c>
      <c r="B2371" s="343" t="s">
        <v>2398</v>
      </c>
      <c r="C2371" s="296" t="s">
        <v>222</v>
      </c>
      <c r="D2371" s="344">
        <v>17.89</v>
      </c>
      <c r="E2371" s="360"/>
      <c r="F2371" s="344">
        <v>0</v>
      </c>
      <c r="G2371" s="360"/>
      <c r="H2371" s="344">
        <v>0</v>
      </c>
      <c r="I2371" s="360"/>
      <c r="J2371" s="344">
        <v>0</v>
      </c>
      <c r="K2371" s="360"/>
      <c r="L2371" s="344">
        <v>0</v>
      </c>
      <c r="M2371" s="360"/>
      <c r="N2371" s="344">
        <v>0</v>
      </c>
      <c r="O2371" s="360"/>
      <c r="P2371" s="344">
        <v>0</v>
      </c>
      <c r="Q2371" s="360"/>
      <c r="R2371" s="344">
        <v>0</v>
      </c>
    </row>
    <row r="2372" spans="1:18">
      <c r="A2372" s="296">
        <v>1901577</v>
      </c>
      <c r="B2372" s="343" t="s">
        <v>2399</v>
      </c>
      <c r="C2372" s="296" t="s">
        <v>222</v>
      </c>
      <c r="D2372" s="344">
        <v>17.96</v>
      </c>
      <c r="E2372" s="360"/>
      <c r="F2372" s="344">
        <v>0</v>
      </c>
      <c r="G2372" s="360"/>
      <c r="H2372" s="344">
        <v>0</v>
      </c>
      <c r="I2372" s="360"/>
      <c r="J2372" s="344">
        <v>0</v>
      </c>
      <c r="K2372" s="360"/>
      <c r="L2372" s="344">
        <v>0</v>
      </c>
      <c r="M2372" s="360"/>
      <c r="N2372" s="344">
        <v>0</v>
      </c>
      <c r="O2372" s="360"/>
      <c r="P2372" s="344">
        <v>0</v>
      </c>
      <c r="Q2372" s="360"/>
      <c r="R2372" s="344">
        <v>0</v>
      </c>
    </row>
    <row r="2373" spans="1:18">
      <c r="A2373" s="296">
        <v>1917103</v>
      </c>
      <c r="B2373" s="343" t="s">
        <v>2400</v>
      </c>
      <c r="C2373" s="296" t="s">
        <v>222</v>
      </c>
      <c r="D2373" s="344">
        <v>15.83</v>
      </c>
      <c r="E2373" s="360"/>
      <c r="F2373" s="344">
        <v>0</v>
      </c>
      <c r="G2373" s="360"/>
      <c r="H2373" s="344">
        <v>0</v>
      </c>
      <c r="I2373" s="360"/>
      <c r="J2373" s="344">
        <v>0</v>
      </c>
      <c r="K2373" s="360"/>
      <c r="L2373" s="344">
        <v>0</v>
      </c>
      <c r="M2373" s="360"/>
      <c r="N2373" s="344">
        <v>0</v>
      </c>
      <c r="O2373" s="360"/>
      <c r="P2373" s="344">
        <v>0</v>
      </c>
      <c r="Q2373" s="360"/>
      <c r="R2373" s="344">
        <v>0</v>
      </c>
    </row>
    <row r="2374" spans="1:18">
      <c r="A2374" s="296">
        <v>1917104</v>
      </c>
      <c r="B2374" s="343" t="s">
        <v>2401</v>
      </c>
      <c r="C2374" s="296" t="s">
        <v>222</v>
      </c>
      <c r="D2374" s="344">
        <v>16.11</v>
      </c>
      <c r="E2374" s="360">
        <v>0</v>
      </c>
      <c r="F2374" s="344">
        <v>0.83</v>
      </c>
      <c r="G2374" s="360">
        <v>0</v>
      </c>
      <c r="H2374" s="344">
        <v>0.74</v>
      </c>
      <c r="I2374" s="360">
        <v>0</v>
      </c>
      <c r="J2374" s="344">
        <v>0.69</v>
      </c>
      <c r="K2374" s="360">
        <v>0</v>
      </c>
      <c r="L2374" s="344">
        <v>0.8</v>
      </c>
      <c r="M2374" s="360">
        <v>0</v>
      </c>
      <c r="N2374" s="344">
        <v>0.79</v>
      </c>
      <c r="O2374" s="360">
        <v>0</v>
      </c>
      <c r="P2374" s="344">
        <v>0.54</v>
      </c>
      <c r="Q2374" s="360">
        <v>0</v>
      </c>
      <c r="R2374" s="344">
        <v>0.64</v>
      </c>
    </row>
    <row r="2375" spans="1:18">
      <c r="A2375" s="296">
        <v>1917105</v>
      </c>
      <c r="B2375" s="343" t="s">
        <v>2402</v>
      </c>
      <c r="C2375" s="296" t="s">
        <v>222</v>
      </c>
      <c r="D2375" s="344">
        <v>16.39</v>
      </c>
      <c r="E2375" s="360"/>
      <c r="F2375" s="344">
        <v>0</v>
      </c>
      <c r="G2375" s="360"/>
      <c r="H2375" s="344">
        <v>0</v>
      </c>
      <c r="I2375" s="360"/>
      <c r="J2375" s="344">
        <v>0</v>
      </c>
      <c r="K2375" s="360"/>
      <c r="L2375" s="344">
        <v>0</v>
      </c>
      <c r="M2375" s="360"/>
      <c r="N2375" s="344">
        <v>0</v>
      </c>
      <c r="O2375" s="360"/>
      <c r="P2375" s="344">
        <v>0</v>
      </c>
      <c r="Q2375" s="360"/>
      <c r="R2375" s="344">
        <v>0</v>
      </c>
    </row>
    <row r="2376" spans="1:18">
      <c r="A2376" s="296">
        <v>1917106</v>
      </c>
      <c r="B2376" s="343" t="s">
        <v>2403</v>
      </c>
      <c r="C2376" s="296" t="s">
        <v>222</v>
      </c>
      <c r="D2376" s="344">
        <v>16.690000000000001</v>
      </c>
      <c r="E2376" s="360"/>
      <c r="F2376" s="344">
        <v>0</v>
      </c>
      <c r="G2376" s="360"/>
      <c r="H2376" s="344">
        <v>0</v>
      </c>
      <c r="I2376" s="360"/>
      <c r="J2376" s="344">
        <v>0</v>
      </c>
      <c r="K2376" s="360"/>
      <c r="L2376" s="344">
        <v>0</v>
      </c>
      <c r="M2376" s="360"/>
      <c r="N2376" s="344">
        <v>0</v>
      </c>
      <c r="O2376" s="360"/>
      <c r="P2376" s="344">
        <v>0</v>
      </c>
      <c r="Q2376" s="360"/>
      <c r="R2376" s="344">
        <v>0</v>
      </c>
    </row>
    <row r="2377" spans="1:18">
      <c r="A2377" s="296">
        <v>1917107</v>
      </c>
      <c r="B2377" s="343" t="s">
        <v>2404</v>
      </c>
      <c r="C2377" s="296" t="s">
        <v>222</v>
      </c>
      <c r="D2377" s="344">
        <v>17.010000000000002</v>
      </c>
      <c r="E2377" s="360"/>
      <c r="F2377" s="344">
        <v>0</v>
      </c>
      <c r="G2377" s="360"/>
      <c r="H2377" s="344">
        <v>0</v>
      </c>
      <c r="I2377" s="360"/>
      <c r="J2377" s="344">
        <v>0</v>
      </c>
      <c r="K2377" s="360"/>
      <c r="L2377" s="344">
        <v>0</v>
      </c>
      <c r="M2377" s="360"/>
      <c r="N2377" s="344">
        <v>0</v>
      </c>
      <c r="O2377" s="360"/>
      <c r="P2377" s="344">
        <v>0</v>
      </c>
      <c r="Q2377" s="360"/>
      <c r="R2377" s="344">
        <v>0</v>
      </c>
    </row>
    <row r="2378" spans="1:18">
      <c r="A2378" s="296">
        <v>1917108</v>
      </c>
      <c r="B2378" s="343" t="s">
        <v>2405</v>
      </c>
      <c r="C2378" s="296" t="s">
        <v>222</v>
      </c>
      <c r="D2378" s="344">
        <v>17.18</v>
      </c>
      <c r="E2378" s="360">
        <v>0</v>
      </c>
      <c r="F2378" s="344">
        <v>0.74</v>
      </c>
      <c r="G2378" s="360">
        <v>0</v>
      </c>
      <c r="H2378" s="344">
        <v>0.66</v>
      </c>
      <c r="I2378" s="360">
        <v>0</v>
      </c>
      <c r="J2378" s="344">
        <v>0.62</v>
      </c>
      <c r="K2378" s="360">
        <v>0</v>
      </c>
      <c r="L2378" s="344">
        <v>0.72</v>
      </c>
      <c r="M2378" s="360">
        <v>0</v>
      </c>
      <c r="N2378" s="344">
        <v>0.7</v>
      </c>
      <c r="O2378" s="360">
        <v>0</v>
      </c>
      <c r="P2378" s="344">
        <v>0.48</v>
      </c>
      <c r="Q2378" s="360">
        <v>0</v>
      </c>
      <c r="R2378" s="344">
        <v>0.56999999999999995</v>
      </c>
    </row>
    <row r="2379" spans="1:18">
      <c r="A2379" s="296">
        <v>1901583</v>
      </c>
      <c r="B2379" s="343" t="s">
        <v>2406</v>
      </c>
      <c r="C2379" s="296" t="s">
        <v>222</v>
      </c>
      <c r="D2379" s="344">
        <v>21.55</v>
      </c>
      <c r="E2379" s="360">
        <v>1</v>
      </c>
      <c r="F2379" s="344">
        <v>0.92</v>
      </c>
      <c r="G2379" s="360">
        <v>0</v>
      </c>
      <c r="H2379" s="344">
        <v>0.9</v>
      </c>
      <c r="I2379" s="360">
        <v>1</v>
      </c>
      <c r="J2379" s="344">
        <v>1.04</v>
      </c>
      <c r="K2379" s="360">
        <v>0</v>
      </c>
      <c r="L2379" s="344">
        <v>1.03</v>
      </c>
      <c r="M2379" s="360">
        <v>0</v>
      </c>
      <c r="N2379" s="344">
        <v>0.9</v>
      </c>
      <c r="O2379" s="360">
        <v>1</v>
      </c>
      <c r="P2379" s="344">
        <v>0.93</v>
      </c>
      <c r="Q2379" s="360">
        <v>0</v>
      </c>
      <c r="R2379" s="344">
        <v>0.86</v>
      </c>
    </row>
    <row r="2380" spans="1:18">
      <c r="A2380" s="296">
        <v>1901584</v>
      </c>
      <c r="B2380" s="343" t="s">
        <v>2407</v>
      </c>
      <c r="C2380" s="296" t="s">
        <v>222</v>
      </c>
      <c r="D2380" s="344">
        <v>21.66</v>
      </c>
      <c r="E2380" s="360">
        <v>1</v>
      </c>
      <c r="F2380" s="344">
        <v>0.21</v>
      </c>
      <c r="G2380" s="360">
        <v>0</v>
      </c>
      <c r="H2380" s="344">
        <v>0.2</v>
      </c>
      <c r="I2380" s="360">
        <v>1</v>
      </c>
      <c r="J2380" s="344">
        <v>0.24</v>
      </c>
      <c r="K2380" s="360">
        <v>0</v>
      </c>
      <c r="L2380" s="344">
        <v>0.24</v>
      </c>
      <c r="M2380" s="360">
        <v>0</v>
      </c>
      <c r="N2380" s="344">
        <v>0.2</v>
      </c>
      <c r="O2380" s="360">
        <v>1</v>
      </c>
      <c r="P2380" s="344">
        <v>0.21</v>
      </c>
      <c r="Q2380" s="360">
        <v>0</v>
      </c>
      <c r="R2380" s="344">
        <v>0.19</v>
      </c>
    </row>
    <row r="2381" spans="1:18">
      <c r="A2381" s="296">
        <v>1901585</v>
      </c>
      <c r="B2381" s="343" t="s">
        <v>2408</v>
      </c>
      <c r="C2381" s="296" t="s">
        <v>222</v>
      </c>
      <c r="D2381" s="344">
        <v>21.77</v>
      </c>
      <c r="E2381" s="360">
        <v>1</v>
      </c>
      <c r="F2381" s="344">
        <v>1.1499999999999999</v>
      </c>
      <c r="G2381" s="360">
        <v>0</v>
      </c>
      <c r="H2381" s="344">
        <v>1.1200000000000001</v>
      </c>
      <c r="I2381" s="360">
        <v>1</v>
      </c>
      <c r="J2381" s="344">
        <v>1.3</v>
      </c>
      <c r="K2381" s="360">
        <v>0</v>
      </c>
      <c r="L2381" s="344">
        <v>1.29</v>
      </c>
      <c r="M2381" s="360">
        <v>0</v>
      </c>
      <c r="N2381" s="344">
        <v>1.1200000000000001</v>
      </c>
      <c r="O2381" s="360">
        <v>1</v>
      </c>
      <c r="P2381" s="344">
        <v>1.17</v>
      </c>
      <c r="Q2381" s="360">
        <v>0</v>
      </c>
      <c r="R2381" s="344">
        <v>1.07</v>
      </c>
    </row>
    <row r="2382" spans="1:18">
      <c r="A2382" s="296">
        <v>1901586</v>
      </c>
      <c r="B2382" s="343" t="s">
        <v>2409</v>
      </c>
      <c r="C2382" s="296" t="s">
        <v>222</v>
      </c>
      <c r="D2382" s="344">
        <v>21.89</v>
      </c>
      <c r="E2382" s="360">
        <v>0</v>
      </c>
      <c r="F2382" s="344">
        <v>1.37</v>
      </c>
      <c r="G2382" s="360">
        <v>0</v>
      </c>
      <c r="H2382" s="344">
        <v>1.22</v>
      </c>
      <c r="I2382" s="360">
        <v>0</v>
      </c>
      <c r="J2382" s="344">
        <v>1.1499999999999999</v>
      </c>
      <c r="K2382" s="360">
        <v>0</v>
      </c>
      <c r="L2382" s="344">
        <v>1.32</v>
      </c>
      <c r="M2382" s="360">
        <v>0</v>
      </c>
      <c r="N2382" s="344">
        <v>1.3</v>
      </c>
      <c r="O2382" s="360">
        <v>0</v>
      </c>
      <c r="P2382" s="344">
        <v>0.9</v>
      </c>
      <c r="Q2382" s="360">
        <v>0</v>
      </c>
      <c r="R2382" s="344">
        <v>1.06</v>
      </c>
    </row>
    <row r="2383" spans="1:18">
      <c r="A2383" s="296">
        <v>1901587</v>
      </c>
      <c r="B2383" s="343" t="s">
        <v>2410</v>
      </c>
      <c r="C2383" s="296" t="s">
        <v>222</v>
      </c>
      <c r="D2383" s="344">
        <v>22.01</v>
      </c>
      <c r="E2383" s="360">
        <v>1</v>
      </c>
      <c r="F2383" s="344">
        <v>244.89</v>
      </c>
      <c r="G2383" s="360">
        <v>1</v>
      </c>
      <c r="H2383" s="344">
        <v>244.89</v>
      </c>
      <c r="I2383" s="360">
        <v>1</v>
      </c>
      <c r="J2383" s="344">
        <v>244.89</v>
      </c>
      <c r="K2383" s="360">
        <v>1</v>
      </c>
      <c r="L2383" s="344">
        <v>224</v>
      </c>
      <c r="M2383" s="360">
        <v>0</v>
      </c>
      <c r="N2383" s="344">
        <v>244.89</v>
      </c>
      <c r="O2383" s="360">
        <v>1</v>
      </c>
      <c r="P2383" s="344">
        <v>244.89</v>
      </c>
      <c r="Q2383" s="360">
        <v>1</v>
      </c>
      <c r="R2383" s="344">
        <v>257.27999999999997</v>
      </c>
    </row>
    <row r="2384" spans="1:18">
      <c r="A2384" s="296">
        <v>1901588</v>
      </c>
      <c r="B2384" s="343" t="s">
        <v>2411</v>
      </c>
      <c r="C2384" s="296" t="s">
        <v>222</v>
      </c>
      <c r="D2384" s="344">
        <v>22.08</v>
      </c>
      <c r="E2384" s="360">
        <v>1</v>
      </c>
      <c r="F2384" s="344">
        <v>65.7</v>
      </c>
      <c r="G2384" s="360">
        <v>1</v>
      </c>
      <c r="H2384" s="344">
        <v>65.7</v>
      </c>
      <c r="I2384" s="360">
        <v>1</v>
      </c>
      <c r="J2384" s="344">
        <v>65.7</v>
      </c>
      <c r="K2384" s="360">
        <v>1</v>
      </c>
      <c r="L2384" s="344">
        <v>60.09</v>
      </c>
      <c r="M2384" s="360">
        <v>0</v>
      </c>
      <c r="N2384" s="344">
        <v>65.7</v>
      </c>
      <c r="O2384" s="360">
        <v>1</v>
      </c>
      <c r="P2384" s="344">
        <v>65.7</v>
      </c>
      <c r="Q2384" s="360">
        <v>1</v>
      </c>
      <c r="R2384" s="344">
        <v>69.02</v>
      </c>
    </row>
    <row r="2385" spans="1:18">
      <c r="A2385" s="296">
        <v>1917139</v>
      </c>
      <c r="B2385" s="343" t="s">
        <v>2412</v>
      </c>
      <c r="C2385" s="296" t="s">
        <v>222</v>
      </c>
      <c r="D2385" s="344">
        <v>14.48</v>
      </c>
      <c r="E2385" s="360">
        <v>1</v>
      </c>
      <c r="F2385" s="344">
        <v>306.45</v>
      </c>
      <c r="G2385" s="360">
        <v>1</v>
      </c>
      <c r="H2385" s="344">
        <v>306.45</v>
      </c>
      <c r="I2385" s="360">
        <v>1</v>
      </c>
      <c r="J2385" s="344">
        <v>306.45</v>
      </c>
      <c r="K2385" s="360">
        <v>1</v>
      </c>
      <c r="L2385" s="344">
        <v>280.32</v>
      </c>
      <c r="M2385" s="360">
        <v>0</v>
      </c>
      <c r="N2385" s="344">
        <v>306.45</v>
      </c>
      <c r="O2385" s="360">
        <v>1</v>
      </c>
      <c r="P2385" s="344">
        <v>306.45</v>
      </c>
      <c r="Q2385" s="360">
        <v>1</v>
      </c>
      <c r="R2385" s="344">
        <v>321.97000000000003</v>
      </c>
    </row>
    <row r="2386" spans="1:18">
      <c r="A2386" s="296">
        <v>1917140</v>
      </c>
      <c r="B2386" s="343" t="s">
        <v>2413</v>
      </c>
      <c r="C2386" s="296" t="s">
        <v>222</v>
      </c>
      <c r="D2386" s="344">
        <v>14.7</v>
      </c>
      <c r="E2386" s="360">
        <v>0</v>
      </c>
      <c r="F2386" s="344">
        <v>124.93</v>
      </c>
      <c r="G2386" s="360">
        <v>0</v>
      </c>
      <c r="H2386" s="344">
        <v>128.33000000000001</v>
      </c>
      <c r="I2386" s="360">
        <v>0</v>
      </c>
      <c r="J2386" s="344">
        <v>130.33000000000001</v>
      </c>
      <c r="K2386" s="360">
        <v>0</v>
      </c>
      <c r="L2386" s="344">
        <v>124.53</v>
      </c>
      <c r="M2386" s="360">
        <v>0</v>
      </c>
      <c r="N2386" s="344">
        <v>128.33000000000001</v>
      </c>
      <c r="O2386" s="360">
        <v>0</v>
      </c>
      <c r="P2386" s="344">
        <v>118.54</v>
      </c>
      <c r="Q2386" s="360">
        <v>0</v>
      </c>
      <c r="R2386" s="344">
        <v>119.74</v>
      </c>
    </row>
    <row r="2387" spans="1:18">
      <c r="A2387" s="296">
        <v>1917141</v>
      </c>
      <c r="B2387" s="343" t="s">
        <v>2414</v>
      </c>
      <c r="C2387" s="296" t="s">
        <v>222</v>
      </c>
      <c r="D2387" s="344">
        <v>14.92</v>
      </c>
      <c r="E2387" s="360">
        <v>1</v>
      </c>
      <c r="F2387" s="344">
        <v>375.5</v>
      </c>
      <c r="G2387" s="360">
        <v>1</v>
      </c>
      <c r="H2387" s="344">
        <v>375.5</v>
      </c>
      <c r="I2387" s="360">
        <v>1</v>
      </c>
      <c r="J2387" s="344">
        <v>375.5</v>
      </c>
      <c r="K2387" s="360">
        <v>1</v>
      </c>
      <c r="L2387" s="344">
        <v>343.47</v>
      </c>
      <c r="M2387" s="360">
        <v>0</v>
      </c>
      <c r="N2387" s="344">
        <v>375.5</v>
      </c>
      <c r="O2387" s="360">
        <v>1</v>
      </c>
      <c r="P2387" s="344">
        <v>375.5</v>
      </c>
      <c r="Q2387" s="360">
        <v>1</v>
      </c>
      <c r="R2387" s="344">
        <v>394.5</v>
      </c>
    </row>
    <row r="2388" spans="1:18">
      <c r="A2388" s="296">
        <v>1917142</v>
      </c>
      <c r="B2388" s="343" t="s">
        <v>2415</v>
      </c>
      <c r="C2388" s="296" t="s">
        <v>222</v>
      </c>
      <c r="D2388" s="344">
        <v>15.16</v>
      </c>
      <c r="E2388" s="360">
        <v>1</v>
      </c>
      <c r="F2388" s="344">
        <v>100.74</v>
      </c>
      <c r="G2388" s="360">
        <v>1</v>
      </c>
      <c r="H2388" s="344">
        <v>100.74</v>
      </c>
      <c r="I2388" s="360">
        <v>1</v>
      </c>
      <c r="J2388" s="344">
        <v>100.74</v>
      </c>
      <c r="K2388" s="360">
        <v>1</v>
      </c>
      <c r="L2388" s="344">
        <v>92.15</v>
      </c>
      <c r="M2388" s="360">
        <v>0</v>
      </c>
      <c r="N2388" s="344">
        <v>100.74</v>
      </c>
      <c r="O2388" s="360">
        <v>1</v>
      </c>
      <c r="P2388" s="344">
        <v>100.74</v>
      </c>
      <c r="Q2388" s="360">
        <v>1</v>
      </c>
      <c r="R2388" s="344">
        <v>105.84</v>
      </c>
    </row>
    <row r="2389" spans="1:18">
      <c r="A2389" s="296">
        <v>1917143</v>
      </c>
      <c r="B2389" s="343" t="s">
        <v>2416</v>
      </c>
      <c r="C2389" s="296" t="s">
        <v>222</v>
      </c>
      <c r="D2389" s="344">
        <v>15.41</v>
      </c>
      <c r="E2389" s="360">
        <v>1</v>
      </c>
      <c r="F2389" s="344">
        <v>469.9</v>
      </c>
      <c r="G2389" s="360">
        <v>1</v>
      </c>
      <c r="H2389" s="344">
        <v>469.9</v>
      </c>
      <c r="I2389" s="360">
        <v>1</v>
      </c>
      <c r="J2389" s="344">
        <v>469.9</v>
      </c>
      <c r="K2389" s="360">
        <v>1</v>
      </c>
      <c r="L2389" s="344">
        <v>429.82</v>
      </c>
      <c r="M2389" s="360">
        <v>0</v>
      </c>
      <c r="N2389" s="344">
        <v>469.9</v>
      </c>
      <c r="O2389" s="360">
        <v>1</v>
      </c>
      <c r="P2389" s="344">
        <v>469.9</v>
      </c>
      <c r="Q2389" s="360">
        <v>1</v>
      </c>
      <c r="R2389" s="344">
        <v>493.69</v>
      </c>
    </row>
    <row r="2390" spans="1:18">
      <c r="A2390" s="296">
        <v>1917144</v>
      </c>
      <c r="B2390" s="343" t="s">
        <v>2417</v>
      </c>
      <c r="C2390" s="296" t="s">
        <v>222</v>
      </c>
      <c r="D2390" s="344">
        <v>15.54</v>
      </c>
      <c r="E2390" s="360">
        <v>0</v>
      </c>
      <c r="F2390" s="344">
        <v>163.18</v>
      </c>
      <c r="G2390" s="360">
        <v>0</v>
      </c>
      <c r="H2390" s="344">
        <v>167.62</v>
      </c>
      <c r="I2390" s="360">
        <v>0</v>
      </c>
      <c r="J2390" s="344">
        <v>170.23</v>
      </c>
      <c r="K2390" s="360">
        <v>0</v>
      </c>
      <c r="L2390" s="344">
        <v>162.66</v>
      </c>
      <c r="M2390" s="360">
        <v>0</v>
      </c>
      <c r="N2390" s="344">
        <v>167.62</v>
      </c>
      <c r="O2390" s="360">
        <v>0</v>
      </c>
      <c r="P2390" s="344">
        <v>154.83000000000001</v>
      </c>
      <c r="Q2390" s="360">
        <v>0</v>
      </c>
      <c r="R2390" s="344">
        <v>156.38999999999999</v>
      </c>
    </row>
    <row r="2391" spans="1:18">
      <c r="A2391" s="296">
        <v>1917175</v>
      </c>
      <c r="B2391" s="343" t="s">
        <v>2418</v>
      </c>
      <c r="C2391" s="296" t="s">
        <v>222</v>
      </c>
      <c r="D2391" s="344">
        <v>13.48</v>
      </c>
      <c r="E2391" s="360">
        <v>1</v>
      </c>
      <c r="F2391" s="344">
        <v>0.97</v>
      </c>
      <c r="G2391" s="360">
        <v>1</v>
      </c>
      <c r="H2391" s="344">
        <v>0.97</v>
      </c>
      <c r="I2391" s="360">
        <v>1</v>
      </c>
      <c r="J2391" s="344">
        <v>0.97</v>
      </c>
      <c r="K2391" s="360">
        <v>1</v>
      </c>
      <c r="L2391" s="344">
        <v>0.89</v>
      </c>
      <c r="M2391" s="360">
        <v>0</v>
      </c>
      <c r="N2391" s="344">
        <v>0.97</v>
      </c>
      <c r="O2391" s="360">
        <v>1</v>
      </c>
      <c r="P2391" s="344">
        <v>0.97</v>
      </c>
      <c r="Q2391" s="360">
        <v>1</v>
      </c>
      <c r="R2391" s="344">
        <v>1.02</v>
      </c>
    </row>
    <row r="2392" spans="1:18">
      <c r="A2392" s="296">
        <v>1917176</v>
      </c>
      <c r="B2392" s="343" t="s">
        <v>2419</v>
      </c>
      <c r="C2392" s="296" t="s">
        <v>222</v>
      </c>
      <c r="D2392" s="344">
        <v>13.67</v>
      </c>
      <c r="E2392" s="360">
        <v>1</v>
      </c>
      <c r="F2392" s="344">
        <v>0.22</v>
      </c>
      <c r="G2392" s="360">
        <v>1</v>
      </c>
      <c r="H2392" s="344">
        <v>0.22</v>
      </c>
      <c r="I2392" s="360">
        <v>1</v>
      </c>
      <c r="J2392" s="344">
        <v>0.22</v>
      </c>
      <c r="K2392" s="360">
        <v>1</v>
      </c>
      <c r="L2392" s="344">
        <v>0.2</v>
      </c>
      <c r="M2392" s="360">
        <v>0</v>
      </c>
      <c r="N2392" s="344">
        <v>0.22</v>
      </c>
      <c r="O2392" s="360">
        <v>1</v>
      </c>
      <c r="P2392" s="344">
        <v>0.22</v>
      </c>
      <c r="Q2392" s="360">
        <v>1</v>
      </c>
      <c r="R2392" s="344">
        <v>0.23</v>
      </c>
    </row>
    <row r="2393" spans="1:18">
      <c r="A2393" s="296">
        <v>1917177</v>
      </c>
      <c r="B2393" s="343" t="s">
        <v>2420</v>
      </c>
      <c r="C2393" s="296" t="s">
        <v>222</v>
      </c>
      <c r="D2393" s="344">
        <v>13.86</v>
      </c>
      <c r="E2393" s="360">
        <v>1</v>
      </c>
      <c r="F2393" s="344">
        <v>1.22</v>
      </c>
      <c r="G2393" s="360">
        <v>1</v>
      </c>
      <c r="H2393" s="344">
        <v>1.22</v>
      </c>
      <c r="I2393" s="360">
        <v>1</v>
      </c>
      <c r="J2393" s="344">
        <v>1.22</v>
      </c>
      <c r="K2393" s="360">
        <v>1</v>
      </c>
      <c r="L2393" s="344">
        <v>1.1100000000000001</v>
      </c>
      <c r="M2393" s="360">
        <v>0</v>
      </c>
      <c r="N2393" s="344">
        <v>1.22</v>
      </c>
      <c r="O2393" s="360">
        <v>1</v>
      </c>
      <c r="P2393" s="344">
        <v>1.22</v>
      </c>
      <c r="Q2393" s="360">
        <v>1</v>
      </c>
      <c r="R2393" s="344">
        <v>1.28</v>
      </c>
    </row>
    <row r="2394" spans="1:18">
      <c r="A2394" s="296">
        <v>1917178</v>
      </c>
      <c r="B2394" s="343" t="s">
        <v>2421</v>
      </c>
      <c r="C2394" s="296" t="s">
        <v>222</v>
      </c>
      <c r="D2394" s="344">
        <v>14.07</v>
      </c>
      <c r="E2394" s="360">
        <v>0</v>
      </c>
      <c r="F2394" s="344">
        <v>2.34</v>
      </c>
      <c r="G2394" s="360">
        <v>0</v>
      </c>
      <c r="H2394" s="344">
        <v>2.08</v>
      </c>
      <c r="I2394" s="360">
        <v>0</v>
      </c>
      <c r="J2394" s="344">
        <v>1.95</v>
      </c>
      <c r="K2394" s="360">
        <v>0</v>
      </c>
      <c r="L2394" s="344">
        <v>2.25</v>
      </c>
      <c r="M2394" s="360">
        <v>0</v>
      </c>
      <c r="N2394" s="344">
        <v>2.21</v>
      </c>
      <c r="O2394" s="360">
        <v>0</v>
      </c>
      <c r="P2394" s="344">
        <v>1.53</v>
      </c>
      <c r="Q2394" s="360">
        <v>0</v>
      </c>
      <c r="R2394" s="344">
        <v>1.81</v>
      </c>
    </row>
    <row r="2395" spans="1:18">
      <c r="A2395" s="296">
        <v>1917179</v>
      </c>
      <c r="B2395" s="343" t="s">
        <v>2422</v>
      </c>
      <c r="C2395" s="296" t="s">
        <v>222</v>
      </c>
      <c r="D2395" s="344">
        <v>14.28</v>
      </c>
      <c r="E2395" s="360">
        <v>1</v>
      </c>
      <c r="F2395" s="344">
        <v>99.74</v>
      </c>
      <c r="G2395" s="360">
        <v>1</v>
      </c>
      <c r="H2395" s="344">
        <v>99.74</v>
      </c>
      <c r="I2395" s="360">
        <v>1</v>
      </c>
      <c r="J2395" s="344">
        <v>99.74</v>
      </c>
      <c r="K2395" s="360">
        <v>1</v>
      </c>
      <c r="L2395" s="344">
        <v>93.01</v>
      </c>
      <c r="M2395" s="360">
        <v>0</v>
      </c>
      <c r="N2395" s="344">
        <v>99.74</v>
      </c>
      <c r="O2395" s="360">
        <v>1</v>
      </c>
      <c r="P2395" s="344">
        <v>99.74</v>
      </c>
      <c r="Q2395" s="360">
        <v>1</v>
      </c>
      <c r="R2395" s="344">
        <v>103.61</v>
      </c>
    </row>
    <row r="2396" spans="1:18">
      <c r="A2396" s="296">
        <v>1917180</v>
      </c>
      <c r="B2396" s="343" t="s">
        <v>2423</v>
      </c>
      <c r="C2396" s="296" t="s">
        <v>222</v>
      </c>
      <c r="D2396" s="344">
        <v>14.4</v>
      </c>
      <c r="E2396" s="360">
        <v>1</v>
      </c>
      <c r="F2396" s="344">
        <v>12.2</v>
      </c>
      <c r="G2396" s="360">
        <v>1</v>
      </c>
      <c r="H2396" s="344">
        <v>12.2</v>
      </c>
      <c r="I2396" s="360">
        <v>1</v>
      </c>
      <c r="J2396" s="344">
        <v>12.2</v>
      </c>
      <c r="K2396" s="360">
        <v>1</v>
      </c>
      <c r="L2396" s="344">
        <v>11.45</v>
      </c>
      <c r="M2396" s="360">
        <v>0</v>
      </c>
      <c r="N2396" s="344">
        <v>12.2</v>
      </c>
      <c r="O2396" s="360">
        <v>1</v>
      </c>
      <c r="P2396" s="344">
        <v>12.2</v>
      </c>
      <c r="Q2396" s="360">
        <v>1</v>
      </c>
      <c r="R2396" s="344">
        <v>12.62</v>
      </c>
    </row>
    <row r="2397" spans="1:18">
      <c r="A2397" s="296">
        <v>1917211</v>
      </c>
      <c r="B2397" s="343" t="s">
        <v>2424</v>
      </c>
      <c r="C2397" s="296" t="s">
        <v>222</v>
      </c>
      <c r="D2397" s="344">
        <v>14.67</v>
      </c>
      <c r="E2397" s="360">
        <v>1</v>
      </c>
      <c r="F2397" s="344">
        <v>30.1</v>
      </c>
      <c r="G2397" s="360">
        <v>1</v>
      </c>
      <c r="H2397" s="344">
        <v>30.1</v>
      </c>
      <c r="I2397" s="360">
        <v>1</v>
      </c>
      <c r="J2397" s="344">
        <v>30.1</v>
      </c>
      <c r="K2397" s="360">
        <v>1</v>
      </c>
      <c r="L2397" s="344">
        <v>28.27</v>
      </c>
      <c r="M2397" s="360">
        <v>0</v>
      </c>
      <c r="N2397" s="344">
        <v>30.1</v>
      </c>
      <c r="O2397" s="360">
        <v>1</v>
      </c>
      <c r="P2397" s="344">
        <v>30.1</v>
      </c>
      <c r="Q2397" s="360">
        <v>1</v>
      </c>
      <c r="R2397" s="344">
        <v>31.14</v>
      </c>
    </row>
    <row r="2398" spans="1:18">
      <c r="A2398" s="296">
        <v>1917212</v>
      </c>
      <c r="B2398" s="343" t="s">
        <v>2425</v>
      </c>
      <c r="C2398" s="296" t="s">
        <v>222</v>
      </c>
      <c r="D2398" s="344">
        <v>14.84</v>
      </c>
      <c r="E2398" s="360">
        <v>1</v>
      </c>
      <c r="F2398" s="344">
        <v>139.38</v>
      </c>
      <c r="G2398" s="360">
        <v>1</v>
      </c>
      <c r="H2398" s="344">
        <v>139.38</v>
      </c>
      <c r="I2398" s="360">
        <v>1</v>
      </c>
      <c r="J2398" s="344">
        <v>139.38</v>
      </c>
      <c r="K2398" s="360">
        <v>1</v>
      </c>
      <c r="L2398" s="344">
        <v>130.85</v>
      </c>
      <c r="M2398" s="360">
        <v>0</v>
      </c>
      <c r="N2398" s="344">
        <v>139.38</v>
      </c>
      <c r="O2398" s="360">
        <v>1</v>
      </c>
      <c r="P2398" s="344">
        <v>139.38</v>
      </c>
      <c r="Q2398" s="360">
        <v>1</v>
      </c>
      <c r="R2398" s="344">
        <v>144.22</v>
      </c>
    </row>
    <row r="2399" spans="1:18">
      <c r="A2399" s="296">
        <v>1917213</v>
      </c>
      <c r="B2399" s="343" t="s">
        <v>2426</v>
      </c>
      <c r="C2399" s="296" t="s">
        <v>222</v>
      </c>
      <c r="D2399" s="344">
        <v>15.01</v>
      </c>
      <c r="E2399" s="360">
        <v>0</v>
      </c>
      <c r="F2399" s="344">
        <v>95.81</v>
      </c>
      <c r="G2399" s="360">
        <v>0</v>
      </c>
      <c r="H2399" s="344">
        <v>98.41</v>
      </c>
      <c r="I2399" s="360">
        <v>0</v>
      </c>
      <c r="J2399" s="344">
        <v>99.95</v>
      </c>
      <c r="K2399" s="360">
        <v>0</v>
      </c>
      <c r="L2399" s="344">
        <v>95.5</v>
      </c>
      <c r="M2399" s="360">
        <v>0</v>
      </c>
      <c r="N2399" s="344">
        <v>98.41</v>
      </c>
      <c r="O2399" s="360">
        <v>0</v>
      </c>
      <c r="P2399" s="344">
        <v>90.9</v>
      </c>
      <c r="Q2399" s="360">
        <v>0</v>
      </c>
      <c r="R2399" s="344">
        <v>91.82</v>
      </c>
    </row>
    <row r="2400" spans="1:18">
      <c r="A2400" s="296">
        <v>1917214</v>
      </c>
      <c r="B2400" s="343" t="s">
        <v>2427</v>
      </c>
      <c r="C2400" s="296" t="s">
        <v>222</v>
      </c>
      <c r="D2400" s="344">
        <v>15.18</v>
      </c>
      <c r="E2400" s="360">
        <v>1</v>
      </c>
      <c r="F2400" s="344">
        <v>357.14</v>
      </c>
      <c r="G2400" s="360">
        <v>1</v>
      </c>
      <c r="H2400" s="344">
        <v>357.14</v>
      </c>
      <c r="I2400" s="360">
        <v>1</v>
      </c>
      <c r="J2400" s="344">
        <v>357.14</v>
      </c>
      <c r="K2400" s="360">
        <v>1</v>
      </c>
      <c r="L2400" s="344">
        <v>326.68</v>
      </c>
      <c r="M2400" s="360">
        <v>0</v>
      </c>
      <c r="N2400" s="344">
        <v>357.14</v>
      </c>
      <c r="O2400" s="360">
        <v>1</v>
      </c>
      <c r="P2400" s="344">
        <v>357.14</v>
      </c>
      <c r="Q2400" s="360">
        <v>1</v>
      </c>
      <c r="R2400" s="344">
        <v>375.22</v>
      </c>
    </row>
    <row r="2401" spans="1:18">
      <c r="A2401" s="296">
        <v>1917215</v>
      </c>
      <c r="B2401" s="343" t="s">
        <v>2428</v>
      </c>
      <c r="C2401" s="296" t="s">
        <v>222</v>
      </c>
      <c r="D2401" s="344">
        <v>15.37</v>
      </c>
      <c r="E2401" s="360">
        <v>1</v>
      </c>
      <c r="F2401" s="344">
        <v>96.48</v>
      </c>
      <c r="G2401" s="360">
        <v>1</v>
      </c>
      <c r="H2401" s="344">
        <v>96.48</v>
      </c>
      <c r="I2401" s="360">
        <v>1</v>
      </c>
      <c r="J2401" s="344">
        <v>96.48</v>
      </c>
      <c r="K2401" s="360">
        <v>1</v>
      </c>
      <c r="L2401" s="344">
        <v>88.25</v>
      </c>
      <c r="M2401" s="360">
        <v>0</v>
      </c>
      <c r="N2401" s="344">
        <v>96.48</v>
      </c>
      <c r="O2401" s="360">
        <v>1</v>
      </c>
      <c r="P2401" s="344">
        <v>96.48</v>
      </c>
      <c r="Q2401" s="360">
        <v>1</v>
      </c>
      <c r="R2401" s="344">
        <v>101.37</v>
      </c>
    </row>
    <row r="2402" spans="1:18">
      <c r="A2402" s="296">
        <v>1917216</v>
      </c>
      <c r="B2402" s="343" t="s">
        <v>2429</v>
      </c>
      <c r="C2402" s="296" t="s">
        <v>222</v>
      </c>
      <c r="D2402" s="344">
        <v>15.47</v>
      </c>
      <c r="E2402" s="360">
        <v>1</v>
      </c>
      <c r="F2402" s="344">
        <v>446.93</v>
      </c>
      <c r="G2402" s="360">
        <v>1</v>
      </c>
      <c r="H2402" s="344">
        <v>446.93</v>
      </c>
      <c r="I2402" s="360">
        <v>1</v>
      </c>
      <c r="J2402" s="344">
        <v>446.93</v>
      </c>
      <c r="K2402" s="360">
        <v>1</v>
      </c>
      <c r="L2402" s="344">
        <v>408.81</v>
      </c>
      <c r="M2402" s="360">
        <v>0</v>
      </c>
      <c r="N2402" s="344">
        <v>446.93</v>
      </c>
      <c r="O2402" s="360">
        <v>1</v>
      </c>
      <c r="P2402" s="344">
        <v>446.93</v>
      </c>
      <c r="Q2402" s="360">
        <v>1</v>
      </c>
      <c r="R2402" s="344">
        <v>469.55</v>
      </c>
    </row>
    <row r="2403" spans="1:18">
      <c r="A2403" s="296">
        <v>1917031</v>
      </c>
      <c r="B2403" s="343" t="s">
        <v>2430</v>
      </c>
      <c r="C2403" s="296" t="s">
        <v>222</v>
      </c>
      <c r="D2403" s="344">
        <v>32.880000000000003</v>
      </c>
      <c r="E2403" s="360">
        <v>0</v>
      </c>
      <c r="F2403" s="344">
        <v>124.93</v>
      </c>
      <c r="G2403" s="360">
        <v>0</v>
      </c>
      <c r="H2403" s="344">
        <v>128.33000000000001</v>
      </c>
      <c r="I2403" s="360">
        <v>0</v>
      </c>
      <c r="J2403" s="344">
        <v>130.33000000000001</v>
      </c>
      <c r="K2403" s="360">
        <v>0</v>
      </c>
      <c r="L2403" s="344">
        <v>124.53</v>
      </c>
      <c r="M2403" s="360">
        <v>0</v>
      </c>
      <c r="N2403" s="344">
        <v>128.33000000000001</v>
      </c>
      <c r="O2403" s="360">
        <v>0</v>
      </c>
      <c r="P2403" s="344">
        <v>118.54</v>
      </c>
      <c r="Q2403" s="360">
        <v>0</v>
      </c>
      <c r="R2403" s="344">
        <v>119.74</v>
      </c>
    </row>
    <row r="2404" spans="1:18">
      <c r="A2404" s="296">
        <v>1917032</v>
      </c>
      <c r="B2404" s="343" t="s">
        <v>2431</v>
      </c>
      <c r="C2404" s="296" t="s">
        <v>222</v>
      </c>
      <c r="D2404" s="344">
        <v>33.57</v>
      </c>
      <c r="E2404" s="360">
        <v>1</v>
      </c>
      <c r="F2404" s="344">
        <v>173.32</v>
      </c>
      <c r="G2404" s="360">
        <v>1</v>
      </c>
      <c r="H2404" s="344">
        <v>173.32</v>
      </c>
      <c r="I2404" s="360">
        <v>1</v>
      </c>
      <c r="J2404" s="344">
        <v>173.32</v>
      </c>
      <c r="K2404" s="360">
        <v>1</v>
      </c>
      <c r="L2404" s="344">
        <v>158.54</v>
      </c>
      <c r="M2404" s="360">
        <v>0</v>
      </c>
      <c r="N2404" s="344">
        <v>173.32</v>
      </c>
      <c r="O2404" s="360">
        <v>1</v>
      </c>
      <c r="P2404" s="344">
        <v>173.32</v>
      </c>
      <c r="Q2404" s="360">
        <v>1</v>
      </c>
      <c r="R2404" s="344">
        <v>182.1</v>
      </c>
    </row>
    <row r="2405" spans="1:18">
      <c r="A2405" s="296">
        <v>1917033</v>
      </c>
      <c r="B2405" s="343" t="s">
        <v>2432</v>
      </c>
      <c r="C2405" s="296" t="s">
        <v>222</v>
      </c>
      <c r="D2405" s="344">
        <v>34.28</v>
      </c>
      <c r="E2405" s="360">
        <v>1</v>
      </c>
      <c r="F2405" s="344">
        <v>46.82</v>
      </c>
      <c r="G2405" s="360">
        <v>1</v>
      </c>
      <c r="H2405" s="344">
        <v>46.82</v>
      </c>
      <c r="I2405" s="360">
        <v>1</v>
      </c>
      <c r="J2405" s="344">
        <v>46.82</v>
      </c>
      <c r="K2405" s="360">
        <v>1</v>
      </c>
      <c r="L2405" s="344">
        <v>42.83</v>
      </c>
      <c r="M2405" s="360">
        <v>0</v>
      </c>
      <c r="N2405" s="344">
        <v>46.82</v>
      </c>
      <c r="O2405" s="360">
        <v>1</v>
      </c>
      <c r="P2405" s="344">
        <v>46.82</v>
      </c>
      <c r="Q2405" s="360">
        <v>1</v>
      </c>
      <c r="R2405" s="344">
        <v>49.19</v>
      </c>
    </row>
    <row r="2406" spans="1:18">
      <c r="A2406" s="296">
        <v>1917034</v>
      </c>
      <c r="B2406" s="343" t="s">
        <v>2433</v>
      </c>
      <c r="C2406" s="296" t="s">
        <v>222</v>
      </c>
      <c r="D2406" s="344">
        <v>35.03</v>
      </c>
      <c r="E2406" s="360">
        <v>1</v>
      </c>
      <c r="F2406" s="344">
        <v>162.59</v>
      </c>
      <c r="G2406" s="360">
        <v>1</v>
      </c>
      <c r="H2406" s="344">
        <v>162.59</v>
      </c>
      <c r="I2406" s="360">
        <v>1</v>
      </c>
      <c r="J2406" s="344">
        <v>162.59</v>
      </c>
      <c r="K2406" s="360">
        <v>1</v>
      </c>
      <c r="L2406" s="344">
        <v>148.72</v>
      </c>
      <c r="M2406" s="360">
        <v>0</v>
      </c>
      <c r="N2406" s="344">
        <v>162.59</v>
      </c>
      <c r="O2406" s="360">
        <v>1</v>
      </c>
      <c r="P2406" s="344">
        <v>162.59</v>
      </c>
      <c r="Q2406" s="360">
        <v>1</v>
      </c>
      <c r="R2406" s="344">
        <v>170.82</v>
      </c>
    </row>
    <row r="2407" spans="1:18">
      <c r="A2407" s="296">
        <v>1917035</v>
      </c>
      <c r="B2407" s="343" t="s">
        <v>2434</v>
      </c>
      <c r="C2407" s="296" t="s">
        <v>222</v>
      </c>
      <c r="D2407" s="344">
        <v>35.82</v>
      </c>
      <c r="E2407" s="360">
        <v>0</v>
      </c>
      <c r="F2407" s="344">
        <v>88.56</v>
      </c>
      <c r="G2407" s="360">
        <v>0</v>
      </c>
      <c r="H2407" s="344">
        <v>90.97</v>
      </c>
      <c r="I2407" s="360">
        <v>0</v>
      </c>
      <c r="J2407" s="344">
        <v>92.38</v>
      </c>
      <c r="K2407" s="360">
        <v>0</v>
      </c>
      <c r="L2407" s="344">
        <v>88.27</v>
      </c>
      <c r="M2407" s="360">
        <v>0</v>
      </c>
      <c r="N2407" s="344">
        <v>90.97</v>
      </c>
      <c r="O2407" s="360">
        <v>0</v>
      </c>
      <c r="P2407" s="344">
        <v>84.02</v>
      </c>
      <c r="Q2407" s="360">
        <v>0</v>
      </c>
      <c r="R2407" s="344">
        <v>84.87</v>
      </c>
    </row>
    <row r="2408" spans="1:18">
      <c r="A2408" s="296">
        <v>1917036</v>
      </c>
      <c r="B2408" s="343" t="s">
        <v>2435</v>
      </c>
      <c r="C2408" s="296" t="s">
        <v>222</v>
      </c>
      <c r="D2408" s="344">
        <v>36.229999999999997</v>
      </c>
      <c r="E2408" s="360">
        <v>1</v>
      </c>
      <c r="F2408" s="344">
        <v>4.6900000000000004</v>
      </c>
      <c r="G2408" s="360">
        <v>1</v>
      </c>
      <c r="H2408" s="344">
        <v>4.6900000000000004</v>
      </c>
      <c r="I2408" s="360">
        <v>1</v>
      </c>
      <c r="J2408" s="344">
        <v>4.6900000000000004</v>
      </c>
      <c r="K2408" s="360">
        <v>1</v>
      </c>
      <c r="L2408" s="344">
        <v>4.49</v>
      </c>
      <c r="M2408" s="360">
        <v>0</v>
      </c>
      <c r="N2408" s="344">
        <v>6.46</v>
      </c>
      <c r="O2408" s="360">
        <v>0</v>
      </c>
      <c r="P2408" s="344">
        <v>4.6900000000000004</v>
      </c>
      <c r="Q2408" s="360">
        <v>1</v>
      </c>
      <c r="R2408" s="344">
        <v>4.6900000000000004</v>
      </c>
    </row>
    <row r="2409" spans="1:18">
      <c r="A2409" s="296">
        <v>1917605</v>
      </c>
      <c r="B2409" s="343" t="s">
        <v>2436</v>
      </c>
      <c r="C2409" s="296" t="s">
        <v>222</v>
      </c>
      <c r="D2409" s="344">
        <v>10.17</v>
      </c>
      <c r="E2409" s="360">
        <v>1</v>
      </c>
      <c r="F2409" s="344">
        <v>1.08</v>
      </c>
      <c r="G2409" s="360">
        <v>1</v>
      </c>
      <c r="H2409" s="344">
        <v>1.08</v>
      </c>
      <c r="I2409" s="360">
        <v>1</v>
      </c>
      <c r="J2409" s="344">
        <v>1.08</v>
      </c>
      <c r="K2409" s="360">
        <v>1</v>
      </c>
      <c r="L2409" s="344">
        <v>1.04</v>
      </c>
      <c r="M2409" s="360">
        <v>0</v>
      </c>
      <c r="N2409" s="344">
        <v>1.49</v>
      </c>
      <c r="O2409" s="360">
        <v>0</v>
      </c>
      <c r="P2409" s="344">
        <v>1.08</v>
      </c>
      <c r="Q2409" s="360">
        <v>1</v>
      </c>
      <c r="R2409" s="344">
        <v>1.08</v>
      </c>
    </row>
    <row r="2410" spans="1:18">
      <c r="A2410" s="296">
        <v>1917606</v>
      </c>
      <c r="B2410" s="343" t="s">
        <v>2437</v>
      </c>
      <c r="C2410" s="296" t="s">
        <v>222</v>
      </c>
      <c r="D2410" s="344">
        <v>10.93</v>
      </c>
      <c r="E2410" s="360">
        <v>1</v>
      </c>
      <c r="F2410" s="344">
        <v>5.86</v>
      </c>
      <c r="G2410" s="360">
        <v>1</v>
      </c>
      <c r="H2410" s="344">
        <v>5.86</v>
      </c>
      <c r="I2410" s="360">
        <v>1</v>
      </c>
      <c r="J2410" s="344">
        <v>5.86</v>
      </c>
      <c r="K2410" s="360">
        <v>1</v>
      </c>
      <c r="L2410" s="344">
        <v>5.62</v>
      </c>
      <c r="M2410" s="360">
        <v>0</v>
      </c>
      <c r="N2410" s="344">
        <v>8.07</v>
      </c>
      <c r="O2410" s="360">
        <v>0</v>
      </c>
      <c r="P2410" s="344">
        <v>5.86</v>
      </c>
      <c r="Q2410" s="360">
        <v>1</v>
      </c>
      <c r="R2410" s="344">
        <v>5.86</v>
      </c>
    </row>
    <row r="2411" spans="1:18">
      <c r="A2411" s="296">
        <v>1917607</v>
      </c>
      <c r="B2411" s="343" t="s">
        <v>2438</v>
      </c>
      <c r="C2411" s="296" t="s">
        <v>222</v>
      </c>
      <c r="D2411" s="344">
        <v>11.68</v>
      </c>
      <c r="E2411" s="360">
        <v>0</v>
      </c>
      <c r="F2411" s="344">
        <v>3.44</v>
      </c>
      <c r="G2411" s="360">
        <v>0</v>
      </c>
      <c r="H2411" s="344">
        <v>3.06</v>
      </c>
      <c r="I2411" s="360">
        <v>0</v>
      </c>
      <c r="J2411" s="344">
        <v>2.87</v>
      </c>
      <c r="K2411" s="360">
        <v>0</v>
      </c>
      <c r="L2411" s="344">
        <v>3.31</v>
      </c>
      <c r="M2411" s="360">
        <v>0</v>
      </c>
      <c r="N2411" s="344">
        <v>3.25</v>
      </c>
      <c r="O2411" s="360">
        <v>0</v>
      </c>
      <c r="P2411" s="344">
        <v>2.25</v>
      </c>
      <c r="Q2411" s="360">
        <v>0</v>
      </c>
      <c r="R2411" s="344">
        <v>2.66</v>
      </c>
    </row>
    <row r="2412" spans="1:18">
      <c r="A2412" s="296">
        <v>1917608</v>
      </c>
      <c r="B2412" s="343" t="s">
        <v>2439</v>
      </c>
      <c r="C2412" s="296" t="s">
        <v>222</v>
      </c>
      <c r="D2412" s="344">
        <v>12.96</v>
      </c>
      <c r="E2412" s="360">
        <v>1</v>
      </c>
      <c r="F2412" s="344">
        <v>2.11</v>
      </c>
      <c r="G2412" s="360">
        <v>1</v>
      </c>
      <c r="H2412" s="344">
        <v>2.11</v>
      </c>
      <c r="I2412" s="360">
        <v>1</v>
      </c>
      <c r="J2412" s="344">
        <v>2.11</v>
      </c>
      <c r="K2412" s="360">
        <v>1</v>
      </c>
      <c r="L2412" s="344">
        <v>2.02</v>
      </c>
      <c r="M2412" s="360">
        <v>0</v>
      </c>
      <c r="N2412" s="344">
        <v>2.91</v>
      </c>
      <c r="O2412" s="360">
        <v>0</v>
      </c>
      <c r="P2412" s="344">
        <v>2.11</v>
      </c>
      <c r="Q2412" s="360">
        <v>1</v>
      </c>
      <c r="R2412" s="344">
        <v>2.11</v>
      </c>
    </row>
    <row r="2413" spans="1:18">
      <c r="A2413" s="296">
        <v>1917609</v>
      </c>
      <c r="B2413" s="343" t="s">
        <v>2440</v>
      </c>
      <c r="C2413" s="296" t="s">
        <v>222</v>
      </c>
      <c r="D2413" s="344">
        <v>14.81</v>
      </c>
      <c r="E2413" s="360">
        <v>1</v>
      </c>
      <c r="F2413" s="344">
        <v>0.48</v>
      </c>
      <c r="G2413" s="360">
        <v>1</v>
      </c>
      <c r="H2413" s="344">
        <v>0.48</v>
      </c>
      <c r="I2413" s="360">
        <v>1</v>
      </c>
      <c r="J2413" s="344">
        <v>0.48</v>
      </c>
      <c r="K2413" s="360">
        <v>1</v>
      </c>
      <c r="L2413" s="344">
        <v>0.46</v>
      </c>
      <c r="M2413" s="360">
        <v>0</v>
      </c>
      <c r="N2413" s="344">
        <v>0.67</v>
      </c>
      <c r="O2413" s="360">
        <v>0</v>
      </c>
      <c r="P2413" s="344">
        <v>0.48</v>
      </c>
      <c r="Q2413" s="360">
        <v>1</v>
      </c>
      <c r="R2413" s="344">
        <v>0.48</v>
      </c>
    </row>
    <row r="2414" spans="1:18">
      <c r="A2414" s="296">
        <v>1917610</v>
      </c>
      <c r="B2414" s="343" t="s">
        <v>2441</v>
      </c>
      <c r="C2414" s="296" t="s">
        <v>222</v>
      </c>
      <c r="D2414" s="344">
        <v>17.64</v>
      </c>
      <c r="E2414" s="360">
        <v>1</v>
      </c>
      <c r="F2414" s="344">
        <v>2.64</v>
      </c>
      <c r="G2414" s="360">
        <v>1</v>
      </c>
      <c r="H2414" s="344">
        <v>2.64</v>
      </c>
      <c r="I2414" s="360">
        <v>1</v>
      </c>
      <c r="J2414" s="344">
        <v>2.64</v>
      </c>
      <c r="K2414" s="360">
        <v>1</v>
      </c>
      <c r="L2414" s="344">
        <v>2.5299999999999998</v>
      </c>
      <c r="M2414" s="360">
        <v>0</v>
      </c>
      <c r="N2414" s="344">
        <v>3.64</v>
      </c>
      <c r="O2414" s="360">
        <v>0</v>
      </c>
      <c r="P2414" s="344">
        <v>2.64</v>
      </c>
      <c r="Q2414" s="360">
        <v>1</v>
      </c>
      <c r="R2414" s="344">
        <v>2.64</v>
      </c>
    </row>
    <row r="2415" spans="1:18">
      <c r="A2415" s="296">
        <v>1917611</v>
      </c>
      <c r="B2415" s="343" t="s">
        <v>2442</v>
      </c>
      <c r="C2415" s="296" t="s">
        <v>222</v>
      </c>
      <c r="D2415" s="344">
        <v>20.81</v>
      </c>
      <c r="E2415" s="360">
        <v>0</v>
      </c>
      <c r="F2415" s="344">
        <v>3.44</v>
      </c>
      <c r="G2415" s="360">
        <v>0</v>
      </c>
      <c r="H2415" s="344">
        <v>3.06</v>
      </c>
      <c r="I2415" s="360">
        <v>0</v>
      </c>
      <c r="J2415" s="344">
        <v>2.87</v>
      </c>
      <c r="K2415" s="360">
        <v>0</v>
      </c>
      <c r="L2415" s="344">
        <v>3.31</v>
      </c>
      <c r="M2415" s="360">
        <v>0</v>
      </c>
      <c r="N2415" s="344">
        <v>3.25</v>
      </c>
      <c r="O2415" s="360">
        <v>0</v>
      </c>
      <c r="P2415" s="344">
        <v>2.25</v>
      </c>
      <c r="Q2415" s="360">
        <v>0</v>
      </c>
      <c r="R2415" s="344">
        <v>2.66</v>
      </c>
    </row>
    <row r="2416" spans="1:18">
      <c r="A2416" s="296">
        <v>1917612</v>
      </c>
      <c r="B2416" s="343" t="s">
        <v>2443</v>
      </c>
      <c r="C2416" s="296" t="s">
        <v>222</v>
      </c>
      <c r="D2416" s="344">
        <v>24.53</v>
      </c>
      <c r="E2416" s="360">
        <v>1</v>
      </c>
      <c r="F2416" s="344">
        <v>496.31</v>
      </c>
      <c r="G2416" s="360">
        <v>1</v>
      </c>
      <c r="H2416" s="344">
        <v>496.31</v>
      </c>
      <c r="I2416" s="360">
        <v>1</v>
      </c>
      <c r="J2416" s="344">
        <v>496.31</v>
      </c>
      <c r="K2416" s="360">
        <v>1</v>
      </c>
      <c r="L2416" s="344">
        <v>453.98</v>
      </c>
      <c r="M2416" s="360">
        <v>0</v>
      </c>
      <c r="N2416" s="344">
        <v>496.31</v>
      </c>
      <c r="O2416" s="360">
        <v>1</v>
      </c>
      <c r="P2416" s="344">
        <v>496.31</v>
      </c>
      <c r="Q2416" s="360">
        <v>1</v>
      </c>
      <c r="R2416" s="344">
        <v>521.42999999999995</v>
      </c>
    </row>
    <row r="2417" spans="1:18">
      <c r="A2417" s="296">
        <v>1917613</v>
      </c>
      <c r="B2417" s="343" t="s">
        <v>2444</v>
      </c>
      <c r="C2417" s="296" t="s">
        <v>222</v>
      </c>
      <c r="D2417" s="344">
        <v>28.71</v>
      </c>
      <c r="E2417" s="360">
        <v>1</v>
      </c>
      <c r="F2417" s="344">
        <v>134.08000000000001</v>
      </c>
      <c r="G2417" s="360">
        <v>1</v>
      </c>
      <c r="H2417" s="344">
        <v>134.08000000000001</v>
      </c>
      <c r="I2417" s="360">
        <v>1</v>
      </c>
      <c r="J2417" s="344">
        <v>134.08000000000001</v>
      </c>
      <c r="K2417" s="360">
        <v>1</v>
      </c>
      <c r="L2417" s="344">
        <v>122.65</v>
      </c>
      <c r="M2417" s="360">
        <v>0</v>
      </c>
      <c r="N2417" s="344">
        <v>134.08000000000001</v>
      </c>
      <c r="O2417" s="360">
        <v>1</v>
      </c>
      <c r="P2417" s="344">
        <v>134.08000000000001</v>
      </c>
      <c r="Q2417" s="360">
        <v>1</v>
      </c>
      <c r="R2417" s="344">
        <v>140.87</v>
      </c>
    </row>
    <row r="2418" spans="1:18">
      <c r="A2418" s="296">
        <v>1917614</v>
      </c>
      <c r="B2418" s="343" t="s">
        <v>2445</v>
      </c>
      <c r="C2418" s="296" t="s">
        <v>222</v>
      </c>
      <c r="D2418" s="344">
        <v>33.31</v>
      </c>
      <c r="E2418" s="360">
        <v>1</v>
      </c>
      <c r="F2418" s="344">
        <v>621.09</v>
      </c>
      <c r="G2418" s="360">
        <v>1</v>
      </c>
      <c r="H2418" s="344">
        <v>621.09</v>
      </c>
      <c r="I2418" s="360">
        <v>1</v>
      </c>
      <c r="J2418" s="344">
        <v>621.09</v>
      </c>
      <c r="K2418" s="360">
        <v>1</v>
      </c>
      <c r="L2418" s="344">
        <v>568.11</v>
      </c>
      <c r="M2418" s="360">
        <v>0</v>
      </c>
      <c r="N2418" s="344">
        <v>621.09</v>
      </c>
      <c r="O2418" s="360">
        <v>1</v>
      </c>
      <c r="P2418" s="344">
        <v>621.09</v>
      </c>
      <c r="Q2418" s="360">
        <v>1</v>
      </c>
      <c r="R2418" s="344">
        <v>652.53</v>
      </c>
    </row>
    <row r="2419" spans="1:18">
      <c r="A2419" s="296">
        <v>1917615</v>
      </c>
      <c r="B2419" s="343" t="s">
        <v>2446</v>
      </c>
      <c r="C2419" s="296" t="s">
        <v>222</v>
      </c>
      <c r="D2419" s="344">
        <v>38.479999999999997</v>
      </c>
      <c r="E2419" s="360">
        <v>0</v>
      </c>
      <c r="F2419" s="344">
        <v>187.5</v>
      </c>
      <c r="G2419" s="360">
        <v>0</v>
      </c>
      <c r="H2419" s="344">
        <v>192.6</v>
      </c>
      <c r="I2419" s="360">
        <v>0</v>
      </c>
      <c r="J2419" s="344">
        <v>195.6</v>
      </c>
      <c r="K2419" s="360">
        <v>0</v>
      </c>
      <c r="L2419" s="344">
        <v>186.9</v>
      </c>
      <c r="M2419" s="360">
        <v>0</v>
      </c>
      <c r="N2419" s="344">
        <v>192.6</v>
      </c>
      <c r="O2419" s="360">
        <v>0</v>
      </c>
      <c r="P2419" s="344">
        <v>177.9</v>
      </c>
      <c r="Q2419" s="360">
        <v>0</v>
      </c>
      <c r="R2419" s="344">
        <v>179.7</v>
      </c>
    </row>
    <row r="2420" spans="1:18">
      <c r="A2420" s="296">
        <v>1917616</v>
      </c>
      <c r="B2420" s="343" t="s">
        <v>2447</v>
      </c>
      <c r="C2420" s="296" t="s">
        <v>222</v>
      </c>
      <c r="D2420" s="344">
        <v>44.77</v>
      </c>
      <c r="E2420" s="360">
        <v>1</v>
      </c>
      <c r="F2420" s="344">
        <v>151.78</v>
      </c>
      <c r="G2420" s="360">
        <v>1</v>
      </c>
      <c r="H2420" s="344">
        <v>151.78</v>
      </c>
      <c r="I2420" s="360">
        <v>1</v>
      </c>
      <c r="J2420" s="344">
        <v>151.78</v>
      </c>
      <c r="K2420" s="360">
        <v>1</v>
      </c>
      <c r="L2420" s="344">
        <v>138.83000000000001</v>
      </c>
      <c r="M2420" s="360">
        <v>0</v>
      </c>
      <c r="N2420" s="344">
        <v>151.78</v>
      </c>
      <c r="O2420" s="360">
        <v>1</v>
      </c>
      <c r="P2420" s="344">
        <v>151.78</v>
      </c>
      <c r="Q2420" s="360">
        <v>1</v>
      </c>
      <c r="R2420" s="344">
        <v>159.46</v>
      </c>
    </row>
    <row r="2421" spans="1:18">
      <c r="A2421" s="296">
        <v>1917617</v>
      </c>
      <c r="B2421" s="343" t="s">
        <v>2448</v>
      </c>
      <c r="C2421" s="296" t="s">
        <v>222</v>
      </c>
      <c r="D2421" s="344">
        <v>50.31</v>
      </c>
      <c r="E2421" s="360">
        <v>1</v>
      </c>
      <c r="F2421" s="344">
        <v>41</v>
      </c>
      <c r="G2421" s="360">
        <v>1</v>
      </c>
      <c r="H2421" s="344">
        <v>41</v>
      </c>
      <c r="I2421" s="360">
        <v>1</v>
      </c>
      <c r="J2421" s="344">
        <v>41</v>
      </c>
      <c r="K2421" s="360">
        <v>1</v>
      </c>
      <c r="L2421" s="344">
        <v>37.5</v>
      </c>
      <c r="M2421" s="360">
        <v>0</v>
      </c>
      <c r="N2421" s="344">
        <v>41</v>
      </c>
      <c r="O2421" s="360">
        <v>1</v>
      </c>
      <c r="P2421" s="344">
        <v>41</v>
      </c>
      <c r="Q2421" s="360">
        <v>1</v>
      </c>
      <c r="R2421" s="344">
        <v>43.08</v>
      </c>
    </row>
    <row r="2422" spans="1:18">
      <c r="A2422" s="296">
        <v>1917618</v>
      </c>
      <c r="B2422" s="343" t="s">
        <v>2449</v>
      </c>
      <c r="C2422" s="296" t="s">
        <v>222</v>
      </c>
      <c r="D2422" s="344">
        <v>57.53</v>
      </c>
      <c r="E2422" s="360">
        <v>1</v>
      </c>
      <c r="F2422" s="344">
        <v>189.94</v>
      </c>
      <c r="G2422" s="360">
        <v>1</v>
      </c>
      <c r="H2422" s="344">
        <v>189.94</v>
      </c>
      <c r="I2422" s="360">
        <v>1</v>
      </c>
      <c r="J2422" s="344">
        <v>189.94</v>
      </c>
      <c r="K2422" s="360">
        <v>1</v>
      </c>
      <c r="L2422" s="344">
        <v>173.74</v>
      </c>
      <c r="M2422" s="360">
        <v>0</v>
      </c>
      <c r="N2422" s="344">
        <v>189.94</v>
      </c>
      <c r="O2422" s="360">
        <v>1</v>
      </c>
      <c r="P2422" s="344">
        <v>189.94</v>
      </c>
      <c r="Q2422" s="360">
        <v>1</v>
      </c>
      <c r="R2422" s="344">
        <v>199.55</v>
      </c>
    </row>
    <row r="2423" spans="1:18">
      <c r="A2423" s="296">
        <v>1917619</v>
      </c>
      <c r="B2423" s="343" t="s">
        <v>2450</v>
      </c>
      <c r="C2423" s="296" t="s">
        <v>222</v>
      </c>
      <c r="D2423" s="344">
        <v>62.37</v>
      </c>
      <c r="E2423" s="360">
        <v>0</v>
      </c>
      <c r="F2423" s="344">
        <v>36.619999999999997</v>
      </c>
      <c r="G2423" s="360">
        <v>0</v>
      </c>
      <c r="H2423" s="344">
        <v>37.619999999999997</v>
      </c>
      <c r="I2423" s="360">
        <v>0</v>
      </c>
      <c r="J2423" s="344">
        <v>38.200000000000003</v>
      </c>
      <c r="K2423" s="360">
        <v>0</v>
      </c>
      <c r="L2423" s="344">
        <v>36.5</v>
      </c>
      <c r="M2423" s="360">
        <v>0</v>
      </c>
      <c r="N2423" s="344">
        <v>37.619999999999997</v>
      </c>
      <c r="O2423" s="360">
        <v>0</v>
      </c>
      <c r="P2423" s="344">
        <v>34.74</v>
      </c>
      <c r="Q2423" s="360">
        <v>0</v>
      </c>
      <c r="R2423" s="344">
        <v>35.1</v>
      </c>
    </row>
    <row r="2424" spans="1:18">
      <c r="A2424" s="296">
        <v>1917602</v>
      </c>
      <c r="B2424" s="343" t="s">
        <v>2451</v>
      </c>
      <c r="C2424" s="296" t="s">
        <v>222</v>
      </c>
      <c r="D2424" s="344">
        <v>7.64</v>
      </c>
      <c r="E2424" s="360">
        <v>1</v>
      </c>
      <c r="F2424" s="344">
        <v>476.2</v>
      </c>
      <c r="G2424" s="360">
        <v>1</v>
      </c>
      <c r="H2424" s="344">
        <v>476.2</v>
      </c>
      <c r="I2424" s="360">
        <v>1</v>
      </c>
      <c r="J2424" s="344">
        <v>476.2</v>
      </c>
      <c r="K2424" s="360">
        <v>1</v>
      </c>
      <c r="L2424" s="344">
        <v>435.58</v>
      </c>
      <c r="M2424" s="360">
        <v>0</v>
      </c>
      <c r="N2424" s="344">
        <v>476.2</v>
      </c>
      <c r="O2424" s="360">
        <v>1</v>
      </c>
      <c r="P2424" s="344">
        <v>476.2</v>
      </c>
      <c r="Q2424" s="360">
        <v>1</v>
      </c>
      <c r="R2424" s="344">
        <v>500.3</v>
      </c>
    </row>
    <row r="2425" spans="1:18">
      <c r="A2425" s="296">
        <v>1917603</v>
      </c>
      <c r="B2425" s="343" t="s">
        <v>2452</v>
      </c>
      <c r="C2425" s="296" t="s">
        <v>222</v>
      </c>
      <c r="D2425" s="344">
        <v>8.44</v>
      </c>
      <c r="E2425" s="360">
        <v>1</v>
      </c>
      <c r="F2425" s="344">
        <v>128.65</v>
      </c>
      <c r="G2425" s="360">
        <v>1</v>
      </c>
      <c r="H2425" s="344">
        <v>128.65</v>
      </c>
      <c r="I2425" s="360">
        <v>1</v>
      </c>
      <c r="J2425" s="344">
        <v>128.65</v>
      </c>
      <c r="K2425" s="360">
        <v>1</v>
      </c>
      <c r="L2425" s="344">
        <v>117.68</v>
      </c>
      <c r="M2425" s="360">
        <v>0</v>
      </c>
      <c r="N2425" s="344">
        <v>128.65</v>
      </c>
      <c r="O2425" s="360">
        <v>1</v>
      </c>
      <c r="P2425" s="344">
        <v>128.65</v>
      </c>
      <c r="Q2425" s="360">
        <v>1</v>
      </c>
      <c r="R2425" s="344">
        <v>135.16</v>
      </c>
    </row>
    <row r="2426" spans="1:18">
      <c r="A2426" s="296">
        <v>1917604</v>
      </c>
      <c r="B2426" s="343" t="s">
        <v>2453</v>
      </c>
      <c r="C2426" s="296" t="s">
        <v>222</v>
      </c>
      <c r="D2426" s="344">
        <v>9.1199999999999992</v>
      </c>
      <c r="E2426" s="360">
        <v>1</v>
      </c>
      <c r="F2426" s="344">
        <v>625.4</v>
      </c>
      <c r="G2426" s="360">
        <v>1</v>
      </c>
      <c r="H2426" s="344">
        <v>625.4</v>
      </c>
      <c r="I2426" s="360">
        <v>1</v>
      </c>
      <c r="J2426" s="344">
        <v>625.4</v>
      </c>
      <c r="K2426" s="360">
        <v>1</v>
      </c>
      <c r="L2426" s="344">
        <v>572.05999999999995</v>
      </c>
      <c r="M2426" s="360">
        <v>0</v>
      </c>
      <c r="N2426" s="344">
        <v>625.4</v>
      </c>
      <c r="O2426" s="360">
        <v>1</v>
      </c>
      <c r="P2426" s="344">
        <v>625.4</v>
      </c>
      <c r="Q2426" s="360">
        <v>1</v>
      </c>
      <c r="R2426" s="344">
        <v>657.06</v>
      </c>
    </row>
    <row r="2427" spans="1:18">
      <c r="A2427" s="296">
        <v>1917740</v>
      </c>
      <c r="B2427" s="343" t="s">
        <v>2454</v>
      </c>
      <c r="C2427" s="296" t="s">
        <v>222</v>
      </c>
      <c r="D2427" s="344">
        <v>7.34</v>
      </c>
      <c r="E2427" s="360">
        <v>0</v>
      </c>
      <c r="F2427" s="344">
        <v>107.24</v>
      </c>
      <c r="G2427" s="360">
        <v>0</v>
      </c>
      <c r="H2427" s="344">
        <v>110.15</v>
      </c>
      <c r="I2427" s="360">
        <v>0</v>
      </c>
      <c r="J2427" s="344">
        <v>111.87</v>
      </c>
      <c r="K2427" s="360">
        <v>0</v>
      </c>
      <c r="L2427" s="344">
        <v>106.89</v>
      </c>
      <c r="M2427" s="360">
        <v>0</v>
      </c>
      <c r="N2427" s="344">
        <v>110.15</v>
      </c>
      <c r="O2427" s="360">
        <v>0</v>
      </c>
      <c r="P2427" s="344">
        <v>101.74</v>
      </c>
      <c r="Q2427" s="360">
        <v>0</v>
      </c>
      <c r="R2427" s="344">
        <v>102.77</v>
      </c>
    </row>
    <row r="2428" spans="1:18">
      <c r="A2428" s="296">
        <v>1917263</v>
      </c>
      <c r="B2428" s="343" t="s">
        <v>2455</v>
      </c>
      <c r="C2428" s="296" t="s">
        <v>222</v>
      </c>
      <c r="D2428" s="344">
        <v>12.64</v>
      </c>
      <c r="E2428" s="360">
        <v>1</v>
      </c>
      <c r="F2428" s="344">
        <v>435.76</v>
      </c>
      <c r="G2428" s="360">
        <v>1</v>
      </c>
      <c r="H2428" s="344">
        <v>435.76</v>
      </c>
      <c r="I2428" s="360">
        <v>1</v>
      </c>
      <c r="J2428" s="344">
        <v>435.76</v>
      </c>
      <c r="K2428" s="360">
        <v>1</v>
      </c>
      <c r="L2428" s="344">
        <v>398.59</v>
      </c>
      <c r="M2428" s="360">
        <v>0</v>
      </c>
      <c r="N2428" s="344">
        <v>435.76</v>
      </c>
      <c r="O2428" s="360">
        <v>1</v>
      </c>
      <c r="P2428" s="344">
        <v>435.76</v>
      </c>
      <c r="Q2428" s="360">
        <v>1</v>
      </c>
      <c r="R2428" s="344">
        <v>457.82</v>
      </c>
    </row>
    <row r="2429" spans="1:18">
      <c r="A2429" s="296">
        <v>1917264</v>
      </c>
      <c r="B2429" s="343" t="s">
        <v>2456</v>
      </c>
      <c r="C2429" s="296" t="s">
        <v>222</v>
      </c>
      <c r="D2429" s="344">
        <v>15.68</v>
      </c>
      <c r="E2429" s="360">
        <v>1</v>
      </c>
      <c r="F2429" s="344">
        <v>348.22</v>
      </c>
      <c r="G2429" s="360">
        <v>1</v>
      </c>
      <c r="H2429" s="344">
        <v>348.22</v>
      </c>
      <c r="I2429" s="360">
        <v>1</v>
      </c>
      <c r="J2429" s="344">
        <v>348.22</v>
      </c>
      <c r="K2429" s="360">
        <v>1</v>
      </c>
      <c r="L2429" s="344">
        <v>318.52</v>
      </c>
      <c r="M2429" s="360">
        <v>0</v>
      </c>
      <c r="N2429" s="344">
        <v>348.22</v>
      </c>
      <c r="O2429" s="360">
        <v>1</v>
      </c>
      <c r="P2429" s="344">
        <v>348.22</v>
      </c>
      <c r="Q2429" s="360">
        <v>1</v>
      </c>
      <c r="R2429" s="344">
        <v>365.84</v>
      </c>
    </row>
    <row r="2430" spans="1:18">
      <c r="A2430" s="296">
        <v>1917265</v>
      </c>
      <c r="B2430" s="343" t="s">
        <v>2457</v>
      </c>
      <c r="C2430" s="296" t="s">
        <v>222</v>
      </c>
      <c r="D2430" s="344">
        <v>20.329999999999998</v>
      </c>
      <c r="E2430" s="360">
        <v>1</v>
      </c>
      <c r="F2430" s="344">
        <v>94.07</v>
      </c>
      <c r="G2430" s="360">
        <v>1</v>
      </c>
      <c r="H2430" s="344">
        <v>94.07</v>
      </c>
      <c r="I2430" s="360">
        <v>1</v>
      </c>
      <c r="J2430" s="344">
        <v>94.07</v>
      </c>
      <c r="K2430" s="360">
        <v>1</v>
      </c>
      <c r="L2430" s="344">
        <v>86.05</v>
      </c>
      <c r="M2430" s="360">
        <v>0</v>
      </c>
      <c r="N2430" s="344">
        <v>94.07</v>
      </c>
      <c r="O2430" s="360">
        <v>1</v>
      </c>
      <c r="P2430" s="344">
        <v>94.07</v>
      </c>
      <c r="Q2430" s="360">
        <v>1</v>
      </c>
      <c r="R2430" s="344">
        <v>98.84</v>
      </c>
    </row>
    <row r="2431" spans="1:18">
      <c r="A2431" s="296">
        <v>1917260</v>
      </c>
      <c r="B2431" s="343" t="s">
        <v>2458</v>
      </c>
      <c r="C2431" s="296" t="s">
        <v>222</v>
      </c>
      <c r="D2431" s="344">
        <v>7.71</v>
      </c>
      <c r="E2431" s="360">
        <v>0</v>
      </c>
      <c r="F2431" s="344">
        <v>90.93</v>
      </c>
      <c r="G2431" s="360">
        <v>0</v>
      </c>
      <c r="H2431" s="344">
        <v>93.41</v>
      </c>
      <c r="I2431" s="360">
        <v>0</v>
      </c>
      <c r="J2431" s="344">
        <v>94.86</v>
      </c>
      <c r="K2431" s="360">
        <v>0</v>
      </c>
      <c r="L2431" s="344">
        <v>90.64</v>
      </c>
      <c r="M2431" s="360">
        <v>0</v>
      </c>
      <c r="N2431" s="344">
        <v>93.41</v>
      </c>
      <c r="O2431" s="360">
        <v>0</v>
      </c>
      <c r="P2431" s="344">
        <v>86.28</v>
      </c>
      <c r="Q2431" s="360">
        <v>0</v>
      </c>
      <c r="R2431" s="344">
        <v>87.15</v>
      </c>
    </row>
    <row r="2432" spans="1:18">
      <c r="A2432" s="296">
        <v>1917261</v>
      </c>
      <c r="B2432" s="343" t="s">
        <v>2459</v>
      </c>
      <c r="C2432" s="296" t="s">
        <v>222</v>
      </c>
      <c r="D2432" s="344">
        <v>8.58</v>
      </c>
      <c r="E2432" s="360">
        <v>1</v>
      </c>
      <c r="F2432" s="344">
        <v>1.1499999999999999</v>
      </c>
      <c r="G2432" s="360">
        <v>1</v>
      </c>
      <c r="H2432" s="344">
        <v>1.1499999999999999</v>
      </c>
      <c r="I2432" s="360">
        <v>1</v>
      </c>
      <c r="J2432" s="344">
        <v>1.1499999999999999</v>
      </c>
      <c r="K2432" s="360">
        <v>1</v>
      </c>
      <c r="L2432" s="344">
        <v>1.1100000000000001</v>
      </c>
      <c r="M2432" s="360">
        <v>0</v>
      </c>
      <c r="N2432" s="344">
        <v>1.59</v>
      </c>
      <c r="O2432" s="360">
        <v>0</v>
      </c>
      <c r="P2432" s="344">
        <v>1.1499999999999999</v>
      </c>
      <c r="Q2432" s="360">
        <v>1</v>
      </c>
      <c r="R2432" s="344">
        <v>1.1499999999999999</v>
      </c>
    </row>
    <row r="2433" spans="1:18">
      <c r="A2433" s="296">
        <v>1917262</v>
      </c>
      <c r="B2433" s="343" t="s">
        <v>2460</v>
      </c>
      <c r="C2433" s="296" t="s">
        <v>222</v>
      </c>
      <c r="D2433" s="344">
        <v>10.15</v>
      </c>
      <c r="E2433" s="360">
        <v>1</v>
      </c>
      <c r="F2433" s="344">
        <v>0.26</v>
      </c>
      <c r="G2433" s="360">
        <v>1</v>
      </c>
      <c r="H2433" s="344">
        <v>0.26</v>
      </c>
      <c r="I2433" s="360">
        <v>1</v>
      </c>
      <c r="J2433" s="344">
        <v>0.26</v>
      </c>
      <c r="K2433" s="360">
        <v>1</v>
      </c>
      <c r="L2433" s="344">
        <v>0.25</v>
      </c>
      <c r="M2433" s="360">
        <v>0</v>
      </c>
      <c r="N2433" s="344">
        <v>0.36</v>
      </c>
      <c r="O2433" s="360">
        <v>0</v>
      </c>
      <c r="P2433" s="344">
        <v>0.26</v>
      </c>
      <c r="Q2433" s="360">
        <v>1</v>
      </c>
      <c r="R2433" s="344">
        <v>0.26</v>
      </c>
    </row>
    <row r="2434" spans="1:18">
      <c r="A2434" s="296">
        <v>1917727</v>
      </c>
      <c r="B2434" s="343" t="s">
        <v>2461</v>
      </c>
      <c r="C2434" s="296" t="s">
        <v>222</v>
      </c>
      <c r="D2434" s="344">
        <v>7.46</v>
      </c>
      <c r="E2434" s="360">
        <v>1</v>
      </c>
      <c r="F2434" s="344">
        <v>1.44</v>
      </c>
      <c r="G2434" s="360">
        <v>1</v>
      </c>
      <c r="H2434" s="344">
        <v>1.44</v>
      </c>
      <c r="I2434" s="360">
        <v>1</v>
      </c>
      <c r="J2434" s="344">
        <v>1.44</v>
      </c>
      <c r="K2434" s="360">
        <v>1</v>
      </c>
      <c r="L2434" s="344">
        <v>1.38</v>
      </c>
      <c r="M2434" s="360">
        <v>0</v>
      </c>
      <c r="N2434" s="344">
        <v>1.99</v>
      </c>
      <c r="O2434" s="360">
        <v>0</v>
      </c>
      <c r="P2434" s="344">
        <v>1.44</v>
      </c>
      <c r="Q2434" s="360">
        <v>1</v>
      </c>
      <c r="R2434" s="344">
        <v>1.44</v>
      </c>
    </row>
    <row r="2435" spans="1:18">
      <c r="A2435" s="296">
        <v>1917351</v>
      </c>
      <c r="B2435" s="343" t="s">
        <v>2462</v>
      </c>
      <c r="C2435" s="296" t="s">
        <v>222</v>
      </c>
      <c r="D2435" s="344">
        <v>11.08</v>
      </c>
      <c r="E2435" s="360">
        <v>1</v>
      </c>
      <c r="F2435" s="344">
        <v>92.51</v>
      </c>
      <c r="G2435" s="360">
        <v>1</v>
      </c>
      <c r="H2435" s="344">
        <v>92.51</v>
      </c>
      <c r="I2435" s="360">
        <v>1</v>
      </c>
      <c r="J2435" s="344">
        <v>92.51</v>
      </c>
      <c r="K2435" s="360">
        <v>1</v>
      </c>
      <c r="L2435" s="344">
        <v>84.62</v>
      </c>
      <c r="M2435" s="360">
        <v>0</v>
      </c>
      <c r="N2435" s="344">
        <v>92.51</v>
      </c>
      <c r="O2435" s="360">
        <v>1</v>
      </c>
      <c r="P2435" s="344">
        <v>92.51</v>
      </c>
      <c r="Q2435" s="360">
        <v>1</v>
      </c>
      <c r="R2435" s="344">
        <v>97.19</v>
      </c>
    </row>
    <row r="2436" spans="1:18">
      <c r="A2436" s="296">
        <v>1917352</v>
      </c>
      <c r="B2436" s="343" t="s">
        <v>2463</v>
      </c>
      <c r="C2436" s="296" t="s">
        <v>222</v>
      </c>
      <c r="D2436" s="344">
        <v>14.7</v>
      </c>
      <c r="E2436" s="360">
        <v>1</v>
      </c>
      <c r="F2436" s="344">
        <v>25.68</v>
      </c>
      <c r="G2436" s="360">
        <v>1</v>
      </c>
      <c r="H2436" s="344">
        <v>25.68</v>
      </c>
      <c r="I2436" s="360">
        <v>1</v>
      </c>
      <c r="J2436" s="344">
        <v>25.68</v>
      </c>
      <c r="K2436" s="360">
        <v>1</v>
      </c>
      <c r="L2436" s="344">
        <v>23.49</v>
      </c>
      <c r="M2436" s="360">
        <v>0</v>
      </c>
      <c r="N2436" s="344">
        <v>25.68</v>
      </c>
      <c r="O2436" s="360">
        <v>1</v>
      </c>
      <c r="P2436" s="344">
        <v>25.68</v>
      </c>
      <c r="Q2436" s="360">
        <v>1</v>
      </c>
      <c r="R2436" s="344">
        <v>26.98</v>
      </c>
    </row>
    <row r="2437" spans="1:18">
      <c r="A2437" s="296">
        <v>1917353</v>
      </c>
      <c r="B2437" s="343" t="s">
        <v>2464</v>
      </c>
      <c r="C2437" s="296" t="s">
        <v>222</v>
      </c>
      <c r="D2437" s="344">
        <v>18.96</v>
      </c>
      <c r="E2437" s="360">
        <v>1</v>
      </c>
      <c r="F2437" s="344">
        <v>86.78</v>
      </c>
      <c r="G2437" s="360">
        <v>1</v>
      </c>
      <c r="H2437" s="344">
        <v>86.78</v>
      </c>
      <c r="I2437" s="360">
        <v>1</v>
      </c>
      <c r="J2437" s="344">
        <v>86.78</v>
      </c>
      <c r="K2437" s="360">
        <v>1</v>
      </c>
      <c r="L2437" s="344">
        <v>79.38</v>
      </c>
      <c r="M2437" s="360">
        <v>0</v>
      </c>
      <c r="N2437" s="344">
        <v>86.78</v>
      </c>
      <c r="O2437" s="360">
        <v>1</v>
      </c>
      <c r="P2437" s="344">
        <v>86.78</v>
      </c>
      <c r="Q2437" s="360">
        <v>1</v>
      </c>
      <c r="R2437" s="344">
        <v>91.18</v>
      </c>
    </row>
    <row r="2438" spans="1:18">
      <c r="A2438" s="296">
        <v>1917354</v>
      </c>
      <c r="B2438" s="343" t="s">
        <v>2465</v>
      </c>
      <c r="C2438" s="296" t="s">
        <v>222</v>
      </c>
      <c r="D2438" s="344">
        <v>24.67</v>
      </c>
      <c r="E2438" s="360">
        <v>0</v>
      </c>
      <c r="F2438" s="344">
        <v>51.31</v>
      </c>
      <c r="G2438" s="360">
        <v>0</v>
      </c>
      <c r="H2438" s="344">
        <v>52.7</v>
      </c>
      <c r="I2438" s="360">
        <v>0</v>
      </c>
      <c r="J2438" s="344">
        <v>53.52</v>
      </c>
      <c r="K2438" s="360">
        <v>0</v>
      </c>
      <c r="L2438" s="344">
        <v>51.14</v>
      </c>
      <c r="M2438" s="360">
        <v>0</v>
      </c>
      <c r="N2438" s="344">
        <v>52.7</v>
      </c>
      <c r="O2438" s="360">
        <v>0</v>
      </c>
      <c r="P2438" s="344">
        <v>48.68</v>
      </c>
      <c r="Q2438" s="360">
        <v>0</v>
      </c>
      <c r="R2438" s="344">
        <v>49.17</v>
      </c>
    </row>
    <row r="2439" spans="1:18">
      <c r="A2439" s="296">
        <v>1917355</v>
      </c>
      <c r="B2439" s="343" t="s">
        <v>2466</v>
      </c>
      <c r="C2439" s="296" t="s">
        <v>222</v>
      </c>
      <c r="D2439" s="344">
        <v>31.89</v>
      </c>
      <c r="E2439" s="360">
        <v>1</v>
      </c>
      <c r="F2439" s="344">
        <v>54.28</v>
      </c>
      <c r="G2439" s="360">
        <v>1</v>
      </c>
      <c r="H2439" s="344">
        <v>54.28</v>
      </c>
      <c r="I2439" s="360">
        <v>1</v>
      </c>
      <c r="J2439" s="344">
        <v>54.28</v>
      </c>
      <c r="K2439" s="360">
        <v>1</v>
      </c>
      <c r="L2439" s="344">
        <v>49.65</v>
      </c>
      <c r="M2439" s="360">
        <v>0</v>
      </c>
      <c r="N2439" s="344">
        <v>54.28</v>
      </c>
      <c r="O2439" s="360">
        <v>1</v>
      </c>
      <c r="P2439" s="344">
        <v>54.28</v>
      </c>
      <c r="Q2439" s="360">
        <v>1</v>
      </c>
      <c r="R2439" s="344">
        <v>57.03</v>
      </c>
    </row>
    <row r="2440" spans="1:18">
      <c r="A2440" s="296">
        <v>1917356</v>
      </c>
      <c r="B2440" s="343" t="s">
        <v>2467</v>
      </c>
      <c r="C2440" s="296" t="s">
        <v>222</v>
      </c>
      <c r="D2440" s="344">
        <v>39.130000000000003</v>
      </c>
      <c r="E2440" s="360">
        <v>1</v>
      </c>
      <c r="F2440" s="344">
        <v>14.56</v>
      </c>
      <c r="G2440" s="360">
        <v>1</v>
      </c>
      <c r="H2440" s="344">
        <v>14.56</v>
      </c>
      <c r="I2440" s="360">
        <v>1</v>
      </c>
      <c r="J2440" s="344">
        <v>14.56</v>
      </c>
      <c r="K2440" s="360">
        <v>1</v>
      </c>
      <c r="L2440" s="344">
        <v>13.32</v>
      </c>
      <c r="M2440" s="360">
        <v>0</v>
      </c>
      <c r="N2440" s="344">
        <v>14.56</v>
      </c>
      <c r="O2440" s="360">
        <v>1</v>
      </c>
      <c r="P2440" s="344">
        <v>14.56</v>
      </c>
      <c r="Q2440" s="360">
        <v>1</v>
      </c>
      <c r="R2440" s="344">
        <v>15.3</v>
      </c>
    </row>
    <row r="2441" spans="1:18">
      <c r="A2441" s="296">
        <v>1917357</v>
      </c>
      <c r="B2441" s="343" t="s">
        <v>2468</v>
      </c>
      <c r="C2441" s="296" t="s">
        <v>222</v>
      </c>
      <c r="D2441" s="344">
        <v>44.74</v>
      </c>
      <c r="E2441" s="360">
        <v>1</v>
      </c>
      <c r="F2441" s="344">
        <v>67.930000000000007</v>
      </c>
      <c r="G2441" s="360">
        <v>1</v>
      </c>
      <c r="H2441" s="344">
        <v>67.930000000000007</v>
      </c>
      <c r="I2441" s="360">
        <v>1</v>
      </c>
      <c r="J2441" s="344">
        <v>67.930000000000007</v>
      </c>
      <c r="K2441" s="360">
        <v>1</v>
      </c>
      <c r="L2441" s="344">
        <v>62.13</v>
      </c>
      <c r="M2441" s="360">
        <v>0</v>
      </c>
      <c r="N2441" s="344">
        <v>67.930000000000007</v>
      </c>
      <c r="O2441" s="360">
        <v>1</v>
      </c>
      <c r="P2441" s="344">
        <v>67.930000000000007</v>
      </c>
      <c r="Q2441" s="360">
        <v>1</v>
      </c>
      <c r="R2441" s="344">
        <v>71.37</v>
      </c>
    </row>
    <row r="2442" spans="1:18">
      <c r="A2442" s="296">
        <v>1917348</v>
      </c>
      <c r="B2442" s="343" t="s">
        <v>2469</v>
      </c>
      <c r="C2442" s="296" t="s">
        <v>222</v>
      </c>
      <c r="D2442" s="344">
        <v>6.77</v>
      </c>
      <c r="E2442" s="360">
        <v>0</v>
      </c>
      <c r="F2442" s="344">
        <v>1.63</v>
      </c>
      <c r="G2442" s="360">
        <v>0</v>
      </c>
      <c r="H2442" s="344">
        <v>1.46</v>
      </c>
      <c r="I2442" s="360">
        <v>0</v>
      </c>
      <c r="J2442" s="344">
        <v>1.37</v>
      </c>
      <c r="K2442" s="360">
        <v>0</v>
      </c>
      <c r="L2442" s="344">
        <v>1.57</v>
      </c>
      <c r="M2442" s="360">
        <v>0</v>
      </c>
      <c r="N2442" s="344">
        <v>1.54</v>
      </c>
      <c r="O2442" s="360">
        <v>0</v>
      </c>
      <c r="P2442" s="344">
        <v>1.07</v>
      </c>
      <c r="Q2442" s="360">
        <v>0</v>
      </c>
      <c r="R2442" s="344">
        <v>1.26</v>
      </c>
    </row>
    <row r="2443" spans="1:18">
      <c r="A2443" s="296">
        <v>1917349</v>
      </c>
      <c r="B2443" s="343" t="s">
        <v>2470</v>
      </c>
      <c r="C2443" s="296" t="s">
        <v>222</v>
      </c>
      <c r="D2443" s="344">
        <v>7.29</v>
      </c>
      <c r="E2443" s="360">
        <v>1</v>
      </c>
      <c r="F2443" s="344">
        <v>54.81</v>
      </c>
      <c r="G2443" s="360">
        <v>1</v>
      </c>
      <c r="H2443" s="344">
        <v>54.81</v>
      </c>
      <c r="I2443" s="360">
        <v>1</v>
      </c>
      <c r="J2443" s="344">
        <v>54.81</v>
      </c>
      <c r="K2443" s="360">
        <v>1</v>
      </c>
      <c r="L2443" s="344">
        <v>50.13</v>
      </c>
      <c r="M2443" s="360">
        <v>0</v>
      </c>
      <c r="N2443" s="344">
        <v>54.81</v>
      </c>
      <c r="O2443" s="360">
        <v>1</v>
      </c>
      <c r="P2443" s="344">
        <v>54.81</v>
      </c>
      <c r="Q2443" s="360">
        <v>1</v>
      </c>
      <c r="R2443" s="344">
        <v>57.59</v>
      </c>
    </row>
    <row r="2444" spans="1:18">
      <c r="A2444" s="296">
        <v>1917350</v>
      </c>
      <c r="B2444" s="343" t="s">
        <v>2471</v>
      </c>
      <c r="C2444" s="296" t="s">
        <v>222</v>
      </c>
      <c r="D2444" s="344">
        <v>8.26</v>
      </c>
      <c r="E2444" s="360">
        <v>1</v>
      </c>
      <c r="F2444" s="344">
        <v>14.7</v>
      </c>
      <c r="G2444" s="360">
        <v>1</v>
      </c>
      <c r="H2444" s="344">
        <v>14.7</v>
      </c>
      <c r="I2444" s="360">
        <v>1</v>
      </c>
      <c r="J2444" s="344">
        <v>14.7</v>
      </c>
      <c r="K2444" s="360">
        <v>1</v>
      </c>
      <c r="L2444" s="344">
        <v>13.45</v>
      </c>
      <c r="M2444" s="360">
        <v>0</v>
      </c>
      <c r="N2444" s="344">
        <v>14.7</v>
      </c>
      <c r="O2444" s="360">
        <v>1</v>
      </c>
      <c r="P2444" s="344">
        <v>14.7</v>
      </c>
      <c r="Q2444" s="360">
        <v>1</v>
      </c>
      <c r="R2444" s="344">
        <v>15.45</v>
      </c>
    </row>
    <row r="2445" spans="1:18">
      <c r="A2445" s="296">
        <v>1917731</v>
      </c>
      <c r="B2445" s="343" t="s">
        <v>2472</v>
      </c>
      <c r="C2445" s="296" t="s">
        <v>222</v>
      </c>
      <c r="D2445" s="344">
        <v>6.63</v>
      </c>
      <c r="E2445" s="360">
        <v>1</v>
      </c>
      <c r="F2445" s="344">
        <v>68.59</v>
      </c>
      <c r="G2445" s="360">
        <v>1</v>
      </c>
      <c r="H2445" s="344">
        <v>68.59</v>
      </c>
      <c r="I2445" s="360">
        <v>1</v>
      </c>
      <c r="J2445" s="344">
        <v>68.59</v>
      </c>
      <c r="K2445" s="360">
        <v>1</v>
      </c>
      <c r="L2445" s="344">
        <v>62.74</v>
      </c>
      <c r="M2445" s="360">
        <v>0</v>
      </c>
      <c r="N2445" s="344">
        <v>68.59</v>
      </c>
      <c r="O2445" s="360">
        <v>1</v>
      </c>
      <c r="P2445" s="344">
        <v>68.59</v>
      </c>
      <c r="Q2445" s="360">
        <v>1</v>
      </c>
      <c r="R2445" s="344">
        <v>72.06</v>
      </c>
    </row>
    <row r="2446" spans="1:18">
      <c r="A2446" s="296">
        <v>1917463</v>
      </c>
      <c r="B2446" s="343" t="s">
        <v>2473</v>
      </c>
      <c r="C2446" s="296" t="s">
        <v>222</v>
      </c>
      <c r="D2446" s="344">
        <v>11.57</v>
      </c>
      <c r="E2446" s="360">
        <v>0</v>
      </c>
      <c r="F2446" s="344">
        <v>4.51</v>
      </c>
      <c r="G2446" s="360">
        <v>0</v>
      </c>
      <c r="H2446" s="344">
        <v>4.01</v>
      </c>
      <c r="I2446" s="360">
        <v>0</v>
      </c>
      <c r="J2446" s="344">
        <v>3.77</v>
      </c>
      <c r="K2446" s="360">
        <v>0</v>
      </c>
      <c r="L2446" s="344">
        <v>4.34</v>
      </c>
      <c r="M2446" s="360">
        <v>0</v>
      </c>
      <c r="N2446" s="344">
        <v>4.26</v>
      </c>
      <c r="O2446" s="360">
        <v>0</v>
      </c>
      <c r="P2446" s="344">
        <v>2.95</v>
      </c>
      <c r="Q2446" s="360">
        <v>0</v>
      </c>
      <c r="R2446" s="344">
        <v>3.48</v>
      </c>
    </row>
    <row r="2447" spans="1:18">
      <c r="A2447" s="296">
        <v>1917464</v>
      </c>
      <c r="B2447" s="343" t="s">
        <v>2474</v>
      </c>
      <c r="C2447" s="296" t="s">
        <v>222</v>
      </c>
      <c r="D2447" s="344">
        <v>13.4</v>
      </c>
      <c r="E2447" s="360">
        <v>1</v>
      </c>
      <c r="F2447" s="344">
        <v>0.56999999999999995</v>
      </c>
      <c r="G2447" s="360">
        <v>1</v>
      </c>
      <c r="H2447" s="344">
        <v>0.56999999999999995</v>
      </c>
      <c r="I2447" s="360">
        <v>1</v>
      </c>
      <c r="J2447" s="344">
        <v>0.56999999999999995</v>
      </c>
      <c r="K2447" s="360">
        <v>1</v>
      </c>
      <c r="L2447" s="344">
        <v>0.56999999999999995</v>
      </c>
      <c r="M2447" s="360">
        <v>1</v>
      </c>
      <c r="N2447" s="344">
        <v>0.56999999999999995</v>
      </c>
      <c r="O2447" s="360">
        <v>1</v>
      </c>
      <c r="P2447" s="344">
        <v>0.56999999999999995</v>
      </c>
      <c r="Q2447" s="360">
        <v>1</v>
      </c>
      <c r="R2447" s="344">
        <v>0.56999999999999995</v>
      </c>
    </row>
    <row r="2448" spans="1:18">
      <c r="A2448" s="296">
        <v>1917465</v>
      </c>
      <c r="B2448" s="343" t="s">
        <v>2475</v>
      </c>
      <c r="C2448" s="296" t="s">
        <v>222</v>
      </c>
      <c r="D2448" s="344">
        <v>15.46</v>
      </c>
      <c r="E2448" s="360">
        <v>1</v>
      </c>
      <c r="F2448" s="344">
        <v>0.15</v>
      </c>
      <c r="G2448" s="360">
        <v>1</v>
      </c>
      <c r="H2448" s="344">
        <v>0.15</v>
      </c>
      <c r="I2448" s="360">
        <v>1</v>
      </c>
      <c r="J2448" s="344">
        <v>0.15</v>
      </c>
      <c r="K2448" s="360">
        <v>1</v>
      </c>
      <c r="L2448" s="344">
        <v>0.15</v>
      </c>
      <c r="M2448" s="360">
        <v>1</v>
      </c>
      <c r="N2448" s="344">
        <v>0.15</v>
      </c>
      <c r="O2448" s="360">
        <v>1</v>
      </c>
      <c r="P2448" s="344">
        <v>0.15</v>
      </c>
      <c r="Q2448" s="360">
        <v>1</v>
      </c>
      <c r="R2448" s="344">
        <v>0.15</v>
      </c>
    </row>
    <row r="2449" spans="1:18">
      <c r="A2449" s="296">
        <v>1917466</v>
      </c>
      <c r="B2449" s="343" t="s">
        <v>2476</v>
      </c>
      <c r="C2449" s="296" t="s">
        <v>222</v>
      </c>
      <c r="D2449" s="344">
        <v>18.39</v>
      </c>
      <c r="E2449" s="360">
        <v>1</v>
      </c>
      <c r="F2449" s="344">
        <v>0.71</v>
      </c>
      <c r="G2449" s="360">
        <v>1</v>
      </c>
      <c r="H2449" s="344">
        <v>0.71</v>
      </c>
      <c r="I2449" s="360">
        <v>1</v>
      </c>
      <c r="J2449" s="344">
        <v>0.71</v>
      </c>
      <c r="K2449" s="360">
        <v>1</v>
      </c>
      <c r="L2449" s="344">
        <v>0.71</v>
      </c>
      <c r="M2449" s="360">
        <v>1</v>
      </c>
      <c r="N2449" s="344">
        <v>0.71</v>
      </c>
      <c r="O2449" s="360">
        <v>1</v>
      </c>
      <c r="P2449" s="344">
        <v>0.71</v>
      </c>
      <c r="Q2449" s="360">
        <v>1</v>
      </c>
      <c r="R2449" s="344">
        <v>0.71</v>
      </c>
    </row>
    <row r="2450" spans="1:18">
      <c r="A2450" s="296">
        <v>1917467</v>
      </c>
      <c r="B2450" s="343" t="s">
        <v>2477</v>
      </c>
      <c r="C2450" s="296" t="s">
        <v>222</v>
      </c>
      <c r="D2450" s="344">
        <v>22.88</v>
      </c>
      <c r="E2450" s="360">
        <v>0</v>
      </c>
      <c r="F2450" s="344">
        <v>8.9499999999999993</v>
      </c>
      <c r="G2450" s="360">
        <v>0</v>
      </c>
      <c r="H2450" s="344">
        <v>10.09</v>
      </c>
      <c r="I2450" s="360">
        <v>0</v>
      </c>
      <c r="J2450" s="344">
        <v>8.49</v>
      </c>
      <c r="K2450" s="360">
        <v>0</v>
      </c>
      <c r="L2450" s="344">
        <v>9.0500000000000007</v>
      </c>
      <c r="M2450" s="360">
        <v>0</v>
      </c>
      <c r="N2450" s="344">
        <v>9.17</v>
      </c>
      <c r="O2450" s="360">
        <v>0</v>
      </c>
      <c r="P2450" s="344">
        <v>8.58</v>
      </c>
      <c r="Q2450" s="360">
        <v>0</v>
      </c>
      <c r="R2450" s="344">
        <v>8.7899999999999991</v>
      </c>
    </row>
    <row r="2451" spans="1:18">
      <c r="A2451" s="296">
        <v>1917468</v>
      </c>
      <c r="B2451" s="343" t="s">
        <v>2478</v>
      </c>
      <c r="C2451" s="296" t="s">
        <v>222</v>
      </c>
      <c r="D2451" s="344">
        <v>28.02</v>
      </c>
      <c r="E2451" s="360"/>
      <c r="F2451" s="344">
        <v>0</v>
      </c>
      <c r="G2451" s="360"/>
      <c r="H2451" s="344">
        <v>0</v>
      </c>
      <c r="I2451" s="360"/>
      <c r="J2451" s="344">
        <v>0</v>
      </c>
      <c r="K2451" s="360"/>
      <c r="L2451" s="344">
        <v>0</v>
      </c>
      <c r="M2451" s="360"/>
      <c r="N2451" s="344">
        <v>0</v>
      </c>
      <c r="O2451" s="360"/>
      <c r="P2451" s="344">
        <v>0</v>
      </c>
      <c r="Q2451" s="360"/>
      <c r="R2451" s="344">
        <v>0</v>
      </c>
    </row>
    <row r="2452" spans="1:18">
      <c r="A2452" s="296">
        <v>1917469</v>
      </c>
      <c r="B2452" s="343" t="s">
        <v>2479</v>
      </c>
      <c r="C2452" s="296" t="s">
        <v>222</v>
      </c>
      <c r="D2452" s="344">
        <v>33.67</v>
      </c>
      <c r="E2452" s="360"/>
      <c r="F2452" s="344">
        <v>0</v>
      </c>
      <c r="G2452" s="360"/>
      <c r="H2452" s="344">
        <v>0</v>
      </c>
      <c r="I2452" s="360"/>
      <c r="J2452" s="344">
        <v>0</v>
      </c>
      <c r="K2452" s="360"/>
      <c r="L2452" s="344">
        <v>0</v>
      </c>
      <c r="M2452" s="360"/>
      <c r="N2452" s="344">
        <v>0</v>
      </c>
      <c r="O2452" s="360"/>
      <c r="P2452" s="344">
        <v>0</v>
      </c>
      <c r="Q2452" s="360"/>
      <c r="R2452" s="344">
        <v>0</v>
      </c>
    </row>
    <row r="2453" spans="1:18">
      <c r="A2453" s="296">
        <v>1917470</v>
      </c>
      <c r="B2453" s="343" t="s">
        <v>2480</v>
      </c>
      <c r="C2453" s="296" t="s">
        <v>222</v>
      </c>
      <c r="D2453" s="344">
        <v>40.24</v>
      </c>
      <c r="E2453" s="360"/>
      <c r="F2453" s="344">
        <v>0</v>
      </c>
      <c r="G2453" s="360"/>
      <c r="H2453" s="344">
        <v>0</v>
      </c>
      <c r="I2453" s="360"/>
      <c r="J2453" s="344">
        <v>0</v>
      </c>
      <c r="K2453" s="360"/>
      <c r="L2453" s="344">
        <v>0</v>
      </c>
      <c r="M2453" s="360"/>
      <c r="N2453" s="344">
        <v>0</v>
      </c>
      <c r="O2453" s="360"/>
      <c r="P2453" s="344">
        <v>0</v>
      </c>
      <c r="Q2453" s="360"/>
      <c r="R2453" s="344">
        <v>0</v>
      </c>
    </row>
    <row r="2454" spans="1:18">
      <c r="A2454" s="296">
        <v>1917471</v>
      </c>
      <c r="B2454" s="343" t="s">
        <v>2481</v>
      </c>
      <c r="C2454" s="296" t="s">
        <v>222</v>
      </c>
      <c r="D2454" s="344">
        <v>48.06</v>
      </c>
      <c r="E2454" s="360">
        <v>0</v>
      </c>
      <c r="F2454" s="344">
        <v>1.4</v>
      </c>
      <c r="G2454" s="360">
        <v>0</v>
      </c>
      <c r="H2454" s="344">
        <v>1.25</v>
      </c>
      <c r="I2454" s="360">
        <v>0</v>
      </c>
      <c r="J2454" s="344">
        <v>1.17</v>
      </c>
      <c r="K2454" s="360">
        <v>0</v>
      </c>
      <c r="L2454" s="344">
        <v>1.35</v>
      </c>
      <c r="M2454" s="360">
        <v>0</v>
      </c>
      <c r="N2454" s="344">
        <v>1.33</v>
      </c>
      <c r="O2454" s="360">
        <v>0</v>
      </c>
      <c r="P2454" s="344">
        <v>0.92</v>
      </c>
      <c r="Q2454" s="360">
        <v>0</v>
      </c>
      <c r="R2454" s="344">
        <v>1.08</v>
      </c>
    </row>
    <row r="2455" spans="1:18">
      <c r="A2455" s="296">
        <v>1917472</v>
      </c>
      <c r="B2455" s="343" t="s">
        <v>2482</v>
      </c>
      <c r="C2455" s="296" t="s">
        <v>222</v>
      </c>
      <c r="D2455" s="344">
        <v>51.42</v>
      </c>
      <c r="E2455" s="360">
        <v>1</v>
      </c>
      <c r="F2455" s="344">
        <v>0.49</v>
      </c>
      <c r="G2455" s="360">
        <v>1</v>
      </c>
      <c r="H2455" s="344">
        <v>0.49</v>
      </c>
      <c r="I2455" s="360">
        <v>1</v>
      </c>
      <c r="J2455" s="344">
        <v>0.49</v>
      </c>
      <c r="K2455" s="360">
        <v>1</v>
      </c>
      <c r="L2455" s="344">
        <v>0.49</v>
      </c>
      <c r="M2455" s="360">
        <v>1</v>
      </c>
      <c r="N2455" s="344">
        <v>0.49</v>
      </c>
      <c r="O2455" s="360">
        <v>1</v>
      </c>
      <c r="P2455" s="344">
        <v>0.49</v>
      </c>
      <c r="Q2455" s="360">
        <v>1</v>
      </c>
      <c r="R2455" s="344">
        <v>0.49</v>
      </c>
    </row>
    <row r="2456" spans="1:18">
      <c r="A2456" s="296">
        <v>1917460</v>
      </c>
      <c r="B2456" s="343" t="s">
        <v>2483</v>
      </c>
      <c r="C2456" s="296" t="s">
        <v>222</v>
      </c>
      <c r="D2456" s="344">
        <v>6.78</v>
      </c>
      <c r="E2456" s="360">
        <v>1</v>
      </c>
      <c r="F2456" s="344">
        <v>0.11</v>
      </c>
      <c r="G2456" s="360">
        <v>1</v>
      </c>
      <c r="H2456" s="344">
        <v>0.11</v>
      </c>
      <c r="I2456" s="360">
        <v>1</v>
      </c>
      <c r="J2456" s="344">
        <v>0.11</v>
      </c>
      <c r="K2456" s="360">
        <v>1</v>
      </c>
      <c r="L2456" s="344">
        <v>0.11</v>
      </c>
      <c r="M2456" s="360">
        <v>1</v>
      </c>
      <c r="N2456" s="344">
        <v>0.11</v>
      </c>
      <c r="O2456" s="360">
        <v>1</v>
      </c>
      <c r="P2456" s="344">
        <v>0.11</v>
      </c>
      <c r="Q2456" s="360">
        <v>1</v>
      </c>
      <c r="R2456" s="344">
        <v>0.11</v>
      </c>
    </row>
    <row r="2457" spans="1:18">
      <c r="A2457" s="296">
        <v>1917461</v>
      </c>
      <c r="B2457" s="343" t="s">
        <v>2484</v>
      </c>
      <c r="C2457" s="296" t="s">
        <v>222</v>
      </c>
      <c r="D2457" s="344">
        <v>8.01</v>
      </c>
      <c r="E2457" s="360">
        <v>1</v>
      </c>
      <c r="F2457" s="344">
        <v>0.38</v>
      </c>
      <c r="G2457" s="360">
        <v>1</v>
      </c>
      <c r="H2457" s="344">
        <v>0.38</v>
      </c>
      <c r="I2457" s="360">
        <v>1</v>
      </c>
      <c r="J2457" s="344">
        <v>0.38</v>
      </c>
      <c r="K2457" s="360">
        <v>1</v>
      </c>
      <c r="L2457" s="344">
        <v>0.38</v>
      </c>
      <c r="M2457" s="360">
        <v>1</v>
      </c>
      <c r="N2457" s="344">
        <v>0.38</v>
      </c>
      <c r="O2457" s="360">
        <v>1</v>
      </c>
      <c r="P2457" s="344">
        <v>0.38</v>
      </c>
      <c r="Q2457" s="360">
        <v>1</v>
      </c>
      <c r="R2457" s="344">
        <v>0.38</v>
      </c>
    </row>
    <row r="2458" spans="1:18">
      <c r="A2458" s="296">
        <v>1917462</v>
      </c>
      <c r="B2458" s="343" t="s">
        <v>2485</v>
      </c>
      <c r="C2458" s="296" t="s">
        <v>222</v>
      </c>
      <c r="D2458" s="344">
        <v>9.51</v>
      </c>
      <c r="E2458" s="360">
        <v>0</v>
      </c>
      <c r="F2458" s="344">
        <v>2.79</v>
      </c>
      <c r="G2458" s="360">
        <v>0</v>
      </c>
      <c r="H2458" s="344">
        <v>2.48</v>
      </c>
      <c r="I2458" s="360">
        <v>0</v>
      </c>
      <c r="J2458" s="344">
        <v>2.33</v>
      </c>
      <c r="K2458" s="360">
        <v>0</v>
      </c>
      <c r="L2458" s="344">
        <v>2.69</v>
      </c>
      <c r="M2458" s="360">
        <v>0</v>
      </c>
      <c r="N2458" s="344">
        <v>2.64</v>
      </c>
      <c r="O2458" s="360">
        <v>0</v>
      </c>
      <c r="P2458" s="344">
        <v>1.82</v>
      </c>
      <c r="Q2458" s="360">
        <v>0</v>
      </c>
      <c r="R2458" s="344">
        <v>2.15</v>
      </c>
    </row>
    <row r="2459" spans="1:18">
      <c r="A2459" s="296">
        <v>1917735</v>
      </c>
      <c r="B2459" s="343" t="s">
        <v>2486</v>
      </c>
      <c r="C2459" s="296" t="s">
        <v>222</v>
      </c>
      <c r="D2459" s="344">
        <v>6.01</v>
      </c>
      <c r="E2459" s="360">
        <v>1</v>
      </c>
      <c r="F2459" s="344">
        <v>5.14</v>
      </c>
      <c r="G2459" s="360">
        <v>0</v>
      </c>
      <c r="H2459" s="344">
        <v>5</v>
      </c>
      <c r="I2459" s="360">
        <v>1</v>
      </c>
      <c r="J2459" s="344">
        <v>5.79</v>
      </c>
      <c r="K2459" s="360">
        <v>0</v>
      </c>
      <c r="L2459" s="344">
        <v>5.77</v>
      </c>
      <c r="M2459" s="360">
        <v>0</v>
      </c>
      <c r="N2459" s="344">
        <v>5</v>
      </c>
      <c r="O2459" s="360">
        <v>1</v>
      </c>
      <c r="P2459" s="344">
        <v>5.21</v>
      </c>
      <c r="Q2459" s="360">
        <v>0</v>
      </c>
      <c r="R2459" s="344">
        <v>4.7699999999999996</v>
      </c>
    </row>
    <row r="2460" spans="1:18">
      <c r="A2460" s="296">
        <v>1917061</v>
      </c>
      <c r="B2460" s="343" t="s">
        <v>2487</v>
      </c>
      <c r="C2460" s="296" t="s">
        <v>222</v>
      </c>
      <c r="D2460" s="344">
        <v>24.02</v>
      </c>
      <c r="E2460" s="360">
        <v>1</v>
      </c>
      <c r="F2460" s="344">
        <v>1.18</v>
      </c>
      <c r="G2460" s="360">
        <v>0</v>
      </c>
      <c r="H2460" s="344">
        <v>1.1499999999999999</v>
      </c>
      <c r="I2460" s="360">
        <v>1</v>
      </c>
      <c r="J2460" s="344">
        <v>1.33</v>
      </c>
      <c r="K2460" s="360">
        <v>0</v>
      </c>
      <c r="L2460" s="344">
        <v>1.33</v>
      </c>
      <c r="M2460" s="360">
        <v>0</v>
      </c>
      <c r="N2460" s="344">
        <v>1.1499999999999999</v>
      </c>
      <c r="O2460" s="360">
        <v>1</v>
      </c>
      <c r="P2460" s="344">
        <v>1.2</v>
      </c>
      <c r="Q2460" s="360">
        <v>0</v>
      </c>
      <c r="R2460" s="344">
        <v>1.1000000000000001</v>
      </c>
    </row>
    <row r="2461" spans="1:18">
      <c r="A2461" s="296">
        <v>1917062</v>
      </c>
      <c r="B2461" s="343" t="s">
        <v>2488</v>
      </c>
      <c r="C2461" s="296" t="s">
        <v>222</v>
      </c>
      <c r="D2461" s="344">
        <v>24.49</v>
      </c>
      <c r="E2461" s="360">
        <v>1</v>
      </c>
      <c r="F2461" s="344">
        <v>6.43</v>
      </c>
      <c r="G2461" s="360">
        <v>0</v>
      </c>
      <c r="H2461" s="344">
        <v>6.26</v>
      </c>
      <c r="I2461" s="360">
        <v>1</v>
      </c>
      <c r="J2461" s="344">
        <v>7.23</v>
      </c>
      <c r="K2461" s="360">
        <v>0</v>
      </c>
      <c r="L2461" s="344">
        <v>7.21</v>
      </c>
      <c r="M2461" s="360">
        <v>0</v>
      </c>
      <c r="N2461" s="344">
        <v>6.26</v>
      </c>
      <c r="O2461" s="360">
        <v>1</v>
      </c>
      <c r="P2461" s="344">
        <v>6.52</v>
      </c>
      <c r="Q2461" s="360">
        <v>0</v>
      </c>
      <c r="R2461" s="344">
        <v>5.97</v>
      </c>
    </row>
    <row r="2462" spans="1:18">
      <c r="A2462" s="296">
        <v>1917063</v>
      </c>
      <c r="B2462" s="343" t="s">
        <v>2489</v>
      </c>
      <c r="C2462" s="296" t="s">
        <v>222</v>
      </c>
      <c r="D2462" s="344">
        <v>24.97</v>
      </c>
      <c r="E2462" s="360">
        <v>0</v>
      </c>
      <c r="F2462" s="344">
        <v>1.1599999999999999</v>
      </c>
      <c r="G2462" s="360">
        <v>0</v>
      </c>
      <c r="H2462" s="344">
        <v>1.03</v>
      </c>
      <c r="I2462" s="360">
        <v>0</v>
      </c>
      <c r="J2462" s="344">
        <v>0.97</v>
      </c>
      <c r="K2462" s="360">
        <v>0</v>
      </c>
      <c r="L2462" s="344">
        <v>1.1200000000000001</v>
      </c>
      <c r="M2462" s="360">
        <v>0</v>
      </c>
      <c r="N2462" s="344">
        <v>1.1000000000000001</v>
      </c>
      <c r="O2462" s="360">
        <v>0</v>
      </c>
      <c r="P2462" s="344">
        <v>0.76</v>
      </c>
      <c r="Q2462" s="360">
        <v>0</v>
      </c>
      <c r="R2462" s="344">
        <v>0.9</v>
      </c>
    </row>
    <row r="2463" spans="1:18">
      <c r="A2463" s="296">
        <v>1917064</v>
      </c>
      <c r="B2463" s="343" t="s">
        <v>2490</v>
      </c>
      <c r="C2463" s="296" t="s">
        <v>222</v>
      </c>
      <c r="D2463" s="344">
        <v>25.47</v>
      </c>
      <c r="E2463" s="360">
        <v>1</v>
      </c>
      <c r="F2463" s="344">
        <v>6.81</v>
      </c>
      <c r="G2463" s="360">
        <v>0</v>
      </c>
      <c r="H2463" s="344">
        <v>6.63</v>
      </c>
      <c r="I2463" s="360">
        <v>1</v>
      </c>
      <c r="J2463" s="344">
        <v>7.67</v>
      </c>
      <c r="K2463" s="360">
        <v>0</v>
      </c>
      <c r="L2463" s="344">
        <v>7.64</v>
      </c>
      <c r="M2463" s="360">
        <v>0</v>
      </c>
      <c r="N2463" s="344">
        <v>6.63</v>
      </c>
      <c r="O2463" s="360">
        <v>1</v>
      </c>
      <c r="P2463" s="344">
        <v>6.91</v>
      </c>
      <c r="Q2463" s="360">
        <v>0</v>
      </c>
      <c r="R2463" s="344">
        <v>6.33</v>
      </c>
    </row>
    <row r="2464" spans="1:18">
      <c r="A2464" s="296">
        <v>1917065</v>
      </c>
      <c r="B2464" s="343" t="s">
        <v>2491</v>
      </c>
      <c r="C2464" s="296" t="s">
        <v>222</v>
      </c>
      <c r="D2464" s="344">
        <v>26</v>
      </c>
      <c r="E2464" s="360">
        <v>1</v>
      </c>
      <c r="F2464" s="344">
        <v>1.57</v>
      </c>
      <c r="G2464" s="360">
        <v>0</v>
      </c>
      <c r="H2464" s="344">
        <v>1.53</v>
      </c>
      <c r="I2464" s="360">
        <v>1</v>
      </c>
      <c r="J2464" s="344">
        <v>1.77</v>
      </c>
      <c r="K2464" s="360">
        <v>0</v>
      </c>
      <c r="L2464" s="344">
        <v>1.76</v>
      </c>
      <c r="M2464" s="360">
        <v>0</v>
      </c>
      <c r="N2464" s="344">
        <v>1.53</v>
      </c>
      <c r="O2464" s="360">
        <v>1</v>
      </c>
      <c r="P2464" s="344">
        <v>1.59</v>
      </c>
      <c r="Q2464" s="360">
        <v>0</v>
      </c>
      <c r="R2464" s="344">
        <v>1.46</v>
      </c>
    </row>
    <row r="2465" spans="1:18">
      <c r="A2465" s="296">
        <v>1917066</v>
      </c>
      <c r="B2465" s="343" t="s">
        <v>2492</v>
      </c>
      <c r="C2465" s="296" t="s">
        <v>222</v>
      </c>
      <c r="D2465" s="344">
        <v>26.28</v>
      </c>
      <c r="E2465" s="360">
        <v>1</v>
      </c>
      <c r="F2465" s="344">
        <v>8.52</v>
      </c>
      <c r="G2465" s="360">
        <v>0</v>
      </c>
      <c r="H2465" s="344">
        <v>8.2899999999999991</v>
      </c>
      <c r="I2465" s="360">
        <v>1</v>
      </c>
      <c r="J2465" s="344">
        <v>9.59</v>
      </c>
      <c r="K2465" s="360">
        <v>0</v>
      </c>
      <c r="L2465" s="344">
        <v>9.56</v>
      </c>
      <c r="M2465" s="360">
        <v>0</v>
      </c>
      <c r="N2465" s="344">
        <v>8.2899999999999991</v>
      </c>
      <c r="O2465" s="360">
        <v>1</v>
      </c>
      <c r="P2465" s="344">
        <v>8.64</v>
      </c>
      <c r="Q2465" s="360">
        <v>0</v>
      </c>
      <c r="R2465" s="344">
        <v>7.91</v>
      </c>
    </row>
    <row r="2466" spans="1:18">
      <c r="A2466" s="296">
        <v>1901590</v>
      </c>
      <c r="B2466" s="343" t="s">
        <v>2493</v>
      </c>
      <c r="C2466" s="296" t="s">
        <v>222</v>
      </c>
      <c r="D2466" s="344">
        <v>13.64</v>
      </c>
      <c r="E2466" s="360">
        <v>0</v>
      </c>
      <c r="F2466" s="344">
        <v>1.1599999999999999</v>
      </c>
      <c r="G2466" s="360">
        <v>0</v>
      </c>
      <c r="H2466" s="344">
        <v>1.03</v>
      </c>
      <c r="I2466" s="360">
        <v>0</v>
      </c>
      <c r="J2466" s="344">
        <v>0.97</v>
      </c>
      <c r="K2466" s="360">
        <v>0</v>
      </c>
      <c r="L2466" s="344">
        <v>1.1200000000000001</v>
      </c>
      <c r="M2466" s="360">
        <v>0</v>
      </c>
      <c r="N2466" s="344">
        <v>1.1000000000000001</v>
      </c>
      <c r="O2466" s="360">
        <v>0</v>
      </c>
      <c r="P2466" s="344">
        <v>0.76</v>
      </c>
      <c r="Q2466" s="360">
        <v>0</v>
      </c>
      <c r="R2466" s="344">
        <v>0.9</v>
      </c>
    </row>
    <row r="2467" spans="1:18">
      <c r="A2467" s="296">
        <v>1901591</v>
      </c>
      <c r="B2467" s="343" t="s">
        <v>2494</v>
      </c>
      <c r="C2467" s="296" t="s">
        <v>222</v>
      </c>
      <c r="D2467" s="344">
        <v>13.75</v>
      </c>
      <c r="E2467" s="360">
        <v>1</v>
      </c>
      <c r="F2467" s="344">
        <v>7.05</v>
      </c>
      <c r="G2467" s="360">
        <v>0.99429999999999996</v>
      </c>
      <c r="H2467" s="344">
        <v>7.05</v>
      </c>
      <c r="I2467" s="360">
        <v>1</v>
      </c>
      <c r="J2467" s="344">
        <v>7.05</v>
      </c>
      <c r="K2467" s="360">
        <v>0.99429999999999996</v>
      </c>
      <c r="L2467" s="344">
        <v>7.05</v>
      </c>
      <c r="M2467" s="360">
        <v>0.99429999999999996</v>
      </c>
      <c r="N2467" s="344">
        <v>7.05</v>
      </c>
      <c r="O2467" s="360">
        <v>1</v>
      </c>
      <c r="P2467" s="344">
        <v>7.05</v>
      </c>
      <c r="Q2467" s="360">
        <v>0.99429999999999996</v>
      </c>
      <c r="R2467" s="344">
        <v>7.05</v>
      </c>
    </row>
    <row r="2468" spans="1:18">
      <c r="A2468" s="296">
        <v>1901592</v>
      </c>
      <c r="B2468" s="343" t="s">
        <v>2495</v>
      </c>
      <c r="C2468" s="296" t="s">
        <v>222</v>
      </c>
      <c r="D2468" s="344">
        <v>13.87</v>
      </c>
      <c r="E2468" s="360">
        <v>1</v>
      </c>
      <c r="F2468" s="344">
        <v>1.88</v>
      </c>
      <c r="G2468" s="360">
        <v>1</v>
      </c>
      <c r="H2468" s="344">
        <v>1.88</v>
      </c>
      <c r="I2468" s="360">
        <v>1</v>
      </c>
      <c r="J2468" s="344">
        <v>1.88</v>
      </c>
      <c r="K2468" s="360">
        <v>1</v>
      </c>
      <c r="L2468" s="344">
        <v>1.88</v>
      </c>
      <c r="M2468" s="360">
        <v>1</v>
      </c>
      <c r="N2468" s="344">
        <v>1.88</v>
      </c>
      <c r="O2468" s="360">
        <v>1</v>
      </c>
      <c r="P2468" s="344">
        <v>1.88</v>
      </c>
      <c r="Q2468" s="360">
        <v>1</v>
      </c>
      <c r="R2468" s="344">
        <v>1.88</v>
      </c>
    </row>
    <row r="2469" spans="1:18">
      <c r="A2469" s="296">
        <v>1901593</v>
      </c>
      <c r="B2469" s="343" t="s">
        <v>2496</v>
      </c>
      <c r="C2469" s="296" t="s">
        <v>222</v>
      </c>
      <c r="D2469" s="344">
        <v>14</v>
      </c>
      <c r="E2469" s="360">
        <v>1</v>
      </c>
      <c r="F2469" s="344">
        <v>8.83</v>
      </c>
      <c r="G2469" s="360">
        <v>0.99429999999999996</v>
      </c>
      <c r="H2469" s="344">
        <v>8.82</v>
      </c>
      <c r="I2469" s="360">
        <v>1</v>
      </c>
      <c r="J2469" s="344">
        <v>8.83</v>
      </c>
      <c r="K2469" s="360">
        <v>0.99429999999999996</v>
      </c>
      <c r="L2469" s="344">
        <v>8.83</v>
      </c>
      <c r="M2469" s="360">
        <v>0.99429999999999996</v>
      </c>
      <c r="N2469" s="344">
        <v>8.82</v>
      </c>
      <c r="O2469" s="360">
        <v>1</v>
      </c>
      <c r="P2469" s="344">
        <v>8.83</v>
      </c>
      <c r="Q2469" s="360">
        <v>0.99429999999999996</v>
      </c>
      <c r="R2469" s="344">
        <v>8.82</v>
      </c>
    </row>
    <row r="2470" spans="1:18">
      <c r="A2470" s="296">
        <v>1901594</v>
      </c>
      <c r="B2470" s="343" t="s">
        <v>2497</v>
      </c>
      <c r="C2470" s="296" t="s">
        <v>222</v>
      </c>
      <c r="D2470" s="344">
        <v>14.14</v>
      </c>
      <c r="E2470" s="360">
        <v>0</v>
      </c>
      <c r="F2470" s="344">
        <v>15.62</v>
      </c>
      <c r="G2470" s="360">
        <v>0</v>
      </c>
      <c r="H2470" s="344">
        <v>16.05</v>
      </c>
      <c r="I2470" s="360">
        <v>0</v>
      </c>
      <c r="J2470" s="344">
        <v>16.3</v>
      </c>
      <c r="K2470" s="360">
        <v>0</v>
      </c>
      <c r="L2470" s="344">
        <v>15.57</v>
      </c>
      <c r="M2470" s="360">
        <v>0</v>
      </c>
      <c r="N2470" s="344">
        <v>16.05</v>
      </c>
      <c r="O2470" s="360">
        <v>0</v>
      </c>
      <c r="P2470" s="344">
        <v>14.82</v>
      </c>
      <c r="Q2470" s="360">
        <v>0</v>
      </c>
      <c r="R2470" s="344">
        <v>14.97</v>
      </c>
    </row>
    <row r="2471" spans="1:18">
      <c r="A2471" s="296">
        <v>1901589</v>
      </c>
      <c r="B2471" s="343" t="s">
        <v>2498</v>
      </c>
      <c r="C2471" s="296" t="s">
        <v>222</v>
      </c>
      <c r="D2471" s="344">
        <v>14.21</v>
      </c>
      <c r="E2471" s="360"/>
      <c r="F2471" s="344">
        <v>0</v>
      </c>
      <c r="G2471" s="360"/>
      <c r="H2471" s="344">
        <v>0</v>
      </c>
      <c r="I2471" s="360"/>
      <c r="J2471" s="344">
        <v>0</v>
      </c>
      <c r="K2471" s="360"/>
      <c r="L2471" s="344">
        <v>0</v>
      </c>
      <c r="M2471" s="360"/>
      <c r="N2471" s="344">
        <v>0</v>
      </c>
      <c r="O2471" s="360"/>
      <c r="P2471" s="344">
        <v>0</v>
      </c>
      <c r="Q2471" s="360"/>
      <c r="R2471" s="344">
        <v>0</v>
      </c>
    </row>
    <row r="2472" spans="1:18">
      <c r="A2472" s="296">
        <v>1901596</v>
      </c>
      <c r="B2472" s="343" t="s">
        <v>2499</v>
      </c>
      <c r="C2472" s="296" t="s">
        <v>222</v>
      </c>
      <c r="D2472" s="344">
        <v>17.79</v>
      </c>
      <c r="E2472" s="360"/>
      <c r="F2472" s="344">
        <v>0</v>
      </c>
      <c r="G2472" s="360"/>
      <c r="H2472" s="344">
        <v>0</v>
      </c>
      <c r="I2472" s="360"/>
      <c r="J2472" s="344">
        <v>0</v>
      </c>
      <c r="K2472" s="360"/>
      <c r="L2472" s="344">
        <v>0</v>
      </c>
      <c r="M2472" s="360"/>
      <c r="N2472" s="344">
        <v>0</v>
      </c>
      <c r="O2472" s="360"/>
      <c r="P2472" s="344">
        <v>0</v>
      </c>
      <c r="Q2472" s="360"/>
      <c r="R2472" s="344">
        <v>0</v>
      </c>
    </row>
    <row r="2473" spans="1:18">
      <c r="A2473" s="296">
        <v>1901597</v>
      </c>
      <c r="B2473" s="343" t="s">
        <v>2500</v>
      </c>
      <c r="C2473" s="296" t="s">
        <v>222</v>
      </c>
      <c r="D2473" s="344">
        <v>17.899999999999999</v>
      </c>
      <c r="E2473" s="360"/>
      <c r="F2473" s="344">
        <v>0</v>
      </c>
      <c r="G2473" s="360"/>
      <c r="H2473" s="344">
        <v>0</v>
      </c>
      <c r="I2473" s="360"/>
      <c r="J2473" s="344">
        <v>0</v>
      </c>
      <c r="K2473" s="360"/>
      <c r="L2473" s="344">
        <v>0</v>
      </c>
      <c r="M2473" s="360"/>
      <c r="N2473" s="344">
        <v>0</v>
      </c>
      <c r="O2473" s="360"/>
      <c r="P2473" s="344">
        <v>0</v>
      </c>
      <c r="Q2473" s="360"/>
      <c r="R2473" s="344">
        <v>0</v>
      </c>
    </row>
    <row r="2474" spans="1:18">
      <c r="A2474" s="296">
        <v>1901598</v>
      </c>
      <c r="B2474" s="343" t="s">
        <v>2501</v>
      </c>
      <c r="C2474" s="296" t="s">
        <v>222</v>
      </c>
      <c r="D2474" s="344">
        <v>18.010000000000002</v>
      </c>
      <c r="E2474" s="360">
        <v>0</v>
      </c>
      <c r="F2474" s="344">
        <v>0.69</v>
      </c>
      <c r="G2474" s="360">
        <v>0</v>
      </c>
      <c r="H2474" s="344">
        <v>0.61</v>
      </c>
      <c r="I2474" s="360">
        <v>0</v>
      </c>
      <c r="J2474" s="344">
        <v>0.56999999999999995</v>
      </c>
      <c r="K2474" s="360">
        <v>0</v>
      </c>
      <c r="L2474" s="344">
        <v>0.66</v>
      </c>
      <c r="M2474" s="360">
        <v>0</v>
      </c>
      <c r="N2474" s="344">
        <v>0.65</v>
      </c>
      <c r="O2474" s="360">
        <v>0</v>
      </c>
      <c r="P2474" s="344">
        <v>0.45</v>
      </c>
      <c r="Q2474" s="360">
        <v>0</v>
      </c>
      <c r="R2474" s="344">
        <v>0.53</v>
      </c>
    </row>
    <row r="2475" spans="1:18">
      <c r="A2475" s="296">
        <v>1901599</v>
      </c>
      <c r="B2475" s="343" t="s">
        <v>2502</v>
      </c>
      <c r="C2475" s="296" t="s">
        <v>222</v>
      </c>
      <c r="D2475" s="344">
        <v>18.13</v>
      </c>
      <c r="E2475" s="360">
        <v>1</v>
      </c>
      <c r="F2475" s="344">
        <v>51.63</v>
      </c>
      <c r="G2475" s="360">
        <v>1</v>
      </c>
      <c r="H2475" s="344">
        <v>59.56</v>
      </c>
      <c r="I2475" s="360">
        <v>0</v>
      </c>
      <c r="J2475" s="344">
        <v>51.63</v>
      </c>
      <c r="K2475" s="360">
        <v>1</v>
      </c>
      <c r="L2475" s="344">
        <v>58.04</v>
      </c>
      <c r="M2475" s="360">
        <v>0</v>
      </c>
      <c r="N2475" s="344">
        <v>55.71</v>
      </c>
      <c r="O2475" s="360">
        <v>0</v>
      </c>
      <c r="P2475" s="344">
        <v>51.63</v>
      </c>
      <c r="Q2475" s="360">
        <v>1</v>
      </c>
      <c r="R2475" s="344">
        <v>52.41</v>
      </c>
    </row>
    <row r="2476" spans="1:18">
      <c r="A2476" s="296">
        <v>1901600</v>
      </c>
      <c r="B2476" s="343" t="s">
        <v>2503</v>
      </c>
      <c r="C2476" s="296" t="s">
        <v>222</v>
      </c>
      <c r="D2476" s="344">
        <v>18.260000000000002</v>
      </c>
      <c r="E2476" s="360">
        <v>1</v>
      </c>
      <c r="F2476" s="344">
        <v>13.64</v>
      </c>
      <c r="G2476" s="360">
        <v>1</v>
      </c>
      <c r="H2476" s="344">
        <v>15.74</v>
      </c>
      <c r="I2476" s="360">
        <v>0</v>
      </c>
      <c r="J2476" s="344">
        <v>13.64</v>
      </c>
      <c r="K2476" s="360">
        <v>1</v>
      </c>
      <c r="L2476" s="344">
        <v>15.34</v>
      </c>
      <c r="M2476" s="360">
        <v>0</v>
      </c>
      <c r="N2476" s="344">
        <v>14.72</v>
      </c>
      <c r="O2476" s="360">
        <v>0</v>
      </c>
      <c r="P2476" s="344">
        <v>13.64</v>
      </c>
      <c r="Q2476" s="360">
        <v>1</v>
      </c>
      <c r="R2476" s="344">
        <v>13.85</v>
      </c>
    </row>
    <row r="2477" spans="1:18">
      <c r="A2477" s="296">
        <v>1901595</v>
      </c>
      <c r="B2477" s="343" t="s">
        <v>2504</v>
      </c>
      <c r="C2477" s="296" t="s">
        <v>222</v>
      </c>
      <c r="D2477" s="344">
        <v>18.32</v>
      </c>
      <c r="E2477" s="360">
        <v>1</v>
      </c>
      <c r="F2477" s="344">
        <v>64.540000000000006</v>
      </c>
      <c r="G2477" s="360">
        <v>1</v>
      </c>
      <c r="H2477" s="344">
        <v>74.45</v>
      </c>
      <c r="I2477" s="360">
        <v>0</v>
      </c>
      <c r="J2477" s="344">
        <v>64.540000000000006</v>
      </c>
      <c r="K2477" s="360">
        <v>1</v>
      </c>
      <c r="L2477" s="344">
        <v>72.55</v>
      </c>
      <c r="M2477" s="360">
        <v>0</v>
      </c>
      <c r="N2477" s="344">
        <v>69.64</v>
      </c>
      <c r="O2477" s="360">
        <v>0</v>
      </c>
      <c r="P2477" s="344">
        <v>64.540000000000006</v>
      </c>
      <c r="Q2477" s="360">
        <v>1</v>
      </c>
      <c r="R2477" s="344">
        <v>65.510000000000005</v>
      </c>
    </row>
    <row r="2478" spans="1:18">
      <c r="A2478" s="296">
        <v>1917097</v>
      </c>
      <c r="B2478" s="343" t="s">
        <v>2505</v>
      </c>
      <c r="C2478" s="296" t="s">
        <v>222</v>
      </c>
      <c r="D2478" s="344">
        <v>16.02</v>
      </c>
      <c r="E2478" s="360">
        <v>0</v>
      </c>
      <c r="F2478" s="344">
        <v>73.5</v>
      </c>
      <c r="G2478" s="360">
        <v>0</v>
      </c>
      <c r="H2478" s="344">
        <v>75.489999999999995</v>
      </c>
      <c r="I2478" s="360">
        <v>0</v>
      </c>
      <c r="J2478" s="344">
        <v>76.67</v>
      </c>
      <c r="K2478" s="360">
        <v>0</v>
      </c>
      <c r="L2478" s="344">
        <v>73.260000000000005</v>
      </c>
      <c r="M2478" s="360">
        <v>0</v>
      </c>
      <c r="N2478" s="344">
        <v>75.489999999999995</v>
      </c>
      <c r="O2478" s="360">
        <v>0</v>
      </c>
      <c r="P2478" s="344">
        <v>69.73</v>
      </c>
      <c r="Q2478" s="360">
        <v>0</v>
      </c>
      <c r="R2478" s="344">
        <v>70.44</v>
      </c>
    </row>
    <row r="2479" spans="1:18">
      <c r="A2479" s="296">
        <v>1917098</v>
      </c>
      <c r="B2479" s="343" t="s">
        <v>2506</v>
      </c>
      <c r="C2479" s="296" t="s">
        <v>222</v>
      </c>
      <c r="D2479" s="344">
        <v>16.29</v>
      </c>
      <c r="E2479" s="360">
        <v>1</v>
      </c>
      <c r="F2479" s="344">
        <v>37.24</v>
      </c>
      <c r="G2479" s="360">
        <v>1</v>
      </c>
      <c r="H2479" s="344">
        <v>42.95</v>
      </c>
      <c r="I2479" s="360">
        <v>0</v>
      </c>
      <c r="J2479" s="344">
        <v>37.24</v>
      </c>
      <c r="K2479" s="360">
        <v>1</v>
      </c>
      <c r="L2479" s="344">
        <v>41.86</v>
      </c>
      <c r="M2479" s="360">
        <v>0</v>
      </c>
      <c r="N2479" s="344">
        <v>40.18</v>
      </c>
      <c r="O2479" s="360">
        <v>0</v>
      </c>
      <c r="P2479" s="344">
        <v>37.24</v>
      </c>
      <c r="Q2479" s="360">
        <v>1</v>
      </c>
      <c r="R2479" s="344">
        <v>37.799999999999997</v>
      </c>
    </row>
    <row r="2480" spans="1:18">
      <c r="A2480" s="296">
        <v>1917099</v>
      </c>
      <c r="B2480" s="343" t="s">
        <v>2507</v>
      </c>
      <c r="C2480" s="296" t="s">
        <v>222</v>
      </c>
      <c r="D2480" s="344">
        <v>16.579999999999998</v>
      </c>
      <c r="E2480" s="360">
        <v>1</v>
      </c>
      <c r="F2480" s="344">
        <v>9.84</v>
      </c>
      <c r="G2480" s="360">
        <v>1</v>
      </c>
      <c r="H2480" s="344">
        <v>11.35</v>
      </c>
      <c r="I2480" s="360">
        <v>0</v>
      </c>
      <c r="J2480" s="344">
        <v>9.84</v>
      </c>
      <c r="K2480" s="360">
        <v>1</v>
      </c>
      <c r="L2480" s="344">
        <v>11.06</v>
      </c>
      <c r="M2480" s="360">
        <v>0</v>
      </c>
      <c r="N2480" s="344">
        <v>10.61</v>
      </c>
      <c r="O2480" s="360">
        <v>0</v>
      </c>
      <c r="P2480" s="344">
        <v>9.84</v>
      </c>
      <c r="Q2480" s="360">
        <v>1</v>
      </c>
      <c r="R2480" s="344">
        <v>9.99</v>
      </c>
    </row>
    <row r="2481" spans="1:18">
      <c r="A2481" s="296">
        <v>1917100</v>
      </c>
      <c r="B2481" s="343" t="s">
        <v>2508</v>
      </c>
      <c r="C2481" s="296" t="s">
        <v>222</v>
      </c>
      <c r="D2481" s="344">
        <v>16.87</v>
      </c>
      <c r="E2481" s="360">
        <v>1</v>
      </c>
      <c r="F2481" s="344">
        <v>46.55</v>
      </c>
      <c r="G2481" s="360">
        <v>1</v>
      </c>
      <c r="H2481" s="344">
        <v>53.69</v>
      </c>
      <c r="I2481" s="360">
        <v>0</v>
      </c>
      <c r="J2481" s="344">
        <v>46.55</v>
      </c>
      <c r="K2481" s="360">
        <v>1</v>
      </c>
      <c r="L2481" s="344">
        <v>52.32</v>
      </c>
      <c r="M2481" s="360">
        <v>0</v>
      </c>
      <c r="N2481" s="344">
        <v>50.22</v>
      </c>
      <c r="O2481" s="360">
        <v>0</v>
      </c>
      <c r="P2481" s="344">
        <v>46.55</v>
      </c>
      <c r="Q2481" s="360">
        <v>1</v>
      </c>
      <c r="R2481" s="344">
        <v>47.25</v>
      </c>
    </row>
    <row r="2482" spans="1:18">
      <c r="A2482" s="296">
        <v>1917101</v>
      </c>
      <c r="B2482" s="343" t="s">
        <v>2509</v>
      </c>
      <c r="C2482" s="296" t="s">
        <v>222</v>
      </c>
      <c r="D2482" s="344">
        <v>17.18</v>
      </c>
      <c r="E2482" s="360">
        <v>0</v>
      </c>
      <c r="F2482" s="344">
        <v>47.75</v>
      </c>
      <c r="G2482" s="360">
        <v>0</v>
      </c>
      <c r="H2482" s="344">
        <v>49.04</v>
      </c>
      <c r="I2482" s="360">
        <v>0</v>
      </c>
      <c r="J2482" s="344">
        <v>49.81</v>
      </c>
      <c r="K2482" s="360">
        <v>0</v>
      </c>
      <c r="L2482" s="344">
        <v>47.59</v>
      </c>
      <c r="M2482" s="360">
        <v>0</v>
      </c>
      <c r="N2482" s="344">
        <v>49.04</v>
      </c>
      <c r="O2482" s="360">
        <v>0</v>
      </c>
      <c r="P2482" s="344">
        <v>45.3</v>
      </c>
      <c r="Q2482" s="360">
        <v>0</v>
      </c>
      <c r="R2482" s="344">
        <v>45.76</v>
      </c>
    </row>
    <row r="2483" spans="1:18">
      <c r="A2483" s="296">
        <v>1917102</v>
      </c>
      <c r="B2483" s="343" t="s">
        <v>2510</v>
      </c>
      <c r="C2483" s="296" t="s">
        <v>222</v>
      </c>
      <c r="D2483" s="344">
        <v>17.350000000000001</v>
      </c>
      <c r="E2483" s="360"/>
      <c r="F2483" s="344">
        <v>0</v>
      </c>
      <c r="G2483" s="360"/>
      <c r="H2483" s="344">
        <v>0</v>
      </c>
      <c r="I2483" s="360"/>
      <c r="J2483" s="344">
        <v>0</v>
      </c>
      <c r="K2483" s="360"/>
      <c r="L2483" s="344">
        <v>0</v>
      </c>
      <c r="M2483" s="360"/>
      <c r="N2483" s="344">
        <v>0</v>
      </c>
      <c r="O2483" s="360"/>
      <c r="P2483" s="344">
        <v>0</v>
      </c>
      <c r="Q2483" s="360"/>
      <c r="R2483" s="344">
        <v>0</v>
      </c>
    </row>
    <row r="2484" spans="1:18">
      <c r="A2484" s="296">
        <v>1901601</v>
      </c>
      <c r="B2484" s="343" t="s">
        <v>2511</v>
      </c>
      <c r="C2484" s="296" t="s">
        <v>222</v>
      </c>
      <c r="D2484" s="344">
        <v>22.05</v>
      </c>
      <c r="E2484" s="360"/>
      <c r="F2484" s="344">
        <v>0</v>
      </c>
      <c r="G2484" s="360"/>
      <c r="H2484" s="344">
        <v>0</v>
      </c>
      <c r="I2484" s="360"/>
      <c r="J2484" s="344">
        <v>0</v>
      </c>
      <c r="K2484" s="360"/>
      <c r="L2484" s="344">
        <v>0</v>
      </c>
      <c r="M2484" s="360"/>
      <c r="N2484" s="344">
        <v>0</v>
      </c>
      <c r="O2484" s="360"/>
      <c r="P2484" s="344">
        <v>0</v>
      </c>
      <c r="Q2484" s="360"/>
      <c r="R2484" s="344">
        <v>0</v>
      </c>
    </row>
    <row r="2485" spans="1:18">
      <c r="A2485" s="296">
        <v>1901602</v>
      </c>
      <c r="B2485" s="343" t="s">
        <v>2512</v>
      </c>
      <c r="C2485" s="296" t="s">
        <v>222</v>
      </c>
      <c r="D2485" s="344">
        <v>22.15</v>
      </c>
      <c r="E2485" s="360"/>
      <c r="F2485" s="344">
        <v>0</v>
      </c>
      <c r="G2485" s="360"/>
      <c r="H2485" s="344">
        <v>0</v>
      </c>
      <c r="I2485" s="360"/>
      <c r="J2485" s="344">
        <v>0</v>
      </c>
      <c r="K2485" s="360"/>
      <c r="L2485" s="344">
        <v>0</v>
      </c>
      <c r="M2485" s="360"/>
      <c r="N2485" s="344">
        <v>0</v>
      </c>
      <c r="O2485" s="360"/>
      <c r="P2485" s="344">
        <v>0</v>
      </c>
      <c r="Q2485" s="360"/>
      <c r="R2485" s="344">
        <v>0</v>
      </c>
    </row>
    <row r="2486" spans="1:18">
      <c r="A2486" s="296">
        <v>1901603</v>
      </c>
      <c r="B2486" s="343" t="s">
        <v>2513</v>
      </c>
      <c r="C2486" s="296" t="s">
        <v>222</v>
      </c>
      <c r="D2486" s="344">
        <v>22.26</v>
      </c>
      <c r="E2486" s="360">
        <v>0</v>
      </c>
      <c r="F2486" s="344">
        <v>1.4</v>
      </c>
      <c r="G2486" s="360">
        <v>0</v>
      </c>
      <c r="H2486" s="344">
        <v>1.25</v>
      </c>
      <c r="I2486" s="360">
        <v>0</v>
      </c>
      <c r="J2486" s="344">
        <v>1.17</v>
      </c>
      <c r="K2486" s="360">
        <v>0</v>
      </c>
      <c r="L2486" s="344">
        <v>1.35</v>
      </c>
      <c r="M2486" s="360">
        <v>0</v>
      </c>
      <c r="N2486" s="344">
        <v>1.33</v>
      </c>
      <c r="O2486" s="360">
        <v>0</v>
      </c>
      <c r="P2486" s="344">
        <v>0.92</v>
      </c>
      <c r="Q2486" s="360">
        <v>0</v>
      </c>
      <c r="R2486" s="344">
        <v>1.08</v>
      </c>
    </row>
    <row r="2487" spans="1:18">
      <c r="A2487" s="296">
        <v>1901604</v>
      </c>
      <c r="B2487" s="343" t="s">
        <v>2514</v>
      </c>
      <c r="C2487" s="296" t="s">
        <v>222</v>
      </c>
      <c r="D2487" s="344">
        <v>22.38</v>
      </c>
      <c r="E2487" s="360">
        <v>1</v>
      </c>
      <c r="F2487" s="344">
        <v>246.24</v>
      </c>
      <c r="G2487" s="360">
        <v>1</v>
      </c>
      <c r="H2487" s="344">
        <v>246.24</v>
      </c>
      <c r="I2487" s="360">
        <v>1</v>
      </c>
      <c r="J2487" s="344">
        <v>246.24</v>
      </c>
      <c r="K2487" s="360">
        <v>1</v>
      </c>
      <c r="L2487" s="344">
        <v>246.24</v>
      </c>
      <c r="M2487" s="360">
        <v>1</v>
      </c>
      <c r="N2487" s="344">
        <v>246.24</v>
      </c>
      <c r="O2487" s="360">
        <v>1</v>
      </c>
      <c r="P2487" s="344">
        <v>246.24</v>
      </c>
      <c r="Q2487" s="360">
        <v>1</v>
      </c>
      <c r="R2487" s="344">
        <v>246.24</v>
      </c>
    </row>
    <row r="2488" spans="1:18">
      <c r="A2488" s="296">
        <v>1901605</v>
      </c>
      <c r="B2488" s="343" t="s">
        <v>2515</v>
      </c>
      <c r="C2488" s="296" t="s">
        <v>222</v>
      </c>
      <c r="D2488" s="344">
        <v>22.5</v>
      </c>
      <c r="E2488" s="360">
        <v>1</v>
      </c>
      <c r="F2488" s="344">
        <v>75.400000000000006</v>
      </c>
      <c r="G2488" s="360">
        <v>1</v>
      </c>
      <c r="H2488" s="344">
        <v>75.400000000000006</v>
      </c>
      <c r="I2488" s="360">
        <v>1</v>
      </c>
      <c r="J2488" s="344">
        <v>75.400000000000006</v>
      </c>
      <c r="K2488" s="360">
        <v>1</v>
      </c>
      <c r="L2488" s="344">
        <v>75.400000000000006</v>
      </c>
      <c r="M2488" s="360">
        <v>1</v>
      </c>
      <c r="N2488" s="344">
        <v>75.400000000000006</v>
      </c>
      <c r="O2488" s="360">
        <v>1</v>
      </c>
      <c r="P2488" s="344">
        <v>75.400000000000006</v>
      </c>
      <c r="Q2488" s="360">
        <v>1</v>
      </c>
      <c r="R2488" s="344">
        <v>75.400000000000006</v>
      </c>
    </row>
    <row r="2489" spans="1:18">
      <c r="A2489" s="296">
        <v>1901606</v>
      </c>
      <c r="B2489" s="343" t="s">
        <v>2516</v>
      </c>
      <c r="C2489" s="296" t="s">
        <v>222</v>
      </c>
      <c r="D2489" s="344">
        <v>22.57</v>
      </c>
      <c r="E2489" s="360">
        <v>1</v>
      </c>
      <c r="F2489" s="344">
        <v>439.22</v>
      </c>
      <c r="G2489" s="360">
        <v>1</v>
      </c>
      <c r="H2489" s="344">
        <v>439.22</v>
      </c>
      <c r="I2489" s="360">
        <v>1</v>
      </c>
      <c r="J2489" s="344">
        <v>439.22</v>
      </c>
      <c r="K2489" s="360">
        <v>1</v>
      </c>
      <c r="L2489" s="344">
        <v>439.22</v>
      </c>
      <c r="M2489" s="360">
        <v>1</v>
      </c>
      <c r="N2489" s="344">
        <v>439.22</v>
      </c>
      <c r="O2489" s="360">
        <v>1</v>
      </c>
      <c r="P2489" s="344">
        <v>439.22</v>
      </c>
      <c r="Q2489" s="360">
        <v>1</v>
      </c>
      <c r="R2489" s="344">
        <v>439.22</v>
      </c>
    </row>
    <row r="2490" spans="1:18">
      <c r="A2490" s="296">
        <v>1917133</v>
      </c>
      <c r="B2490" s="343" t="s">
        <v>2517</v>
      </c>
      <c r="C2490" s="296" t="s">
        <v>222</v>
      </c>
      <c r="D2490" s="344">
        <v>14.68</v>
      </c>
      <c r="E2490" s="360">
        <v>0</v>
      </c>
      <c r="F2490" s="344">
        <v>393.5</v>
      </c>
      <c r="G2490" s="360">
        <v>0</v>
      </c>
      <c r="H2490" s="344">
        <v>404.2</v>
      </c>
      <c r="I2490" s="360">
        <v>0</v>
      </c>
      <c r="J2490" s="344">
        <v>410.49</v>
      </c>
      <c r="K2490" s="360">
        <v>0</v>
      </c>
      <c r="L2490" s="344">
        <v>392.24</v>
      </c>
      <c r="M2490" s="360">
        <v>0</v>
      </c>
      <c r="N2490" s="344">
        <v>404.2</v>
      </c>
      <c r="O2490" s="360">
        <v>0</v>
      </c>
      <c r="P2490" s="344">
        <v>373.35</v>
      </c>
      <c r="Q2490" s="360">
        <v>0</v>
      </c>
      <c r="R2490" s="344">
        <v>377.13</v>
      </c>
    </row>
    <row r="2491" spans="1:18">
      <c r="A2491" s="296">
        <v>1917134</v>
      </c>
      <c r="B2491" s="343" t="s">
        <v>2518</v>
      </c>
      <c r="C2491" s="296" t="s">
        <v>222</v>
      </c>
      <c r="D2491" s="344">
        <v>14.9</v>
      </c>
      <c r="E2491" s="360"/>
      <c r="F2491" s="344">
        <v>0</v>
      </c>
      <c r="G2491" s="360"/>
      <c r="H2491" s="344">
        <v>0</v>
      </c>
      <c r="I2491" s="360"/>
      <c r="J2491" s="344">
        <v>0</v>
      </c>
      <c r="K2491" s="360"/>
      <c r="L2491" s="344">
        <v>0</v>
      </c>
      <c r="M2491" s="360"/>
      <c r="N2491" s="344">
        <v>0</v>
      </c>
      <c r="O2491" s="360"/>
      <c r="P2491" s="344">
        <v>0</v>
      </c>
      <c r="Q2491" s="360"/>
      <c r="R2491" s="344">
        <v>0</v>
      </c>
    </row>
    <row r="2492" spans="1:18">
      <c r="A2492" s="296">
        <v>1917135</v>
      </c>
      <c r="B2492" s="343" t="s">
        <v>2519</v>
      </c>
      <c r="C2492" s="296" t="s">
        <v>222</v>
      </c>
      <c r="D2492" s="344">
        <v>15.12</v>
      </c>
      <c r="E2492" s="360"/>
      <c r="F2492" s="344">
        <v>0</v>
      </c>
      <c r="G2492" s="360"/>
      <c r="H2492" s="344">
        <v>0</v>
      </c>
      <c r="I2492" s="360"/>
      <c r="J2492" s="344">
        <v>0</v>
      </c>
      <c r="K2492" s="360"/>
      <c r="L2492" s="344">
        <v>0</v>
      </c>
      <c r="M2492" s="360"/>
      <c r="N2492" s="344">
        <v>0</v>
      </c>
      <c r="O2492" s="360"/>
      <c r="P2492" s="344">
        <v>0</v>
      </c>
      <c r="Q2492" s="360"/>
      <c r="R2492" s="344">
        <v>0</v>
      </c>
    </row>
    <row r="2493" spans="1:18">
      <c r="A2493" s="296">
        <v>1917136</v>
      </c>
      <c r="B2493" s="343" t="s">
        <v>2520</v>
      </c>
      <c r="C2493" s="296" t="s">
        <v>222</v>
      </c>
      <c r="D2493" s="344">
        <v>15.35</v>
      </c>
      <c r="E2493" s="360">
        <v>0</v>
      </c>
      <c r="F2493" s="344">
        <v>41.06</v>
      </c>
      <c r="G2493" s="360">
        <v>0</v>
      </c>
      <c r="H2493" s="344">
        <v>42.17</v>
      </c>
      <c r="I2493" s="360">
        <v>0</v>
      </c>
      <c r="J2493" s="344">
        <v>42.83</v>
      </c>
      <c r="K2493" s="360">
        <v>0</v>
      </c>
      <c r="L2493" s="344">
        <v>40.93</v>
      </c>
      <c r="M2493" s="360">
        <v>0</v>
      </c>
      <c r="N2493" s="344">
        <v>42.17</v>
      </c>
      <c r="O2493" s="360">
        <v>0</v>
      </c>
      <c r="P2493" s="344">
        <v>38.96</v>
      </c>
      <c r="Q2493" s="360">
        <v>0</v>
      </c>
      <c r="R2493" s="344">
        <v>39.35</v>
      </c>
    </row>
    <row r="2494" spans="1:18">
      <c r="A2494" s="296">
        <v>1917137</v>
      </c>
      <c r="B2494" s="343" t="s">
        <v>2521</v>
      </c>
      <c r="C2494" s="296" t="s">
        <v>222</v>
      </c>
      <c r="D2494" s="344">
        <v>15.59</v>
      </c>
      <c r="E2494" s="360"/>
      <c r="F2494" s="344">
        <v>0</v>
      </c>
      <c r="G2494" s="360"/>
      <c r="H2494" s="344">
        <v>0</v>
      </c>
      <c r="I2494" s="360"/>
      <c r="J2494" s="344">
        <v>0</v>
      </c>
      <c r="K2494" s="360"/>
      <c r="L2494" s="344">
        <v>0</v>
      </c>
      <c r="M2494" s="360"/>
      <c r="N2494" s="344">
        <v>0</v>
      </c>
      <c r="O2494" s="360"/>
      <c r="P2494" s="344">
        <v>0</v>
      </c>
      <c r="Q2494" s="360"/>
      <c r="R2494" s="344">
        <v>0</v>
      </c>
    </row>
    <row r="2495" spans="1:18">
      <c r="A2495" s="296">
        <v>1917138</v>
      </c>
      <c r="B2495" s="343" t="s">
        <v>2522</v>
      </c>
      <c r="C2495" s="296" t="s">
        <v>222</v>
      </c>
      <c r="D2495" s="344">
        <v>15.72</v>
      </c>
      <c r="E2495" s="360">
        <v>1</v>
      </c>
      <c r="F2495" s="344">
        <v>23.23</v>
      </c>
      <c r="G2495" s="360">
        <v>1</v>
      </c>
      <c r="H2495" s="344">
        <v>24.78</v>
      </c>
      <c r="I2495" s="360">
        <v>0</v>
      </c>
      <c r="J2495" s="344">
        <v>23.23</v>
      </c>
      <c r="K2495" s="360">
        <v>1</v>
      </c>
      <c r="L2495" s="344">
        <v>23.49</v>
      </c>
      <c r="M2495" s="360">
        <v>0</v>
      </c>
      <c r="N2495" s="344">
        <v>23.23</v>
      </c>
      <c r="O2495" s="360">
        <v>1</v>
      </c>
      <c r="P2495" s="344">
        <v>23.23</v>
      </c>
      <c r="Q2495" s="360">
        <v>1</v>
      </c>
      <c r="R2495" s="344">
        <v>24.78</v>
      </c>
    </row>
    <row r="2496" spans="1:18">
      <c r="A2496" s="296">
        <v>1917169</v>
      </c>
      <c r="B2496" s="343" t="s">
        <v>2523</v>
      </c>
      <c r="C2496" s="296" t="s">
        <v>222</v>
      </c>
      <c r="D2496" s="344">
        <v>13.68</v>
      </c>
      <c r="E2496" s="360">
        <v>1</v>
      </c>
      <c r="F2496" s="344">
        <v>6.14</v>
      </c>
      <c r="G2496" s="360">
        <v>1</v>
      </c>
      <c r="H2496" s="344">
        <v>6.54</v>
      </c>
      <c r="I2496" s="360">
        <v>0</v>
      </c>
      <c r="J2496" s="344">
        <v>6.14</v>
      </c>
      <c r="K2496" s="360">
        <v>1</v>
      </c>
      <c r="L2496" s="344">
        <v>6.2</v>
      </c>
      <c r="M2496" s="360">
        <v>0</v>
      </c>
      <c r="N2496" s="344">
        <v>6.14</v>
      </c>
      <c r="O2496" s="360">
        <v>1</v>
      </c>
      <c r="P2496" s="344">
        <v>6.14</v>
      </c>
      <c r="Q2496" s="360">
        <v>1</v>
      </c>
      <c r="R2496" s="344">
        <v>6.54</v>
      </c>
    </row>
    <row r="2497" spans="1:18">
      <c r="A2497" s="296">
        <v>1917170</v>
      </c>
      <c r="B2497" s="343" t="s">
        <v>2524</v>
      </c>
      <c r="C2497" s="296" t="s">
        <v>222</v>
      </c>
      <c r="D2497" s="344">
        <v>13.86</v>
      </c>
      <c r="E2497" s="360">
        <v>1</v>
      </c>
      <c r="F2497" s="344">
        <v>29.04</v>
      </c>
      <c r="G2497" s="360">
        <v>1</v>
      </c>
      <c r="H2497" s="344">
        <v>30.97</v>
      </c>
      <c r="I2497" s="360">
        <v>0</v>
      </c>
      <c r="J2497" s="344">
        <v>29.04</v>
      </c>
      <c r="K2497" s="360">
        <v>1</v>
      </c>
      <c r="L2497" s="344">
        <v>29.36</v>
      </c>
      <c r="M2497" s="360">
        <v>0</v>
      </c>
      <c r="N2497" s="344">
        <v>29.04</v>
      </c>
      <c r="O2497" s="360">
        <v>1</v>
      </c>
      <c r="P2497" s="344">
        <v>29.04</v>
      </c>
      <c r="Q2497" s="360">
        <v>1</v>
      </c>
      <c r="R2497" s="344">
        <v>30.97</v>
      </c>
    </row>
    <row r="2498" spans="1:18">
      <c r="A2498" s="296">
        <v>1917171</v>
      </c>
      <c r="B2498" s="343" t="s">
        <v>2525</v>
      </c>
      <c r="C2498" s="296" t="s">
        <v>222</v>
      </c>
      <c r="D2498" s="344">
        <v>14.05</v>
      </c>
      <c r="E2498" s="360">
        <v>0</v>
      </c>
      <c r="F2498" s="344">
        <v>47.87</v>
      </c>
      <c r="G2498" s="360">
        <v>0</v>
      </c>
      <c r="H2498" s="344">
        <v>49.17</v>
      </c>
      <c r="I2498" s="360">
        <v>0</v>
      </c>
      <c r="J2498" s="344">
        <v>49.94</v>
      </c>
      <c r="K2498" s="360">
        <v>0</v>
      </c>
      <c r="L2498" s="344">
        <v>47.72</v>
      </c>
      <c r="M2498" s="360">
        <v>0</v>
      </c>
      <c r="N2498" s="344">
        <v>49.17</v>
      </c>
      <c r="O2498" s="360">
        <v>0</v>
      </c>
      <c r="P2498" s="344">
        <v>45.42</v>
      </c>
      <c r="Q2498" s="360">
        <v>0</v>
      </c>
      <c r="R2498" s="344">
        <v>45.88</v>
      </c>
    </row>
    <row r="2499" spans="1:18">
      <c r="A2499" s="296">
        <v>1917172</v>
      </c>
      <c r="B2499" s="343" t="s">
        <v>2526</v>
      </c>
      <c r="C2499" s="296" t="s">
        <v>222</v>
      </c>
      <c r="D2499" s="344">
        <v>14.25</v>
      </c>
      <c r="E2499" s="360">
        <v>1</v>
      </c>
      <c r="F2499" s="344">
        <v>25.2</v>
      </c>
      <c r="G2499" s="360">
        <v>1</v>
      </c>
      <c r="H2499" s="344">
        <v>26.88</v>
      </c>
      <c r="I2499" s="360">
        <v>0</v>
      </c>
      <c r="J2499" s="344">
        <v>25.2</v>
      </c>
      <c r="K2499" s="360">
        <v>1</v>
      </c>
      <c r="L2499" s="344">
        <v>25.48</v>
      </c>
      <c r="M2499" s="360">
        <v>0</v>
      </c>
      <c r="N2499" s="344">
        <v>25.2</v>
      </c>
      <c r="O2499" s="360">
        <v>1</v>
      </c>
      <c r="P2499" s="344">
        <v>25.2</v>
      </c>
      <c r="Q2499" s="360">
        <v>1</v>
      </c>
      <c r="R2499" s="344">
        <v>26.88</v>
      </c>
    </row>
    <row r="2500" spans="1:18">
      <c r="A2500" s="296">
        <v>1917173</v>
      </c>
      <c r="B2500" s="343" t="s">
        <v>2527</v>
      </c>
      <c r="C2500" s="296" t="s">
        <v>222</v>
      </c>
      <c r="D2500" s="344">
        <v>14.46</v>
      </c>
      <c r="E2500" s="360">
        <v>1</v>
      </c>
      <c r="F2500" s="344">
        <v>6.66</v>
      </c>
      <c r="G2500" s="360">
        <v>1</v>
      </c>
      <c r="H2500" s="344">
        <v>7.1</v>
      </c>
      <c r="I2500" s="360">
        <v>0</v>
      </c>
      <c r="J2500" s="344">
        <v>6.66</v>
      </c>
      <c r="K2500" s="360">
        <v>1</v>
      </c>
      <c r="L2500" s="344">
        <v>6.73</v>
      </c>
      <c r="M2500" s="360">
        <v>0</v>
      </c>
      <c r="N2500" s="344">
        <v>6.66</v>
      </c>
      <c r="O2500" s="360">
        <v>1</v>
      </c>
      <c r="P2500" s="344">
        <v>6.66</v>
      </c>
      <c r="Q2500" s="360">
        <v>1</v>
      </c>
      <c r="R2500" s="344">
        <v>7.1</v>
      </c>
    </row>
    <row r="2501" spans="1:18">
      <c r="A2501" s="296">
        <v>1917174</v>
      </c>
      <c r="B2501" s="343" t="s">
        <v>2528</v>
      </c>
      <c r="C2501" s="296" t="s">
        <v>222</v>
      </c>
      <c r="D2501" s="344">
        <v>14.58</v>
      </c>
      <c r="E2501" s="360">
        <v>1</v>
      </c>
      <c r="F2501" s="344">
        <v>31.5</v>
      </c>
      <c r="G2501" s="360">
        <v>1</v>
      </c>
      <c r="H2501" s="344">
        <v>33.6</v>
      </c>
      <c r="I2501" s="360">
        <v>0</v>
      </c>
      <c r="J2501" s="344">
        <v>31.5</v>
      </c>
      <c r="K2501" s="360">
        <v>1</v>
      </c>
      <c r="L2501" s="344">
        <v>31.85</v>
      </c>
      <c r="M2501" s="360">
        <v>0</v>
      </c>
      <c r="N2501" s="344">
        <v>31.5</v>
      </c>
      <c r="O2501" s="360">
        <v>1</v>
      </c>
      <c r="P2501" s="344">
        <v>31.5</v>
      </c>
      <c r="Q2501" s="360">
        <v>1</v>
      </c>
      <c r="R2501" s="344">
        <v>33.6</v>
      </c>
    </row>
    <row r="2502" spans="1:18">
      <c r="A2502" s="296">
        <v>1917205</v>
      </c>
      <c r="B2502" s="343" t="s">
        <v>2529</v>
      </c>
      <c r="C2502" s="296" t="s">
        <v>222</v>
      </c>
      <c r="D2502" s="344">
        <v>14.92</v>
      </c>
      <c r="E2502" s="360">
        <v>0</v>
      </c>
      <c r="F2502" s="344">
        <v>43.62</v>
      </c>
      <c r="G2502" s="360">
        <v>0</v>
      </c>
      <c r="H2502" s="344">
        <v>44.81</v>
      </c>
      <c r="I2502" s="360">
        <v>0</v>
      </c>
      <c r="J2502" s="344">
        <v>45.5</v>
      </c>
      <c r="K2502" s="360">
        <v>0</v>
      </c>
      <c r="L2502" s="344">
        <v>43.48</v>
      </c>
      <c r="M2502" s="360">
        <v>0</v>
      </c>
      <c r="N2502" s="344">
        <v>44.81</v>
      </c>
      <c r="O2502" s="360">
        <v>0</v>
      </c>
      <c r="P2502" s="344">
        <v>41.39</v>
      </c>
      <c r="Q2502" s="360">
        <v>0</v>
      </c>
      <c r="R2502" s="344">
        <v>41.81</v>
      </c>
    </row>
    <row r="2503" spans="1:18">
      <c r="A2503" s="296">
        <v>1917206</v>
      </c>
      <c r="B2503" s="343" t="s">
        <v>2530</v>
      </c>
      <c r="C2503" s="296" t="s">
        <v>222</v>
      </c>
      <c r="D2503" s="344">
        <v>15.08</v>
      </c>
      <c r="E2503" s="360">
        <v>1</v>
      </c>
      <c r="F2503" s="344">
        <v>26.12</v>
      </c>
      <c r="G2503" s="360">
        <v>1</v>
      </c>
      <c r="H2503" s="344">
        <v>27.86</v>
      </c>
      <c r="I2503" s="360">
        <v>0</v>
      </c>
      <c r="J2503" s="344">
        <v>26.12</v>
      </c>
      <c r="K2503" s="360">
        <v>1</v>
      </c>
      <c r="L2503" s="344">
        <v>26.41</v>
      </c>
      <c r="M2503" s="360">
        <v>0</v>
      </c>
      <c r="N2503" s="344">
        <v>26.12</v>
      </c>
      <c r="O2503" s="360">
        <v>1</v>
      </c>
      <c r="P2503" s="344">
        <v>26.12</v>
      </c>
      <c r="Q2503" s="360">
        <v>1</v>
      </c>
      <c r="R2503" s="344">
        <v>27.86</v>
      </c>
    </row>
    <row r="2504" spans="1:18">
      <c r="A2504" s="296">
        <v>1917207</v>
      </c>
      <c r="B2504" s="343" t="s">
        <v>2531</v>
      </c>
      <c r="C2504" s="296" t="s">
        <v>222</v>
      </c>
      <c r="D2504" s="344">
        <v>15.25</v>
      </c>
      <c r="E2504" s="360">
        <v>1</v>
      </c>
      <c r="F2504" s="344">
        <v>6.9</v>
      </c>
      <c r="G2504" s="360">
        <v>1</v>
      </c>
      <c r="H2504" s="344">
        <v>7.36</v>
      </c>
      <c r="I2504" s="360">
        <v>0</v>
      </c>
      <c r="J2504" s="344">
        <v>6.9</v>
      </c>
      <c r="K2504" s="360">
        <v>1</v>
      </c>
      <c r="L2504" s="344">
        <v>6.98</v>
      </c>
      <c r="M2504" s="360">
        <v>0</v>
      </c>
      <c r="N2504" s="344">
        <v>6.9</v>
      </c>
      <c r="O2504" s="360">
        <v>1</v>
      </c>
      <c r="P2504" s="344">
        <v>6.9</v>
      </c>
      <c r="Q2504" s="360">
        <v>1</v>
      </c>
      <c r="R2504" s="344">
        <v>7.36</v>
      </c>
    </row>
    <row r="2505" spans="1:18">
      <c r="A2505" s="296">
        <v>1917208</v>
      </c>
      <c r="B2505" s="343" t="s">
        <v>2532</v>
      </c>
      <c r="C2505" s="296" t="s">
        <v>222</v>
      </c>
      <c r="D2505" s="344">
        <v>15.42</v>
      </c>
      <c r="E2505" s="360">
        <v>1</v>
      </c>
      <c r="F2505" s="344">
        <v>32.65</v>
      </c>
      <c r="G2505" s="360">
        <v>1</v>
      </c>
      <c r="H2505" s="344">
        <v>34.82</v>
      </c>
      <c r="I2505" s="360">
        <v>0</v>
      </c>
      <c r="J2505" s="344">
        <v>32.65</v>
      </c>
      <c r="K2505" s="360">
        <v>1</v>
      </c>
      <c r="L2505" s="344">
        <v>33.01</v>
      </c>
      <c r="M2505" s="360">
        <v>0</v>
      </c>
      <c r="N2505" s="344">
        <v>32.65</v>
      </c>
      <c r="O2505" s="360">
        <v>1</v>
      </c>
      <c r="P2505" s="344">
        <v>32.65</v>
      </c>
      <c r="Q2505" s="360">
        <v>1</v>
      </c>
      <c r="R2505" s="344">
        <v>34.82</v>
      </c>
    </row>
    <row r="2506" spans="1:18">
      <c r="A2506" s="296">
        <v>1917209</v>
      </c>
      <c r="B2506" s="343" t="s">
        <v>2533</v>
      </c>
      <c r="C2506" s="296" t="s">
        <v>222</v>
      </c>
      <c r="D2506" s="344">
        <v>15.61</v>
      </c>
      <c r="E2506" s="360">
        <v>0</v>
      </c>
      <c r="F2506" s="344">
        <v>53.31</v>
      </c>
      <c r="G2506" s="360">
        <v>0</v>
      </c>
      <c r="H2506" s="344">
        <v>54.76</v>
      </c>
      <c r="I2506" s="360">
        <v>0</v>
      </c>
      <c r="J2506" s="344">
        <v>55.61</v>
      </c>
      <c r="K2506" s="360">
        <v>0</v>
      </c>
      <c r="L2506" s="344">
        <v>53.14</v>
      </c>
      <c r="M2506" s="360">
        <v>0</v>
      </c>
      <c r="N2506" s="344">
        <v>54.76</v>
      </c>
      <c r="O2506" s="360">
        <v>0</v>
      </c>
      <c r="P2506" s="344">
        <v>50.58</v>
      </c>
      <c r="Q2506" s="360">
        <v>0</v>
      </c>
      <c r="R2506" s="344">
        <v>51.09</v>
      </c>
    </row>
    <row r="2507" spans="1:18">
      <c r="A2507" s="296">
        <v>1917210</v>
      </c>
      <c r="B2507" s="343" t="s">
        <v>2534</v>
      </c>
      <c r="C2507" s="296" t="s">
        <v>222</v>
      </c>
      <c r="D2507" s="344">
        <v>15.71</v>
      </c>
      <c r="E2507" s="360">
        <v>1</v>
      </c>
      <c r="F2507" s="344">
        <v>52.82</v>
      </c>
      <c r="G2507" s="360">
        <v>1</v>
      </c>
      <c r="H2507" s="344">
        <v>52.82</v>
      </c>
      <c r="I2507" s="360">
        <v>1</v>
      </c>
      <c r="J2507" s="344">
        <v>52.82</v>
      </c>
      <c r="K2507" s="360">
        <v>1</v>
      </c>
      <c r="L2507" s="344">
        <v>52.82</v>
      </c>
      <c r="M2507" s="360">
        <v>1</v>
      </c>
      <c r="N2507" s="344">
        <v>52.82</v>
      </c>
      <c r="O2507" s="360">
        <v>1</v>
      </c>
      <c r="P2507" s="344">
        <v>52.82</v>
      </c>
      <c r="Q2507" s="360">
        <v>1</v>
      </c>
      <c r="R2507" s="344">
        <v>52.82</v>
      </c>
    </row>
    <row r="2508" spans="1:18">
      <c r="A2508" s="296">
        <v>1917025</v>
      </c>
      <c r="B2508" s="343" t="s">
        <v>2535</v>
      </c>
      <c r="C2508" s="296" t="s">
        <v>222</v>
      </c>
      <c r="D2508" s="344">
        <v>33.28</v>
      </c>
      <c r="E2508" s="360">
        <v>1</v>
      </c>
      <c r="F2508" s="344">
        <v>14.17</v>
      </c>
      <c r="G2508" s="360">
        <v>1</v>
      </c>
      <c r="H2508" s="344">
        <v>14.17</v>
      </c>
      <c r="I2508" s="360">
        <v>1</v>
      </c>
      <c r="J2508" s="344">
        <v>14.17</v>
      </c>
      <c r="K2508" s="360">
        <v>1</v>
      </c>
      <c r="L2508" s="344">
        <v>14.17</v>
      </c>
      <c r="M2508" s="360">
        <v>1</v>
      </c>
      <c r="N2508" s="344">
        <v>14.17</v>
      </c>
      <c r="O2508" s="360">
        <v>1</v>
      </c>
      <c r="P2508" s="344">
        <v>14.17</v>
      </c>
      <c r="Q2508" s="360">
        <v>1</v>
      </c>
      <c r="R2508" s="344">
        <v>14.17</v>
      </c>
    </row>
    <row r="2509" spans="1:18">
      <c r="A2509" s="296">
        <v>1917026</v>
      </c>
      <c r="B2509" s="343" t="s">
        <v>2536</v>
      </c>
      <c r="C2509" s="296" t="s">
        <v>222</v>
      </c>
      <c r="D2509" s="344">
        <v>33.97</v>
      </c>
      <c r="E2509" s="360">
        <v>1</v>
      </c>
      <c r="F2509" s="344">
        <v>66.09</v>
      </c>
      <c r="G2509" s="360">
        <v>1</v>
      </c>
      <c r="H2509" s="344">
        <v>66.09</v>
      </c>
      <c r="I2509" s="360">
        <v>1</v>
      </c>
      <c r="J2509" s="344">
        <v>66.09</v>
      </c>
      <c r="K2509" s="360">
        <v>1</v>
      </c>
      <c r="L2509" s="344">
        <v>66.09</v>
      </c>
      <c r="M2509" s="360">
        <v>1</v>
      </c>
      <c r="N2509" s="344">
        <v>66.09</v>
      </c>
      <c r="O2509" s="360">
        <v>1</v>
      </c>
      <c r="P2509" s="344">
        <v>66.09</v>
      </c>
      <c r="Q2509" s="360">
        <v>1</v>
      </c>
      <c r="R2509" s="344">
        <v>66.09</v>
      </c>
    </row>
    <row r="2510" spans="1:18">
      <c r="A2510" s="296">
        <v>1917027</v>
      </c>
      <c r="B2510" s="343" t="s">
        <v>2537</v>
      </c>
      <c r="C2510" s="296" t="s">
        <v>222</v>
      </c>
      <c r="D2510" s="344">
        <v>34.659999999999997</v>
      </c>
      <c r="E2510" s="360">
        <v>0</v>
      </c>
      <c r="F2510" s="344">
        <v>67.31</v>
      </c>
      <c r="G2510" s="360">
        <v>0</v>
      </c>
      <c r="H2510" s="344">
        <v>69.14</v>
      </c>
      <c r="I2510" s="360">
        <v>0</v>
      </c>
      <c r="J2510" s="344">
        <v>70.22</v>
      </c>
      <c r="K2510" s="360">
        <v>0</v>
      </c>
      <c r="L2510" s="344">
        <v>67.09</v>
      </c>
      <c r="M2510" s="360">
        <v>0</v>
      </c>
      <c r="N2510" s="344">
        <v>69.14</v>
      </c>
      <c r="O2510" s="360">
        <v>0</v>
      </c>
      <c r="P2510" s="344">
        <v>63.86</v>
      </c>
      <c r="Q2510" s="360">
        <v>0</v>
      </c>
      <c r="R2510" s="344">
        <v>64.510000000000005</v>
      </c>
    </row>
    <row r="2511" spans="1:18">
      <c r="A2511" s="296">
        <v>1917028</v>
      </c>
      <c r="B2511" s="343" t="s">
        <v>2538</v>
      </c>
      <c r="C2511" s="296" t="s">
        <v>222</v>
      </c>
      <c r="D2511" s="344">
        <v>35.39</v>
      </c>
      <c r="E2511" s="360">
        <v>1</v>
      </c>
      <c r="F2511" s="344">
        <v>56.06</v>
      </c>
      <c r="G2511" s="360">
        <v>1</v>
      </c>
      <c r="H2511" s="344">
        <v>56.06</v>
      </c>
      <c r="I2511" s="360">
        <v>1</v>
      </c>
      <c r="J2511" s="344">
        <v>56.06</v>
      </c>
      <c r="K2511" s="360">
        <v>1</v>
      </c>
      <c r="L2511" s="344">
        <v>56.06</v>
      </c>
      <c r="M2511" s="360">
        <v>1</v>
      </c>
      <c r="N2511" s="344">
        <v>56.06</v>
      </c>
      <c r="O2511" s="360">
        <v>1</v>
      </c>
      <c r="P2511" s="344">
        <v>56.06</v>
      </c>
      <c r="Q2511" s="360">
        <v>1</v>
      </c>
      <c r="R2511" s="344">
        <v>56.06</v>
      </c>
    </row>
    <row r="2512" spans="1:18">
      <c r="A2512" s="296">
        <v>1917029</v>
      </c>
      <c r="B2512" s="343" t="s">
        <v>2539</v>
      </c>
      <c r="C2512" s="296" t="s">
        <v>222</v>
      </c>
      <c r="D2512" s="344">
        <v>36.17</v>
      </c>
      <c r="E2512" s="360">
        <v>1</v>
      </c>
      <c r="F2512" s="344">
        <v>15.04</v>
      </c>
      <c r="G2512" s="360">
        <v>1</v>
      </c>
      <c r="H2512" s="344">
        <v>15.04</v>
      </c>
      <c r="I2512" s="360">
        <v>1</v>
      </c>
      <c r="J2512" s="344">
        <v>15.04</v>
      </c>
      <c r="K2512" s="360">
        <v>1</v>
      </c>
      <c r="L2512" s="344">
        <v>15.04</v>
      </c>
      <c r="M2512" s="360">
        <v>1</v>
      </c>
      <c r="N2512" s="344">
        <v>15.04</v>
      </c>
      <c r="O2512" s="360">
        <v>1</v>
      </c>
      <c r="P2512" s="344">
        <v>15.04</v>
      </c>
      <c r="Q2512" s="360">
        <v>1</v>
      </c>
      <c r="R2512" s="344">
        <v>15.04</v>
      </c>
    </row>
    <row r="2513" spans="1:18">
      <c r="A2513" s="296">
        <v>1917030</v>
      </c>
      <c r="B2513" s="343" t="s">
        <v>2540</v>
      </c>
      <c r="C2513" s="296" t="s">
        <v>222</v>
      </c>
      <c r="D2513" s="344">
        <v>36.58</v>
      </c>
      <c r="E2513" s="360">
        <v>1</v>
      </c>
      <c r="F2513" s="344">
        <v>70.16</v>
      </c>
      <c r="G2513" s="360">
        <v>1</v>
      </c>
      <c r="H2513" s="344">
        <v>70.16</v>
      </c>
      <c r="I2513" s="360">
        <v>1</v>
      </c>
      <c r="J2513" s="344">
        <v>70.16</v>
      </c>
      <c r="K2513" s="360">
        <v>1</v>
      </c>
      <c r="L2513" s="344">
        <v>70.16</v>
      </c>
      <c r="M2513" s="360">
        <v>1</v>
      </c>
      <c r="N2513" s="344">
        <v>70.16</v>
      </c>
      <c r="O2513" s="360">
        <v>1</v>
      </c>
      <c r="P2513" s="344">
        <v>70.16</v>
      </c>
      <c r="Q2513" s="360">
        <v>1</v>
      </c>
      <c r="R2513" s="344">
        <v>70.16</v>
      </c>
    </row>
    <row r="2514" spans="1:18">
      <c r="A2514" s="296">
        <v>1917629</v>
      </c>
      <c r="B2514" s="343" t="s">
        <v>2541</v>
      </c>
      <c r="C2514" s="296" t="s">
        <v>222</v>
      </c>
      <c r="D2514" s="344">
        <v>14.44</v>
      </c>
      <c r="E2514" s="360">
        <v>0</v>
      </c>
      <c r="F2514" s="344">
        <v>66.680000000000007</v>
      </c>
      <c r="G2514" s="360">
        <v>0</v>
      </c>
      <c r="H2514" s="344">
        <v>68.5</v>
      </c>
      <c r="I2514" s="360">
        <v>0</v>
      </c>
      <c r="J2514" s="344">
        <v>69.56</v>
      </c>
      <c r="K2514" s="360">
        <v>0</v>
      </c>
      <c r="L2514" s="344">
        <v>66.47</v>
      </c>
      <c r="M2514" s="360">
        <v>0</v>
      </c>
      <c r="N2514" s="344">
        <v>68.5</v>
      </c>
      <c r="O2514" s="360">
        <v>0</v>
      </c>
      <c r="P2514" s="344">
        <v>63.27</v>
      </c>
      <c r="Q2514" s="360">
        <v>0</v>
      </c>
      <c r="R2514" s="344">
        <v>63.91</v>
      </c>
    </row>
    <row r="2515" spans="1:18">
      <c r="A2515" s="296">
        <v>1917633</v>
      </c>
      <c r="B2515" s="343" t="s">
        <v>2542</v>
      </c>
      <c r="C2515" s="296" t="s">
        <v>222</v>
      </c>
      <c r="D2515" s="344">
        <v>16.190000000000001</v>
      </c>
      <c r="E2515" s="360">
        <v>1</v>
      </c>
      <c r="F2515" s="344">
        <v>46.85</v>
      </c>
      <c r="G2515" s="360">
        <v>1</v>
      </c>
      <c r="H2515" s="344">
        <v>46.85</v>
      </c>
      <c r="I2515" s="360">
        <v>1</v>
      </c>
      <c r="J2515" s="344">
        <v>46.85</v>
      </c>
      <c r="K2515" s="360">
        <v>1</v>
      </c>
      <c r="L2515" s="344">
        <v>46.85</v>
      </c>
      <c r="M2515" s="360">
        <v>1</v>
      </c>
      <c r="N2515" s="344">
        <v>46.85</v>
      </c>
      <c r="O2515" s="360">
        <v>1</v>
      </c>
      <c r="P2515" s="344">
        <v>46.85</v>
      </c>
      <c r="Q2515" s="360">
        <v>1</v>
      </c>
      <c r="R2515" s="344">
        <v>46.85</v>
      </c>
    </row>
    <row r="2516" spans="1:18">
      <c r="A2516" s="296">
        <v>1917634</v>
      </c>
      <c r="B2516" s="343" t="s">
        <v>2543</v>
      </c>
      <c r="C2516" s="296" t="s">
        <v>222</v>
      </c>
      <c r="D2516" s="344">
        <v>16.510000000000002</v>
      </c>
      <c r="E2516" s="360">
        <v>1</v>
      </c>
      <c r="F2516" s="344">
        <v>12.65</v>
      </c>
      <c r="G2516" s="360">
        <v>1</v>
      </c>
      <c r="H2516" s="344">
        <v>12.65</v>
      </c>
      <c r="I2516" s="360">
        <v>1</v>
      </c>
      <c r="J2516" s="344">
        <v>12.65</v>
      </c>
      <c r="K2516" s="360">
        <v>1</v>
      </c>
      <c r="L2516" s="344">
        <v>12.65</v>
      </c>
      <c r="M2516" s="360">
        <v>1</v>
      </c>
      <c r="N2516" s="344">
        <v>12.65</v>
      </c>
      <c r="O2516" s="360">
        <v>1</v>
      </c>
      <c r="P2516" s="344">
        <v>12.65</v>
      </c>
      <c r="Q2516" s="360">
        <v>1</v>
      </c>
      <c r="R2516" s="344">
        <v>12.65</v>
      </c>
    </row>
    <row r="2517" spans="1:18">
      <c r="A2517" s="296">
        <v>1917635</v>
      </c>
      <c r="B2517" s="343" t="s">
        <v>2544</v>
      </c>
      <c r="C2517" s="296" t="s">
        <v>222</v>
      </c>
      <c r="D2517" s="344">
        <v>16.829999999999998</v>
      </c>
      <c r="E2517" s="360">
        <v>1</v>
      </c>
      <c r="F2517" s="344">
        <v>58.62</v>
      </c>
      <c r="G2517" s="360">
        <v>1</v>
      </c>
      <c r="H2517" s="344">
        <v>58.62</v>
      </c>
      <c r="I2517" s="360">
        <v>1</v>
      </c>
      <c r="J2517" s="344">
        <v>58.62</v>
      </c>
      <c r="K2517" s="360">
        <v>1</v>
      </c>
      <c r="L2517" s="344">
        <v>58.62</v>
      </c>
      <c r="M2517" s="360">
        <v>1</v>
      </c>
      <c r="N2517" s="344">
        <v>58.62</v>
      </c>
      <c r="O2517" s="360">
        <v>1</v>
      </c>
      <c r="P2517" s="344">
        <v>58.62</v>
      </c>
      <c r="Q2517" s="360">
        <v>1</v>
      </c>
      <c r="R2517" s="344">
        <v>58.62</v>
      </c>
    </row>
    <row r="2518" spans="1:18">
      <c r="A2518" s="296">
        <v>1917636</v>
      </c>
      <c r="B2518" s="343" t="s">
        <v>2545</v>
      </c>
      <c r="C2518" s="296" t="s">
        <v>222</v>
      </c>
      <c r="D2518" s="344">
        <v>18.760000000000002</v>
      </c>
      <c r="E2518" s="360">
        <v>0</v>
      </c>
      <c r="F2518" s="344">
        <v>93.25</v>
      </c>
      <c r="G2518" s="360">
        <v>0</v>
      </c>
      <c r="H2518" s="344">
        <v>95.78</v>
      </c>
      <c r="I2518" s="360">
        <v>0</v>
      </c>
      <c r="J2518" s="344">
        <v>97.27</v>
      </c>
      <c r="K2518" s="360">
        <v>0</v>
      </c>
      <c r="L2518" s="344">
        <v>92.95</v>
      </c>
      <c r="M2518" s="360">
        <v>0</v>
      </c>
      <c r="N2518" s="344">
        <v>95.78</v>
      </c>
      <c r="O2518" s="360">
        <v>0</v>
      </c>
      <c r="P2518" s="344">
        <v>88.47</v>
      </c>
      <c r="Q2518" s="360">
        <v>0</v>
      </c>
      <c r="R2518" s="344">
        <v>89.37</v>
      </c>
    </row>
    <row r="2519" spans="1:18">
      <c r="A2519" s="296">
        <v>1917637</v>
      </c>
      <c r="B2519" s="343" t="s">
        <v>2546</v>
      </c>
      <c r="C2519" s="296" t="s">
        <v>222</v>
      </c>
      <c r="D2519" s="344">
        <v>19.190000000000001</v>
      </c>
      <c r="E2519" s="360">
        <v>1</v>
      </c>
      <c r="F2519" s="344">
        <v>50.55</v>
      </c>
      <c r="G2519" s="360">
        <v>1</v>
      </c>
      <c r="H2519" s="344">
        <v>50.55</v>
      </c>
      <c r="I2519" s="360">
        <v>1</v>
      </c>
      <c r="J2519" s="344">
        <v>50.55</v>
      </c>
      <c r="K2519" s="360">
        <v>1</v>
      </c>
      <c r="L2519" s="344">
        <v>50.55</v>
      </c>
      <c r="M2519" s="360">
        <v>1</v>
      </c>
      <c r="N2519" s="344">
        <v>50.55</v>
      </c>
      <c r="O2519" s="360">
        <v>1</v>
      </c>
      <c r="P2519" s="344">
        <v>50.55</v>
      </c>
      <c r="Q2519" s="360">
        <v>1</v>
      </c>
      <c r="R2519" s="344">
        <v>50.55</v>
      </c>
    </row>
    <row r="2520" spans="1:18">
      <c r="A2520" s="296">
        <v>1917638</v>
      </c>
      <c r="B2520" s="343" t="s">
        <v>2547</v>
      </c>
      <c r="C2520" s="296" t="s">
        <v>222</v>
      </c>
      <c r="D2520" s="344">
        <v>19.61</v>
      </c>
      <c r="E2520" s="360">
        <v>1</v>
      </c>
      <c r="F2520" s="344">
        <v>13.56</v>
      </c>
      <c r="G2520" s="360">
        <v>1</v>
      </c>
      <c r="H2520" s="344">
        <v>13.56</v>
      </c>
      <c r="I2520" s="360">
        <v>1</v>
      </c>
      <c r="J2520" s="344">
        <v>13.56</v>
      </c>
      <c r="K2520" s="360">
        <v>1</v>
      </c>
      <c r="L2520" s="344">
        <v>13.56</v>
      </c>
      <c r="M2520" s="360">
        <v>1</v>
      </c>
      <c r="N2520" s="344">
        <v>13.56</v>
      </c>
      <c r="O2520" s="360">
        <v>1</v>
      </c>
      <c r="P2520" s="344">
        <v>13.56</v>
      </c>
      <c r="Q2520" s="360">
        <v>1</v>
      </c>
      <c r="R2520" s="344">
        <v>13.56</v>
      </c>
    </row>
    <row r="2521" spans="1:18">
      <c r="A2521" s="296">
        <v>1917630</v>
      </c>
      <c r="B2521" s="343" t="s">
        <v>2548</v>
      </c>
      <c r="C2521" s="296" t="s">
        <v>222</v>
      </c>
      <c r="D2521" s="344">
        <v>15</v>
      </c>
      <c r="E2521" s="360">
        <v>1</v>
      </c>
      <c r="F2521" s="344">
        <v>63.26</v>
      </c>
      <c r="G2521" s="360">
        <v>1</v>
      </c>
      <c r="H2521" s="344">
        <v>63.26</v>
      </c>
      <c r="I2521" s="360">
        <v>1</v>
      </c>
      <c r="J2521" s="344">
        <v>63.26</v>
      </c>
      <c r="K2521" s="360">
        <v>1</v>
      </c>
      <c r="L2521" s="344">
        <v>63.26</v>
      </c>
      <c r="M2521" s="360">
        <v>1</v>
      </c>
      <c r="N2521" s="344">
        <v>63.26</v>
      </c>
      <c r="O2521" s="360">
        <v>1</v>
      </c>
      <c r="P2521" s="344">
        <v>63.26</v>
      </c>
      <c r="Q2521" s="360">
        <v>1</v>
      </c>
      <c r="R2521" s="344">
        <v>63.26</v>
      </c>
    </row>
    <row r="2522" spans="1:18">
      <c r="A2522" s="296">
        <v>1917631</v>
      </c>
      <c r="B2522" s="343" t="s">
        <v>2549</v>
      </c>
      <c r="C2522" s="296" t="s">
        <v>222</v>
      </c>
      <c r="D2522" s="344">
        <v>15.48</v>
      </c>
      <c r="E2522" s="360">
        <v>0</v>
      </c>
      <c r="F2522" s="344">
        <v>93.25</v>
      </c>
      <c r="G2522" s="360">
        <v>0</v>
      </c>
      <c r="H2522" s="344">
        <v>95.78</v>
      </c>
      <c r="I2522" s="360">
        <v>0</v>
      </c>
      <c r="J2522" s="344">
        <v>97.27</v>
      </c>
      <c r="K2522" s="360">
        <v>0</v>
      </c>
      <c r="L2522" s="344">
        <v>92.95</v>
      </c>
      <c r="M2522" s="360">
        <v>0</v>
      </c>
      <c r="N2522" s="344">
        <v>95.78</v>
      </c>
      <c r="O2522" s="360">
        <v>0</v>
      </c>
      <c r="P2522" s="344">
        <v>88.47</v>
      </c>
      <c r="Q2522" s="360">
        <v>0</v>
      </c>
      <c r="R2522" s="344">
        <v>89.37</v>
      </c>
    </row>
    <row r="2523" spans="1:18">
      <c r="A2523" s="296">
        <v>1917632</v>
      </c>
      <c r="B2523" s="343" t="s">
        <v>2550</v>
      </c>
      <c r="C2523" s="296" t="s">
        <v>222</v>
      </c>
      <c r="D2523" s="344">
        <v>15.79</v>
      </c>
      <c r="E2523" s="360">
        <v>1</v>
      </c>
      <c r="F2523" s="344">
        <v>33.79</v>
      </c>
      <c r="G2523" s="360">
        <v>1</v>
      </c>
      <c r="H2523" s="344">
        <v>33.79</v>
      </c>
      <c r="I2523" s="360">
        <v>1</v>
      </c>
      <c r="J2523" s="344">
        <v>33.79</v>
      </c>
      <c r="K2523" s="360">
        <v>1</v>
      </c>
      <c r="L2523" s="344">
        <v>33.79</v>
      </c>
      <c r="M2523" s="360">
        <v>1</v>
      </c>
      <c r="N2523" s="344">
        <v>33.79</v>
      </c>
      <c r="O2523" s="360">
        <v>1</v>
      </c>
      <c r="P2523" s="344">
        <v>33.79</v>
      </c>
      <c r="Q2523" s="360">
        <v>1</v>
      </c>
      <c r="R2523" s="344">
        <v>33.79</v>
      </c>
    </row>
    <row r="2524" spans="1:18">
      <c r="A2524" s="296">
        <v>1917639</v>
      </c>
      <c r="B2524" s="343" t="s">
        <v>2551</v>
      </c>
      <c r="C2524" s="296" t="s">
        <v>222</v>
      </c>
      <c r="D2524" s="344">
        <v>19.82</v>
      </c>
      <c r="E2524" s="360">
        <v>1</v>
      </c>
      <c r="F2524" s="344">
        <v>9.06</v>
      </c>
      <c r="G2524" s="360">
        <v>1</v>
      </c>
      <c r="H2524" s="344">
        <v>9.06</v>
      </c>
      <c r="I2524" s="360">
        <v>1</v>
      </c>
      <c r="J2524" s="344">
        <v>9.06</v>
      </c>
      <c r="K2524" s="360">
        <v>1</v>
      </c>
      <c r="L2524" s="344">
        <v>9.06</v>
      </c>
      <c r="M2524" s="360">
        <v>1</v>
      </c>
      <c r="N2524" s="344">
        <v>9.06</v>
      </c>
      <c r="O2524" s="360">
        <v>1</v>
      </c>
      <c r="P2524" s="344">
        <v>9.06</v>
      </c>
      <c r="Q2524" s="360">
        <v>1</v>
      </c>
      <c r="R2524" s="344">
        <v>9.06</v>
      </c>
    </row>
    <row r="2525" spans="1:18">
      <c r="A2525" s="296">
        <v>1917646</v>
      </c>
      <c r="B2525" s="343" t="s">
        <v>2552</v>
      </c>
      <c r="C2525" s="296" t="s">
        <v>222</v>
      </c>
      <c r="D2525" s="344">
        <v>20.170000000000002</v>
      </c>
      <c r="E2525" s="360">
        <v>1</v>
      </c>
      <c r="F2525" s="344">
        <v>42.29</v>
      </c>
      <c r="G2525" s="360">
        <v>1</v>
      </c>
      <c r="H2525" s="344">
        <v>42.29</v>
      </c>
      <c r="I2525" s="360">
        <v>1</v>
      </c>
      <c r="J2525" s="344">
        <v>42.29</v>
      </c>
      <c r="K2525" s="360">
        <v>1</v>
      </c>
      <c r="L2525" s="344">
        <v>42.29</v>
      </c>
      <c r="M2525" s="360">
        <v>1</v>
      </c>
      <c r="N2525" s="344">
        <v>42.29</v>
      </c>
      <c r="O2525" s="360">
        <v>1</v>
      </c>
      <c r="P2525" s="344">
        <v>42.29</v>
      </c>
      <c r="Q2525" s="360">
        <v>1</v>
      </c>
      <c r="R2525" s="344">
        <v>42.29</v>
      </c>
    </row>
    <row r="2526" spans="1:18">
      <c r="A2526" s="296">
        <v>1917647</v>
      </c>
      <c r="B2526" s="343" t="s">
        <v>2553</v>
      </c>
      <c r="C2526" s="296" t="s">
        <v>222</v>
      </c>
      <c r="D2526" s="344">
        <v>20.48</v>
      </c>
      <c r="E2526" s="360">
        <v>0</v>
      </c>
      <c r="F2526" s="344">
        <v>59.68</v>
      </c>
      <c r="G2526" s="360">
        <v>0</v>
      </c>
      <c r="H2526" s="344">
        <v>61.31</v>
      </c>
      <c r="I2526" s="360">
        <v>0</v>
      </c>
      <c r="J2526" s="344">
        <v>62.26</v>
      </c>
      <c r="K2526" s="360">
        <v>0</v>
      </c>
      <c r="L2526" s="344">
        <v>59.49</v>
      </c>
      <c r="M2526" s="360">
        <v>0</v>
      </c>
      <c r="N2526" s="344">
        <v>61.31</v>
      </c>
      <c r="O2526" s="360">
        <v>0</v>
      </c>
      <c r="P2526" s="344">
        <v>56.63</v>
      </c>
      <c r="Q2526" s="360">
        <v>0</v>
      </c>
      <c r="R2526" s="344">
        <v>57.2</v>
      </c>
    </row>
    <row r="2527" spans="1:18">
      <c r="A2527" s="296">
        <v>1917648</v>
      </c>
      <c r="B2527" s="343" t="s">
        <v>2554</v>
      </c>
      <c r="C2527" s="296" t="s">
        <v>222</v>
      </c>
      <c r="D2527" s="344">
        <v>20.7</v>
      </c>
      <c r="E2527" s="360">
        <v>1</v>
      </c>
      <c r="F2527" s="344">
        <v>35.130000000000003</v>
      </c>
      <c r="G2527" s="360">
        <v>1</v>
      </c>
      <c r="H2527" s="344">
        <v>35.130000000000003</v>
      </c>
      <c r="I2527" s="360">
        <v>1</v>
      </c>
      <c r="J2527" s="344">
        <v>35.130000000000003</v>
      </c>
      <c r="K2527" s="360">
        <v>1</v>
      </c>
      <c r="L2527" s="344">
        <v>35.130000000000003</v>
      </c>
      <c r="M2527" s="360">
        <v>1</v>
      </c>
      <c r="N2527" s="344">
        <v>35.130000000000003</v>
      </c>
      <c r="O2527" s="360">
        <v>1</v>
      </c>
      <c r="P2527" s="344">
        <v>35.130000000000003</v>
      </c>
      <c r="Q2527" s="360">
        <v>1</v>
      </c>
      <c r="R2527" s="344">
        <v>35.130000000000003</v>
      </c>
    </row>
    <row r="2528" spans="1:18">
      <c r="A2528" s="296">
        <v>1917649</v>
      </c>
      <c r="B2528" s="343" t="s">
        <v>2555</v>
      </c>
      <c r="C2528" s="296" t="s">
        <v>222</v>
      </c>
      <c r="D2528" s="344">
        <v>21.01</v>
      </c>
      <c r="E2528" s="360">
        <v>1</v>
      </c>
      <c r="F2528" s="344">
        <v>9.49</v>
      </c>
      <c r="G2528" s="360">
        <v>1</v>
      </c>
      <c r="H2528" s="344">
        <v>9.49</v>
      </c>
      <c r="I2528" s="360">
        <v>1</v>
      </c>
      <c r="J2528" s="344">
        <v>9.49</v>
      </c>
      <c r="K2528" s="360">
        <v>1</v>
      </c>
      <c r="L2528" s="344">
        <v>9.49</v>
      </c>
      <c r="M2528" s="360">
        <v>1</v>
      </c>
      <c r="N2528" s="344">
        <v>9.49</v>
      </c>
      <c r="O2528" s="360">
        <v>1</v>
      </c>
      <c r="P2528" s="344">
        <v>9.49</v>
      </c>
      <c r="Q2528" s="360">
        <v>1</v>
      </c>
      <c r="R2528" s="344">
        <v>9.49</v>
      </c>
    </row>
    <row r="2529" spans="1:18">
      <c r="A2529" s="296">
        <v>1917650</v>
      </c>
      <c r="B2529" s="343" t="s">
        <v>2556</v>
      </c>
      <c r="C2529" s="296" t="s">
        <v>222</v>
      </c>
      <c r="D2529" s="344">
        <v>21.31</v>
      </c>
      <c r="E2529" s="360">
        <v>1</v>
      </c>
      <c r="F2529" s="344">
        <v>43.97</v>
      </c>
      <c r="G2529" s="360">
        <v>1</v>
      </c>
      <c r="H2529" s="344">
        <v>43.97</v>
      </c>
      <c r="I2529" s="360">
        <v>1</v>
      </c>
      <c r="J2529" s="344">
        <v>43.97</v>
      </c>
      <c r="K2529" s="360">
        <v>1</v>
      </c>
      <c r="L2529" s="344">
        <v>43.97</v>
      </c>
      <c r="M2529" s="360">
        <v>1</v>
      </c>
      <c r="N2529" s="344">
        <v>43.97</v>
      </c>
      <c r="O2529" s="360">
        <v>1</v>
      </c>
      <c r="P2529" s="344">
        <v>43.97</v>
      </c>
      <c r="Q2529" s="360">
        <v>1</v>
      </c>
      <c r="R2529" s="344">
        <v>43.97</v>
      </c>
    </row>
    <row r="2530" spans="1:18">
      <c r="A2530" s="296">
        <v>1917651</v>
      </c>
      <c r="B2530" s="343" t="s">
        <v>2557</v>
      </c>
      <c r="C2530" s="296" t="s">
        <v>222</v>
      </c>
      <c r="D2530" s="344">
        <v>21.77</v>
      </c>
      <c r="E2530" s="360">
        <v>0</v>
      </c>
      <c r="F2530" s="344">
        <v>59.68</v>
      </c>
      <c r="G2530" s="360">
        <v>0</v>
      </c>
      <c r="H2530" s="344">
        <v>61.31</v>
      </c>
      <c r="I2530" s="360">
        <v>0</v>
      </c>
      <c r="J2530" s="344">
        <v>62.26</v>
      </c>
      <c r="K2530" s="360">
        <v>0</v>
      </c>
      <c r="L2530" s="344">
        <v>59.49</v>
      </c>
      <c r="M2530" s="360">
        <v>0</v>
      </c>
      <c r="N2530" s="344">
        <v>61.31</v>
      </c>
      <c r="O2530" s="360">
        <v>0</v>
      </c>
      <c r="P2530" s="344">
        <v>56.63</v>
      </c>
      <c r="Q2530" s="360">
        <v>0</v>
      </c>
      <c r="R2530" s="344">
        <v>57.2</v>
      </c>
    </row>
    <row r="2531" spans="1:18">
      <c r="A2531" s="296">
        <v>1917652</v>
      </c>
      <c r="B2531" s="343" t="s">
        <v>2558</v>
      </c>
      <c r="C2531" s="296" t="s">
        <v>222</v>
      </c>
      <c r="D2531" s="344">
        <v>24.11</v>
      </c>
      <c r="E2531" s="360">
        <v>1</v>
      </c>
      <c r="F2531" s="344">
        <v>46.18</v>
      </c>
      <c r="G2531" s="360">
        <v>1</v>
      </c>
      <c r="H2531" s="344">
        <v>46.18</v>
      </c>
      <c r="I2531" s="360">
        <v>1</v>
      </c>
      <c r="J2531" s="344">
        <v>46.18</v>
      </c>
      <c r="K2531" s="360">
        <v>1</v>
      </c>
      <c r="L2531" s="344">
        <v>46.18</v>
      </c>
      <c r="M2531" s="360">
        <v>1</v>
      </c>
      <c r="N2531" s="344">
        <v>46.18</v>
      </c>
      <c r="O2531" s="360">
        <v>1</v>
      </c>
      <c r="P2531" s="344">
        <v>46.18</v>
      </c>
      <c r="Q2531" s="360">
        <v>1</v>
      </c>
      <c r="R2531" s="344">
        <v>46.18</v>
      </c>
    </row>
    <row r="2532" spans="1:18">
      <c r="A2532" s="296">
        <v>1917642</v>
      </c>
      <c r="B2532" s="343" t="s">
        <v>2559</v>
      </c>
      <c r="C2532" s="296" t="s">
        <v>222</v>
      </c>
      <c r="D2532" s="344">
        <v>18.88</v>
      </c>
      <c r="E2532" s="360">
        <v>1</v>
      </c>
      <c r="F2532" s="344">
        <v>12.38</v>
      </c>
      <c r="G2532" s="360">
        <v>1</v>
      </c>
      <c r="H2532" s="344">
        <v>12.38</v>
      </c>
      <c r="I2532" s="360">
        <v>1</v>
      </c>
      <c r="J2532" s="344">
        <v>12.38</v>
      </c>
      <c r="K2532" s="360">
        <v>1</v>
      </c>
      <c r="L2532" s="344">
        <v>12.38</v>
      </c>
      <c r="M2532" s="360">
        <v>1</v>
      </c>
      <c r="N2532" s="344">
        <v>12.38</v>
      </c>
      <c r="O2532" s="360">
        <v>1</v>
      </c>
      <c r="P2532" s="344">
        <v>12.38</v>
      </c>
      <c r="Q2532" s="360">
        <v>1</v>
      </c>
      <c r="R2532" s="344">
        <v>12.38</v>
      </c>
    </row>
    <row r="2533" spans="1:18">
      <c r="A2533" s="296">
        <v>1917643</v>
      </c>
      <c r="B2533" s="343" t="s">
        <v>2560</v>
      </c>
      <c r="C2533" s="296" t="s">
        <v>222</v>
      </c>
      <c r="D2533" s="344">
        <v>19.260000000000002</v>
      </c>
      <c r="E2533" s="360">
        <v>1</v>
      </c>
      <c r="F2533" s="344">
        <v>57.79</v>
      </c>
      <c r="G2533" s="360">
        <v>1</v>
      </c>
      <c r="H2533" s="344">
        <v>57.79</v>
      </c>
      <c r="I2533" s="360">
        <v>1</v>
      </c>
      <c r="J2533" s="344">
        <v>57.79</v>
      </c>
      <c r="K2533" s="360">
        <v>1</v>
      </c>
      <c r="L2533" s="344">
        <v>57.79</v>
      </c>
      <c r="M2533" s="360">
        <v>1</v>
      </c>
      <c r="N2533" s="344">
        <v>57.79</v>
      </c>
      <c r="O2533" s="360">
        <v>1</v>
      </c>
      <c r="P2533" s="344">
        <v>57.79</v>
      </c>
      <c r="Q2533" s="360">
        <v>1</v>
      </c>
      <c r="R2533" s="344">
        <v>57.79</v>
      </c>
    </row>
    <row r="2534" spans="1:18">
      <c r="A2534" s="296">
        <v>1917641</v>
      </c>
      <c r="B2534" s="343" t="s">
        <v>2561</v>
      </c>
      <c r="C2534" s="296" t="s">
        <v>222</v>
      </c>
      <c r="D2534" s="344">
        <v>16.91</v>
      </c>
      <c r="E2534" s="360">
        <v>0</v>
      </c>
      <c r="F2534" s="344">
        <v>12.5</v>
      </c>
      <c r="G2534" s="360">
        <v>0</v>
      </c>
      <c r="H2534" s="344">
        <v>12.84</v>
      </c>
      <c r="I2534" s="360">
        <v>0</v>
      </c>
      <c r="J2534" s="344">
        <v>13.04</v>
      </c>
      <c r="K2534" s="360">
        <v>0</v>
      </c>
      <c r="L2534" s="344">
        <v>12.46</v>
      </c>
      <c r="M2534" s="360">
        <v>0</v>
      </c>
      <c r="N2534" s="344">
        <v>12.84</v>
      </c>
      <c r="O2534" s="360">
        <v>0</v>
      </c>
      <c r="P2534" s="344">
        <v>11.86</v>
      </c>
      <c r="Q2534" s="360">
        <v>0</v>
      </c>
      <c r="R2534" s="344">
        <v>11.98</v>
      </c>
    </row>
    <row r="2535" spans="1:18">
      <c r="A2535" s="296">
        <v>1917644</v>
      </c>
      <c r="B2535" s="343" t="s">
        <v>2562</v>
      </c>
      <c r="C2535" s="296" t="s">
        <v>222</v>
      </c>
      <c r="D2535" s="344">
        <v>19.64</v>
      </c>
      <c r="E2535" s="360">
        <v>1</v>
      </c>
      <c r="F2535" s="344">
        <v>10.199999999999999</v>
      </c>
      <c r="G2535" s="360">
        <v>1</v>
      </c>
      <c r="H2535" s="344">
        <v>10.199999999999999</v>
      </c>
      <c r="I2535" s="360">
        <v>1</v>
      </c>
      <c r="J2535" s="344">
        <v>10.199999999999999</v>
      </c>
      <c r="K2535" s="360">
        <v>1</v>
      </c>
      <c r="L2535" s="344">
        <v>10.199999999999999</v>
      </c>
      <c r="M2535" s="360">
        <v>1</v>
      </c>
      <c r="N2535" s="344">
        <v>10.199999999999999</v>
      </c>
      <c r="O2535" s="360">
        <v>1</v>
      </c>
      <c r="P2535" s="344">
        <v>10.199999999999999</v>
      </c>
      <c r="Q2535" s="360">
        <v>1</v>
      </c>
      <c r="R2535" s="344">
        <v>10.199999999999999</v>
      </c>
    </row>
    <row r="2536" spans="1:18">
      <c r="A2536" s="296">
        <v>1917645</v>
      </c>
      <c r="B2536" s="343" t="s">
        <v>2563</v>
      </c>
      <c r="C2536" s="296" t="s">
        <v>222</v>
      </c>
      <c r="D2536" s="344">
        <v>19.87</v>
      </c>
      <c r="E2536" s="360">
        <v>1</v>
      </c>
      <c r="F2536" s="344">
        <v>2.73</v>
      </c>
      <c r="G2536" s="360">
        <v>1</v>
      </c>
      <c r="H2536" s="344">
        <v>2.73</v>
      </c>
      <c r="I2536" s="360">
        <v>1</v>
      </c>
      <c r="J2536" s="344">
        <v>2.73</v>
      </c>
      <c r="K2536" s="360">
        <v>1</v>
      </c>
      <c r="L2536" s="344">
        <v>2.73</v>
      </c>
      <c r="M2536" s="360">
        <v>1</v>
      </c>
      <c r="N2536" s="344">
        <v>2.73</v>
      </c>
      <c r="O2536" s="360">
        <v>1</v>
      </c>
      <c r="P2536" s="344">
        <v>2.73</v>
      </c>
      <c r="Q2536" s="360">
        <v>1</v>
      </c>
      <c r="R2536" s="344">
        <v>2.73</v>
      </c>
    </row>
    <row r="2537" spans="1:18">
      <c r="A2537" s="296">
        <v>1917653</v>
      </c>
      <c r="B2537" s="343" t="s">
        <v>2564</v>
      </c>
      <c r="C2537" s="296" t="s">
        <v>222</v>
      </c>
      <c r="D2537" s="344">
        <v>24.46</v>
      </c>
      <c r="E2537" s="360">
        <v>1</v>
      </c>
      <c r="F2537" s="344">
        <v>12.76</v>
      </c>
      <c r="G2537" s="360">
        <v>1</v>
      </c>
      <c r="H2537" s="344">
        <v>12.76</v>
      </c>
      <c r="I2537" s="360">
        <v>1</v>
      </c>
      <c r="J2537" s="344">
        <v>12.76</v>
      </c>
      <c r="K2537" s="360">
        <v>1</v>
      </c>
      <c r="L2537" s="344">
        <v>12.76</v>
      </c>
      <c r="M2537" s="360">
        <v>1</v>
      </c>
      <c r="N2537" s="344">
        <v>12.76</v>
      </c>
      <c r="O2537" s="360">
        <v>1</v>
      </c>
      <c r="P2537" s="344">
        <v>12.76</v>
      </c>
      <c r="Q2537" s="360">
        <v>1</v>
      </c>
      <c r="R2537" s="344">
        <v>12.76</v>
      </c>
    </row>
    <row r="2538" spans="1:18">
      <c r="A2538" s="296">
        <v>1917659</v>
      </c>
      <c r="B2538" s="343" t="s">
        <v>2565</v>
      </c>
      <c r="C2538" s="296" t="s">
        <v>222</v>
      </c>
      <c r="D2538" s="344">
        <v>19.329999999999998</v>
      </c>
      <c r="E2538" s="360">
        <v>1</v>
      </c>
      <c r="F2538" s="344">
        <v>41.5</v>
      </c>
      <c r="G2538" s="360">
        <v>1</v>
      </c>
      <c r="H2538" s="344">
        <v>41.5</v>
      </c>
      <c r="I2538" s="360">
        <v>1</v>
      </c>
      <c r="J2538" s="344">
        <v>41.5</v>
      </c>
      <c r="K2538" s="360">
        <v>1</v>
      </c>
      <c r="L2538" s="344">
        <v>41.5</v>
      </c>
      <c r="M2538" s="360">
        <v>1</v>
      </c>
      <c r="N2538" s="344">
        <v>41.5</v>
      </c>
      <c r="O2538" s="360">
        <v>1</v>
      </c>
      <c r="P2538" s="344">
        <v>41.5</v>
      </c>
      <c r="Q2538" s="360">
        <v>1</v>
      </c>
      <c r="R2538" s="344">
        <v>41.5</v>
      </c>
    </row>
    <row r="2539" spans="1:18">
      <c r="A2539" s="296">
        <v>1917660</v>
      </c>
      <c r="B2539" s="343" t="s">
        <v>2566</v>
      </c>
      <c r="C2539" s="296" t="s">
        <v>222</v>
      </c>
      <c r="D2539" s="344">
        <v>19.489999999999998</v>
      </c>
      <c r="E2539" s="360">
        <v>1</v>
      </c>
      <c r="F2539" s="344">
        <v>11.13</v>
      </c>
      <c r="G2539" s="360">
        <v>1</v>
      </c>
      <c r="H2539" s="344">
        <v>11.13</v>
      </c>
      <c r="I2539" s="360">
        <v>1</v>
      </c>
      <c r="J2539" s="344">
        <v>11.13</v>
      </c>
      <c r="K2539" s="360">
        <v>1</v>
      </c>
      <c r="L2539" s="344">
        <v>11.13</v>
      </c>
      <c r="M2539" s="360">
        <v>1</v>
      </c>
      <c r="N2539" s="344">
        <v>11.13</v>
      </c>
      <c r="O2539" s="360">
        <v>1</v>
      </c>
      <c r="P2539" s="344">
        <v>11.13</v>
      </c>
      <c r="Q2539" s="360">
        <v>1</v>
      </c>
      <c r="R2539" s="344">
        <v>11.13</v>
      </c>
    </row>
    <row r="2540" spans="1:18">
      <c r="A2540" s="296">
        <v>1917661</v>
      </c>
      <c r="B2540" s="343" t="s">
        <v>2567</v>
      </c>
      <c r="C2540" s="296" t="s">
        <v>222</v>
      </c>
      <c r="D2540" s="344">
        <v>19.64</v>
      </c>
      <c r="E2540" s="360">
        <v>1</v>
      </c>
      <c r="F2540" s="344">
        <v>51.93</v>
      </c>
      <c r="G2540" s="360">
        <v>1</v>
      </c>
      <c r="H2540" s="344">
        <v>51.93</v>
      </c>
      <c r="I2540" s="360">
        <v>1</v>
      </c>
      <c r="J2540" s="344">
        <v>51.93</v>
      </c>
      <c r="K2540" s="360">
        <v>1</v>
      </c>
      <c r="L2540" s="344">
        <v>51.93</v>
      </c>
      <c r="M2540" s="360">
        <v>1</v>
      </c>
      <c r="N2540" s="344">
        <v>51.93</v>
      </c>
      <c r="O2540" s="360">
        <v>1</v>
      </c>
      <c r="P2540" s="344">
        <v>51.93</v>
      </c>
      <c r="Q2540" s="360">
        <v>1</v>
      </c>
      <c r="R2540" s="344">
        <v>51.93</v>
      </c>
    </row>
    <row r="2541" spans="1:18">
      <c r="A2541" s="296">
        <v>1917662</v>
      </c>
      <c r="B2541" s="343" t="s">
        <v>2568</v>
      </c>
      <c r="C2541" s="296" t="s">
        <v>222</v>
      </c>
      <c r="D2541" s="344">
        <v>19.79</v>
      </c>
      <c r="E2541" s="360">
        <v>0</v>
      </c>
      <c r="F2541" s="344">
        <v>42.68</v>
      </c>
      <c r="G2541" s="360">
        <v>0</v>
      </c>
      <c r="H2541" s="344">
        <v>43.84</v>
      </c>
      <c r="I2541" s="360">
        <v>0</v>
      </c>
      <c r="J2541" s="344">
        <v>44.53</v>
      </c>
      <c r="K2541" s="360">
        <v>0</v>
      </c>
      <c r="L2541" s="344">
        <v>42.55</v>
      </c>
      <c r="M2541" s="360">
        <v>0</v>
      </c>
      <c r="N2541" s="344">
        <v>43.84</v>
      </c>
      <c r="O2541" s="360">
        <v>0</v>
      </c>
      <c r="P2541" s="344">
        <v>40.5</v>
      </c>
      <c r="Q2541" s="360">
        <v>0</v>
      </c>
      <c r="R2541" s="344">
        <v>40.909999999999997</v>
      </c>
    </row>
    <row r="2542" spans="1:18">
      <c r="A2542" s="296">
        <v>1917663</v>
      </c>
      <c r="B2542" s="343" t="s">
        <v>2569</v>
      </c>
      <c r="C2542" s="296" t="s">
        <v>222</v>
      </c>
      <c r="D2542" s="344">
        <v>20.02</v>
      </c>
      <c r="E2542" s="360">
        <v>1</v>
      </c>
      <c r="F2542" s="344">
        <v>0.5</v>
      </c>
      <c r="G2542" s="360">
        <v>1</v>
      </c>
      <c r="H2542" s="344">
        <v>0.5</v>
      </c>
      <c r="I2542" s="360">
        <v>1</v>
      </c>
      <c r="J2542" s="344">
        <v>0.5</v>
      </c>
      <c r="K2542" s="360">
        <v>1</v>
      </c>
      <c r="L2542" s="344">
        <v>0.5</v>
      </c>
      <c r="M2542" s="360">
        <v>1</v>
      </c>
      <c r="N2542" s="344">
        <v>0.5</v>
      </c>
      <c r="O2542" s="360">
        <v>1</v>
      </c>
      <c r="P2542" s="344">
        <v>0.5</v>
      </c>
      <c r="Q2542" s="360">
        <v>1</v>
      </c>
      <c r="R2542" s="344">
        <v>0.5</v>
      </c>
    </row>
    <row r="2543" spans="1:18">
      <c r="A2543" s="296">
        <v>1917664</v>
      </c>
      <c r="B2543" s="343" t="s">
        <v>2570</v>
      </c>
      <c r="C2543" s="296" t="s">
        <v>222</v>
      </c>
      <c r="D2543" s="344">
        <v>20.32</v>
      </c>
      <c r="E2543" s="360">
        <v>1</v>
      </c>
      <c r="F2543" s="344">
        <v>0.1</v>
      </c>
      <c r="G2543" s="360">
        <v>1</v>
      </c>
      <c r="H2543" s="344">
        <v>0.1</v>
      </c>
      <c r="I2543" s="360">
        <v>1</v>
      </c>
      <c r="J2543" s="344">
        <v>0.1</v>
      </c>
      <c r="K2543" s="360">
        <v>1</v>
      </c>
      <c r="L2543" s="344">
        <v>0.1</v>
      </c>
      <c r="M2543" s="360">
        <v>1</v>
      </c>
      <c r="N2543" s="344">
        <v>0.1</v>
      </c>
      <c r="O2543" s="360">
        <v>1</v>
      </c>
      <c r="P2543" s="344">
        <v>0.1</v>
      </c>
      <c r="Q2543" s="360">
        <v>1</v>
      </c>
      <c r="R2543" s="344">
        <v>0.1</v>
      </c>
    </row>
    <row r="2544" spans="1:18">
      <c r="A2544" s="296">
        <v>1917665</v>
      </c>
      <c r="B2544" s="343" t="s">
        <v>2571</v>
      </c>
      <c r="C2544" s="296" t="s">
        <v>222</v>
      </c>
      <c r="D2544" s="344">
        <v>20.78</v>
      </c>
      <c r="E2544" s="360">
        <v>1</v>
      </c>
      <c r="F2544" s="344">
        <v>0.48</v>
      </c>
      <c r="G2544" s="360">
        <v>1</v>
      </c>
      <c r="H2544" s="344">
        <v>0.48</v>
      </c>
      <c r="I2544" s="360">
        <v>1</v>
      </c>
      <c r="J2544" s="344">
        <v>0.48</v>
      </c>
      <c r="K2544" s="360">
        <v>1</v>
      </c>
      <c r="L2544" s="344">
        <v>0.48</v>
      </c>
      <c r="M2544" s="360">
        <v>1</v>
      </c>
      <c r="N2544" s="344">
        <v>0.48</v>
      </c>
      <c r="O2544" s="360">
        <v>1</v>
      </c>
      <c r="P2544" s="344">
        <v>0.48</v>
      </c>
      <c r="Q2544" s="360">
        <v>1</v>
      </c>
      <c r="R2544" s="344">
        <v>0.48</v>
      </c>
    </row>
    <row r="2545" spans="1:18">
      <c r="A2545" s="296">
        <v>1917655</v>
      </c>
      <c r="B2545" s="343" t="s">
        <v>2572</v>
      </c>
      <c r="C2545" s="296" t="s">
        <v>222</v>
      </c>
      <c r="D2545" s="344">
        <v>16.91</v>
      </c>
      <c r="E2545" s="360">
        <v>0</v>
      </c>
      <c r="F2545" s="344">
        <v>8.9499999999999993</v>
      </c>
      <c r="G2545" s="360">
        <v>0</v>
      </c>
      <c r="H2545" s="344">
        <v>10.09</v>
      </c>
      <c r="I2545" s="360">
        <v>0</v>
      </c>
      <c r="J2545" s="344">
        <v>8.49</v>
      </c>
      <c r="K2545" s="360">
        <v>0</v>
      </c>
      <c r="L2545" s="344">
        <v>9.0500000000000007</v>
      </c>
      <c r="M2545" s="360">
        <v>0</v>
      </c>
      <c r="N2545" s="344">
        <v>9.17</v>
      </c>
      <c r="O2545" s="360">
        <v>0</v>
      </c>
      <c r="P2545" s="344">
        <v>8.58</v>
      </c>
      <c r="Q2545" s="360">
        <v>0</v>
      </c>
      <c r="R2545" s="344">
        <v>8.7899999999999991</v>
      </c>
    </row>
    <row r="2546" spans="1:18">
      <c r="A2546" s="296">
        <v>1917656</v>
      </c>
      <c r="B2546" s="343" t="s">
        <v>2573</v>
      </c>
      <c r="C2546" s="296" t="s">
        <v>222</v>
      </c>
      <c r="D2546" s="344">
        <v>18.73</v>
      </c>
      <c r="E2546" s="360">
        <v>0</v>
      </c>
      <c r="F2546" s="344">
        <v>0.1</v>
      </c>
      <c r="G2546" s="360">
        <v>0</v>
      </c>
      <c r="H2546" s="344">
        <v>0.09</v>
      </c>
      <c r="I2546" s="360">
        <v>1</v>
      </c>
      <c r="J2546" s="344">
        <v>0.09</v>
      </c>
      <c r="K2546" s="360">
        <v>0</v>
      </c>
      <c r="L2546" s="344">
        <v>0.1</v>
      </c>
      <c r="M2546" s="360">
        <v>0</v>
      </c>
      <c r="N2546" s="344">
        <v>0.12</v>
      </c>
      <c r="O2546" s="360">
        <v>0</v>
      </c>
      <c r="P2546" s="344">
        <v>0.1</v>
      </c>
      <c r="Q2546" s="360">
        <v>0</v>
      </c>
      <c r="R2546" s="344">
        <v>0.09</v>
      </c>
    </row>
    <row r="2547" spans="1:18">
      <c r="A2547" s="296">
        <v>1917654</v>
      </c>
      <c r="B2547" s="343" t="s">
        <v>2574</v>
      </c>
      <c r="C2547" s="296" t="s">
        <v>222</v>
      </c>
      <c r="D2547" s="344">
        <v>16.649999999999999</v>
      </c>
      <c r="E2547" s="360">
        <v>0</v>
      </c>
      <c r="F2547" s="344">
        <v>0.02</v>
      </c>
      <c r="G2547" s="360">
        <v>0</v>
      </c>
      <c r="H2547" s="344">
        <v>0.01</v>
      </c>
      <c r="I2547" s="360">
        <v>1</v>
      </c>
      <c r="J2547" s="344">
        <v>0.02</v>
      </c>
      <c r="K2547" s="360">
        <v>0</v>
      </c>
      <c r="L2547" s="344">
        <v>0.02</v>
      </c>
      <c r="M2547" s="360">
        <v>0</v>
      </c>
      <c r="N2547" s="344">
        <v>0.02</v>
      </c>
      <c r="O2547" s="360">
        <v>0</v>
      </c>
      <c r="P2547" s="344">
        <v>0.02</v>
      </c>
      <c r="Q2547" s="360">
        <v>0</v>
      </c>
      <c r="R2547" s="344">
        <v>0.01</v>
      </c>
    </row>
    <row r="2548" spans="1:18">
      <c r="A2548" s="296">
        <v>1917657</v>
      </c>
      <c r="B2548" s="343" t="s">
        <v>2575</v>
      </c>
      <c r="C2548" s="296" t="s">
        <v>222</v>
      </c>
      <c r="D2548" s="344">
        <v>18.95</v>
      </c>
      <c r="E2548" s="360">
        <v>0</v>
      </c>
      <c r="F2548" s="344">
        <v>7.0000000000000007E-2</v>
      </c>
      <c r="G2548" s="360">
        <v>0</v>
      </c>
      <c r="H2548" s="344">
        <v>0.06</v>
      </c>
      <c r="I2548" s="360">
        <v>1</v>
      </c>
      <c r="J2548" s="344">
        <v>0.06</v>
      </c>
      <c r="K2548" s="360">
        <v>0</v>
      </c>
      <c r="L2548" s="344">
        <v>7.0000000000000007E-2</v>
      </c>
      <c r="M2548" s="360">
        <v>0</v>
      </c>
      <c r="N2548" s="344">
        <v>0.08</v>
      </c>
      <c r="O2548" s="360">
        <v>0</v>
      </c>
      <c r="P2548" s="344">
        <v>7.0000000000000007E-2</v>
      </c>
      <c r="Q2548" s="360">
        <v>0</v>
      </c>
      <c r="R2548" s="344">
        <v>0.06</v>
      </c>
    </row>
    <row r="2549" spans="1:18">
      <c r="A2549" s="296">
        <v>1917658</v>
      </c>
      <c r="B2549" s="343" t="s">
        <v>2576</v>
      </c>
      <c r="C2549" s="296" t="s">
        <v>222</v>
      </c>
      <c r="D2549" s="344">
        <v>19.11</v>
      </c>
      <c r="E2549" s="360">
        <v>0</v>
      </c>
      <c r="F2549" s="344">
        <v>1.49</v>
      </c>
      <c r="G2549" s="360">
        <v>0</v>
      </c>
      <c r="H2549" s="344">
        <v>1.33</v>
      </c>
      <c r="I2549" s="360">
        <v>0</v>
      </c>
      <c r="J2549" s="344">
        <v>1.25</v>
      </c>
      <c r="K2549" s="360">
        <v>0</v>
      </c>
      <c r="L2549" s="344">
        <v>1.44</v>
      </c>
      <c r="M2549" s="360">
        <v>0</v>
      </c>
      <c r="N2549" s="344">
        <v>1.41</v>
      </c>
      <c r="O2549" s="360">
        <v>0</v>
      </c>
      <c r="P2549" s="344">
        <v>0.97</v>
      </c>
      <c r="Q2549" s="360">
        <v>0</v>
      </c>
      <c r="R2549" s="344">
        <v>1.1499999999999999</v>
      </c>
    </row>
    <row r="2550" spans="1:18">
      <c r="A2550" s="296">
        <v>1917666</v>
      </c>
      <c r="B2550" s="343" t="s">
        <v>2577</v>
      </c>
      <c r="C2550" s="296" t="s">
        <v>222</v>
      </c>
      <c r="D2550" s="344">
        <v>21.08</v>
      </c>
      <c r="E2550" s="360"/>
      <c r="F2550" s="344">
        <v>0</v>
      </c>
      <c r="G2550" s="360"/>
      <c r="H2550" s="344">
        <v>0</v>
      </c>
      <c r="I2550" s="360"/>
      <c r="J2550" s="344">
        <v>0</v>
      </c>
      <c r="K2550" s="360"/>
      <c r="L2550" s="344">
        <v>0</v>
      </c>
      <c r="M2550" s="360"/>
      <c r="N2550" s="344">
        <v>0</v>
      </c>
      <c r="O2550" s="360"/>
      <c r="P2550" s="344">
        <v>0</v>
      </c>
      <c r="Q2550" s="360"/>
      <c r="R2550" s="344">
        <v>0</v>
      </c>
    </row>
    <row r="2551" spans="1:18">
      <c r="A2551" s="296">
        <v>1917672</v>
      </c>
      <c r="B2551" s="343" t="s">
        <v>2578</v>
      </c>
      <c r="C2551" s="296" t="s">
        <v>222</v>
      </c>
      <c r="D2551" s="344">
        <v>19.260000000000002</v>
      </c>
      <c r="E2551" s="360"/>
      <c r="F2551" s="344">
        <v>0</v>
      </c>
      <c r="G2551" s="360"/>
      <c r="H2551" s="344">
        <v>0</v>
      </c>
      <c r="I2551" s="360"/>
      <c r="J2551" s="344">
        <v>0</v>
      </c>
      <c r="K2551" s="360"/>
      <c r="L2551" s="344">
        <v>0</v>
      </c>
      <c r="M2551" s="360"/>
      <c r="N2551" s="344">
        <v>0</v>
      </c>
      <c r="O2551" s="360"/>
      <c r="P2551" s="344">
        <v>0</v>
      </c>
      <c r="Q2551" s="360"/>
      <c r="R2551" s="344">
        <v>0</v>
      </c>
    </row>
    <row r="2552" spans="1:18">
      <c r="A2552" s="296">
        <v>1917673</v>
      </c>
      <c r="B2552" s="343" t="s">
        <v>2579</v>
      </c>
      <c r="C2552" s="296" t="s">
        <v>222</v>
      </c>
      <c r="D2552" s="344">
        <v>19.489999999999998</v>
      </c>
      <c r="E2552" s="360"/>
      <c r="F2552" s="344">
        <v>0</v>
      </c>
      <c r="G2552" s="360"/>
      <c r="H2552" s="344">
        <v>0</v>
      </c>
      <c r="I2552" s="360"/>
      <c r="J2552" s="344">
        <v>0</v>
      </c>
      <c r="K2552" s="360"/>
      <c r="L2552" s="344">
        <v>0</v>
      </c>
      <c r="M2552" s="360"/>
      <c r="N2552" s="344">
        <v>0</v>
      </c>
      <c r="O2552" s="360"/>
      <c r="P2552" s="344">
        <v>0</v>
      </c>
      <c r="Q2552" s="360"/>
      <c r="R2552" s="344">
        <v>0</v>
      </c>
    </row>
    <row r="2553" spans="1:18">
      <c r="A2553" s="296">
        <v>1917674</v>
      </c>
      <c r="B2553" s="343" t="s">
        <v>2580</v>
      </c>
      <c r="C2553" s="296" t="s">
        <v>222</v>
      </c>
      <c r="D2553" s="344">
        <v>19.64</v>
      </c>
      <c r="E2553" s="360">
        <v>0</v>
      </c>
      <c r="F2553" s="344">
        <v>1.03</v>
      </c>
      <c r="G2553" s="360">
        <v>0</v>
      </c>
      <c r="H2553" s="344">
        <v>0.92</v>
      </c>
      <c r="I2553" s="360">
        <v>0</v>
      </c>
      <c r="J2553" s="344">
        <v>0.86</v>
      </c>
      <c r="K2553" s="360">
        <v>0</v>
      </c>
      <c r="L2553" s="344">
        <v>0.99</v>
      </c>
      <c r="M2553" s="360">
        <v>0</v>
      </c>
      <c r="N2553" s="344">
        <v>0.97</v>
      </c>
      <c r="O2553" s="360">
        <v>0</v>
      </c>
      <c r="P2553" s="344">
        <v>0.67</v>
      </c>
      <c r="Q2553" s="360">
        <v>0</v>
      </c>
      <c r="R2553" s="344">
        <v>0.79</v>
      </c>
    </row>
    <row r="2554" spans="1:18">
      <c r="A2554" s="296">
        <v>1917675</v>
      </c>
      <c r="B2554" s="343" t="s">
        <v>2581</v>
      </c>
      <c r="C2554" s="296" t="s">
        <v>222</v>
      </c>
      <c r="D2554" s="344">
        <v>19.79</v>
      </c>
      <c r="E2554" s="360">
        <v>1</v>
      </c>
      <c r="F2554" s="344">
        <v>0.03</v>
      </c>
      <c r="G2554" s="360">
        <v>1</v>
      </c>
      <c r="H2554" s="344">
        <v>0.03</v>
      </c>
      <c r="I2554" s="360">
        <v>1</v>
      </c>
      <c r="J2554" s="344">
        <v>0.03</v>
      </c>
      <c r="K2554" s="360">
        <v>1</v>
      </c>
      <c r="L2554" s="344">
        <v>0.04</v>
      </c>
      <c r="M2554" s="360">
        <v>0</v>
      </c>
      <c r="N2554" s="344">
        <v>0.06</v>
      </c>
      <c r="O2554" s="360">
        <v>0</v>
      </c>
      <c r="P2554" s="344">
        <v>0.03</v>
      </c>
      <c r="Q2554" s="360">
        <v>1</v>
      </c>
      <c r="R2554" s="344">
        <v>0.02</v>
      </c>
    </row>
    <row r="2555" spans="1:18">
      <c r="A2555" s="296">
        <v>1917676</v>
      </c>
      <c r="B2555" s="343" t="s">
        <v>2582</v>
      </c>
      <c r="C2555" s="296" t="s">
        <v>222</v>
      </c>
      <c r="D2555" s="344">
        <v>19.940000000000001</v>
      </c>
      <c r="E2555" s="360">
        <v>1</v>
      </c>
      <c r="F2555" s="344">
        <v>0.01</v>
      </c>
      <c r="G2555" s="360">
        <v>1</v>
      </c>
      <c r="H2555" s="344">
        <v>0.01</v>
      </c>
      <c r="I2555" s="360">
        <v>1</v>
      </c>
      <c r="J2555" s="344">
        <v>0.01</v>
      </c>
      <c r="K2555" s="360">
        <v>1</v>
      </c>
      <c r="L2555" s="344">
        <v>0.01</v>
      </c>
      <c r="M2555" s="360">
        <v>0</v>
      </c>
      <c r="N2555" s="344">
        <v>0.02</v>
      </c>
      <c r="O2555" s="360">
        <v>0</v>
      </c>
      <c r="P2555" s="344">
        <v>0.01</v>
      </c>
      <c r="Q2555" s="360">
        <v>1</v>
      </c>
      <c r="R2555" s="344">
        <v>0.01</v>
      </c>
    </row>
    <row r="2556" spans="1:18">
      <c r="A2556" s="296">
        <v>1917677</v>
      </c>
      <c r="B2556" s="343" t="s">
        <v>2583</v>
      </c>
      <c r="C2556" s="296" t="s">
        <v>222</v>
      </c>
      <c r="D2556" s="344">
        <v>20.25</v>
      </c>
      <c r="E2556" s="360">
        <v>1</v>
      </c>
      <c r="F2556" s="344">
        <v>0.02</v>
      </c>
      <c r="G2556" s="360">
        <v>1</v>
      </c>
      <c r="H2556" s="344">
        <v>0.02</v>
      </c>
      <c r="I2556" s="360">
        <v>1</v>
      </c>
      <c r="J2556" s="344">
        <v>0.02</v>
      </c>
      <c r="K2556" s="360">
        <v>1</v>
      </c>
      <c r="L2556" s="344">
        <v>0.03</v>
      </c>
      <c r="M2556" s="360">
        <v>0</v>
      </c>
      <c r="N2556" s="344">
        <v>0.04</v>
      </c>
      <c r="O2556" s="360">
        <v>0</v>
      </c>
      <c r="P2556" s="344">
        <v>0.02</v>
      </c>
      <c r="Q2556" s="360">
        <v>1</v>
      </c>
      <c r="R2556" s="344">
        <v>0.02</v>
      </c>
    </row>
    <row r="2557" spans="1:18">
      <c r="A2557" s="296">
        <v>1917678</v>
      </c>
      <c r="B2557" s="343" t="s">
        <v>2584</v>
      </c>
      <c r="C2557" s="296" t="s">
        <v>222</v>
      </c>
      <c r="D2557" s="344">
        <v>20.7</v>
      </c>
      <c r="E2557" s="360">
        <v>1</v>
      </c>
      <c r="F2557" s="344">
        <v>3.82</v>
      </c>
      <c r="G2557" s="360">
        <v>1</v>
      </c>
      <c r="H2557" s="344">
        <v>3.82</v>
      </c>
      <c r="I2557" s="360">
        <v>1</v>
      </c>
      <c r="J2557" s="344">
        <v>3.82</v>
      </c>
      <c r="K2557" s="360">
        <v>1</v>
      </c>
      <c r="L2557" s="344">
        <v>3.82</v>
      </c>
      <c r="M2557" s="360">
        <v>1</v>
      </c>
      <c r="N2557" s="344">
        <v>3.82</v>
      </c>
      <c r="O2557" s="360">
        <v>1</v>
      </c>
      <c r="P2557" s="344">
        <v>3.82</v>
      </c>
      <c r="Q2557" s="360">
        <v>1</v>
      </c>
      <c r="R2557" s="344">
        <v>3.82</v>
      </c>
    </row>
    <row r="2558" spans="1:18">
      <c r="A2558" s="296">
        <v>1917668</v>
      </c>
      <c r="B2558" s="343" t="s">
        <v>2585</v>
      </c>
      <c r="C2558" s="296" t="s">
        <v>222</v>
      </c>
      <c r="D2558" s="344">
        <v>18.57</v>
      </c>
      <c r="E2558" s="360">
        <v>1</v>
      </c>
      <c r="F2558" s="344">
        <v>1.32</v>
      </c>
      <c r="G2558" s="360">
        <v>1</v>
      </c>
      <c r="H2558" s="344">
        <v>1.32</v>
      </c>
      <c r="I2558" s="360">
        <v>1</v>
      </c>
      <c r="J2558" s="344">
        <v>1.32</v>
      </c>
      <c r="K2558" s="360">
        <v>1</v>
      </c>
      <c r="L2558" s="344">
        <v>1.32</v>
      </c>
      <c r="M2558" s="360">
        <v>1</v>
      </c>
      <c r="N2558" s="344">
        <v>1.32</v>
      </c>
      <c r="O2558" s="360">
        <v>1</v>
      </c>
      <c r="P2558" s="344">
        <v>1.32</v>
      </c>
      <c r="Q2558" s="360">
        <v>1</v>
      </c>
      <c r="R2558" s="344">
        <v>1.32</v>
      </c>
    </row>
    <row r="2559" spans="1:18">
      <c r="A2559" s="296">
        <v>1917669</v>
      </c>
      <c r="B2559" s="343" t="s">
        <v>2586</v>
      </c>
      <c r="C2559" s="296" t="s">
        <v>222</v>
      </c>
      <c r="D2559" s="344">
        <v>18.73</v>
      </c>
      <c r="E2559" s="360">
        <v>1</v>
      </c>
      <c r="F2559" s="344">
        <v>4.78</v>
      </c>
      <c r="G2559" s="360">
        <v>1</v>
      </c>
      <c r="H2559" s="344">
        <v>4.78</v>
      </c>
      <c r="I2559" s="360">
        <v>1</v>
      </c>
      <c r="J2559" s="344">
        <v>4.78</v>
      </c>
      <c r="K2559" s="360">
        <v>1</v>
      </c>
      <c r="L2559" s="344">
        <v>4.78</v>
      </c>
      <c r="M2559" s="360">
        <v>1</v>
      </c>
      <c r="N2559" s="344">
        <v>4.78</v>
      </c>
      <c r="O2559" s="360">
        <v>1</v>
      </c>
      <c r="P2559" s="344">
        <v>4.78</v>
      </c>
      <c r="Q2559" s="360">
        <v>1</v>
      </c>
      <c r="R2559" s="344">
        <v>4.78</v>
      </c>
    </row>
    <row r="2560" spans="1:18">
      <c r="A2560" s="296">
        <v>1917667</v>
      </c>
      <c r="B2560" s="343" t="s">
        <v>2587</v>
      </c>
      <c r="C2560" s="296" t="s">
        <v>222</v>
      </c>
      <c r="D2560" s="344">
        <v>16.72</v>
      </c>
      <c r="E2560" s="360">
        <v>0</v>
      </c>
      <c r="F2560" s="344">
        <v>178.59</v>
      </c>
      <c r="G2560" s="360">
        <v>0</v>
      </c>
      <c r="H2560" s="344">
        <v>183.45</v>
      </c>
      <c r="I2560" s="360">
        <v>0</v>
      </c>
      <c r="J2560" s="344">
        <v>186.3</v>
      </c>
      <c r="K2560" s="360">
        <v>0</v>
      </c>
      <c r="L2560" s="344">
        <v>178.02</v>
      </c>
      <c r="M2560" s="360">
        <v>0</v>
      </c>
      <c r="N2560" s="344">
        <v>183.45</v>
      </c>
      <c r="O2560" s="360">
        <v>0</v>
      </c>
      <c r="P2560" s="344">
        <v>169.44</v>
      </c>
      <c r="Q2560" s="360">
        <v>0</v>
      </c>
      <c r="R2560" s="344">
        <v>171.16</v>
      </c>
    </row>
    <row r="2561" spans="1:18">
      <c r="A2561" s="296">
        <v>1917670</v>
      </c>
      <c r="B2561" s="343" t="s">
        <v>2588</v>
      </c>
      <c r="C2561" s="296" t="s">
        <v>222</v>
      </c>
      <c r="D2561" s="344">
        <v>18.95</v>
      </c>
      <c r="E2561" s="360">
        <v>1</v>
      </c>
      <c r="F2561" s="344">
        <v>4.7</v>
      </c>
      <c r="G2561" s="360">
        <v>1</v>
      </c>
      <c r="H2561" s="344">
        <v>4.7</v>
      </c>
      <c r="I2561" s="360">
        <v>1</v>
      </c>
      <c r="J2561" s="344">
        <v>4.7</v>
      </c>
      <c r="K2561" s="360">
        <v>1</v>
      </c>
      <c r="L2561" s="344">
        <v>4.7</v>
      </c>
      <c r="M2561" s="360">
        <v>1</v>
      </c>
      <c r="N2561" s="344">
        <v>4.7</v>
      </c>
      <c r="O2561" s="360">
        <v>1</v>
      </c>
      <c r="P2561" s="344">
        <v>4.7</v>
      </c>
      <c r="Q2561" s="360">
        <v>1</v>
      </c>
      <c r="R2561" s="344">
        <v>4.7</v>
      </c>
    </row>
    <row r="2562" spans="1:18">
      <c r="A2562" s="296">
        <v>1917671</v>
      </c>
      <c r="B2562" s="343" t="s">
        <v>2589</v>
      </c>
      <c r="C2562" s="296" t="s">
        <v>222</v>
      </c>
      <c r="D2562" s="344">
        <v>19.11</v>
      </c>
      <c r="E2562" s="360">
        <v>1</v>
      </c>
      <c r="F2562" s="344">
        <v>1.63</v>
      </c>
      <c r="G2562" s="360">
        <v>1</v>
      </c>
      <c r="H2562" s="344">
        <v>1.63</v>
      </c>
      <c r="I2562" s="360">
        <v>1</v>
      </c>
      <c r="J2562" s="344">
        <v>1.63</v>
      </c>
      <c r="K2562" s="360">
        <v>1</v>
      </c>
      <c r="L2562" s="344">
        <v>1.63</v>
      </c>
      <c r="M2562" s="360">
        <v>1</v>
      </c>
      <c r="N2562" s="344">
        <v>1.63</v>
      </c>
      <c r="O2562" s="360">
        <v>1</v>
      </c>
      <c r="P2562" s="344">
        <v>1.63</v>
      </c>
      <c r="Q2562" s="360">
        <v>1</v>
      </c>
      <c r="R2562" s="344">
        <v>1.63</v>
      </c>
    </row>
    <row r="2563" spans="1:18">
      <c r="A2563" s="296">
        <v>1917679</v>
      </c>
      <c r="B2563" s="343" t="s">
        <v>2590</v>
      </c>
      <c r="C2563" s="296" t="s">
        <v>222</v>
      </c>
      <c r="D2563" s="344">
        <v>20.93</v>
      </c>
      <c r="E2563" s="360">
        <v>1</v>
      </c>
      <c r="F2563" s="344">
        <v>5.88</v>
      </c>
      <c r="G2563" s="360">
        <v>1</v>
      </c>
      <c r="H2563" s="344">
        <v>5.88</v>
      </c>
      <c r="I2563" s="360">
        <v>1</v>
      </c>
      <c r="J2563" s="344">
        <v>5.88</v>
      </c>
      <c r="K2563" s="360">
        <v>1</v>
      </c>
      <c r="L2563" s="344">
        <v>5.88</v>
      </c>
      <c r="M2563" s="360">
        <v>1</v>
      </c>
      <c r="N2563" s="344">
        <v>5.88</v>
      </c>
      <c r="O2563" s="360">
        <v>1</v>
      </c>
      <c r="P2563" s="344">
        <v>5.88</v>
      </c>
      <c r="Q2563" s="360">
        <v>1</v>
      </c>
      <c r="R2563" s="344">
        <v>5.88</v>
      </c>
    </row>
    <row r="2564" spans="1:18">
      <c r="A2564" s="296">
        <v>1917640</v>
      </c>
      <c r="B2564" s="343" t="s">
        <v>2591</v>
      </c>
      <c r="C2564" s="296" t="s">
        <v>222</v>
      </c>
      <c r="D2564" s="344">
        <v>9.02</v>
      </c>
      <c r="E2564" s="360">
        <v>0</v>
      </c>
      <c r="F2564" s="344">
        <v>267.88</v>
      </c>
      <c r="G2564" s="360">
        <v>0</v>
      </c>
      <c r="H2564" s="344">
        <v>275.17</v>
      </c>
      <c r="I2564" s="360">
        <v>0</v>
      </c>
      <c r="J2564" s="344">
        <v>279.45999999999998</v>
      </c>
      <c r="K2564" s="360">
        <v>0</v>
      </c>
      <c r="L2564" s="344">
        <v>267.02999999999997</v>
      </c>
      <c r="M2564" s="360">
        <v>0</v>
      </c>
      <c r="N2564" s="344">
        <v>275.17</v>
      </c>
      <c r="O2564" s="360">
        <v>0</v>
      </c>
      <c r="P2564" s="344">
        <v>254.17</v>
      </c>
      <c r="Q2564" s="360">
        <v>0</v>
      </c>
      <c r="R2564" s="344">
        <v>256.74</v>
      </c>
    </row>
    <row r="2565" spans="1:18">
      <c r="A2565" s="296">
        <v>1917686</v>
      </c>
      <c r="B2565" s="343" t="s">
        <v>2592</v>
      </c>
      <c r="C2565" s="296" t="s">
        <v>222</v>
      </c>
      <c r="D2565" s="344">
        <v>10.84</v>
      </c>
      <c r="E2565" s="360"/>
      <c r="F2565" s="344">
        <v>0</v>
      </c>
      <c r="G2565" s="360"/>
      <c r="H2565" s="344">
        <v>0</v>
      </c>
      <c r="I2565" s="360"/>
      <c r="J2565" s="344">
        <v>0</v>
      </c>
      <c r="K2565" s="360"/>
      <c r="L2565" s="344">
        <v>0</v>
      </c>
      <c r="M2565" s="360"/>
      <c r="N2565" s="344">
        <v>0</v>
      </c>
      <c r="O2565" s="360"/>
      <c r="P2565" s="344">
        <v>0</v>
      </c>
      <c r="Q2565" s="360"/>
      <c r="R2565" s="344">
        <v>0</v>
      </c>
    </row>
    <row r="2566" spans="1:18">
      <c r="A2566" s="296">
        <v>1917687</v>
      </c>
      <c r="B2566" s="343" t="s">
        <v>2593</v>
      </c>
      <c r="C2566" s="296" t="s">
        <v>222</v>
      </c>
      <c r="D2566" s="344">
        <v>11.14</v>
      </c>
      <c r="E2566" s="360"/>
      <c r="F2566" s="344">
        <v>0</v>
      </c>
      <c r="G2566" s="360"/>
      <c r="H2566" s="344">
        <v>0</v>
      </c>
      <c r="I2566" s="360"/>
      <c r="J2566" s="344">
        <v>0</v>
      </c>
      <c r="K2566" s="360"/>
      <c r="L2566" s="344">
        <v>0</v>
      </c>
      <c r="M2566" s="360"/>
      <c r="N2566" s="344">
        <v>0</v>
      </c>
      <c r="O2566" s="360"/>
      <c r="P2566" s="344">
        <v>0</v>
      </c>
      <c r="Q2566" s="360"/>
      <c r="R2566" s="344">
        <v>0</v>
      </c>
    </row>
    <row r="2567" spans="1:18">
      <c r="A2567" s="296">
        <v>1917688</v>
      </c>
      <c r="B2567" s="343" t="s">
        <v>2594</v>
      </c>
      <c r="C2567" s="296" t="s">
        <v>222</v>
      </c>
      <c r="D2567" s="344">
        <v>12.19</v>
      </c>
      <c r="E2567" s="360"/>
      <c r="F2567" s="344">
        <v>0</v>
      </c>
      <c r="G2567" s="360"/>
      <c r="H2567" s="344">
        <v>0</v>
      </c>
      <c r="I2567" s="360"/>
      <c r="J2567" s="344">
        <v>0</v>
      </c>
      <c r="K2567" s="360"/>
      <c r="L2567" s="344">
        <v>0</v>
      </c>
      <c r="M2567" s="360"/>
      <c r="N2567" s="344">
        <v>0</v>
      </c>
      <c r="O2567" s="360"/>
      <c r="P2567" s="344">
        <v>0</v>
      </c>
      <c r="Q2567" s="360"/>
      <c r="R2567" s="344">
        <v>0</v>
      </c>
    </row>
    <row r="2568" spans="1:18">
      <c r="A2568" s="296">
        <v>1917689</v>
      </c>
      <c r="B2568" s="343" t="s">
        <v>2595</v>
      </c>
      <c r="C2568" s="296" t="s">
        <v>222</v>
      </c>
      <c r="D2568" s="344">
        <v>12.51</v>
      </c>
      <c r="E2568" s="360">
        <v>0</v>
      </c>
      <c r="F2568" s="344">
        <v>0.02</v>
      </c>
      <c r="G2568" s="360">
        <v>0</v>
      </c>
      <c r="H2568" s="344">
        <v>0.01</v>
      </c>
      <c r="I2568" s="360">
        <v>0</v>
      </c>
      <c r="J2568" s="344">
        <v>0.01</v>
      </c>
      <c r="K2568" s="360">
        <v>0</v>
      </c>
      <c r="L2568" s="344">
        <v>0.02</v>
      </c>
      <c r="M2568" s="360">
        <v>0</v>
      </c>
      <c r="N2568" s="344">
        <v>0.02</v>
      </c>
      <c r="O2568" s="360">
        <v>0</v>
      </c>
      <c r="P2568" s="344">
        <v>0.01</v>
      </c>
      <c r="Q2568" s="360">
        <v>0</v>
      </c>
      <c r="R2568" s="344">
        <v>0.01</v>
      </c>
    </row>
    <row r="2569" spans="1:18">
      <c r="A2569" s="296">
        <v>1917690</v>
      </c>
      <c r="B2569" s="343" t="s">
        <v>2596</v>
      </c>
      <c r="C2569" s="296" t="s">
        <v>222</v>
      </c>
      <c r="D2569" s="344">
        <v>12.75</v>
      </c>
      <c r="E2569" s="360">
        <v>0</v>
      </c>
      <c r="F2569" s="344">
        <v>7.0000000000000007E-2</v>
      </c>
      <c r="G2569" s="360">
        <v>0</v>
      </c>
      <c r="H2569" s="344">
        <v>0.06</v>
      </c>
      <c r="I2569" s="360">
        <v>1</v>
      </c>
      <c r="J2569" s="344">
        <v>0.06</v>
      </c>
      <c r="K2569" s="360">
        <v>0</v>
      </c>
      <c r="L2569" s="344">
        <v>0.06</v>
      </c>
      <c r="M2569" s="360">
        <v>0</v>
      </c>
      <c r="N2569" s="344">
        <v>7.0000000000000007E-2</v>
      </c>
      <c r="O2569" s="360">
        <v>0</v>
      </c>
      <c r="P2569" s="344">
        <v>7.0000000000000007E-2</v>
      </c>
      <c r="Q2569" s="360">
        <v>0</v>
      </c>
      <c r="R2569" s="344">
        <v>0.06</v>
      </c>
    </row>
    <row r="2570" spans="1:18">
      <c r="A2570" s="296">
        <v>1917691</v>
      </c>
      <c r="B2570" s="343" t="s">
        <v>2597</v>
      </c>
      <c r="C2570" s="296" t="s">
        <v>222</v>
      </c>
      <c r="D2570" s="344">
        <v>13.23</v>
      </c>
      <c r="E2570" s="360">
        <v>0</v>
      </c>
      <c r="F2570" s="344">
        <v>0.01</v>
      </c>
      <c r="G2570" s="360">
        <v>0</v>
      </c>
      <c r="H2570" s="344">
        <v>0.01</v>
      </c>
      <c r="I2570" s="360">
        <v>1</v>
      </c>
      <c r="J2570" s="344">
        <v>0.01</v>
      </c>
      <c r="K2570" s="360">
        <v>0</v>
      </c>
      <c r="L2570" s="344">
        <v>0.01</v>
      </c>
      <c r="M2570" s="360">
        <v>0</v>
      </c>
      <c r="N2570" s="344">
        <v>0.01</v>
      </c>
      <c r="O2570" s="360">
        <v>0</v>
      </c>
      <c r="P2570" s="344">
        <v>0.01</v>
      </c>
      <c r="Q2570" s="360">
        <v>0</v>
      </c>
      <c r="R2570" s="344">
        <v>0.01</v>
      </c>
    </row>
    <row r="2571" spans="1:18">
      <c r="A2571" s="296">
        <v>1917692</v>
      </c>
      <c r="B2571" s="343" t="s">
        <v>2598</v>
      </c>
      <c r="C2571" s="296" t="s">
        <v>222</v>
      </c>
      <c r="D2571" s="344">
        <v>14.85</v>
      </c>
      <c r="E2571" s="360">
        <v>0</v>
      </c>
      <c r="F2571" s="344">
        <v>0.08</v>
      </c>
      <c r="G2571" s="360">
        <v>0</v>
      </c>
      <c r="H2571" s="344">
        <v>7.0000000000000007E-2</v>
      </c>
      <c r="I2571" s="360">
        <v>1</v>
      </c>
      <c r="J2571" s="344">
        <v>0.08</v>
      </c>
      <c r="K2571" s="360">
        <v>0</v>
      </c>
      <c r="L2571" s="344">
        <v>0.08</v>
      </c>
      <c r="M2571" s="360">
        <v>0</v>
      </c>
      <c r="N2571" s="344">
        <v>0.09</v>
      </c>
      <c r="O2571" s="360">
        <v>0</v>
      </c>
      <c r="P2571" s="344">
        <v>0.08</v>
      </c>
      <c r="Q2571" s="360">
        <v>0</v>
      </c>
      <c r="R2571" s="344">
        <v>7.0000000000000007E-2</v>
      </c>
    </row>
    <row r="2572" spans="1:18">
      <c r="A2572" s="296">
        <v>1917682</v>
      </c>
      <c r="B2572" s="343" t="s">
        <v>2599</v>
      </c>
      <c r="C2572" s="296" t="s">
        <v>222</v>
      </c>
      <c r="D2572" s="344">
        <v>9.59</v>
      </c>
      <c r="E2572" s="360">
        <v>0</v>
      </c>
      <c r="F2572" s="344">
        <v>0.74</v>
      </c>
      <c r="G2572" s="360">
        <v>0</v>
      </c>
      <c r="H2572" s="344">
        <v>0.66</v>
      </c>
      <c r="I2572" s="360">
        <v>0</v>
      </c>
      <c r="J2572" s="344">
        <v>0.62</v>
      </c>
      <c r="K2572" s="360">
        <v>0</v>
      </c>
      <c r="L2572" s="344">
        <v>0.72</v>
      </c>
      <c r="M2572" s="360">
        <v>0</v>
      </c>
      <c r="N2572" s="344">
        <v>0.7</v>
      </c>
      <c r="O2572" s="360">
        <v>0</v>
      </c>
      <c r="P2572" s="344">
        <v>0.48</v>
      </c>
      <c r="Q2572" s="360">
        <v>0</v>
      </c>
      <c r="R2572" s="344">
        <v>0.56999999999999995</v>
      </c>
    </row>
    <row r="2573" spans="1:18">
      <c r="A2573" s="296">
        <v>1917693</v>
      </c>
      <c r="B2573" s="343" t="s">
        <v>2600</v>
      </c>
      <c r="C2573" s="296" t="s">
        <v>222</v>
      </c>
      <c r="D2573" s="344">
        <v>15.25</v>
      </c>
      <c r="E2573" s="360">
        <v>0</v>
      </c>
      <c r="F2573" s="344">
        <v>0.1</v>
      </c>
      <c r="G2573" s="360">
        <v>0</v>
      </c>
      <c r="H2573" s="344">
        <v>0.08</v>
      </c>
      <c r="I2573" s="360">
        <v>1</v>
      </c>
      <c r="J2573" s="344">
        <v>0.09</v>
      </c>
      <c r="K2573" s="360">
        <v>0</v>
      </c>
      <c r="L2573" s="344">
        <v>0.09</v>
      </c>
      <c r="M2573" s="360">
        <v>0</v>
      </c>
      <c r="N2573" s="344">
        <v>0.11</v>
      </c>
      <c r="O2573" s="360">
        <v>0</v>
      </c>
      <c r="P2573" s="344">
        <v>0.1</v>
      </c>
      <c r="Q2573" s="360">
        <v>0</v>
      </c>
      <c r="R2573" s="344">
        <v>0.08</v>
      </c>
    </row>
    <row r="2574" spans="1:18">
      <c r="A2574" s="296">
        <v>1917683</v>
      </c>
      <c r="B2574" s="343" t="s">
        <v>2601</v>
      </c>
      <c r="C2574" s="296" t="s">
        <v>222</v>
      </c>
      <c r="D2574" s="344">
        <v>9.9499999999999993</v>
      </c>
      <c r="E2574" s="360">
        <v>0</v>
      </c>
      <c r="F2574" s="344">
        <v>0.02</v>
      </c>
      <c r="G2574" s="360">
        <v>0</v>
      </c>
      <c r="H2574" s="344">
        <v>0.01</v>
      </c>
      <c r="I2574" s="360">
        <v>1</v>
      </c>
      <c r="J2574" s="344">
        <v>0.02</v>
      </c>
      <c r="K2574" s="360">
        <v>0</v>
      </c>
      <c r="L2574" s="344">
        <v>0.02</v>
      </c>
      <c r="M2574" s="360">
        <v>0</v>
      </c>
      <c r="N2574" s="344">
        <v>0.02</v>
      </c>
      <c r="O2574" s="360">
        <v>0</v>
      </c>
      <c r="P2574" s="344">
        <v>0.02</v>
      </c>
      <c r="Q2574" s="360">
        <v>0</v>
      </c>
      <c r="R2574" s="344">
        <v>0.01</v>
      </c>
    </row>
    <row r="2575" spans="1:18">
      <c r="A2575" s="296">
        <v>1917681</v>
      </c>
      <c r="B2575" s="343" t="s">
        <v>2602</v>
      </c>
      <c r="C2575" s="296" t="s">
        <v>222</v>
      </c>
      <c r="D2575" s="344">
        <v>8.3000000000000007</v>
      </c>
      <c r="E2575" s="360">
        <v>0</v>
      </c>
      <c r="F2575" s="344">
        <v>0.12</v>
      </c>
      <c r="G2575" s="360">
        <v>0</v>
      </c>
      <c r="H2575" s="344">
        <v>0.1</v>
      </c>
      <c r="I2575" s="360">
        <v>1</v>
      </c>
      <c r="J2575" s="344">
        <v>0.11</v>
      </c>
      <c r="K2575" s="360">
        <v>0</v>
      </c>
      <c r="L2575" s="344">
        <v>0.11</v>
      </c>
      <c r="M2575" s="360">
        <v>0</v>
      </c>
      <c r="N2575" s="344">
        <v>0.13</v>
      </c>
      <c r="O2575" s="360">
        <v>0</v>
      </c>
      <c r="P2575" s="344">
        <v>0.12</v>
      </c>
      <c r="Q2575" s="360">
        <v>0</v>
      </c>
      <c r="R2575" s="344">
        <v>0.1</v>
      </c>
    </row>
    <row r="2576" spans="1:18">
      <c r="A2576" s="296">
        <v>1917684</v>
      </c>
      <c r="B2576" s="343" t="s">
        <v>2603</v>
      </c>
      <c r="C2576" s="296" t="s">
        <v>222</v>
      </c>
      <c r="D2576" s="344">
        <v>10.25</v>
      </c>
      <c r="E2576" s="360">
        <v>0</v>
      </c>
      <c r="F2576" s="344">
        <v>1.03</v>
      </c>
      <c r="G2576" s="360">
        <v>0</v>
      </c>
      <c r="H2576" s="344">
        <v>0.92</v>
      </c>
      <c r="I2576" s="360">
        <v>0</v>
      </c>
      <c r="J2576" s="344">
        <v>0.86</v>
      </c>
      <c r="K2576" s="360">
        <v>0</v>
      </c>
      <c r="L2576" s="344">
        <v>0.99</v>
      </c>
      <c r="M2576" s="360">
        <v>0</v>
      </c>
      <c r="N2576" s="344">
        <v>0.97</v>
      </c>
      <c r="O2576" s="360">
        <v>0</v>
      </c>
      <c r="P2576" s="344">
        <v>0.67</v>
      </c>
      <c r="Q2576" s="360">
        <v>0</v>
      </c>
      <c r="R2576" s="344">
        <v>0.79</v>
      </c>
    </row>
    <row r="2577" spans="1:18">
      <c r="A2577" s="296">
        <v>1917685</v>
      </c>
      <c r="B2577" s="343" t="s">
        <v>2604</v>
      </c>
      <c r="C2577" s="296" t="s">
        <v>222</v>
      </c>
      <c r="D2577" s="344">
        <v>10.55</v>
      </c>
      <c r="E2577" s="360"/>
      <c r="F2577" s="344">
        <v>0</v>
      </c>
      <c r="G2577" s="360"/>
      <c r="H2577" s="344">
        <v>0</v>
      </c>
      <c r="I2577" s="360"/>
      <c r="J2577" s="344">
        <v>0</v>
      </c>
      <c r="K2577" s="360"/>
      <c r="L2577" s="344">
        <v>0</v>
      </c>
      <c r="M2577" s="360"/>
      <c r="N2577" s="344">
        <v>0</v>
      </c>
      <c r="O2577" s="360"/>
      <c r="P2577" s="344">
        <v>0</v>
      </c>
      <c r="Q2577" s="360"/>
      <c r="R2577" s="344">
        <v>0</v>
      </c>
    </row>
    <row r="2578" spans="1:18">
      <c r="A2578" s="296">
        <v>1917699</v>
      </c>
      <c r="B2578" s="343" t="s">
        <v>2605</v>
      </c>
      <c r="C2578" s="296" t="s">
        <v>222</v>
      </c>
      <c r="D2578" s="344">
        <v>9.9499999999999993</v>
      </c>
      <c r="E2578" s="360"/>
      <c r="F2578" s="344">
        <v>0</v>
      </c>
      <c r="G2578" s="360"/>
      <c r="H2578" s="344">
        <v>0</v>
      </c>
      <c r="I2578" s="360"/>
      <c r="J2578" s="344">
        <v>0</v>
      </c>
      <c r="K2578" s="360"/>
      <c r="L2578" s="344">
        <v>0</v>
      </c>
      <c r="M2578" s="360"/>
      <c r="N2578" s="344">
        <v>0</v>
      </c>
      <c r="O2578" s="360"/>
      <c r="P2578" s="344">
        <v>0</v>
      </c>
      <c r="Q2578" s="360"/>
      <c r="R2578" s="344">
        <v>0</v>
      </c>
    </row>
    <row r="2579" spans="1:18">
      <c r="A2579" s="296">
        <v>1917700</v>
      </c>
      <c r="B2579" s="343" t="s">
        <v>2606</v>
      </c>
      <c r="C2579" s="296" t="s">
        <v>222</v>
      </c>
      <c r="D2579" s="344">
        <v>10.130000000000001</v>
      </c>
      <c r="E2579" s="360"/>
      <c r="F2579" s="344">
        <v>0</v>
      </c>
      <c r="G2579" s="360"/>
      <c r="H2579" s="344">
        <v>0</v>
      </c>
      <c r="I2579" s="360"/>
      <c r="J2579" s="344">
        <v>0</v>
      </c>
      <c r="K2579" s="360"/>
      <c r="L2579" s="344">
        <v>0</v>
      </c>
      <c r="M2579" s="360"/>
      <c r="N2579" s="344">
        <v>0</v>
      </c>
      <c r="O2579" s="360"/>
      <c r="P2579" s="344">
        <v>0</v>
      </c>
      <c r="Q2579" s="360"/>
      <c r="R2579" s="344">
        <v>0</v>
      </c>
    </row>
    <row r="2580" spans="1:18">
      <c r="A2580" s="296">
        <v>1917701</v>
      </c>
      <c r="B2580" s="343" t="s">
        <v>2607</v>
      </c>
      <c r="C2580" s="296" t="s">
        <v>222</v>
      </c>
      <c r="D2580" s="344">
        <v>10.31</v>
      </c>
      <c r="E2580" s="360">
        <v>0</v>
      </c>
      <c r="F2580" s="344">
        <v>12.18</v>
      </c>
      <c r="G2580" s="360">
        <v>0</v>
      </c>
      <c r="H2580" s="344">
        <v>12.51</v>
      </c>
      <c r="I2580" s="360">
        <v>0</v>
      </c>
      <c r="J2580" s="344">
        <v>12.71</v>
      </c>
      <c r="K2580" s="360">
        <v>0</v>
      </c>
      <c r="L2580" s="344">
        <v>12.14</v>
      </c>
      <c r="M2580" s="360">
        <v>0</v>
      </c>
      <c r="N2580" s="344">
        <v>12.51</v>
      </c>
      <c r="O2580" s="360">
        <v>0</v>
      </c>
      <c r="P2580" s="344">
        <v>11.56</v>
      </c>
      <c r="Q2580" s="360">
        <v>0</v>
      </c>
      <c r="R2580" s="344">
        <v>11.68</v>
      </c>
    </row>
    <row r="2581" spans="1:18">
      <c r="A2581" s="296">
        <v>1917702</v>
      </c>
      <c r="B2581" s="343" t="s">
        <v>2608</v>
      </c>
      <c r="C2581" s="296" t="s">
        <v>222</v>
      </c>
      <c r="D2581" s="344">
        <v>10.49</v>
      </c>
      <c r="E2581" s="360">
        <v>1</v>
      </c>
      <c r="F2581" s="344">
        <v>33.58</v>
      </c>
      <c r="G2581" s="360">
        <v>1</v>
      </c>
      <c r="H2581" s="344">
        <v>33.58</v>
      </c>
      <c r="I2581" s="360">
        <v>1</v>
      </c>
      <c r="J2581" s="344">
        <v>33.58</v>
      </c>
      <c r="K2581" s="360">
        <v>1</v>
      </c>
      <c r="L2581" s="344">
        <v>33.58</v>
      </c>
      <c r="M2581" s="360">
        <v>1</v>
      </c>
      <c r="N2581" s="344">
        <v>33.58</v>
      </c>
      <c r="O2581" s="360">
        <v>1</v>
      </c>
      <c r="P2581" s="344">
        <v>33.58</v>
      </c>
      <c r="Q2581" s="360">
        <v>1</v>
      </c>
      <c r="R2581" s="344">
        <v>33.58</v>
      </c>
    </row>
    <row r="2582" spans="1:18">
      <c r="A2582" s="296">
        <v>1917703</v>
      </c>
      <c r="B2582" s="343" t="s">
        <v>2609</v>
      </c>
      <c r="C2582" s="296" t="s">
        <v>222</v>
      </c>
      <c r="D2582" s="344">
        <v>10.67</v>
      </c>
      <c r="E2582" s="360">
        <v>1</v>
      </c>
      <c r="F2582" s="344">
        <v>14.79</v>
      </c>
      <c r="G2582" s="360">
        <v>1</v>
      </c>
      <c r="H2582" s="344">
        <v>14.79</v>
      </c>
      <c r="I2582" s="360">
        <v>1</v>
      </c>
      <c r="J2582" s="344">
        <v>14.79</v>
      </c>
      <c r="K2582" s="360">
        <v>1</v>
      </c>
      <c r="L2582" s="344">
        <v>14.79</v>
      </c>
      <c r="M2582" s="360">
        <v>1</v>
      </c>
      <c r="N2582" s="344">
        <v>14.79</v>
      </c>
      <c r="O2582" s="360">
        <v>1</v>
      </c>
      <c r="P2582" s="344">
        <v>14.79</v>
      </c>
      <c r="Q2582" s="360">
        <v>1</v>
      </c>
      <c r="R2582" s="344">
        <v>14.79</v>
      </c>
    </row>
    <row r="2583" spans="1:18">
      <c r="A2583" s="296">
        <v>1917704</v>
      </c>
      <c r="B2583" s="343" t="s">
        <v>2610</v>
      </c>
      <c r="C2583" s="296" t="s">
        <v>222</v>
      </c>
      <c r="D2583" s="344">
        <v>10.96</v>
      </c>
      <c r="E2583" s="360">
        <v>1</v>
      </c>
      <c r="F2583" s="344">
        <v>60.04</v>
      </c>
      <c r="G2583" s="360">
        <v>1</v>
      </c>
      <c r="H2583" s="344">
        <v>60.04</v>
      </c>
      <c r="I2583" s="360">
        <v>1</v>
      </c>
      <c r="J2583" s="344">
        <v>60.04</v>
      </c>
      <c r="K2583" s="360">
        <v>1</v>
      </c>
      <c r="L2583" s="344">
        <v>60.04</v>
      </c>
      <c r="M2583" s="360">
        <v>1</v>
      </c>
      <c r="N2583" s="344">
        <v>60.04</v>
      </c>
      <c r="O2583" s="360">
        <v>1</v>
      </c>
      <c r="P2583" s="344">
        <v>60.04</v>
      </c>
      <c r="Q2583" s="360">
        <v>1</v>
      </c>
      <c r="R2583" s="344">
        <v>60.04</v>
      </c>
    </row>
    <row r="2584" spans="1:18">
      <c r="A2584" s="296">
        <v>1917705</v>
      </c>
      <c r="B2584" s="343" t="s">
        <v>2611</v>
      </c>
      <c r="C2584" s="296" t="s">
        <v>222</v>
      </c>
      <c r="D2584" s="344">
        <v>12.27</v>
      </c>
      <c r="E2584" s="360">
        <v>0</v>
      </c>
      <c r="F2584" s="344">
        <v>65.25</v>
      </c>
      <c r="G2584" s="360">
        <v>0</v>
      </c>
      <c r="H2584" s="344">
        <v>67.02</v>
      </c>
      <c r="I2584" s="360">
        <v>0</v>
      </c>
      <c r="J2584" s="344">
        <v>68.06</v>
      </c>
      <c r="K2584" s="360">
        <v>0</v>
      </c>
      <c r="L2584" s="344">
        <v>65.040000000000006</v>
      </c>
      <c r="M2584" s="360">
        <v>0</v>
      </c>
      <c r="N2584" s="344">
        <v>67.02</v>
      </c>
      <c r="O2584" s="360">
        <v>0</v>
      </c>
      <c r="P2584" s="344">
        <v>61.9</v>
      </c>
      <c r="Q2584" s="360">
        <v>0</v>
      </c>
      <c r="R2584" s="344">
        <v>62.53</v>
      </c>
    </row>
    <row r="2585" spans="1:18">
      <c r="A2585" s="296">
        <v>1917695</v>
      </c>
      <c r="B2585" s="343" t="s">
        <v>2612</v>
      </c>
      <c r="C2585" s="296" t="s">
        <v>222</v>
      </c>
      <c r="D2585" s="344">
        <v>8.3000000000000007</v>
      </c>
      <c r="E2585" s="360">
        <v>1</v>
      </c>
      <c r="F2585" s="344">
        <v>35.15</v>
      </c>
      <c r="G2585" s="360">
        <v>1</v>
      </c>
      <c r="H2585" s="344">
        <v>35.15</v>
      </c>
      <c r="I2585" s="360">
        <v>1</v>
      </c>
      <c r="J2585" s="344">
        <v>35.15</v>
      </c>
      <c r="K2585" s="360">
        <v>1</v>
      </c>
      <c r="L2585" s="344">
        <v>35.15</v>
      </c>
      <c r="M2585" s="360">
        <v>1</v>
      </c>
      <c r="N2585" s="344">
        <v>35.15</v>
      </c>
      <c r="O2585" s="360">
        <v>1</v>
      </c>
      <c r="P2585" s="344">
        <v>35.15</v>
      </c>
      <c r="Q2585" s="360">
        <v>1</v>
      </c>
      <c r="R2585" s="344">
        <v>35.15</v>
      </c>
    </row>
    <row r="2586" spans="1:18">
      <c r="A2586" s="296">
        <v>1917706</v>
      </c>
      <c r="B2586" s="343" t="s">
        <v>2613</v>
      </c>
      <c r="C2586" s="296" t="s">
        <v>222</v>
      </c>
      <c r="D2586" s="344">
        <v>12.59</v>
      </c>
      <c r="E2586" s="360">
        <v>1</v>
      </c>
      <c r="F2586" s="344">
        <v>15.48</v>
      </c>
      <c r="G2586" s="360">
        <v>1</v>
      </c>
      <c r="H2586" s="344">
        <v>15.48</v>
      </c>
      <c r="I2586" s="360">
        <v>1</v>
      </c>
      <c r="J2586" s="344">
        <v>15.48</v>
      </c>
      <c r="K2586" s="360">
        <v>1</v>
      </c>
      <c r="L2586" s="344">
        <v>15.48</v>
      </c>
      <c r="M2586" s="360">
        <v>1</v>
      </c>
      <c r="N2586" s="344">
        <v>15.48</v>
      </c>
      <c r="O2586" s="360">
        <v>1</v>
      </c>
      <c r="P2586" s="344">
        <v>15.48</v>
      </c>
      <c r="Q2586" s="360">
        <v>1</v>
      </c>
      <c r="R2586" s="344">
        <v>15.48</v>
      </c>
    </row>
    <row r="2587" spans="1:18">
      <c r="A2587" s="296">
        <v>1917696</v>
      </c>
      <c r="B2587" s="343" t="s">
        <v>2614</v>
      </c>
      <c r="C2587" s="296" t="s">
        <v>222</v>
      </c>
      <c r="D2587" s="344">
        <v>9.35</v>
      </c>
      <c r="E2587" s="360">
        <v>1</v>
      </c>
      <c r="F2587" s="344">
        <v>62.84</v>
      </c>
      <c r="G2587" s="360">
        <v>1</v>
      </c>
      <c r="H2587" s="344">
        <v>62.84</v>
      </c>
      <c r="I2587" s="360">
        <v>1</v>
      </c>
      <c r="J2587" s="344">
        <v>62.84</v>
      </c>
      <c r="K2587" s="360">
        <v>1</v>
      </c>
      <c r="L2587" s="344">
        <v>62.84</v>
      </c>
      <c r="M2587" s="360">
        <v>1</v>
      </c>
      <c r="N2587" s="344">
        <v>62.84</v>
      </c>
      <c r="O2587" s="360">
        <v>1</v>
      </c>
      <c r="P2587" s="344">
        <v>62.84</v>
      </c>
      <c r="Q2587" s="360">
        <v>1</v>
      </c>
      <c r="R2587" s="344">
        <v>62.84</v>
      </c>
    </row>
    <row r="2588" spans="1:18">
      <c r="A2588" s="296">
        <v>1917694</v>
      </c>
      <c r="B2588" s="343" t="s">
        <v>2615</v>
      </c>
      <c r="C2588" s="296" t="s">
        <v>222</v>
      </c>
      <c r="D2588" s="344">
        <v>8.02</v>
      </c>
      <c r="E2588" s="360">
        <v>0</v>
      </c>
      <c r="F2588" s="344">
        <v>81.62</v>
      </c>
      <c r="G2588" s="360">
        <v>0</v>
      </c>
      <c r="H2588" s="344">
        <v>83.84</v>
      </c>
      <c r="I2588" s="360">
        <v>0</v>
      </c>
      <c r="J2588" s="344">
        <v>85.15</v>
      </c>
      <c r="K2588" s="360">
        <v>0</v>
      </c>
      <c r="L2588" s="344">
        <v>81.36</v>
      </c>
      <c r="M2588" s="360">
        <v>0</v>
      </c>
      <c r="N2588" s="344">
        <v>83.84</v>
      </c>
      <c r="O2588" s="360">
        <v>0</v>
      </c>
      <c r="P2588" s="344">
        <v>77.44</v>
      </c>
      <c r="Q2588" s="360">
        <v>0</v>
      </c>
      <c r="R2588" s="344">
        <v>78.22</v>
      </c>
    </row>
    <row r="2589" spans="1:18">
      <c r="A2589" s="296">
        <v>1917697</v>
      </c>
      <c r="B2589" s="343" t="s">
        <v>2616</v>
      </c>
      <c r="C2589" s="296" t="s">
        <v>222</v>
      </c>
      <c r="D2589" s="344">
        <v>9.59</v>
      </c>
      <c r="E2589" s="360">
        <v>1</v>
      </c>
      <c r="F2589" s="344">
        <v>43.54</v>
      </c>
      <c r="G2589" s="360">
        <v>1</v>
      </c>
      <c r="H2589" s="344">
        <v>43.54</v>
      </c>
      <c r="I2589" s="360">
        <v>1</v>
      </c>
      <c r="J2589" s="344">
        <v>43.54</v>
      </c>
      <c r="K2589" s="360">
        <v>1</v>
      </c>
      <c r="L2589" s="344">
        <v>43.54</v>
      </c>
      <c r="M2589" s="360">
        <v>1</v>
      </c>
      <c r="N2589" s="344">
        <v>43.54</v>
      </c>
      <c r="O2589" s="360">
        <v>1</v>
      </c>
      <c r="P2589" s="344">
        <v>43.54</v>
      </c>
      <c r="Q2589" s="360">
        <v>1</v>
      </c>
      <c r="R2589" s="344">
        <v>43.54</v>
      </c>
    </row>
    <row r="2590" spans="1:18">
      <c r="A2590" s="296">
        <v>1917698</v>
      </c>
      <c r="B2590" s="343" t="s">
        <v>2617</v>
      </c>
      <c r="C2590" s="296" t="s">
        <v>222</v>
      </c>
      <c r="D2590" s="344">
        <v>9.77</v>
      </c>
      <c r="E2590" s="360">
        <v>1</v>
      </c>
      <c r="F2590" s="344">
        <v>19.18</v>
      </c>
      <c r="G2590" s="360">
        <v>1</v>
      </c>
      <c r="H2590" s="344">
        <v>19.18</v>
      </c>
      <c r="I2590" s="360">
        <v>1</v>
      </c>
      <c r="J2590" s="344">
        <v>19.18</v>
      </c>
      <c r="K2590" s="360">
        <v>1</v>
      </c>
      <c r="L2590" s="344">
        <v>19.18</v>
      </c>
      <c r="M2590" s="360">
        <v>1</v>
      </c>
      <c r="N2590" s="344">
        <v>19.18</v>
      </c>
      <c r="O2590" s="360">
        <v>1</v>
      </c>
      <c r="P2590" s="344">
        <v>19.18</v>
      </c>
      <c r="Q2590" s="360">
        <v>1</v>
      </c>
      <c r="R2590" s="344">
        <v>19.18</v>
      </c>
    </row>
    <row r="2591" spans="1:18">
      <c r="A2591" s="296">
        <v>1917712</v>
      </c>
      <c r="B2591" s="343" t="s">
        <v>2618</v>
      </c>
      <c r="C2591" s="296" t="s">
        <v>222</v>
      </c>
      <c r="D2591" s="344">
        <v>9.9499999999999993</v>
      </c>
      <c r="E2591" s="360">
        <v>1</v>
      </c>
      <c r="F2591" s="344">
        <v>77.84</v>
      </c>
      <c r="G2591" s="360">
        <v>1</v>
      </c>
      <c r="H2591" s="344">
        <v>77.84</v>
      </c>
      <c r="I2591" s="360">
        <v>1</v>
      </c>
      <c r="J2591" s="344">
        <v>77.84</v>
      </c>
      <c r="K2591" s="360">
        <v>1</v>
      </c>
      <c r="L2591" s="344">
        <v>77.84</v>
      </c>
      <c r="M2591" s="360">
        <v>1</v>
      </c>
      <c r="N2591" s="344">
        <v>77.84</v>
      </c>
      <c r="O2591" s="360">
        <v>1</v>
      </c>
      <c r="P2591" s="344">
        <v>77.84</v>
      </c>
      <c r="Q2591" s="360">
        <v>1</v>
      </c>
      <c r="R2591" s="344">
        <v>77.84</v>
      </c>
    </row>
    <row r="2592" spans="1:18">
      <c r="A2592" s="296">
        <v>1917713</v>
      </c>
      <c r="B2592" s="343" t="s">
        <v>2619</v>
      </c>
      <c r="C2592" s="296" t="s">
        <v>222</v>
      </c>
      <c r="D2592" s="344">
        <v>10.130000000000001</v>
      </c>
      <c r="E2592" s="360">
        <v>0</v>
      </c>
      <c r="F2592" s="344">
        <v>97.93</v>
      </c>
      <c r="G2592" s="360">
        <v>0</v>
      </c>
      <c r="H2592" s="344">
        <v>100.6</v>
      </c>
      <c r="I2592" s="360">
        <v>0</v>
      </c>
      <c r="J2592" s="344">
        <v>102.16</v>
      </c>
      <c r="K2592" s="360">
        <v>0</v>
      </c>
      <c r="L2592" s="344">
        <v>97.62</v>
      </c>
      <c r="M2592" s="360">
        <v>0</v>
      </c>
      <c r="N2592" s="344">
        <v>100.6</v>
      </c>
      <c r="O2592" s="360">
        <v>0</v>
      </c>
      <c r="P2592" s="344">
        <v>92.92</v>
      </c>
      <c r="Q2592" s="360">
        <v>0</v>
      </c>
      <c r="R2592" s="344">
        <v>93.86</v>
      </c>
    </row>
    <row r="2593" spans="1:18">
      <c r="A2593" s="296">
        <v>1917714</v>
      </c>
      <c r="B2593" s="343" t="s">
        <v>2620</v>
      </c>
      <c r="C2593" s="296" t="s">
        <v>222</v>
      </c>
      <c r="D2593" s="344">
        <v>10.31</v>
      </c>
      <c r="E2593" s="360">
        <v>1</v>
      </c>
      <c r="F2593" s="344">
        <v>43.27</v>
      </c>
      <c r="G2593" s="360">
        <v>1</v>
      </c>
      <c r="H2593" s="344">
        <v>43.27</v>
      </c>
      <c r="I2593" s="360">
        <v>1</v>
      </c>
      <c r="J2593" s="344">
        <v>43.27</v>
      </c>
      <c r="K2593" s="360">
        <v>1</v>
      </c>
      <c r="L2593" s="344">
        <v>43.27</v>
      </c>
      <c r="M2593" s="360">
        <v>1</v>
      </c>
      <c r="N2593" s="344">
        <v>43.27</v>
      </c>
      <c r="O2593" s="360">
        <v>1</v>
      </c>
      <c r="P2593" s="344">
        <v>43.27</v>
      </c>
      <c r="Q2593" s="360">
        <v>1</v>
      </c>
      <c r="R2593" s="344">
        <v>43.27</v>
      </c>
    </row>
    <row r="2594" spans="1:18">
      <c r="A2594" s="296">
        <v>1917715</v>
      </c>
      <c r="B2594" s="343" t="s">
        <v>2621</v>
      </c>
      <c r="C2594" s="296" t="s">
        <v>222</v>
      </c>
      <c r="D2594" s="344">
        <v>10.43</v>
      </c>
      <c r="E2594" s="360">
        <v>1</v>
      </c>
      <c r="F2594" s="344">
        <v>19.059999999999999</v>
      </c>
      <c r="G2594" s="360">
        <v>1</v>
      </c>
      <c r="H2594" s="344">
        <v>19.059999999999999</v>
      </c>
      <c r="I2594" s="360">
        <v>1</v>
      </c>
      <c r="J2594" s="344">
        <v>19.059999999999999</v>
      </c>
      <c r="K2594" s="360">
        <v>1</v>
      </c>
      <c r="L2594" s="344">
        <v>19.059999999999999</v>
      </c>
      <c r="M2594" s="360">
        <v>1</v>
      </c>
      <c r="N2594" s="344">
        <v>19.059999999999999</v>
      </c>
      <c r="O2594" s="360">
        <v>1</v>
      </c>
      <c r="P2594" s="344">
        <v>19.059999999999999</v>
      </c>
      <c r="Q2594" s="360">
        <v>1</v>
      </c>
      <c r="R2594" s="344">
        <v>19.059999999999999</v>
      </c>
    </row>
    <row r="2595" spans="1:18">
      <c r="A2595" s="296">
        <v>1917716</v>
      </c>
      <c r="B2595" s="343" t="s">
        <v>2622</v>
      </c>
      <c r="C2595" s="296" t="s">
        <v>222</v>
      </c>
      <c r="D2595" s="344">
        <v>10.61</v>
      </c>
      <c r="E2595" s="360">
        <v>1</v>
      </c>
      <c r="F2595" s="344">
        <v>77.36</v>
      </c>
      <c r="G2595" s="360">
        <v>1</v>
      </c>
      <c r="H2595" s="344">
        <v>77.36</v>
      </c>
      <c r="I2595" s="360">
        <v>1</v>
      </c>
      <c r="J2595" s="344">
        <v>77.36</v>
      </c>
      <c r="K2595" s="360">
        <v>1</v>
      </c>
      <c r="L2595" s="344">
        <v>77.36</v>
      </c>
      <c r="M2595" s="360">
        <v>1</v>
      </c>
      <c r="N2595" s="344">
        <v>77.36</v>
      </c>
      <c r="O2595" s="360">
        <v>1</v>
      </c>
      <c r="P2595" s="344">
        <v>77.36</v>
      </c>
      <c r="Q2595" s="360">
        <v>1</v>
      </c>
      <c r="R2595" s="344">
        <v>77.36</v>
      </c>
    </row>
    <row r="2596" spans="1:18">
      <c r="A2596" s="296">
        <v>1917717</v>
      </c>
      <c r="B2596" s="343" t="s">
        <v>2623</v>
      </c>
      <c r="C2596" s="296" t="s">
        <v>222</v>
      </c>
      <c r="D2596" s="344">
        <v>10.9</v>
      </c>
      <c r="E2596" s="360">
        <v>0</v>
      </c>
      <c r="F2596" s="344">
        <v>111</v>
      </c>
      <c r="G2596" s="360">
        <v>0</v>
      </c>
      <c r="H2596" s="344">
        <v>114.01</v>
      </c>
      <c r="I2596" s="360">
        <v>0</v>
      </c>
      <c r="J2596" s="344">
        <v>115.79</v>
      </c>
      <c r="K2596" s="360">
        <v>0</v>
      </c>
      <c r="L2596" s="344">
        <v>110.64</v>
      </c>
      <c r="M2596" s="360">
        <v>0</v>
      </c>
      <c r="N2596" s="344">
        <v>114.01</v>
      </c>
      <c r="O2596" s="360">
        <v>0</v>
      </c>
      <c r="P2596" s="344">
        <v>105.31</v>
      </c>
      <c r="Q2596" s="360">
        <v>0</v>
      </c>
      <c r="R2596" s="344">
        <v>106.38</v>
      </c>
    </row>
    <row r="2597" spans="1:18">
      <c r="A2597" s="296">
        <v>1917718</v>
      </c>
      <c r="B2597" s="343" t="s">
        <v>2624</v>
      </c>
      <c r="C2597" s="296" t="s">
        <v>222</v>
      </c>
      <c r="D2597" s="344">
        <v>12.11</v>
      </c>
      <c r="E2597" s="360">
        <v>1</v>
      </c>
      <c r="F2597" s="344">
        <v>142.61000000000001</v>
      </c>
      <c r="G2597" s="360">
        <v>1</v>
      </c>
      <c r="H2597" s="344">
        <v>142.61000000000001</v>
      </c>
      <c r="I2597" s="360">
        <v>1</v>
      </c>
      <c r="J2597" s="344">
        <v>142.61000000000001</v>
      </c>
      <c r="K2597" s="360">
        <v>1</v>
      </c>
      <c r="L2597" s="344">
        <v>142.61000000000001</v>
      </c>
      <c r="M2597" s="360">
        <v>1</v>
      </c>
      <c r="N2597" s="344">
        <v>142.61000000000001</v>
      </c>
      <c r="O2597" s="360">
        <v>1</v>
      </c>
      <c r="P2597" s="344">
        <v>142.61000000000001</v>
      </c>
      <c r="Q2597" s="360">
        <v>1</v>
      </c>
      <c r="R2597" s="344">
        <v>142.61000000000001</v>
      </c>
    </row>
    <row r="2598" spans="1:18">
      <c r="A2598" s="296">
        <v>1917708</v>
      </c>
      <c r="B2598" s="343" t="s">
        <v>2625</v>
      </c>
      <c r="C2598" s="296" t="s">
        <v>222</v>
      </c>
      <c r="D2598" s="344">
        <v>9.17</v>
      </c>
      <c r="E2598" s="360">
        <v>1</v>
      </c>
      <c r="F2598" s="344">
        <v>62.82</v>
      </c>
      <c r="G2598" s="360">
        <v>1</v>
      </c>
      <c r="H2598" s="344">
        <v>62.82</v>
      </c>
      <c r="I2598" s="360">
        <v>1</v>
      </c>
      <c r="J2598" s="344">
        <v>62.82</v>
      </c>
      <c r="K2598" s="360">
        <v>1</v>
      </c>
      <c r="L2598" s="344">
        <v>62.82</v>
      </c>
      <c r="M2598" s="360">
        <v>1</v>
      </c>
      <c r="N2598" s="344">
        <v>62.82</v>
      </c>
      <c r="O2598" s="360">
        <v>1</v>
      </c>
      <c r="P2598" s="344">
        <v>62.82</v>
      </c>
      <c r="Q2598" s="360">
        <v>1</v>
      </c>
      <c r="R2598" s="344">
        <v>62.82</v>
      </c>
    </row>
    <row r="2599" spans="1:18">
      <c r="A2599" s="296">
        <v>1917719</v>
      </c>
      <c r="B2599" s="343" t="s">
        <v>2626</v>
      </c>
      <c r="C2599" s="296" t="s">
        <v>222</v>
      </c>
      <c r="D2599" s="344">
        <v>12.43</v>
      </c>
      <c r="E2599" s="360">
        <v>1</v>
      </c>
      <c r="F2599" s="344">
        <v>254.96</v>
      </c>
      <c r="G2599" s="360">
        <v>1</v>
      </c>
      <c r="H2599" s="344">
        <v>254.96</v>
      </c>
      <c r="I2599" s="360">
        <v>1</v>
      </c>
      <c r="J2599" s="344">
        <v>254.96</v>
      </c>
      <c r="K2599" s="360">
        <v>1</v>
      </c>
      <c r="L2599" s="344">
        <v>254.96</v>
      </c>
      <c r="M2599" s="360">
        <v>1</v>
      </c>
      <c r="N2599" s="344">
        <v>254.96</v>
      </c>
      <c r="O2599" s="360">
        <v>1</v>
      </c>
      <c r="P2599" s="344">
        <v>254.96</v>
      </c>
      <c r="Q2599" s="360">
        <v>1</v>
      </c>
      <c r="R2599" s="344">
        <v>254.96</v>
      </c>
    </row>
    <row r="2600" spans="1:18">
      <c r="A2600" s="296">
        <v>1917709</v>
      </c>
      <c r="B2600" s="343" t="s">
        <v>2627</v>
      </c>
      <c r="C2600" s="296" t="s">
        <v>222</v>
      </c>
      <c r="D2600" s="344">
        <v>9.41</v>
      </c>
      <c r="E2600" s="360">
        <v>0</v>
      </c>
      <c r="F2600" s="344">
        <v>226.5</v>
      </c>
      <c r="G2600" s="360">
        <v>0</v>
      </c>
      <c r="H2600" s="344">
        <v>232.66</v>
      </c>
      <c r="I2600" s="360">
        <v>0</v>
      </c>
      <c r="J2600" s="344">
        <v>236.28</v>
      </c>
      <c r="K2600" s="360">
        <v>0</v>
      </c>
      <c r="L2600" s="344">
        <v>225.77</v>
      </c>
      <c r="M2600" s="360">
        <v>0</v>
      </c>
      <c r="N2600" s="344">
        <v>232.66</v>
      </c>
      <c r="O2600" s="360">
        <v>0</v>
      </c>
      <c r="P2600" s="344">
        <v>214.9</v>
      </c>
      <c r="Q2600" s="360">
        <v>0</v>
      </c>
      <c r="R2600" s="344">
        <v>217.07</v>
      </c>
    </row>
    <row r="2601" spans="1:18">
      <c r="A2601" s="296">
        <v>1917707</v>
      </c>
      <c r="B2601" s="343" t="s">
        <v>2628</v>
      </c>
      <c r="C2601" s="296" t="s">
        <v>222</v>
      </c>
      <c r="D2601" s="344">
        <v>8.14</v>
      </c>
      <c r="E2601" s="360">
        <v>1</v>
      </c>
      <c r="F2601" s="344">
        <v>22.8</v>
      </c>
      <c r="G2601" s="360">
        <v>1</v>
      </c>
      <c r="H2601" s="344">
        <v>22.8</v>
      </c>
      <c r="I2601" s="360">
        <v>1</v>
      </c>
      <c r="J2601" s="344">
        <v>22.8</v>
      </c>
      <c r="K2601" s="360">
        <v>1</v>
      </c>
      <c r="L2601" s="344">
        <v>22.09</v>
      </c>
      <c r="M2601" s="360">
        <v>0.87229999999999996</v>
      </c>
      <c r="N2601" s="344">
        <v>22.8</v>
      </c>
      <c r="O2601" s="360">
        <v>1</v>
      </c>
      <c r="P2601" s="344">
        <v>22.8</v>
      </c>
      <c r="Q2601" s="360">
        <v>1</v>
      </c>
      <c r="R2601" s="344">
        <v>22.8</v>
      </c>
    </row>
    <row r="2602" spans="1:18">
      <c r="A2602" s="296">
        <v>1917710</v>
      </c>
      <c r="B2602" s="343" t="s">
        <v>2629</v>
      </c>
      <c r="C2602" s="296" t="s">
        <v>222</v>
      </c>
      <c r="D2602" s="344">
        <v>9.59</v>
      </c>
      <c r="E2602" s="360">
        <v>1</v>
      </c>
      <c r="F2602" s="344">
        <v>6.11</v>
      </c>
      <c r="G2602" s="360">
        <v>1</v>
      </c>
      <c r="H2602" s="344">
        <v>6.11</v>
      </c>
      <c r="I2602" s="360">
        <v>1</v>
      </c>
      <c r="J2602" s="344">
        <v>6.11</v>
      </c>
      <c r="K2602" s="360">
        <v>1</v>
      </c>
      <c r="L2602" s="344">
        <v>5.92</v>
      </c>
      <c r="M2602" s="360">
        <v>0.87329999999999997</v>
      </c>
      <c r="N2602" s="344">
        <v>6.11</v>
      </c>
      <c r="O2602" s="360">
        <v>1</v>
      </c>
      <c r="P2602" s="344">
        <v>6.11</v>
      </c>
      <c r="Q2602" s="360">
        <v>1</v>
      </c>
      <c r="R2602" s="344">
        <v>6.11</v>
      </c>
    </row>
    <row r="2603" spans="1:18">
      <c r="A2603" s="296">
        <v>1917711</v>
      </c>
      <c r="B2603" s="343" t="s">
        <v>2630</v>
      </c>
      <c r="C2603" s="296" t="s">
        <v>222</v>
      </c>
      <c r="D2603" s="344">
        <v>9.77</v>
      </c>
      <c r="E2603" s="360">
        <v>1</v>
      </c>
      <c r="F2603" s="344">
        <v>24.94</v>
      </c>
      <c r="G2603" s="360">
        <v>1</v>
      </c>
      <c r="H2603" s="344">
        <v>24.94</v>
      </c>
      <c r="I2603" s="360">
        <v>1</v>
      </c>
      <c r="J2603" s="344">
        <v>24.94</v>
      </c>
      <c r="K2603" s="360">
        <v>1</v>
      </c>
      <c r="L2603" s="344">
        <v>24.16</v>
      </c>
      <c r="M2603" s="360">
        <v>0.87250000000000005</v>
      </c>
      <c r="N2603" s="344">
        <v>24.94</v>
      </c>
      <c r="O2603" s="360">
        <v>1</v>
      </c>
      <c r="P2603" s="344">
        <v>24.94</v>
      </c>
      <c r="Q2603" s="360">
        <v>1</v>
      </c>
      <c r="R2603" s="344">
        <v>24.94</v>
      </c>
    </row>
    <row r="2604" spans="1:18">
      <c r="A2604" s="296">
        <v>1917680</v>
      </c>
      <c r="B2604" s="343" t="s">
        <v>2631</v>
      </c>
      <c r="C2604" s="296" t="s">
        <v>222</v>
      </c>
      <c r="D2604" s="344">
        <v>2.74</v>
      </c>
      <c r="E2604" s="360">
        <v>0</v>
      </c>
      <c r="F2604" s="344">
        <v>101</v>
      </c>
      <c r="G2604" s="360">
        <v>0</v>
      </c>
      <c r="H2604" s="344">
        <v>103.74</v>
      </c>
      <c r="I2604" s="360">
        <v>0</v>
      </c>
      <c r="J2604" s="344">
        <v>105.36</v>
      </c>
      <c r="K2604" s="360">
        <v>0</v>
      </c>
      <c r="L2604" s="344">
        <v>100.67</v>
      </c>
      <c r="M2604" s="360">
        <v>0</v>
      </c>
      <c r="N2604" s="344">
        <v>103.74</v>
      </c>
      <c r="O2604" s="360">
        <v>0</v>
      </c>
      <c r="P2604" s="344">
        <v>95.82</v>
      </c>
      <c r="Q2604" s="360">
        <v>0</v>
      </c>
      <c r="R2604" s="344">
        <v>96.79</v>
      </c>
    </row>
    <row r="2605" spans="1:18">
      <c r="A2605" s="296">
        <v>1901607</v>
      </c>
      <c r="B2605" s="343" t="s">
        <v>2632</v>
      </c>
      <c r="C2605" s="296" t="s">
        <v>222</v>
      </c>
      <c r="D2605" s="344">
        <v>14.85</v>
      </c>
      <c r="E2605" s="360">
        <v>1</v>
      </c>
      <c r="F2605" s="344">
        <v>23.01</v>
      </c>
      <c r="G2605" s="360">
        <v>1</v>
      </c>
      <c r="H2605" s="344">
        <v>23.01</v>
      </c>
      <c r="I2605" s="360">
        <v>1</v>
      </c>
      <c r="J2605" s="344">
        <v>23.01</v>
      </c>
      <c r="K2605" s="360">
        <v>1</v>
      </c>
      <c r="L2605" s="344">
        <v>22.26</v>
      </c>
      <c r="M2605" s="360">
        <v>0.86570000000000003</v>
      </c>
      <c r="N2605" s="344">
        <v>23.01</v>
      </c>
      <c r="O2605" s="360">
        <v>1</v>
      </c>
      <c r="P2605" s="344">
        <v>23.01</v>
      </c>
      <c r="Q2605" s="360">
        <v>1</v>
      </c>
      <c r="R2605" s="344">
        <v>23.01</v>
      </c>
    </row>
    <row r="2606" spans="1:18">
      <c r="A2606" s="296">
        <v>1901611</v>
      </c>
      <c r="B2606" s="343" t="s">
        <v>2633</v>
      </c>
      <c r="C2606" s="296" t="s">
        <v>222</v>
      </c>
      <c r="D2606" s="344">
        <v>18.64</v>
      </c>
      <c r="E2606" s="360">
        <v>1</v>
      </c>
      <c r="F2606" s="344">
        <v>6.17</v>
      </c>
      <c r="G2606" s="360">
        <v>1</v>
      </c>
      <c r="H2606" s="344">
        <v>6.17</v>
      </c>
      <c r="I2606" s="360">
        <v>1</v>
      </c>
      <c r="J2606" s="344">
        <v>6.17</v>
      </c>
      <c r="K2606" s="360">
        <v>1</v>
      </c>
      <c r="L2606" s="344">
        <v>5.97</v>
      </c>
      <c r="M2606" s="360">
        <v>0.86599999999999999</v>
      </c>
      <c r="N2606" s="344">
        <v>6.17</v>
      </c>
      <c r="O2606" s="360">
        <v>1</v>
      </c>
      <c r="P2606" s="344">
        <v>6.17</v>
      </c>
      <c r="Q2606" s="360">
        <v>1</v>
      </c>
      <c r="R2606" s="344">
        <v>6.17</v>
      </c>
    </row>
    <row r="2607" spans="1:18">
      <c r="A2607" s="296">
        <v>1901612</v>
      </c>
      <c r="B2607" s="343" t="s">
        <v>2634</v>
      </c>
      <c r="C2607" s="296" t="s">
        <v>222</v>
      </c>
      <c r="D2607" s="344">
        <v>19.079999999999998</v>
      </c>
      <c r="E2607" s="360">
        <v>1</v>
      </c>
      <c r="F2607" s="344">
        <v>25.17</v>
      </c>
      <c r="G2607" s="360">
        <v>1</v>
      </c>
      <c r="H2607" s="344">
        <v>25.17</v>
      </c>
      <c r="I2607" s="360">
        <v>1</v>
      </c>
      <c r="J2607" s="344">
        <v>25.17</v>
      </c>
      <c r="K2607" s="360">
        <v>1</v>
      </c>
      <c r="L2607" s="344">
        <v>24.35</v>
      </c>
      <c r="M2607" s="360">
        <v>0.86570000000000003</v>
      </c>
      <c r="N2607" s="344">
        <v>25.17</v>
      </c>
      <c r="O2607" s="360">
        <v>1</v>
      </c>
      <c r="P2607" s="344">
        <v>25.17</v>
      </c>
      <c r="Q2607" s="360">
        <v>1</v>
      </c>
      <c r="R2607" s="344">
        <v>25.17</v>
      </c>
    </row>
    <row r="2608" spans="1:18">
      <c r="A2608" s="296">
        <v>1901613</v>
      </c>
      <c r="B2608" s="343" t="s">
        <v>2635</v>
      </c>
      <c r="C2608" s="296" t="s">
        <v>222</v>
      </c>
      <c r="D2608" s="344">
        <v>19.41</v>
      </c>
      <c r="E2608" s="360">
        <v>0</v>
      </c>
      <c r="F2608" s="344">
        <v>101</v>
      </c>
      <c r="G2608" s="360">
        <v>0</v>
      </c>
      <c r="H2608" s="344">
        <v>103.74</v>
      </c>
      <c r="I2608" s="360">
        <v>0</v>
      </c>
      <c r="J2608" s="344">
        <v>105.36</v>
      </c>
      <c r="K2608" s="360">
        <v>0</v>
      </c>
      <c r="L2608" s="344">
        <v>100.67</v>
      </c>
      <c r="M2608" s="360">
        <v>0</v>
      </c>
      <c r="N2608" s="344">
        <v>103.74</v>
      </c>
      <c r="O2608" s="360">
        <v>0</v>
      </c>
      <c r="P2608" s="344">
        <v>95.82</v>
      </c>
      <c r="Q2608" s="360">
        <v>0</v>
      </c>
      <c r="R2608" s="344">
        <v>96.79</v>
      </c>
    </row>
    <row r="2609" spans="1:18">
      <c r="A2609" s="296">
        <v>1901614</v>
      </c>
      <c r="B2609" s="343" t="s">
        <v>2636</v>
      </c>
      <c r="C2609" s="296" t="s">
        <v>222</v>
      </c>
      <c r="D2609" s="344">
        <v>19.73</v>
      </c>
      <c r="E2609" s="360">
        <v>1</v>
      </c>
      <c r="F2609" s="344">
        <v>17.649999999999999</v>
      </c>
      <c r="G2609" s="360">
        <v>1</v>
      </c>
      <c r="H2609" s="344">
        <v>17.649999999999999</v>
      </c>
      <c r="I2609" s="360">
        <v>1</v>
      </c>
      <c r="J2609" s="344">
        <v>17.649999999999999</v>
      </c>
      <c r="K2609" s="360">
        <v>1</v>
      </c>
      <c r="L2609" s="344">
        <v>16.940000000000001</v>
      </c>
      <c r="M2609" s="360">
        <v>0.83350000000000002</v>
      </c>
      <c r="N2609" s="344">
        <v>17.649999999999999</v>
      </c>
      <c r="O2609" s="360">
        <v>1</v>
      </c>
      <c r="P2609" s="344">
        <v>17.649999999999999</v>
      </c>
      <c r="Q2609" s="360">
        <v>1</v>
      </c>
      <c r="R2609" s="344">
        <v>17.649999999999999</v>
      </c>
    </row>
    <row r="2610" spans="1:18">
      <c r="A2610" s="296">
        <v>1901615</v>
      </c>
      <c r="B2610" s="343" t="s">
        <v>2637</v>
      </c>
      <c r="C2610" s="296" t="s">
        <v>222</v>
      </c>
      <c r="D2610" s="344">
        <v>20.170000000000002</v>
      </c>
      <c r="E2610" s="360">
        <v>1</v>
      </c>
      <c r="F2610" s="344">
        <v>4.72</v>
      </c>
      <c r="G2610" s="360">
        <v>1</v>
      </c>
      <c r="H2610" s="344">
        <v>4.72</v>
      </c>
      <c r="I2610" s="360">
        <v>1</v>
      </c>
      <c r="J2610" s="344">
        <v>4.72</v>
      </c>
      <c r="K2610" s="360">
        <v>1</v>
      </c>
      <c r="L2610" s="344">
        <v>4.53</v>
      </c>
      <c r="M2610" s="360">
        <v>0.83440000000000003</v>
      </c>
      <c r="N2610" s="344">
        <v>4.72</v>
      </c>
      <c r="O2610" s="360">
        <v>1</v>
      </c>
      <c r="P2610" s="344">
        <v>4.72</v>
      </c>
      <c r="Q2610" s="360">
        <v>1</v>
      </c>
      <c r="R2610" s="344">
        <v>4.72</v>
      </c>
    </row>
    <row r="2611" spans="1:18">
      <c r="A2611" s="296">
        <v>1901616</v>
      </c>
      <c r="B2611" s="343" t="s">
        <v>2638</v>
      </c>
      <c r="C2611" s="296" t="s">
        <v>222</v>
      </c>
      <c r="D2611" s="344">
        <v>20.5</v>
      </c>
      <c r="E2611" s="360">
        <v>1</v>
      </c>
      <c r="F2611" s="344">
        <v>19.3</v>
      </c>
      <c r="G2611" s="360">
        <v>1</v>
      </c>
      <c r="H2611" s="344">
        <v>19.3</v>
      </c>
      <c r="I2611" s="360">
        <v>1</v>
      </c>
      <c r="J2611" s="344">
        <v>19.3</v>
      </c>
      <c r="K2611" s="360">
        <v>1</v>
      </c>
      <c r="L2611" s="344">
        <v>18.52</v>
      </c>
      <c r="M2611" s="360">
        <v>0.8337</v>
      </c>
      <c r="N2611" s="344">
        <v>19.3</v>
      </c>
      <c r="O2611" s="360">
        <v>1</v>
      </c>
      <c r="P2611" s="344">
        <v>19.3</v>
      </c>
      <c r="Q2611" s="360">
        <v>1</v>
      </c>
      <c r="R2611" s="344">
        <v>19.3</v>
      </c>
    </row>
    <row r="2612" spans="1:18">
      <c r="A2612" s="296">
        <v>1901608</v>
      </c>
      <c r="B2612" s="343" t="s">
        <v>2639</v>
      </c>
      <c r="C2612" s="296" t="s">
        <v>222</v>
      </c>
      <c r="D2612" s="344">
        <v>15.36</v>
      </c>
      <c r="E2612" s="360">
        <v>0</v>
      </c>
      <c r="F2612" s="344">
        <v>70.37</v>
      </c>
      <c r="G2612" s="360">
        <v>0</v>
      </c>
      <c r="H2612" s="344">
        <v>72.28</v>
      </c>
      <c r="I2612" s="360">
        <v>0</v>
      </c>
      <c r="J2612" s="344">
        <v>73.41</v>
      </c>
      <c r="K2612" s="360">
        <v>0</v>
      </c>
      <c r="L2612" s="344">
        <v>70.14</v>
      </c>
      <c r="M2612" s="360">
        <v>0</v>
      </c>
      <c r="N2612" s="344">
        <v>72.28</v>
      </c>
      <c r="O2612" s="360">
        <v>0</v>
      </c>
      <c r="P2612" s="344">
        <v>66.77</v>
      </c>
      <c r="Q2612" s="360">
        <v>0</v>
      </c>
      <c r="R2612" s="344">
        <v>67.44</v>
      </c>
    </row>
    <row r="2613" spans="1:18">
      <c r="A2613" s="296">
        <v>1901609</v>
      </c>
      <c r="B2613" s="343" t="s">
        <v>2640</v>
      </c>
      <c r="C2613" s="296" t="s">
        <v>222</v>
      </c>
      <c r="D2613" s="344">
        <v>15.79</v>
      </c>
      <c r="E2613" s="360">
        <v>1</v>
      </c>
      <c r="F2613" s="344">
        <v>17.86</v>
      </c>
      <c r="G2613" s="360">
        <v>1</v>
      </c>
      <c r="H2613" s="344">
        <v>17.86</v>
      </c>
      <c r="I2613" s="360">
        <v>1</v>
      </c>
      <c r="J2613" s="344">
        <v>17.86</v>
      </c>
      <c r="K2613" s="360">
        <v>1</v>
      </c>
      <c r="L2613" s="344">
        <v>17.11</v>
      </c>
      <c r="M2613" s="360">
        <v>0.82520000000000004</v>
      </c>
      <c r="N2613" s="344">
        <v>17.86</v>
      </c>
      <c r="O2613" s="360">
        <v>1</v>
      </c>
      <c r="P2613" s="344">
        <v>17.86</v>
      </c>
      <c r="Q2613" s="360">
        <v>1</v>
      </c>
      <c r="R2613" s="344">
        <v>17.86</v>
      </c>
    </row>
    <row r="2614" spans="1:18">
      <c r="A2614" s="296">
        <v>1901610</v>
      </c>
      <c r="B2614" s="343" t="s">
        <v>2641</v>
      </c>
      <c r="C2614" s="296" t="s">
        <v>222</v>
      </c>
      <c r="D2614" s="344">
        <v>18.309999999999999</v>
      </c>
      <c r="E2614" s="360">
        <v>1</v>
      </c>
      <c r="F2614" s="344">
        <v>4.78</v>
      </c>
      <c r="G2614" s="360">
        <v>1</v>
      </c>
      <c r="H2614" s="344">
        <v>4.78</v>
      </c>
      <c r="I2614" s="360">
        <v>1</v>
      </c>
      <c r="J2614" s="344">
        <v>4.78</v>
      </c>
      <c r="K2614" s="360">
        <v>1</v>
      </c>
      <c r="L2614" s="344">
        <v>4.58</v>
      </c>
      <c r="M2614" s="360">
        <v>0.82530000000000003</v>
      </c>
      <c r="N2614" s="344">
        <v>4.78</v>
      </c>
      <c r="O2614" s="360">
        <v>1</v>
      </c>
      <c r="P2614" s="344">
        <v>4.78</v>
      </c>
      <c r="Q2614" s="360">
        <v>1</v>
      </c>
      <c r="R2614" s="344">
        <v>4.78</v>
      </c>
    </row>
    <row r="2615" spans="1:18">
      <c r="A2615" s="296">
        <v>1901617</v>
      </c>
      <c r="B2615" s="343" t="s">
        <v>2642</v>
      </c>
      <c r="C2615" s="296" t="s">
        <v>222</v>
      </c>
      <c r="D2615" s="344">
        <v>20.72</v>
      </c>
      <c r="E2615" s="360">
        <v>1</v>
      </c>
      <c r="F2615" s="344">
        <v>19.53</v>
      </c>
      <c r="G2615" s="360">
        <v>1</v>
      </c>
      <c r="H2615" s="344">
        <v>19.53</v>
      </c>
      <c r="I2615" s="360">
        <v>1</v>
      </c>
      <c r="J2615" s="344">
        <v>19.53</v>
      </c>
      <c r="K2615" s="360">
        <v>1</v>
      </c>
      <c r="L2615" s="344">
        <v>18.71</v>
      </c>
      <c r="M2615" s="360">
        <v>0.82520000000000004</v>
      </c>
      <c r="N2615" s="344">
        <v>19.53</v>
      </c>
      <c r="O2615" s="360">
        <v>1</v>
      </c>
      <c r="P2615" s="344">
        <v>19.53</v>
      </c>
      <c r="Q2615" s="360">
        <v>1</v>
      </c>
      <c r="R2615" s="344">
        <v>19.53</v>
      </c>
    </row>
    <row r="2616" spans="1:18">
      <c r="A2616" s="296">
        <v>1917037</v>
      </c>
      <c r="B2616" s="343" t="s">
        <v>2643</v>
      </c>
      <c r="C2616" s="296" t="s">
        <v>222</v>
      </c>
      <c r="D2616" s="344">
        <v>39.979999999999997</v>
      </c>
      <c r="E2616" s="360">
        <v>0</v>
      </c>
      <c r="F2616" s="344">
        <v>70.37</v>
      </c>
      <c r="G2616" s="360">
        <v>0</v>
      </c>
      <c r="H2616" s="344">
        <v>72.28</v>
      </c>
      <c r="I2616" s="360">
        <v>0</v>
      </c>
      <c r="J2616" s="344">
        <v>73.41</v>
      </c>
      <c r="K2616" s="360">
        <v>0</v>
      </c>
      <c r="L2616" s="344">
        <v>70.14</v>
      </c>
      <c r="M2616" s="360">
        <v>0</v>
      </c>
      <c r="N2616" s="344">
        <v>72.28</v>
      </c>
      <c r="O2616" s="360">
        <v>0</v>
      </c>
      <c r="P2616" s="344">
        <v>66.77</v>
      </c>
      <c r="Q2616" s="360">
        <v>0</v>
      </c>
      <c r="R2616" s="344">
        <v>67.44</v>
      </c>
    </row>
    <row r="2617" spans="1:18">
      <c r="A2617" s="296">
        <v>1917038</v>
      </c>
      <c r="B2617" s="343" t="s">
        <v>2644</v>
      </c>
      <c r="C2617" s="296" t="s">
        <v>222</v>
      </c>
      <c r="D2617" s="344">
        <v>41.33</v>
      </c>
      <c r="E2617" s="360">
        <v>1</v>
      </c>
      <c r="F2617" s="344">
        <v>19.27</v>
      </c>
      <c r="G2617" s="360">
        <v>1</v>
      </c>
      <c r="H2617" s="344">
        <v>19.27</v>
      </c>
      <c r="I2617" s="360">
        <v>1</v>
      </c>
      <c r="J2617" s="344">
        <v>19.27</v>
      </c>
      <c r="K2617" s="360">
        <v>1</v>
      </c>
      <c r="L2617" s="344">
        <v>19.27</v>
      </c>
      <c r="M2617" s="360">
        <v>1</v>
      </c>
      <c r="N2617" s="344">
        <v>19.27</v>
      </c>
      <c r="O2617" s="360">
        <v>1</v>
      </c>
      <c r="P2617" s="344">
        <v>19.27</v>
      </c>
      <c r="Q2617" s="360">
        <v>1</v>
      </c>
      <c r="R2617" s="344">
        <v>19.27</v>
      </c>
    </row>
    <row r="2618" spans="1:18">
      <c r="A2618" s="296">
        <v>1917039</v>
      </c>
      <c r="B2618" s="343" t="s">
        <v>2645</v>
      </c>
      <c r="C2618" s="296" t="s">
        <v>222</v>
      </c>
      <c r="D2618" s="344">
        <v>42.71</v>
      </c>
      <c r="E2618" s="360">
        <v>1</v>
      </c>
      <c r="F2618" s="344">
        <v>5.2</v>
      </c>
      <c r="G2618" s="360">
        <v>1</v>
      </c>
      <c r="H2618" s="344">
        <v>5.2</v>
      </c>
      <c r="I2618" s="360">
        <v>1</v>
      </c>
      <c r="J2618" s="344">
        <v>5.2</v>
      </c>
      <c r="K2618" s="360">
        <v>1</v>
      </c>
      <c r="L2618" s="344">
        <v>5.2</v>
      </c>
      <c r="M2618" s="360">
        <v>1</v>
      </c>
      <c r="N2618" s="344">
        <v>5.2</v>
      </c>
      <c r="O2618" s="360">
        <v>1</v>
      </c>
      <c r="P2618" s="344">
        <v>5.2</v>
      </c>
      <c r="Q2618" s="360">
        <v>1</v>
      </c>
      <c r="R2618" s="344">
        <v>5.2</v>
      </c>
    </row>
    <row r="2619" spans="1:18">
      <c r="A2619" s="296">
        <v>1917040</v>
      </c>
      <c r="B2619" s="343" t="s">
        <v>2646</v>
      </c>
      <c r="C2619" s="296" t="s">
        <v>222</v>
      </c>
      <c r="D2619" s="344">
        <v>44.15</v>
      </c>
      <c r="E2619" s="360">
        <v>1</v>
      </c>
      <c r="F2619" s="344">
        <v>21.08</v>
      </c>
      <c r="G2619" s="360">
        <v>1</v>
      </c>
      <c r="H2619" s="344">
        <v>21.08</v>
      </c>
      <c r="I2619" s="360">
        <v>1</v>
      </c>
      <c r="J2619" s="344">
        <v>21.08</v>
      </c>
      <c r="K2619" s="360">
        <v>1</v>
      </c>
      <c r="L2619" s="344">
        <v>21.08</v>
      </c>
      <c r="M2619" s="360">
        <v>1</v>
      </c>
      <c r="N2619" s="344">
        <v>21.08</v>
      </c>
      <c r="O2619" s="360">
        <v>1</v>
      </c>
      <c r="P2619" s="344">
        <v>21.08</v>
      </c>
      <c r="Q2619" s="360">
        <v>1</v>
      </c>
      <c r="R2619" s="344">
        <v>21.08</v>
      </c>
    </row>
    <row r="2620" spans="1:18">
      <c r="A2620" s="296">
        <v>1917041</v>
      </c>
      <c r="B2620" s="343" t="s">
        <v>2647</v>
      </c>
      <c r="C2620" s="296" t="s">
        <v>222</v>
      </c>
      <c r="D2620" s="344">
        <v>45.69</v>
      </c>
      <c r="E2620" s="360">
        <v>0</v>
      </c>
      <c r="F2620" s="344">
        <v>101</v>
      </c>
      <c r="G2620" s="360">
        <v>0</v>
      </c>
      <c r="H2620" s="344">
        <v>103.74</v>
      </c>
      <c r="I2620" s="360">
        <v>0</v>
      </c>
      <c r="J2620" s="344">
        <v>105.36</v>
      </c>
      <c r="K2620" s="360">
        <v>0</v>
      </c>
      <c r="L2620" s="344">
        <v>100.67</v>
      </c>
      <c r="M2620" s="360">
        <v>0</v>
      </c>
      <c r="N2620" s="344">
        <v>103.74</v>
      </c>
      <c r="O2620" s="360">
        <v>0</v>
      </c>
      <c r="P2620" s="344">
        <v>95.82</v>
      </c>
      <c r="Q2620" s="360">
        <v>0</v>
      </c>
      <c r="R2620" s="344">
        <v>96.79</v>
      </c>
    </row>
    <row r="2621" spans="1:18">
      <c r="A2621" s="296">
        <v>1917042</v>
      </c>
      <c r="B2621" s="343" t="s">
        <v>2648</v>
      </c>
      <c r="C2621" s="296" t="s">
        <v>222</v>
      </c>
      <c r="D2621" s="344">
        <v>46.5</v>
      </c>
      <c r="E2621" s="360">
        <v>1</v>
      </c>
      <c r="F2621" s="344">
        <v>14.12</v>
      </c>
      <c r="G2621" s="360">
        <v>1</v>
      </c>
      <c r="H2621" s="344">
        <v>14.12</v>
      </c>
      <c r="I2621" s="360">
        <v>1</v>
      </c>
      <c r="J2621" s="344">
        <v>14.12</v>
      </c>
      <c r="K2621" s="360">
        <v>1</v>
      </c>
      <c r="L2621" s="344">
        <v>14.12</v>
      </c>
      <c r="M2621" s="360">
        <v>1</v>
      </c>
      <c r="N2621" s="344">
        <v>14.12</v>
      </c>
      <c r="O2621" s="360">
        <v>1</v>
      </c>
      <c r="P2621" s="344">
        <v>14.12</v>
      </c>
      <c r="Q2621" s="360">
        <v>1</v>
      </c>
      <c r="R2621" s="344">
        <v>14.12</v>
      </c>
    </row>
    <row r="2622" spans="1:18">
      <c r="A2622" s="296">
        <v>1901619</v>
      </c>
      <c r="B2622" s="343" t="s">
        <v>2649</v>
      </c>
      <c r="C2622" s="296" t="s">
        <v>222</v>
      </c>
      <c r="D2622" s="344">
        <v>18.87</v>
      </c>
      <c r="E2622" s="360">
        <v>1</v>
      </c>
      <c r="F2622" s="344">
        <v>3.78</v>
      </c>
      <c r="G2622" s="360">
        <v>1</v>
      </c>
      <c r="H2622" s="344">
        <v>3.78</v>
      </c>
      <c r="I2622" s="360">
        <v>1</v>
      </c>
      <c r="J2622" s="344">
        <v>3.78</v>
      </c>
      <c r="K2622" s="360">
        <v>1</v>
      </c>
      <c r="L2622" s="344">
        <v>3.78</v>
      </c>
      <c r="M2622" s="360">
        <v>1</v>
      </c>
      <c r="N2622" s="344">
        <v>3.78</v>
      </c>
      <c r="O2622" s="360">
        <v>1</v>
      </c>
      <c r="P2622" s="344">
        <v>3.78</v>
      </c>
      <c r="Q2622" s="360">
        <v>1</v>
      </c>
      <c r="R2622" s="344">
        <v>3.78</v>
      </c>
    </row>
    <row r="2623" spans="1:18">
      <c r="A2623" s="296">
        <v>1901620</v>
      </c>
      <c r="B2623" s="343" t="s">
        <v>2650</v>
      </c>
      <c r="C2623" s="296" t="s">
        <v>222</v>
      </c>
      <c r="D2623" s="344">
        <v>19.21</v>
      </c>
      <c r="E2623" s="360">
        <v>1</v>
      </c>
      <c r="F2623" s="344">
        <v>15.44</v>
      </c>
      <c r="G2623" s="360">
        <v>1</v>
      </c>
      <c r="H2623" s="344">
        <v>15.44</v>
      </c>
      <c r="I2623" s="360">
        <v>1</v>
      </c>
      <c r="J2623" s="344">
        <v>15.44</v>
      </c>
      <c r="K2623" s="360">
        <v>1</v>
      </c>
      <c r="L2623" s="344">
        <v>15.44</v>
      </c>
      <c r="M2623" s="360">
        <v>1</v>
      </c>
      <c r="N2623" s="344">
        <v>15.44</v>
      </c>
      <c r="O2623" s="360">
        <v>1</v>
      </c>
      <c r="P2623" s="344">
        <v>15.44</v>
      </c>
      <c r="Q2623" s="360">
        <v>1</v>
      </c>
      <c r="R2623" s="344">
        <v>15.44</v>
      </c>
    </row>
    <row r="2624" spans="1:18">
      <c r="A2624" s="296">
        <v>1901621</v>
      </c>
      <c r="B2624" s="343" t="s">
        <v>2651</v>
      </c>
      <c r="C2624" s="296" t="s">
        <v>222</v>
      </c>
      <c r="D2624" s="344">
        <v>19.559999999999999</v>
      </c>
      <c r="E2624" s="360">
        <v>0</v>
      </c>
      <c r="F2624" s="344">
        <v>70.37</v>
      </c>
      <c r="G2624" s="360">
        <v>0</v>
      </c>
      <c r="H2624" s="344">
        <v>72.28</v>
      </c>
      <c r="I2624" s="360">
        <v>0</v>
      </c>
      <c r="J2624" s="344">
        <v>73.41</v>
      </c>
      <c r="K2624" s="360">
        <v>0</v>
      </c>
      <c r="L2624" s="344">
        <v>70.14</v>
      </c>
      <c r="M2624" s="360">
        <v>0</v>
      </c>
      <c r="N2624" s="344">
        <v>72.28</v>
      </c>
      <c r="O2624" s="360">
        <v>0</v>
      </c>
      <c r="P2624" s="344">
        <v>66.77</v>
      </c>
      <c r="Q2624" s="360">
        <v>0</v>
      </c>
      <c r="R2624" s="344">
        <v>67.44</v>
      </c>
    </row>
    <row r="2625" spans="1:18">
      <c r="A2625" s="296">
        <v>1901622</v>
      </c>
      <c r="B2625" s="343" t="s">
        <v>2652</v>
      </c>
      <c r="C2625" s="296" t="s">
        <v>222</v>
      </c>
      <c r="D2625" s="344">
        <v>19.93</v>
      </c>
      <c r="E2625" s="360"/>
      <c r="F2625" s="344">
        <v>0</v>
      </c>
      <c r="G2625" s="360"/>
      <c r="H2625" s="344">
        <v>0</v>
      </c>
      <c r="I2625" s="360"/>
      <c r="J2625" s="344">
        <v>0</v>
      </c>
      <c r="K2625" s="360"/>
      <c r="L2625" s="344">
        <v>0</v>
      </c>
      <c r="M2625" s="360"/>
      <c r="N2625" s="344">
        <v>0</v>
      </c>
      <c r="O2625" s="360"/>
      <c r="P2625" s="344">
        <v>0</v>
      </c>
      <c r="Q2625" s="360"/>
      <c r="R2625" s="344">
        <v>0</v>
      </c>
    </row>
    <row r="2626" spans="1:18">
      <c r="A2626" s="296">
        <v>1901623</v>
      </c>
      <c r="B2626" s="343" t="s">
        <v>2653</v>
      </c>
      <c r="C2626" s="296" t="s">
        <v>222</v>
      </c>
      <c r="D2626" s="344">
        <v>20.32</v>
      </c>
      <c r="E2626" s="360"/>
      <c r="F2626" s="344">
        <v>0</v>
      </c>
      <c r="G2626" s="360"/>
      <c r="H2626" s="344">
        <v>0</v>
      </c>
      <c r="I2626" s="360"/>
      <c r="J2626" s="344">
        <v>0</v>
      </c>
      <c r="K2626" s="360"/>
      <c r="L2626" s="344">
        <v>0</v>
      </c>
      <c r="M2626" s="360"/>
      <c r="N2626" s="344">
        <v>0</v>
      </c>
      <c r="O2626" s="360"/>
      <c r="P2626" s="344">
        <v>0</v>
      </c>
      <c r="Q2626" s="360"/>
      <c r="R2626" s="344">
        <v>0</v>
      </c>
    </row>
    <row r="2627" spans="1:18">
      <c r="A2627" s="296">
        <v>1901618</v>
      </c>
      <c r="B2627" s="343" t="s">
        <v>2654</v>
      </c>
      <c r="C2627" s="296" t="s">
        <v>222</v>
      </c>
      <c r="D2627" s="344">
        <v>20.53</v>
      </c>
      <c r="E2627" s="360"/>
      <c r="F2627" s="344">
        <v>0</v>
      </c>
      <c r="G2627" s="360"/>
      <c r="H2627" s="344">
        <v>0</v>
      </c>
      <c r="I2627" s="360"/>
      <c r="J2627" s="344">
        <v>0</v>
      </c>
      <c r="K2627" s="360"/>
      <c r="L2627" s="344">
        <v>0</v>
      </c>
      <c r="M2627" s="360"/>
      <c r="N2627" s="344">
        <v>0</v>
      </c>
      <c r="O2627" s="360"/>
      <c r="P2627" s="344">
        <v>0</v>
      </c>
      <c r="Q2627" s="360"/>
      <c r="R2627" s="344">
        <v>0</v>
      </c>
    </row>
    <row r="2628" spans="1:18">
      <c r="A2628" s="296">
        <v>1901625</v>
      </c>
      <c r="B2628" s="343" t="s">
        <v>2655</v>
      </c>
      <c r="C2628" s="296" t="s">
        <v>222</v>
      </c>
      <c r="D2628" s="344">
        <v>22.47</v>
      </c>
      <c r="E2628" s="360">
        <v>0</v>
      </c>
      <c r="F2628" s="344">
        <v>4.4800000000000004</v>
      </c>
      <c r="G2628" s="360">
        <v>0</v>
      </c>
      <c r="H2628" s="344">
        <v>3.99</v>
      </c>
      <c r="I2628" s="360">
        <v>0</v>
      </c>
      <c r="J2628" s="344">
        <v>3.75</v>
      </c>
      <c r="K2628" s="360">
        <v>0</v>
      </c>
      <c r="L2628" s="344">
        <v>4.32</v>
      </c>
      <c r="M2628" s="360">
        <v>0</v>
      </c>
      <c r="N2628" s="344">
        <v>4.24</v>
      </c>
      <c r="O2628" s="360">
        <v>0</v>
      </c>
      <c r="P2628" s="344">
        <v>2.93</v>
      </c>
      <c r="Q2628" s="360">
        <v>0</v>
      </c>
      <c r="R2628" s="344">
        <v>3.46</v>
      </c>
    </row>
    <row r="2629" spans="1:18">
      <c r="A2629" s="296">
        <v>1901626</v>
      </c>
      <c r="B2629" s="343" t="s">
        <v>2656</v>
      </c>
      <c r="C2629" s="296" t="s">
        <v>222</v>
      </c>
      <c r="D2629" s="344">
        <v>22.78</v>
      </c>
      <c r="E2629" s="360">
        <v>1</v>
      </c>
      <c r="F2629" s="344">
        <v>9.1300000000000008</v>
      </c>
      <c r="G2629" s="360">
        <v>1</v>
      </c>
      <c r="H2629" s="344">
        <v>9.1300000000000008</v>
      </c>
      <c r="I2629" s="360">
        <v>1</v>
      </c>
      <c r="J2629" s="344">
        <v>9.1300000000000008</v>
      </c>
      <c r="K2629" s="360">
        <v>1</v>
      </c>
      <c r="L2629" s="344">
        <v>9.1300000000000008</v>
      </c>
      <c r="M2629" s="360">
        <v>1</v>
      </c>
      <c r="N2629" s="344">
        <v>9.1300000000000008</v>
      </c>
      <c r="O2629" s="360">
        <v>1</v>
      </c>
      <c r="P2629" s="344">
        <v>9.1300000000000008</v>
      </c>
      <c r="Q2629" s="360">
        <v>1</v>
      </c>
      <c r="R2629" s="344">
        <v>9.1300000000000008</v>
      </c>
    </row>
    <row r="2630" spans="1:18">
      <c r="A2630" s="296">
        <v>1901627</v>
      </c>
      <c r="B2630" s="343" t="s">
        <v>2657</v>
      </c>
      <c r="C2630" s="296" t="s">
        <v>222</v>
      </c>
      <c r="D2630" s="344">
        <v>23.12</v>
      </c>
      <c r="E2630" s="360">
        <v>1</v>
      </c>
      <c r="F2630" s="344">
        <v>2.81</v>
      </c>
      <c r="G2630" s="360">
        <v>1</v>
      </c>
      <c r="H2630" s="344">
        <v>2.81</v>
      </c>
      <c r="I2630" s="360">
        <v>1</v>
      </c>
      <c r="J2630" s="344">
        <v>2.81</v>
      </c>
      <c r="K2630" s="360">
        <v>1</v>
      </c>
      <c r="L2630" s="344">
        <v>2.81</v>
      </c>
      <c r="M2630" s="360">
        <v>1</v>
      </c>
      <c r="N2630" s="344">
        <v>2.81</v>
      </c>
      <c r="O2630" s="360">
        <v>1</v>
      </c>
      <c r="P2630" s="344">
        <v>2.81</v>
      </c>
      <c r="Q2630" s="360">
        <v>1</v>
      </c>
      <c r="R2630" s="344">
        <v>2.81</v>
      </c>
    </row>
    <row r="2631" spans="1:18">
      <c r="A2631" s="296">
        <v>1901628</v>
      </c>
      <c r="B2631" s="343" t="s">
        <v>2658</v>
      </c>
      <c r="C2631" s="296" t="s">
        <v>222</v>
      </c>
      <c r="D2631" s="344">
        <v>23.46</v>
      </c>
      <c r="E2631" s="360">
        <v>1</v>
      </c>
      <c r="F2631" s="344">
        <v>9.99</v>
      </c>
      <c r="G2631" s="360">
        <v>1</v>
      </c>
      <c r="H2631" s="344">
        <v>9.99</v>
      </c>
      <c r="I2631" s="360">
        <v>1</v>
      </c>
      <c r="J2631" s="344">
        <v>9.99</v>
      </c>
      <c r="K2631" s="360">
        <v>1</v>
      </c>
      <c r="L2631" s="344">
        <v>9.99</v>
      </c>
      <c r="M2631" s="360">
        <v>1</v>
      </c>
      <c r="N2631" s="344">
        <v>9.99</v>
      </c>
      <c r="O2631" s="360">
        <v>1</v>
      </c>
      <c r="P2631" s="344">
        <v>9.99</v>
      </c>
      <c r="Q2631" s="360">
        <v>1</v>
      </c>
      <c r="R2631" s="344">
        <v>9.99</v>
      </c>
    </row>
    <row r="2632" spans="1:18">
      <c r="A2632" s="296">
        <v>1901629</v>
      </c>
      <c r="B2632" s="343" t="s">
        <v>2659</v>
      </c>
      <c r="C2632" s="296" t="s">
        <v>222</v>
      </c>
      <c r="D2632" s="344">
        <v>23.83</v>
      </c>
      <c r="E2632" s="360">
        <v>0</v>
      </c>
      <c r="F2632" s="344">
        <v>117.31</v>
      </c>
      <c r="G2632" s="360">
        <v>0</v>
      </c>
      <c r="H2632" s="344">
        <v>120.5</v>
      </c>
      <c r="I2632" s="360">
        <v>0</v>
      </c>
      <c r="J2632" s="344">
        <v>122.38</v>
      </c>
      <c r="K2632" s="360">
        <v>0</v>
      </c>
      <c r="L2632" s="344">
        <v>116.93</v>
      </c>
      <c r="M2632" s="360">
        <v>0</v>
      </c>
      <c r="N2632" s="344">
        <v>120.5</v>
      </c>
      <c r="O2632" s="360">
        <v>0</v>
      </c>
      <c r="P2632" s="344">
        <v>111.3</v>
      </c>
      <c r="Q2632" s="360">
        <v>0</v>
      </c>
      <c r="R2632" s="344">
        <v>112.43</v>
      </c>
    </row>
    <row r="2633" spans="1:18">
      <c r="A2633" s="296">
        <v>1901624</v>
      </c>
      <c r="B2633" s="343" t="s">
        <v>2660</v>
      </c>
      <c r="C2633" s="296" t="s">
        <v>222</v>
      </c>
      <c r="D2633" s="344">
        <v>24.02</v>
      </c>
      <c r="E2633" s="360">
        <v>1</v>
      </c>
      <c r="F2633" s="344">
        <v>409.36</v>
      </c>
      <c r="G2633" s="360">
        <v>1</v>
      </c>
      <c r="H2633" s="344">
        <v>409.36</v>
      </c>
      <c r="I2633" s="360">
        <v>1</v>
      </c>
      <c r="J2633" s="344">
        <v>409.36</v>
      </c>
      <c r="K2633" s="360">
        <v>1</v>
      </c>
      <c r="L2633" s="344">
        <v>409.36</v>
      </c>
      <c r="M2633" s="360">
        <v>1</v>
      </c>
      <c r="N2633" s="344">
        <v>409.36</v>
      </c>
      <c r="O2633" s="360">
        <v>1</v>
      </c>
      <c r="P2633" s="344">
        <v>409.36</v>
      </c>
      <c r="Q2633" s="360">
        <v>1</v>
      </c>
      <c r="R2633" s="344">
        <v>409.36</v>
      </c>
    </row>
    <row r="2634" spans="1:18">
      <c r="A2634" s="296">
        <v>1917073</v>
      </c>
      <c r="B2634" s="343" t="s">
        <v>2661</v>
      </c>
      <c r="C2634" s="296" t="s">
        <v>222</v>
      </c>
      <c r="D2634" s="344">
        <v>26.17</v>
      </c>
      <c r="E2634" s="360">
        <v>1</v>
      </c>
      <c r="F2634" s="344">
        <v>144.29</v>
      </c>
      <c r="G2634" s="360">
        <v>1</v>
      </c>
      <c r="H2634" s="344">
        <v>144.29</v>
      </c>
      <c r="I2634" s="360">
        <v>1</v>
      </c>
      <c r="J2634" s="344">
        <v>144.29</v>
      </c>
      <c r="K2634" s="360">
        <v>1</v>
      </c>
      <c r="L2634" s="344">
        <v>144.29</v>
      </c>
      <c r="M2634" s="360">
        <v>1</v>
      </c>
      <c r="N2634" s="344">
        <v>144.29</v>
      </c>
      <c r="O2634" s="360">
        <v>1</v>
      </c>
      <c r="P2634" s="344">
        <v>144.29</v>
      </c>
      <c r="Q2634" s="360">
        <v>1</v>
      </c>
      <c r="R2634" s="344">
        <v>144.29</v>
      </c>
    </row>
    <row r="2635" spans="1:18">
      <c r="A2635" s="296">
        <v>1917074</v>
      </c>
      <c r="B2635" s="343" t="s">
        <v>2662</v>
      </c>
      <c r="C2635" s="296" t="s">
        <v>222</v>
      </c>
      <c r="D2635" s="344">
        <v>26.96</v>
      </c>
      <c r="E2635" s="360">
        <v>1</v>
      </c>
      <c r="F2635" s="344">
        <v>658.04</v>
      </c>
      <c r="G2635" s="360">
        <v>1</v>
      </c>
      <c r="H2635" s="344">
        <v>658.04</v>
      </c>
      <c r="I2635" s="360">
        <v>1</v>
      </c>
      <c r="J2635" s="344">
        <v>658.04</v>
      </c>
      <c r="K2635" s="360">
        <v>1</v>
      </c>
      <c r="L2635" s="344">
        <v>658.04</v>
      </c>
      <c r="M2635" s="360">
        <v>1</v>
      </c>
      <c r="N2635" s="344">
        <v>658.04</v>
      </c>
      <c r="O2635" s="360">
        <v>1</v>
      </c>
      <c r="P2635" s="344">
        <v>658.04</v>
      </c>
      <c r="Q2635" s="360">
        <v>1</v>
      </c>
      <c r="R2635" s="344">
        <v>658.04</v>
      </c>
    </row>
    <row r="2636" spans="1:18">
      <c r="A2636" s="296">
        <v>1917075</v>
      </c>
      <c r="B2636" s="343" t="s">
        <v>2663</v>
      </c>
      <c r="C2636" s="296" t="s">
        <v>222</v>
      </c>
      <c r="D2636" s="344">
        <v>27.78</v>
      </c>
      <c r="E2636" s="360">
        <v>0</v>
      </c>
      <c r="F2636" s="344">
        <v>5625</v>
      </c>
      <c r="G2636" s="360">
        <v>0</v>
      </c>
      <c r="H2636" s="344">
        <v>5778</v>
      </c>
      <c r="I2636" s="360">
        <v>0</v>
      </c>
      <c r="J2636" s="344">
        <v>5868</v>
      </c>
      <c r="K2636" s="360">
        <v>0</v>
      </c>
      <c r="L2636" s="344">
        <v>5607</v>
      </c>
      <c r="M2636" s="360">
        <v>0</v>
      </c>
      <c r="N2636" s="344">
        <v>5778</v>
      </c>
      <c r="O2636" s="360">
        <v>0</v>
      </c>
      <c r="P2636" s="344">
        <v>5337</v>
      </c>
      <c r="Q2636" s="360">
        <v>0</v>
      </c>
      <c r="R2636" s="344">
        <v>5391</v>
      </c>
    </row>
    <row r="2637" spans="1:18">
      <c r="A2637" s="296">
        <v>1917076</v>
      </c>
      <c r="B2637" s="343" t="s">
        <v>2664</v>
      </c>
      <c r="C2637" s="296" t="s">
        <v>222</v>
      </c>
      <c r="D2637" s="344">
        <v>28.63</v>
      </c>
      <c r="E2637" s="360">
        <v>1</v>
      </c>
      <c r="F2637" s="344">
        <v>32.549999999999997</v>
      </c>
      <c r="G2637" s="360">
        <v>1</v>
      </c>
      <c r="H2637" s="344">
        <v>32.549999999999997</v>
      </c>
      <c r="I2637" s="360">
        <v>1</v>
      </c>
      <c r="J2637" s="344">
        <v>32.549999999999997</v>
      </c>
      <c r="K2637" s="360">
        <v>1</v>
      </c>
      <c r="L2637" s="344">
        <v>32.549999999999997</v>
      </c>
      <c r="M2637" s="360">
        <v>1</v>
      </c>
      <c r="N2637" s="344">
        <v>32.549999999999997</v>
      </c>
      <c r="O2637" s="360">
        <v>1</v>
      </c>
      <c r="P2637" s="344">
        <v>32.549999999999997</v>
      </c>
      <c r="Q2637" s="360">
        <v>1</v>
      </c>
      <c r="R2637" s="344">
        <v>32.549999999999997</v>
      </c>
    </row>
    <row r="2638" spans="1:18">
      <c r="A2638" s="296">
        <v>1917077</v>
      </c>
      <c r="B2638" s="343" t="s">
        <v>2665</v>
      </c>
      <c r="C2638" s="296" t="s">
        <v>222</v>
      </c>
      <c r="D2638" s="344">
        <v>29.53</v>
      </c>
      <c r="E2638" s="360">
        <v>1</v>
      </c>
      <c r="F2638" s="344">
        <v>10.039999999999999</v>
      </c>
      <c r="G2638" s="360">
        <v>1</v>
      </c>
      <c r="H2638" s="344">
        <v>10.039999999999999</v>
      </c>
      <c r="I2638" s="360">
        <v>1</v>
      </c>
      <c r="J2638" s="344">
        <v>10.039999999999999</v>
      </c>
      <c r="K2638" s="360">
        <v>1</v>
      </c>
      <c r="L2638" s="344">
        <v>10.039999999999999</v>
      </c>
      <c r="M2638" s="360">
        <v>1</v>
      </c>
      <c r="N2638" s="344">
        <v>10.039999999999999</v>
      </c>
      <c r="O2638" s="360">
        <v>1</v>
      </c>
      <c r="P2638" s="344">
        <v>10.039999999999999</v>
      </c>
      <c r="Q2638" s="360">
        <v>1</v>
      </c>
      <c r="R2638" s="344">
        <v>10.039999999999999</v>
      </c>
    </row>
    <row r="2639" spans="1:18">
      <c r="A2639" s="296">
        <v>1917078</v>
      </c>
      <c r="B2639" s="343" t="s">
        <v>2666</v>
      </c>
      <c r="C2639" s="296" t="s">
        <v>222</v>
      </c>
      <c r="D2639" s="344">
        <v>30.01</v>
      </c>
      <c r="E2639" s="360">
        <v>1</v>
      </c>
      <c r="F2639" s="344">
        <v>35.619999999999997</v>
      </c>
      <c r="G2639" s="360">
        <v>1</v>
      </c>
      <c r="H2639" s="344">
        <v>35.619999999999997</v>
      </c>
      <c r="I2639" s="360">
        <v>1</v>
      </c>
      <c r="J2639" s="344">
        <v>35.619999999999997</v>
      </c>
      <c r="K2639" s="360">
        <v>1</v>
      </c>
      <c r="L2639" s="344">
        <v>35.619999999999997</v>
      </c>
      <c r="M2639" s="360">
        <v>1</v>
      </c>
      <c r="N2639" s="344">
        <v>35.619999999999997</v>
      </c>
      <c r="O2639" s="360">
        <v>1</v>
      </c>
      <c r="P2639" s="344">
        <v>35.619999999999997</v>
      </c>
      <c r="Q2639" s="360">
        <v>1</v>
      </c>
      <c r="R2639" s="344">
        <v>35.619999999999997</v>
      </c>
    </row>
    <row r="2640" spans="1:18">
      <c r="A2640" s="296">
        <v>1901631</v>
      </c>
      <c r="B2640" s="343" t="s">
        <v>2667</v>
      </c>
      <c r="C2640" s="296" t="s">
        <v>222</v>
      </c>
      <c r="D2640" s="344">
        <v>26.35</v>
      </c>
      <c r="E2640" s="360">
        <v>0</v>
      </c>
      <c r="F2640" s="344">
        <v>26.18</v>
      </c>
      <c r="G2640" s="360">
        <v>0</v>
      </c>
      <c r="H2640" s="344">
        <v>23.32</v>
      </c>
      <c r="I2640" s="360">
        <v>0</v>
      </c>
      <c r="J2640" s="344">
        <v>21.89</v>
      </c>
      <c r="K2640" s="360">
        <v>0</v>
      </c>
      <c r="L2640" s="344">
        <v>25.22</v>
      </c>
      <c r="M2640" s="360">
        <v>0</v>
      </c>
      <c r="N2640" s="344">
        <v>24.75</v>
      </c>
      <c r="O2640" s="360">
        <v>0</v>
      </c>
      <c r="P2640" s="344">
        <v>17.13</v>
      </c>
      <c r="Q2640" s="360">
        <v>0</v>
      </c>
      <c r="R2640" s="344">
        <v>20.23</v>
      </c>
    </row>
    <row r="2641" spans="1:18">
      <c r="A2641" s="296">
        <v>1901632</v>
      </c>
      <c r="B2641" s="343" t="s">
        <v>2668</v>
      </c>
      <c r="C2641" s="296" t="s">
        <v>222</v>
      </c>
      <c r="D2641" s="344">
        <v>26.66</v>
      </c>
      <c r="E2641" s="360">
        <v>1</v>
      </c>
      <c r="F2641" s="344">
        <v>22.82</v>
      </c>
      <c r="G2641" s="360">
        <v>1</v>
      </c>
      <c r="H2641" s="344">
        <v>22.82</v>
      </c>
      <c r="I2641" s="360">
        <v>1</v>
      </c>
      <c r="J2641" s="344">
        <v>22.82</v>
      </c>
      <c r="K2641" s="360">
        <v>1</v>
      </c>
      <c r="L2641" s="344">
        <v>22.82</v>
      </c>
      <c r="M2641" s="360">
        <v>1</v>
      </c>
      <c r="N2641" s="344">
        <v>22.82</v>
      </c>
      <c r="O2641" s="360">
        <v>1</v>
      </c>
      <c r="P2641" s="344">
        <v>22.82</v>
      </c>
      <c r="Q2641" s="360">
        <v>1</v>
      </c>
      <c r="R2641" s="344">
        <v>22.82</v>
      </c>
    </row>
    <row r="2642" spans="1:18">
      <c r="A2642" s="296">
        <v>1901633</v>
      </c>
      <c r="B2642" s="343" t="s">
        <v>2669</v>
      </c>
      <c r="C2642" s="296" t="s">
        <v>222</v>
      </c>
      <c r="D2642" s="344">
        <v>26.98</v>
      </c>
      <c r="E2642" s="360">
        <v>1</v>
      </c>
      <c r="F2642" s="344">
        <v>9.3800000000000008</v>
      </c>
      <c r="G2642" s="360">
        <v>1</v>
      </c>
      <c r="H2642" s="344">
        <v>9.3800000000000008</v>
      </c>
      <c r="I2642" s="360">
        <v>1</v>
      </c>
      <c r="J2642" s="344">
        <v>9.3800000000000008</v>
      </c>
      <c r="K2642" s="360">
        <v>1</v>
      </c>
      <c r="L2642" s="344">
        <v>9.3800000000000008</v>
      </c>
      <c r="M2642" s="360">
        <v>1</v>
      </c>
      <c r="N2642" s="344">
        <v>9.3800000000000008</v>
      </c>
      <c r="O2642" s="360">
        <v>1</v>
      </c>
      <c r="P2642" s="344">
        <v>9.3800000000000008</v>
      </c>
      <c r="Q2642" s="360">
        <v>1</v>
      </c>
      <c r="R2642" s="344">
        <v>9.3800000000000008</v>
      </c>
    </row>
    <row r="2643" spans="1:18">
      <c r="A2643" s="296">
        <v>1901634</v>
      </c>
      <c r="B2643" s="343" t="s">
        <v>2670</v>
      </c>
      <c r="C2643" s="296" t="s">
        <v>222</v>
      </c>
      <c r="D2643" s="344">
        <v>27.31</v>
      </c>
      <c r="E2643" s="360">
        <v>1</v>
      </c>
      <c r="F2643" s="344">
        <v>42.78</v>
      </c>
      <c r="G2643" s="360">
        <v>1</v>
      </c>
      <c r="H2643" s="344">
        <v>42.78</v>
      </c>
      <c r="I2643" s="360">
        <v>1</v>
      </c>
      <c r="J2643" s="344">
        <v>42.78</v>
      </c>
      <c r="K2643" s="360">
        <v>1</v>
      </c>
      <c r="L2643" s="344">
        <v>42.78</v>
      </c>
      <c r="M2643" s="360">
        <v>1</v>
      </c>
      <c r="N2643" s="344">
        <v>42.78</v>
      </c>
      <c r="O2643" s="360">
        <v>1</v>
      </c>
      <c r="P2643" s="344">
        <v>42.78</v>
      </c>
      <c r="Q2643" s="360">
        <v>1</v>
      </c>
      <c r="R2643" s="344">
        <v>42.78</v>
      </c>
    </row>
    <row r="2644" spans="1:18">
      <c r="A2644" s="296">
        <v>1901635</v>
      </c>
      <c r="B2644" s="343" t="s">
        <v>2671</v>
      </c>
      <c r="C2644" s="296" t="s">
        <v>222</v>
      </c>
      <c r="D2644" s="344">
        <v>27.67</v>
      </c>
      <c r="E2644" s="360">
        <v>0</v>
      </c>
      <c r="F2644" s="344">
        <v>28.81</v>
      </c>
      <c r="G2644" s="360">
        <v>0</v>
      </c>
      <c r="H2644" s="344">
        <v>29.59</v>
      </c>
      <c r="I2644" s="360">
        <v>0</v>
      </c>
      <c r="J2644" s="344">
        <v>30.05</v>
      </c>
      <c r="K2644" s="360">
        <v>0</v>
      </c>
      <c r="L2644" s="344">
        <v>28.72</v>
      </c>
      <c r="M2644" s="360">
        <v>0</v>
      </c>
      <c r="N2644" s="344">
        <v>29.59</v>
      </c>
      <c r="O2644" s="360">
        <v>0</v>
      </c>
      <c r="P2644" s="344">
        <v>27.33</v>
      </c>
      <c r="Q2644" s="360">
        <v>0</v>
      </c>
      <c r="R2644" s="344">
        <v>27.61</v>
      </c>
    </row>
    <row r="2645" spans="1:18">
      <c r="A2645" s="296">
        <v>1901630</v>
      </c>
      <c r="B2645" s="343" t="s">
        <v>2672</v>
      </c>
      <c r="C2645" s="296" t="s">
        <v>222</v>
      </c>
      <c r="D2645" s="344">
        <v>27.86</v>
      </c>
      <c r="E2645" s="360">
        <v>1</v>
      </c>
      <c r="F2645" s="344">
        <v>199.78</v>
      </c>
      <c r="G2645" s="360">
        <v>1</v>
      </c>
      <c r="H2645" s="344">
        <v>199.78</v>
      </c>
      <c r="I2645" s="360">
        <v>1</v>
      </c>
      <c r="J2645" s="344">
        <v>199.78</v>
      </c>
      <c r="K2645" s="360">
        <v>1</v>
      </c>
      <c r="L2645" s="344">
        <v>199.78</v>
      </c>
      <c r="M2645" s="360">
        <v>1</v>
      </c>
      <c r="N2645" s="344">
        <v>199.78</v>
      </c>
      <c r="O2645" s="360">
        <v>1</v>
      </c>
      <c r="P2645" s="344">
        <v>199.78</v>
      </c>
      <c r="Q2645" s="360">
        <v>1</v>
      </c>
      <c r="R2645" s="344">
        <v>199.78</v>
      </c>
    </row>
    <row r="2646" spans="1:18">
      <c r="A2646" s="296">
        <v>1917109</v>
      </c>
      <c r="B2646" s="343" t="s">
        <v>2673</v>
      </c>
      <c r="C2646" s="296" t="s">
        <v>222</v>
      </c>
      <c r="D2646" s="344">
        <v>22.95</v>
      </c>
      <c r="E2646" s="360">
        <v>1</v>
      </c>
      <c r="F2646" s="344">
        <v>61.41</v>
      </c>
      <c r="G2646" s="360">
        <v>1</v>
      </c>
      <c r="H2646" s="344">
        <v>61.41</v>
      </c>
      <c r="I2646" s="360">
        <v>1</v>
      </c>
      <c r="J2646" s="344">
        <v>61.41</v>
      </c>
      <c r="K2646" s="360">
        <v>1</v>
      </c>
      <c r="L2646" s="344">
        <v>61.41</v>
      </c>
      <c r="M2646" s="360">
        <v>1</v>
      </c>
      <c r="N2646" s="344">
        <v>61.41</v>
      </c>
      <c r="O2646" s="360">
        <v>1</v>
      </c>
      <c r="P2646" s="344">
        <v>61.41</v>
      </c>
      <c r="Q2646" s="360">
        <v>1</v>
      </c>
      <c r="R2646" s="344">
        <v>61.41</v>
      </c>
    </row>
    <row r="2647" spans="1:18">
      <c r="A2647" s="296">
        <v>1917110</v>
      </c>
      <c r="B2647" s="343" t="s">
        <v>2674</v>
      </c>
      <c r="C2647" s="296" t="s">
        <v>222</v>
      </c>
      <c r="D2647" s="344">
        <v>23.57</v>
      </c>
      <c r="E2647" s="360">
        <v>1</v>
      </c>
      <c r="F2647" s="344">
        <v>249.92</v>
      </c>
      <c r="G2647" s="360">
        <v>1</v>
      </c>
      <c r="H2647" s="344">
        <v>249.92</v>
      </c>
      <c r="I2647" s="360">
        <v>1</v>
      </c>
      <c r="J2647" s="344">
        <v>249.92</v>
      </c>
      <c r="K2647" s="360">
        <v>1</v>
      </c>
      <c r="L2647" s="344">
        <v>249.92</v>
      </c>
      <c r="M2647" s="360">
        <v>1</v>
      </c>
      <c r="N2647" s="344">
        <v>249.92</v>
      </c>
      <c r="O2647" s="360">
        <v>1</v>
      </c>
      <c r="P2647" s="344">
        <v>249.92</v>
      </c>
      <c r="Q2647" s="360">
        <v>1</v>
      </c>
      <c r="R2647" s="344">
        <v>249.92</v>
      </c>
    </row>
    <row r="2648" spans="1:18">
      <c r="A2648" s="296">
        <v>1917111</v>
      </c>
      <c r="B2648" s="343" t="s">
        <v>2675</v>
      </c>
      <c r="C2648" s="296" t="s">
        <v>222</v>
      </c>
      <c r="D2648" s="344">
        <v>24.21</v>
      </c>
      <c r="E2648" s="360">
        <v>0</v>
      </c>
      <c r="F2648" s="344">
        <v>4500</v>
      </c>
      <c r="G2648" s="360">
        <v>0</v>
      </c>
      <c r="H2648" s="344">
        <v>4622.3999999999996</v>
      </c>
      <c r="I2648" s="360">
        <v>0</v>
      </c>
      <c r="J2648" s="344">
        <v>4694.3999999999996</v>
      </c>
      <c r="K2648" s="360">
        <v>0</v>
      </c>
      <c r="L2648" s="344">
        <v>4485.6000000000004</v>
      </c>
      <c r="M2648" s="360">
        <v>0</v>
      </c>
      <c r="N2648" s="344">
        <v>4622.3999999999996</v>
      </c>
      <c r="O2648" s="360">
        <v>0</v>
      </c>
      <c r="P2648" s="344">
        <v>4269.6000000000004</v>
      </c>
      <c r="Q2648" s="360">
        <v>0</v>
      </c>
      <c r="R2648" s="344">
        <v>4312.8</v>
      </c>
    </row>
    <row r="2649" spans="1:18">
      <c r="A2649" s="296">
        <v>1917112</v>
      </c>
      <c r="B2649" s="343" t="s">
        <v>2676</v>
      </c>
      <c r="C2649" s="296" t="s">
        <v>222</v>
      </c>
      <c r="D2649" s="344">
        <v>24.88</v>
      </c>
      <c r="E2649" s="360">
        <v>1</v>
      </c>
      <c r="F2649" s="344">
        <v>162.63999999999999</v>
      </c>
      <c r="G2649" s="360">
        <v>1</v>
      </c>
      <c r="H2649" s="344">
        <v>162.63999999999999</v>
      </c>
      <c r="I2649" s="360">
        <v>1</v>
      </c>
      <c r="J2649" s="344">
        <v>162.63999999999999</v>
      </c>
      <c r="K2649" s="360">
        <v>1</v>
      </c>
      <c r="L2649" s="344">
        <v>162.63999999999999</v>
      </c>
      <c r="M2649" s="360">
        <v>1</v>
      </c>
      <c r="N2649" s="344">
        <v>162.63999999999999</v>
      </c>
      <c r="O2649" s="360">
        <v>1</v>
      </c>
      <c r="P2649" s="344">
        <v>162.63999999999999</v>
      </c>
      <c r="Q2649" s="360">
        <v>1</v>
      </c>
      <c r="R2649" s="344">
        <v>162.63999999999999</v>
      </c>
    </row>
    <row r="2650" spans="1:18">
      <c r="A2650" s="296">
        <v>1917113</v>
      </c>
      <c r="B2650" s="343" t="s">
        <v>2677</v>
      </c>
      <c r="C2650" s="296" t="s">
        <v>222</v>
      </c>
      <c r="D2650" s="344">
        <v>25.59</v>
      </c>
      <c r="E2650" s="360">
        <v>1</v>
      </c>
      <c r="F2650" s="344">
        <v>49.99</v>
      </c>
      <c r="G2650" s="360">
        <v>1</v>
      </c>
      <c r="H2650" s="344">
        <v>49.99</v>
      </c>
      <c r="I2650" s="360">
        <v>1</v>
      </c>
      <c r="J2650" s="344">
        <v>49.99</v>
      </c>
      <c r="K2650" s="360">
        <v>1</v>
      </c>
      <c r="L2650" s="344">
        <v>49.99</v>
      </c>
      <c r="M2650" s="360">
        <v>1</v>
      </c>
      <c r="N2650" s="344">
        <v>49.99</v>
      </c>
      <c r="O2650" s="360">
        <v>1</v>
      </c>
      <c r="P2650" s="344">
        <v>49.99</v>
      </c>
      <c r="Q2650" s="360">
        <v>1</v>
      </c>
      <c r="R2650" s="344">
        <v>49.99</v>
      </c>
    </row>
    <row r="2651" spans="1:18">
      <c r="A2651" s="296">
        <v>1917114</v>
      </c>
      <c r="B2651" s="343" t="s">
        <v>2678</v>
      </c>
      <c r="C2651" s="296" t="s">
        <v>222</v>
      </c>
      <c r="D2651" s="344">
        <v>25.97</v>
      </c>
      <c r="E2651" s="360">
        <v>1</v>
      </c>
      <c r="F2651" s="344">
        <v>203.46</v>
      </c>
      <c r="G2651" s="360">
        <v>1</v>
      </c>
      <c r="H2651" s="344">
        <v>203.46</v>
      </c>
      <c r="I2651" s="360">
        <v>1</v>
      </c>
      <c r="J2651" s="344">
        <v>203.46</v>
      </c>
      <c r="K2651" s="360">
        <v>1</v>
      </c>
      <c r="L2651" s="344">
        <v>203.46</v>
      </c>
      <c r="M2651" s="360">
        <v>1</v>
      </c>
      <c r="N2651" s="344">
        <v>203.46</v>
      </c>
      <c r="O2651" s="360">
        <v>1</v>
      </c>
      <c r="P2651" s="344">
        <v>203.46</v>
      </c>
      <c r="Q2651" s="360">
        <v>1</v>
      </c>
      <c r="R2651" s="344">
        <v>203.46</v>
      </c>
    </row>
    <row r="2652" spans="1:18">
      <c r="A2652" s="296">
        <v>1917145</v>
      </c>
      <c r="B2652" s="343" t="s">
        <v>2679</v>
      </c>
      <c r="C2652" s="296" t="s">
        <v>222</v>
      </c>
      <c r="D2652" s="344">
        <v>21</v>
      </c>
      <c r="E2652" s="360">
        <v>0</v>
      </c>
      <c r="F2652" s="344">
        <v>2250</v>
      </c>
      <c r="G2652" s="360">
        <v>0</v>
      </c>
      <c r="H2652" s="344">
        <v>2311.1999999999998</v>
      </c>
      <c r="I2652" s="360">
        <v>0</v>
      </c>
      <c r="J2652" s="344">
        <v>2347.1999999999998</v>
      </c>
      <c r="K2652" s="360">
        <v>0</v>
      </c>
      <c r="L2652" s="344">
        <v>2242.8000000000002</v>
      </c>
      <c r="M2652" s="360">
        <v>0</v>
      </c>
      <c r="N2652" s="344">
        <v>2311.1999999999998</v>
      </c>
      <c r="O2652" s="360">
        <v>0</v>
      </c>
      <c r="P2652" s="344">
        <v>2134.8000000000002</v>
      </c>
      <c r="Q2652" s="360">
        <v>0</v>
      </c>
      <c r="R2652" s="344">
        <v>2156.4</v>
      </c>
    </row>
    <row r="2653" spans="1:18">
      <c r="A2653" s="296">
        <v>1917146</v>
      </c>
      <c r="B2653" s="343" t="s">
        <v>2680</v>
      </c>
      <c r="C2653" s="296" t="s">
        <v>222</v>
      </c>
      <c r="D2653" s="344">
        <v>21.54</v>
      </c>
      <c r="E2653" s="360">
        <v>1</v>
      </c>
      <c r="F2653" s="344">
        <v>74.59</v>
      </c>
      <c r="G2653" s="360">
        <v>1</v>
      </c>
      <c r="H2653" s="344">
        <v>74.59</v>
      </c>
      <c r="I2653" s="360">
        <v>1</v>
      </c>
      <c r="J2653" s="344">
        <v>74.59</v>
      </c>
      <c r="K2653" s="360">
        <v>1</v>
      </c>
      <c r="L2653" s="344">
        <v>74.59</v>
      </c>
      <c r="M2653" s="360">
        <v>1</v>
      </c>
      <c r="N2653" s="344">
        <v>74.59</v>
      </c>
      <c r="O2653" s="360">
        <v>1</v>
      </c>
      <c r="P2653" s="344">
        <v>74.59</v>
      </c>
      <c r="Q2653" s="360">
        <v>1</v>
      </c>
      <c r="R2653" s="344">
        <v>74.59</v>
      </c>
    </row>
    <row r="2654" spans="1:18">
      <c r="A2654" s="296">
        <v>1917147</v>
      </c>
      <c r="B2654" s="343" t="s">
        <v>2681</v>
      </c>
      <c r="C2654" s="296" t="s">
        <v>222</v>
      </c>
      <c r="D2654" s="344">
        <v>22.09</v>
      </c>
      <c r="E2654" s="360">
        <v>1</v>
      </c>
      <c r="F2654" s="344">
        <v>23.01</v>
      </c>
      <c r="G2654" s="360">
        <v>1</v>
      </c>
      <c r="H2654" s="344">
        <v>23.01</v>
      </c>
      <c r="I2654" s="360">
        <v>1</v>
      </c>
      <c r="J2654" s="344">
        <v>23.01</v>
      </c>
      <c r="K2654" s="360">
        <v>1</v>
      </c>
      <c r="L2654" s="344">
        <v>23.01</v>
      </c>
      <c r="M2654" s="360">
        <v>1</v>
      </c>
      <c r="N2654" s="344">
        <v>23.01</v>
      </c>
      <c r="O2654" s="360">
        <v>1</v>
      </c>
      <c r="P2654" s="344">
        <v>23.01</v>
      </c>
      <c r="Q2654" s="360">
        <v>1</v>
      </c>
      <c r="R2654" s="344">
        <v>23.01</v>
      </c>
    </row>
    <row r="2655" spans="1:18">
      <c r="A2655" s="296">
        <v>1917148</v>
      </c>
      <c r="B2655" s="343" t="s">
        <v>2682</v>
      </c>
      <c r="C2655" s="296" t="s">
        <v>222</v>
      </c>
      <c r="D2655" s="344">
        <v>22.67</v>
      </c>
      <c r="E2655" s="360">
        <v>1</v>
      </c>
      <c r="F2655" s="344">
        <v>81.61</v>
      </c>
      <c r="G2655" s="360">
        <v>1</v>
      </c>
      <c r="H2655" s="344">
        <v>81.61</v>
      </c>
      <c r="I2655" s="360">
        <v>1</v>
      </c>
      <c r="J2655" s="344">
        <v>81.61</v>
      </c>
      <c r="K2655" s="360">
        <v>1</v>
      </c>
      <c r="L2655" s="344">
        <v>81.61</v>
      </c>
      <c r="M2655" s="360">
        <v>1</v>
      </c>
      <c r="N2655" s="344">
        <v>81.61</v>
      </c>
      <c r="O2655" s="360">
        <v>1</v>
      </c>
      <c r="P2655" s="344">
        <v>81.61</v>
      </c>
      <c r="Q2655" s="360">
        <v>1</v>
      </c>
      <c r="R2655" s="344">
        <v>81.61</v>
      </c>
    </row>
    <row r="2656" spans="1:18">
      <c r="A2656" s="296">
        <v>1917149</v>
      </c>
      <c r="B2656" s="343" t="s">
        <v>2683</v>
      </c>
      <c r="C2656" s="296" t="s">
        <v>222</v>
      </c>
      <c r="D2656" s="344">
        <v>23.28</v>
      </c>
      <c r="E2656" s="360">
        <v>0</v>
      </c>
      <c r="F2656" s="344">
        <v>70.12</v>
      </c>
      <c r="G2656" s="360">
        <v>0</v>
      </c>
      <c r="H2656" s="344">
        <v>62.47</v>
      </c>
      <c r="I2656" s="360">
        <v>0</v>
      </c>
      <c r="J2656" s="344">
        <v>58.65</v>
      </c>
      <c r="K2656" s="360">
        <v>0</v>
      </c>
      <c r="L2656" s="344">
        <v>67.569999999999993</v>
      </c>
      <c r="M2656" s="360">
        <v>0</v>
      </c>
      <c r="N2656" s="344">
        <v>66.3</v>
      </c>
      <c r="O2656" s="360">
        <v>0</v>
      </c>
      <c r="P2656" s="344">
        <v>45.9</v>
      </c>
      <c r="Q2656" s="360">
        <v>0</v>
      </c>
      <c r="R2656" s="344">
        <v>54.18</v>
      </c>
    </row>
    <row r="2657" spans="1:18">
      <c r="A2657" s="296">
        <v>1917150</v>
      </c>
      <c r="B2657" s="343" t="s">
        <v>2684</v>
      </c>
      <c r="C2657" s="296" t="s">
        <v>222</v>
      </c>
      <c r="D2657" s="344">
        <v>23.61</v>
      </c>
      <c r="E2657" s="360"/>
      <c r="F2657" s="344">
        <v>0</v>
      </c>
      <c r="G2657" s="360"/>
      <c r="H2657" s="344">
        <v>0</v>
      </c>
      <c r="I2657" s="360"/>
      <c r="J2657" s="344">
        <v>0</v>
      </c>
      <c r="K2657" s="360"/>
      <c r="L2657" s="344">
        <v>0</v>
      </c>
      <c r="M2657" s="360"/>
      <c r="N2657" s="344">
        <v>0</v>
      </c>
      <c r="O2657" s="360"/>
      <c r="P2657" s="344">
        <v>0</v>
      </c>
      <c r="Q2657" s="360"/>
      <c r="R2657" s="344">
        <v>0</v>
      </c>
    </row>
    <row r="2658" spans="1:18">
      <c r="A2658" s="296">
        <v>1917181</v>
      </c>
      <c r="B2658" s="343" t="s">
        <v>2685</v>
      </c>
      <c r="C2658" s="296" t="s">
        <v>222</v>
      </c>
      <c r="D2658" s="344">
        <v>21.5</v>
      </c>
      <c r="E2658" s="360"/>
      <c r="F2658" s="344">
        <v>0</v>
      </c>
      <c r="G2658" s="360"/>
      <c r="H2658" s="344">
        <v>0</v>
      </c>
      <c r="I2658" s="360"/>
      <c r="J2658" s="344">
        <v>0</v>
      </c>
      <c r="K2658" s="360"/>
      <c r="L2658" s="344">
        <v>0</v>
      </c>
      <c r="M2658" s="360"/>
      <c r="N2658" s="344">
        <v>0</v>
      </c>
      <c r="O2658" s="360"/>
      <c r="P2658" s="344">
        <v>0</v>
      </c>
      <c r="Q2658" s="360"/>
      <c r="R2658" s="344">
        <v>0</v>
      </c>
    </row>
    <row r="2659" spans="1:18">
      <c r="A2659" s="296">
        <v>1917182</v>
      </c>
      <c r="B2659" s="343" t="s">
        <v>2686</v>
      </c>
      <c r="C2659" s="296" t="s">
        <v>222</v>
      </c>
      <c r="D2659" s="344">
        <v>21.97</v>
      </c>
      <c r="E2659" s="360"/>
      <c r="F2659" s="344">
        <v>0</v>
      </c>
      <c r="G2659" s="360"/>
      <c r="H2659" s="344">
        <v>0</v>
      </c>
      <c r="I2659" s="360"/>
      <c r="J2659" s="344">
        <v>0</v>
      </c>
      <c r="K2659" s="360"/>
      <c r="L2659" s="344">
        <v>0</v>
      </c>
      <c r="M2659" s="360"/>
      <c r="N2659" s="344">
        <v>0</v>
      </c>
      <c r="O2659" s="360"/>
      <c r="P2659" s="344">
        <v>0</v>
      </c>
      <c r="Q2659" s="360"/>
      <c r="R2659" s="344">
        <v>0</v>
      </c>
    </row>
    <row r="2660" spans="1:18">
      <c r="A2660" s="296">
        <v>1917183</v>
      </c>
      <c r="B2660" s="343" t="s">
        <v>2687</v>
      </c>
      <c r="C2660" s="296" t="s">
        <v>222</v>
      </c>
      <c r="D2660" s="344">
        <v>22.46</v>
      </c>
      <c r="E2660" s="360">
        <v>0</v>
      </c>
      <c r="F2660" s="344">
        <v>12.06</v>
      </c>
      <c r="G2660" s="360">
        <v>0</v>
      </c>
      <c r="H2660" s="344">
        <v>13.59</v>
      </c>
      <c r="I2660" s="360">
        <v>0</v>
      </c>
      <c r="J2660" s="344">
        <v>11.44</v>
      </c>
      <c r="K2660" s="360">
        <v>0</v>
      </c>
      <c r="L2660" s="344">
        <v>12.2</v>
      </c>
      <c r="M2660" s="360">
        <v>0</v>
      </c>
      <c r="N2660" s="344">
        <v>12.35</v>
      </c>
      <c r="O2660" s="360">
        <v>0</v>
      </c>
      <c r="P2660" s="344">
        <v>11.56</v>
      </c>
      <c r="Q2660" s="360">
        <v>0</v>
      </c>
      <c r="R2660" s="344">
        <v>11.85</v>
      </c>
    </row>
    <row r="2661" spans="1:18">
      <c r="A2661" s="296">
        <v>1917184</v>
      </c>
      <c r="B2661" s="343" t="s">
        <v>2688</v>
      </c>
      <c r="C2661" s="296" t="s">
        <v>222</v>
      </c>
      <c r="D2661" s="344">
        <v>22.96</v>
      </c>
      <c r="E2661" s="360">
        <v>1</v>
      </c>
      <c r="F2661" s="344">
        <v>3.93</v>
      </c>
      <c r="G2661" s="360">
        <v>1</v>
      </c>
      <c r="H2661" s="344">
        <v>3.93</v>
      </c>
      <c r="I2661" s="360">
        <v>1</v>
      </c>
      <c r="J2661" s="344">
        <v>3.93</v>
      </c>
      <c r="K2661" s="360">
        <v>1</v>
      </c>
      <c r="L2661" s="344">
        <v>3.14</v>
      </c>
      <c r="M2661" s="360">
        <v>0</v>
      </c>
      <c r="N2661" s="344">
        <v>3.93</v>
      </c>
      <c r="O2661" s="360">
        <v>1</v>
      </c>
      <c r="P2661" s="344">
        <v>3.93</v>
      </c>
      <c r="Q2661" s="360">
        <v>1</v>
      </c>
      <c r="R2661" s="344">
        <v>3.93</v>
      </c>
    </row>
    <row r="2662" spans="1:18">
      <c r="A2662" s="296">
        <v>1917185</v>
      </c>
      <c r="B2662" s="343" t="s">
        <v>2689</v>
      </c>
      <c r="C2662" s="296" t="s">
        <v>222</v>
      </c>
      <c r="D2662" s="344">
        <v>23.5</v>
      </c>
      <c r="E2662" s="360">
        <v>1</v>
      </c>
      <c r="F2662" s="344">
        <v>1.04</v>
      </c>
      <c r="G2662" s="360">
        <v>1</v>
      </c>
      <c r="H2662" s="344">
        <v>1.04</v>
      </c>
      <c r="I2662" s="360">
        <v>1</v>
      </c>
      <c r="J2662" s="344">
        <v>1.04</v>
      </c>
      <c r="K2662" s="360">
        <v>1</v>
      </c>
      <c r="L2662" s="344">
        <v>0.83</v>
      </c>
      <c r="M2662" s="360">
        <v>0</v>
      </c>
      <c r="N2662" s="344">
        <v>1.04</v>
      </c>
      <c r="O2662" s="360">
        <v>1</v>
      </c>
      <c r="P2662" s="344">
        <v>1.04</v>
      </c>
      <c r="Q2662" s="360">
        <v>1</v>
      </c>
      <c r="R2662" s="344">
        <v>1.04</v>
      </c>
    </row>
    <row r="2663" spans="1:18">
      <c r="A2663" s="296">
        <v>1917186</v>
      </c>
      <c r="B2663" s="343" t="s">
        <v>2690</v>
      </c>
      <c r="C2663" s="296" t="s">
        <v>222</v>
      </c>
      <c r="D2663" s="344">
        <v>23.79</v>
      </c>
      <c r="E2663" s="360">
        <v>1</v>
      </c>
      <c r="F2663" s="344">
        <v>4.92</v>
      </c>
      <c r="G2663" s="360">
        <v>1</v>
      </c>
      <c r="H2663" s="344">
        <v>4.92</v>
      </c>
      <c r="I2663" s="360">
        <v>1</v>
      </c>
      <c r="J2663" s="344">
        <v>4.92</v>
      </c>
      <c r="K2663" s="360">
        <v>1</v>
      </c>
      <c r="L2663" s="344">
        <v>3.92</v>
      </c>
      <c r="M2663" s="360">
        <v>0</v>
      </c>
      <c r="N2663" s="344">
        <v>4.92</v>
      </c>
      <c r="O2663" s="360">
        <v>1</v>
      </c>
      <c r="P2663" s="344">
        <v>4.92</v>
      </c>
      <c r="Q2663" s="360">
        <v>1</v>
      </c>
      <c r="R2663" s="344">
        <v>4.92</v>
      </c>
    </row>
    <row r="2664" spans="1:18">
      <c r="A2664" s="296">
        <v>1917001</v>
      </c>
      <c r="B2664" s="343" t="s">
        <v>2691</v>
      </c>
      <c r="C2664" s="296" t="s">
        <v>222</v>
      </c>
      <c r="D2664" s="344">
        <v>54.11</v>
      </c>
      <c r="E2664" s="360">
        <v>1</v>
      </c>
      <c r="F2664" s="344">
        <v>0.43</v>
      </c>
      <c r="G2664" s="360">
        <v>1</v>
      </c>
      <c r="H2664" s="344">
        <v>0.43</v>
      </c>
      <c r="I2664" s="360">
        <v>1</v>
      </c>
      <c r="J2664" s="344">
        <v>0.43</v>
      </c>
      <c r="K2664" s="360">
        <v>1</v>
      </c>
      <c r="L2664" s="344">
        <v>0.42</v>
      </c>
      <c r="M2664" s="360">
        <v>0</v>
      </c>
      <c r="N2664" s="344">
        <v>0.43</v>
      </c>
      <c r="O2664" s="360">
        <v>1</v>
      </c>
      <c r="P2664" s="344">
        <v>0.43</v>
      </c>
      <c r="Q2664" s="360">
        <v>1</v>
      </c>
      <c r="R2664" s="344">
        <v>0.43</v>
      </c>
    </row>
    <row r="2665" spans="1:18">
      <c r="A2665" s="296">
        <v>1917002</v>
      </c>
      <c r="B2665" s="343" t="s">
        <v>2692</v>
      </c>
      <c r="C2665" s="296" t="s">
        <v>222</v>
      </c>
      <c r="D2665" s="344">
        <v>56.08</v>
      </c>
      <c r="E2665" s="360">
        <v>1</v>
      </c>
      <c r="F2665" s="344">
        <v>0.1</v>
      </c>
      <c r="G2665" s="360">
        <v>1</v>
      </c>
      <c r="H2665" s="344">
        <v>0.1</v>
      </c>
      <c r="I2665" s="360">
        <v>1</v>
      </c>
      <c r="J2665" s="344">
        <v>0.1</v>
      </c>
      <c r="K2665" s="360">
        <v>1</v>
      </c>
      <c r="L2665" s="344">
        <v>0.09</v>
      </c>
      <c r="M2665" s="360">
        <v>0</v>
      </c>
      <c r="N2665" s="344">
        <v>0.1</v>
      </c>
      <c r="O2665" s="360">
        <v>1</v>
      </c>
      <c r="P2665" s="344">
        <v>0.1</v>
      </c>
      <c r="Q2665" s="360">
        <v>1</v>
      </c>
      <c r="R2665" s="344">
        <v>0.1</v>
      </c>
    </row>
    <row r="2666" spans="1:18">
      <c r="A2666" s="296">
        <v>1917003</v>
      </c>
      <c r="B2666" s="343" t="s">
        <v>2693</v>
      </c>
      <c r="C2666" s="296" t="s">
        <v>222</v>
      </c>
      <c r="D2666" s="344">
        <v>58.09</v>
      </c>
      <c r="E2666" s="360">
        <v>1</v>
      </c>
      <c r="F2666" s="344">
        <v>0.33</v>
      </c>
      <c r="G2666" s="360">
        <v>1</v>
      </c>
      <c r="H2666" s="344">
        <v>0.33</v>
      </c>
      <c r="I2666" s="360">
        <v>1</v>
      </c>
      <c r="J2666" s="344">
        <v>0.33</v>
      </c>
      <c r="K2666" s="360">
        <v>1</v>
      </c>
      <c r="L2666" s="344">
        <v>0.32</v>
      </c>
      <c r="M2666" s="360">
        <v>0</v>
      </c>
      <c r="N2666" s="344">
        <v>0.33</v>
      </c>
      <c r="O2666" s="360">
        <v>1</v>
      </c>
      <c r="P2666" s="344">
        <v>0.33</v>
      </c>
      <c r="Q2666" s="360">
        <v>1</v>
      </c>
      <c r="R2666" s="344">
        <v>0.33</v>
      </c>
    </row>
    <row r="2667" spans="1:18">
      <c r="A2667" s="296">
        <v>1917004</v>
      </c>
      <c r="B2667" s="343" t="s">
        <v>2694</v>
      </c>
      <c r="C2667" s="296" t="s">
        <v>222</v>
      </c>
      <c r="D2667" s="344">
        <v>60.22</v>
      </c>
      <c r="E2667" s="360">
        <v>0</v>
      </c>
      <c r="F2667" s="344">
        <v>0.56999999999999995</v>
      </c>
      <c r="G2667" s="360">
        <v>0</v>
      </c>
      <c r="H2667" s="344">
        <v>0.5</v>
      </c>
      <c r="I2667" s="360">
        <v>0</v>
      </c>
      <c r="J2667" s="344">
        <v>0.47</v>
      </c>
      <c r="K2667" s="360">
        <v>0</v>
      </c>
      <c r="L2667" s="344">
        <v>0.55000000000000004</v>
      </c>
      <c r="M2667" s="360">
        <v>0</v>
      </c>
      <c r="N2667" s="344">
        <v>0.54</v>
      </c>
      <c r="O2667" s="360">
        <v>0</v>
      </c>
      <c r="P2667" s="344">
        <v>0.37</v>
      </c>
      <c r="Q2667" s="360">
        <v>0</v>
      </c>
      <c r="R2667" s="344">
        <v>0.44</v>
      </c>
    </row>
    <row r="2668" spans="1:18">
      <c r="A2668" s="296">
        <v>1917005</v>
      </c>
      <c r="B2668" s="343" t="s">
        <v>2695</v>
      </c>
      <c r="C2668" s="296" t="s">
        <v>222</v>
      </c>
      <c r="D2668" s="344">
        <v>62.45</v>
      </c>
      <c r="E2668" s="360">
        <v>1</v>
      </c>
      <c r="F2668" s="344">
        <v>86.96</v>
      </c>
      <c r="G2668" s="360">
        <v>1</v>
      </c>
      <c r="H2668" s="344">
        <v>86.96</v>
      </c>
      <c r="I2668" s="360">
        <v>1</v>
      </c>
      <c r="J2668" s="344">
        <v>86.96</v>
      </c>
      <c r="K2668" s="360">
        <v>1</v>
      </c>
      <c r="L2668" s="344">
        <v>86.96</v>
      </c>
      <c r="M2668" s="360">
        <v>1</v>
      </c>
      <c r="N2668" s="344">
        <v>86.96</v>
      </c>
      <c r="O2668" s="360">
        <v>1</v>
      </c>
      <c r="P2668" s="344">
        <v>86.96</v>
      </c>
      <c r="Q2668" s="360">
        <v>1</v>
      </c>
      <c r="R2668" s="344">
        <v>86.96</v>
      </c>
    </row>
    <row r="2669" spans="1:18">
      <c r="A2669" s="296">
        <v>1917006</v>
      </c>
      <c r="B2669" s="343" t="s">
        <v>2696</v>
      </c>
      <c r="C2669" s="296" t="s">
        <v>222</v>
      </c>
      <c r="D2669" s="344">
        <v>63.64</v>
      </c>
      <c r="E2669" s="360">
        <v>1</v>
      </c>
      <c r="F2669" s="344">
        <v>30.65</v>
      </c>
      <c r="G2669" s="360">
        <v>1</v>
      </c>
      <c r="H2669" s="344">
        <v>30.65</v>
      </c>
      <c r="I2669" s="360">
        <v>1</v>
      </c>
      <c r="J2669" s="344">
        <v>30.65</v>
      </c>
      <c r="K2669" s="360">
        <v>1</v>
      </c>
      <c r="L2669" s="344">
        <v>30.65</v>
      </c>
      <c r="M2669" s="360">
        <v>1</v>
      </c>
      <c r="N2669" s="344">
        <v>30.65</v>
      </c>
      <c r="O2669" s="360">
        <v>1</v>
      </c>
      <c r="P2669" s="344">
        <v>30.65</v>
      </c>
      <c r="Q2669" s="360">
        <v>1</v>
      </c>
      <c r="R2669" s="344">
        <v>30.65</v>
      </c>
    </row>
    <row r="2670" spans="1:18">
      <c r="A2670" s="296">
        <v>2009619</v>
      </c>
      <c r="B2670" s="343" t="s">
        <v>2697</v>
      </c>
      <c r="C2670" s="296" t="s">
        <v>1461</v>
      </c>
      <c r="D2670" s="344">
        <v>134</v>
      </c>
      <c r="E2670" s="360">
        <v>1</v>
      </c>
      <c r="F2670" s="344">
        <v>139.80000000000001</v>
      </c>
      <c r="G2670" s="360">
        <v>1</v>
      </c>
      <c r="H2670" s="344">
        <v>139.80000000000001</v>
      </c>
      <c r="I2670" s="360">
        <v>1</v>
      </c>
      <c r="J2670" s="344">
        <v>139.80000000000001</v>
      </c>
      <c r="K2670" s="360">
        <v>1</v>
      </c>
      <c r="L2670" s="344">
        <v>139.80000000000001</v>
      </c>
      <c r="M2670" s="360">
        <v>1</v>
      </c>
      <c r="N2670" s="344">
        <v>139.80000000000001</v>
      </c>
      <c r="O2670" s="360">
        <v>1</v>
      </c>
      <c r="P2670" s="344">
        <v>139.80000000000001</v>
      </c>
      <c r="Q2670" s="360">
        <v>1</v>
      </c>
      <c r="R2670" s="344">
        <v>139.80000000000001</v>
      </c>
    </row>
    <row r="2671" spans="1:18">
      <c r="A2671" s="296">
        <v>2009618</v>
      </c>
      <c r="B2671" s="343" t="s">
        <v>2698</v>
      </c>
      <c r="C2671" s="296" t="s">
        <v>1461</v>
      </c>
      <c r="D2671" s="344">
        <v>132.08000000000001</v>
      </c>
      <c r="E2671" s="360">
        <v>0</v>
      </c>
      <c r="F2671" s="344">
        <v>93</v>
      </c>
      <c r="G2671" s="360">
        <v>0</v>
      </c>
      <c r="H2671" s="344">
        <v>95.52</v>
      </c>
      <c r="I2671" s="360">
        <v>0</v>
      </c>
      <c r="J2671" s="344">
        <v>97.01</v>
      </c>
      <c r="K2671" s="360">
        <v>0</v>
      </c>
      <c r="L2671" s="344">
        <v>92.7</v>
      </c>
      <c r="M2671" s="360">
        <v>0</v>
      </c>
      <c r="N2671" s="344">
        <v>95.52</v>
      </c>
      <c r="O2671" s="360">
        <v>0</v>
      </c>
      <c r="P2671" s="344">
        <v>88.23</v>
      </c>
      <c r="Q2671" s="360">
        <v>0</v>
      </c>
      <c r="R2671" s="344">
        <v>89.13</v>
      </c>
    </row>
    <row r="2672" spans="1:18">
      <c r="A2672" s="296">
        <v>2003866</v>
      </c>
      <c r="B2672" s="343" t="s">
        <v>2699</v>
      </c>
      <c r="C2672" s="296" t="s">
        <v>1461</v>
      </c>
      <c r="D2672" s="344">
        <v>7.6</v>
      </c>
      <c r="E2672" s="360">
        <v>1</v>
      </c>
      <c r="F2672" s="344">
        <v>71.260000000000005</v>
      </c>
      <c r="G2672" s="360">
        <v>1</v>
      </c>
      <c r="H2672" s="344">
        <v>71.260000000000005</v>
      </c>
      <c r="I2672" s="360">
        <v>1</v>
      </c>
      <c r="J2672" s="344">
        <v>71.260000000000005</v>
      </c>
      <c r="K2672" s="360">
        <v>1</v>
      </c>
      <c r="L2672" s="344">
        <v>71.260000000000005</v>
      </c>
      <c r="M2672" s="360">
        <v>1</v>
      </c>
      <c r="N2672" s="344">
        <v>71.260000000000005</v>
      </c>
      <c r="O2672" s="360">
        <v>1</v>
      </c>
      <c r="P2672" s="344">
        <v>71.260000000000005</v>
      </c>
      <c r="Q2672" s="360">
        <v>1</v>
      </c>
      <c r="R2672" s="344">
        <v>71.260000000000005</v>
      </c>
    </row>
    <row r="2673" spans="1:18">
      <c r="A2673" s="296">
        <v>2003867</v>
      </c>
      <c r="B2673" s="343" t="s">
        <v>2700</v>
      </c>
      <c r="C2673" s="296" t="s">
        <v>1461</v>
      </c>
      <c r="D2673" s="344">
        <v>16.940000000000001</v>
      </c>
      <c r="E2673" s="360">
        <v>1</v>
      </c>
      <c r="F2673" s="344">
        <v>25.12</v>
      </c>
      <c r="G2673" s="360">
        <v>1</v>
      </c>
      <c r="H2673" s="344">
        <v>25.12</v>
      </c>
      <c r="I2673" s="360">
        <v>1</v>
      </c>
      <c r="J2673" s="344">
        <v>25.12</v>
      </c>
      <c r="K2673" s="360">
        <v>1</v>
      </c>
      <c r="L2673" s="344">
        <v>25.12</v>
      </c>
      <c r="M2673" s="360">
        <v>1</v>
      </c>
      <c r="N2673" s="344">
        <v>25.12</v>
      </c>
      <c r="O2673" s="360">
        <v>1</v>
      </c>
      <c r="P2673" s="344">
        <v>25.12</v>
      </c>
      <c r="Q2673" s="360">
        <v>1</v>
      </c>
      <c r="R2673" s="344">
        <v>25.12</v>
      </c>
    </row>
    <row r="2674" spans="1:18">
      <c r="A2674" s="296">
        <v>2003622</v>
      </c>
      <c r="B2674" s="343" t="s">
        <v>2701</v>
      </c>
      <c r="C2674" s="296" t="s">
        <v>26</v>
      </c>
      <c r="D2674" s="344">
        <v>2532.52</v>
      </c>
      <c r="E2674" s="360">
        <v>1</v>
      </c>
      <c r="F2674" s="344">
        <v>114.56</v>
      </c>
      <c r="G2674" s="360">
        <v>1</v>
      </c>
      <c r="H2674" s="344">
        <v>114.56</v>
      </c>
      <c r="I2674" s="360">
        <v>1</v>
      </c>
      <c r="J2674" s="344">
        <v>114.56</v>
      </c>
      <c r="K2674" s="360">
        <v>1</v>
      </c>
      <c r="L2674" s="344">
        <v>114.56</v>
      </c>
      <c r="M2674" s="360">
        <v>1</v>
      </c>
      <c r="N2674" s="344">
        <v>114.56</v>
      </c>
      <c r="O2674" s="360">
        <v>1</v>
      </c>
      <c r="P2674" s="344">
        <v>114.56</v>
      </c>
      <c r="Q2674" s="360">
        <v>1</v>
      </c>
      <c r="R2674" s="344">
        <v>114.56</v>
      </c>
    </row>
    <row r="2675" spans="1:18">
      <c r="A2675" s="296">
        <v>2003621</v>
      </c>
      <c r="B2675" s="343" t="s">
        <v>2702</v>
      </c>
      <c r="C2675" s="296" t="s">
        <v>26</v>
      </c>
      <c r="D2675" s="344">
        <v>2421.25</v>
      </c>
      <c r="E2675" s="360">
        <v>0</v>
      </c>
      <c r="F2675" s="344">
        <v>88.56</v>
      </c>
      <c r="G2675" s="360">
        <v>0</v>
      </c>
      <c r="H2675" s="344">
        <v>90.97</v>
      </c>
      <c r="I2675" s="360">
        <v>0</v>
      </c>
      <c r="J2675" s="344">
        <v>92.38</v>
      </c>
      <c r="K2675" s="360">
        <v>0</v>
      </c>
      <c r="L2675" s="344">
        <v>88.27</v>
      </c>
      <c r="M2675" s="360">
        <v>0</v>
      </c>
      <c r="N2675" s="344">
        <v>90.97</v>
      </c>
      <c r="O2675" s="360">
        <v>0</v>
      </c>
      <c r="P2675" s="344">
        <v>84.02</v>
      </c>
      <c r="Q2675" s="360">
        <v>0</v>
      </c>
      <c r="R2675" s="344">
        <v>84.87</v>
      </c>
    </row>
    <row r="2676" spans="1:18">
      <c r="A2676" s="296">
        <v>2003624</v>
      </c>
      <c r="B2676" s="343" t="s">
        <v>2703</v>
      </c>
      <c r="C2676" s="296" t="s">
        <v>26</v>
      </c>
      <c r="D2676" s="344">
        <v>2966.23</v>
      </c>
      <c r="E2676" s="360">
        <v>0</v>
      </c>
      <c r="F2676" s="344">
        <v>18.25</v>
      </c>
      <c r="G2676" s="360">
        <v>0</v>
      </c>
      <c r="H2676" s="344">
        <v>18.86</v>
      </c>
      <c r="I2676" s="360">
        <v>0</v>
      </c>
      <c r="J2676" s="344">
        <v>18.059999999999999</v>
      </c>
      <c r="K2676" s="360">
        <v>0</v>
      </c>
      <c r="L2676" s="344">
        <v>17.420000000000002</v>
      </c>
      <c r="M2676" s="360">
        <v>0</v>
      </c>
      <c r="N2676" s="344">
        <v>17.18</v>
      </c>
      <c r="O2676" s="360">
        <v>0</v>
      </c>
      <c r="P2676" s="344">
        <v>17.66</v>
      </c>
      <c r="Q2676" s="360">
        <v>0</v>
      </c>
      <c r="R2676" s="344">
        <v>19.52</v>
      </c>
    </row>
    <row r="2677" spans="1:18">
      <c r="A2677" s="296">
        <v>2003623</v>
      </c>
      <c r="B2677" s="343" t="s">
        <v>2704</v>
      </c>
      <c r="C2677" s="296" t="s">
        <v>26</v>
      </c>
      <c r="D2677" s="344">
        <v>2842.89</v>
      </c>
      <c r="E2677" s="360">
        <v>2.2000000000000001E-3</v>
      </c>
      <c r="F2677" s="344">
        <v>793.77</v>
      </c>
      <c r="G2677" s="360">
        <v>5.0000000000000001E-4</v>
      </c>
      <c r="H2677" s="344">
        <v>958.25</v>
      </c>
      <c r="I2677" s="360">
        <v>3.0999999999999999E-3</v>
      </c>
      <c r="J2677" s="344">
        <v>1057.31</v>
      </c>
      <c r="K2677" s="360">
        <v>2.9999999999999997E-4</v>
      </c>
      <c r="L2677" s="344">
        <v>863.76</v>
      </c>
      <c r="M2677" s="360">
        <v>0</v>
      </c>
      <c r="N2677" s="344">
        <v>852.13</v>
      </c>
      <c r="O2677" s="360">
        <v>2.8999999999999998E-3</v>
      </c>
      <c r="P2677" s="344">
        <v>892.38</v>
      </c>
      <c r="Q2677" s="360">
        <v>4.0000000000000002E-4</v>
      </c>
      <c r="R2677" s="344">
        <v>807.78</v>
      </c>
    </row>
    <row r="2678" spans="1:18">
      <c r="A2678" s="296">
        <v>2003634</v>
      </c>
      <c r="B2678" s="343" t="s">
        <v>2705</v>
      </c>
      <c r="C2678" s="296" t="s">
        <v>26</v>
      </c>
      <c r="D2678" s="344">
        <v>1905.89</v>
      </c>
      <c r="E2678" s="360">
        <v>2.3E-3</v>
      </c>
      <c r="F2678" s="344">
        <v>554.65</v>
      </c>
      <c r="G2678" s="360">
        <v>5.0000000000000001E-4</v>
      </c>
      <c r="H2678" s="344">
        <v>779.39</v>
      </c>
      <c r="I2678" s="360">
        <v>2.8999999999999998E-3</v>
      </c>
      <c r="J2678" s="344">
        <v>844.9</v>
      </c>
      <c r="K2678" s="360">
        <v>2.9999999999999997E-4</v>
      </c>
      <c r="L2678" s="344">
        <v>637.33000000000004</v>
      </c>
      <c r="M2678" s="360">
        <v>0</v>
      </c>
      <c r="N2678" s="344">
        <v>611.74</v>
      </c>
      <c r="O2678" s="360">
        <v>3.5000000000000001E-3</v>
      </c>
      <c r="P2678" s="344">
        <v>701.05</v>
      </c>
      <c r="Q2678" s="360">
        <v>4.0000000000000002E-4</v>
      </c>
      <c r="R2678" s="344">
        <v>605.91999999999996</v>
      </c>
    </row>
    <row r="2679" spans="1:18">
      <c r="A2679" s="296">
        <v>2003633</v>
      </c>
      <c r="B2679" s="343" t="s">
        <v>2706</v>
      </c>
      <c r="C2679" s="296" t="s">
        <v>26</v>
      </c>
      <c r="D2679" s="344">
        <v>1794.62</v>
      </c>
      <c r="E2679" s="360">
        <v>2.3E-3</v>
      </c>
      <c r="F2679" s="344">
        <v>519.61</v>
      </c>
      <c r="G2679" s="360">
        <v>5.0000000000000001E-4</v>
      </c>
      <c r="H2679" s="344">
        <v>753.17</v>
      </c>
      <c r="I2679" s="360">
        <v>2.8999999999999998E-3</v>
      </c>
      <c r="J2679" s="344">
        <v>813.76</v>
      </c>
      <c r="K2679" s="360">
        <v>2.9999999999999997E-4</v>
      </c>
      <c r="L2679" s="344">
        <v>604.15</v>
      </c>
      <c r="M2679" s="360">
        <v>0</v>
      </c>
      <c r="N2679" s="344">
        <v>576.52</v>
      </c>
      <c r="O2679" s="360">
        <v>3.5999999999999999E-3</v>
      </c>
      <c r="P2679" s="344">
        <v>673.01</v>
      </c>
      <c r="Q2679" s="360">
        <v>4.0000000000000002E-4</v>
      </c>
      <c r="R2679" s="344">
        <v>576.34</v>
      </c>
    </row>
    <row r="2680" spans="1:18">
      <c r="A2680" s="296">
        <v>2003636</v>
      </c>
      <c r="B2680" s="343" t="s">
        <v>2707</v>
      </c>
      <c r="C2680" s="296" t="s">
        <v>26</v>
      </c>
      <c r="D2680" s="344">
        <v>2339.6</v>
      </c>
      <c r="E2680" s="360">
        <v>2.5999999999999999E-3</v>
      </c>
      <c r="F2680" s="344">
        <v>1339.77</v>
      </c>
      <c r="G2680" s="360">
        <v>5.9999999999999995E-4</v>
      </c>
      <c r="H2680" s="344">
        <v>1376.57</v>
      </c>
      <c r="I2680" s="360">
        <v>3.7000000000000002E-3</v>
      </c>
      <c r="J2680" s="344">
        <v>1548.5</v>
      </c>
      <c r="K2680" s="360">
        <v>5.0000000000000001E-4</v>
      </c>
      <c r="L2680" s="344">
        <v>1390.73</v>
      </c>
      <c r="M2680" s="360">
        <v>0</v>
      </c>
      <c r="N2680" s="344">
        <v>1400.96</v>
      </c>
      <c r="O2680" s="360">
        <v>2.8E-3</v>
      </c>
      <c r="P2680" s="344">
        <v>1336.89</v>
      </c>
      <c r="Q2680" s="360">
        <v>5.9999999999999995E-4</v>
      </c>
      <c r="R2680" s="344">
        <v>1266.2</v>
      </c>
    </row>
    <row r="2681" spans="1:18">
      <c r="A2681" s="296">
        <v>2003635</v>
      </c>
      <c r="B2681" s="343" t="s">
        <v>2708</v>
      </c>
      <c r="C2681" s="296" t="s">
        <v>26</v>
      </c>
      <c r="D2681" s="344">
        <v>2216.2600000000002</v>
      </c>
      <c r="E2681" s="360">
        <v>0</v>
      </c>
      <c r="F2681" s="344">
        <v>487.29</v>
      </c>
      <c r="G2681" s="360">
        <v>0</v>
      </c>
      <c r="H2681" s="344">
        <v>715.1</v>
      </c>
      <c r="I2681" s="360">
        <v>0</v>
      </c>
      <c r="J2681" s="344">
        <v>759.02</v>
      </c>
      <c r="K2681" s="360">
        <v>0</v>
      </c>
      <c r="L2681" s="344">
        <v>561.35</v>
      </c>
      <c r="M2681" s="360">
        <v>0</v>
      </c>
      <c r="N2681" s="344">
        <v>537.52</v>
      </c>
      <c r="O2681" s="360">
        <v>0</v>
      </c>
      <c r="P2681" s="344">
        <v>636.75</v>
      </c>
      <c r="Q2681" s="360">
        <v>0</v>
      </c>
      <c r="R2681" s="344">
        <v>544.4</v>
      </c>
    </row>
    <row r="2682" spans="1:18">
      <c r="A2682" s="296">
        <v>2003638</v>
      </c>
      <c r="B2682" s="343" t="s">
        <v>2709</v>
      </c>
      <c r="C2682" s="296" t="s">
        <v>26</v>
      </c>
      <c r="D2682" s="344">
        <v>2778.03</v>
      </c>
      <c r="E2682" s="360">
        <v>1E-4</v>
      </c>
      <c r="F2682" s="344">
        <v>643.22</v>
      </c>
      <c r="G2682" s="360">
        <v>2.9999999999999997E-4</v>
      </c>
      <c r="H2682" s="344">
        <v>1083.92</v>
      </c>
      <c r="I2682" s="360">
        <v>2.0000000000000001E-4</v>
      </c>
      <c r="J2682" s="344">
        <v>1023.61</v>
      </c>
      <c r="K2682" s="360">
        <v>2.0000000000000001E-4</v>
      </c>
      <c r="L2682" s="344">
        <v>688.19</v>
      </c>
      <c r="M2682" s="360">
        <v>0</v>
      </c>
      <c r="N2682" s="344">
        <v>633.64</v>
      </c>
      <c r="O2682" s="360">
        <v>2.9999999999999997E-4</v>
      </c>
      <c r="P2682" s="344">
        <v>630.27</v>
      </c>
      <c r="Q2682" s="360">
        <v>2.9999999999999997E-4</v>
      </c>
      <c r="R2682" s="344">
        <v>767.88</v>
      </c>
    </row>
    <row r="2683" spans="1:18">
      <c r="A2683" s="296">
        <v>2003637</v>
      </c>
      <c r="B2683" s="343" t="s">
        <v>2710</v>
      </c>
      <c r="C2683" s="296" t="s">
        <v>26</v>
      </c>
      <c r="D2683" s="344">
        <v>2641.4</v>
      </c>
      <c r="E2683" s="360">
        <v>3.8999999999999998E-3</v>
      </c>
      <c r="F2683" s="344">
        <v>622.79999999999995</v>
      </c>
      <c r="G2683" s="360">
        <v>1.2999999999999999E-3</v>
      </c>
      <c r="H2683" s="344">
        <v>854.62</v>
      </c>
      <c r="I2683" s="360">
        <v>4.5999999999999999E-3</v>
      </c>
      <c r="J2683" s="344">
        <v>920.64</v>
      </c>
      <c r="K2683" s="360">
        <v>8.9999999999999998E-4</v>
      </c>
      <c r="L2683" s="344">
        <v>726.26</v>
      </c>
      <c r="M2683" s="360">
        <v>0</v>
      </c>
      <c r="N2683" s="344">
        <v>680.19</v>
      </c>
      <c r="O2683" s="360">
        <v>5.7000000000000002E-3</v>
      </c>
      <c r="P2683" s="344">
        <v>774.33</v>
      </c>
      <c r="Q2683" s="360">
        <v>1E-3</v>
      </c>
      <c r="R2683" s="344">
        <v>657.34</v>
      </c>
    </row>
    <row r="2684" spans="1:18">
      <c r="A2684" s="296">
        <v>2003640</v>
      </c>
      <c r="B2684" s="343" t="s">
        <v>2711</v>
      </c>
      <c r="C2684" s="296" t="s">
        <v>26</v>
      </c>
      <c r="D2684" s="344">
        <v>3211.74</v>
      </c>
      <c r="E2684" s="360">
        <v>5.7000000000000002E-3</v>
      </c>
      <c r="F2684" s="344">
        <v>1676.63</v>
      </c>
      <c r="G2684" s="360">
        <v>1.6000000000000001E-3</v>
      </c>
      <c r="H2684" s="344">
        <v>1985.36</v>
      </c>
      <c r="I2684" s="360">
        <v>9.1000000000000004E-3</v>
      </c>
      <c r="J2684" s="344">
        <v>1994.11</v>
      </c>
      <c r="K2684" s="360">
        <v>1.4E-3</v>
      </c>
      <c r="L2684" s="344">
        <v>1660.92</v>
      </c>
      <c r="M2684" s="360">
        <v>0</v>
      </c>
      <c r="N2684" s="344">
        <v>1640.35</v>
      </c>
      <c r="O2684" s="360">
        <v>1.0500000000000001E-2</v>
      </c>
      <c r="P2684" s="344">
        <v>1529.54</v>
      </c>
      <c r="Q2684" s="360">
        <v>1E-4</v>
      </c>
      <c r="R2684" s="344">
        <v>1753.28</v>
      </c>
    </row>
    <row r="2685" spans="1:18">
      <c r="A2685" s="296">
        <v>2003639</v>
      </c>
      <c r="B2685" s="343" t="s">
        <v>2712</v>
      </c>
      <c r="C2685" s="296" t="s">
        <v>26</v>
      </c>
      <c r="D2685" s="344">
        <v>3063.04</v>
      </c>
      <c r="E2685" s="360">
        <v>2.8999999999999998E-3</v>
      </c>
      <c r="F2685" s="344">
        <v>1798.94</v>
      </c>
      <c r="G2685" s="360">
        <v>8.9999999999999998E-4</v>
      </c>
      <c r="H2685" s="344">
        <v>2226.88</v>
      </c>
      <c r="I2685" s="360">
        <v>4.5999999999999999E-3</v>
      </c>
      <c r="J2685" s="344">
        <v>2143.34</v>
      </c>
      <c r="K2685" s="360">
        <v>6.9999999999999999E-4</v>
      </c>
      <c r="L2685" s="344">
        <v>1783.87</v>
      </c>
      <c r="M2685" s="360">
        <v>0</v>
      </c>
      <c r="N2685" s="344">
        <v>1766.01</v>
      </c>
      <c r="O2685" s="360">
        <v>5.4999999999999997E-3</v>
      </c>
      <c r="P2685" s="344">
        <v>1682.98</v>
      </c>
      <c r="Q2685" s="360">
        <v>1E-4</v>
      </c>
      <c r="R2685" s="344">
        <v>1969.3</v>
      </c>
    </row>
    <row r="2686" spans="1:18">
      <c r="A2686" s="296">
        <v>2003618</v>
      </c>
      <c r="B2686" s="343" t="s">
        <v>2713</v>
      </c>
      <c r="C2686" s="296" t="s">
        <v>26</v>
      </c>
      <c r="D2686" s="344">
        <v>1059.33</v>
      </c>
      <c r="E2686" s="360">
        <v>3.3E-3</v>
      </c>
      <c r="F2686" s="344">
        <v>1439.71</v>
      </c>
      <c r="G2686" s="360">
        <v>1.1000000000000001E-3</v>
      </c>
      <c r="H2686" s="344">
        <v>1871.46</v>
      </c>
      <c r="I2686" s="360">
        <v>5.3E-3</v>
      </c>
      <c r="J2686" s="344">
        <v>1796.87</v>
      </c>
      <c r="K2686" s="360">
        <v>8.9999999999999998E-4</v>
      </c>
      <c r="L2686" s="344">
        <v>1443.54</v>
      </c>
      <c r="M2686" s="360">
        <v>0</v>
      </c>
      <c r="N2686" s="344">
        <v>1413.76</v>
      </c>
      <c r="O2686" s="360">
        <v>6.7000000000000002E-3</v>
      </c>
      <c r="P2686" s="344">
        <v>1355.67</v>
      </c>
      <c r="Q2686" s="360">
        <v>1E-4</v>
      </c>
      <c r="R2686" s="344">
        <v>1595.78</v>
      </c>
    </row>
    <row r="2687" spans="1:18">
      <c r="A2687" s="296">
        <v>2003617</v>
      </c>
      <c r="B2687" s="343" t="s">
        <v>2714</v>
      </c>
      <c r="C2687" s="296" t="s">
        <v>26</v>
      </c>
      <c r="D2687" s="344">
        <v>998.13</v>
      </c>
      <c r="E2687" s="360">
        <v>0</v>
      </c>
      <c r="F2687" s="344">
        <v>71.69</v>
      </c>
      <c r="G2687" s="360">
        <v>0</v>
      </c>
      <c r="H2687" s="344">
        <v>52.19</v>
      </c>
      <c r="I2687" s="360">
        <v>2.3E-3</v>
      </c>
      <c r="J2687" s="344">
        <v>62.78</v>
      </c>
      <c r="K2687" s="360">
        <v>0</v>
      </c>
      <c r="L2687" s="344">
        <v>66.44</v>
      </c>
      <c r="M2687" s="360">
        <v>0</v>
      </c>
      <c r="N2687" s="344">
        <v>72.069999999999993</v>
      </c>
      <c r="O2687" s="360">
        <v>0</v>
      </c>
      <c r="P2687" s="344">
        <v>56.25</v>
      </c>
      <c r="Q2687" s="360">
        <v>0</v>
      </c>
      <c r="R2687" s="344">
        <v>60.88</v>
      </c>
    </row>
    <row r="2688" spans="1:18">
      <c r="A2688" s="296">
        <v>2003620</v>
      </c>
      <c r="B2688" s="343" t="s">
        <v>2715</v>
      </c>
      <c r="C2688" s="296" t="s">
        <v>26</v>
      </c>
      <c r="D2688" s="344">
        <v>1324.11</v>
      </c>
      <c r="E2688" s="360">
        <v>0</v>
      </c>
      <c r="F2688" s="344">
        <v>93.43</v>
      </c>
      <c r="G2688" s="360">
        <v>0</v>
      </c>
      <c r="H2688" s="344">
        <v>89.8</v>
      </c>
      <c r="I2688" s="360">
        <v>8.0000000000000004E-4</v>
      </c>
      <c r="J2688" s="344">
        <v>88.54</v>
      </c>
      <c r="K2688" s="360">
        <v>0</v>
      </c>
      <c r="L2688" s="344">
        <v>88.08</v>
      </c>
      <c r="M2688" s="360">
        <v>0</v>
      </c>
      <c r="N2688" s="344">
        <v>93.97</v>
      </c>
      <c r="O2688" s="360">
        <v>0</v>
      </c>
      <c r="P2688" s="344">
        <v>81.739999999999995</v>
      </c>
      <c r="Q2688" s="360">
        <v>0</v>
      </c>
      <c r="R2688" s="344">
        <v>95.36</v>
      </c>
    </row>
    <row r="2689" spans="1:18">
      <c r="A2689" s="296">
        <v>2003619</v>
      </c>
      <c r="B2689" s="343" t="s">
        <v>2716</v>
      </c>
      <c r="C2689" s="296" t="s">
        <v>26</v>
      </c>
      <c r="D2689" s="344">
        <v>1255.6099999999999</v>
      </c>
      <c r="E2689" s="360">
        <v>0</v>
      </c>
      <c r="F2689" s="344">
        <v>487.29</v>
      </c>
      <c r="G2689" s="360">
        <v>0</v>
      </c>
      <c r="H2689" s="344">
        <v>715.1</v>
      </c>
      <c r="I2689" s="360">
        <v>0</v>
      </c>
      <c r="J2689" s="344">
        <v>759.02</v>
      </c>
      <c r="K2689" s="360">
        <v>0</v>
      </c>
      <c r="L2689" s="344">
        <v>561.35</v>
      </c>
      <c r="M2689" s="360">
        <v>0</v>
      </c>
      <c r="N2689" s="344">
        <v>537.52</v>
      </c>
      <c r="O2689" s="360">
        <v>0</v>
      </c>
      <c r="P2689" s="344">
        <v>636.75</v>
      </c>
      <c r="Q2689" s="360">
        <v>0</v>
      </c>
      <c r="R2689" s="344">
        <v>544.4</v>
      </c>
    </row>
    <row r="2690" spans="1:18">
      <c r="A2690" s="296">
        <v>2003626</v>
      </c>
      <c r="B2690" s="343" t="s">
        <v>2717</v>
      </c>
      <c r="C2690" s="296" t="s">
        <v>26</v>
      </c>
      <c r="D2690" s="344">
        <v>989.62</v>
      </c>
      <c r="E2690" s="360">
        <v>1.5E-3</v>
      </c>
      <c r="F2690" s="344">
        <v>391.45</v>
      </c>
      <c r="G2690" s="360">
        <v>0</v>
      </c>
      <c r="H2690" s="344">
        <v>647.54</v>
      </c>
      <c r="I2690" s="360">
        <v>1.9E-3</v>
      </c>
      <c r="J2690" s="344">
        <v>693.8</v>
      </c>
      <c r="K2690" s="360">
        <v>0</v>
      </c>
      <c r="L2690" s="344">
        <v>472.97</v>
      </c>
      <c r="M2690" s="360">
        <v>0</v>
      </c>
      <c r="N2690" s="344">
        <v>447.71</v>
      </c>
      <c r="O2690" s="360">
        <v>2.8E-3</v>
      </c>
      <c r="P2690" s="344">
        <v>562.92999999999995</v>
      </c>
      <c r="Q2690" s="360">
        <v>0</v>
      </c>
      <c r="R2690" s="344">
        <v>470.62</v>
      </c>
    </row>
    <row r="2691" spans="1:18">
      <c r="A2691" s="296">
        <v>2003625</v>
      </c>
      <c r="B2691" s="343" t="s">
        <v>2718</v>
      </c>
      <c r="C2691" s="296" t="s">
        <v>26</v>
      </c>
      <c r="D2691" s="344">
        <v>928.42</v>
      </c>
      <c r="E2691" s="360"/>
      <c r="F2691" s="344">
        <v>0</v>
      </c>
      <c r="G2691" s="360"/>
      <c r="H2691" s="344">
        <v>0</v>
      </c>
      <c r="I2691" s="360"/>
      <c r="J2691" s="344">
        <v>0</v>
      </c>
      <c r="K2691" s="360"/>
      <c r="L2691" s="344">
        <v>0</v>
      </c>
      <c r="M2691" s="360"/>
      <c r="N2691" s="344">
        <v>0</v>
      </c>
      <c r="O2691" s="360"/>
      <c r="P2691" s="344">
        <v>0</v>
      </c>
      <c r="Q2691" s="360"/>
      <c r="R2691" s="344">
        <v>0</v>
      </c>
    </row>
    <row r="2692" spans="1:18">
      <c r="A2692" s="296">
        <v>2003628</v>
      </c>
      <c r="B2692" s="343" t="s">
        <v>2719</v>
      </c>
      <c r="C2692" s="296" t="s">
        <v>26</v>
      </c>
      <c r="D2692" s="344">
        <v>1254.4000000000001</v>
      </c>
      <c r="E2692" s="360">
        <v>0.48730000000000001</v>
      </c>
      <c r="F2692" s="344">
        <v>4.97</v>
      </c>
      <c r="G2692" s="360">
        <v>0.54120000000000001</v>
      </c>
      <c r="H2692" s="344">
        <v>5.71</v>
      </c>
      <c r="I2692" s="360">
        <v>0.47110000000000002</v>
      </c>
      <c r="J2692" s="344">
        <v>5.0599999999999996</v>
      </c>
      <c r="K2692" s="360">
        <v>0.53159999999999996</v>
      </c>
      <c r="L2692" s="344">
        <v>5.44</v>
      </c>
      <c r="M2692" s="360">
        <v>0</v>
      </c>
      <c r="N2692" s="344">
        <v>5.4</v>
      </c>
      <c r="O2692" s="360">
        <v>0.49809999999999999</v>
      </c>
      <c r="P2692" s="344">
        <v>5.24</v>
      </c>
      <c r="Q2692" s="360">
        <v>0.51339999999999997</v>
      </c>
      <c r="R2692" s="344">
        <v>5.73</v>
      </c>
    </row>
    <row r="2693" spans="1:18">
      <c r="A2693" s="296">
        <v>2003627</v>
      </c>
      <c r="B2693" s="343" t="s">
        <v>2720</v>
      </c>
      <c r="C2693" s="296" t="s">
        <v>26</v>
      </c>
      <c r="D2693" s="344">
        <v>1185.9000000000001</v>
      </c>
      <c r="E2693" s="360">
        <v>0.5212</v>
      </c>
      <c r="F2693" s="344">
        <v>9.44</v>
      </c>
      <c r="G2693" s="360">
        <v>0.57420000000000004</v>
      </c>
      <c r="H2693" s="344">
        <v>10.58</v>
      </c>
      <c r="I2693" s="360">
        <v>0.51229999999999998</v>
      </c>
      <c r="J2693" s="344">
        <v>9.6</v>
      </c>
      <c r="K2693" s="360">
        <v>0.56459999999999999</v>
      </c>
      <c r="L2693" s="344">
        <v>10.06</v>
      </c>
      <c r="M2693" s="360">
        <v>0</v>
      </c>
      <c r="N2693" s="344">
        <v>10.11</v>
      </c>
      <c r="O2693" s="360">
        <v>0.53610000000000002</v>
      </c>
      <c r="P2693" s="344">
        <v>9.82</v>
      </c>
      <c r="Q2693" s="360">
        <v>0.55189999999999995</v>
      </c>
      <c r="R2693" s="344">
        <v>10.64</v>
      </c>
    </row>
    <row r="2694" spans="1:18">
      <c r="A2694" s="296">
        <v>2003630</v>
      </c>
      <c r="B2694" s="343" t="s">
        <v>2721</v>
      </c>
      <c r="C2694" s="296" t="s">
        <v>26</v>
      </c>
      <c r="D2694" s="344">
        <v>1519.18</v>
      </c>
      <c r="E2694" s="360">
        <v>0.36159999999999998</v>
      </c>
      <c r="F2694" s="344">
        <v>11.05</v>
      </c>
      <c r="G2694" s="360">
        <v>0.41270000000000001</v>
      </c>
      <c r="H2694" s="344">
        <v>13.58</v>
      </c>
      <c r="I2694" s="360">
        <v>0</v>
      </c>
      <c r="J2694" s="344">
        <v>11.29</v>
      </c>
      <c r="K2694" s="360">
        <v>0.40389999999999998</v>
      </c>
      <c r="L2694" s="344">
        <v>13.26</v>
      </c>
      <c r="M2694" s="360">
        <v>0</v>
      </c>
      <c r="N2694" s="344">
        <v>12.32</v>
      </c>
      <c r="O2694" s="360">
        <v>0.37009999999999998</v>
      </c>
      <c r="P2694" s="344">
        <v>11.89</v>
      </c>
      <c r="Q2694" s="360">
        <v>0.38350000000000001</v>
      </c>
      <c r="R2694" s="344">
        <v>13.25</v>
      </c>
    </row>
    <row r="2695" spans="1:18">
      <c r="A2695" s="296">
        <v>2003629</v>
      </c>
      <c r="B2695" s="343" t="s">
        <v>2722</v>
      </c>
      <c r="C2695" s="296" t="s">
        <v>26</v>
      </c>
      <c r="D2695" s="344">
        <v>1443.37</v>
      </c>
      <c r="E2695" s="360"/>
      <c r="F2695" s="344">
        <v>0</v>
      </c>
      <c r="G2695" s="360"/>
      <c r="H2695" s="344">
        <v>0</v>
      </c>
      <c r="I2695" s="360"/>
      <c r="J2695" s="344">
        <v>0</v>
      </c>
      <c r="K2695" s="360"/>
      <c r="L2695" s="344">
        <v>0</v>
      </c>
      <c r="M2695" s="360"/>
      <c r="N2695" s="344">
        <v>0</v>
      </c>
      <c r="O2695" s="360"/>
      <c r="P2695" s="344">
        <v>0</v>
      </c>
      <c r="Q2695" s="360"/>
      <c r="R2695" s="344">
        <v>0</v>
      </c>
    </row>
    <row r="2696" spans="1:18">
      <c r="A2696" s="296">
        <v>2003632</v>
      </c>
      <c r="B2696" s="343" t="s">
        <v>2723</v>
      </c>
      <c r="C2696" s="296" t="s">
        <v>26</v>
      </c>
      <c r="D2696" s="344">
        <v>1783.96</v>
      </c>
      <c r="E2696" s="360">
        <v>0</v>
      </c>
      <c r="F2696" s="344">
        <v>7.04</v>
      </c>
      <c r="G2696" s="360">
        <v>0</v>
      </c>
      <c r="H2696" s="344">
        <v>7.72</v>
      </c>
      <c r="I2696" s="360">
        <v>0</v>
      </c>
      <c r="J2696" s="344">
        <v>6.69</v>
      </c>
      <c r="K2696" s="360">
        <v>0</v>
      </c>
      <c r="L2696" s="344">
        <v>7.59</v>
      </c>
      <c r="M2696" s="360">
        <v>0</v>
      </c>
      <c r="N2696" s="344">
        <v>7.36</v>
      </c>
      <c r="O2696" s="360">
        <v>0</v>
      </c>
      <c r="P2696" s="344">
        <v>7.86</v>
      </c>
      <c r="Q2696" s="360">
        <v>0</v>
      </c>
      <c r="R2696" s="344">
        <v>8.32</v>
      </c>
    </row>
    <row r="2697" spans="1:18">
      <c r="A2697" s="296">
        <v>2003631</v>
      </c>
      <c r="B2697" s="343" t="s">
        <v>2724</v>
      </c>
      <c r="C2697" s="296" t="s">
        <v>26</v>
      </c>
      <c r="D2697" s="344">
        <v>1700.85</v>
      </c>
      <c r="E2697" s="360">
        <v>0</v>
      </c>
      <c r="F2697" s="344">
        <v>7.85</v>
      </c>
      <c r="G2697" s="360">
        <v>0</v>
      </c>
      <c r="H2697" s="344">
        <v>8.6</v>
      </c>
      <c r="I2697" s="360">
        <v>0</v>
      </c>
      <c r="J2697" s="344">
        <v>7.48</v>
      </c>
      <c r="K2697" s="360">
        <v>0</v>
      </c>
      <c r="L2697" s="344">
        <v>8.44</v>
      </c>
      <c r="M2697" s="360">
        <v>0</v>
      </c>
      <c r="N2697" s="344">
        <v>8.2100000000000009</v>
      </c>
      <c r="O2697" s="360">
        <v>0</v>
      </c>
      <c r="P2697" s="344">
        <v>8.82</v>
      </c>
      <c r="Q2697" s="360">
        <v>0</v>
      </c>
      <c r="R2697" s="344">
        <v>9.32</v>
      </c>
    </row>
    <row r="2698" spans="1:18">
      <c r="A2698" s="296">
        <v>2003599</v>
      </c>
      <c r="B2698" s="343" t="s">
        <v>2725</v>
      </c>
      <c r="C2698" s="296" t="s">
        <v>26</v>
      </c>
      <c r="D2698" s="344">
        <v>215.08</v>
      </c>
      <c r="E2698" s="360">
        <v>0</v>
      </c>
      <c r="F2698" s="344">
        <v>11.1</v>
      </c>
      <c r="G2698" s="360">
        <v>0</v>
      </c>
      <c r="H2698" s="344">
        <v>12.03</v>
      </c>
      <c r="I2698" s="360">
        <v>0</v>
      </c>
      <c r="J2698" s="344">
        <v>10.43</v>
      </c>
      <c r="K2698" s="360">
        <v>0</v>
      </c>
      <c r="L2698" s="344">
        <v>11.46</v>
      </c>
      <c r="M2698" s="360">
        <v>0</v>
      </c>
      <c r="N2698" s="344">
        <v>11.4</v>
      </c>
      <c r="O2698" s="360">
        <v>0</v>
      </c>
      <c r="P2698" s="344">
        <v>12.48</v>
      </c>
      <c r="Q2698" s="360">
        <v>0</v>
      </c>
      <c r="R2698" s="344">
        <v>13.36</v>
      </c>
    </row>
    <row r="2699" spans="1:18">
      <c r="A2699" s="296">
        <v>2003598</v>
      </c>
      <c r="B2699" s="343" t="s">
        <v>2726</v>
      </c>
      <c r="C2699" s="296" t="s">
        <v>26</v>
      </c>
      <c r="D2699" s="344">
        <v>191.63</v>
      </c>
      <c r="E2699" s="360">
        <v>0</v>
      </c>
      <c r="F2699" s="344">
        <v>6.52</v>
      </c>
      <c r="G2699" s="360">
        <v>0</v>
      </c>
      <c r="H2699" s="344">
        <v>7.17</v>
      </c>
      <c r="I2699" s="360">
        <v>0</v>
      </c>
      <c r="J2699" s="344">
        <v>6.24</v>
      </c>
      <c r="K2699" s="360">
        <v>0</v>
      </c>
      <c r="L2699" s="344">
        <v>7.13</v>
      </c>
      <c r="M2699" s="360">
        <v>0</v>
      </c>
      <c r="N2699" s="344">
        <v>6.86</v>
      </c>
      <c r="O2699" s="360">
        <v>0</v>
      </c>
      <c r="P2699" s="344">
        <v>7.29</v>
      </c>
      <c r="Q2699" s="360">
        <v>0</v>
      </c>
      <c r="R2699" s="344">
        <v>7.67</v>
      </c>
    </row>
    <row r="2700" spans="1:18">
      <c r="A2700" s="296">
        <v>2003919</v>
      </c>
      <c r="B2700" s="343" t="s">
        <v>2727</v>
      </c>
      <c r="C2700" s="296" t="s">
        <v>26</v>
      </c>
      <c r="D2700" s="344">
        <v>215.08</v>
      </c>
      <c r="E2700" s="360">
        <v>0</v>
      </c>
      <c r="F2700" s="344">
        <v>7.1</v>
      </c>
      <c r="G2700" s="360">
        <v>0</v>
      </c>
      <c r="H2700" s="344">
        <v>7.82</v>
      </c>
      <c r="I2700" s="360">
        <v>0</v>
      </c>
      <c r="J2700" s="344">
        <v>6.83</v>
      </c>
      <c r="K2700" s="360">
        <v>0</v>
      </c>
      <c r="L2700" s="344">
        <v>7.77</v>
      </c>
      <c r="M2700" s="360">
        <v>0</v>
      </c>
      <c r="N2700" s="344">
        <v>7.49</v>
      </c>
      <c r="O2700" s="360">
        <v>0</v>
      </c>
      <c r="P2700" s="344">
        <v>7.99</v>
      </c>
      <c r="Q2700" s="360">
        <v>0</v>
      </c>
      <c r="R2700" s="344">
        <v>8.39</v>
      </c>
    </row>
    <row r="2701" spans="1:18">
      <c r="A2701" s="296">
        <v>2003918</v>
      </c>
      <c r="B2701" s="343" t="s">
        <v>2728</v>
      </c>
      <c r="C2701" s="296" t="s">
        <v>26</v>
      </c>
      <c r="D2701" s="344">
        <v>191.63</v>
      </c>
      <c r="E2701" s="360">
        <v>0</v>
      </c>
      <c r="F2701" s="344">
        <v>9.44</v>
      </c>
      <c r="G2701" s="360">
        <v>0</v>
      </c>
      <c r="H2701" s="344">
        <v>10.3</v>
      </c>
      <c r="I2701" s="360">
        <v>0</v>
      </c>
      <c r="J2701" s="344">
        <v>8.98</v>
      </c>
      <c r="K2701" s="360">
        <v>0</v>
      </c>
      <c r="L2701" s="344">
        <v>9.99</v>
      </c>
      <c r="M2701" s="360">
        <v>0</v>
      </c>
      <c r="N2701" s="344">
        <v>9.81</v>
      </c>
      <c r="O2701" s="360">
        <v>0</v>
      </c>
      <c r="P2701" s="344">
        <v>10.63</v>
      </c>
      <c r="Q2701" s="360">
        <v>0</v>
      </c>
      <c r="R2701" s="344">
        <v>11.29</v>
      </c>
    </row>
    <row r="2702" spans="1:18">
      <c r="A2702" s="296">
        <v>2003601</v>
      </c>
      <c r="B2702" s="343" t="s">
        <v>2729</v>
      </c>
      <c r="C2702" s="296" t="s">
        <v>26</v>
      </c>
      <c r="D2702" s="344">
        <v>269.61</v>
      </c>
      <c r="E2702" s="360">
        <v>0</v>
      </c>
      <c r="F2702" s="344">
        <v>4.92</v>
      </c>
      <c r="G2702" s="360">
        <v>0</v>
      </c>
      <c r="H2702" s="344">
        <v>5.41</v>
      </c>
      <c r="I2702" s="360">
        <v>0</v>
      </c>
      <c r="J2702" s="344">
        <v>4.74</v>
      </c>
      <c r="K2702" s="360">
        <v>0</v>
      </c>
      <c r="L2702" s="344">
        <v>5.32</v>
      </c>
      <c r="M2702" s="360">
        <v>0</v>
      </c>
      <c r="N2702" s="344">
        <v>5.18</v>
      </c>
      <c r="O2702" s="360">
        <v>0</v>
      </c>
      <c r="P2702" s="344">
        <v>5.57</v>
      </c>
      <c r="Q2702" s="360">
        <v>0</v>
      </c>
      <c r="R2702" s="344">
        <v>5.86</v>
      </c>
    </row>
    <row r="2703" spans="1:18">
      <c r="A2703" s="296">
        <v>2003600</v>
      </c>
      <c r="B2703" s="343" t="s">
        <v>2730</v>
      </c>
      <c r="C2703" s="296" t="s">
        <v>26</v>
      </c>
      <c r="D2703" s="344">
        <v>238.95</v>
      </c>
      <c r="E2703" s="360">
        <v>0</v>
      </c>
      <c r="F2703" s="344">
        <v>5.34</v>
      </c>
      <c r="G2703" s="360">
        <v>0</v>
      </c>
      <c r="H2703" s="344">
        <v>5.88</v>
      </c>
      <c r="I2703" s="360">
        <v>0</v>
      </c>
      <c r="J2703" s="344">
        <v>5.17</v>
      </c>
      <c r="K2703" s="360">
        <v>0</v>
      </c>
      <c r="L2703" s="344">
        <v>5.79</v>
      </c>
      <c r="M2703" s="360">
        <v>0</v>
      </c>
      <c r="N2703" s="344">
        <v>5.63</v>
      </c>
      <c r="O2703" s="360">
        <v>0</v>
      </c>
      <c r="P2703" s="344">
        <v>6.08</v>
      </c>
      <c r="Q2703" s="360">
        <v>0</v>
      </c>
      <c r="R2703" s="344">
        <v>6.38</v>
      </c>
    </row>
    <row r="2704" spans="1:18">
      <c r="A2704" s="296">
        <v>2003921</v>
      </c>
      <c r="B2704" s="343" t="s">
        <v>2731</v>
      </c>
      <c r="C2704" s="296" t="s">
        <v>26</v>
      </c>
      <c r="D2704" s="344">
        <v>269.61</v>
      </c>
      <c r="E2704" s="360">
        <v>0</v>
      </c>
      <c r="F2704" s="344">
        <v>7.04</v>
      </c>
      <c r="G2704" s="360">
        <v>0</v>
      </c>
      <c r="H2704" s="344">
        <v>7.71</v>
      </c>
      <c r="I2704" s="360">
        <v>0</v>
      </c>
      <c r="J2704" s="344">
        <v>6.77</v>
      </c>
      <c r="K2704" s="360">
        <v>0</v>
      </c>
      <c r="L2704" s="344">
        <v>7.43</v>
      </c>
      <c r="M2704" s="360">
        <v>0</v>
      </c>
      <c r="N2704" s="344">
        <v>7.36</v>
      </c>
      <c r="O2704" s="360">
        <v>0</v>
      </c>
      <c r="P2704" s="344">
        <v>8.0299999999999994</v>
      </c>
      <c r="Q2704" s="360">
        <v>0</v>
      </c>
      <c r="R2704" s="344">
        <v>8.51</v>
      </c>
    </row>
    <row r="2705" spans="1:18">
      <c r="A2705" s="296">
        <v>2003920</v>
      </c>
      <c r="B2705" s="343" t="s">
        <v>2732</v>
      </c>
      <c r="C2705" s="296" t="s">
        <v>26</v>
      </c>
      <c r="D2705" s="344">
        <v>238.95</v>
      </c>
      <c r="E2705" s="360">
        <v>0</v>
      </c>
      <c r="F2705" s="344">
        <v>9.07</v>
      </c>
      <c r="G2705" s="360">
        <v>0</v>
      </c>
      <c r="H2705" s="344">
        <v>9.9700000000000006</v>
      </c>
      <c r="I2705" s="360">
        <v>0</v>
      </c>
      <c r="J2705" s="344">
        <v>8.67</v>
      </c>
      <c r="K2705" s="360">
        <v>0</v>
      </c>
      <c r="L2705" s="344">
        <v>9.8800000000000008</v>
      </c>
      <c r="M2705" s="360">
        <v>0</v>
      </c>
      <c r="N2705" s="344">
        <v>9.5299999999999994</v>
      </c>
      <c r="O2705" s="360">
        <v>0</v>
      </c>
      <c r="P2705" s="344">
        <v>10.18</v>
      </c>
      <c r="Q2705" s="360">
        <v>0</v>
      </c>
      <c r="R2705" s="344">
        <v>10.7</v>
      </c>
    </row>
    <row r="2706" spans="1:18">
      <c r="A2706" s="296">
        <v>2003616</v>
      </c>
      <c r="B2706" s="343" t="s">
        <v>2733</v>
      </c>
      <c r="C2706" s="296" t="s">
        <v>26</v>
      </c>
      <c r="D2706" s="344">
        <v>22.85</v>
      </c>
      <c r="E2706" s="360">
        <v>0</v>
      </c>
      <c r="F2706" s="344">
        <v>9.84</v>
      </c>
      <c r="G2706" s="360">
        <v>0</v>
      </c>
      <c r="H2706" s="344">
        <v>10.84</v>
      </c>
      <c r="I2706" s="360">
        <v>0</v>
      </c>
      <c r="J2706" s="344">
        <v>9.4600000000000009</v>
      </c>
      <c r="K2706" s="360">
        <v>0</v>
      </c>
      <c r="L2706" s="344">
        <v>10.72</v>
      </c>
      <c r="M2706" s="360">
        <v>0</v>
      </c>
      <c r="N2706" s="344">
        <v>10.35</v>
      </c>
      <c r="O2706" s="360">
        <v>0</v>
      </c>
      <c r="P2706" s="344">
        <v>11.12</v>
      </c>
      <c r="Q2706" s="360">
        <v>0</v>
      </c>
      <c r="R2706" s="344">
        <v>11.68</v>
      </c>
    </row>
    <row r="2707" spans="1:18">
      <c r="A2707" s="296">
        <v>2003615</v>
      </c>
      <c r="B2707" s="343" t="s">
        <v>2734</v>
      </c>
      <c r="C2707" s="296" t="s">
        <v>26</v>
      </c>
      <c r="D2707" s="344">
        <v>19.54</v>
      </c>
      <c r="E2707" s="360">
        <v>0</v>
      </c>
      <c r="F2707" s="344">
        <v>13.31</v>
      </c>
      <c r="G2707" s="360">
        <v>0</v>
      </c>
      <c r="H2707" s="344">
        <v>14.51</v>
      </c>
      <c r="I2707" s="360">
        <v>0</v>
      </c>
      <c r="J2707" s="344">
        <v>12.68</v>
      </c>
      <c r="K2707" s="360">
        <v>0</v>
      </c>
      <c r="L2707" s="344">
        <v>14.01</v>
      </c>
      <c r="M2707" s="360">
        <v>0</v>
      </c>
      <c r="N2707" s="344">
        <v>13.82</v>
      </c>
      <c r="O2707" s="360">
        <v>0</v>
      </c>
      <c r="P2707" s="344">
        <v>15.05</v>
      </c>
      <c r="Q2707" s="360">
        <v>0</v>
      </c>
      <c r="R2707" s="344">
        <v>15.97</v>
      </c>
    </row>
    <row r="2708" spans="1:18">
      <c r="A2708" s="296">
        <v>2003927</v>
      </c>
      <c r="B2708" s="343" t="s">
        <v>2735</v>
      </c>
      <c r="C2708" s="296" t="s">
        <v>26</v>
      </c>
      <c r="D2708" s="344">
        <v>23.74</v>
      </c>
      <c r="E2708" s="360">
        <v>0</v>
      </c>
      <c r="F2708" s="344">
        <v>15.93</v>
      </c>
      <c r="G2708" s="360">
        <v>0</v>
      </c>
      <c r="H2708" s="344">
        <v>17.28</v>
      </c>
      <c r="I2708" s="360">
        <v>0</v>
      </c>
      <c r="J2708" s="344">
        <v>14.64</v>
      </c>
      <c r="K2708" s="360">
        <v>0</v>
      </c>
      <c r="L2708" s="344">
        <v>16.87</v>
      </c>
      <c r="M2708" s="360">
        <v>0</v>
      </c>
      <c r="N2708" s="344">
        <v>16.32</v>
      </c>
      <c r="O2708" s="360">
        <v>0</v>
      </c>
      <c r="P2708" s="344">
        <v>17.43</v>
      </c>
      <c r="Q2708" s="360">
        <v>0</v>
      </c>
      <c r="R2708" s="344">
        <v>18.63</v>
      </c>
    </row>
    <row r="2709" spans="1:18">
      <c r="A2709" s="296">
        <v>2003926</v>
      </c>
      <c r="B2709" s="343" t="s">
        <v>2736</v>
      </c>
      <c r="C2709" s="296" t="s">
        <v>26</v>
      </c>
      <c r="D2709" s="344">
        <v>20.43</v>
      </c>
      <c r="E2709" s="360">
        <v>0</v>
      </c>
      <c r="F2709" s="344">
        <v>17.059999999999999</v>
      </c>
      <c r="G2709" s="360">
        <v>0</v>
      </c>
      <c r="H2709" s="344">
        <v>18.489999999999998</v>
      </c>
      <c r="I2709" s="360">
        <v>0</v>
      </c>
      <c r="J2709" s="344">
        <v>15.66</v>
      </c>
      <c r="K2709" s="360">
        <v>0</v>
      </c>
      <c r="L2709" s="344">
        <v>18</v>
      </c>
      <c r="M2709" s="360">
        <v>0</v>
      </c>
      <c r="N2709" s="344">
        <v>17.46</v>
      </c>
      <c r="O2709" s="360">
        <v>0</v>
      </c>
      <c r="P2709" s="344">
        <v>18.66</v>
      </c>
      <c r="Q2709" s="360">
        <v>0</v>
      </c>
      <c r="R2709" s="344">
        <v>19.97</v>
      </c>
    </row>
    <row r="2710" spans="1:18">
      <c r="A2710" s="296">
        <v>2003613</v>
      </c>
      <c r="B2710" s="343" t="s">
        <v>2737</v>
      </c>
      <c r="C2710" s="296" t="s">
        <v>26</v>
      </c>
      <c r="D2710" s="344">
        <v>154.32</v>
      </c>
      <c r="E2710" s="360">
        <v>0</v>
      </c>
      <c r="F2710" s="344">
        <v>22.85</v>
      </c>
      <c r="G2710" s="360">
        <v>0</v>
      </c>
      <c r="H2710" s="344">
        <v>24.55</v>
      </c>
      <c r="I2710" s="360">
        <v>0</v>
      </c>
      <c r="J2710" s="344">
        <v>20.76</v>
      </c>
      <c r="K2710" s="360">
        <v>0</v>
      </c>
      <c r="L2710" s="344">
        <v>23.33</v>
      </c>
      <c r="M2710" s="360">
        <v>0</v>
      </c>
      <c r="N2710" s="344">
        <v>23.07</v>
      </c>
      <c r="O2710" s="360">
        <v>0</v>
      </c>
      <c r="P2710" s="344">
        <v>25.07</v>
      </c>
      <c r="Q2710" s="360">
        <v>0</v>
      </c>
      <c r="R2710" s="344">
        <v>27.08</v>
      </c>
    </row>
    <row r="2711" spans="1:18">
      <c r="A2711" s="296">
        <v>2003612</v>
      </c>
      <c r="B2711" s="343" t="s">
        <v>2738</v>
      </c>
      <c r="C2711" s="296" t="s">
        <v>26</v>
      </c>
      <c r="D2711" s="344">
        <v>139.88999999999999</v>
      </c>
      <c r="E2711" s="360">
        <v>0.19639999999999999</v>
      </c>
      <c r="F2711" s="344">
        <v>29.99</v>
      </c>
      <c r="G2711" s="360">
        <v>0</v>
      </c>
      <c r="H2711" s="344">
        <v>36.04</v>
      </c>
      <c r="I2711" s="360">
        <v>0.21279999999999999</v>
      </c>
      <c r="J2711" s="344">
        <v>38.14</v>
      </c>
      <c r="K2711" s="360">
        <v>0</v>
      </c>
      <c r="L2711" s="344">
        <v>30.77</v>
      </c>
      <c r="M2711" s="360">
        <v>0</v>
      </c>
      <c r="N2711" s="344">
        <v>30.03</v>
      </c>
      <c r="O2711" s="360">
        <v>0.25540000000000002</v>
      </c>
      <c r="P2711" s="344">
        <v>33.229999999999997</v>
      </c>
      <c r="Q2711" s="360">
        <v>0</v>
      </c>
      <c r="R2711" s="344">
        <v>35.770000000000003</v>
      </c>
    </row>
    <row r="2712" spans="1:18">
      <c r="A2712" s="296">
        <v>2003477</v>
      </c>
      <c r="B2712" s="343" t="s">
        <v>2739</v>
      </c>
      <c r="C2712" s="296" t="s">
        <v>26</v>
      </c>
      <c r="D2712" s="344">
        <v>4792.22</v>
      </c>
      <c r="E2712" s="360">
        <v>0.19989999999999999</v>
      </c>
      <c r="F2712" s="344">
        <v>27.33</v>
      </c>
      <c r="G2712" s="360">
        <v>0</v>
      </c>
      <c r="H2712" s="344">
        <v>33.659999999999997</v>
      </c>
      <c r="I2712" s="360">
        <v>0.21779999999999999</v>
      </c>
      <c r="J2712" s="344">
        <v>36.15</v>
      </c>
      <c r="K2712" s="360">
        <v>0</v>
      </c>
      <c r="L2712" s="344">
        <v>28.61</v>
      </c>
      <c r="M2712" s="360">
        <v>0</v>
      </c>
      <c r="N2712" s="344">
        <v>27.75</v>
      </c>
      <c r="O2712" s="360">
        <v>0.2641</v>
      </c>
      <c r="P2712" s="344">
        <v>30.76</v>
      </c>
      <c r="Q2712" s="360">
        <v>0</v>
      </c>
      <c r="R2712" s="344">
        <v>32.57</v>
      </c>
    </row>
    <row r="2713" spans="1:18">
      <c r="A2713" s="296">
        <v>2003476</v>
      </c>
      <c r="B2713" s="343" t="s">
        <v>2740</v>
      </c>
      <c r="C2713" s="296" t="s">
        <v>26</v>
      </c>
      <c r="D2713" s="344">
        <v>4398.04</v>
      </c>
      <c r="E2713" s="360">
        <v>0.19409999999999999</v>
      </c>
      <c r="F2713" s="344">
        <v>29.31</v>
      </c>
      <c r="G2713" s="360">
        <v>0</v>
      </c>
      <c r="H2713" s="344">
        <v>35.49</v>
      </c>
      <c r="I2713" s="360">
        <v>0.21099999999999999</v>
      </c>
      <c r="J2713" s="344">
        <v>37.64</v>
      </c>
      <c r="K2713" s="360">
        <v>0</v>
      </c>
      <c r="L2713" s="344">
        <v>30.21</v>
      </c>
      <c r="M2713" s="360">
        <v>0</v>
      </c>
      <c r="N2713" s="344">
        <v>29.48</v>
      </c>
      <c r="O2713" s="360">
        <v>0.25409999999999999</v>
      </c>
      <c r="P2713" s="344">
        <v>32.700000000000003</v>
      </c>
      <c r="Q2713" s="360">
        <v>0</v>
      </c>
      <c r="R2713" s="344">
        <v>35</v>
      </c>
    </row>
    <row r="2714" spans="1:18">
      <c r="A2714" s="296">
        <v>2003517</v>
      </c>
      <c r="B2714" s="343" t="s">
        <v>2741</v>
      </c>
      <c r="C2714" s="296" t="s">
        <v>26</v>
      </c>
      <c r="D2714" s="344">
        <v>4980.01</v>
      </c>
      <c r="E2714" s="360">
        <v>0.44729999999999998</v>
      </c>
      <c r="F2714" s="344">
        <v>55.86</v>
      </c>
      <c r="G2714" s="360">
        <v>0.21029999999999999</v>
      </c>
      <c r="H2714" s="344">
        <v>69.44</v>
      </c>
      <c r="I2714" s="360">
        <v>0.50329999999999997</v>
      </c>
      <c r="J2714" s="344">
        <v>86.97</v>
      </c>
      <c r="K2714" s="360">
        <v>0.1351</v>
      </c>
      <c r="L2714" s="344">
        <v>59.94</v>
      </c>
      <c r="M2714" s="360">
        <v>0.19600000000000001</v>
      </c>
      <c r="N2714" s="344">
        <v>56.43</v>
      </c>
      <c r="O2714" s="360">
        <v>0.61939999999999995</v>
      </c>
      <c r="P2714" s="344">
        <v>61.57</v>
      </c>
      <c r="Q2714" s="360">
        <v>0.1908</v>
      </c>
      <c r="R2714" s="344">
        <v>62.43</v>
      </c>
    </row>
    <row r="2715" spans="1:18">
      <c r="A2715" s="296">
        <v>2003516</v>
      </c>
      <c r="B2715" s="343" t="s">
        <v>2742</v>
      </c>
      <c r="C2715" s="296" t="s">
        <v>26</v>
      </c>
      <c r="D2715" s="344">
        <v>4596.87</v>
      </c>
      <c r="E2715" s="360"/>
      <c r="F2715" s="344">
        <v>0</v>
      </c>
      <c r="G2715" s="360"/>
      <c r="H2715" s="344">
        <v>0</v>
      </c>
      <c r="I2715" s="360"/>
      <c r="J2715" s="344">
        <v>0</v>
      </c>
      <c r="K2715" s="360"/>
      <c r="L2715" s="344">
        <v>0</v>
      </c>
      <c r="M2715" s="360"/>
      <c r="N2715" s="344">
        <v>0</v>
      </c>
      <c r="O2715" s="360"/>
      <c r="P2715" s="344">
        <v>0</v>
      </c>
      <c r="Q2715" s="360"/>
      <c r="R2715" s="344">
        <v>0</v>
      </c>
    </row>
    <row r="2716" spans="1:18">
      <c r="A2716" s="296">
        <v>2003479</v>
      </c>
      <c r="B2716" s="343" t="s">
        <v>2743</v>
      </c>
      <c r="C2716" s="296" t="s">
        <v>26</v>
      </c>
      <c r="D2716" s="344">
        <v>4761.3999999999996</v>
      </c>
      <c r="E2716" s="360">
        <v>0.17510000000000001</v>
      </c>
      <c r="F2716" s="344">
        <v>105.77</v>
      </c>
      <c r="G2716" s="360">
        <v>0</v>
      </c>
      <c r="H2716" s="344">
        <v>117.08</v>
      </c>
      <c r="I2716" s="360">
        <v>0.19819999999999999</v>
      </c>
      <c r="J2716" s="344">
        <v>119.69</v>
      </c>
      <c r="K2716" s="360">
        <v>0</v>
      </c>
      <c r="L2716" s="344">
        <v>97.51</v>
      </c>
      <c r="M2716" s="360">
        <v>0</v>
      </c>
      <c r="N2716" s="344">
        <v>100.38</v>
      </c>
      <c r="O2716" s="360">
        <v>0.2311</v>
      </c>
      <c r="P2716" s="344">
        <v>114.94</v>
      </c>
      <c r="Q2716" s="360">
        <v>0</v>
      </c>
      <c r="R2716" s="344">
        <v>129.47999999999999</v>
      </c>
    </row>
    <row r="2717" spans="1:18">
      <c r="A2717" s="296">
        <v>2003478</v>
      </c>
      <c r="B2717" s="343" t="s">
        <v>2744</v>
      </c>
      <c r="C2717" s="296" t="s">
        <v>26</v>
      </c>
      <c r="D2717" s="344">
        <v>4373.82</v>
      </c>
      <c r="E2717" s="360">
        <v>0.31330000000000002</v>
      </c>
      <c r="F2717" s="344">
        <v>65.27</v>
      </c>
      <c r="G2717" s="360">
        <v>0.18770000000000001</v>
      </c>
      <c r="H2717" s="344">
        <v>93.72</v>
      </c>
      <c r="I2717" s="360">
        <v>0.37290000000000001</v>
      </c>
      <c r="J2717" s="344">
        <v>114.35</v>
      </c>
      <c r="K2717" s="360">
        <v>0.1071</v>
      </c>
      <c r="L2717" s="344">
        <v>71.53</v>
      </c>
      <c r="M2717" s="360">
        <v>0.1643</v>
      </c>
      <c r="N2717" s="344">
        <v>67.97</v>
      </c>
      <c r="O2717" s="360">
        <v>0.52159999999999995</v>
      </c>
      <c r="P2717" s="344">
        <v>80.95</v>
      </c>
      <c r="Q2717" s="360">
        <v>0.15129999999999999</v>
      </c>
      <c r="R2717" s="344">
        <v>77.39</v>
      </c>
    </row>
    <row r="2718" spans="1:18">
      <c r="A2718" s="296">
        <v>2003519</v>
      </c>
      <c r="B2718" s="343" t="s">
        <v>2745</v>
      </c>
      <c r="C2718" s="296" t="s">
        <v>26</v>
      </c>
      <c r="D2718" s="344">
        <v>4949.18</v>
      </c>
      <c r="E2718" s="360">
        <v>0.28610000000000002</v>
      </c>
      <c r="F2718" s="344">
        <v>42.32</v>
      </c>
      <c r="G2718" s="360">
        <v>0.28949999999999998</v>
      </c>
      <c r="H2718" s="344">
        <v>41.65</v>
      </c>
      <c r="I2718" s="360">
        <v>0.28210000000000002</v>
      </c>
      <c r="J2718" s="344">
        <v>49.06</v>
      </c>
      <c r="K2718" s="360">
        <v>0.24970000000000001</v>
      </c>
      <c r="L2718" s="344">
        <v>46.72</v>
      </c>
      <c r="M2718" s="360">
        <v>0.2515</v>
      </c>
      <c r="N2718" s="344">
        <v>48.49</v>
      </c>
      <c r="O2718" s="360">
        <v>0.25259999999999999</v>
      </c>
      <c r="P2718" s="344">
        <v>61.04</v>
      </c>
      <c r="Q2718" s="360">
        <v>0.20069999999999999</v>
      </c>
      <c r="R2718" s="344">
        <v>41.69</v>
      </c>
    </row>
    <row r="2719" spans="1:18">
      <c r="A2719" s="296">
        <v>2003518</v>
      </c>
      <c r="B2719" s="343" t="s">
        <v>2746</v>
      </c>
      <c r="C2719" s="296" t="s">
        <v>26</v>
      </c>
      <c r="D2719" s="344">
        <v>4572.66</v>
      </c>
      <c r="E2719" s="360">
        <v>5.1000000000000004E-3</v>
      </c>
      <c r="F2719" s="344">
        <v>93.34</v>
      </c>
      <c r="G2719" s="360">
        <v>5.4000000000000003E-3</v>
      </c>
      <c r="H2719" s="344">
        <v>90.56</v>
      </c>
      <c r="I2719" s="360">
        <v>0</v>
      </c>
      <c r="J2719" s="344">
        <v>82.78</v>
      </c>
      <c r="K2719" s="360">
        <v>6.0000000000000001E-3</v>
      </c>
      <c r="L2719" s="344">
        <v>85.49</v>
      </c>
      <c r="M2719" s="360">
        <v>0</v>
      </c>
      <c r="N2719" s="344">
        <v>93.62</v>
      </c>
      <c r="O2719" s="360">
        <v>5.3E-3</v>
      </c>
      <c r="P2719" s="344">
        <v>115.68</v>
      </c>
      <c r="Q2719" s="360">
        <v>4.3E-3</v>
      </c>
      <c r="R2719" s="344">
        <v>110.12</v>
      </c>
    </row>
    <row r="2720" spans="1:18">
      <c r="A2720" s="296">
        <v>2003489</v>
      </c>
      <c r="B2720" s="343" t="s">
        <v>2747</v>
      </c>
      <c r="C2720" s="296" t="s">
        <v>26</v>
      </c>
      <c r="D2720" s="344">
        <v>5813.92</v>
      </c>
      <c r="E2720" s="360">
        <v>0.1404</v>
      </c>
      <c r="F2720" s="344">
        <v>116.29</v>
      </c>
      <c r="G2720" s="360">
        <v>4.3E-3</v>
      </c>
      <c r="H2720" s="344">
        <v>142.63</v>
      </c>
      <c r="I2720" s="360">
        <v>0.16270000000000001</v>
      </c>
      <c r="J2720" s="344">
        <v>148.08000000000001</v>
      </c>
      <c r="K2720" s="360">
        <v>3.3999999999999998E-3</v>
      </c>
      <c r="L2720" s="344">
        <v>110.3</v>
      </c>
      <c r="M2720" s="360">
        <v>0</v>
      </c>
      <c r="N2720" s="344">
        <v>113.11</v>
      </c>
      <c r="O2720" s="360">
        <v>0.20949999999999999</v>
      </c>
      <c r="P2720" s="344">
        <v>135.58000000000001</v>
      </c>
      <c r="Q2720" s="360">
        <v>3.7000000000000002E-3</v>
      </c>
      <c r="R2720" s="344">
        <v>145.82</v>
      </c>
    </row>
    <row r="2721" spans="1:18">
      <c r="A2721" s="296">
        <v>2003488</v>
      </c>
      <c r="B2721" s="343" t="s">
        <v>2748</v>
      </c>
      <c r="C2721" s="296" t="s">
        <v>26</v>
      </c>
      <c r="D2721" s="344">
        <v>5337.34</v>
      </c>
      <c r="E2721" s="360">
        <v>0.22950000000000001</v>
      </c>
      <c r="F2721" s="344">
        <v>79.3</v>
      </c>
      <c r="G2721" s="360">
        <v>0.23169999999999999</v>
      </c>
      <c r="H2721" s="344">
        <v>77.349999999999994</v>
      </c>
      <c r="I2721" s="360">
        <v>0.15190000000000001</v>
      </c>
      <c r="J2721" s="344">
        <v>98.62</v>
      </c>
      <c r="K2721" s="360">
        <v>0.18629999999999999</v>
      </c>
      <c r="L2721" s="344">
        <v>91</v>
      </c>
      <c r="M2721" s="360">
        <v>0.12909999999999999</v>
      </c>
      <c r="N2721" s="344">
        <v>94.82</v>
      </c>
      <c r="O2721" s="360">
        <v>0.19370000000000001</v>
      </c>
      <c r="P2721" s="344">
        <v>125.41</v>
      </c>
      <c r="Q2721" s="360">
        <v>0.14649999999999999</v>
      </c>
      <c r="R2721" s="344">
        <v>75.23</v>
      </c>
    </row>
    <row r="2722" spans="1:18">
      <c r="A2722" s="296">
        <v>2003529</v>
      </c>
      <c r="B2722" s="343" t="s">
        <v>2749</v>
      </c>
      <c r="C2722" s="296" t="s">
        <v>26</v>
      </c>
      <c r="D2722" s="344">
        <v>6001.71</v>
      </c>
      <c r="E2722" s="360">
        <v>0.21510000000000001</v>
      </c>
      <c r="F2722" s="344">
        <v>106.36</v>
      </c>
      <c r="G2722" s="360">
        <v>0.1757</v>
      </c>
      <c r="H2722" s="344">
        <v>183.04</v>
      </c>
      <c r="I2722" s="360">
        <v>0.2356</v>
      </c>
      <c r="J2722" s="344">
        <v>217.7</v>
      </c>
      <c r="K2722" s="360">
        <v>8.5900000000000004E-2</v>
      </c>
      <c r="L2722" s="344">
        <v>122.84</v>
      </c>
      <c r="M2722" s="360">
        <v>9.5699999999999993E-2</v>
      </c>
      <c r="N2722" s="344">
        <v>116.48</v>
      </c>
      <c r="O2722" s="360">
        <v>0.4299</v>
      </c>
      <c r="P2722" s="344">
        <v>150.86000000000001</v>
      </c>
      <c r="Q2722" s="360">
        <v>0.1239</v>
      </c>
      <c r="R2722" s="344">
        <v>135.44999999999999</v>
      </c>
    </row>
    <row r="2723" spans="1:18">
      <c r="A2723" s="296">
        <v>2003528</v>
      </c>
      <c r="B2723" s="343" t="s">
        <v>2750</v>
      </c>
      <c r="C2723" s="296" t="s">
        <v>26</v>
      </c>
      <c r="D2723" s="344">
        <v>5536.17</v>
      </c>
      <c r="E2723" s="360">
        <v>5.33E-2</v>
      </c>
      <c r="F2723" s="344">
        <v>130.16</v>
      </c>
      <c r="G2723" s="360">
        <v>5.5500000000000001E-2</v>
      </c>
      <c r="H2723" s="344">
        <v>126.5</v>
      </c>
      <c r="I2723" s="360">
        <v>0</v>
      </c>
      <c r="J2723" s="344">
        <v>132.57</v>
      </c>
      <c r="K2723" s="360">
        <v>5.45E-2</v>
      </c>
      <c r="L2723" s="344">
        <v>130.21</v>
      </c>
      <c r="M2723" s="360">
        <v>0</v>
      </c>
      <c r="N2723" s="344">
        <v>140.1</v>
      </c>
      <c r="O2723" s="360">
        <v>5.1499999999999997E-2</v>
      </c>
      <c r="P2723" s="344">
        <v>179.94</v>
      </c>
      <c r="Q2723" s="360">
        <v>4.0099999999999997E-2</v>
      </c>
      <c r="R2723" s="344">
        <v>143.51</v>
      </c>
    </row>
    <row r="2724" spans="1:18">
      <c r="A2724" s="296">
        <v>2003491</v>
      </c>
      <c r="B2724" s="343" t="s">
        <v>2751</v>
      </c>
      <c r="C2724" s="296" t="s">
        <v>26</v>
      </c>
      <c r="D2724" s="344">
        <v>6607.94</v>
      </c>
      <c r="E2724" s="360">
        <v>0.13500000000000001</v>
      </c>
      <c r="F2724" s="344">
        <v>157.22</v>
      </c>
      <c r="G2724" s="360">
        <v>4.8000000000000001E-2</v>
      </c>
      <c r="H2724" s="344">
        <v>232.21</v>
      </c>
      <c r="I2724" s="360">
        <v>0.1351</v>
      </c>
      <c r="J2724" s="344">
        <v>251.66</v>
      </c>
      <c r="K2724" s="360">
        <v>0.03</v>
      </c>
      <c r="L2724" s="344">
        <v>162.03</v>
      </c>
      <c r="M2724" s="360">
        <v>0</v>
      </c>
      <c r="N2724" s="344">
        <v>161.76</v>
      </c>
      <c r="O2724" s="360">
        <v>0.24060000000000001</v>
      </c>
      <c r="P2724" s="344">
        <v>205.41</v>
      </c>
      <c r="Q2724" s="360">
        <v>3.6700000000000003E-2</v>
      </c>
      <c r="R2724" s="344">
        <v>203.74</v>
      </c>
    </row>
    <row r="2725" spans="1:18">
      <c r="A2725" s="296">
        <v>2003490</v>
      </c>
      <c r="B2725" s="343" t="s">
        <v>2752</v>
      </c>
      <c r="C2725" s="296" t="s">
        <v>26</v>
      </c>
      <c r="D2725" s="344">
        <v>6062.54</v>
      </c>
      <c r="E2725" s="360">
        <v>0.15970000000000001</v>
      </c>
      <c r="F2725" s="344">
        <v>131.31</v>
      </c>
      <c r="G2725" s="360">
        <v>4.9799999999999997E-2</v>
      </c>
      <c r="H2725" s="344">
        <v>250.79</v>
      </c>
      <c r="I2725" s="360">
        <v>0.1855</v>
      </c>
      <c r="J2725" s="344">
        <v>307.63</v>
      </c>
      <c r="K2725" s="360">
        <v>2.12E-2</v>
      </c>
      <c r="L2725" s="344">
        <v>155.11000000000001</v>
      </c>
      <c r="M2725" s="360">
        <v>2.9999999999999997E-4</v>
      </c>
      <c r="N2725" s="344">
        <v>146.47999999999999</v>
      </c>
      <c r="O2725" s="360">
        <v>0.36130000000000001</v>
      </c>
      <c r="P2725" s="344">
        <v>201.04</v>
      </c>
      <c r="Q2725" s="360">
        <v>3.2399999999999998E-2</v>
      </c>
      <c r="R2725" s="344">
        <v>173.29</v>
      </c>
    </row>
    <row r="2726" spans="1:18">
      <c r="A2726" s="296">
        <v>2003531</v>
      </c>
      <c r="B2726" s="343" t="s">
        <v>2753</v>
      </c>
      <c r="C2726" s="296" t="s">
        <v>26</v>
      </c>
      <c r="D2726" s="344">
        <v>6825.59</v>
      </c>
      <c r="E2726" s="360">
        <v>0.14000000000000001</v>
      </c>
      <c r="F2726" s="344">
        <v>142.16999999999999</v>
      </c>
      <c r="G2726" s="360">
        <v>5.0299999999999997E-2</v>
      </c>
      <c r="H2726" s="344">
        <v>285.33999999999997</v>
      </c>
      <c r="I2726" s="360">
        <v>0.16259999999999999</v>
      </c>
      <c r="J2726" s="344">
        <v>347.91</v>
      </c>
      <c r="K2726" s="360">
        <v>2.06E-2</v>
      </c>
      <c r="L2726" s="344">
        <v>169.56</v>
      </c>
      <c r="M2726" s="360">
        <v>0</v>
      </c>
      <c r="N2726" s="344">
        <v>160.76</v>
      </c>
      <c r="O2726" s="360">
        <v>0.3332</v>
      </c>
      <c r="P2726" s="344">
        <v>227.35</v>
      </c>
      <c r="Q2726" s="360">
        <v>3.1399999999999997E-2</v>
      </c>
      <c r="R2726" s="344">
        <v>191.33</v>
      </c>
    </row>
    <row r="2727" spans="1:18">
      <c r="A2727" s="296">
        <v>2003530</v>
      </c>
      <c r="B2727" s="343" t="s">
        <v>2754</v>
      </c>
      <c r="C2727" s="296" t="s">
        <v>26</v>
      </c>
      <c r="D2727" s="344">
        <v>6293.91</v>
      </c>
      <c r="E2727" s="360">
        <v>9.4E-2</v>
      </c>
      <c r="F2727" s="344">
        <v>151.29</v>
      </c>
      <c r="G2727" s="360">
        <v>0.1082</v>
      </c>
      <c r="H2727" s="344">
        <v>163.47999999999999</v>
      </c>
      <c r="I2727" s="360">
        <v>0.24329999999999999</v>
      </c>
      <c r="J2727" s="344">
        <v>194.15</v>
      </c>
      <c r="K2727" s="360">
        <v>0.28860000000000002</v>
      </c>
      <c r="L2727" s="344">
        <v>178.73</v>
      </c>
      <c r="M2727" s="360">
        <v>2.0000000000000001E-4</v>
      </c>
      <c r="N2727" s="344">
        <v>189.19</v>
      </c>
      <c r="O2727" s="360">
        <v>0.29620000000000002</v>
      </c>
      <c r="P2727" s="344">
        <v>230.3</v>
      </c>
      <c r="Q2727" s="360">
        <v>7.0999999999999994E-2</v>
      </c>
      <c r="R2727" s="344">
        <v>169.94</v>
      </c>
    </row>
    <row r="2728" spans="1:18">
      <c r="A2728" s="296">
        <v>2003485</v>
      </c>
      <c r="B2728" s="343" t="s">
        <v>2755</v>
      </c>
      <c r="C2728" s="296" t="s">
        <v>26</v>
      </c>
      <c r="D2728" s="344">
        <v>5884.39</v>
      </c>
      <c r="E2728" s="360">
        <v>6.3E-2</v>
      </c>
      <c r="F2728" s="344">
        <v>142.81</v>
      </c>
      <c r="G2728" s="360">
        <v>7.1499999999999994E-2</v>
      </c>
      <c r="H2728" s="344">
        <v>148.4</v>
      </c>
      <c r="I2728" s="360">
        <v>0.26750000000000002</v>
      </c>
      <c r="J2728" s="344">
        <v>190.19</v>
      </c>
      <c r="K2728" s="360">
        <v>0.26240000000000002</v>
      </c>
      <c r="L2728" s="344">
        <v>167.8</v>
      </c>
      <c r="M2728" s="360">
        <v>0</v>
      </c>
      <c r="N2728" s="344">
        <v>181.38</v>
      </c>
      <c r="O2728" s="360">
        <v>0.27510000000000001</v>
      </c>
      <c r="P2728" s="344">
        <v>230.82</v>
      </c>
      <c r="Q2728" s="360">
        <v>4.4200000000000003E-2</v>
      </c>
      <c r="R2728" s="344">
        <v>154.44</v>
      </c>
    </row>
    <row r="2729" spans="1:18">
      <c r="A2729" s="296">
        <v>2003484</v>
      </c>
      <c r="B2729" s="343" t="s">
        <v>2756</v>
      </c>
      <c r="C2729" s="296" t="s">
        <v>26</v>
      </c>
      <c r="D2729" s="344">
        <v>5392.69</v>
      </c>
      <c r="E2729" s="360">
        <v>0.1462</v>
      </c>
      <c r="F2729" s="344">
        <v>173.1</v>
      </c>
      <c r="G2729" s="360">
        <v>5.74E-2</v>
      </c>
      <c r="H2729" s="344">
        <v>301.10000000000002</v>
      </c>
      <c r="I2729" s="360">
        <v>0.2863</v>
      </c>
      <c r="J2729" s="344">
        <v>354.4</v>
      </c>
      <c r="K2729" s="360">
        <v>0.1399</v>
      </c>
      <c r="L2729" s="344">
        <v>203.39</v>
      </c>
      <c r="M2729" s="360">
        <v>2.0000000000000001E-4</v>
      </c>
      <c r="N2729" s="344">
        <v>199.76</v>
      </c>
      <c r="O2729" s="360">
        <v>0.48060000000000003</v>
      </c>
      <c r="P2729" s="344">
        <v>245.54</v>
      </c>
      <c r="Q2729" s="360">
        <v>4.0300000000000002E-2</v>
      </c>
      <c r="R2729" s="344">
        <v>237.87</v>
      </c>
    </row>
    <row r="2730" spans="1:18">
      <c r="A2730" s="296">
        <v>2003525</v>
      </c>
      <c r="B2730" s="343" t="s">
        <v>2757</v>
      </c>
      <c r="C2730" s="296" t="s">
        <v>26</v>
      </c>
      <c r="D2730" s="344">
        <v>6072.18</v>
      </c>
      <c r="E2730" s="360">
        <v>0.13250000000000001</v>
      </c>
      <c r="F2730" s="344">
        <v>179.12</v>
      </c>
      <c r="G2730" s="360">
        <v>5.8799999999999998E-2</v>
      </c>
      <c r="H2730" s="344">
        <v>329.93</v>
      </c>
      <c r="I2730" s="360">
        <v>0.26100000000000001</v>
      </c>
      <c r="J2730" s="344">
        <v>388.39</v>
      </c>
      <c r="K2730" s="360">
        <v>0.1293</v>
      </c>
      <c r="L2730" s="344">
        <v>212.62</v>
      </c>
      <c r="M2730" s="360">
        <v>0</v>
      </c>
      <c r="N2730" s="344">
        <v>209.05</v>
      </c>
      <c r="O2730" s="360">
        <v>0.46229999999999999</v>
      </c>
      <c r="P2730" s="344">
        <v>266.52999999999997</v>
      </c>
      <c r="Q2730" s="360">
        <v>3.95E-2</v>
      </c>
      <c r="R2730" s="344">
        <v>251.39</v>
      </c>
    </row>
    <row r="2731" spans="1:18">
      <c r="A2731" s="296">
        <v>2003524</v>
      </c>
      <c r="B2731" s="343" t="s">
        <v>2758</v>
      </c>
      <c r="C2731" s="296" t="s">
        <v>26</v>
      </c>
      <c r="D2731" s="344">
        <v>5591.52</v>
      </c>
      <c r="E2731" s="360">
        <v>0.1731</v>
      </c>
      <c r="F2731" s="344">
        <v>108.01</v>
      </c>
      <c r="G2731" s="360">
        <v>0.1724</v>
      </c>
      <c r="H2731" s="344">
        <v>102</v>
      </c>
      <c r="I2731" s="360">
        <v>0.11609999999999999</v>
      </c>
      <c r="J2731" s="344">
        <v>140.76</v>
      </c>
      <c r="K2731" s="360">
        <v>0.1321</v>
      </c>
      <c r="L2731" s="344">
        <v>125.12</v>
      </c>
      <c r="M2731" s="360">
        <v>9.4200000000000006E-2</v>
      </c>
      <c r="N2731" s="344">
        <v>132.22999999999999</v>
      </c>
      <c r="O2731" s="360">
        <v>0.14069999999999999</v>
      </c>
      <c r="P2731" s="344">
        <v>181.7</v>
      </c>
      <c r="Q2731" s="360">
        <v>0.1024</v>
      </c>
      <c r="R2731" s="344">
        <v>97.26</v>
      </c>
    </row>
    <row r="2732" spans="1:18">
      <c r="A2732" s="296">
        <v>2003487</v>
      </c>
      <c r="B2732" s="343" t="s">
        <v>2759</v>
      </c>
      <c r="C2732" s="296" t="s">
        <v>26</v>
      </c>
      <c r="D2732" s="344">
        <v>5853.56</v>
      </c>
      <c r="E2732" s="360">
        <v>0.16209999999999999</v>
      </c>
      <c r="F2732" s="344">
        <v>119.06</v>
      </c>
      <c r="G2732" s="360">
        <v>0.16039999999999999</v>
      </c>
      <c r="H2732" s="344">
        <v>111.03</v>
      </c>
      <c r="I2732" s="360">
        <v>0.10580000000000001</v>
      </c>
      <c r="J2732" s="344">
        <v>156.69999999999999</v>
      </c>
      <c r="K2732" s="360">
        <v>0.12189999999999999</v>
      </c>
      <c r="L2732" s="344">
        <v>137.88999999999999</v>
      </c>
      <c r="M2732" s="360">
        <v>8.5199999999999998E-2</v>
      </c>
      <c r="N2732" s="344">
        <v>146.41999999999999</v>
      </c>
      <c r="O2732" s="360">
        <v>0.13039999999999999</v>
      </c>
      <c r="P2732" s="344">
        <v>203.78</v>
      </c>
      <c r="Q2732" s="360">
        <v>9.3700000000000006E-2</v>
      </c>
      <c r="R2732" s="344">
        <v>105.59</v>
      </c>
    </row>
    <row r="2733" spans="1:18">
      <c r="A2733" s="296">
        <v>2003486</v>
      </c>
      <c r="B2733" s="343" t="s">
        <v>2760</v>
      </c>
      <c r="C2733" s="296" t="s">
        <v>26</v>
      </c>
      <c r="D2733" s="344">
        <v>5368.47</v>
      </c>
      <c r="E2733" s="360">
        <v>0.19089999999999999</v>
      </c>
      <c r="F2733" s="344">
        <v>143.94999999999999</v>
      </c>
      <c r="G2733" s="360">
        <v>0.1308</v>
      </c>
      <c r="H2733" s="344">
        <v>262.39999999999998</v>
      </c>
      <c r="I2733" s="360">
        <v>0.22209999999999999</v>
      </c>
      <c r="J2733" s="344">
        <v>318.45999999999998</v>
      </c>
      <c r="K2733" s="360">
        <v>5.8999999999999997E-2</v>
      </c>
      <c r="L2733" s="344">
        <v>167.94</v>
      </c>
      <c r="M2733" s="360">
        <v>7.0300000000000001E-2</v>
      </c>
      <c r="N2733" s="344">
        <v>159.15</v>
      </c>
      <c r="O2733" s="360">
        <v>0.40970000000000001</v>
      </c>
      <c r="P2733" s="344">
        <v>212.93</v>
      </c>
      <c r="Q2733" s="360">
        <v>8.8300000000000003E-2</v>
      </c>
      <c r="R2733" s="344">
        <v>185.92</v>
      </c>
    </row>
    <row r="2734" spans="1:18">
      <c r="A2734" s="296">
        <v>2003527</v>
      </c>
      <c r="B2734" s="343" t="s">
        <v>2761</v>
      </c>
      <c r="C2734" s="296" t="s">
        <v>26</v>
      </c>
      <c r="D2734" s="344">
        <v>6041.35</v>
      </c>
      <c r="E2734" s="360">
        <v>0.1676</v>
      </c>
      <c r="F2734" s="344">
        <v>154.80000000000001</v>
      </c>
      <c r="G2734" s="360">
        <v>0.1255</v>
      </c>
      <c r="H2734" s="344">
        <v>296.95</v>
      </c>
      <c r="I2734" s="360">
        <v>0.19589999999999999</v>
      </c>
      <c r="J2734" s="344">
        <v>358.73</v>
      </c>
      <c r="K2734" s="360">
        <v>5.4199999999999998E-2</v>
      </c>
      <c r="L2734" s="344">
        <v>182.4</v>
      </c>
      <c r="M2734" s="360">
        <v>6.4399999999999999E-2</v>
      </c>
      <c r="N2734" s="344">
        <v>173.43</v>
      </c>
      <c r="O2734" s="360">
        <v>0.37959999999999999</v>
      </c>
      <c r="P2734" s="344">
        <v>239.25</v>
      </c>
      <c r="Q2734" s="360">
        <v>8.1199999999999994E-2</v>
      </c>
      <c r="R2734" s="344">
        <v>203.97</v>
      </c>
    </row>
    <row r="2735" spans="1:18">
      <c r="A2735" s="296">
        <v>2003526</v>
      </c>
      <c r="B2735" s="343" t="s">
        <v>2762</v>
      </c>
      <c r="C2735" s="296" t="s">
        <v>26</v>
      </c>
      <c r="D2735" s="344">
        <v>5567.31</v>
      </c>
      <c r="E2735" s="360">
        <v>5.4600000000000003E-2</v>
      </c>
      <c r="F2735" s="344">
        <v>174.49</v>
      </c>
      <c r="G2735" s="360">
        <v>5.6599999999999998E-2</v>
      </c>
      <c r="H2735" s="344">
        <v>169</v>
      </c>
      <c r="I2735" s="360">
        <v>5.0000000000000001E-4</v>
      </c>
      <c r="J2735" s="344">
        <v>189.77</v>
      </c>
      <c r="K2735" s="360">
        <v>5.1900000000000002E-2</v>
      </c>
      <c r="L2735" s="344">
        <v>181.58</v>
      </c>
      <c r="M2735" s="360">
        <v>2.0000000000000001E-4</v>
      </c>
      <c r="N2735" s="344">
        <v>194.32</v>
      </c>
      <c r="O2735" s="360">
        <v>5.0700000000000002E-2</v>
      </c>
      <c r="P2735" s="344">
        <v>253.38</v>
      </c>
      <c r="Q2735" s="360">
        <v>3.8899999999999997E-2</v>
      </c>
      <c r="R2735" s="344">
        <v>184.05</v>
      </c>
    </row>
    <row r="2736" spans="1:18">
      <c r="A2736" s="296">
        <v>2003497</v>
      </c>
      <c r="B2736" s="343" t="s">
        <v>2763</v>
      </c>
      <c r="C2736" s="296" t="s">
        <v>26</v>
      </c>
      <c r="D2736" s="344">
        <v>6865.3</v>
      </c>
      <c r="E2736" s="360">
        <v>5.1200000000000002E-2</v>
      </c>
      <c r="F2736" s="344">
        <v>175.67</v>
      </c>
      <c r="G2736" s="360">
        <v>5.2400000000000002E-2</v>
      </c>
      <c r="H2736" s="344">
        <v>166.94</v>
      </c>
      <c r="I2736" s="360">
        <v>0</v>
      </c>
      <c r="J2736" s="344">
        <v>195.92</v>
      </c>
      <c r="K2736" s="360">
        <v>4.7E-2</v>
      </c>
      <c r="L2736" s="344">
        <v>183.48</v>
      </c>
      <c r="M2736" s="360">
        <v>0</v>
      </c>
      <c r="N2736" s="344">
        <v>197.86</v>
      </c>
      <c r="O2736" s="360">
        <v>4.65E-2</v>
      </c>
      <c r="P2736" s="344">
        <v>264.70999999999998</v>
      </c>
      <c r="Q2736" s="360">
        <v>3.4799999999999998E-2</v>
      </c>
      <c r="R2736" s="344">
        <v>181.22</v>
      </c>
    </row>
    <row r="2737" spans="1:18">
      <c r="A2737" s="296">
        <v>2003496</v>
      </c>
      <c r="B2737" s="343" t="s">
        <v>2764</v>
      </c>
      <c r="C2737" s="296" t="s">
        <v>26</v>
      </c>
      <c r="D2737" s="344">
        <v>6309.05</v>
      </c>
      <c r="E2737" s="360">
        <v>0.13700000000000001</v>
      </c>
      <c r="F2737" s="344">
        <v>200.57</v>
      </c>
      <c r="G2737" s="360">
        <v>4.4499999999999998E-2</v>
      </c>
      <c r="H2737" s="344">
        <v>318.31</v>
      </c>
      <c r="I2737" s="360">
        <v>0.14610000000000001</v>
      </c>
      <c r="J2737" s="344">
        <v>357.68</v>
      </c>
      <c r="K2737" s="360">
        <v>2.4899999999999999E-2</v>
      </c>
      <c r="L2737" s="344">
        <v>213.55</v>
      </c>
      <c r="M2737" s="360">
        <v>2.0000000000000001E-4</v>
      </c>
      <c r="N2737" s="344">
        <v>210.58</v>
      </c>
      <c r="O2737" s="360">
        <v>0.26269999999999999</v>
      </c>
      <c r="P2737" s="344">
        <v>273.87</v>
      </c>
      <c r="Q2737" s="360">
        <v>3.2500000000000001E-2</v>
      </c>
      <c r="R2737" s="344">
        <v>261.56</v>
      </c>
    </row>
    <row r="2738" spans="1:18">
      <c r="A2738" s="296">
        <v>2003537</v>
      </c>
      <c r="B2738" s="343" t="s">
        <v>2765</v>
      </c>
      <c r="C2738" s="296" t="s">
        <v>26</v>
      </c>
      <c r="D2738" s="344">
        <v>7053.09</v>
      </c>
      <c r="E2738" s="360">
        <v>0.123</v>
      </c>
      <c r="F2738" s="344">
        <v>211.42</v>
      </c>
      <c r="G2738" s="360">
        <v>4.5100000000000001E-2</v>
      </c>
      <c r="H2738" s="344">
        <v>352.86</v>
      </c>
      <c r="I2738" s="360">
        <v>0.13150000000000001</v>
      </c>
      <c r="J2738" s="344">
        <v>397.95</v>
      </c>
      <c r="K2738" s="360">
        <v>2.3900000000000001E-2</v>
      </c>
      <c r="L2738" s="344">
        <v>227.99</v>
      </c>
      <c r="M2738" s="360">
        <v>0</v>
      </c>
      <c r="N2738" s="344">
        <v>224.86</v>
      </c>
      <c r="O2738" s="360">
        <v>0.24879999999999999</v>
      </c>
      <c r="P2738" s="344">
        <v>300.19</v>
      </c>
      <c r="Q2738" s="360">
        <v>3.1699999999999999E-2</v>
      </c>
      <c r="R2738" s="344">
        <v>279.61</v>
      </c>
    </row>
    <row r="2739" spans="1:18">
      <c r="A2739" s="296">
        <v>2003536</v>
      </c>
      <c r="B2739" s="343" t="s">
        <v>2766</v>
      </c>
      <c r="C2739" s="296" t="s">
        <v>26</v>
      </c>
      <c r="D2739" s="344">
        <v>6507.88</v>
      </c>
      <c r="E2739" s="360">
        <v>0.24249999999999999</v>
      </c>
      <c r="F2739" s="344">
        <v>47.91</v>
      </c>
      <c r="G2739" s="360">
        <v>1.04E-2</v>
      </c>
      <c r="H2739" s="344">
        <v>77.209999999999994</v>
      </c>
      <c r="I2739" s="360">
        <v>0.30049999999999999</v>
      </c>
      <c r="J2739" s="344">
        <v>99.64</v>
      </c>
      <c r="K2739" s="360">
        <v>5.0000000000000001E-3</v>
      </c>
      <c r="L2739" s="344">
        <v>54.2</v>
      </c>
      <c r="M2739" s="360">
        <v>0</v>
      </c>
      <c r="N2739" s="344">
        <v>50.58</v>
      </c>
      <c r="O2739" s="360">
        <v>0.46860000000000002</v>
      </c>
      <c r="P2739" s="344">
        <v>63.77</v>
      </c>
      <c r="Q2739" s="360">
        <v>7.7999999999999996E-3</v>
      </c>
      <c r="R2739" s="344">
        <v>58.91</v>
      </c>
    </row>
    <row r="2740" spans="1:18">
      <c r="A2740" s="296">
        <v>2003499</v>
      </c>
      <c r="B2740" s="343" t="s">
        <v>2767</v>
      </c>
      <c r="C2740" s="296" t="s">
        <v>26</v>
      </c>
      <c r="D2740" s="344">
        <v>7788.83</v>
      </c>
      <c r="E2740" s="360">
        <v>6.7999999999999996E-3</v>
      </c>
      <c r="F2740" s="344">
        <v>21.38</v>
      </c>
      <c r="G2740" s="360">
        <v>2.3400000000000001E-2</v>
      </c>
      <c r="H2740" s="344">
        <v>53.48</v>
      </c>
      <c r="I2740" s="360">
        <v>0</v>
      </c>
      <c r="J2740" s="344">
        <v>59.13</v>
      </c>
      <c r="K2740" s="360">
        <v>8.5000000000000006E-3</v>
      </c>
      <c r="L2740" s="344">
        <v>27.53</v>
      </c>
      <c r="M2740" s="360">
        <v>0</v>
      </c>
      <c r="N2740" s="344">
        <v>26.89</v>
      </c>
      <c r="O2740" s="360">
        <v>1.8599999999999998E-2</v>
      </c>
      <c r="P2740" s="344">
        <v>42.31</v>
      </c>
      <c r="Q2740" s="360">
        <v>1.18E-2</v>
      </c>
      <c r="R2740" s="344">
        <v>32.5</v>
      </c>
    </row>
    <row r="2741" spans="1:18">
      <c r="A2741" s="296">
        <v>2003498</v>
      </c>
      <c r="B2741" s="343" t="s">
        <v>2768</v>
      </c>
      <c r="C2741" s="296" t="s">
        <v>26</v>
      </c>
      <c r="D2741" s="344">
        <v>7153.23</v>
      </c>
      <c r="E2741" s="360">
        <v>6.7000000000000002E-3</v>
      </c>
      <c r="F2741" s="344">
        <v>54.79</v>
      </c>
      <c r="G2741" s="360">
        <v>9.1000000000000004E-3</v>
      </c>
      <c r="H2741" s="344">
        <v>65.33</v>
      </c>
      <c r="I2741" s="360">
        <v>0.60750000000000004</v>
      </c>
      <c r="J2741" s="344">
        <v>71.84</v>
      </c>
      <c r="K2741" s="360">
        <v>0.55940000000000001</v>
      </c>
      <c r="L2741" s="344">
        <v>63.47</v>
      </c>
      <c r="M2741" s="360">
        <v>0</v>
      </c>
      <c r="N2741" s="344">
        <v>71.040000000000006</v>
      </c>
      <c r="O2741" s="360">
        <v>0.56569999999999998</v>
      </c>
      <c r="P2741" s="344">
        <v>75.39</v>
      </c>
      <c r="Q2741" s="360">
        <v>6.6E-3</v>
      </c>
      <c r="R2741" s="344">
        <v>76.08</v>
      </c>
    </row>
    <row r="2742" spans="1:18">
      <c r="A2742" s="296">
        <v>2003539</v>
      </c>
      <c r="B2742" s="343" t="s">
        <v>2769</v>
      </c>
      <c r="C2742" s="296" t="s">
        <v>26</v>
      </c>
      <c r="D2742" s="344">
        <v>8006.47</v>
      </c>
      <c r="E2742" s="360">
        <v>0.1724</v>
      </c>
      <c r="F2742" s="344">
        <v>78.3</v>
      </c>
      <c r="G2742" s="360">
        <v>6.4000000000000003E-3</v>
      </c>
      <c r="H2742" s="344">
        <v>113</v>
      </c>
      <c r="I2742" s="360">
        <v>0.55649999999999999</v>
      </c>
      <c r="J2742" s="344">
        <v>133.28</v>
      </c>
      <c r="K2742" s="360">
        <v>0.30149999999999999</v>
      </c>
      <c r="L2742" s="344">
        <v>88.58</v>
      </c>
      <c r="M2742" s="360">
        <v>0</v>
      </c>
      <c r="N2742" s="344">
        <v>91.18</v>
      </c>
      <c r="O2742" s="360">
        <v>0.69520000000000004</v>
      </c>
      <c r="P2742" s="344">
        <v>95.54</v>
      </c>
      <c r="Q2742" s="360">
        <v>5.1999999999999998E-3</v>
      </c>
      <c r="R2742" s="344">
        <v>110.35</v>
      </c>
    </row>
    <row r="2743" spans="1:18">
      <c r="A2743" s="296">
        <v>2003538</v>
      </c>
      <c r="B2743" s="343" t="s">
        <v>2770</v>
      </c>
      <c r="C2743" s="296" t="s">
        <v>26</v>
      </c>
      <c r="D2743" s="344">
        <v>7384.6</v>
      </c>
      <c r="E2743" s="360">
        <v>0.3362</v>
      </c>
      <c r="F2743" s="344">
        <v>36.479999999999997</v>
      </c>
      <c r="G2743" s="360">
        <v>0.33579999999999999</v>
      </c>
      <c r="H2743" s="344">
        <v>35.26</v>
      </c>
      <c r="I2743" s="360">
        <v>0.3332</v>
      </c>
      <c r="J2743" s="344">
        <v>44.01</v>
      </c>
      <c r="K2743" s="360">
        <v>0.27829999999999999</v>
      </c>
      <c r="L2743" s="344">
        <v>40.770000000000003</v>
      </c>
      <c r="M2743" s="360">
        <v>0.28820000000000001</v>
      </c>
      <c r="N2743" s="344">
        <v>42.47</v>
      </c>
      <c r="O2743" s="360">
        <v>0.28839999999999999</v>
      </c>
      <c r="P2743" s="344">
        <v>54.5</v>
      </c>
      <c r="Q2743" s="360">
        <v>0.2248</v>
      </c>
      <c r="R2743" s="344">
        <v>34.369999999999997</v>
      </c>
    </row>
    <row r="2744" spans="1:18">
      <c r="A2744" s="296">
        <v>2003493</v>
      </c>
      <c r="B2744" s="343" t="s">
        <v>2771</v>
      </c>
      <c r="C2744" s="296" t="s">
        <v>26</v>
      </c>
      <c r="D2744" s="344">
        <v>6935.77</v>
      </c>
      <c r="E2744" s="360">
        <v>0.33200000000000002</v>
      </c>
      <c r="F2744" s="344">
        <v>59.44</v>
      </c>
      <c r="G2744" s="360">
        <v>0.20610000000000001</v>
      </c>
      <c r="H2744" s="344">
        <v>87.33</v>
      </c>
      <c r="I2744" s="360">
        <v>0.4002</v>
      </c>
      <c r="J2744" s="344">
        <v>109.3</v>
      </c>
      <c r="K2744" s="360">
        <v>0.11210000000000001</v>
      </c>
      <c r="L2744" s="344">
        <v>65.58</v>
      </c>
      <c r="M2744" s="360">
        <v>0.1792</v>
      </c>
      <c r="N2744" s="344">
        <v>61.95</v>
      </c>
      <c r="O2744" s="360">
        <v>0.57220000000000004</v>
      </c>
      <c r="P2744" s="344">
        <v>74.41</v>
      </c>
      <c r="Q2744" s="360">
        <v>0.1646</v>
      </c>
      <c r="R2744" s="344">
        <v>70.08</v>
      </c>
    </row>
    <row r="2745" spans="1:18">
      <c r="A2745" s="296">
        <v>2003492</v>
      </c>
      <c r="B2745" s="343" t="s">
        <v>2772</v>
      </c>
      <c r="C2745" s="296" t="s">
        <v>26</v>
      </c>
      <c r="D2745" s="344">
        <v>6364.4</v>
      </c>
      <c r="E2745" s="360">
        <v>5.3E-3</v>
      </c>
      <c r="F2745" s="344">
        <v>89.95</v>
      </c>
      <c r="G2745" s="360">
        <v>5.5999999999999999E-3</v>
      </c>
      <c r="H2745" s="344">
        <v>86.91</v>
      </c>
      <c r="I2745" s="360">
        <v>0</v>
      </c>
      <c r="J2745" s="344">
        <v>79.930000000000007</v>
      </c>
      <c r="K2745" s="360">
        <v>6.3E-3</v>
      </c>
      <c r="L2745" s="344">
        <v>82.15</v>
      </c>
      <c r="M2745" s="360">
        <v>0</v>
      </c>
      <c r="N2745" s="344">
        <v>90.19</v>
      </c>
      <c r="O2745" s="360">
        <v>5.4999999999999997E-3</v>
      </c>
      <c r="P2745" s="344">
        <v>111.91</v>
      </c>
      <c r="Q2745" s="360">
        <v>4.4999999999999997E-3</v>
      </c>
      <c r="R2745" s="344">
        <v>105.85</v>
      </c>
    </row>
    <row r="2746" spans="1:18">
      <c r="A2746" s="296">
        <v>2003533</v>
      </c>
      <c r="B2746" s="343" t="s">
        <v>2773</v>
      </c>
      <c r="C2746" s="296" t="s">
        <v>26</v>
      </c>
      <c r="D2746" s="344">
        <v>7123.56</v>
      </c>
      <c r="E2746" s="360">
        <v>0.14360000000000001</v>
      </c>
      <c r="F2746" s="344">
        <v>112.9</v>
      </c>
      <c r="G2746" s="360">
        <v>4.4000000000000003E-3</v>
      </c>
      <c r="H2746" s="344">
        <v>138.97999999999999</v>
      </c>
      <c r="I2746" s="360">
        <v>0.16689999999999999</v>
      </c>
      <c r="J2746" s="344">
        <v>145.22</v>
      </c>
      <c r="K2746" s="360">
        <v>3.3999999999999998E-3</v>
      </c>
      <c r="L2746" s="344">
        <v>106.95</v>
      </c>
      <c r="M2746" s="360">
        <v>0</v>
      </c>
      <c r="N2746" s="344">
        <v>109.67</v>
      </c>
      <c r="O2746" s="360">
        <v>0.21609999999999999</v>
      </c>
      <c r="P2746" s="344">
        <v>131.81</v>
      </c>
      <c r="Q2746" s="360">
        <v>3.8E-3</v>
      </c>
      <c r="R2746" s="344">
        <v>141.56</v>
      </c>
    </row>
    <row r="2747" spans="1:18">
      <c r="A2747" s="296">
        <v>2003532</v>
      </c>
      <c r="B2747" s="343" t="s">
        <v>2774</v>
      </c>
      <c r="C2747" s="296" t="s">
        <v>26</v>
      </c>
      <c r="D2747" s="344">
        <v>6563.23</v>
      </c>
      <c r="E2747" s="360">
        <v>0</v>
      </c>
      <c r="F2747" s="344">
        <v>149.54</v>
      </c>
      <c r="G2747" s="360">
        <v>0</v>
      </c>
      <c r="H2747" s="344">
        <v>138.74</v>
      </c>
      <c r="I2747" s="360">
        <v>0</v>
      </c>
      <c r="J2747" s="344">
        <v>198.97</v>
      </c>
      <c r="K2747" s="360">
        <v>0</v>
      </c>
      <c r="L2747" s="344">
        <v>175.25</v>
      </c>
      <c r="M2747" s="360">
        <v>0</v>
      </c>
      <c r="N2747" s="344">
        <v>187.28</v>
      </c>
      <c r="O2747" s="360">
        <v>0</v>
      </c>
      <c r="P2747" s="344">
        <v>266.51</v>
      </c>
      <c r="Q2747" s="360">
        <v>0</v>
      </c>
      <c r="R2747" s="344">
        <v>132.97</v>
      </c>
    </row>
    <row r="2748" spans="1:18">
      <c r="A2748" s="296">
        <v>2003495</v>
      </c>
      <c r="B2748" s="343" t="s">
        <v>2775</v>
      </c>
      <c r="C2748" s="296" t="s">
        <v>26</v>
      </c>
      <c r="D2748" s="344">
        <v>6904.94</v>
      </c>
      <c r="E2748" s="360">
        <v>6.6400000000000001E-2</v>
      </c>
      <c r="F2748" s="344">
        <v>139.9</v>
      </c>
      <c r="G2748" s="360">
        <v>6.5299999999999997E-2</v>
      </c>
      <c r="H2748" s="344">
        <v>128.66</v>
      </c>
      <c r="I2748" s="360">
        <v>0</v>
      </c>
      <c r="J2748" s="344">
        <v>190.67</v>
      </c>
      <c r="K2748" s="360">
        <v>4.7899999999999998E-2</v>
      </c>
      <c r="L2748" s="344">
        <v>165.01</v>
      </c>
      <c r="M2748" s="360">
        <v>0</v>
      </c>
      <c r="N2748" s="344">
        <v>176.51</v>
      </c>
      <c r="O2748" s="360">
        <v>5.1799999999999999E-2</v>
      </c>
      <c r="P2748" s="344">
        <v>253.83</v>
      </c>
      <c r="Q2748" s="360">
        <v>3.5999999999999997E-2</v>
      </c>
      <c r="R2748" s="344">
        <v>121.36</v>
      </c>
    </row>
    <row r="2749" spans="1:18">
      <c r="A2749" s="296">
        <v>2003494</v>
      </c>
      <c r="B2749" s="343" t="s">
        <v>2776</v>
      </c>
      <c r="C2749" s="296" t="s">
        <v>26</v>
      </c>
      <c r="D2749" s="344">
        <v>6340.18</v>
      </c>
      <c r="E2749" s="360">
        <v>0</v>
      </c>
      <c r="F2749" s="344">
        <v>126.04</v>
      </c>
      <c r="G2749" s="360">
        <v>0</v>
      </c>
      <c r="H2749" s="344">
        <v>325.01</v>
      </c>
      <c r="I2749" s="360">
        <v>0</v>
      </c>
      <c r="J2749" s="344">
        <v>361.82</v>
      </c>
      <c r="K2749" s="360">
        <v>0</v>
      </c>
      <c r="L2749" s="344">
        <v>163.06</v>
      </c>
      <c r="M2749" s="360">
        <v>0</v>
      </c>
      <c r="N2749" s="344">
        <v>159.61000000000001</v>
      </c>
      <c r="O2749" s="360">
        <v>0</v>
      </c>
      <c r="P2749" s="344">
        <v>256.33999999999997</v>
      </c>
      <c r="Q2749" s="360">
        <v>0</v>
      </c>
      <c r="R2749" s="344">
        <v>194.11</v>
      </c>
    </row>
    <row r="2750" spans="1:18">
      <c r="A2750" s="296">
        <v>2003535</v>
      </c>
      <c r="B2750" s="343" t="s">
        <v>2777</v>
      </c>
      <c r="C2750" s="296" t="s">
        <v>26</v>
      </c>
      <c r="D2750" s="344">
        <v>7092.73</v>
      </c>
      <c r="E2750" s="360">
        <v>2.06E-2</v>
      </c>
      <c r="F2750" s="344">
        <v>116.4</v>
      </c>
      <c r="G2750" s="360">
        <v>7.85E-2</v>
      </c>
      <c r="H2750" s="344">
        <v>314.93</v>
      </c>
      <c r="I2750" s="360">
        <v>0</v>
      </c>
      <c r="J2750" s="344">
        <v>353.52</v>
      </c>
      <c r="K2750" s="360">
        <v>2.5899999999999999E-2</v>
      </c>
      <c r="L2750" s="344">
        <v>152.82</v>
      </c>
      <c r="M2750" s="360">
        <v>0</v>
      </c>
      <c r="N2750" s="344">
        <v>148.84</v>
      </c>
      <c r="O2750" s="360">
        <v>6.1400000000000003E-2</v>
      </c>
      <c r="P2750" s="344">
        <v>243.66</v>
      </c>
      <c r="Q2750" s="360">
        <v>3.7499999999999999E-2</v>
      </c>
      <c r="R2750" s="344">
        <v>182.5</v>
      </c>
    </row>
    <row r="2751" spans="1:18">
      <c r="A2751" s="296">
        <v>2003534</v>
      </c>
      <c r="B2751" s="343" t="s">
        <v>2778</v>
      </c>
      <c r="C2751" s="296" t="s">
        <v>26</v>
      </c>
      <c r="D2751" s="344">
        <v>6539.01</v>
      </c>
      <c r="E2751" s="360"/>
      <c r="F2751" s="344">
        <v>0</v>
      </c>
      <c r="G2751" s="360"/>
      <c r="H2751" s="344">
        <v>0</v>
      </c>
      <c r="I2751" s="360"/>
      <c r="J2751" s="344">
        <v>0</v>
      </c>
      <c r="K2751" s="360"/>
      <c r="L2751" s="344">
        <v>0</v>
      </c>
      <c r="M2751" s="360"/>
      <c r="N2751" s="344">
        <v>0</v>
      </c>
      <c r="O2751" s="360"/>
      <c r="P2751" s="344">
        <v>0</v>
      </c>
      <c r="Q2751" s="360"/>
      <c r="R2751" s="344">
        <v>0</v>
      </c>
    </row>
    <row r="2752" spans="1:18">
      <c r="A2752" s="296">
        <v>2003505</v>
      </c>
      <c r="B2752" s="343" t="s">
        <v>2779</v>
      </c>
      <c r="C2752" s="296" t="s">
        <v>26</v>
      </c>
      <c r="D2752" s="344">
        <v>7852.44</v>
      </c>
      <c r="E2752" s="360">
        <v>0.96289999999999998</v>
      </c>
      <c r="F2752" s="344">
        <v>14.16</v>
      </c>
      <c r="G2752" s="360">
        <v>0</v>
      </c>
      <c r="H2752" s="344">
        <v>12.72</v>
      </c>
      <c r="I2752" s="360">
        <v>0.95989999999999998</v>
      </c>
      <c r="J2752" s="344">
        <v>21.5</v>
      </c>
      <c r="K2752" s="360">
        <v>0</v>
      </c>
      <c r="L2752" s="344">
        <v>14.26</v>
      </c>
      <c r="M2752" s="360">
        <v>0</v>
      </c>
      <c r="N2752" s="344">
        <v>12.69</v>
      </c>
      <c r="O2752" s="360">
        <v>0.96220000000000006</v>
      </c>
      <c r="P2752" s="344">
        <v>11.52</v>
      </c>
      <c r="Q2752" s="360">
        <v>0</v>
      </c>
      <c r="R2752" s="344">
        <v>14.13</v>
      </c>
    </row>
    <row r="2753" spans="1:18">
      <c r="A2753" s="296">
        <v>2003504</v>
      </c>
      <c r="B2753" s="343" t="s">
        <v>2780</v>
      </c>
      <c r="C2753" s="296" t="s">
        <v>26</v>
      </c>
      <c r="D2753" s="344">
        <v>7216.52</v>
      </c>
      <c r="E2753" s="360">
        <v>0.98129999999999995</v>
      </c>
      <c r="F2753" s="344">
        <v>28.11</v>
      </c>
      <c r="G2753" s="360">
        <v>0</v>
      </c>
      <c r="H2753" s="344">
        <v>25.11</v>
      </c>
      <c r="I2753" s="360">
        <v>0.97970000000000002</v>
      </c>
      <c r="J2753" s="344">
        <v>42.91</v>
      </c>
      <c r="K2753" s="360">
        <v>0</v>
      </c>
      <c r="L2753" s="344">
        <v>28.22</v>
      </c>
      <c r="M2753" s="360">
        <v>0</v>
      </c>
      <c r="N2753" s="344">
        <v>25.08</v>
      </c>
      <c r="O2753" s="360">
        <v>0.98089999999999999</v>
      </c>
      <c r="P2753" s="344">
        <v>22.7</v>
      </c>
      <c r="Q2753" s="360">
        <v>0</v>
      </c>
      <c r="R2753" s="344">
        <v>27.94</v>
      </c>
    </row>
    <row r="2754" spans="1:18">
      <c r="A2754" s="296">
        <v>2003545</v>
      </c>
      <c r="B2754" s="343" t="s">
        <v>2781</v>
      </c>
      <c r="C2754" s="296" t="s">
        <v>26</v>
      </c>
      <c r="D2754" s="344">
        <v>8040.23</v>
      </c>
      <c r="E2754" s="360">
        <v>0.98429999999999995</v>
      </c>
      <c r="F2754" s="344">
        <v>33.590000000000003</v>
      </c>
      <c r="G2754" s="360">
        <v>0</v>
      </c>
      <c r="H2754" s="344">
        <v>29.98</v>
      </c>
      <c r="I2754" s="360">
        <v>0.98299999999999998</v>
      </c>
      <c r="J2754" s="344">
        <v>51.32</v>
      </c>
      <c r="K2754" s="360">
        <v>0</v>
      </c>
      <c r="L2754" s="344">
        <v>33.71</v>
      </c>
      <c r="M2754" s="360">
        <v>0</v>
      </c>
      <c r="N2754" s="344">
        <v>29.95</v>
      </c>
      <c r="O2754" s="360">
        <v>0.98399999999999999</v>
      </c>
      <c r="P2754" s="344">
        <v>27.09</v>
      </c>
      <c r="Q2754" s="360">
        <v>0</v>
      </c>
      <c r="R2754" s="344">
        <v>33.369999999999997</v>
      </c>
    </row>
    <row r="2755" spans="1:18">
      <c r="A2755" s="296">
        <v>2003544</v>
      </c>
      <c r="B2755" s="343" t="s">
        <v>2782</v>
      </c>
      <c r="C2755" s="296" t="s">
        <v>26</v>
      </c>
      <c r="D2755" s="344">
        <v>7415.35</v>
      </c>
      <c r="E2755" s="360">
        <v>0.94910000000000005</v>
      </c>
      <c r="F2755" s="344">
        <v>10.29</v>
      </c>
      <c r="G2755" s="360">
        <v>0</v>
      </c>
      <c r="H2755" s="344">
        <v>9.27</v>
      </c>
      <c r="I2755" s="360">
        <v>0.94499999999999995</v>
      </c>
      <c r="J2755" s="344">
        <v>15.55</v>
      </c>
      <c r="K2755" s="360">
        <v>0</v>
      </c>
      <c r="L2755" s="344">
        <v>10.37</v>
      </c>
      <c r="M2755" s="360">
        <v>0</v>
      </c>
      <c r="N2755" s="344">
        <v>9.24</v>
      </c>
      <c r="O2755" s="360">
        <v>0.94810000000000005</v>
      </c>
      <c r="P2755" s="344">
        <v>8.41</v>
      </c>
      <c r="Q2755" s="360">
        <v>0</v>
      </c>
      <c r="R2755" s="344">
        <v>10.28</v>
      </c>
    </row>
    <row r="2756" spans="1:18">
      <c r="A2756" s="296">
        <v>2003507</v>
      </c>
      <c r="B2756" s="343" t="s">
        <v>2783</v>
      </c>
      <c r="C2756" s="296" t="s">
        <v>26</v>
      </c>
      <c r="D2756" s="344">
        <v>8900.9500000000007</v>
      </c>
      <c r="E2756" s="360">
        <v>0</v>
      </c>
      <c r="F2756" s="344">
        <v>75.66</v>
      </c>
      <c r="G2756" s="360">
        <v>0</v>
      </c>
      <c r="H2756" s="344">
        <v>80.790000000000006</v>
      </c>
      <c r="I2756" s="360">
        <v>0</v>
      </c>
      <c r="J2756" s="344">
        <v>63.18</v>
      </c>
      <c r="K2756" s="360">
        <v>0</v>
      </c>
      <c r="L2756" s="344">
        <v>73.62</v>
      </c>
      <c r="M2756" s="360">
        <v>0</v>
      </c>
      <c r="N2756" s="344">
        <v>76.03</v>
      </c>
      <c r="O2756" s="360">
        <v>0</v>
      </c>
      <c r="P2756" s="344">
        <v>83.71</v>
      </c>
      <c r="Q2756" s="360">
        <v>0</v>
      </c>
      <c r="R2756" s="344">
        <v>95.19</v>
      </c>
    </row>
    <row r="2757" spans="1:18">
      <c r="A2757" s="296">
        <v>2003506</v>
      </c>
      <c r="B2757" s="343" t="s">
        <v>2784</v>
      </c>
      <c r="C2757" s="296" t="s">
        <v>26</v>
      </c>
      <c r="D2757" s="344">
        <v>8175.16</v>
      </c>
      <c r="E2757" s="360">
        <v>0</v>
      </c>
      <c r="F2757" s="344">
        <v>57.69</v>
      </c>
      <c r="G2757" s="360">
        <v>0</v>
      </c>
      <c r="H2757" s="344">
        <v>63.47</v>
      </c>
      <c r="I2757" s="360">
        <v>0</v>
      </c>
      <c r="J2757" s="344">
        <v>50.21</v>
      </c>
      <c r="K2757" s="360">
        <v>0</v>
      </c>
      <c r="L2757" s="344">
        <v>59.24</v>
      </c>
      <c r="M2757" s="360">
        <v>0</v>
      </c>
      <c r="N2757" s="344">
        <v>59.79</v>
      </c>
      <c r="O2757" s="360">
        <v>0</v>
      </c>
      <c r="P2757" s="344">
        <v>64.73</v>
      </c>
      <c r="Q2757" s="360">
        <v>0</v>
      </c>
      <c r="R2757" s="344">
        <v>72.22</v>
      </c>
    </row>
    <row r="2758" spans="1:18">
      <c r="A2758" s="296">
        <v>2003547</v>
      </c>
      <c r="B2758" s="343" t="s">
        <v>2785</v>
      </c>
      <c r="C2758" s="296" t="s">
        <v>26</v>
      </c>
      <c r="D2758" s="344">
        <v>9118.59</v>
      </c>
      <c r="E2758" s="360"/>
      <c r="F2758" s="344">
        <v>0</v>
      </c>
      <c r="G2758" s="360"/>
      <c r="H2758" s="344">
        <v>0</v>
      </c>
      <c r="I2758" s="360"/>
      <c r="J2758" s="344">
        <v>0</v>
      </c>
      <c r="K2758" s="360"/>
      <c r="L2758" s="344">
        <v>0</v>
      </c>
      <c r="M2758" s="360"/>
      <c r="N2758" s="344">
        <v>0</v>
      </c>
      <c r="O2758" s="360"/>
      <c r="P2758" s="344">
        <v>0</v>
      </c>
      <c r="Q2758" s="360"/>
      <c r="R2758" s="344">
        <v>0</v>
      </c>
    </row>
    <row r="2759" spans="1:18">
      <c r="A2759" s="296">
        <v>2003546</v>
      </c>
      <c r="B2759" s="343" t="s">
        <v>2786</v>
      </c>
      <c r="C2759" s="296" t="s">
        <v>26</v>
      </c>
      <c r="D2759" s="344">
        <v>8406.5300000000007</v>
      </c>
      <c r="E2759" s="360">
        <v>0</v>
      </c>
      <c r="F2759" s="344">
        <v>23.35</v>
      </c>
      <c r="G2759" s="360">
        <v>0</v>
      </c>
      <c r="H2759" s="344">
        <v>26.44</v>
      </c>
      <c r="I2759" s="360">
        <v>0</v>
      </c>
      <c r="J2759" s="344">
        <v>21.14</v>
      </c>
      <c r="K2759" s="360">
        <v>0</v>
      </c>
      <c r="L2759" s="344">
        <v>25.23</v>
      </c>
      <c r="M2759" s="360">
        <v>0</v>
      </c>
      <c r="N2759" s="344">
        <v>24.93</v>
      </c>
      <c r="O2759" s="360">
        <v>0</v>
      </c>
      <c r="P2759" s="344">
        <v>26.56</v>
      </c>
      <c r="Q2759" s="360">
        <v>0</v>
      </c>
      <c r="R2759" s="344">
        <v>29.09</v>
      </c>
    </row>
    <row r="2760" spans="1:18">
      <c r="A2760" s="296">
        <v>2003501</v>
      </c>
      <c r="B2760" s="343" t="s">
        <v>2787</v>
      </c>
      <c r="C2760" s="296" t="s">
        <v>26</v>
      </c>
      <c r="D2760" s="344">
        <v>7922.91</v>
      </c>
      <c r="E2760" s="360">
        <v>0</v>
      </c>
      <c r="F2760" s="344">
        <v>34.35</v>
      </c>
      <c r="G2760" s="360">
        <v>0</v>
      </c>
      <c r="H2760" s="344">
        <v>46</v>
      </c>
      <c r="I2760" s="360">
        <v>0.86280000000000001</v>
      </c>
      <c r="J2760" s="344">
        <v>45.02</v>
      </c>
      <c r="K2760" s="360">
        <v>0.88160000000000005</v>
      </c>
      <c r="L2760" s="344">
        <v>39.49</v>
      </c>
      <c r="M2760" s="360">
        <v>0</v>
      </c>
      <c r="N2760" s="344">
        <v>45.61</v>
      </c>
      <c r="O2760" s="360">
        <v>0.87019999999999997</v>
      </c>
      <c r="P2760" s="344">
        <v>39.82</v>
      </c>
      <c r="Q2760" s="360">
        <v>0</v>
      </c>
      <c r="R2760" s="344">
        <v>57.55</v>
      </c>
    </row>
    <row r="2761" spans="1:18">
      <c r="A2761" s="296">
        <v>2003500</v>
      </c>
      <c r="B2761" s="343" t="s">
        <v>2788</v>
      </c>
      <c r="C2761" s="296" t="s">
        <v>26</v>
      </c>
      <c r="D2761" s="344">
        <v>7271.87</v>
      </c>
      <c r="E2761" s="360">
        <v>0.96150000000000002</v>
      </c>
      <c r="F2761" s="344">
        <v>12.18</v>
      </c>
      <c r="G2761" s="360">
        <v>0.9647</v>
      </c>
      <c r="H2761" s="344">
        <v>12.26</v>
      </c>
      <c r="I2761" s="360">
        <v>0.95840000000000003</v>
      </c>
      <c r="J2761" s="344">
        <v>12.16</v>
      </c>
      <c r="K2761" s="360">
        <v>0.96630000000000005</v>
      </c>
      <c r="L2761" s="344">
        <v>12.25</v>
      </c>
      <c r="M2761" s="360">
        <v>0.95920000000000005</v>
      </c>
      <c r="N2761" s="344">
        <v>12.23</v>
      </c>
      <c r="O2761" s="360">
        <v>0.96079999999999999</v>
      </c>
      <c r="P2761" s="344">
        <v>12.25</v>
      </c>
      <c r="Q2761" s="360">
        <v>0.95920000000000005</v>
      </c>
      <c r="R2761" s="344">
        <v>12.27</v>
      </c>
    </row>
    <row r="2762" spans="1:18">
      <c r="A2762" s="296">
        <v>2003541</v>
      </c>
      <c r="B2762" s="343" t="s">
        <v>2789</v>
      </c>
      <c r="C2762" s="296" t="s">
        <v>26</v>
      </c>
      <c r="D2762" s="344">
        <v>8110.7</v>
      </c>
      <c r="E2762" s="360">
        <v>0</v>
      </c>
      <c r="F2762" s="344">
        <v>62.09</v>
      </c>
      <c r="G2762" s="360">
        <v>0</v>
      </c>
      <c r="H2762" s="344">
        <v>59.9</v>
      </c>
      <c r="I2762" s="360">
        <v>0</v>
      </c>
      <c r="J2762" s="344">
        <v>44.88</v>
      </c>
      <c r="K2762" s="360">
        <v>0</v>
      </c>
      <c r="L2762" s="344">
        <v>49.82</v>
      </c>
      <c r="M2762" s="360">
        <v>0</v>
      </c>
      <c r="N2762" s="344">
        <v>56.18</v>
      </c>
      <c r="O2762" s="360">
        <v>0</v>
      </c>
      <c r="P2762" s="344">
        <v>65.62</v>
      </c>
      <c r="Q2762" s="360">
        <v>0</v>
      </c>
      <c r="R2762" s="344">
        <v>79.319999999999993</v>
      </c>
    </row>
    <row r="2763" spans="1:18">
      <c r="A2763" s="296">
        <v>2003540</v>
      </c>
      <c r="B2763" s="343" t="s">
        <v>2790</v>
      </c>
      <c r="C2763" s="296" t="s">
        <v>26</v>
      </c>
      <c r="D2763" s="344">
        <v>7470.7</v>
      </c>
      <c r="E2763" s="360"/>
      <c r="F2763" s="344">
        <v>0</v>
      </c>
      <c r="G2763" s="360"/>
      <c r="H2763" s="344">
        <v>0</v>
      </c>
      <c r="I2763" s="360"/>
      <c r="J2763" s="344">
        <v>0</v>
      </c>
      <c r="K2763" s="360"/>
      <c r="L2763" s="344">
        <v>0</v>
      </c>
      <c r="M2763" s="360"/>
      <c r="N2763" s="344">
        <v>0</v>
      </c>
      <c r="O2763" s="360"/>
      <c r="P2763" s="344">
        <v>0</v>
      </c>
      <c r="Q2763" s="360"/>
      <c r="R2763" s="344">
        <v>0</v>
      </c>
    </row>
    <row r="2764" spans="1:18">
      <c r="A2764" s="296">
        <v>2003503</v>
      </c>
      <c r="B2764" s="343" t="s">
        <v>2791</v>
      </c>
      <c r="C2764" s="296" t="s">
        <v>26</v>
      </c>
      <c r="D2764" s="344">
        <v>7892.08</v>
      </c>
      <c r="E2764" s="360"/>
      <c r="F2764" s="344">
        <v>0</v>
      </c>
      <c r="G2764" s="360"/>
      <c r="H2764" s="344">
        <v>0</v>
      </c>
      <c r="I2764" s="360"/>
      <c r="J2764" s="344">
        <v>0</v>
      </c>
      <c r="K2764" s="360"/>
      <c r="L2764" s="344">
        <v>0</v>
      </c>
      <c r="M2764" s="360"/>
      <c r="N2764" s="344">
        <v>0</v>
      </c>
      <c r="O2764" s="360"/>
      <c r="P2764" s="344">
        <v>0</v>
      </c>
      <c r="Q2764" s="360"/>
      <c r="R2764" s="344">
        <v>0</v>
      </c>
    </row>
    <row r="2765" spans="1:18">
      <c r="A2765" s="296">
        <v>2003502</v>
      </c>
      <c r="B2765" s="343" t="s">
        <v>2792</v>
      </c>
      <c r="C2765" s="296" t="s">
        <v>26</v>
      </c>
      <c r="D2765" s="344">
        <v>7247.65</v>
      </c>
      <c r="E2765" s="360"/>
      <c r="F2765" s="344">
        <v>0</v>
      </c>
      <c r="G2765" s="360"/>
      <c r="H2765" s="344">
        <v>0</v>
      </c>
      <c r="I2765" s="360"/>
      <c r="J2765" s="344">
        <v>0</v>
      </c>
      <c r="K2765" s="360"/>
      <c r="L2765" s="344">
        <v>0</v>
      </c>
      <c r="M2765" s="360"/>
      <c r="N2765" s="344">
        <v>0</v>
      </c>
      <c r="O2765" s="360"/>
      <c r="P2765" s="344">
        <v>0</v>
      </c>
      <c r="Q2765" s="360"/>
      <c r="R2765" s="344">
        <v>0</v>
      </c>
    </row>
    <row r="2766" spans="1:18">
      <c r="A2766" s="296">
        <v>2003543</v>
      </c>
      <c r="B2766" s="343" t="s">
        <v>2793</v>
      </c>
      <c r="C2766" s="296" t="s">
        <v>26</v>
      </c>
      <c r="D2766" s="344">
        <v>8079.87</v>
      </c>
      <c r="E2766" s="360"/>
      <c r="F2766" s="344">
        <v>0</v>
      </c>
      <c r="G2766" s="360"/>
      <c r="H2766" s="344">
        <v>0</v>
      </c>
      <c r="I2766" s="360"/>
      <c r="J2766" s="344">
        <v>0</v>
      </c>
      <c r="K2766" s="360"/>
      <c r="L2766" s="344">
        <v>0</v>
      </c>
      <c r="M2766" s="360"/>
      <c r="N2766" s="344">
        <v>0</v>
      </c>
      <c r="O2766" s="360"/>
      <c r="P2766" s="344">
        <v>0</v>
      </c>
      <c r="Q2766" s="360"/>
      <c r="R2766" s="344">
        <v>0</v>
      </c>
    </row>
    <row r="2767" spans="1:18">
      <c r="A2767" s="296">
        <v>2003542</v>
      </c>
      <c r="B2767" s="343" t="s">
        <v>2794</v>
      </c>
      <c r="C2767" s="296" t="s">
        <v>26</v>
      </c>
      <c r="D2767" s="344">
        <v>7446.49</v>
      </c>
      <c r="E2767" s="360"/>
      <c r="F2767" s="344">
        <v>0</v>
      </c>
      <c r="G2767" s="360"/>
      <c r="H2767" s="344">
        <v>0</v>
      </c>
      <c r="I2767" s="360"/>
      <c r="J2767" s="344">
        <v>0</v>
      </c>
      <c r="K2767" s="360"/>
      <c r="L2767" s="344">
        <v>0</v>
      </c>
      <c r="M2767" s="360"/>
      <c r="N2767" s="344">
        <v>0</v>
      </c>
      <c r="O2767" s="360"/>
      <c r="P2767" s="344">
        <v>0</v>
      </c>
      <c r="Q2767" s="360"/>
      <c r="R2767" s="344">
        <v>0</v>
      </c>
    </row>
    <row r="2768" spans="1:18">
      <c r="A2768" s="296">
        <v>2003513</v>
      </c>
      <c r="B2768" s="343" t="s">
        <v>2795</v>
      </c>
      <c r="C2768" s="296" t="s">
        <v>26</v>
      </c>
      <c r="D2768" s="344">
        <v>8903.82</v>
      </c>
      <c r="E2768" s="360"/>
      <c r="F2768" s="344">
        <v>0</v>
      </c>
      <c r="G2768" s="360"/>
      <c r="H2768" s="344">
        <v>0</v>
      </c>
      <c r="I2768" s="360"/>
      <c r="J2768" s="344">
        <v>0</v>
      </c>
      <c r="K2768" s="360"/>
      <c r="L2768" s="344">
        <v>0</v>
      </c>
      <c r="M2768" s="360"/>
      <c r="N2768" s="344">
        <v>0</v>
      </c>
      <c r="O2768" s="360"/>
      <c r="P2768" s="344">
        <v>0</v>
      </c>
      <c r="Q2768" s="360"/>
      <c r="R2768" s="344">
        <v>0</v>
      </c>
    </row>
    <row r="2769" spans="1:18">
      <c r="A2769" s="296">
        <v>2003512</v>
      </c>
      <c r="B2769" s="343" t="s">
        <v>2796</v>
      </c>
      <c r="C2769" s="296" t="s">
        <v>26</v>
      </c>
      <c r="D2769" s="344">
        <v>8188.23</v>
      </c>
      <c r="E2769" s="360"/>
      <c r="F2769" s="344">
        <v>0</v>
      </c>
      <c r="G2769" s="360"/>
      <c r="H2769" s="344">
        <v>0</v>
      </c>
      <c r="I2769" s="360"/>
      <c r="J2769" s="344">
        <v>0</v>
      </c>
      <c r="K2769" s="360"/>
      <c r="L2769" s="344">
        <v>0</v>
      </c>
      <c r="M2769" s="360"/>
      <c r="N2769" s="344">
        <v>0</v>
      </c>
      <c r="O2769" s="360"/>
      <c r="P2769" s="344">
        <v>0</v>
      </c>
      <c r="Q2769" s="360"/>
      <c r="R2769" s="344">
        <v>0</v>
      </c>
    </row>
    <row r="2770" spans="1:18">
      <c r="A2770" s="296">
        <v>2003553</v>
      </c>
      <c r="B2770" s="343" t="s">
        <v>2797</v>
      </c>
      <c r="C2770" s="296" t="s">
        <v>26</v>
      </c>
      <c r="D2770" s="344">
        <v>9091.61</v>
      </c>
      <c r="E2770" s="360"/>
      <c r="F2770" s="344">
        <v>0</v>
      </c>
      <c r="G2770" s="360"/>
      <c r="H2770" s="344">
        <v>0</v>
      </c>
      <c r="I2770" s="360"/>
      <c r="J2770" s="344">
        <v>0</v>
      </c>
      <c r="K2770" s="360"/>
      <c r="L2770" s="344">
        <v>0</v>
      </c>
      <c r="M2770" s="360"/>
      <c r="N2770" s="344">
        <v>0</v>
      </c>
      <c r="O2770" s="360"/>
      <c r="P2770" s="344">
        <v>0</v>
      </c>
      <c r="Q2770" s="360"/>
      <c r="R2770" s="344">
        <v>0</v>
      </c>
    </row>
    <row r="2771" spans="1:18">
      <c r="A2771" s="296">
        <v>2003552</v>
      </c>
      <c r="B2771" s="343" t="s">
        <v>2798</v>
      </c>
      <c r="C2771" s="296" t="s">
        <v>26</v>
      </c>
      <c r="D2771" s="344">
        <v>8387.06</v>
      </c>
      <c r="E2771" s="360"/>
      <c r="F2771" s="344">
        <v>0</v>
      </c>
      <c r="G2771" s="360"/>
      <c r="H2771" s="344">
        <v>0</v>
      </c>
      <c r="I2771" s="360"/>
      <c r="J2771" s="344">
        <v>0</v>
      </c>
      <c r="K2771" s="360"/>
      <c r="L2771" s="344">
        <v>0</v>
      </c>
      <c r="M2771" s="360"/>
      <c r="N2771" s="344">
        <v>0</v>
      </c>
      <c r="O2771" s="360"/>
      <c r="P2771" s="344">
        <v>0</v>
      </c>
      <c r="Q2771" s="360"/>
      <c r="R2771" s="344">
        <v>0</v>
      </c>
    </row>
    <row r="2772" spans="1:18">
      <c r="A2772" s="296">
        <v>2003515</v>
      </c>
      <c r="B2772" s="343" t="s">
        <v>2799</v>
      </c>
      <c r="C2772" s="296" t="s">
        <v>26</v>
      </c>
      <c r="D2772" s="344">
        <v>10081.83</v>
      </c>
      <c r="E2772" s="360"/>
      <c r="F2772" s="344">
        <v>0</v>
      </c>
      <c r="G2772" s="360"/>
      <c r="H2772" s="344">
        <v>0</v>
      </c>
      <c r="I2772" s="360"/>
      <c r="J2772" s="344">
        <v>0</v>
      </c>
      <c r="K2772" s="360"/>
      <c r="L2772" s="344">
        <v>0</v>
      </c>
      <c r="M2772" s="360"/>
      <c r="N2772" s="344">
        <v>0</v>
      </c>
      <c r="O2772" s="360"/>
      <c r="P2772" s="344">
        <v>0</v>
      </c>
      <c r="Q2772" s="360"/>
      <c r="R2772" s="344">
        <v>0</v>
      </c>
    </row>
    <row r="2773" spans="1:18">
      <c r="A2773" s="296">
        <v>2003514</v>
      </c>
      <c r="B2773" s="343" t="s">
        <v>2800</v>
      </c>
      <c r="C2773" s="296" t="s">
        <v>26</v>
      </c>
      <c r="D2773" s="344">
        <v>9265.85</v>
      </c>
      <c r="E2773" s="360"/>
      <c r="F2773" s="344">
        <v>0</v>
      </c>
      <c r="G2773" s="360"/>
      <c r="H2773" s="344">
        <v>0</v>
      </c>
      <c r="I2773" s="360"/>
      <c r="J2773" s="344">
        <v>0</v>
      </c>
      <c r="K2773" s="360"/>
      <c r="L2773" s="344">
        <v>0</v>
      </c>
      <c r="M2773" s="360"/>
      <c r="N2773" s="344">
        <v>0</v>
      </c>
      <c r="O2773" s="360"/>
      <c r="P2773" s="344">
        <v>0</v>
      </c>
      <c r="Q2773" s="360"/>
      <c r="R2773" s="344">
        <v>0</v>
      </c>
    </row>
    <row r="2774" spans="1:18">
      <c r="A2774" s="296">
        <v>2003555</v>
      </c>
      <c r="B2774" s="343" t="s">
        <v>2801</v>
      </c>
      <c r="C2774" s="296" t="s">
        <v>26</v>
      </c>
      <c r="D2774" s="344">
        <v>10299.48</v>
      </c>
      <c r="E2774" s="360"/>
      <c r="F2774" s="344">
        <v>0</v>
      </c>
      <c r="G2774" s="360"/>
      <c r="H2774" s="344">
        <v>0</v>
      </c>
      <c r="I2774" s="360"/>
      <c r="J2774" s="344">
        <v>0</v>
      </c>
      <c r="K2774" s="360"/>
      <c r="L2774" s="344">
        <v>0</v>
      </c>
      <c r="M2774" s="360"/>
      <c r="N2774" s="344">
        <v>0</v>
      </c>
      <c r="O2774" s="360"/>
      <c r="P2774" s="344">
        <v>0</v>
      </c>
      <c r="Q2774" s="360"/>
      <c r="R2774" s="344">
        <v>0</v>
      </c>
    </row>
    <row r="2775" spans="1:18">
      <c r="A2775" s="296">
        <v>2003554</v>
      </c>
      <c r="B2775" s="343" t="s">
        <v>2802</v>
      </c>
      <c r="C2775" s="296" t="s">
        <v>26</v>
      </c>
      <c r="D2775" s="344">
        <v>9497.2199999999993</v>
      </c>
      <c r="E2775" s="360"/>
      <c r="F2775" s="344">
        <v>0</v>
      </c>
      <c r="G2775" s="360"/>
      <c r="H2775" s="344">
        <v>0</v>
      </c>
      <c r="I2775" s="360"/>
      <c r="J2775" s="344">
        <v>0</v>
      </c>
      <c r="K2775" s="360"/>
      <c r="L2775" s="344">
        <v>0</v>
      </c>
      <c r="M2775" s="360"/>
      <c r="N2775" s="344">
        <v>0</v>
      </c>
      <c r="O2775" s="360"/>
      <c r="P2775" s="344">
        <v>0</v>
      </c>
      <c r="Q2775" s="360"/>
      <c r="R2775" s="344">
        <v>0</v>
      </c>
    </row>
    <row r="2776" spans="1:18">
      <c r="A2776" s="296">
        <v>2003509</v>
      </c>
      <c r="B2776" s="343" t="s">
        <v>2803</v>
      </c>
      <c r="C2776" s="296" t="s">
        <v>26</v>
      </c>
      <c r="D2776" s="344">
        <v>8974.2900000000009</v>
      </c>
      <c r="E2776" s="360"/>
      <c r="F2776" s="344">
        <v>0</v>
      </c>
      <c r="G2776" s="360"/>
      <c r="H2776" s="344">
        <v>0</v>
      </c>
      <c r="I2776" s="360"/>
      <c r="J2776" s="344">
        <v>0</v>
      </c>
      <c r="K2776" s="360"/>
      <c r="L2776" s="344">
        <v>0</v>
      </c>
      <c r="M2776" s="360"/>
      <c r="N2776" s="344">
        <v>0</v>
      </c>
      <c r="O2776" s="360"/>
      <c r="P2776" s="344">
        <v>0</v>
      </c>
      <c r="Q2776" s="360"/>
      <c r="R2776" s="344">
        <v>0</v>
      </c>
    </row>
    <row r="2777" spans="1:18">
      <c r="A2777" s="296">
        <v>2003508</v>
      </c>
      <c r="B2777" s="343" t="s">
        <v>2804</v>
      </c>
      <c r="C2777" s="296" t="s">
        <v>26</v>
      </c>
      <c r="D2777" s="344">
        <v>8243.58</v>
      </c>
      <c r="E2777" s="360"/>
      <c r="F2777" s="344">
        <v>0</v>
      </c>
      <c r="G2777" s="360"/>
      <c r="H2777" s="344">
        <v>0</v>
      </c>
      <c r="I2777" s="360"/>
      <c r="J2777" s="344">
        <v>0</v>
      </c>
      <c r="K2777" s="360"/>
      <c r="L2777" s="344">
        <v>0</v>
      </c>
      <c r="M2777" s="360"/>
      <c r="N2777" s="344">
        <v>0</v>
      </c>
      <c r="O2777" s="360"/>
      <c r="P2777" s="344">
        <v>0</v>
      </c>
      <c r="Q2777" s="360"/>
      <c r="R2777" s="344">
        <v>0</v>
      </c>
    </row>
    <row r="2778" spans="1:18">
      <c r="A2778" s="296">
        <v>2003549</v>
      </c>
      <c r="B2778" s="343" t="s">
        <v>2805</v>
      </c>
      <c r="C2778" s="296" t="s">
        <v>26</v>
      </c>
      <c r="D2778" s="344">
        <v>9162.08</v>
      </c>
      <c r="E2778" s="360"/>
      <c r="F2778" s="344">
        <v>0</v>
      </c>
      <c r="G2778" s="360"/>
      <c r="H2778" s="344">
        <v>0</v>
      </c>
      <c r="I2778" s="360"/>
      <c r="J2778" s="344">
        <v>0</v>
      </c>
      <c r="K2778" s="360"/>
      <c r="L2778" s="344">
        <v>0</v>
      </c>
      <c r="M2778" s="360"/>
      <c r="N2778" s="344">
        <v>0</v>
      </c>
      <c r="O2778" s="360"/>
      <c r="P2778" s="344">
        <v>0</v>
      </c>
      <c r="Q2778" s="360"/>
      <c r="R2778" s="344">
        <v>0</v>
      </c>
    </row>
    <row r="2779" spans="1:18">
      <c r="A2779" s="296">
        <v>2003548</v>
      </c>
      <c r="B2779" s="343" t="s">
        <v>2806</v>
      </c>
      <c r="C2779" s="296" t="s">
        <v>26</v>
      </c>
      <c r="D2779" s="344">
        <v>8442.41</v>
      </c>
      <c r="E2779" s="360"/>
      <c r="F2779" s="344">
        <v>0</v>
      </c>
      <c r="G2779" s="360"/>
      <c r="H2779" s="344">
        <v>0</v>
      </c>
      <c r="I2779" s="360"/>
      <c r="J2779" s="344">
        <v>0</v>
      </c>
      <c r="K2779" s="360"/>
      <c r="L2779" s="344">
        <v>0</v>
      </c>
      <c r="M2779" s="360"/>
      <c r="N2779" s="344">
        <v>0</v>
      </c>
      <c r="O2779" s="360"/>
      <c r="P2779" s="344">
        <v>0</v>
      </c>
      <c r="Q2779" s="360"/>
      <c r="R2779" s="344">
        <v>0</v>
      </c>
    </row>
    <row r="2780" spans="1:18">
      <c r="A2780" s="296">
        <v>2003511</v>
      </c>
      <c r="B2780" s="343" t="s">
        <v>2807</v>
      </c>
      <c r="C2780" s="296" t="s">
        <v>26</v>
      </c>
      <c r="D2780" s="344">
        <v>8943.4599999999991</v>
      </c>
      <c r="E2780" s="360"/>
      <c r="F2780" s="344">
        <v>0</v>
      </c>
      <c r="G2780" s="360"/>
      <c r="H2780" s="344">
        <v>0</v>
      </c>
      <c r="I2780" s="360"/>
      <c r="J2780" s="344">
        <v>0</v>
      </c>
      <c r="K2780" s="360"/>
      <c r="L2780" s="344">
        <v>0</v>
      </c>
      <c r="M2780" s="360"/>
      <c r="N2780" s="344">
        <v>0</v>
      </c>
      <c r="O2780" s="360"/>
      <c r="P2780" s="344">
        <v>0</v>
      </c>
      <c r="Q2780" s="360"/>
      <c r="R2780" s="344">
        <v>0</v>
      </c>
    </row>
    <row r="2781" spans="1:18">
      <c r="A2781" s="296">
        <v>2003510</v>
      </c>
      <c r="B2781" s="343" t="s">
        <v>2808</v>
      </c>
      <c r="C2781" s="296" t="s">
        <v>26</v>
      </c>
      <c r="D2781" s="344">
        <v>8219.36</v>
      </c>
      <c r="E2781" s="360"/>
      <c r="F2781" s="344">
        <v>0</v>
      </c>
      <c r="G2781" s="360"/>
      <c r="H2781" s="344">
        <v>0</v>
      </c>
      <c r="I2781" s="360"/>
      <c r="J2781" s="344">
        <v>0</v>
      </c>
      <c r="K2781" s="360"/>
      <c r="L2781" s="344">
        <v>0</v>
      </c>
      <c r="M2781" s="360"/>
      <c r="N2781" s="344">
        <v>0</v>
      </c>
      <c r="O2781" s="360"/>
      <c r="P2781" s="344">
        <v>0</v>
      </c>
      <c r="Q2781" s="360"/>
      <c r="R2781" s="344">
        <v>0</v>
      </c>
    </row>
    <row r="2782" spans="1:18">
      <c r="A2782" s="296">
        <v>2003551</v>
      </c>
      <c r="B2782" s="343" t="s">
        <v>2809</v>
      </c>
      <c r="C2782" s="296" t="s">
        <v>26</v>
      </c>
      <c r="D2782" s="344">
        <v>9131.25</v>
      </c>
      <c r="E2782" s="360"/>
      <c r="F2782" s="344">
        <v>0</v>
      </c>
      <c r="G2782" s="360"/>
      <c r="H2782" s="344">
        <v>0</v>
      </c>
      <c r="I2782" s="360"/>
      <c r="J2782" s="344">
        <v>0</v>
      </c>
      <c r="K2782" s="360"/>
      <c r="L2782" s="344">
        <v>0</v>
      </c>
      <c r="M2782" s="360"/>
      <c r="N2782" s="344">
        <v>0</v>
      </c>
      <c r="O2782" s="360"/>
      <c r="P2782" s="344">
        <v>0</v>
      </c>
      <c r="Q2782" s="360"/>
      <c r="R2782" s="344">
        <v>0</v>
      </c>
    </row>
    <row r="2783" spans="1:18">
      <c r="A2783" s="296">
        <v>2003550</v>
      </c>
      <c r="B2783" s="343" t="s">
        <v>2810</v>
      </c>
      <c r="C2783" s="296" t="s">
        <v>26</v>
      </c>
      <c r="D2783" s="344">
        <v>8418.19</v>
      </c>
      <c r="E2783" s="360"/>
      <c r="F2783" s="344">
        <v>0</v>
      </c>
      <c r="G2783" s="360"/>
      <c r="H2783" s="344">
        <v>0</v>
      </c>
      <c r="I2783" s="360"/>
      <c r="J2783" s="344">
        <v>0</v>
      </c>
      <c r="K2783" s="360"/>
      <c r="L2783" s="344">
        <v>0</v>
      </c>
      <c r="M2783" s="360"/>
      <c r="N2783" s="344">
        <v>0</v>
      </c>
      <c r="O2783" s="360"/>
      <c r="P2783" s="344">
        <v>0</v>
      </c>
      <c r="Q2783" s="360"/>
      <c r="R2783" s="344">
        <v>0</v>
      </c>
    </row>
    <row r="2784" spans="1:18">
      <c r="A2784" s="296">
        <v>2003728</v>
      </c>
      <c r="B2784" s="343" t="s">
        <v>2811</v>
      </c>
      <c r="C2784" s="296" t="s">
        <v>26</v>
      </c>
      <c r="D2784" s="344">
        <v>3695.23</v>
      </c>
      <c r="E2784" s="360"/>
      <c r="F2784" s="344">
        <v>0</v>
      </c>
      <c r="G2784" s="360"/>
      <c r="H2784" s="344">
        <v>0</v>
      </c>
      <c r="I2784" s="360"/>
      <c r="J2784" s="344">
        <v>0</v>
      </c>
      <c r="K2784" s="360"/>
      <c r="L2784" s="344">
        <v>0</v>
      </c>
      <c r="M2784" s="360"/>
      <c r="N2784" s="344">
        <v>0</v>
      </c>
      <c r="O2784" s="360"/>
      <c r="P2784" s="344">
        <v>0</v>
      </c>
      <c r="Q2784" s="360"/>
      <c r="R2784" s="344">
        <v>0</v>
      </c>
    </row>
    <row r="2785" spans="1:18">
      <c r="A2785" s="296">
        <v>2003727</v>
      </c>
      <c r="B2785" s="343" t="s">
        <v>2812</v>
      </c>
      <c r="C2785" s="296" t="s">
        <v>26</v>
      </c>
      <c r="D2785" s="344">
        <v>3355.51</v>
      </c>
      <c r="E2785" s="360"/>
      <c r="F2785" s="344">
        <v>0</v>
      </c>
      <c r="G2785" s="360"/>
      <c r="H2785" s="344">
        <v>0</v>
      </c>
      <c r="I2785" s="360"/>
      <c r="J2785" s="344">
        <v>0</v>
      </c>
      <c r="K2785" s="360"/>
      <c r="L2785" s="344">
        <v>0</v>
      </c>
      <c r="M2785" s="360"/>
      <c r="N2785" s="344">
        <v>0</v>
      </c>
      <c r="O2785" s="360"/>
      <c r="P2785" s="344">
        <v>0</v>
      </c>
      <c r="Q2785" s="360"/>
      <c r="R2785" s="344">
        <v>0</v>
      </c>
    </row>
    <row r="2786" spans="1:18">
      <c r="A2786" s="296">
        <v>2003730</v>
      </c>
      <c r="B2786" s="343" t="s">
        <v>2813</v>
      </c>
      <c r="C2786" s="296" t="s">
        <v>26</v>
      </c>
      <c r="D2786" s="344">
        <v>3650.2</v>
      </c>
      <c r="E2786" s="360"/>
      <c r="F2786" s="344">
        <v>0</v>
      </c>
      <c r="G2786" s="360"/>
      <c r="H2786" s="344">
        <v>0</v>
      </c>
      <c r="I2786" s="360"/>
      <c r="J2786" s="344">
        <v>0</v>
      </c>
      <c r="K2786" s="360"/>
      <c r="L2786" s="344">
        <v>0</v>
      </c>
      <c r="M2786" s="360"/>
      <c r="N2786" s="344">
        <v>0</v>
      </c>
      <c r="O2786" s="360"/>
      <c r="P2786" s="344">
        <v>0</v>
      </c>
      <c r="Q2786" s="360"/>
      <c r="R2786" s="344">
        <v>0</v>
      </c>
    </row>
    <row r="2787" spans="1:18">
      <c r="A2787" s="296">
        <v>2003729</v>
      </c>
      <c r="B2787" s="343" t="s">
        <v>2814</v>
      </c>
      <c r="C2787" s="296" t="s">
        <v>26</v>
      </c>
      <c r="D2787" s="344">
        <v>3325.51</v>
      </c>
      <c r="E2787" s="360"/>
      <c r="F2787" s="344">
        <v>0</v>
      </c>
      <c r="G2787" s="360"/>
      <c r="H2787" s="344">
        <v>0</v>
      </c>
      <c r="I2787" s="360"/>
      <c r="J2787" s="344">
        <v>0</v>
      </c>
      <c r="K2787" s="360"/>
      <c r="L2787" s="344">
        <v>0</v>
      </c>
      <c r="M2787" s="360"/>
      <c r="N2787" s="344">
        <v>0</v>
      </c>
      <c r="O2787" s="360"/>
      <c r="P2787" s="344">
        <v>0</v>
      </c>
      <c r="Q2787" s="360"/>
      <c r="R2787" s="344">
        <v>0</v>
      </c>
    </row>
    <row r="2788" spans="1:18">
      <c r="A2788" s="296">
        <v>2003732</v>
      </c>
      <c r="B2788" s="343" t="s">
        <v>2815</v>
      </c>
      <c r="C2788" s="296" t="s">
        <v>26</v>
      </c>
      <c r="D2788" s="344">
        <v>3609.67</v>
      </c>
      <c r="E2788" s="360"/>
      <c r="F2788" s="344">
        <v>0</v>
      </c>
      <c r="G2788" s="360"/>
      <c r="H2788" s="344">
        <v>0</v>
      </c>
      <c r="I2788" s="360"/>
      <c r="J2788" s="344">
        <v>0</v>
      </c>
      <c r="K2788" s="360"/>
      <c r="L2788" s="344">
        <v>0</v>
      </c>
      <c r="M2788" s="360"/>
      <c r="N2788" s="344">
        <v>0</v>
      </c>
      <c r="O2788" s="360"/>
      <c r="P2788" s="344">
        <v>0</v>
      </c>
      <c r="Q2788" s="360"/>
      <c r="R2788" s="344">
        <v>0</v>
      </c>
    </row>
    <row r="2789" spans="1:18">
      <c r="A2789" s="296">
        <v>2003731</v>
      </c>
      <c r="B2789" s="343" t="s">
        <v>2816</v>
      </c>
      <c r="C2789" s="296" t="s">
        <v>26</v>
      </c>
      <c r="D2789" s="344">
        <v>3298.51</v>
      </c>
      <c r="E2789" s="360"/>
      <c r="F2789" s="344">
        <v>0</v>
      </c>
      <c r="G2789" s="360"/>
      <c r="H2789" s="344">
        <v>0</v>
      </c>
      <c r="I2789" s="360"/>
      <c r="J2789" s="344">
        <v>0</v>
      </c>
      <c r="K2789" s="360"/>
      <c r="L2789" s="344">
        <v>0</v>
      </c>
      <c r="M2789" s="360"/>
      <c r="N2789" s="344">
        <v>0</v>
      </c>
      <c r="O2789" s="360"/>
      <c r="P2789" s="344">
        <v>0</v>
      </c>
      <c r="Q2789" s="360"/>
      <c r="R2789" s="344">
        <v>0</v>
      </c>
    </row>
    <row r="2790" spans="1:18">
      <c r="A2790" s="296">
        <v>2003734</v>
      </c>
      <c r="B2790" s="343" t="s">
        <v>2817</v>
      </c>
      <c r="C2790" s="296" t="s">
        <v>26</v>
      </c>
      <c r="D2790" s="344">
        <v>3560.13</v>
      </c>
      <c r="E2790" s="360"/>
      <c r="F2790" s="344">
        <v>0</v>
      </c>
      <c r="G2790" s="360"/>
      <c r="H2790" s="344">
        <v>0</v>
      </c>
      <c r="I2790" s="360"/>
      <c r="J2790" s="344">
        <v>0</v>
      </c>
      <c r="K2790" s="360"/>
      <c r="L2790" s="344">
        <v>0</v>
      </c>
      <c r="M2790" s="360"/>
      <c r="N2790" s="344">
        <v>0</v>
      </c>
      <c r="O2790" s="360"/>
      <c r="P2790" s="344">
        <v>0</v>
      </c>
      <c r="Q2790" s="360"/>
      <c r="R2790" s="344">
        <v>0</v>
      </c>
    </row>
    <row r="2791" spans="1:18">
      <c r="A2791" s="296">
        <v>2003733</v>
      </c>
      <c r="B2791" s="343" t="s">
        <v>2818</v>
      </c>
      <c r="C2791" s="296" t="s">
        <v>26</v>
      </c>
      <c r="D2791" s="344">
        <v>3265.51</v>
      </c>
      <c r="E2791" s="360"/>
      <c r="F2791" s="344">
        <v>0</v>
      </c>
      <c r="G2791" s="360"/>
      <c r="H2791" s="344">
        <v>0</v>
      </c>
      <c r="I2791" s="360"/>
      <c r="J2791" s="344">
        <v>0</v>
      </c>
      <c r="K2791" s="360"/>
      <c r="L2791" s="344">
        <v>0</v>
      </c>
      <c r="M2791" s="360"/>
      <c r="N2791" s="344">
        <v>0</v>
      </c>
      <c r="O2791" s="360"/>
      <c r="P2791" s="344">
        <v>0</v>
      </c>
      <c r="Q2791" s="360"/>
      <c r="R2791" s="344">
        <v>0</v>
      </c>
    </row>
    <row r="2792" spans="1:18">
      <c r="A2792" s="296">
        <v>2003736</v>
      </c>
      <c r="B2792" s="343" t="s">
        <v>2819</v>
      </c>
      <c r="C2792" s="296" t="s">
        <v>26</v>
      </c>
      <c r="D2792" s="344">
        <v>4849.9799999999996</v>
      </c>
      <c r="E2792" s="360"/>
      <c r="F2792" s="344">
        <v>0</v>
      </c>
      <c r="G2792" s="360"/>
      <c r="H2792" s="344">
        <v>0</v>
      </c>
      <c r="I2792" s="360"/>
      <c r="J2792" s="344">
        <v>0</v>
      </c>
      <c r="K2792" s="360"/>
      <c r="L2792" s="344">
        <v>0</v>
      </c>
      <c r="M2792" s="360"/>
      <c r="N2792" s="344">
        <v>0</v>
      </c>
      <c r="O2792" s="360"/>
      <c r="P2792" s="344">
        <v>0</v>
      </c>
      <c r="Q2792" s="360"/>
      <c r="R2792" s="344">
        <v>0</v>
      </c>
    </row>
    <row r="2793" spans="1:18">
      <c r="A2793" s="296">
        <v>2003735</v>
      </c>
      <c r="B2793" s="343" t="s">
        <v>2820</v>
      </c>
      <c r="C2793" s="296" t="s">
        <v>26</v>
      </c>
      <c r="D2793" s="344">
        <v>4427.58</v>
      </c>
      <c r="E2793" s="360"/>
      <c r="F2793" s="344">
        <v>0</v>
      </c>
      <c r="G2793" s="360"/>
      <c r="H2793" s="344">
        <v>0</v>
      </c>
      <c r="I2793" s="360"/>
      <c r="J2793" s="344">
        <v>0</v>
      </c>
      <c r="K2793" s="360"/>
      <c r="L2793" s="344">
        <v>0</v>
      </c>
      <c r="M2793" s="360"/>
      <c r="N2793" s="344">
        <v>0</v>
      </c>
      <c r="O2793" s="360"/>
      <c r="P2793" s="344">
        <v>0</v>
      </c>
      <c r="Q2793" s="360"/>
      <c r="R2793" s="344">
        <v>0</v>
      </c>
    </row>
    <row r="2794" spans="1:18">
      <c r="A2794" s="296">
        <v>2003738</v>
      </c>
      <c r="B2794" s="343" t="s">
        <v>2821</v>
      </c>
      <c r="C2794" s="296" t="s">
        <v>26</v>
      </c>
      <c r="D2794" s="344">
        <v>4804.95</v>
      </c>
      <c r="E2794" s="360"/>
      <c r="F2794" s="344">
        <v>0</v>
      </c>
      <c r="G2794" s="360"/>
      <c r="H2794" s="344">
        <v>0</v>
      </c>
      <c r="I2794" s="360"/>
      <c r="J2794" s="344">
        <v>0</v>
      </c>
      <c r="K2794" s="360"/>
      <c r="L2794" s="344">
        <v>0</v>
      </c>
      <c r="M2794" s="360"/>
      <c r="N2794" s="344">
        <v>0</v>
      </c>
      <c r="O2794" s="360"/>
      <c r="P2794" s="344">
        <v>0</v>
      </c>
      <c r="Q2794" s="360"/>
      <c r="R2794" s="344">
        <v>0</v>
      </c>
    </row>
    <row r="2795" spans="1:18">
      <c r="A2795" s="296">
        <v>2003737</v>
      </c>
      <c r="B2795" s="343" t="s">
        <v>2822</v>
      </c>
      <c r="C2795" s="296" t="s">
        <v>26</v>
      </c>
      <c r="D2795" s="344">
        <v>4397.58</v>
      </c>
      <c r="E2795" s="360"/>
      <c r="F2795" s="344">
        <v>0</v>
      </c>
      <c r="G2795" s="360"/>
      <c r="H2795" s="344">
        <v>0</v>
      </c>
      <c r="I2795" s="360"/>
      <c r="J2795" s="344">
        <v>0</v>
      </c>
      <c r="K2795" s="360"/>
      <c r="L2795" s="344">
        <v>0</v>
      </c>
      <c r="M2795" s="360"/>
      <c r="N2795" s="344">
        <v>0</v>
      </c>
      <c r="O2795" s="360"/>
      <c r="P2795" s="344">
        <v>0</v>
      </c>
      <c r="Q2795" s="360"/>
      <c r="R2795" s="344">
        <v>0</v>
      </c>
    </row>
    <row r="2796" spans="1:18">
      <c r="A2796" s="296">
        <v>2003740</v>
      </c>
      <c r="B2796" s="343" t="s">
        <v>2823</v>
      </c>
      <c r="C2796" s="296" t="s">
        <v>26</v>
      </c>
      <c r="D2796" s="344">
        <v>4764.42</v>
      </c>
      <c r="E2796" s="360"/>
      <c r="F2796" s="344">
        <v>0</v>
      </c>
      <c r="G2796" s="360"/>
      <c r="H2796" s="344">
        <v>0</v>
      </c>
      <c r="I2796" s="360"/>
      <c r="J2796" s="344">
        <v>0</v>
      </c>
      <c r="K2796" s="360"/>
      <c r="L2796" s="344">
        <v>0</v>
      </c>
      <c r="M2796" s="360"/>
      <c r="N2796" s="344">
        <v>0</v>
      </c>
      <c r="O2796" s="360"/>
      <c r="P2796" s="344">
        <v>0</v>
      </c>
      <c r="Q2796" s="360"/>
      <c r="R2796" s="344">
        <v>0</v>
      </c>
    </row>
    <row r="2797" spans="1:18">
      <c r="A2797" s="296">
        <v>2003739</v>
      </c>
      <c r="B2797" s="343" t="s">
        <v>2824</v>
      </c>
      <c r="C2797" s="296" t="s">
        <v>26</v>
      </c>
      <c r="D2797" s="344">
        <v>4370.58</v>
      </c>
      <c r="E2797" s="360"/>
      <c r="F2797" s="344">
        <v>0</v>
      </c>
      <c r="G2797" s="360"/>
      <c r="H2797" s="344">
        <v>0</v>
      </c>
      <c r="I2797" s="360"/>
      <c r="J2797" s="344">
        <v>0</v>
      </c>
      <c r="K2797" s="360"/>
      <c r="L2797" s="344">
        <v>0</v>
      </c>
      <c r="M2797" s="360"/>
      <c r="N2797" s="344">
        <v>0</v>
      </c>
      <c r="O2797" s="360"/>
      <c r="P2797" s="344">
        <v>0</v>
      </c>
      <c r="Q2797" s="360"/>
      <c r="R2797" s="344">
        <v>0</v>
      </c>
    </row>
    <row r="2798" spans="1:18">
      <c r="A2798" s="296">
        <v>2003742</v>
      </c>
      <c r="B2798" s="343" t="s">
        <v>2825</v>
      </c>
      <c r="C2798" s="296" t="s">
        <v>26</v>
      </c>
      <c r="D2798" s="344">
        <v>4895.01</v>
      </c>
      <c r="E2798" s="360"/>
      <c r="F2798" s="344">
        <v>0</v>
      </c>
      <c r="G2798" s="360"/>
      <c r="H2798" s="344">
        <v>0</v>
      </c>
      <c r="I2798" s="360"/>
      <c r="J2798" s="344">
        <v>0</v>
      </c>
      <c r="K2798" s="360"/>
      <c r="L2798" s="344">
        <v>0</v>
      </c>
      <c r="M2798" s="360"/>
      <c r="N2798" s="344">
        <v>0</v>
      </c>
      <c r="O2798" s="360"/>
      <c r="P2798" s="344">
        <v>0</v>
      </c>
      <c r="Q2798" s="360"/>
      <c r="R2798" s="344">
        <v>0</v>
      </c>
    </row>
    <row r="2799" spans="1:18">
      <c r="A2799" s="296">
        <v>2003741</v>
      </c>
      <c r="B2799" s="343" t="s">
        <v>2826</v>
      </c>
      <c r="C2799" s="296" t="s">
        <v>26</v>
      </c>
      <c r="D2799" s="344">
        <v>4457.58</v>
      </c>
      <c r="E2799" s="360"/>
      <c r="F2799" s="344">
        <v>0</v>
      </c>
      <c r="G2799" s="360"/>
      <c r="H2799" s="344">
        <v>0</v>
      </c>
      <c r="I2799" s="360"/>
      <c r="J2799" s="344">
        <v>0</v>
      </c>
      <c r="K2799" s="360"/>
      <c r="L2799" s="344">
        <v>0</v>
      </c>
      <c r="M2799" s="360"/>
      <c r="N2799" s="344">
        <v>0</v>
      </c>
      <c r="O2799" s="360"/>
      <c r="P2799" s="344">
        <v>0</v>
      </c>
      <c r="Q2799" s="360"/>
      <c r="R2799" s="344">
        <v>0</v>
      </c>
    </row>
    <row r="2800" spans="1:18">
      <c r="A2800" s="296">
        <v>2003744</v>
      </c>
      <c r="B2800" s="343" t="s">
        <v>2827</v>
      </c>
      <c r="C2800" s="296" t="s">
        <v>26</v>
      </c>
      <c r="D2800" s="344">
        <v>5836.28</v>
      </c>
      <c r="E2800" s="360"/>
      <c r="F2800" s="344">
        <v>0</v>
      </c>
      <c r="G2800" s="360"/>
      <c r="H2800" s="344">
        <v>0</v>
      </c>
      <c r="I2800" s="360"/>
      <c r="J2800" s="344">
        <v>0</v>
      </c>
      <c r="K2800" s="360"/>
      <c r="L2800" s="344">
        <v>0</v>
      </c>
      <c r="M2800" s="360"/>
      <c r="N2800" s="344">
        <v>0</v>
      </c>
      <c r="O2800" s="360"/>
      <c r="P2800" s="344">
        <v>0</v>
      </c>
      <c r="Q2800" s="360"/>
      <c r="R2800" s="344">
        <v>0</v>
      </c>
    </row>
    <row r="2801" spans="1:18">
      <c r="A2801" s="296">
        <v>2003743</v>
      </c>
      <c r="B2801" s="343" t="s">
        <v>2828</v>
      </c>
      <c r="C2801" s="296" t="s">
        <v>26</v>
      </c>
      <c r="D2801" s="344">
        <v>5331.2</v>
      </c>
      <c r="E2801" s="360"/>
      <c r="F2801" s="344">
        <v>0</v>
      </c>
      <c r="G2801" s="360"/>
      <c r="H2801" s="344">
        <v>0</v>
      </c>
      <c r="I2801" s="360"/>
      <c r="J2801" s="344">
        <v>0</v>
      </c>
      <c r="K2801" s="360"/>
      <c r="L2801" s="344">
        <v>0</v>
      </c>
      <c r="M2801" s="360"/>
      <c r="N2801" s="344">
        <v>0</v>
      </c>
      <c r="O2801" s="360"/>
      <c r="P2801" s="344">
        <v>0</v>
      </c>
      <c r="Q2801" s="360"/>
      <c r="R2801" s="344">
        <v>0</v>
      </c>
    </row>
    <row r="2802" spans="1:18">
      <c r="A2802" s="296">
        <v>2003746</v>
      </c>
      <c r="B2802" s="343" t="s">
        <v>2829</v>
      </c>
      <c r="C2802" s="296" t="s">
        <v>26</v>
      </c>
      <c r="D2802" s="344">
        <v>5791.25</v>
      </c>
      <c r="E2802" s="360"/>
      <c r="F2802" s="344">
        <v>0</v>
      </c>
      <c r="G2802" s="360"/>
      <c r="H2802" s="344">
        <v>0</v>
      </c>
      <c r="I2802" s="360"/>
      <c r="J2802" s="344">
        <v>0</v>
      </c>
      <c r="K2802" s="360"/>
      <c r="L2802" s="344">
        <v>0</v>
      </c>
      <c r="M2802" s="360"/>
      <c r="N2802" s="344">
        <v>0</v>
      </c>
      <c r="O2802" s="360"/>
      <c r="P2802" s="344">
        <v>0</v>
      </c>
      <c r="Q2802" s="360"/>
      <c r="R2802" s="344">
        <v>0</v>
      </c>
    </row>
    <row r="2803" spans="1:18">
      <c r="A2803" s="296">
        <v>2003745</v>
      </c>
      <c r="B2803" s="343" t="s">
        <v>2830</v>
      </c>
      <c r="C2803" s="296" t="s">
        <v>26</v>
      </c>
      <c r="D2803" s="344">
        <v>5301.2</v>
      </c>
      <c r="E2803" s="360"/>
      <c r="F2803" s="344">
        <v>0</v>
      </c>
      <c r="G2803" s="360"/>
      <c r="H2803" s="344">
        <v>0</v>
      </c>
      <c r="I2803" s="360"/>
      <c r="J2803" s="344">
        <v>0</v>
      </c>
      <c r="K2803" s="360"/>
      <c r="L2803" s="344">
        <v>0</v>
      </c>
      <c r="M2803" s="360"/>
      <c r="N2803" s="344">
        <v>0</v>
      </c>
      <c r="O2803" s="360"/>
      <c r="P2803" s="344">
        <v>0</v>
      </c>
      <c r="Q2803" s="360"/>
      <c r="R2803" s="344">
        <v>0</v>
      </c>
    </row>
    <row r="2804" spans="1:18">
      <c r="A2804" s="296">
        <v>2003748</v>
      </c>
      <c r="B2804" s="343" t="s">
        <v>2831</v>
      </c>
      <c r="C2804" s="296" t="s">
        <v>26</v>
      </c>
      <c r="D2804" s="344">
        <v>5750.72</v>
      </c>
      <c r="E2804" s="360"/>
      <c r="F2804" s="344">
        <v>0</v>
      </c>
      <c r="G2804" s="360"/>
      <c r="H2804" s="344">
        <v>0</v>
      </c>
      <c r="I2804" s="360"/>
      <c r="J2804" s="344">
        <v>0</v>
      </c>
      <c r="K2804" s="360"/>
      <c r="L2804" s="344">
        <v>0</v>
      </c>
      <c r="M2804" s="360"/>
      <c r="N2804" s="344">
        <v>0</v>
      </c>
      <c r="O2804" s="360"/>
      <c r="P2804" s="344">
        <v>0</v>
      </c>
      <c r="Q2804" s="360"/>
      <c r="R2804" s="344">
        <v>0</v>
      </c>
    </row>
    <row r="2805" spans="1:18">
      <c r="A2805" s="296">
        <v>2003747</v>
      </c>
      <c r="B2805" s="343" t="s">
        <v>2832</v>
      </c>
      <c r="C2805" s="296" t="s">
        <v>26</v>
      </c>
      <c r="D2805" s="344">
        <v>5274.2</v>
      </c>
      <c r="E2805" s="360"/>
      <c r="F2805" s="344">
        <v>0</v>
      </c>
      <c r="G2805" s="360"/>
      <c r="H2805" s="344">
        <v>0</v>
      </c>
      <c r="I2805" s="360"/>
      <c r="J2805" s="344">
        <v>0</v>
      </c>
      <c r="K2805" s="360"/>
      <c r="L2805" s="344">
        <v>0</v>
      </c>
      <c r="M2805" s="360"/>
      <c r="N2805" s="344">
        <v>0</v>
      </c>
      <c r="O2805" s="360"/>
      <c r="P2805" s="344">
        <v>0</v>
      </c>
      <c r="Q2805" s="360"/>
      <c r="R2805" s="344">
        <v>0</v>
      </c>
    </row>
    <row r="2806" spans="1:18">
      <c r="A2806" s="296">
        <v>2003750</v>
      </c>
      <c r="B2806" s="343" t="s">
        <v>2833</v>
      </c>
      <c r="C2806" s="296" t="s">
        <v>26</v>
      </c>
      <c r="D2806" s="344">
        <v>5701.18</v>
      </c>
      <c r="E2806" s="360"/>
      <c r="F2806" s="344">
        <v>0</v>
      </c>
      <c r="G2806" s="360"/>
      <c r="H2806" s="344">
        <v>0</v>
      </c>
      <c r="I2806" s="360"/>
      <c r="J2806" s="344">
        <v>0</v>
      </c>
      <c r="K2806" s="360"/>
      <c r="L2806" s="344">
        <v>0</v>
      </c>
      <c r="M2806" s="360"/>
      <c r="N2806" s="344">
        <v>0</v>
      </c>
      <c r="O2806" s="360"/>
      <c r="P2806" s="344">
        <v>0</v>
      </c>
      <c r="Q2806" s="360"/>
      <c r="R2806" s="344">
        <v>0</v>
      </c>
    </row>
    <row r="2807" spans="1:18">
      <c r="A2807" s="296">
        <v>2003749</v>
      </c>
      <c r="B2807" s="343" t="s">
        <v>2834</v>
      </c>
      <c r="C2807" s="296" t="s">
        <v>26</v>
      </c>
      <c r="D2807" s="344">
        <v>5241.2</v>
      </c>
      <c r="E2807" s="360"/>
      <c r="F2807" s="344">
        <v>0</v>
      </c>
      <c r="G2807" s="360"/>
      <c r="H2807" s="344">
        <v>0</v>
      </c>
      <c r="I2807" s="360"/>
      <c r="J2807" s="344">
        <v>0</v>
      </c>
      <c r="K2807" s="360"/>
      <c r="L2807" s="344">
        <v>0</v>
      </c>
      <c r="M2807" s="360"/>
      <c r="N2807" s="344">
        <v>0</v>
      </c>
      <c r="O2807" s="360"/>
      <c r="P2807" s="344">
        <v>0</v>
      </c>
      <c r="Q2807" s="360"/>
      <c r="R2807" s="344">
        <v>0</v>
      </c>
    </row>
    <row r="2808" spans="1:18">
      <c r="A2808" s="296">
        <v>2003752</v>
      </c>
      <c r="B2808" s="343" t="s">
        <v>2835</v>
      </c>
      <c r="C2808" s="296" t="s">
        <v>26</v>
      </c>
      <c r="D2808" s="344">
        <v>7047.17</v>
      </c>
      <c r="E2808" s="360"/>
      <c r="F2808" s="344">
        <v>0</v>
      </c>
      <c r="G2808" s="360"/>
      <c r="H2808" s="344">
        <v>0</v>
      </c>
      <c r="I2808" s="360"/>
      <c r="J2808" s="344">
        <v>0</v>
      </c>
      <c r="K2808" s="360"/>
      <c r="L2808" s="344">
        <v>0</v>
      </c>
      <c r="M2808" s="360"/>
      <c r="N2808" s="344">
        <v>0</v>
      </c>
      <c r="O2808" s="360"/>
      <c r="P2808" s="344">
        <v>0</v>
      </c>
      <c r="Q2808" s="360"/>
      <c r="R2808" s="344">
        <v>0</v>
      </c>
    </row>
    <row r="2809" spans="1:18">
      <c r="A2809" s="296">
        <v>2003751</v>
      </c>
      <c r="B2809" s="343" t="s">
        <v>2836</v>
      </c>
      <c r="C2809" s="296" t="s">
        <v>26</v>
      </c>
      <c r="D2809" s="344">
        <v>6459.42</v>
      </c>
      <c r="E2809" s="360"/>
      <c r="F2809" s="344">
        <v>0</v>
      </c>
      <c r="G2809" s="360"/>
      <c r="H2809" s="344">
        <v>0</v>
      </c>
      <c r="I2809" s="360"/>
      <c r="J2809" s="344">
        <v>0</v>
      </c>
      <c r="K2809" s="360"/>
      <c r="L2809" s="344">
        <v>0</v>
      </c>
      <c r="M2809" s="360"/>
      <c r="N2809" s="344">
        <v>0</v>
      </c>
      <c r="O2809" s="360"/>
      <c r="P2809" s="344">
        <v>0</v>
      </c>
      <c r="Q2809" s="360"/>
      <c r="R2809" s="344">
        <v>0</v>
      </c>
    </row>
    <row r="2810" spans="1:18">
      <c r="A2810" s="296">
        <v>2003754</v>
      </c>
      <c r="B2810" s="343" t="s">
        <v>2837</v>
      </c>
      <c r="C2810" s="296" t="s">
        <v>26</v>
      </c>
      <c r="D2810" s="344">
        <v>7002.14</v>
      </c>
      <c r="E2810" s="360"/>
      <c r="F2810" s="344">
        <v>0</v>
      </c>
      <c r="G2810" s="360"/>
      <c r="H2810" s="344">
        <v>0</v>
      </c>
      <c r="I2810" s="360"/>
      <c r="J2810" s="344">
        <v>0</v>
      </c>
      <c r="K2810" s="360"/>
      <c r="L2810" s="344">
        <v>0</v>
      </c>
      <c r="M2810" s="360"/>
      <c r="N2810" s="344">
        <v>0</v>
      </c>
      <c r="O2810" s="360"/>
      <c r="P2810" s="344">
        <v>0</v>
      </c>
      <c r="Q2810" s="360"/>
      <c r="R2810" s="344">
        <v>0</v>
      </c>
    </row>
    <row r="2811" spans="1:18">
      <c r="A2811" s="296">
        <v>2003753</v>
      </c>
      <c r="B2811" s="343" t="s">
        <v>2838</v>
      </c>
      <c r="C2811" s="296" t="s">
        <v>26</v>
      </c>
      <c r="D2811" s="344">
        <v>6429.42</v>
      </c>
      <c r="E2811" s="360">
        <v>0</v>
      </c>
      <c r="F2811" s="344">
        <v>11.18</v>
      </c>
      <c r="G2811" s="360">
        <v>0</v>
      </c>
      <c r="H2811" s="344">
        <v>12.11</v>
      </c>
      <c r="I2811" s="360">
        <v>0</v>
      </c>
      <c r="J2811" s="344">
        <v>9.3699999999999992</v>
      </c>
      <c r="K2811" s="360">
        <v>0</v>
      </c>
      <c r="L2811" s="344">
        <v>15.06</v>
      </c>
      <c r="M2811" s="360">
        <v>0</v>
      </c>
      <c r="N2811" s="344">
        <v>11.83</v>
      </c>
      <c r="O2811" s="360">
        <v>0</v>
      </c>
      <c r="P2811" s="344">
        <v>12.16</v>
      </c>
      <c r="Q2811" s="360">
        <v>0</v>
      </c>
      <c r="R2811" s="344">
        <v>14.51</v>
      </c>
    </row>
    <row r="2812" spans="1:18">
      <c r="A2812" s="296">
        <v>2003756</v>
      </c>
      <c r="B2812" s="343" t="s">
        <v>2839</v>
      </c>
      <c r="C2812" s="296" t="s">
        <v>26</v>
      </c>
      <c r="D2812" s="344">
        <v>6961.61</v>
      </c>
      <c r="E2812" s="360"/>
      <c r="F2812" s="344">
        <v>0</v>
      </c>
      <c r="G2812" s="360"/>
      <c r="H2812" s="344">
        <v>0</v>
      </c>
      <c r="I2812" s="360"/>
      <c r="J2812" s="344">
        <v>0</v>
      </c>
      <c r="K2812" s="360"/>
      <c r="L2812" s="344">
        <v>0</v>
      </c>
      <c r="M2812" s="360"/>
      <c r="N2812" s="344">
        <v>0</v>
      </c>
      <c r="O2812" s="360"/>
      <c r="P2812" s="344">
        <v>0</v>
      </c>
      <c r="Q2812" s="360"/>
      <c r="R2812" s="344">
        <v>0</v>
      </c>
    </row>
    <row r="2813" spans="1:18">
      <c r="A2813" s="296">
        <v>2003755</v>
      </c>
      <c r="B2813" s="343" t="s">
        <v>2840</v>
      </c>
      <c r="C2813" s="296" t="s">
        <v>26</v>
      </c>
      <c r="D2813" s="344">
        <v>6402.42</v>
      </c>
      <c r="E2813" s="360"/>
      <c r="F2813" s="344">
        <v>0</v>
      </c>
      <c r="G2813" s="360"/>
      <c r="H2813" s="344">
        <v>0</v>
      </c>
      <c r="I2813" s="360"/>
      <c r="J2813" s="344">
        <v>0</v>
      </c>
      <c r="K2813" s="360"/>
      <c r="L2813" s="344">
        <v>0</v>
      </c>
      <c r="M2813" s="360"/>
      <c r="N2813" s="344">
        <v>0</v>
      </c>
      <c r="O2813" s="360"/>
      <c r="P2813" s="344">
        <v>0</v>
      </c>
      <c r="Q2813" s="360"/>
      <c r="R2813" s="344">
        <v>0</v>
      </c>
    </row>
    <row r="2814" spans="1:18">
      <c r="A2814" s="296">
        <v>2003758</v>
      </c>
      <c r="B2814" s="343" t="s">
        <v>2841</v>
      </c>
      <c r="C2814" s="296" t="s">
        <v>26</v>
      </c>
      <c r="D2814" s="344">
        <v>6912.07</v>
      </c>
      <c r="E2814" s="360"/>
      <c r="F2814" s="344">
        <v>0</v>
      </c>
      <c r="G2814" s="360"/>
      <c r="H2814" s="344">
        <v>0</v>
      </c>
      <c r="I2814" s="360"/>
      <c r="J2814" s="344">
        <v>0</v>
      </c>
      <c r="K2814" s="360"/>
      <c r="L2814" s="344">
        <v>0</v>
      </c>
      <c r="M2814" s="360"/>
      <c r="N2814" s="344">
        <v>0</v>
      </c>
      <c r="O2814" s="360"/>
      <c r="P2814" s="344">
        <v>0</v>
      </c>
      <c r="Q2814" s="360"/>
      <c r="R2814" s="344">
        <v>0</v>
      </c>
    </row>
    <row r="2815" spans="1:18">
      <c r="A2815" s="296">
        <v>2003757</v>
      </c>
      <c r="B2815" s="343" t="s">
        <v>2842</v>
      </c>
      <c r="C2815" s="296" t="s">
        <v>26</v>
      </c>
      <c r="D2815" s="344">
        <v>6369.41</v>
      </c>
      <c r="E2815" s="360"/>
      <c r="F2815" s="344">
        <v>0</v>
      </c>
      <c r="G2815" s="360"/>
      <c r="H2815" s="344">
        <v>0</v>
      </c>
      <c r="I2815" s="360"/>
      <c r="J2815" s="344">
        <v>0</v>
      </c>
      <c r="K2815" s="360"/>
      <c r="L2815" s="344">
        <v>0</v>
      </c>
      <c r="M2815" s="360"/>
      <c r="N2815" s="344">
        <v>0</v>
      </c>
      <c r="O2815" s="360"/>
      <c r="P2815" s="344">
        <v>0</v>
      </c>
      <c r="Q2815" s="360"/>
      <c r="R2815" s="344">
        <v>0</v>
      </c>
    </row>
    <row r="2816" spans="1:18">
      <c r="A2816" s="296">
        <v>2003760</v>
      </c>
      <c r="B2816" s="343" t="s">
        <v>2843</v>
      </c>
      <c r="C2816" s="296" t="s">
        <v>26</v>
      </c>
      <c r="D2816" s="344">
        <v>7087.66</v>
      </c>
      <c r="E2816" s="360"/>
      <c r="F2816" s="344">
        <v>0</v>
      </c>
      <c r="G2816" s="360"/>
      <c r="H2816" s="344">
        <v>0</v>
      </c>
      <c r="I2816" s="360"/>
      <c r="J2816" s="344">
        <v>0</v>
      </c>
      <c r="K2816" s="360"/>
      <c r="L2816" s="344">
        <v>0</v>
      </c>
      <c r="M2816" s="360"/>
      <c r="N2816" s="344">
        <v>0</v>
      </c>
      <c r="O2816" s="360"/>
      <c r="P2816" s="344">
        <v>0</v>
      </c>
      <c r="Q2816" s="360"/>
      <c r="R2816" s="344">
        <v>0</v>
      </c>
    </row>
    <row r="2817" spans="1:18">
      <c r="A2817" s="296">
        <v>2003759</v>
      </c>
      <c r="B2817" s="343" t="s">
        <v>2844</v>
      </c>
      <c r="C2817" s="296" t="s">
        <v>26</v>
      </c>
      <c r="D2817" s="344">
        <v>6747.94</v>
      </c>
      <c r="E2817" s="360"/>
      <c r="F2817" s="344">
        <v>0</v>
      </c>
      <c r="G2817" s="360"/>
      <c r="H2817" s="344">
        <v>0</v>
      </c>
      <c r="I2817" s="360"/>
      <c r="J2817" s="344">
        <v>0</v>
      </c>
      <c r="K2817" s="360"/>
      <c r="L2817" s="344">
        <v>0</v>
      </c>
      <c r="M2817" s="360"/>
      <c r="N2817" s="344">
        <v>0</v>
      </c>
      <c r="O2817" s="360"/>
      <c r="P2817" s="344">
        <v>0</v>
      </c>
      <c r="Q2817" s="360"/>
      <c r="R2817" s="344">
        <v>0</v>
      </c>
    </row>
    <row r="2818" spans="1:18">
      <c r="A2818" s="296">
        <v>2003762</v>
      </c>
      <c r="B2818" s="343" t="s">
        <v>2845</v>
      </c>
      <c r="C2818" s="296" t="s">
        <v>26</v>
      </c>
      <c r="D2818" s="344">
        <v>8033.35</v>
      </c>
      <c r="E2818" s="360"/>
      <c r="F2818" s="344">
        <v>0</v>
      </c>
      <c r="G2818" s="360"/>
      <c r="H2818" s="344">
        <v>0</v>
      </c>
      <c r="I2818" s="360"/>
      <c r="J2818" s="344">
        <v>0</v>
      </c>
      <c r="K2818" s="360"/>
      <c r="L2818" s="344">
        <v>0</v>
      </c>
      <c r="M2818" s="360"/>
      <c r="N2818" s="344">
        <v>0</v>
      </c>
      <c r="O2818" s="360"/>
      <c r="P2818" s="344">
        <v>0</v>
      </c>
      <c r="Q2818" s="360"/>
      <c r="R2818" s="344">
        <v>0</v>
      </c>
    </row>
    <row r="2819" spans="1:18">
      <c r="A2819" s="296">
        <v>2003761</v>
      </c>
      <c r="B2819" s="343" t="s">
        <v>2846</v>
      </c>
      <c r="C2819" s="296" t="s">
        <v>26</v>
      </c>
      <c r="D2819" s="344">
        <v>7377.96</v>
      </c>
      <c r="E2819" s="360"/>
      <c r="F2819" s="344">
        <v>0</v>
      </c>
      <c r="G2819" s="360"/>
      <c r="H2819" s="344">
        <v>0</v>
      </c>
      <c r="I2819" s="360"/>
      <c r="J2819" s="344">
        <v>0</v>
      </c>
      <c r="K2819" s="360"/>
      <c r="L2819" s="344">
        <v>0</v>
      </c>
      <c r="M2819" s="360"/>
      <c r="N2819" s="344">
        <v>0</v>
      </c>
      <c r="O2819" s="360"/>
      <c r="P2819" s="344">
        <v>0</v>
      </c>
      <c r="Q2819" s="360"/>
      <c r="R2819" s="344">
        <v>0</v>
      </c>
    </row>
    <row r="2820" spans="1:18">
      <c r="A2820" s="296">
        <v>2003764</v>
      </c>
      <c r="B2820" s="343" t="s">
        <v>2847</v>
      </c>
      <c r="C2820" s="296" t="s">
        <v>26</v>
      </c>
      <c r="D2820" s="344">
        <v>7992.82</v>
      </c>
      <c r="E2820" s="360"/>
      <c r="F2820" s="344">
        <v>0</v>
      </c>
      <c r="G2820" s="360"/>
      <c r="H2820" s="344">
        <v>0</v>
      </c>
      <c r="I2820" s="360"/>
      <c r="J2820" s="344">
        <v>0</v>
      </c>
      <c r="K2820" s="360"/>
      <c r="L2820" s="344">
        <v>0</v>
      </c>
      <c r="M2820" s="360"/>
      <c r="N2820" s="344">
        <v>0</v>
      </c>
      <c r="O2820" s="360"/>
      <c r="P2820" s="344">
        <v>0</v>
      </c>
      <c r="Q2820" s="360"/>
      <c r="R2820" s="344">
        <v>0</v>
      </c>
    </row>
    <row r="2821" spans="1:18">
      <c r="A2821" s="296">
        <v>2003763</v>
      </c>
      <c r="B2821" s="343" t="s">
        <v>2848</v>
      </c>
      <c r="C2821" s="296" t="s">
        <v>26</v>
      </c>
      <c r="D2821" s="344">
        <v>7350.96</v>
      </c>
      <c r="E2821" s="360"/>
      <c r="F2821" s="344">
        <v>0</v>
      </c>
      <c r="G2821" s="360"/>
      <c r="H2821" s="344">
        <v>0</v>
      </c>
      <c r="I2821" s="360"/>
      <c r="J2821" s="344">
        <v>0</v>
      </c>
      <c r="K2821" s="360"/>
      <c r="L2821" s="344">
        <v>0</v>
      </c>
      <c r="M2821" s="360"/>
      <c r="N2821" s="344">
        <v>0</v>
      </c>
      <c r="O2821" s="360"/>
      <c r="P2821" s="344">
        <v>0</v>
      </c>
      <c r="Q2821" s="360"/>
      <c r="R2821" s="344">
        <v>0</v>
      </c>
    </row>
    <row r="2822" spans="1:18">
      <c r="A2822" s="296">
        <v>2003766</v>
      </c>
      <c r="B2822" s="343" t="s">
        <v>2849</v>
      </c>
      <c r="C2822" s="296" t="s">
        <v>26</v>
      </c>
      <c r="D2822" s="344">
        <v>7943.29</v>
      </c>
      <c r="E2822" s="360"/>
      <c r="F2822" s="344">
        <v>0</v>
      </c>
      <c r="G2822" s="360"/>
      <c r="H2822" s="344">
        <v>0</v>
      </c>
      <c r="I2822" s="360"/>
      <c r="J2822" s="344">
        <v>0</v>
      </c>
      <c r="K2822" s="360"/>
      <c r="L2822" s="344">
        <v>0</v>
      </c>
      <c r="M2822" s="360"/>
      <c r="N2822" s="344">
        <v>0</v>
      </c>
      <c r="O2822" s="360"/>
      <c r="P2822" s="344">
        <v>0</v>
      </c>
      <c r="Q2822" s="360"/>
      <c r="R2822" s="344">
        <v>0</v>
      </c>
    </row>
    <row r="2823" spans="1:18">
      <c r="A2823" s="296">
        <v>2003765</v>
      </c>
      <c r="B2823" s="343" t="s">
        <v>2850</v>
      </c>
      <c r="C2823" s="296" t="s">
        <v>26</v>
      </c>
      <c r="D2823" s="344">
        <v>7317.96</v>
      </c>
      <c r="E2823" s="360"/>
      <c r="F2823" s="344">
        <v>0</v>
      </c>
      <c r="G2823" s="360"/>
      <c r="H2823" s="344">
        <v>0</v>
      </c>
      <c r="I2823" s="360"/>
      <c r="J2823" s="344">
        <v>0</v>
      </c>
      <c r="K2823" s="360"/>
      <c r="L2823" s="344">
        <v>0</v>
      </c>
      <c r="M2823" s="360"/>
      <c r="N2823" s="344">
        <v>0</v>
      </c>
      <c r="O2823" s="360"/>
      <c r="P2823" s="344">
        <v>0</v>
      </c>
      <c r="Q2823" s="360"/>
      <c r="R2823" s="344">
        <v>0</v>
      </c>
    </row>
    <row r="2824" spans="1:18">
      <c r="A2824" s="296">
        <v>2003642</v>
      </c>
      <c r="B2824" s="343" t="s">
        <v>2851</v>
      </c>
      <c r="C2824" s="296" t="s">
        <v>26</v>
      </c>
      <c r="D2824" s="344">
        <v>1671.99</v>
      </c>
      <c r="E2824" s="360"/>
      <c r="F2824" s="344">
        <v>0</v>
      </c>
      <c r="G2824" s="360"/>
      <c r="H2824" s="344">
        <v>0</v>
      </c>
      <c r="I2824" s="360"/>
      <c r="J2824" s="344">
        <v>0</v>
      </c>
      <c r="K2824" s="360"/>
      <c r="L2824" s="344">
        <v>0</v>
      </c>
      <c r="M2824" s="360"/>
      <c r="N2824" s="344">
        <v>0</v>
      </c>
      <c r="O2824" s="360"/>
      <c r="P2824" s="344">
        <v>0</v>
      </c>
      <c r="Q2824" s="360"/>
      <c r="R2824" s="344">
        <v>0</v>
      </c>
    </row>
    <row r="2825" spans="1:18">
      <c r="A2825" s="296">
        <v>2003641</v>
      </c>
      <c r="B2825" s="343" t="s">
        <v>2852</v>
      </c>
      <c r="C2825" s="296" t="s">
        <v>26</v>
      </c>
      <c r="D2825" s="344">
        <v>1460.04</v>
      </c>
      <c r="E2825" s="360"/>
      <c r="F2825" s="344">
        <v>0</v>
      </c>
      <c r="G2825" s="360"/>
      <c r="H2825" s="344">
        <v>0</v>
      </c>
      <c r="I2825" s="360"/>
      <c r="J2825" s="344">
        <v>0</v>
      </c>
      <c r="K2825" s="360"/>
      <c r="L2825" s="344">
        <v>0</v>
      </c>
      <c r="M2825" s="360"/>
      <c r="N2825" s="344">
        <v>0</v>
      </c>
      <c r="O2825" s="360"/>
      <c r="P2825" s="344">
        <v>0</v>
      </c>
      <c r="Q2825" s="360"/>
      <c r="R2825" s="344">
        <v>0</v>
      </c>
    </row>
    <row r="2826" spans="1:18">
      <c r="A2826" s="296">
        <v>2003644</v>
      </c>
      <c r="B2826" s="343" t="s">
        <v>2853</v>
      </c>
      <c r="C2826" s="296" t="s">
        <v>26</v>
      </c>
      <c r="D2826" s="344">
        <v>1644.97</v>
      </c>
      <c r="E2826" s="360"/>
      <c r="F2826" s="344">
        <v>0</v>
      </c>
      <c r="G2826" s="360"/>
      <c r="H2826" s="344">
        <v>0</v>
      </c>
      <c r="I2826" s="360"/>
      <c r="J2826" s="344">
        <v>0</v>
      </c>
      <c r="K2826" s="360"/>
      <c r="L2826" s="344">
        <v>0</v>
      </c>
      <c r="M2826" s="360"/>
      <c r="N2826" s="344">
        <v>0</v>
      </c>
      <c r="O2826" s="360"/>
      <c r="P2826" s="344">
        <v>0</v>
      </c>
      <c r="Q2826" s="360"/>
      <c r="R2826" s="344">
        <v>0</v>
      </c>
    </row>
    <row r="2827" spans="1:18">
      <c r="A2827" s="296">
        <v>2003643</v>
      </c>
      <c r="B2827" s="343" t="s">
        <v>2854</v>
      </c>
      <c r="C2827" s="296" t="s">
        <v>26</v>
      </c>
      <c r="D2827" s="344">
        <v>1442.04</v>
      </c>
      <c r="E2827" s="360"/>
      <c r="F2827" s="344">
        <v>0</v>
      </c>
      <c r="G2827" s="360"/>
      <c r="H2827" s="344">
        <v>0</v>
      </c>
      <c r="I2827" s="360"/>
      <c r="J2827" s="344">
        <v>0</v>
      </c>
      <c r="K2827" s="360"/>
      <c r="L2827" s="344">
        <v>0</v>
      </c>
      <c r="M2827" s="360"/>
      <c r="N2827" s="344">
        <v>0</v>
      </c>
      <c r="O2827" s="360"/>
      <c r="P2827" s="344">
        <v>0</v>
      </c>
      <c r="Q2827" s="360"/>
      <c r="R2827" s="344">
        <v>0</v>
      </c>
    </row>
    <row r="2828" spans="1:18">
      <c r="A2828" s="296">
        <v>2003646</v>
      </c>
      <c r="B2828" s="343" t="s">
        <v>2855</v>
      </c>
      <c r="C2828" s="296" t="s">
        <v>26</v>
      </c>
      <c r="D2828" s="344">
        <v>2247.36</v>
      </c>
      <c r="E2828" s="360"/>
      <c r="F2828" s="344">
        <v>0</v>
      </c>
      <c r="G2828" s="360"/>
      <c r="H2828" s="344">
        <v>0</v>
      </c>
      <c r="I2828" s="360"/>
      <c r="J2828" s="344">
        <v>0</v>
      </c>
      <c r="K2828" s="360"/>
      <c r="L2828" s="344">
        <v>0</v>
      </c>
      <c r="M2828" s="360"/>
      <c r="N2828" s="344">
        <v>0</v>
      </c>
      <c r="O2828" s="360"/>
      <c r="P2828" s="344">
        <v>0</v>
      </c>
      <c r="Q2828" s="360"/>
      <c r="R2828" s="344">
        <v>0</v>
      </c>
    </row>
    <row r="2829" spans="1:18">
      <c r="A2829" s="296">
        <v>2003645</v>
      </c>
      <c r="B2829" s="343" t="s">
        <v>2856</v>
      </c>
      <c r="C2829" s="296" t="s">
        <v>26</v>
      </c>
      <c r="D2829" s="344">
        <v>1955.74</v>
      </c>
      <c r="E2829" s="360"/>
      <c r="F2829" s="344">
        <v>0</v>
      </c>
      <c r="G2829" s="360"/>
      <c r="H2829" s="344">
        <v>0</v>
      </c>
      <c r="I2829" s="360"/>
      <c r="J2829" s="344">
        <v>0</v>
      </c>
      <c r="K2829" s="360"/>
      <c r="L2829" s="344">
        <v>0</v>
      </c>
      <c r="M2829" s="360"/>
      <c r="N2829" s="344">
        <v>0</v>
      </c>
      <c r="O2829" s="360"/>
      <c r="P2829" s="344">
        <v>0</v>
      </c>
      <c r="Q2829" s="360"/>
      <c r="R2829" s="344">
        <v>0</v>
      </c>
    </row>
    <row r="2830" spans="1:18">
      <c r="A2830" s="296">
        <v>2003648</v>
      </c>
      <c r="B2830" s="343" t="s">
        <v>2857</v>
      </c>
      <c r="C2830" s="296" t="s">
        <v>26</v>
      </c>
      <c r="D2830" s="344">
        <v>2899.43</v>
      </c>
      <c r="E2830" s="360"/>
      <c r="F2830" s="344">
        <v>0</v>
      </c>
      <c r="G2830" s="360"/>
      <c r="H2830" s="344">
        <v>0</v>
      </c>
      <c r="I2830" s="360"/>
      <c r="J2830" s="344">
        <v>0</v>
      </c>
      <c r="K2830" s="360"/>
      <c r="L2830" s="344">
        <v>0</v>
      </c>
      <c r="M2830" s="360"/>
      <c r="N2830" s="344">
        <v>0</v>
      </c>
      <c r="O2830" s="360"/>
      <c r="P2830" s="344">
        <v>0</v>
      </c>
      <c r="Q2830" s="360"/>
      <c r="R2830" s="344">
        <v>0</v>
      </c>
    </row>
    <row r="2831" spans="1:18">
      <c r="A2831" s="296">
        <v>2003647</v>
      </c>
      <c r="B2831" s="343" t="s">
        <v>2858</v>
      </c>
      <c r="C2831" s="296" t="s">
        <v>26</v>
      </c>
      <c r="D2831" s="344">
        <v>2532.65</v>
      </c>
      <c r="E2831" s="360"/>
      <c r="F2831" s="344">
        <v>0</v>
      </c>
      <c r="G2831" s="360"/>
      <c r="H2831" s="344">
        <v>0</v>
      </c>
      <c r="I2831" s="360"/>
      <c r="J2831" s="344">
        <v>0</v>
      </c>
      <c r="K2831" s="360"/>
      <c r="L2831" s="344">
        <v>0</v>
      </c>
      <c r="M2831" s="360"/>
      <c r="N2831" s="344">
        <v>0</v>
      </c>
      <c r="O2831" s="360"/>
      <c r="P2831" s="344">
        <v>0</v>
      </c>
      <c r="Q2831" s="360"/>
      <c r="R2831" s="344">
        <v>0</v>
      </c>
    </row>
    <row r="2832" spans="1:18">
      <c r="A2832" s="296">
        <v>2003650</v>
      </c>
      <c r="B2832" s="343" t="s">
        <v>2859</v>
      </c>
      <c r="C2832" s="296" t="s">
        <v>26</v>
      </c>
      <c r="D2832" s="344">
        <v>3454.86</v>
      </c>
      <c r="E2832" s="360"/>
      <c r="F2832" s="344">
        <v>0</v>
      </c>
      <c r="G2832" s="360"/>
      <c r="H2832" s="344">
        <v>0</v>
      </c>
      <c r="I2832" s="360"/>
      <c r="J2832" s="344">
        <v>0</v>
      </c>
      <c r="K2832" s="360"/>
      <c r="L2832" s="344">
        <v>0</v>
      </c>
      <c r="M2832" s="360"/>
      <c r="N2832" s="344">
        <v>0</v>
      </c>
      <c r="O2832" s="360"/>
      <c r="P2832" s="344">
        <v>0</v>
      </c>
      <c r="Q2832" s="360"/>
      <c r="R2832" s="344">
        <v>0</v>
      </c>
    </row>
    <row r="2833" spans="1:18">
      <c r="A2833" s="296">
        <v>2003649</v>
      </c>
      <c r="B2833" s="343" t="s">
        <v>2860</v>
      </c>
      <c r="C2833" s="296" t="s">
        <v>26</v>
      </c>
      <c r="D2833" s="344">
        <v>3030.96</v>
      </c>
      <c r="E2833" s="360"/>
      <c r="F2833" s="344">
        <v>0</v>
      </c>
      <c r="G2833" s="360"/>
      <c r="H2833" s="344">
        <v>0</v>
      </c>
      <c r="I2833" s="360"/>
      <c r="J2833" s="344">
        <v>0</v>
      </c>
      <c r="K2833" s="360"/>
      <c r="L2833" s="344">
        <v>0</v>
      </c>
      <c r="M2833" s="360"/>
      <c r="N2833" s="344">
        <v>0</v>
      </c>
      <c r="O2833" s="360"/>
      <c r="P2833" s="344">
        <v>0</v>
      </c>
      <c r="Q2833" s="360"/>
      <c r="R2833" s="344">
        <v>0</v>
      </c>
    </row>
    <row r="2834" spans="1:18">
      <c r="A2834" s="296">
        <v>2003652</v>
      </c>
      <c r="B2834" s="343" t="s">
        <v>2861</v>
      </c>
      <c r="C2834" s="296" t="s">
        <v>26</v>
      </c>
      <c r="D2834" s="344">
        <v>4445.05</v>
      </c>
      <c r="E2834" s="360"/>
      <c r="F2834" s="344">
        <v>0</v>
      </c>
      <c r="G2834" s="360"/>
      <c r="H2834" s="344">
        <v>0</v>
      </c>
      <c r="I2834" s="360"/>
      <c r="J2834" s="344">
        <v>0</v>
      </c>
      <c r="K2834" s="360"/>
      <c r="L2834" s="344">
        <v>0</v>
      </c>
      <c r="M2834" s="360"/>
      <c r="N2834" s="344">
        <v>0</v>
      </c>
      <c r="O2834" s="360"/>
      <c r="P2834" s="344">
        <v>0</v>
      </c>
      <c r="Q2834" s="360"/>
      <c r="R2834" s="344">
        <v>0</v>
      </c>
    </row>
    <row r="2835" spans="1:18">
      <c r="A2835" s="296">
        <v>2003651</v>
      </c>
      <c r="B2835" s="343" t="s">
        <v>2862</v>
      </c>
      <c r="C2835" s="296" t="s">
        <v>26</v>
      </c>
      <c r="D2835" s="344">
        <v>3932.46</v>
      </c>
      <c r="E2835" s="360"/>
      <c r="F2835" s="344">
        <v>0</v>
      </c>
      <c r="G2835" s="360"/>
      <c r="H2835" s="344">
        <v>0</v>
      </c>
      <c r="I2835" s="360"/>
      <c r="J2835" s="344">
        <v>0</v>
      </c>
      <c r="K2835" s="360"/>
      <c r="L2835" s="344">
        <v>0</v>
      </c>
      <c r="M2835" s="360"/>
      <c r="N2835" s="344">
        <v>0</v>
      </c>
      <c r="O2835" s="360"/>
      <c r="P2835" s="344">
        <v>0</v>
      </c>
      <c r="Q2835" s="360"/>
      <c r="R2835" s="344">
        <v>0</v>
      </c>
    </row>
    <row r="2836" spans="1:18">
      <c r="A2836" s="296">
        <v>2003654</v>
      </c>
      <c r="B2836" s="343" t="s">
        <v>2863</v>
      </c>
      <c r="C2836" s="296" t="s">
        <v>26</v>
      </c>
      <c r="D2836" s="344">
        <v>1999.31</v>
      </c>
      <c r="E2836" s="360"/>
      <c r="F2836" s="344">
        <v>0</v>
      </c>
      <c r="G2836" s="360"/>
      <c r="H2836" s="344">
        <v>0</v>
      </c>
      <c r="I2836" s="360"/>
      <c r="J2836" s="344">
        <v>0</v>
      </c>
      <c r="K2836" s="360"/>
      <c r="L2836" s="344">
        <v>0</v>
      </c>
      <c r="M2836" s="360"/>
      <c r="N2836" s="344">
        <v>0</v>
      </c>
      <c r="O2836" s="360"/>
      <c r="P2836" s="344">
        <v>0</v>
      </c>
      <c r="Q2836" s="360"/>
      <c r="R2836" s="344">
        <v>0</v>
      </c>
    </row>
    <row r="2837" spans="1:18">
      <c r="A2837" s="296">
        <v>2003653</v>
      </c>
      <c r="B2837" s="343" t="s">
        <v>2864</v>
      </c>
      <c r="C2837" s="296" t="s">
        <v>26</v>
      </c>
      <c r="D2837" s="344">
        <v>1746.77</v>
      </c>
      <c r="E2837" s="360"/>
      <c r="F2837" s="344">
        <v>0</v>
      </c>
      <c r="G2837" s="360"/>
      <c r="H2837" s="344">
        <v>0</v>
      </c>
      <c r="I2837" s="360"/>
      <c r="J2837" s="344">
        <v>0</v>
      </c>
      <c r="K2837" s="360"/>
      <c r="L2837" s="344">
        <v>0</v>
      </c>
      <c r="M2837" s="360"/>
      <c r="N2837" s="344">
        <v>0</v>
      </c>
      <c r="O2837" s="360"/>
      <c r="P2837" s="344">
        <v>0</v>
      </c>
      <c r="Q2837" s="360"/>
      <c r="R2837" s="344">
        <v>0</v>
      </c>
    </row>
    <row r="2838" spans="1:18">
      <c r="A2838" s="296">
        <v>2003656</v>
      </c>
      <c r="B2838" s="343" t="s">
        <v>2865</v>
      </c>
      <c r="C2838" s="296" t="s">
        <v>26</v>
      </c>
      <c r="D2838" s="344">
        <v>1967.79</v>
      </c>
      <c r="E2838" s="360"/>
      <c r="F2838" s="344">
        <v>0</v>
      </c>
      <c r="G2838" s="360"/>
      <c r="H2838" s="344">
        <v>0</v>
      </c>
      <c r="I2838" s="360"/>
      <c r="J2838" s="344">
        <v>0</v>
      </c>
      <c r="K2838" s="360"/>
      <c r="L2838" s="344">
        <v>0</v>
      </c>
      <c r="M2838" s="360"/>
      <c r="N2838" s="344">
        <v>0</v>
      </c>
      <c r="O2838" s="360"/>
      <c r="P2838" s="344">
        <v>0</v>
      </c>
      <c r="Q2838" s="360"/>
      <c r="R2838" s="344">
        <v>0</v>
      </c>
    </row>
    <row r="2839" spans="1:18">
      <c r="A2839" s="296">
        <v>2003655</v>
      </c>
      <c r="B2839" s="343" t="s">
        <v>2866</v>
      </c>
      <c r="C2839" s="296" t="s">
        <v>26</v>
      </c>
      <c r="D2839" s="344">
        <v>1725.77</v>
      </c>
      <c r="E2839" s="360"/>
      <c r="F2839" s="344">
        <v>0</v>
      </c>
      <c r="G2839" s="360"/>
      <c r="H2839" s="344">
        <v>0</v>
      </c>
      <c r="I2839" s="360"/>
      <c r="J2839" s="344">
        <v>0</v>
      </c>
      <c r="K2839" s="360"/>
      <c r="L2839" s="344">
        <v>0</v>
      </c>
      <c r="M2839" s="360"/>
      <c r="N2839" s="344">
        <v>0</v>
      </c>
      <c r="O2839" s="360"/>
      <c r="P2839" s="344">
        <v>0</v>
      </c>
      <c r="Q2839" s="360"/>
      <c r="R2839" s="344">
        <v>0</v>
      </c>
    </row>
    <row r="2840" spans="1:18">
      <c r="A2840" s="296">
        <v>2003658</v>
      </c>
      <c r="B2840" s="343" t="s">
        <v>2867</v>
      </c>
      <c r="C2840" s="296" t="s">
        <v>26</v>
      </c>
      <c r="D2840" s="344">
        <v>2622.26</v>
      </c>
      <c r="E2840" s="360"/>
      <c r="F2840" s="344">
        <v>0</v>
      </c>
      <c r="G2840" s="360"/>
      <c r="H2840" s="344">
        <v>0</v>
      </c>
      <c r="I2840" s="360"/>
      <c r="J2840" s="344">
        <v>0</v>
      </c>
      <c r="K2840" s="360"/>
      <c r="L2840" s="344">
        <v>0</v>
      </c>
      <c r="M2840" s="360"/>
      <c r="N2840" s="344">
        <v>0</v>
      </c>
      <c r="O2840" s="360"/>
      <c r="P2840" s="344">
        <v>0</v>
      </c>
      <c r="Q2840" s="360"/>
      <c r="R2840" s="344">
        <v>0</v>
      </c>
    </row>
    <row r="2841" spans="1:18">
      <c r="A2841" s="296">
        <v>2003657</v>
      </c>
      <c r="B2841" s="343" t="s">
        <v>2868</v>
      </c>
      <c r="C2841" s="296" t="s">
        <v>26</v>
      </c>
      <c r="D2841" s="344">
        <v>2281.04</v>
      </c>
      <c r="E2841" s="360"/>
      <c r="F2841" s="344">
        <v>0</v>
      </c>
      <c r="G2841" s="360"/>
      <c r="H2841" s="344">
        <v>0</v>
      </c>
      <c r="I2841" s="360"/>
      <c r="J2841" s="344">
        <v>0</v>
      </c>
      <c r="K2841" s="360"/>
      <c r="L2841" s="344">
        <v>0</v>
      </c>
      <c r="M2841" s="360"/>
      <c r="N2841" s="344">
        <v>0</v>
      </c>
      <c r="O2841" s="360"/>
      <c r="P2841" s="344">
        <v>0</v>
      </c>
      <c r="Q2841" s="360"/>
      <c r="R2841" s="344">
        <v>0</v>
      </c>
    </row>
    <row r="2842" spans="1:18">
      <c r="A2842" s="296">
        <v>2003660</v>
      </c>
      <c r="B2842" s="343" t="s">
        <v>2869</v>
      </c>
      <c r="C2842" s="296" t="s">
        <v>26</v>
      </c>
      <c r="D2842" s="344">
        <v>3299.8</v>
      </c>
      <c r="E2842" s="360"/>
      <c r="F2842" s="344">
        <v>0</v>
      </c>
      <c r="G2842" s="360"/>
      <c r="H2842" s="344">
        <v>0</v>
      </c>
      <c r="I2842" s="360"/>
      <c r="J2842" s="344">
        <v>0</v>
      </c>
      <c r="K2842" s="360"/>
      <c r="L2842" s="344">
        <v>0</v>
      </c>
      <c r="M2842" s="360"/>
      <c r="N2842" s="344">
        <v>0</v>
      </c>
      <c r="O2842" s="360"/>
      <c r="P2842" s="344">
        <v>0</v>
      </c>
      <c r="Q2842" s="360"/>
      <c r="R2842" s="344">
        <v>0</v>
      </c>
    </row>
    <row r="2843" spans="1:18">
      <c r="A2843" s="296">
        <v>2003659</v>
      </c>
      <c r="B2843" s="343" t="s">
        <v>2870</v>
      </c>
      <c r="C2843" s="296" t="s">
        <v>26</v>
      </c>
      <c r="D2843" s="344">
        <v>2880.41</v>
      </c>
      <c r="E2843" s="360"/>
      <c r="F2843" s="344">
        <v>0</v>
      </c>
      <c r="G2843" s="360"/>
      <c r="H2843" s="344">
        <v>0</v>
      </c>
      <c r="I2843" s="360"/>
      <c r="J2843" s="344">
        <v>0</v>
      </c>
      <c r="K2843" s="360"/>
      <c r="L2843" s="344">
        <v>0</v>
      </c>
      <c r="M2843" s="360"/>
      <c r="N2843" s="344">
        <v>0</v>
      </c>
      <c r="O2843" s="360"/>
      <c r="P2843" s="344">
        <v>0</v>
      </c>
      <c r="Q2843" s="360"/>
      <c r="R2843" s="344">
        <v>0</v>
      </c>
    </row>
    <row r="2844" spans="1:18">
      <c r="A2844" s="296">
        <v>2003662</v>
      </c>
      <c r="B2844" s="343" t="s">
        <v>2871</v>
      </c>
      <c r="C2844" s="296" t="s">
        <v>26</v>
      </c>
      <c r="D2844" s="344">
        <v>3885.2</v>
      </c>
      <c r="E2844" s="360"/>
      <c r="F2844" s="344">
        <v>0</v>
      </c>
      <c r="G2844" s="360"/>
      <c r="H2844" s="344">
        <v>0</v>
      </c>
      <c r="I2844" s="360"/>
      <c r="J2844" s="344">
        <v>0</v>
      </c>
      <c r="K2844" s="360"/>
      <c r="L2844" s="344">
        <v>0</v>
      </c>
      <c r="M2844" s="360"/>
      <c r="N2844" s="344">
        <v>0</v>
      </c>
      <c r="O2844" s="360"/>
      <c r="P2844" s="344">
        <v>0</v>
      </c>
      <c r="Q2844" s="360"/>
      <c r="R2844" s="344">
        <v>0</v>
      </c>
    </row>
    <row r="2845" spans="1:18">
      <c r="A2845" s="296">
        <v>2003661</v>
      </c>
      <c r="B2845" s="343" t="s">
        <v>2872</v>
      </c>
      <c r="C2845" s="296" t="s">
        <v>26</v>
      </c>
      <c r="D2845" s="344">
        <v>3404.18</v>
      </c>
      <c r="E2845" s="360"/>
      <c r="F2845" s="344">
        <v>0</v>
      </c>
      <c r="G2845" s="360"/>
      <c r="H2845" s="344">
        <v>0</v>
      </c>
      <c r="I2845" s="360"/>
      <c r="J2845" s="344">
        <v>0</v>
      </c>
      <c r="K2845" s="360"/>
      <c r="L2845" s="344">
        <v>0</v>
      </c>
      <c r="M2845" s="360"/>
      <c r="N2845" s="344">
        <v>0</v>
      </c>
      <c r="O2845" s="360"/>
      <c r="P2845" s="344">
        <v>0</v>
      </c>
      <c r="Q2845" s="360"/>
      <c r="R2845" s="344">
        <v>0</v>
      </c>
    </row>
    <row r="2846" spans="1:18">
      <c r="A2846" s="296">
        <v>2003664</v>
      </c>
      <c r="B2846" s="343" t="s">
        <v>2873</v>
      </c>
      <c r="C2846" s="296" t="s">
        <v>26</v>
      </c>
      <c r="D2846" s="344">
        <v>4804.1400000000003</v>
      </c>
      <c r="E2846" s="360"/>
      <c r="F2846" s="344">
        <v>0</v>
      </c>
      <c r="G2846" s="360"/>
      <c r="H2846" s="344">
        <v>0</v>
      </c>
      <c r="I2846" s="360"/>
      <c r="J2846" s="344">
        <v>0</v>
      </c>
      <c r="K2846" s="360"/>
      <c r="L2846" s="344">
        <v>0</v>
      </c>
      <c r="M2846" s="360"/>
      <c r="N2846" s="344">
        <v>0</v>
      </c>
      <c r="O2846" s="360"/>
      <c r="P2846" s="344">
        <v>0</v>
      </c>
      <c r="Q2846" s="360"/>
      <c r="R2846" s="344">
        <v>0</v>
      </c>
    </row>
    <row r="2847" spans="1:18">
      <c r="A2847" s="296">
        <v>2003663</v>
      </c>
      <c r="B2847" s="343" t="s">
        <v>2874</v>
      </c>
      <c r="C2847" s="296" t="s">
        <v>26</v>
      </c>
      <c r="D2847" s="344">
        <v>4229.91</v>
      </c>
      <c r="E2847" s="360"/>
      <c r="F2847" s="344">
        <v>0</v>
      </c>
      <c r="G2847" s="360"/>
      <c r="H2847" s="344">
        <v>0</v>
      </c>
      <c r="I2847" s="360"/>
      <c r="J2847" s="344">
        <v>0</v>
      </c>
      <c r="K2847" s="360"/>
      <c r="L2847" s="344">
        <v>0</v>
      </c>
      <c r="M2847" s="360"/>
      <c r="N2847" s="344">
        <v>0</v>
      </c>
      <c r="O2847" s="360"/>
      <c r="P2847" s="344">
        <v>0</v>
      </c>
      <c r="Q2847" s="360"/>
      <c r="R2847" s="344">
        <v>0</v>
      </c>
    </row>
    <row r="2848" spans="1:18">
      <c r="A2848" s="296">
        <v>2003666</v>
      </c>
      <c r="B2848" s="343" t="s">
        <v>2875</v>
      </c>
      <c r="C2848" s="296" t="s">
        <v>26</v>
      </c>
      <c r="D2848" s="344">
        <v>2331.13</v>
      </c>
      <c r="E2848" s="360"/>
      <c r="F2848" s="344">
        <v>0</v>
      </c>
      <c r="G2848" s="360"/>
      <c r="H2848" s="344">
        <v>0</v>
      </c>
      <c r="I2848" s="360"/>
      <c r="J2848" s="344">
        <v>0</v>
      </c>
      <c r="K2848" s="360"/>
      <c r="L2848" s="344">
        <v>0</v>
      </c>
      <c r="M2848" s="360"/>
      <c r="N2848" s="344">
        <v>0</v>
      </c>
      <c r="O2848" s="360"/>
      <c r="P2848" s="344">
        <v>0</v>
      </c>
      <c r="Q2848" s="360"/>
      <c r="R2848" s="344">
        <v>0</v>
      </c>
    </row>
    <row r="2849" spans="1:18">
      <c r="A2849" s="296">
        <v>2003665</v>
      </c>
      <c r="B2849" s="343" t="s">
        <v>2876</v>
      </c>
      <c r="C2849" s="296" t="s">
        <v>26</v>
      </c>
      <c r="D2849" s="344">
        <v>2036.5</v>
      </c>
      <c r="E2849" s="360"/>
      <c r="F2849" s="344">
        <v>0</v>
      </c>
      <c r="G2849" s="360"/>
      <c r="H2849" s="344">
        <v>0</v>
      </c>
      <c r="I2849" s="360"/>
      <c r="J2849" s="344">
        <v>0</v>
      </c>
      <c r="K2849" s="360"/>
      <c r="L2849" s="344">
        <v>0</v>
      </c>
      <c r="M2849" s="360"/>
      <c r="N2849" s="344">
        <v>0</v>
      </c>
      <c r="O2849" s="360"/>
      <c r="P2849" s="344">
        <v>0</v>
      </c>
      <c r="Q2849" s="360"/>
      <c r="R2849" s="344">
        <v>0</v>
      </c>
    </row>
    <row r="2850" spans="1:18">
      <c r="A2850" s="296">
        <v>2003668</v>
      </c>
      <c r="B2850" s="343" t="s">
        <v>2877</v>
      </c>
      <c r="C2850" s="296" t="s">
        <v>26</v>
      </c>
      <c r="D2850" s="344">
        <v>2304.11</v>
      </c>
      <c r="E2850" s="360"/>
      <c r="F2850" s="344">
        <v>0</v>
      </c>
      <c r="G2850" s="360"/>
      <c r="H2850" s="344">
        <v>0</v>
      </c>
      <c r="I2850" s="360"/>
      <c r="J2850" s="344">
        <v>0</v>
      </c>
      <c r="K2850" s="360"/>
      <c r="L2850" s="344">
        <v>0</v>
      </c>
      <c r="M2850" s="360"/>
      <c r="N2850" s="344">
        <v>0</v>
      </c>
      <c r="O2850" s="360"/>
      <c r="P2850" s="344">
        <v>0</v>
      </c>
      <c r="Q2850" s="360"/>
      <c r="R2850" s="344">
        <v>0</v>
      </c>
    </row>
    <row r="2851" spans="1:18">
      <c r="A2851" s="296">
        <v>2003667</v>
      </c>
      <c r="B2851" s="343" t="s">
        <v>2878</v>
      </c>
      <c r="C2851" s="296" t="s">
        <v>26</v>
      </c>
      <c r="D2851" s="344">
        <v>2018.5</v>
      </c>
      <c r="E2851" s="360"/>
      <c r="F2851" s="344">
        <v>0</v>
      </c>
      <c r="G2851" s="360"/>
      <c r="H2851" s="344">
        <v>0</v>
      </c>
      <c r="I2851" s="360"/>
      <c r="J2851" s="344">
        <v>0</v>
      </c>
      <c r="K2851" s="360"/>
      <c r="L2851" s="344">
        <v>0</v>
      </c>
      <c r="M2851" s="360"/>
      <c r="N2851" s="344">
        <v>0</v>
      </c>
      <c r="O2851" s="360"/>
      <c r="P2851" s="344">
        <v>0</v>
      </c>
      <c r="Q2851" s="360"/>
      <c r="R2851" s="344">
        <v>0</v>
      </c>
    </row>
    <row r="2852" spans="1:18">
      <c r="A2852" s="296">
        <v>2003670</v>
      </c>
      <c r="B2852" s="343" t="s">
        <v>2879</v>
      </c>
      <c r="C2852" s="296" t="s">
        <v>26</v>
      </c>
      <c r="D2852" s="344">
        <v>3010.68</v>
      </c>
      <c r="E2852" s="360"/>
      <c r="F2852" s="344">
        <v>0</v>
      </c>
      <c r="G2852" s="360"/>
      <c r="H2852" s="344">
        <v>0</v>
      </c>
      <c r="I2852" s="360"/>
      <c r="J2852" s="344">
        <v>0</v>
      </c>
      <c r="K2852" s="360"/>
      <c r="L2852" s="344">
        <v>0</v>
      </c>
      <c r="M2852" s="360"/>
      <c r="N2852" s="344">
        <v>0</v>
      </c>
      <c r="O2852" s="360"/>
      <c r="P2852" s="344">
        <v>0</v>
      </c>
      <c r="Q2852" s="360"/>
      <c r="R2852" s="344">
        <v>0</v>
      </c>
    </row>
    <row r="2853" spans="1:18">
      <c r="A2853" s="296">
        <v>2003669</v>
      </c>
      <c r="B2853" s="343" t="s">
        <v>2880</v>
      </c>
      <c r="C2853" s="296" t="s">
        <v>26</v>
      </c>
      <c r="D2853" s="344">
        <v>2615.34</v>
      </c>
      <c r="E2853" s="360"/>
      <c r="F2853" s="344">
        <v>0</v>
      </c>
      <c r="G2853" s="360"/>
      <c r="H2853" s="344">
        <v>0</v>
      </c>
      <c r="I2853" s="360"/>
      <c r="J2853" s="344">
        <v>0</v>
      </c>
      <c r="K2853" s="360"/>
      <c r="L2853" s="344">
        <v>0</v>
      </c>
      <c r="M2853" s="360"/>
      <c r="N2853" s="344">
        <v>0</v>
      </c>
      <c r="O2853" s="360"/>
      <c r="P2853" s="344">
        <v>0</v>
      </c>
      <c r="Q2853" s="360"/>
      <c r="R2853" s="344">
        <v>0</v>
      </c>
    </row>
    <row r="2854" spans="1:18">
      <c r="A2854" s="296">
        <v>2003672</v>
      </c>
      <c r="B2854" s="343" t="s">
        <v>2881</v>
      </c>
      <c r="C2854" s="296" t="s">
        <v>26</v>
      </c>
      <c r="D2854" s="344">
        <v>3722.69</v>
      </c>
      <c r="E2854" s="360"/>
      <c r="F2854" s="344">
        <v>0</v>
      </c>
      <c r="G2854" s="360"/>
      <c r="H2854" s="344">
        <v>0</v>
      </c>
      <c r="I2854" s="360"/>
      <c r="J2854" s="344">
        <v>0</v>
      </c>
      <c r="K2854" s="360"/>
      <c r="L2854" s="344">
        <v>0</v>
      </c>
      <c r="M2854" s="360"/>
      <c r="N2854" s="344">
        <v>0</v>
      </c>
      <c r="O2854" s="360"/>
      <c r="P2854" s="344">
        <v>0</v>
      </c>
      <c r="Q2854" s="360"/>
      <c r="R2854" s="344">
        <v>0</v>
      </c>
    </row>
    <row r="2855" spans="1:18">
      <c r="A2855" s="296">
        <v>2003671</v>
      </c>
      <c r="B2855" s="343" t="s">
        <v>2882</v>
      </c>
      <c r="C2855" s="296" t="s">
        <v>26</v>
      </c>
      <c r="D2855" s="344">
        <v>3243.17</v>
      </c>
      <c r="E2855" s="360"/>
      <c r="F2855" s="344">
        <v>0</v>
      </c>
      <c r="G2855" s="360"/>
      <c r="H2855" s="344">
        <v>0</v>
      </c>
      <c r="I2855" s="360"/>
      <c r="J2855" s="344">
        <v>0</v>
      </c>
      <c r="K2855" s="360"/>
      <c r="L2855" s="344">
        <v>0</v>
      </c>
      <c r="M2855" s="360"/>
      <c r="N2855" s="344">
        <v>0</v>
      </c>
      <c r="O2855" s="360"/>
      <c r="P2855" s="344">
        <v>0</v>
      </c>
      <c r="Q2855" s="360"/>
      <c r="R2855" s="344">
        <v>0</v>
      </c>
    </row>
    <row r="2856" spans="1:18">
      <c r="A2856" s="296">
        <v>2003674</v>
      </c>
      <c r="B2856" s="343" t="s">
        <v>2883</v>
      </c>
      <c r="C2856" s="296" t="s">
        <v>26</v>
      </c>
      <c r="D2856" s="344">
        <v>4333.55</v>
      </c>
      <c r="E2856" s="360"/>
      <c r="F2856" s="344">
        <v>0</v>
      </c>
      <c r="G2856" s="360"/>
      <c r="H2856" s="344">
        <v>0</v>
      </c>
      <c r="I2856" s="360"/>
      <c r="J2856" s="344">
        <v>0</v>
      </c>
      <c r="K2856" s="360"/>
      <c r="L2856" s="344">
        <v>0</v>
      </c>
      <c r="M2856" s="360"/>
      <c r="N2856" s="344">
        <v>0</v>
      </c>
      <c r="O2856" s="360"/>
      <c r="P2856" s="344">
        <v>0</v>
      </c>
      <c r="Q2856" s="360"/>
      <c r="R2856" s="344">
        <v>0</v>
      </c>
    </row>
    <row r="2857" spans="1:18">
      <c r="A2857" s="296">
        <v>2003673</v>
      </c>
      <c r="B2857" s="343" t="s">
        <v>2884</v>
      </c>
      <c r="C2857" s="296" t="s">
        <v>26</v>
      </c>
      <c r="D2857" s="344">
        <v>3789.4</v>
      </c>
      <c r="E2857" s="360"/>
      <c r="F2857" s="344">
        <v>0</v>
      </c>
      <c r="G2857" s="360"/>
      <c r="H2857" s="344">
        <v>0</v>
      </c>
      <c r="I2857" s="360"/>
      <c r="J2857" s="344">
        <v>0</v>
      </c>
      <c r="K2857" s="360"/>
      <c r="L2857" s="344">
        <v>0</v>
      </c>
      <c r="M2857" s="360"/>
      <c r="N2857" s="344">
        <v>0</v>
      </c>
      <c r="O2857" s="360"/>
      <c r="P2857" s="344">
        <v>0</v>
      </c>
      <c r="Q2857" s="360"/>
      <c r="R2857" s="344">
        <v>0</v>
      </c>
    </row>
    <row r="2858" spans="1:18">
      <c r="A2858" s="296">
        <v>2003676</v>
      </c>
      <c r="B2858" s="343" t="s">
        <v>2885</v>
      </c>
      <c r="C2858" s="296" t="s">
        <v>26</v>
      </c>
      <c r="D2858" s="344">
        <v>5299.69</v>
      </c>
      <c r="E2858" s="360"/>
      <c r="F2858" s="344">
        <v>0</v>
      </c>
      <c r="G2858" s="360"/>
      <c r="H2858" s="344">
        <v>0</v>
      </c>
      <c r="I2858" s="360"/>
      <c r="J2858" s="344">
        <v>0</v>
      </c>
      <c r="K2858" s="360"/>
      <c r="L2858" s="344">
        <v>0</v>
      </c>
      <c r="M2858" s="360"/>
      <c r="N2858" s="344">
        <v>0</v>
      </c>
      <c r="O2858" s="360"/>
      <c r="P2858" s="344">
        <v>0</v>
      </c>
      <c r="Q2858" s="360"/>
      <c r="R2858" s="344">
        <v>0</v>
      </c>
    </row>
    <row r="2859" spans="1:18">
      <c r="A2859" s="296">
        <v>2003675</v>
      </c>
      <c r="B2859" s="343" t="s">
        <v>2886</v>
      </c>
      <c r="C2859" s="296" t="s">
        <v>26</v>
      </c>
      <c r="D2859" s="344">
        <v>4654.82</v>
      </c>
      <c r="E2859" s="360"/>
      <c r="F2859" s="344">
        <v>0</v>
      </c>
      <c r="G2859" s="360"/>
      <c r="H2859" s="344">
        <v>0</v>
      </c>
      <c r="I2859" s="360"/>
      <c r="J2859" s="344">
        <v>0</v>
      </c>
      <c r="K2859" s="360"/>
      <c r="L2859" s="344">
        <v>0</v>
      </c>
      <c r="M2859" s="360"/>
      <c r="N2859" s="344">
        <v>0</v>
      </c>
      <c r="O2859" s="360"/>
      <c r="P2859" s="344">
        <v>0</v>
      </c>
      <c r="Q2859" s="360"/>
      <c r="R2859" s="344">
        <v>0</v>
      </c>
    </row>
    <row r="2860" spans="1:18">
      <c r="A2860" s="296">
        <v>2003854</v>
      </c>
      <c r="B2860" s="343" t="s">
        <v>2887</v>
      </c>
      <c r="C2860" s="296" t="s">
        <v>222</v>
      </c>
      <c r="D2860" s="344">
        <v>143.5</v>
      </c>
      <c r="E2860" s="360"/>
      <c r="F2860" s="344">
        <v>0</v>
      </c>
      <c r="G2860" s="360"/>
      <c r="H2860" s="344">
        <v>0</v>
      </c>
      <c r="I2860" s="360"/>
      <c r="J2860" s="344">
        <v>0</v>
      </c>
      <c r="K2860" s="360"/>
      <c r="L2860" s="344">
        <v>0</v>
      </c>
      <c r="M2860" s="360"/>
      <c r="N2860" s="344">
        <v>0</v>
      </c>
      <c r="O2860" s="360"/>
      <c r="P2860" s="344">
        <v>0</v>
      </c>
      <c r="Q2860" s="360"/>
      <c r="R2860" s="344">
        <v>0</v>
      </c>
    </row>
    <row r="2861" spans="1:18">
      <c r="A2861" s="296">
        <v>2003855</v>
      </c>
      <c r="B2861" s="343" t="s">
        <v>2888</v>
      </c>
      <c r="C2861" s="296" t="s">
        <v>222</v>
      </c>
      <c r="D2861" s="344">
        <v>17.52</v>
      </c>
      <c r="E2861" s="360"/>
      <c r="F2861" s="344">
        <v>0</v>
      </c>
      <c r="G2861" s="360"/>
      <c r="H2861" s="344">
        <v>0</v>
      </c>
      <c r="I2861" s="360"/>
      <c r="J2861" s="344">
        <v>0</v>
      </c>
      <c r="K2861" s="360"/>
      <c r="L2861" s="344">
        <v>0</v>
      </c>
      <c r="M2861" s="360"/>
      <c r="N2861" s="344">
        <v>0</v>
      </c>
      <c r="O2861" s="360"/>
      <c r="P2861" s="344">
        <v>0</v>
      </c>
      <c r="Q2861" s="360"/>
      <c r="R2861" s="344">
        <v>0</v>
      </c>
    </row>
    <row r="2862" spans="1:18">
      <c r="A2862" s="296">
        <v>2003856</v>
      </c>
      <c r="B2862" s="343" t="s">
        <v>2889</v>
      </c>
      <c r="C2862" s="296" t="s">
        <v>222</v>
      </c>
      <c r="D2862" s="344">
        <v>183.91</v>
      </c>
      <c r="E2862" s="360"/>
      <c r="F2862" s="344">
        <v>0</v>
      </c>
      <c r="G2862" s="360"/>
      <c r="H2862" s="344">
        <v>0</v>
      </c>
      <c r="I2862" s="360"/>
      <c r="J2862" s="344">
        <v>0</v>
      </c>
      <c r="K2862" s="360"/>
      <c r="L2862" s="344">
        <v>0</v>
      </c>
      <c r="M2862" s="360"/>
      <c r="N2862" s="344">
        <v>0</v>
      </c>
      <c r="O2862" s="360"/>
      <c r="P2862" s="344">
        <v>0</v>
      </c>
      <c r="Q2862" s="360"/>
      <c r="R2862" s="344">
        <v>0</v>
      </c>
    </row>
    <row r="2863" spans="1:18">
      <c r="A2863" s="296">
        <v>2003857</v>
      </c>
      <c r="B2863" s="343" t="s">
        <v>2890</v>
      </c>
      <c r="C2863" s="296" t="s">
        <v>222</v>
      </c>
      <c r="D2863" s="344">
        <v>70.72</v>
      </c>
      <c r="E2863" s="360"/>
      <c r="F2863" s="344">
        <v>0</v>
      </c>
      <c r="G2863" s="360"/>
      <c r="H2863" s="344">
        <v>0</v>
      </c>
      <c r="I2863" s="360"/>
      <c r="J2863" s="344">
        <v>0</v>
      </c>
      <c r="K2863" s="360"/>
      <c r="L2863" s="344">
        <v>0</v>
      </c>
      <c r="M2863" s="360"/>
      <c r="N2863" s="344">
        <v>0</v>
      </c>
      <c r="O2863" s="360"/>
      <c r="P2863" s="344">
        <v>0</v>
      </c>
      <c r="Q2863" s="360"/>
      <c r="R2863" s="344">
        <v>0</v>
      </c>
    </row>
    <row r="2864" spans="1:18">
      <c r="A2864" s="296">
        <v>2019782</v>
      </c>
      <c r="B2864" s="343" t="s">
        <v>2891</v>
      </c>
      <c r="C2864" s="296" t="s">
        <v>105</v>
      </c>
      <c r="D2864" s="344">
        <v>1176.6099999999999</v>
      </c>
      <c r="E2864" s="360"/>
      <c r="F2864" s="344">
        <v>0</v>
      </c>
      <c r="G2864" s="360"/>
      <c r="H2864" s="344">
        <v>0</v>
      </c>
      <c r="I2864" s="360"/>
      <c r="J2864" s="344">
        <v>0</v>
      </c>
      <c r="K2864" s="360"/>
      <c r="L2864" s="344">
        <v>0</v>
      </c>
      <c r="M2864" s="360"/>
      <c r="N2864" s="344">
        <v>0</v>
      </c>
      <c r="O2864" s="360"/>
      <c r="P2864" s="344">
        <v>0</v>
      </c>
      <c r="Q2864" s="360"/>
      <c r="R2864" s="344">
        <v>0</v>
      </c>
    </row>
    <row r="2865" spans="1:18">
      <c r="A2865" s="296">
        <v>2019783</v>
      </c>
      <c r="B2865" s="343" t="s">
        <v>2892</v>
      </c>
      <c r="C2865" s="296" t="s">
        <v>105</v>
      </c>
      <c r="D2865" s="344">
        <v>1841.3</v>
      </c>
      <c r="E2865" s="360"/>
      <c r="F2865" s="344">
        <v>0</v>
      </c>
      <c r="G2865" s="360"/>
      <c r="H2865" s="344">
        <v>0</v>
      </c>
      <c r="I2865" s="360"/>
      <c r="J2865" s="344">
        <v>0</v>
      </c>
      <c r="K2865" s="360"/>
      <c r="L2865" s="344">
        <v>0</v>
      </c>
      <c r="M2865" s="360"/>
      <c r="N2865" s="344">
        <v>0</v>
      </c>
      <c r="O2865" s="360"/>
      <c r="P2865" s="344">
        <v>0</v>
      </c>
      <c r="Q2865" s="360"/>
      <c r="R2865" s="344">
        <v>0</v>
      </c>
    </row>
    <row r="2866" spans="1:18">
      <c r="A2866" s="296">
        <v>2019784</v>
      </c>
      <c r="B2866" s="343" t="s">
        <v>2893</v>
      </c>
      <c r="C2866" s="296" t="s">
        <v>105</v>
      </c>
      <c r="D2866" s="344">
        <v>2370.19</v>
      </c>
      <c r="E2866" s="360"/>
      <c r="F2866" s="344">
        <v>0</v>
      </c>
      <c r="G2866" s="360"/>
      <c r="H2866" s="344">
        <v>0</v>
      </c>
      <c r="I2866" s="360"/>
      <c r="J2866" s="344">
        <v>0</v>
      </c>
      <c r="K2866" s="360"/>
      <c r="L2866" s="344">
        <v>0</v>
      </c>
      <c r="M2866" s="360"/>
      <c r="N2866" s="344">
        <v>0</v>
      </c>
      <c r="O2866" s="360"/>
      <c r="P2866" s="344">
        <v>0</v>
      </c>
      <c r="Q2866" s="360"/>
      <c r="R2866" s="344">
        <v>0</v>
      </c>
    </row>
    <row r="2867" spans="1:18">
      <c r="A2867" s="296">
        <v>2019785</v>
      </c>
      <c r="B2867" s="343" t="s">
        <v>2894</v>
      </c>
      <c r="C2867" s="296" t="s">
        <v>105</v>
      </c>
      <c r="D2867" s="344">
        <v>3147.35</v>
      </c>
      <c r="E2867" s="360"/>
      <c r="F2867" s="344">
        <v>0</v>
      </c>
      <c r="G2867" s="360"/>
      <c r="H2867" s="344">
        <v>0</v>
      </c>
      <c r="I2867" s="360"/>
      <c r="J2867" s="344">
        <v>0</v>
      </c>
      <c r="K2867" s="360"/>
      <c r="L2867" s="344">
        <v>0</v>
      </c>
      <c r="M2867" s="360"/>
      <c r="N2867" s="344">
        <v>0</v>
      </c>
      <c r="O2867" s="360"/>
      <c r="P2867" s="344">
        <v>0</v>
      </c>
      <c r="Q2867" s="360"/>
      <c r="R2867" s="344">
        <v>0</v>
      </c>
    </row>
    <row r="2868" spans="1:18">
      <c r="A2868" s="296">
        <v>2019776</v>
      </c>
      <c r="B2868" s="343" t="s">
        <v>2895</v>
      </c>
      <c r="C2868" s="296" t="s">
        <v>105</v>
      </c>
      <c r="D2868" s="344">
        <v>535.29</v>
      </c>
      <c r="E2868" s="360"/>
      <c r="F2868" s="344">
        <v>0</v>
      </c>
      <c r="G2868" s="360"/>
      <c r="H2868" s="344">
        <v>0</v>
      </c>
      <c r="I2868" s="360"/>
      <c r="J2868" s="344">
        <v>0</v>
      </c>
      <c r="K2868" s="360"/>
      <c r="L2868" s="344">
        <v>0</v>
      </c>
      <c r="M2868" s="360"/>
      <c r="N2868" s="344">
        <v>0</v>
      </c>
      <c r="O2868" s="360"/>
      <c r="P2868" s="344">
        <v>0</v>
      </c>
      <c r="Q2868" s="360"/>
      <c r="R2868" s="344">
        <v>0</v>
      </c>
    </row>
    <row r="2869" spans="1:18">
      <c r="A2869" s="296">
        <v>2019777</v>
      </c>
      <c r="B2869" s="343" t="s">
        <v>2896</v>
      </c>
      <c r="C2869" s="296" t="s">
        <v>105</v>
      </c>
      <c r="D2869" s="344">
        <v>1381.31</v>
      </c>
      <c r="E2869" s="360"/>
      <c r="F2869" s="344">
        <v>0</v>
      </c>
      <c r="G2869" s="360"/>
      <c r="H2869" s="344">
        <v>0</v>
      </c>
      <c r="I2869" s="360"/>
      <c r="J2869" s="344">
        <v>0</v>
      </c>
      <c r="K2869" s="360"/>
      <c r="L2869" s="344">
        <v>0</v>
      </c>
      <c r="M2869" s="360"/>
      <c r="N2869" s="344">
        <v>0</v>
      </c>
      <c r="O2869" s="360"/>
      <c r="P2869" s="344">
        <v>0</v>
      </c>
      <c r="Q2869" s="360"/>
      <c r="R2869" s="344">
        <v>0</v>
      </c>
    </row>
    <row r="2870" spans="1:18">
      <c r="A2870" s="296">
        <v>2019778</v>
      </c>
      <c r="B2870" s="343" t="s">
        <v>2897</v>
      </c>
      <c r="C2870" s="296" t="s">
        <v>105</v>
      </c>
      <c r="D2870" s="344">
        <v>2320.0700000000002</v>
      </c>
      <c r="E2870" s="360"/>
      <c r="F2870" s="344">
        <v>0</v>
      </c>
      <c r="G2870" s="360"/>
      <c r="H2870" s="344">
        <v>0</v>
      </c>
      <c r="I2870" s="360"/>
      <c r="J2870" s="344">
        <v>0</v>
      </c>
      <c r="K2870" s="360"/>
      <c r="L2870" s="344">
        <v>0</v>
      </c>
      <c r="M2870" s="360"/>
      <c r="N2870" s="344">
        <v>0</v>
      </c>
      <c r="O2870" s="360"/>
      <c r="P2870" s="344">
        <v>0</v>
      </c>
      <c r="Q2870" s="360"/>
      <c r="R2870" s="344">
        <v>0</v>
      </c>
    </row>
    <row r="2871" spans="1:18">
      <c r="A2871" s="296">
        <v>2019779</v>
      </c>
      <c r="B2871" s="343" t="s">
        <v>2898</v>
      </c>
      <c r="C2871" s="296" t="s">
        <v>105</v>
      </c>
      <c r="D2871" s="344">
        <v>817.5</v>
      </c>
      <c r="E2871" s="360"/>
      <c r="F2871" s="344">
        <v>0</v>
      </c>
      <c r="G2871" s="360"/>
      <c r="H2871" s="344">
        <v>0</v>
      </c>
      <c r="I2871" s="360"/>
      <c r="J2871" s="344">
        <v>0</v>
      </c>
      <c r="K2871" s="360"/>
      <c r="L2871" s="344">
        <v>0</v>
      </c>
      <c r="M2871" s="360"/>
      <c r="N2871" s="344">
        <v>0</v>
      </c>
      <c r="O2871" s="360"/>
      <c r="P2871" s="344">
        <v>0</v>
      </c>
      <c r="Q2871" s="360"/>
      <c r="R2871" s="344">
        <v>0</v>
      </c>
    </row>
    <row r="2872" spans="1:18">
      <c r="A2872" s="296">
        <v>2019780</v>
      </c>
      <c r="B2872" s="343" t="s">
        <v>2899</v>
      </c>
      <c r="C2872" s="296" t="s">
        <v>105</v>
      </c>
      <c r="D2872" s="344">
        <v>997.95</v>
      </c>
      <c r="E2872" s="360"/>
      <c r="F2872" s="344">
        <v>0</v>
      </c>
      <c r="G2872" s="360"/>
      <c r="H2872" s="344">
        <v>0</v>
      </c>
      <c r="I2872" s="360"/>
      <c r="J2872" s="344">
        <v>0</v>
      </c>
      <c r="K2872" s="360"/>
      <c r="L2872" s="344">
        <v>0</v>
      </c>
      <c r="M2872" s="360"/>
      <c r="N2872" s="344">
        <v>0</v>
      </c>
      <c r="O2872" s="360"/>
      <c r="P2872" s="344">
        <v>0</v>
      </c>
      <c r="Q2872" s="360"/>
      <c r="R2872" s="344">
        <v>0</v>
      </c>
    </row>
    <row r="2873" spans="1:18">
      <c r="A2873" s="296">
        <v>2019781</v>
      </c>
      <c r="B2873" s="343" t="s">
        <v>2900</v>
      </c>
      <c r="C2873" s="296" t="s">
        <v>105</v>
      </c>
      <c r="D2873" s="344">
        <v>1257.43</v>
      </c>
      <c r="E2873" s="360"/>
      <c r="F2873" s="344">
        <v>0</v>
      </c>
      <c r="G2873" s="360"/>
      <c r="H2873" s="344">
        <v>0</v>
      </c>
      <c r="I2873" s="360"/>
      <c r="J2873" s="344">
        <v>0</v>
      </c>
      <c r="K2873" s="360"/>
      <c r="L2873" s="344">
        <v>0</v>
      </c>
      <c r="M2873" s="360"/>
      <c r="N2873" s="344">
        <v>0</v>
      </c>
      <c r="O2873" s="360"/>
      <c r="P2873" s="344">
        <v>0</v>
      </c>
      <c r="Q2873" s="360"/>
      <c r="R2873" s="344">
        <v>0</v>
      </c>
    </row>
    <row r="2874" spans="1:18">
      <c r="A2874" s="296">
        <v>2019773</v>
      </c>
      <c r="B2874" s="343" t="s">
        <v>2901</v>
      </c>
      <c r="C2874" s="296" t="s">
        <v>105</v>
      </c>
      <c r="D2874" s="344">
        <v>357.77</v>
      </c>
      <c r="E2874" s="360"/>
      <c r="F2874" s="344">
        <v>0</v>
      </c>
      <c r="G2874" s="360"/>
      <c r="H2874" s="344">
        <v>0</v>
      </c>
      <c r="I2874" s="360"/>
      <c r="J2874" s="344">
        <v>0</v>
      </c>
      <c r="K2874" s="360"/>
      <c r="L2874" s="344">
        <v>0</v>
      </c>
      <c r="M2874" s="360"/>
      <c r="N2874" s="344">
        <v>0</v>
      </c>
      <c r="O2874" s="360"/>
      <c r="P2874" s="344">
        <v>0</v>
      </c>
      <c r="Q2874" s="360"/>
      <c r="R2874" s="344">
        <v>0</v>
      </c>
    </row>
    <row r="2875" spans="1:18">
      <c r="A2875" s="296">
        <v>2019774</v>
      </c>
      <c r="B2875" s="343" t="s">
        <v>2902</v>
      </c>
      <c r="C2875" s="296" t="s">
        <v>105</v>
      </c>
      <c r="D2875" s="344">
        <v>382.89</v>
      </c>
      <c r="E2875" s="360"/>
      <c r="F2875" s="344">
        <v>0</v>
      </c>
      <c r="G2875" s="360"/>
      <c r="H2875" s="344">
        <v>0</v>
      </c>
      <c r="I2875" s="360"/>
      <c r="J2875" s="344">
        <v>0</v>
      </c>
      <c r="K2875" s="360"/>
      <c r="L2875" s="344">
        <v>0</v>
      </c>
      <c r="M2875" s="360"/>
      <c r="N2875" s="344">
        <v>0</v>
      </c>
      <c r="O2875" s="360"/>
      <c r="P2875" s="344">
        <v>0</v>
      </c>
      <c r="Q2875" s="360"/>
      <c r="R2875" s="344">
        <v>0</v>
      </c>
    </row>
    <row r="2876" spans="1:18">
      <c r="A2876" s="296">
        <v>2019775</v>
      </c>
      <c r="B2876" s="343" t="s">
        <v>2903</v>
      </c>
      <c r="C2876" s="296" t="s">
        <v>105</v>
      </c>
      <c r="D2876" s="344">
        <v>331.96</v>
      </c>
      <c r="E2876" s="360"/>
      <c r="F2876" s="344">
        <v>0</v>
      </c>
      <c r="G2876" s="360"/>
      <c r="H2876" s="344">
        <v>0</v>
      </c>
      <c r="I2876" s="360"/>
      <c r="J2876" s="344">
        <v>0</v>
      </c>
      <c r="K2876" s="360"/>
      <c r="L2876" s="344">
        <v>0</v>
      </c>
      <c r="M2876" s="360"/>
      <c r="N2876" s="344">
        <v>0</v>
      </c>
      <c r="O2876" s="360"/>
      <c r="P2876" s="344">
        <v>0</v>
      </c>
      <c r="Q2876" s="360"/>
      <c r="R2876" s="344">
        <v>0</v>
      </c>
    </row>
    <row r="2877" spans="1:18">
      <c r="A2877" s="296">
        <v>2019755</v>
      </c>
      <c r="B2877" s="343" t="s">
        <v>2904</v>
      </c>
      <c r="C2877" s="296" t="s">
        <v>105</v>
      </c>
      <c r="D2877" s="344">
        <v>431.77</v>
      </c>
      <c r="E2877" s="360"/>
      <c r="F2877" s="344">
        <v>0</v>
      </c>
      <c r="G2877" s="360"/>
      <c r="H2877" s="344">
        <v>0</v>
      </c>
      <c r="I2877" s="360"/>
      <c r="J2877" s="344">
        <v>0</v>
      </c>
      <c r="K2877" s="360"/>
      <c r="L2877" s="344">
        <v>0</v>
      </c>
      <c r="M2877" s="360"/>
      <c r="N2877" s="344">
        <v>0</v>
      </c>
      <c r="O2877" s="360"/>
      <c r="P2877" s="344">
        <v>0</v>
      </c>
      <c r="Q2877" s="360"/>
      <c r="R2877" s="344">
        <v>0</v>
      </c>
    </row>
    <row r="2878" spans="1:18">
      <c r="A2878" s="296">
        <v>2019764</v>
      </c>
      <c r="B2878" s="343" t="s">
        <v>2905</v>
      </c>
      <c r="C2878" s="296" t="s">
        <v>105</v>
      </c>
      <c r="D2878" s="344">
        <v>456.34</v>
      </c>
      <c r="E2878" s="360"/>
      <c r="F2878" s="344">
        <v>0</v>
      </c>
      <c r="G2878" s="360"/>
      <c r="H2878" s="344">
        <v>0</v>
      </c>
      <c r="I2878" s="360"/>
      <c r="J2878" s="344">
        <v>0</v>
      </c>
      <c r="K2878" s="360"/>
      <c r="L2878" s="344">
        <v>0</v>
      </c>
      <c r="M2878" s="360"/>
      <c r="N2878" s="344">
        <v>0</v>
      </c>
      <c r="O2878" s="360"/>
      <c r="P2878" s="344">
        <v>0</v>
      </c>
      <c r="Q2878" s="360"/>
      <c r="R2878" s="344">
        <v>0</v>
      </c>
    </row>
    <row r="2879" spans="1:18">
      <c r="A2879" s="296">
        <v>2019756</v>
      </c>
      <c r="B2879" s="343" t="s">
        <v>2906</v>
      </c>
      <c r="C2879" s="296" t="s">
        <v>105</v>
      </c>
      <c r="D2879" s="344">
        <v>779.43</v>
      </c>
      <c r="E2879" s="360"/>
      <c r="F2879" s="344">
        <v>0</v>
      </c>
      <c r="G2879" s="360"/>
      <c r="H2879" s="344">
        <v>0</v>
      </c>
      <c r="I2879" s="360"/>
      <c r="J2879" s="344">
        <v>0</v>
      </c>
      <c r="K2879" s="360"/>
      <c r="L2879" s="344">
        <v>0</v>
      </c>
      <c r="M2879" s="360"/>
      <c r="N2879" s="344">
        <v>0</v>
      </c>
      <c r="O2879" s="360"/>
      <c r="P2879" s="344">
        <v>0</v>
      </c>
      <c r="Q2879" s="360"/>
      <c r="R2879" s="344">
        <v>0</v>
      </c>
    </row>
    <row r="2880" spans="1:18">
      <c r="A2880" s="296">
        <v>2019765</v>
      </c>
      <c r="B2880" s="343" t="s">
        <v>2907</v>
      </c>
      <c r="C2880" s="296" t="s">
        <v>105</v>
      </c>
      <c r="D2880" s="344">
        <v>804</v>
      </c>
      <c r="E2880" s="360"/>
      <c r="F2880" s="344">
        <v>0</v>
      </c>
      <c r="G2880" s="360"/>
      <c r="H2880" s="344">
        <v>0</v>
      </c>
      <c r="I2880" s="360"/>
      <c r="J2880" s="344">
        <v>0</v>
      </c>
      <c r="K2880" s="360"/>
      <c r="L2880" s="344">
        <v>0</v>
      </c>
      <c r="M2880" s="360"/>
      <c r="N2880" s="344">
        <v>0</v>
      </c>
      <c r="O2880" s="360"/>
      <c r="P2880" s="344">
        <v>0</v>
      </c>
      <c r="Q2880" s="360"/>
      <c r="R2880" s="344">
        <v>0</v>
      </c>
    </row>
    <row r="2881" spans="1:18">
      <c r="A2881" s="296">
        <v>2019757</v>
      </c>
      <c r="B2881" s="343" t="s">
        <v>2908</v>
      </c>
      <c r="C2881" s="296" t="s">
        <v>105</v>
      </c>
      <c r="D2881" s="344">
        <v>811.1</v>
      </c>
      <c r="E2881" s="360"/>
      <c r="F2881" s="344">
        <v>0</v>
      </c>
      <c r="G2881" s="360"/>
      <c r="H2881" s="344">
        <v>0</v>
      </c>
      <c r="I2881" s="360"/>
      <c r="J2881" s="344">
        <v>0</v>
      </c>
      <c r="K2881" s="360"/>
      <c r="L2881" s="344">
        <v>0</v>
      </c>
      <c r="M2881" s="360"/>
      <c r="N2881" s="344">
        <v>0</v>
      </c>
      <c r="O2881" s="360"/>
      <c r="P2881" s="344">
        <v>0</v>
      </c>
      <c r="Q2881" s="360"/>
      <c r="R2881" s="344">
        <v>0</v>
      </c>
    </row>
    <row r="2882" spans="1:18">
      <c r="A2882" s="296">
        <v>2019766</v>
      </c>
      <c r="B2882" s="343" t="s">
        <v>2909</v>
      </c>
      <c r="C2882" s="296" t="s">
        <v>105</v>
      </c>
      <c r="D2882" s="344">
        <v>870.18</v>
      </c>
      <c r="E2882" s="360"/>
      <c r="F2882" s="344">
        <v>0</v>
      </c>
      <c r="G2882" s="360"/>
      <c r="H2882" s="344">
        <v>0</v>
      </c>
      <c r="I2882" s="360"/>
      <c r="J2882" s="344">
        <v>0</v>
      </c>
      <c r="K2882" s="360"/>
      <c r="L2882" s="344">
        <v>0</v>
      </c>
      <c r="M2882" s="360"/>
      <c r="N2882" s="344">
        <v>0</v>
      </c>
      <c r="O2882" s="360"/>
      <c r="P2882" s="344">
        <v>0</v>
      </c>
      <c r="Q2882" s="360"/>
      <c r="R2882" s="344">
        <v>0</v>
      </c>
    </row>
    <row r="2883" spans="1:18">
      <c r="A2883" s="296">
        <v>2019758</v>
      </c>
      <c r="B2883" s="343" t="s">
        <v>2910</v>
      </c>
      <c r="C2883" s="296" t="s">
        <v>105</v>
      </c>
      <c r="D2883" s="344">
        <v>855.55</v>
      </c>
      <c r="E2883" s="360"/>
      <c r="F2883" s="344">
        <v>0</v>
      </c>
      <c r="G2883" s="360"/>
      <c r="H2883" s="344">
        <v>0</v>
      </c>
      <c r="I2883" s="360"/>
      <c r="J2883" s="344">
        <v>0</v>
      </c>
      <c r="K2883" s="360"/>
      <c r="L2883" s="344">
        <v>0</v>
      </c>
      <c r="M2883" s="360"/>
      <c r="N2883" s="344">
        <v>0</v>
      </c>
      <c r="O2883" s="360"/>
      <c r="P2883" s="344">
        <v>0</v>
      </c>
      <c r="Q2883" s="360"/>
      <c r="R2883" s="344">
        <v>0</v>
      </c>
    </row>
    <row r="2884" spans="1:18">
      <c r="A2884" s="296">
        <v>2019767</v>
      </c>
      <c r="B2884" s="343" t="s">
        <v>2911</v>
      </c>
      <c r="C2884" s="296" t="s">
        <v>105</v>
      </c>
      <c r="D2884" s="344">
        <v>915.1</v>
      </c>
      <c r="E2884" s="360"/>
      <c r="F2884" s="344">
        <v>0</v>
      </c>
      <c r="G2884" s="360"/>
      <c r="H2884" s="344">
        <v>0</v>
      </c>
      <c r="I2884" s="360"/>
      <c r="J2884" s="344">
        <v>0</v>
      </c>
      <c r="K2884" s="360"/>
      <c r="L2884" s="344">
        <v>0</v>
      </c>
      <c r="M2884" s="360"/>
      <c r="N2884" s="344">
        <v>0</v>
      </c>
      <c r="O2884" s="360"/>
      <c r="P2884" s="344">
        <v>0</v>
      </c>
      <c r="Q2884" s="360"/>
      <c r="R2884" s="344">
        <v>0</v>
      </c>
    </row>
    <row r="2885" spans="1:18">
      <c r="A2885" s="296">
        <v>2019759</v>
      </c>
      <c r="B2885" s="343" t="s">
        <v>2912</v>
      </c>
      <c r="C2885" s="296" t="s">
        <v>105</v>
      </c>
      <c r="D2885" s="344">
        <v>962.3</v>
      </c>
      <c r="E2885" s="360"/>
      <c r="F2885" s="344">
        <v>0</v>
      </c>
      <c r="G2885" s="360"/>
      <c r="H2885" s="344">
        <v>0</v>
      </c>
      <c r="I2885" s="360"/>
      <c r="J2885" s="344">
        <v>0</v>
      </c>
      <c r="K2885" s="360"/>
      <c r="L2885" s="344">
        <v>0</v>
      </c>
      <c r="M2885" s="360"/>
      <c r="N2885" s="344">
        <v>0</v>
      </c>
      <c r="O2885" s="360"/>
      <c r="P2885" s="344">
        <v>0</v>
      </c>
      <c r="Q2885" s="360"/>
      <c r="R2885" s="344">
        <v>0</v>
      </c>
    </row>
    <row r="2886" spans="1:18">
      <c r="A2886" s="296">
        <v>2019768</v>
      </c>
      <c r="B2886" s="343" t="s">
        <v>2913</v>
      </c>
      <c r="C2886" s="296" t="s">
        <v>105</v>
      </c>
      <c r="D2886" s="344">
        <v>1031.22</v>
      </c>
      <c r="E2886" s="360"/>
      <c r="F2886" s="344">
        <v>0</v>
      </c>
      <c r="G2886" s="360"/>
      <c r="H2886" s="344">
        <v>0</v>
      </c>
      <c r="I2886" s="360"/>
      <c r="J2886" s="344">
        <v>0</v>
      </c>
      <c r="K2886" s="360"/>
      <c r="L2886" s="344">
        <v>0</v>
      </c>
      <c r="M2886" s="360"/>
      <c r="N2886" s="344">
        <v>0</v>
      </c>
      <c r="O2886" s="360"/>
      <c r="P2886" s="344">
        <v>0</v>
      </c>
      <c r="Q2886" s="360"/>
      <c r="R2886" s="344">
        <v>0</v>
      </c>
    </row>
    <row r="2887" spans="1:18">
      <c r="A2887" s="296">
        <v>2019760</v>
      </c>
      <c r="B2887" s="343" t="s">
        <v>2914</v>
      </c>
      <c r="C2887" s="296" t="s">
        <v>105</v>
      </c>
      <c r="D2887" s="344">
        <v>1188.08</v>
      </c>
      <c r="E2887" s="360"/>
      <c r="F2887" s="344">
        <v>0</v>
      </c>
      <c r="G2887" s="360"/>
      <c r="H2887" s="344">
        <v>0</v>
      </c>
      <c r="I2887" s="360"/>
      <c r="J2887" s="344">
        <v>0</v>
      </c>
      <c r="K2887" s="360"/>
      <c r="L2887" s="344">
        <v>0</v>
      </c>
      <c r="M2887" s="360"/>
      <c r="N2887" s="344">
        <v>0</v>
      </c>
      <c r="O2887" s="360"/>
      <c r="P2887" s="344">
        <v>0</v>
      </c>
      <c r="Q2887" s="360"/>
      <c r="R2887" s="344">
        <v>0</v>
      </c>
    </row>
    <row r="2888" spans="1:18">
      <c r="A2888" s="296">
        <v>2019769</v>
      </c>
      <c r="B2888" s="343" t="s">
        <v>2915</v>
      </c>
      <c r="C2888" s="296" t="s">
        <v>105</v>
      </c>
      <c r="D2888" s="344">
        <v>1266.3800000000001</v>
      </c>
      <c r="E2888" s="360"/>
      <c r="F2888" s="344">
        <v>0</v>
      </c>
      <c r="G2888" s="360"/>
      <c r="H2888" s="344">
        <v>0</v>
      </c>
      <c r="I2888" s="360"/>
      <c r="J2888" s="344">
        <v>0</v>
      </c>
      <c r="K2888" s="360"/>
      <c r="L2888" s="344">
        <v>0</v>
      </c>
      <c r="M2888" s="360"/>
      <c r="N2888" s="344">
        <v>0</v>
      </c>
      <c r="O2888" s="360"/>
      <c r="P2888" s="344">
        <v>0</v>
      </c>
      <c r="Q2888" s="360"/>
      <c r="R2888" s="344">
        <v>0</v>
      </c>
    </row>
    <row r="2889" spans="1:18">
      <c r="A2889" s="296">
        <v>2019761</v>
      </c>
      <c r="B2889" s="343" t="s">
        <v>2916</v>
      </c>
      <c r="C2889" s="296" t="s">
        <v>105</v>
      </c>
      <c r="D2889" s="344">
        <v>1196.21</v>
      </c>
      <c r="E2889" s="360"/>
      <c r="F2889" s="344">
        <v>0</v>
      </c>
      <c r="G2889" s="360"/>
      <c r="H2889" s="344">
        <v>0</v>
      </c>
      <c r="I2889" s="360"/>
      <c r="J2889" s="344">
        <v>0</v>
      </c>
      <c r="K2889" s="360"/>
      <c r="L2889" s="344">
        <v>0</v>
      </c>
      <c r="M2889" s="360"/>
      <c r="N2889" s="344">
        <v>0</v>
      </c>
      <c r="O2889" s="360"/>
      <c r="P2889" s="344">
        <v>0</v>
      </c>
      <c r="Q2889" s="360"/>
      <c r="R2889" s="344">
        <v>0</v>
      </c>
    </row>
    <row r="2890" spans="1:18">
      <c r="A2890" s="296">
        <v>2019770</v>
      </c>
      <c r="B2890" s="343" t="s">
        <v>2917</v>
      </c>
      <c r="C2890" s="296" t="s">
        <v>105</v>
      </c>
      <c r="D2890" s="344">
        <v>1260.45</v>
      </c>
      <c r="E2890" s="360"/>
      <c r="F2890" s="344">
        <v>0</v>
      </c>
      <c r="G2890" s="360"/>
      <c r="H2890" s="344">
        <v>0</v>
      </c>
      <c r="I2890" s="360"/>
      <c r="J2890" s="344">
        <v>0</v>
      </c>
      <c r="K2890" s="360"/>
      <c r="L2890" s="344">
        <v>0</v>
      </c>
      <c r="M2890" s="360"/>
      <c r="N2890" s="344">
        <v>0</v>
      </c>
      <c r="O2890" s="360"/>
      <c r="P2890" s="344">
        <v>0</v>
      </c>
      <c r="Q2890" s="360"/>
      <c r="R2890" s="344">
        <v>0</v>
      </c>
    </row>
    <row r="2891" spans="1:18">
      <c r="A2891" s="296">
        <v>2019762</v>
      </c>
      <c r="B2891" s="343" t="s">
        <v>2918</v>
      </c>
      <c r="C2891" s="296" t="s">
        <v>105</v>
      </c>
      <c r="D2891" s="344">
        <v>1352.1</v>
      </c>
      <c r="E2891" s="360"/>
      <c r="F2891" s="344">
        <v>0</v>
      </c>
      <c r="G2891" s="360"/>
      <c r="H2891" s="344">
        <v>0</v>
      </c>
      <c r="I2891" s="360"/>
      <c r="J2891" s="344">
        <v>0</v>
      </c>
      <c r="K2891" s="360"/>
      <c r="L2891" s="344">
        <v>0</v>
      </c>
      <c r="M2891" s="360"/>
      <c r="N2891" s="344">
        <v>0</v>
      </c>
      <c r="O2891" s="360"/>
      <c r="P2891" s="344">
        <v>0</v>
      </c>
      <c r="Q2891" s="360"/>
      <c r="R2891" s="344">
        <v>0</v>
      </c>
    </row>
    <row r="2892" spans="1:18">
      <c r="A2892" s="296">
        <v>2019771</v>
      </c>
      <c r="B2892" s="343" t="s">
        <v>2919</v>
      </c>
      <c r="C2892" s="296" t="s">
        <v>105</v>
      </c>
      <c r="D2892" s="344">
        <v>1435.09</v>
      </c>
      <c r="E2892" s="360"/>
      <c r="F2892" s="344">
        <v>0</v>
      </c>
      <c r="G2892" s="360"/>
      <c r="H2892" s="344">
        <v>0</v>
      </c>
      <c r="I2892" s="360"/>
      <c r="J2892" s="344">
        <v>0</v>
      </c>
      <c r="K2892" s="360"/>
      <c r="L2892" s="344">
        <v>0</v>
      </c>
      <c r="M2892" s="360"/>
      <c r="N2892" s="344">
        <v>0</v>
      </c>
      <c r="O2892" s="360"/>
      <c r="P2892" s="344">
        <v>0</v>
      </c>
      <c r="Q2892" s="360"/>
      <c r="R2892" s="344">
        <v>0</v>
      </c>
    </row>
    <row r="2893" spans="1:18">
      <c r="A2893" s="296">
        <v>2019763</v>
      </c>
      <c r="B2893" s="343" t="s">
        <v>2920</v>
      </c>
      <c r="C2893" s="296" t="s">
        <v>105</v>
      </c>
      <c r="D2893" s="344">
        <v>4627.3999999999996</v>
      </c>
      <c r="E2893" s="360"/>
      <c r="F2893" s="344">
        <v>0</v>
      </c>
      <c r="G2893" s="360"/>
      <c r="H2893" s="344">
        <v>0</v>
      </c>
      <c r="I2893" s="360"/>
      <c r="J2893" s="344">
        <v>0</v>
      </c>
      <c r="K2893" s="360"/>
      <c r="L2893" s="344">
        <v>0</v>
      </c>
      <c r="M2893" s="360"/>
      <c r="N2893" s="344">
        <v>0</v>
      </c>
      <c r="O2893" s="360"/>
      <c r="P2893" s="344">
        <v>0</v>
      </c>
      <c r="Q2893" s="360"/>
      <c r="R2893" s="344">
        <v>0</v>
      </c>
    </row>
    <row r="2894" spans="1:18">
      <c r="A2894" s="296">
        <v>2019772</v>
      </c>
      <c r="B2894" s="343" t="s">
        <v>2921</v>
      </c>
      <c r="C2894" s="296" t="s">
        <v>105</v>
      </c>
      <c r="D2894" s="344">
        <v>4708.9799999999996</v>
      </c>
      <c r="E2894" s="360"/>
      <c r="F2894" s="344">
        <v>0</v>
      </c>
      <c r="G2894" s="360"/>
      <c r="H2894" s="344">
        <v>0</v>
      </c>
      <c r="I2894" s="360"/>
      <c r="J2894" s="344">
        <v>0</v>
      </c>
      <c r="K2894" s="360"/>
      <c r="L2894" s="344">
        <v>0</v>
      </c>
      <c r="M2894" s="360"/>
      <c r="N2894" s="344">
        <v>0</v>
      </c>
      <c r="O2894" s="360"/>
      <c r="P2894" s="344">
        <v>0</v>
      </c>
      <c r="Q2894" s="360"/>
      <c r="R2894" s="344">
        <v>0</v>
      </c>
    </row>
    <row r="2895" spans="1:18">
      <c r="A2895" s="296">
        <v>2003811</v>
      </c>
      <c r="B2895" s="343" t="s">
        <v>2922</v>
      </c>
      <c r="C2895" s="296" t="s">
        <v>105</v>
      </c>
      <c r="D2895" s="344">
        <v>143.27000000000001</v>
      </c>
      <c r="E2895" s="360"/>
      <c r="F2895" s="344">
        <v>0</v>
      </c>
      <c r="G2895" s="360"/>
      <c r="H2895" s="344">
        <v>0</v>
      </c>
      <c r="I2895" s="360"/>
      <c r="J2895" s="344">
        <v>0</v>
      </c>
      <c r="K2895" s="360"/>
      <c r="L2895" s="344">
        <v>0</v>
      </c>
      <c r="M2895" s="360"/>
      <c r="N2895" s="344">
        <v>0</v>
      </c>
      <c r="O2895" s="360"/>
      <c r="P2895" s="344">
        <v>0</v>
      </c>
      <c r="Q2895" s="360"/>
      <c r="R2895" s="344">
        <v>0</v>
      </c>
    </row>
    <row r="2896" spans="1:18">
      <c r="A2896" s="296">
        <v>2003812</v>
      </c>
      <c r="B2896" s="343" t="s">
        <v>2923</v>
      </c>
      <c r="C2896" s="296" t="s">
        <v>105</v>
      </c>
      <c r="D2896" s="344">
        <v>169.73</v>
      </c>
      <c r="E2896" s="360"/>
      <c r="F2896" s="344">
        <v>0</v>
      </c>
      <c r="G2896" s="360"/>
      <c r="H2896" s="344">
        <v>0</v>
      </c>
      <c r="I2896" s="360"/>
      <c r="J2896" s="344">
        <v>0</v>
      </c>
      <c r="K2896" s="360"/>
      <c r="L2896" s="344">
        <v>0</v>
      </c>
      <c r="M2896" s="360"/>
      <c r="N2896" s="344">
        <v>0</v>
      </c>
      <c r="O2896" s="360"/>
      <c r="P2896" s="344">
        <v>0</v>
      </c>
      <c r="Q2896" s="360"/>
      <c r="R2896" s="344">
        <v>0</v>
      </c>
    </row>
    <row r="2897" spans="1:18">
      <c r="A2897" s="296">
        <v>2003813</v>
      </c>
      <c r="B2897" s="343" t="s">
        <v>2924</v>
      </c>
      <c r="C2897" s="296" t="s">
        <v>105</v>
      </c>
      <c r="D2897" s="344">
        <v>202.42</v>
      </c>
      <c r="E2897" s="360"/>
      <c r="F2897" s="344">
        <v>0</v>
      </c>
      <c r="G2897" s="360"/>
      <c r="H2897" s="344">
        <v>0</v>
      </c>
      <c r="I2897" s="360"/>
      <c r="J2897" s="344">
        <v>0</v>
      </c>
      <c r="K2897" s="360"/>
      <c r="L2897" s="344">
        <v>0</v>
      </c>
      <c r="M2897" s="360"/>
      <c r="N2897" s="344">
        <v>0</v>
      </c>
      <c r="O2897" s="360"/>
      <c r="P2897" s="344">
        <v>0</v>
      </c>
      <c r="Q2897" s="360"/>
      <c r="R2897" s="344">
        <v>0</v>
      </c>
    </row>
    <row r="2898" spans="1:18">
      <c r="A2898" s="296">
        <v>2003814</v>
      </c>
      <c r="B2898" s="343" t="s">
        <v>2925</v>
      </c>
      <c r="C2898" s="296" t="s">
        <v>105</v>
      </c>
      <c r="D2898" s="344">
        <v>230.96</v>
      </c>
      <c r="E2898" s="360"/>
      <c r="F2898" s="344">
        <v>0</v>
      </c>
      <c r="G2898" s="360"/>
      <c r="H2898" s="344">
        <v>0</v>
      </c>
      <c r="I2898" s="360"/>
      <c r="J2898" s="344">
        <v>0</v>
      </c>
      <c r="K2898" s="360"/>
      <c r="L2898" s="344">
        <v>0</v>
      </c>
      <c r="M2898" s="360"/>
      <c r="N2898" s="344">
        <v>0</v>
      </c>
      <c r="O2898" s="360"/>
      <c r="P2898" s="344">
        <v>0</v>
      </c>
      <c r="Q2898" s="360"/>
      <c r="R2898" s="344">
        <v>0</v>
      </c>
    </row>
    <row r="2899" spans="1:18">
      <c r="A2899" s="296">
        <v>2003815</v>
      </c>
      <c r="B2899" s="343" t="s">
        <v>2926</v>
      </c>
      <c r="C2899" s="296" t="s">
        <v>105</v>
      </c>
      <c r="D2899" s="344">
        <v>259.5</v>
      </c>
      <c r="E2899" s="360"/>
      <c r="F2899" s="344">
        <v>0</v>
      </c>
      <c r="G2899" s="360"/>
      <c r="H2899" s="344">
        <v>0</v>
      </c>
      <c r="I2899" s="360"/>
      <c r="J2899" s="344">
        <v>0</v>
      </c>
      <c r="K2899" s="360"/>
      <c r="L2899" s="344">
        <v>0</v>
      </c>
      <c r="M2899" s="360"/>
      <c r="N2899" s="344">
        <v>0</v>
      </c>
      <c r="O2899" s="360"/>
      <c r="P2899" s="344">
        <v>0</v>
      </c>
      <c r="Q2899" s="360"/>
      <c r="R2899" s="344">
        <v>0</v>
      </c>
    </row>
    <row r="2900" spans="1:18">
      <c r="A2900" s="296">
        <v>2003816</v>
      </c>
      <c r="B2900" s="343" t="s">
        <v>2927</v>
      </c>
      <c r="C2900" s="296" t="s">
        <v>105</v>
      </c>
      <c r="D2900" s="344">
        <v>320.74</v>
      </c>
      <c r="E2900" s="360"/>
      <c r="F2900" s="344">
        <v>0</v>
      </c>
      <c r="G2900" s="360"/>
      <c r="H2900" s="344">
        <v>0</v>
      </c>
      <c r="I2900" s="360"/>
      <c r="J2900" s="344">
        <v>0</v>
      </c>
      <c r="K2900" s="360"/>
      <c r="L2900" s="344">
        <v>0</v>
      </c>
      <c r="M2900" s="360"/>
      <c r="N2900" s="344">
        <v>0</v>
      </c>
      <c r="O2900" s="360"/>
      <c r="P2900" s="344">
        <v>0</v>
      </c>
      <c r="Q2900" s="360"/>
      <c r="R2900" s="344">
        <v>0</v>
      </c>
    </row>
    <row r="2901" spans="1:18">
      <c r="A2901" s="296">
        <v>2003817</v>
      </c>
      <c r="B2901" s="343" t="s">
        <v>2928</v>
      </c>
      <c r="C2901" s="296" t="s">
        <v>105</v>
      </c>
      <c r="D2901" s="344">
        <v>375.74</v>
      </c>
      <c r="E2901" s="360"/>
      <c r="F2901" s="344">
        <v>0</v>
      </c>
      <c r="G2901" s="360"/>
      <c r="H2901" s="344">
        <v>0</v>
      </c>
      <c r="I2901" s="360"/>
      <c r="J2901" s="344">
        <v>0</v>
      </c>
      <c r="K2901" s="360"/>
      <c r="L2901" s="344">
        <v>0</v>
      </c>
      <c r="M2901" s="360"/>
      <c r="N2901" s="344">
        <v>0</v>
      </c>
      <c r="O2901" s="360"/>
      <c r="P2901" s="344">
        <v>0</v>
      </c>
      <c r="Q2901" s="360"/>
      <c r="R2901" s="344">
        <v>0</v>
      </c>
    </row>
    <row r="2902" spans="1:18">
      <c r="A2902" s="296">
        <v>2003799</v>
      </c>
      <c r="B2902" s="343" t="s">
        <v>2929</v>
      </c>
      <c r="C2902" s="296" t="s">
        <v>105</v>
      </c>
      <c r="D2902" s="344">
        <v>60.55</v>
      </c>
      <c r="E2902" s="360">
        <v>0.96740000000000004</v>
      </c>
      <c r="F2902" s="344">
        <v>3593.28</v>
      </c>
      <c r="G2902" s="360">
        <v>0.96850000000000003</v>
      </c>
      <c r="H2902" s="344">
        <v>3604.52</v>
      </c>
      <c r="I2902" s="360">
        <v>0.96550000000000002</v>
      </c>
      <c r="J2902" s="344">
        <v>3585.77</v>
      </c>
      <c r="K2902" s="360">
        <v>0.97050000000000003</v>
      </c>
      <c r="L2902" s="344">
        <v>5744.9</v>
      </c>
      <c r="M2902" s="360">
        <v>0</v>
      </c>
      <c r="N2902" s="344">
        <v>3598.5</v>
      </c>
      <c r="O2902" s="360">
        <v>0.96709999999999996</v>
      </c>
      <c r="P2902" s="344">
        <v>3603.35</v>
      </c>
      <c r="Q2902" s="360">
        <v>0.96579999999999999</v>
      </c>
      <c r="R2902" s="344">
        <v>3609.9</v>
      </c>
    </row>
    <row r="2903" spans="1:18">
      <c r="A2903" s="296">
        <v>2003798</v>
      </c>
      <c r="B2903" s="343" t="s">
        <v>2930</v>
      </c>
      <c r="C2903" s="296" t="s">
        <v>105</v>
      </c>
      <c r="D2903" s="344">
        <v>51.41</v>
      </c>
      <c r="E2903" s="360"/>
      <c r="F2903" s="344">
        <v>0</v>
      </c>
      <c r="G2903" s="360"/>
      <c r="H2903" s="344">
        <v>0</v>
      </c>
      <c r="I2903" s="360"/>
      <c r="J2903" s="344">
        <v>0</v>
      </c>
      <c r="K2903" s="360"/>
      <c r="L2903" s="344">
        <v>0</v>
      </c>
      <c r="M2903" s="360"/>
      <c r="N2903" s="344">
        <v>0</v>
      </c>
      <c r="O2903" s="360"/>
      <c r="P2903" s="344">
        <v>0</v>
      </c>
      <c r="Q2903" s="360"/>
      <c r="R2903" s="344">
        <v>0</v>
      </c>
    </row>
    <row r="2904" spans="1:18">
      <c r="A2904" s="296">
        <v>2003801</v>
      </c>
      <c r="B2904" s="343" t="s">
        <v>2931</v>
      </c>
      <c r="C2904" s="296" t="s">
        <v>105</v>
      </c>
      <c r="D2904" s="344">
        <v>76.48</v>
      </c>
      <c r="E2904" s="360">
        <v>0</v>
      </c>
      <c r="F2904" s="344">
        <v>12.72</v>
      </c>
      <c r="G2904" s="360">
        <v>0</v>
      </c>
      <c r="H2904" s="344">
        <v>13.5</v>
      </c>
      <c r="I2904" s="360">
        <v>0</v>
      </c>
      <c r="J2904" s="344">
        <v>12.47</v>
      </c>
      <c r="K2904" s="360">
        <v>0</v>
      </c>
      <c r="L2904" s="344">
        <v>11.44</v>
      </c>
      <c r="M2904" s="360">
        <v>0</v>
      </c>
      <c r="N2904" s="344">
        <v>11.58</v>
      </c>
      <c r="O2904" s="360">
        <v>0</v>
      </c>
      <c r="P2904" s="344">
        <v>12.14</v>
      </c>
      <c r="Q2904" s="360">
        <v>0</v>
      </c>
      <c r="R2904" s="344">
        <v>11.93</v>
      </c>
    </row>
    <row r="2905" spans="1:18">
      <c r="A2905" s="296">
        <v>2003800</v>
      </c>
      <c r="B2905" s="343" t="s">
        <v>2932</v>
      </c>
      <c r="C2905" s="296" t="s">
        <v>105</v>
      </c>
      <c r="D2905" s="344">
        <v>63.58</v>
      </c>
      <c r="E2905" s="360"/>
      <c r="F2905" s="344">
        <v>0</v>
      </c>
      <c r="G2905" s="360"/>
      <c r="H2905" s="344">
        <v>0</v>
      </c>
      <c r="I2905" s="360"/>
      <c r="J2905" s="344">
        <v>0</v>
      </c>
      <c r="K2905" s="360"/>
      <c r="L2905" s="344">
        <v>0</v>
      </c>
      <c r="M2905" s="360"/>
      <c r="N2905" s="344">
        <v>0</v>
      </c>
      <c r="O2905" s="360"/>
      <c r="P2905" s="344">
        <v>0</v>
      </c>
      <c r="Q2905" s="360"/>
      <c r="R2905" s="344">
        <v>0</v>
      </c>
    </row>
    <row r="2906" spans="1:18">
      <c r="A2906" s="296">
        <v>2003714</v>
      </c>
      <c r="B2906" s="343" t="s">
        <v>2933</v>
      </c>
      <c r="C2906" s="296" t="s">
        <v>26</v>
      </c>
      <c r="D2906" s="344">
        <v>1594.94</v>
      </c>
      <c r="E2906" s="360"/>
      <c r="F2906" s="344">
        <v>0</v>
      </c>
      <c r="G2906" s="360"/>
      <c r="H2906" s="344">
        <v>0</v>
      </c>
      <c r="I2906" s="360"/>
      <c r="J2906" s="344">
        <v>0</v>
      </c>
      <c r="K2906" s="360"/>
      <c r="L2906" s="344">
        <v>0</v>
      </c>
      <c r="M2906" s="360"/>
      <c r="N2906" s="344">
        <v>0</v>
      </c>
      <c r="O2906" s="360"/>
      <c r="P2906" s="344">
        <v>0</v>
      </c>
      <c r="Q2906" s="360"/>
      <c r="R2906" s="344">
        <v>0</v>
      </c>
    </row>
    <row r="2907" spans="1:18">
      <c r="A2907" s="296">
        <v>2003713</v>
      </c>
      <c r="B2907" s="343" t="s">
        <v>2934</v>
      </c>
      <c r="C2907" s="296" t="s">
        <v>26</v>
      </c>
      <c r="D2907" s="344">
        <v>1551.41</v>
      </c>
      <c r="E2907" s="360"/>
      <c r="F2907" s="344">
        <v>0</v>
      </c>
      <c r="G2907" s="360"/>
      <c r="H2907" s="344">
        <v>0</v>
      </c>
      <c r="I2907" s="360"/>
      <c r="J2907" s="344">
        <v>0</v>
      </c>
      <c r="K2907" s="360"/>
      <c r="L2907" s="344">
        <v>0</v>
      </c>
      <c r="M2907" s="360"/>
      <c r="N2907" s="344">
        <v>0</v>
      </c>
      <c r="O2907" s="360"/>
      <c r="P2907" s="344">
        <v>0</v>
      </c>
      <c r="Q2907" s="360"/>
      <c r="R2907" s="344">
        <v>0</v>
      </c>
    </row>
    <row r="2908" spans="1:18">
      <c r="A2908" s="296">
        <v>2003716</v>
      </c>
      <c r="B2908" s="343" t="s">
        <v>2935</v>
      </c>
      <c r="C2908" s="296" t="s">
        <v>26</v>
      </c>
      <c r="D2908" s="344">
        <v>1873.39</v>
      </c>
      <c r="E2908" s="360"/>
      <c r="F2908" s="344">
        <v>0</v>
      </c>
      <c r="G2908" s="360"/>
      <c r="H2908" s="344">
        <v>0</v>
      </c>
      <c r="I2908" s="360"/>
      <c r="J2908" s="344">
        <v>0</v>
      </c>
      <c r="K2908" s="360"/>
      <c r="L2908" s="344">
        <v>0</v>
      </c>
      <c r="M2908" s="360"/>
      <c r="N2908" s="344">
        <v>0</v>
      </c>
      <c r="O2908" s="360"/>
      <c r="P2908" s="344">
        <v>0</v>
      </c>
      <c r="Q2908" s="360"/>
      <c r="R2908" s="344">
        <v>0</v>
      </c>
    </row>
    <row r="2909" spans="1:18">
      <c r="A2909" s="296">
        <v>2003715</v>
      </c>
      <c r="B2909" s="343" t="s">
        <v>2936</v>
      </c>
      <c r="C2909" s="296" t="s">
        <v>26</v>
      </c>
      <c r="D2909" s="344">
        <v>1823</v>
      </c>
      <c r="E2909" s="360"/>
      <c r="F2909" s="344">
        <v>0</v>
      </c>
      <c r="G2909" s="360"/>
      <c r="H2909" s="344">
        <v>0</v>
      </c>
      <c r="I2909" s="360"/>
      <c r="J2909" s="344">
        <v>0</v>
      </c>
      <c r="K2909" s="360"/>
      <c r="L2909" s="344">
        <v>0</v>
      </c>
      <c r="M2909" s="360"/>
      <c r="N2909" s="344">
        <v>0</v>
      </c>
      <c r="O2909" s="360"/>
      <c r="P2909" s="344">
        <v>0</v>
      </c>
      <c r="Q2909" s="360"/>
      <c r="R2909" s="344">
        <v>0</v>
      </c>
    </row>
    <row r="2910" spans="1:18">
      <c r="A2910" s="296">
        <v>2003718</v>
      </c>
      <c r="B2910" s="343" t="s">
        <v>2937</v>
      </c>
      <c r="C2910" s="296" t="s">
        <v>26</v>
      </c>
      <c r="D2910" s="344">
        <v>2145.77</v>
      </c>
      <c r="E2910" s="360"/>
      <c r="F2910" s="344">
        <v>0</v>
      </c>
      <c r="G2910" s="360"/>
      <c r="H2910" s="344">
        <v>0</v>
      </c>
      <c r="I2910" s="360"/>
      <c r="J2910" s="344">
        <v>0</v>
      </c>
      <c r="K2910" s="360"/>
      <c r="L2910" s="344">
        <v>0</v>
      </c>
      <c r="M2910" s="360"/>
      <c r="N2910" s="344">
        <v>0</v>
      </c>
      <c r="O2910" s="360"/>
      <c r="P2910" s="344">
        <v>0</v>
      </c>
      <c r="Q2910" s="360"/>
      <c r="R2910" s="344">
        <v>0</v>
      </c>
    </row>
    <row r="2911" spans="1:18">
      <c r="A2911" s="296">
        <v>2003717</v>
      </c>
      <c r="B2911" s="343" t="s">
        <v>2938</v>
      </c>
      <c r="C2911" s="296" t="s">
        <v>26</v>
      </c>
      <c r="D2911" s="344">
        <v>2089.7800000000002</v>
      </c>
      <c r="E2911" s="360"/>
      <c r="F2911" s="344">
        <v>0</v>
      </c>
      <c r="G2911" s="360"/>
      <c r="H2911" s="344">
        <v>0</v>
      </c>
      <c r="I2911" s="360"/>
      <c r="J2911" s="344">
        <v>0</v>
      </c>
      <c r="K2911" s="360"/>
      <c r="L2911" s="344">
        <v>0</v>
      </c>
      <c r="M2911" s="360"/>
      <c r="N2911" s="344">
        <v>0</v>
      </c>
      <c r="O2911" s="360"/>
      <c r="P2911" s="344">
        <v>0</v>
      </c>
      <c r="Q2911" s="360"/>
      <c r="R2911" s="344">
        <v>0</v>
      </c>
    </row>
    <row r="2912" spans="1:18">
      <c r="A2912" s="296">
        <v>2003720</v>
      </c>
      <c r="B2912" s="343" t="s">
        <v>2939</v>
      </c>
      <c r="C2912" s="296" t="s">
        <v>26</v>
      </c>
      <c r="D2912" s="344">
        <v>2424.19</v>
      </c>
      <c r="E2912" s="360"/>
      <c r="F2912" s="344">
        <v>0</v>
      </c>
      <c r="G2912" s="360"/>
      <c r="H2912" s="344">
        <v>0</v>
      </c>
      <c r="I2912" s="360"/>
      <c r="J2912" s="344">
        <v>0</v>
      </c>
      <c r="K2912" s="360"/>
      <c r="L2912" s="344">
        <v>0</v>
      </c>
      <c r="M2912" s="360"/>
      <c r="N2912" s="344">
        <v>0</v>
      </c>
      <c r="O2912" s="360"/>
      <c r="P2912" s="344">
        <v>0</v>
      </c>
      <c r="Q2912" s="360"/>
      <c r="R2912" s="344">
        <v>0</v>
      </c>
    </row>
    <row r="2913" spans="1:18">
      <c r="A2913" s="296">
        <v>2003719</v>
      </c>
      <c r="B2913" s="343" t="s">
        <v>2940</v>
      </c>
      <c r="C2913" s="296" t="s">
        <v>26</v>
      </c>
      <c r="D2913" s="344">
        <v>2361.33</v>
      </c>
      <c r="E2913" s="360"/>
      <c r="F2913" s="344">
        <v>0</v>
      </c>
      <c r="G2913" s="360"/>
      <c r="H2913" s="344">
        <v>0</v>
      </c>
      <c r="I2913" s="360"/>
      <c r="J2913" s="344">
        <v>0</v>
      </c>
      <c r="K2913" s="360"/>
      <c r="L2913" s="344">
        <v>0</v>
      </c>
      <c r="M2913" s="360"/>
      <c r="N2913" s="344">
        <v>0</v>
      </c>
      <c r="O2913" s="360"/>
      <c r="P2913" s="344">
        <v>0</v>
      </c>
      <c r="Q2913" s="360"/>
      <c r="R2913" s="344">
        <v>0</v>
      </c>
    </row>
    <row r="2914" spans="1:18">
      <c r="A2914" s="296">
        <v>2003722</v>
      </c>
      <c r="B2914" s="343" t="s">
        <v>2941</v>
      </c>
      <c r="C2914" s="296" t="s">
        <v>26</v>
      </c>
      <c r="D2914" s="344">
        <v>2696.58</v>
      </c>
      <c r="E2914" s="360"/>
      <c r="F2914" s="344">
        <v>0</v>
      </c>
      <c r="G2914" s="360"/>
      <c r="H2914" s="344">
        <v>0</v>
      </c>
      <c r="I2914" s="360"/>
      <c r="J2914" s="344">
        <v>0</v>
      </c>
      <c r="K2914" s="360"/>
      <c r="L2914" s="344">
        <v>0</v>
      </c>
      <c r="M2914" s="360"/>
      <c r="N2914" s="344">
        <v>0</v>
      </c>
      <c r="O2914" s="360"/>
      <c r="P2914" s="344">
        <v>0</v>
      </c>
      <c r="Q2914" s="360"/>
      <c r="R2914" s="344">
        <v>0</v>
      </c>
    </row>
    <row r="2915" spans="1:18">
      <c r="A2915" s="296">
        <v>2003721</v>
      </c>
      <c r="B2915" s="343" t="s">
        <v>2942</v>
      </c>
      <c r="C2915" s="296" t="s">
        <v>26</v>
      </c>
      <c r="D2915" s="344">
        <v>2628.11</v>
      </c>
      <c r="E2915" s="360"/>
      <c r="F2915" s="344">
        <v>0</v>
      </c>
      <c r="G2915" s="360"/>
      <c r="H2915" s="344">
        <v>0</v>
      </c>
      <c r="I2915" s="360"/>
      <c r="J2915" s="344">
        <v>0</v>
      </c>
      <c r="K2915" s="360"/>
      <c r="L2915" s="344">
        <v>0</v>
      </c>
      <c r="M2915" s="360"/>
      <c r="N2915" s="344">
        <v>0</v>
      </c>
      <c r="O2915" s="360"/>
      <c r="P2915" s="344">
        <v>0</v>
      </c>
      <c r="Q2915" s="360"/>
      <c r="R2915" s="344">
        <v>0</v>
      </c>
    </row>
    <row r="2916" spans="1:18">
      <c r="A2916" s="296">
        <v>2003724</v>
      </c>
      <c r="B2916" s="343" t="s">
        <v>2943</v>
      </c>
      <c r="C2916" s="296" t="s">
        <v>26</v>
      </c>
      <c r="D2916" s="344">
        <v>2975.03</v>
      </c>
      <c r="E2916" s="360"/>
      <c r="F2916" s="344">
        <v>0</v>
      </c>
      <c r="G2916" s="360"/>
      <c r="H2916" s="344">
        <v>0</v>
      </c>
      <c r="I2916" s="360"/>
      <c r="J2916" s="344">
        <v>0</v>
      </c>
      <c r="K2916" s="360"/>
      <c r="L2916" s="344">
        <v>0</v>
      </c>
      <c r="M2916" s="360"/>
      <c r="N2916" s="344">
        <v>0</v>
      </c>
      <c r="O2916" s="360"/>
      <c r="P2916" s="344">
        <v>0</v>
      </c>
      <c r="Q2916" s="360"/>
      <c r="R2916" s="344">
        <v>0</v>
      </c>
    </row>
    <row r="2917" spans="1:18">
      <c r="A2917" s="296">
        <v>2003723</v>
      </c>
      <c r="B2917" s="343" t="s">
        <v>2944</v>
      </c>
      <c r="C2917" s="296" t="s">
        <v>26</v>
      </c>
      <c r="D2917" s="344">
        <v>2899.7</v>
      </c>
      <c r="E2917" s="360"/>
      <c r="F2917" s="344">
        <v>0</v>
      </c>
      <c r="G2917" s="360"/>
      <c r="H2917" s="344">
        <v>0</v>
      </c>
      <c r="I2917" s="360"/>
      <c r="J2917" s="344">
        <v>0</v>
      </c>
      <c r="K2917" s="360"/>
      <c r="L2917" s="344">
        <v>0</v>
      </c>
      <c r="M2917" s="360"/>
      <c r="N2917" s="344">
        <v>0</v>
      </c>
      <c r="O2917" s="360"/>
      <c r="P2917" s="344">
        <v>0</v>
      </c>
      <c r="Q2917" s="360"/>
      <c r="R2917" s="344">
        <v>0</v>
      </c>
    </row>
    <row r="2918" spans="1:18">
      <c r="A2918" s="296">
        <v>2003726</v>
      </c>
      <c r="B2918" s="343" t="s">
        <v>2945</v>
      </c>
      <c r="C2918" s="296" t="s">
        <v>26</v>
      </c>
      <c r="D2918" s="344">
        <v>3247.41</v>
      </c>
      <c r="E2918" s="360"/>
      <c r="F2918" s="344">
        <v>0</v>
      </c>
      <c r="G2918" s="360"/>
      <c r="H2918" s="344">
        <v>0</v>
      </c>
      <c r="I2918" s="360"/>
      <c r="J2918" s="344">
        <v>0</v>
      </c>
      <c r="K2918" s="360"/>
      <c r="L2918" s="344">
        <v>0</v>
      </c>
      <c r="M2918" s="360"/>
      <c r="N2918" s="344">
        <v>0</v>
      </c>
      <c r="O2918" s="360"/>
      <c r="P2918" s="344">
        <v>0</v>
      </c>
      <c r="Q2918" s="360"/>
      <c r="R2918" s="344">
        <v>0</v>
      </c>
    </row>
    <row r="2919" spans="1:18">
      <c r="A2919" s="296">
        <v>2003725</v>
      </c>
      <c r="B2919" s="343" t="s">
        <v>2946</v>
      </c>
      <c r="C2919" s="296" t="s">
        <v>26</v>
      </c>
      <c r="D2919" s="344">
        <v>3166.48</v>
      </c>
      <c r="E2919" s="360"/>
      <c r="F2919" s="344">
        <v>0</v>
      </c>
      <c r="G2919" s="360"/>
      <c r="H2919" s="344">
        <v>0</v>
      </c>
      <c r="I2919" s="360"/>
      <c r="J2919" s="344">
        <v>0</v>
      </c>
      <c r="K2919" s="360"/>
      <c r="L2919" s="344">
        <v>0</v>
      </c>
      <c r="M2919" s="360"/>
      <c r="N2919" s="344">
        <v>0</v>
      </c>
      <c r="O2919" s="360"/>
      <c r="P2919" s="344">
        <v>0</v>
      </c>
      <c r="Q2919" s="360"/>
      <c r="R2919" s="344">
        <v>0</v>
      </c>
    </row>
    <row r="2920" spans="1:18">
      <c r="A2920" s="296">
        <v>2003859</v>
      </c>
      <c r="B2920" s="343" t="s">
        <v>2947</v>
      </c>
      <c r="C2920" s="296" t="s">
        <v>222</v>
      </c>
      <c r="D2920" s="344">
        <v>67.430000000000007</v>
      </c>
      <c r="E2920" s="360"/>
      <c r="F2920" s="344">
        <v>0</v>
      </c>
      <c r="G2920" s="360"/>
      <c r="H2920" s="344">
        <v>0</v>
      </c>
      <c r="I2920" s="360"/>
      <c r="J2920" s="344">
        <v>0</v>
      </c>
      <c r="K2920" s="360"/>
      <c r="L2920" s="344">
        <v>0</v>
      </c>
      <c r="M2920" s="360"/>
      <c r="N2920" s="344">
        <v>0</v>
      </c>
      <c r="O2920" s="360"/>
      <c r="P2920" s="344">
        <v>0</v>
      </c>
      <c r="Q2920" s="360"/>
      <c r="R2920" s="344">
        <v>0</v>
      </c>
    </row>
    <row r="2921" spans="1:18">
      <c r="A2921" s="296">
        <v>2003861</v>
      </c>
      <c r="B2921" s="343" t="s">
        <v>2948</v>
      </c>
      <c r="C2921" s="296" t="s">
        <v>105</v>
      </c>
      <c r="D2921" s="344">
        <v>25.91</v>
      </c>
      <c r="E2921" s="360"/>
      <c r="F2921" s="344">
        <v>0</v>
      </c>
      <c r="G2921" s="360"/>
      <c r="H2921" s="344">
        <v>0</v>
      </c>
      <c r="I2921" s="360"/>
      <c r="J2921" s="344">
        <v>0</v>
      </c>
      <c r="K2921" s="360"/>
      <c r="L2921" s="344">
        <v>0</v>
      </c>
      <c r="M2921" s="360"/>
      <c r="N2921" s="344">
        <v>0</v>
      </c>
      <c r="O2921" s="360"/>
      <c r="P2921" s="344">
        <v>0</v>
      </c>
      <c r="Q2921" s="360"/>
      <c r="R2921" s="344">
        <v>0</v>
      </c>
    </row>
    <row r="2922" spans="1:18">
      <c r="A2922" s="296">
        <v>2003862</v>
      </c>
      <c r="B2922" s="343" t="s">
        <v>2949</v>
      </c>
      <c r="C2922" s="296" t="s">
        <v>105</v>
      </c>
      <c r="D2922" s="344">
        <v>22.31</v>
      </c>
      <c r="E2922" s="360"/>
      <c r="F2922" s="344">
        <v>0</v>
      </c>
      <c r="G2922" s="360"/>
      <c r="H2922" s="344">
        <v>0</v>
      </c>
      <c r="I2922" s="360"/>
      <c r="J2922" s="344">
        <v>0</v>
      </c>
      <c r="K2922" s="360"/>
      <c r="L2922" s="344">
        <v>0</v>
      </c>
      <c r="M2922" s="360"/>
      <c r="N2922" s="344">
        <v>0</v>
      </c>
      <c r="O2922" s="360"/>
      <c r="P2922" s="344">
        <v>0</v>
      </c>
      <c r="Q2922" s="360"/>
      <c r="R2922" s="344">
        <v>0</v>
      </c>
    </row>
    <row r="2923" spans="1:18">
      <c r="A2923" s="296">
        <v>2003411</v>
      </c>
      <c r="B2923" s="343" t="s">
        <v>2950</v>
      </c>
      <c r="C2923" s="296" t="s">
        <v>105</v>
      </c>
      <c r="D2923" s="344">
        <v>790.92</v>
      </c>
      <c r="E2923" s="360">
        <v>0.98109999999999997</v>
      </c>
      <c r="F2923" s="344">
        <v>11934.1</v>
      </c>
      <c r="G2923" s="360">
        <v>0.98399999999999999</v>
      </c>
      <c r="H2923" s="344">
        <v>11998.38</v>
      </c>
      <c r="I2923" s="360">
        <v>0.97870000000000001</v>
      </c>
      <c r="J2923" s="344">
        <v>11937.23</v>
      </c>
      <c r="K2923" s="360">
        <v>0.98370000000000002</v>
      </c>
      <c r="L2923" s="344">
        <v>18973.27</v>
      </c>
      <c r="M2923" s="360">
        <v>2.2800000000000001E-2</v>
      </c>
      <c r="N2923" s="344">
        <v>11999.92</v>
      </c>
      <c r="O2923" s="360">
        <v>0.97860000000000003</v>
      </c>
      <c r="P2923" s="344">
        <v>11958.18</v>
      </c>
      <c r="Q2923" s="360">
        <v>0.98199999999999998</v>
      </c>
      <c r="R2923" s="344">
        <v>12026.71</v>
      </c>
    </row>
    <row r="2924" spans="1:18">
      <c r="A2924" s="296">
        <v>2003410</v>
      </c>
      <c r="B2924" s="343" t="s">
        <v>2951</v>
      </c>
      <c r="C2924" s="296" t="s">
        <v>105</v>
      </c>
      <c r="D2924" s="344">
        <v>727.64</v>
      </c>
      <c r="E2924" s="360"/>
      <c r="F2924" s="344">
        <v>0</v>
      </c>
      <c r="G2924" s="360"/>
      <c r="H2924" s="344">
        <v>0</v>
      </c>
      <c r="I2924" s="360"/>
      <c r="J2924" s="344">
        <v>0</v>
      </c>
      <c r="K2924" s="360"/>
      <c r="L2924" s="344">
        <v>0</v>
      </c>
      <c r="M2924" s="360"/>
      <c r="N2924" s="344">
        <v>0</v>
      </c>
      <c r="O2924" s="360"/>
      <c r="P2924" s="344">
        <v>0</v>
      </c>
      <c r="Q2924" s="360"/>
      <c r="R2924" s="344">
        <v>0</v>
      </c>
    </row>
    <row r="2925" spans="1:18">
      <c r="A2925" s="296">
        <v>2003415</v>
      </c>
      <c r="B2925" s="343" t="s">
        <v>2952</v>
      </c>
      <c r="C2925" s="296" t="s">
        <v>105</v>
      </c>
      <c r="D2925" s="344">
        <v>869.24</v>
      </c>
      <c r="E2925" s="360"/>
      <c r="F2925" s="344">
        <v>0</v>
      </c>
      <c r="G2925" s="360"/>
      <c r="H2925" s="344">
        <v>0</v>
      </c>
      <c r="I2925" s="360"/>
      <c r="J2925" s="344">
        <v>0</v>
      </c>
      <c r="K2925" s="360"/>
      <c r="L2925" s="344">
        <v>0</v>
      </c>
      <c r="M2925" s="360"/>
      <c r="N2925" s="344">
        <v>0</v>
      </c>
      <c r="O2925" s="360"/>
      <c r="P2925" s="344">
        <v>0</v>
      </c>
      <c r="Q2925" s="360"/>
      <c r="R2925" s="344">
        <v>0</v>
      </c>
    </row>
    <row r="2926" spans="1:18">
      <c r="A2926" s="296">
        <v>2003414</v>
      </c>
      <c r="B2926" s="343" t="s">
        <v>2953</v>
      </c>
      <c r="C2926" s="296" t="s">
        <v>105</v>
      </c>
      <c r="D2926" s="344">
        <v>799.15</v>
      </c>
      <c r="E2926" s="360"/>
      <c r="F2926" s="344">
        <v>0</v>
      </c>
      <c r="G2926" s="360"/>
      <c r="H2926" s="344">
        <v>0</v>
      </c>
      <c r="I2926" s="360"/>
      <c r="J2926" s="344">
        <v>0</v>
      </c>
      <c r="K2926" s="360"/>
      <c r="L2926" s="344">
        <v>0</v>
      </c>
      <c r="M2926" s="360"/>
      <c r="N2926" s="344">
        <v>0</v>
      </c>
      <c r="O2926" s="360"/>
      <c r="P2926" s="344">
        <v>0</v>
      </c>
      <c r="Q2926" s="360"/>
      <c r="R2926" s="344">
        <v>0</v>
      </c>
    </row>
    <row r="2927" spans="1:18">
      <c r="A2927" s="296">
        <v>2003419</v>
      </c>
      <c r="B2927" s="343" t="s">
        <v>2954</v>
      </c>
      <c r="C2927" s="296" t="s">
        <v>105</v>
      </c>
      <c r="D2927" s="344">
        <v>1052.3499999999999</v>
      </c>
      <c r="E2927" s="360">
        <v>0.99460000000000004</v>
      </c>
      <c r="F2927" s="344">
        <v>5930.21</v>
      </c>
      <c r="G2927" s="360">
        <v>0.99480000000000002</v>
      </c>
      <c r="H2927" s="344">
        <v>5933.3</v>
      </c>
      <c r="I2927" s="360">
        <v>0.99419999999999997</v>
      </c>
      <c r="J2927" s="344">
        <v>5928.15</v>
      </c>
      <c r="K2927" s="360">
        <v>0.99509999999999998</v>
      </c>
      <c r="L2927" s="344">
        <v>9559.59</v>
      </c>
      <c r="M2927" s="360">
        <v>0</v>
      </c>
      <c r="N2927" s="344">
        <v>5931.64</v>
      </c>
      <c r="O2927" s="360">
        <v>0.99450000000000005</v>
      </c>
      <c r="P2927" s="344">
        <v>5932.98</v>
      </c>
      <c r="Q2927" s="360">
        <v>0.99429999999999996</v>
      </c>
      <c r="R2927" s="344">
        <v>5934.77</v>
      </c>
    </row>
    <row r="2928" spans="1:18">
      <c r="A2928" s="296">
        <v>2003418</v>
      </c>
      <c r="B2928" s="343" t="s">
        <v>2955</v>
      </c>
      <c r="C2928" s="296" t="s">
        <v>105</v>
      </c>
      <c r="D2928" s="344">
        <v>964.33</v>
      </c>
      <c r="E2928" s="360"/>
      <c r="F2928" s="344">
        <v>0</v>
      </c>
      <c r="G2928" s="360"/>
      <c r="H2928" s="344">
        <v>0</v>
      </c>
      <c r="I2928" s="360"/>
      <c r="J2928" s="344">
        <v>0</v>
      </c>
      <c r="K2928" s="360"/>
      <c r="L2928" s="344">
        <v>0</v>
      </c>
      <c r="M2928" s="360"/>
      <c r="N2928" s="344">
        <v>0</v>
      </c>
      <c r="O2928" s="360"/>
      <c r="P2928" s="344">
        <v>0</v>
      </c>
      <c r="Q2928" s="360"/>
      <c r="R2928" s="344">
        <v>0</v>
      </c>
    </row>
    <row r="2929" spans="1:18">
      <c r="A2929" s="296">
        <v>2003423</v>
      </c>
      <c r="B2929" s="343" t="s">
        <v>2956</v>
      </c>
      <c r="C2929" s="296" t="s">
        <v>105</v>
      </c>
      <c r="D2929" s="344">
        <v>1207.48</v>
      </c>
      <c r="E2929" s="360">
        <v>0.99409999999999998</v>
      </c>
      <c r="F2929" s="344">
        <v>7873.99</v>
      </c>
      <c r="G2929" s="360">
        <v>0.99429999999999996</v>
      </c>
      <c r="H2929" s="344">
        <v>7878.43</v>
      </c>
      <c r="I2929" s="360">
        <v>0.99380000000000002</v>
      </c>
      <c r="J2929" s="344">
        <v>7871.02</v>
      </c>
      <c r="K2929" s="360">
        <v>0.99470000000000003</v>
      </c>
      <c r="L2929" s="344">
        <v>12691.25</v>
      </c>
      <c r="M2929" s="360">
        <v>0</v>
      </c>
      <c r="N2929" s="344">
        <v>7876.05</v>
      </c>
      <c r="O2929" s="360">
        <v>0.99409999999999998</v>
      </c>
      <c r="P2929" s="344">
        <v>7877.96</v>
      </c>
      <c r="Q2929" s="360">
        <v>0.99380000000000002</v>
      </c>
      <c r="R2929" s="344">
        <v>7880.55</v>
      </c>
    </row>
    <row r="2930" spans="1:18">
      <c r="A2930" s="296">
        <v>2003422</v>
      </c>
      <c r="B2930" s="343" t="s">
        <v>2957</v>
      </c>
      <c r="C2930" s="296" t="s">
        <v>105</v>
      </c>
      <c r="D2930" s="344">
        <v>1106.9000000000001</v>
      </c>
      <c r="E2930" s="360"/>
      <c r="F2930" s="344">
        <v>0</v>
      </c>
      <c r="G2930" s="360"/>
      <c r="H2930" s="344">
        <v>0</v>
      </c>
      <c r="I2930" s="360"/>
      <c r="J2930" s="344">
        <v>0</v>
      </c>
      <c r="K2930" s="360"/>
      <c r="L2930" s="344">
        <v>0</v>
      </c>
      <c r="M2930" s="360"/>
      <c r="N2930" s="344">
        <v>0</v>
      </c>
      <c r="O2930" s="360"/>
      <c r="P2930" s="344">
        <v>0</v>
      </c>
      <c r="Q2930" s="360"/>
      <c r="R2930" s="344">
        <v>0</v>
      </c>
    </row>
    <row r="2931" spans="1:18">
      <c r="A2931" s="296">
        <v>2003427</v>
      </c>
      <c r="B2931" s="343" t="s">
        <v>2958</v>
      </c>
      <c r="C2931" s="296" t="s">
        <v>105</v>
      </c>
      <c r="D2931" s="344">
        <v>1436.17</v>
      </c>
      <c r="E2931" s="360">
        <v>0.97270000000000001</v>
      </c>
      <c r="F2931" s="344">
        <v>7926.68</v>
      </c>
      <c r="G2931" s="360">
        <v>0.97699999999999998</v>
      </c>
      <c r="H2931" s="344">
        <v>7990.1</v>
      </c>
      <c r="I2931" s="360">
        <v>0.96919999999999995</v>
      </c>
      <c r="J2931" s="344">
        <v>7930.38</v>
      </c>
      <c r="K2931" s="360">
        <v>0.97650000000000003</v>
      </c>
      <c r="L2931" s="344">
        <v>12507</v>
      </c>
      <c r="M2931" s="360">
        <v>3.4599999999999999E-2</v>
      </c>
      <c r="N2931" s="344">
        <v>7992.1</v>
      </c>
      <c r="O2931" s="360">
        <v>0.96899999999999997</v>
      </c>
      <c r="P2931" s="344">
        <v>7949.99</v>
      </c>
      <c r="Q2931" s="360">
        <v>0.97409999999999997</v>
      </c>
      <c r="R2931" s="344">
        <v>8018.03</v>
      </c>
    </row>
    <row r="2932" spans="1:18">
      <c r="A2932" s="296">
        <v>2003426</v>
      </c>
      <c r="B2932" s="343" t="s">
        <v>2959</v>
      </c>
      <c r="C2932" s="296" t="s">
        <v>105</v>
      </c>
      <c r="D2932" s="344">
        <v>1316.2</v>
      </c>
      <c r="E2932" s="360"/>
      <c r="F2932" s="344">
        <v>0</v>
      </c>
      <c r="G2932" s="360"/>
      <c r="H2932" s="344">
        <v>0</v>
      </c>
      <c r="I2932" s="360"/>
      <c r="J2932" s="344">
        <v>0</v>
      </c>
      <c r="K2932" s="360"/>
      <c r="L2932" s="344">
        <v>0</v>
      </c>
      <c r="M2932" s="360"/>
      <c r="N2932" s="344">
        <v>0</v>
      </c>
      <c r="O2932" s="360"/>
      <c r="P2932" s="344">
        <v>0</v>
      </c>
      <c r="Q2932" s="360"/>
      <c r="R2932" s="344">
        <v>0</v>
      </c>
    </row>
    <row r="2933" spans="1:18">
      <c r="A2933" s="296">
        <v>2003431</v>
      </c>
      <c r="B2933" s="343" t="s">
        <v>2960</v>
      </c>
      <c r="C2933" s="296" t="s">
        <v>105</v>
      </c>
      <c r="D2933" s="344">
        <v>1586.4</v>
      </c>
      <c r="E2933" s="360"/>
      <c r="F2933" s="344">
        <v>0</v>
      </c>
      <c r="G2933" s="360"/>
      <c r="H2933" s="344">
        <v>0</v>
      </c>
      <c r="I2933" s="360"/>
      <c r="J2933" s="344">
        <v>0</v>
      </c>
      <c r="K2933" s="360"/>
      <c r="L2933" s="344">
        <v>0</v>
      </c>
      <c r="M2933" s="360"/>
      <c r="N2933" s="344">
        <v>0</v>
      </c>
      <c r="O2933" s="360"/>
      <c r="P2933" s="344">
        <v>0</v>
      </c>
      <c r="Q2933" s="360"/>
      <c r="R2933" s="344">
        <v>0</v>
      </c>
    </row>
    <row r="2934" spans="1:18">
      <c r="A2934" s="296">
        <v>2003430</v>
      </c>
      <c r="B2934" s="343" t="s">
        <v>2961</v>
      </c>
      <c r="C2934" s="296" t="s">
        <v>105</v>
      </c>
      <c r="D2934" s="344">
        <v>1444.62</v>
      </c>
      <c r="E2934" s="360"/>
      <c r="F2934" s="344">
        <v>0</v>
      </c>
      <c r="G2934" s="360"/>
      <c r="H2934" s="344">
        <v>0</v>
      </c>
      <c r="I2934" s="360"/>
      <c r="J2934" s="344">
        <v>0</v>
      </c>
      <c r="K2934" s="360"/>
      <c r="L2934" s="344">
        <v>0</v>
      </c>
      <c r="M2934" s="360"/>
      <c r="N2934" s="344">
        <v>0</v>
      </c>
      <c r="O2934" s="360"/>
      <c r="P2934" s="344">
        <v>0</v>
      </c>
      <c r="Q2934" s="360"/>
      <c r="R2934" s="344">
        <v>0</v>
      </c>
    </row>
    <row r="2935" spans="1:18">
      <c r="A2935" s="296">
        <v>2003435</v>
      </c>
      <c r="B2935" s="343" t="s">
        <v>2962</v>
      </c>
      <c r="C2935" s="296" t="s">
        <v>105</v>
      </c>
      <c r="D2935" s="344">
        <v>1835.53</v>
      </c>
      <c r="E2935" s="360"/>
      <c r="F2935" s="344">
        <v>0</v>
      </c>
      <c r="G2935" s="360"/>
      <c r="H2935" s="344">
        <v>0</v>
      </c>
      <c r="I2935" s="360"/>
      <c r="J2935" s="344">
        <v>0</v>
      </c>
      <c r="K2935" s="360"/>
      <c r="L2935" s="344">
        <v>0</v>
      </c>
      <c r="M2935" s="360"/>
      <c r="N2935" s="344">
        <v>0</v>
      </c>
      <c r="O2935" s="360"/>
      <c r="P2935" s="344">
        <v>0</v>
      </c>
      <c r="Q2935" s="360"/>
      <c r="R2935" s="344">
        <v>0</v>
      </c>
    </row>
    <row r="2936" spans="1:18">
      <c r="A2936" s="296">
        <v>2003434</v>
      </c>
      <c r="B2936" s="343" t="s">
        <v>2963</v>
      </c>
      <c r="C2936" s="296" t="s">
        <v>105</v>
      </c>
      <c r="D2936" s="344">
        <v>1672.22</v>
      </c>
      <c r="E2936" s="360">
        <v>0.4052</v>
      </c>
      <c r="F2936" s="344">
        <v>7.1</v>
      </c>
      <c r="G2936" s="360">
        <v>0</v>
      </c>
      <c r="H2936" s="344">
        <v>7.2</v>
      </c>
      <c r="I2936" s="360">
        <v>0</v>
      </c>
      <c r="J2936" s="344">
        <v>5.76</v>
      </c>
      <c r="K2936" s="360">
        <v>0.43059999999999998</v>
      </c>
      <c r="L2936" s="344">
        <v>6.74</v>
      </c>
      <c r="M2936" s="360">
        <v>0</v>
      </c>
      <c r="N2936" s="344">
        <v>5.87</v>
      </c>
      <c r="O2936" s="360">
        <v>0</v>
      </c>
      <c r="P2936" s="344">
        <v>7.3</v>
      </c>
      <c r="Q2936" s="360">
        <v>0</v>
      </c>
      <c r="R2936" s="344">
        <v>7.12</v>
      </c>
    </row>
    <row r="2937" spans="1:18">
      <c r="A2937" s="296">
        <v>2003439</v>
      </c>
      <c r="B2937" s="343" t="s">
        <v>2964</v>
      </c>
      <c r="C2937" s="296" t="s">
        <v>105</v>
      </c>
      <c r="D2937" s="344">
        <v>2148.37</v>
      </c>
      <c r="E2937" s="360"/>
      <c r="F2937" s="344">
        <v>0</v>
      </c>
      <c r="G2937" s="360"/>
      <c r="H2937" s="344">
        <v>0</v>
      </c>
      <c r="I2937" s="360"/>
      <c r="J2937" s="344">
        <v>0</v>
      </c>
      <c r="K2937" s="360"/>
      <c r="L2937" s="344">
        <v>0</v>
      </c>
      <c r="M2937" s="360"/>
      <c r="N2937" s="344">
        <v>0</v>
      </c>
      <c r="O2937" s="360"/>
      <c r="P2937" s="344">
        <v>0</v>
      </c>
      <c r="Q2937" s="360"/>
      <c r="R2937" s="344">
        <v>0</v>
      </c>
    </row>
    <row r="2938" spans="1:18">
      <c r="A2938" s="296">
        <v>2003438</v>
      </c>
      <c r="B2938" s="343" t="s">
        <v>2965</v>
      </c>
      <c r="C2938" s="296" t="s">
        <v>105</v>
      </c>
      <c r="D2938" s="344">
        <v>1958.17</v>
      </c>
      <c r="E2938" s="360"/>
      <c r="F2938" s="344">
        <v>0</v>
      </c>
      <c r="G2938" s="360"/>
      <c r="H2938" s="344">
        <v>0</v>
      </c>
      <c r="I2938" s="360"/>
      <c r="J2938" s="344">
        <v>0</v>
      </c>
      <c r="K2938" s="360"/>
      <c r="L2938" s="344">
        <v>0</v>
      </c>
      <c r="M2938" s="360"/>
      <c r="N2938" s="344">
        <v>0</v>
      </c>
      <c r="O2938" s="360"/>
      <c r="P2938" s="344">
        <v>0</v>
      </c>
      <c r="Q2938" s="360"/>
      <c r="R2938" s="344">
        <v>0</v>
      </c>
    </row>
    <row r="2939" spans="1:18">
      <c r="A2939" s="296">
        <v>2003167</v>
      </c>
      <c r="B2939" s="343" t="s">
        <v>2966</v>
      </c>
      <c r="C2939" s="296" t="s">
        <v>105</v>
      </c>
      <c r="D2939" s="344">
        <v>2106.27</v>
      </c>
      <c r="E2939" s="360"/>
      <c r="F2939" s="344">
        <v>0</v>
      </c>
      <c r="G2939" s="360"/>
      <c r="H2939" s="344">
        <v>0</v>
      </c>
      <c r="I2939" s="360"/>
      <c r="J2939" s="344">
        <v>0</v>
      </c>
      <c r="K2939" s="360"/>
      <c r="L2939" s="344">
        <v>0</v>
      </c>
      <c r="M2939" s="360"/>
      <c r="N2939" s="344">
        <v>0</v>
      </c>
      <c r="O2939" s="360"/>
      <c r="P2939" s="344">
        <v>0</v>
      </c>
      <c r="Q2939" s="360"/>
      <c r="R2939" s="344">
        <v>0</v>
      </c>
    </row>
    <row r="2940" spans="1:18">
      <c r="A2940" s="296">
        <v>2003168</v>
      </c>
      <c r="B2940" s="343" t="s">
        <v>2967</v>
      </c>
      <c r="C2940" s="296" t="s">
        <v>105</v>
      </c>
      <c r="D2940" s="344">
        <v>1910.75</v>
      </c>
      <c r="E2940" s="360">
        <v>0</v>
      </c>
      <c r="F2940" s="344">
        <v>18.399999999999999</v>
      </c>
      <c r="G2940" s="360">
        <v>0</v>
      </c>
      <c r="H2940" s="344">
        <v>18.93</v>
      </c>
      <c r="I2940" s="360">
        <v>5.0000000000000001E-4</v>
      </c>
      <c r="J2940" s="344">
        <v>18.850000000000001</v>
      </c>
      <c r="K2940" s="360">
        <v>0</v>
      </c>
      <c r="L2940" s="344">
        <v>21.24</v>
      </c>
      <c r="M2940" s="360">
        <v>0</v>
      </c>
      <c r="N2940" s="344">
        <v>20.75</v>
      </c>
      <c r="O2940" s="360">
        <v>0</v>
      </c>
      <c r="P2940" s="344">
        <v>18.190000000000001</v>
      </c>
      <c r="Q2940" s="360">
        <v>0</v>
      </c>
      <c r="R2940" s="344">
        <v>21.11</v>
      </c>
    </row>
    <row r="2941" spans="1:18">
      <c r="A2941" s="296">
        <v>2003407</v>
      </c>
      <c r="B2941" s="343" t="s">
        <v>2968</v>
      </c>
      <c r="C2941" s="296" t="s">
        <v>105</v>
      </c>
      <c r="D2941" s="344">
        <v>678.49</v>
      </c>
      <c r="E2941" s="360">
        <v>0</v>
      </c>
      <c r="F2941" s="344">
        <v>182.98</v>
      </c>
      <c r="G2941" s="360">
        <v>0</v>
      </c>
      <c r="H2941" s="344">
        <v>125.74</v>
      </c>
      <c r="I2941" s="360">
        <v>2.0000000000000001E-4</v>
      </c>
      <c r="J2941" s="344">
        <v>158.66</v>
      </c>
      <c r="K2941" s="360">
        <v>0</v>
      </c>
      <c r="L2941" s="344">
        <v>167.25</v>
      </c>
      <c r="M2941" s="360">
        <v>0</v>
      </c>
      <c r="N2941" s="344">
        <v>184.12</v>
      </c>
      <c r="O2941" s="360">
        <v>0</v>
      </c>
      <c r="P2941" s="344">
        <v>139.68</v>
      </c>
      <c r="Q2941" s="360">
        <v>0</v>
      </c>
      <c r="R2941" s="344">
        <v>149.91</v>
      </c>
    </row>
    <row r="2942" spans="1:18">
      <c r="A2942" s="296">
        <v>2003406</v>
      </c>
      <c r="B2942" s="343" t="s">
        <v>2969</v>
      </c>
      <c r="C2942" s="296" t="s">
        <v>105</v>
      </c>
      <c r="D2942" s="344">
        <v>629.52</v>
      </c>
      <c r="E2942" s="360">
        <v>0</v>
      </c>
      <c r="F2942" s="344">
        <v>95.54</v>
      </c>
      <c r="G2942" s="360">
        <v>0</v>
      </c>
      <c r="H2942" s="344">
        <v>86.44</v>
      </c>
      <c r="I2942" s="360">
        <v>0</v>
      </c>
      <c r="J2942" s="344">
        <v>91.43</v>
      </c>
      <c r="K2942" s="360">
        <v>0</v>
      </c>
      <c r="L2942" s="344">
        <v>76.52</v>
      </c>
      <c r="M2942" s="360">
        <v>0</v>
      </c>
      <c r="N2942" s="344">
        <v>92.01</v>
      </c>
      <c r="O2942" s="360">
        <v>0</v>
      </c>
      <c r="P2942" s="344">
        <v>70.510000000000005</v>
      </c>
      <c r="Q2942" s="360">
        <v>0</v>
      </c>
      <c r="R2942" s="344">
        <v>89.86</v>
      </c>
    </row>
    <row r="2943" spans="1:18">
      <c r="A2943" s="296">
        <v>2003169</v>
      </c>
      <c r="B2943" s="343" t="s">
        <v>2970</v>
      </c>
      <c r="C2943" s="296" t="s">
        <v>105</v>
      </c>
      <c r="D2943" s="344">
        <v>2723.12</v>
      </c>
      <c r="E2943" s="360"/>
      <c r="F2943" s="344">
        <v>0</v>
      </c>
      <c r="G2943" s="360"/>
      <c r="H2943" s="344">
        <v>0</v>
      </c>
      <c r="I2943" s="360"/>
      <c r="J2943" s="344">
        <v>0</v>
      </c>
      <c r="K2943" s="360"/>
      <c r="L2943" s="344">
        <v>0</v>
      </c>
      <c r="M2943" s="360"/>
      <c r="N2943" s="344">
        <v>0</v>
      </c>
      <c r="O2943" s="360"/>
      <c r="P2943" s="344">
        <v>0</v>
      </c>
      <c r="Q2943" s="360"/>
      <c r="R2943" s="344">
        <v>0</v>
      </c>
    </row>
    <row r="2944" spans="1:18">
      <c r="A2944" s="296">
        <v>2003170</v>
      </c>
      <c r="B2944" s="343" t="s">
        <v>2971</v>
      </c>
      <c r="C2944" s="296" t="s">
        <v>105</v>
      </c>
      <c r="D2944" s="344">
        <v>2472.7399999999998</v>
      </c>
      <c r="E2944" s="360"/>
      <c r="F2944" s="344">
        <v>0</v>
      </c>
      <c r="G2944" s="360"/>
      <c r="H2944" s="344">
        <v>0</v>
      </c>
      <c r="I2944" s="360"/>
      <c r="J2944" s="344">
        <v>0</v>
      </c>
      <c r="K2944" s="360"/>
      <c r="L2944" s="344">
        <v>0</v>
      </c>
      <c r="M2944" s="360"/>
      <c r="N2944" s="344">
        <v>0</v>
      </c>
      <c r="O2944" s="360"/>
      <c r="P2944" s="344">
        <v>0</v>
      </c>
      <c r="Q2944" s="360"/>
      <c r="R2944" s="344">
        <v>0</v>
      </c>
    </row>
    <row r="2945" spans="1:18">
      <c r="A2945" s="296">
        <v>2003389</v>
      </c>
      <c r="B2945" s="343" t="s">
        <v>2972</v>
      </c>
      <c r="C2945" s="296" t="s">
        <v>105</v>
      </c>
      <c r="D2945" s="344">
        <v>236.96</v>
      </c>
      <c r="E2945" s="360"/>
      <c r="F2945" s="344">
        <v>0</v>
      </c>
      <c r="G2945" s="360"/>
      <c r="H2945" s="344">
        <v>0</v>
      </c>
      <c r="I2945" s="360"/>
      <c r="J2945" s="344">
        <v>0</v>
      </c>
      <c r="K2945" s="360"/>
      <c r="L2945" s="344">
        <v>0</v>
      </c>
      <c r="M2945" s="360"/>
      <c r="N2945" s="344">
        <v>0</v>
      </c>
      <c r="O2945" s="360"/>
      <c r="P2945" s="344">
        <v>0</v>
      </c>
      <c r="Q2945" s="360"/>
      <c r="R2945" s="344">
        <v>0</v>
      </c>
    </row>
    <row r="2946" spans="1:18">
      <c r="A2946" s="296">
        <v>2003388</v>
      </c>
      <c r="B2946" s="343" t="s">
        <v>2973</v>
      </c>
      <c r="C2946" s="296" t="s">
        <v>105</v>
      </c>
      <c r="D2946" s="344">
        <v>216.03</v>
      </c>
      <c r="E2946" s="360"/>
      <c r="F2946" s="344">
        <v>0</v>
      </c>
      <c r="G2946" s="360"/>
      <c r="H2946" s="344">
        <v>0</v>
      </c>
      <c r="I2946" s="360"/>
      <c r="J2946" s="344">
        <v>0</v>
      </c>
      <c r="K2946" s="360"/>
      <c r="L2946" s="344">
        <v>0</v>
      </c>
      <c r="M2946" s="360"/>
      <c r="N2946" s="344">
        <v>0</v>
      </c>
      <c r="O2946" s="360"/>
      <c r="P2946" s="344">
        <v>0</v>
      </c>
      <c r="Q2946" s="360"/>
      <c r="R2946" s="344">
        <v>0</v>
      </c>
    </row>
    <row r="2947" spans="1:18">
      <c r="A2947" s="296">
        <v>2003393</v>
      </c>
      <c r="B2947" s="343" t="s">
        <v>2974</v>
      </c>
      <c r="C2947" s="296" t="s">
        <v>105</v>
      </c>
      <c r="D2947" s="344">
        <v>366.57</v>
      </c>
      <c r="E2947" s="360"/>
      <c r="F2947" s="344">
        <v>0</v>
      </c>
      <c r="G2947" s="360"/>
      <c r="H2947" s="344">
        <v>0</v>
      </c>
      <c r="I2947" s="360"/>
      <c r="J2947" s="344">
        <v>0</v>
      </c>
      <c r="K2947" s="360"/>
      <c r="L2947" s="344">
        <v>0</v>
      </c>
      <c r="M2947" s="360"/>
      <c r="N2947" s="344">
        <v>0</v>
      </c>
      <c r="O2947" s="360"/>
      <c r="P2947" s="344">
        <v>0</v>
      </c>
      <c r="Q2947" s="360"/>
      <c r="R2947" s="344">
        <v>0</v>
      </c>
    </row>
    <row r="2948" spans="1:18">
      <c r="A2948" s="296">
        <v>2003392</v>
      </c>
      <c r="B2948" s="343" t="s">
        <v>2975</v>
      </c>
      <c r="C2948" s="296" t="s">
        <v>105</v>
      </c>
      <c r="D2948" s="344">
        <v>337.99</v>
      </c>
      <c r="E2948" s="360"/>
      <c r="F2948" s="344">
        <v>0</v>
      </c>
      <c r="G2948" s="360"/>
      <c r="H2948" s="344">
        <v>0</v>
      </c>
      <c r="I2948" s="360"/>
      <c r="J2948" s="344">
        <v>0</v>
      </c>
      <c r="K2948" s="360"/>
      <c r="L2948" s="344">
        <v>0</v>
      </c>
      <c r="M2948" s="360"/>
      <c r="N2948" s="344">
        <v>0</v>
      </c>
      <c r="O2948" s="360"/>
      <c r="P2948" s="344">
        <v>0</v>
      </c>
      <c r="Q2948" s="360"/>
      <c r="R2948" s="344">
        <v>0</v>
      </c>
    </row>
    <row r="2949" spans="1:18">
      <c r="A2949" s="296">
        <v>2003173</v>
      </c>
      <c r="B2949" s="343" t="s">
        <v>2976</v>
      </c>
      <c r="C2949" s="296" t="s">
        <v>105</v>
      </c>
      <c r="D2949" s="344">
        <v>882.01</v>
      </c>
      <c r="E2949" s="360"/>
      <c r="F2949" s="344">
        <v>0</v>
      </c>
      <c r="G2949" s="360"/>
      <c r="H2949" s="344">
        <v>0</v>
      </c>
      <c r="I2949" s="360"/>
      <c r="J2949" s="344">
        <v>0</v>
      </c>
      <c r="K2949" s="360"/>
      <c r="L2949" s="344">
        <v>0</v>
      </c>
      <c r="M2949" s="360"/>
      <c r="N2949" s="344">
        <v>0</v>
      </c>
      <c r="O2949" s="360"/>
      <c r="P2949" s="344">
        <v>0</v>
      </c>
      <c r="Q2949" s="360"/>
      <c r="R2949" s="344">
        <v>0</v>
      </c>
    </row>
    <row r="2950" spans="1:18">
      <c r="A2950" s="296">
        <v>2003174</v>
      </c>
      <c r="B2950" s="343" t="s">
        <v>2977</v>
      </c>
      <c r="C2950" s="296" t="s">
        <v>105</v>
      </c>
      <c r="D2950" s="344">
        <v>816.8</v>
      </c>
      <c r="E2950" s="360">
        <v>2.7799999999999998E-2</v>
      </c>
      <c r="F2950" s="344">
        <v>48.03</v>
      </c>
      <c r="G2950" s="360">
        <v>0</v>
      </c>
      <c r="H2950" s="344">
        <v>49.98</v>
      </c>
      <c r="I2950" s="360">
        <v>0</v>
      </c>
      <c r="J2950" s="344">
        <v>47.09</v>
      </c>
      <c r="K2950" s="360">
        <v>2.9899999999999999E-2</v>
      </c>
      <c r="L2950" s="344">
        <v>60.13</v>
      </c>
      <c r="M2950" s="360">
        <v>0</v>
      </c>
      <c r="N2950" s="344">
        <v>62.74</v>
      </c>
      <c r="O2950" s="360">
        <v>0</v>
      </c>
      <c r="P2950" s="344">
        <v>57.47</v>
      </c>
      <c r="Q2950" s="360">
        <v>0</v>
      </c>
      <c r="R2950" s="344">
        <v>61.48</v>
      </c>
    </row>
    <row r="2951" spans="1:18">
      <c r="A2951" s="296">
        <v>2003171</v>
      </c>
      <c r="B2951" s="343" t="s">
        <v>2978</v>
      </c>
      <c r="C2951" s="296" t="s">
        <v>105</v>
      </c>
      <c r="D2951" s="344">
        <v>612.08000000000004</v>
      </c>
      <c r="E2951" s="360">
        <v>3.5099999999999999E-2</v>
      </c>
      <c r="F2951" s="344">
        <v>77.58</v>
      </c>
      <c r="G2951" s="360">
        <v>0</v>
      </c>
      <c r="H2951" s="344">
        <v>78.099999999999994</v>
      </c>
      <c r="I2951" s="360">
        <v>0</v>
      </c>
      <c r="J2951" s="344">
        <v>75.239999999999995</v>
      </c>
      <c r="K2951" s="360">
        <v>3.7600000000000001E-2</v>
      </c>
      <c r="L2951" s="344">
        <v>97.51</v>
      </c>
      <c r="M2951" s="360">
        <v>0</v>
      </c>
      <c r="N2951" s="344">
        <v>103.74</v>
      </c>
      <c r="O2951" s="360">
        <v>0</v>
      </c>
      <c r="P2951" s="344">
        <v>92.96</v>
      </c>
      <c r="Q2951" s="360">
        <v>0</v>
      </c>
      <c r="R2951" s="344">
        <v>98.65</v>
      </c>
    </row>
    <row r="2952" spans="1:18">
      <c r="A2952" s="296">
        <v>2003172</v>
      </c>
      <c r="B2952" s="343" t="s">
        <v>2979</v>
      </c>
      <c r="C2952" s="296" t="s">
        <v>105</v>
      </c>
      <c r="D2952" s="344">
        <v>571.26</v>
      </c>
      <c r="E2952" s="360"/>
      <c r="F2952" s="344">
        <v>0</v>
      </c>
      <c r="G2952" s="360"/>
      <c r="H2952" s="344">
        <v>0</v>
      </c>
      <c r="I2952" s="360"/>
      <c r="J2952" s="344">
        <v>0</v>
      </c>
      <c r="K2952" s="360"/>
      <c r="L2952" s="344">
        <v>0</v>
      </c>
      <c r="M2952" s="360"/>
      <c r="N2952" s="344">
        <v>0</v>
      </c>
      <c r="O2952" s="360"/>
      <c r="P2952" s="344">
        <v>0</v>
      </c>
      <c r="Q2952" s="360"/>
      <c r="R2952" s="344">
        <v>0</v>
      </c>
    </row>
    <row r="2953" spans="1:18">
      <c r="A2953" s="296">
        <v>2003399</v>
      </c>
      <c r="B2953" s="343" t="s">
        <v>2980</v>
      </c>
      <c r="C2953" s="296" t="s">
        <v>105</v>
      </c>
      <c r="D2953" s="344">
        <v>619.41999999999996</v>
      </c>
      <c r="E2953" s="360"/>
      <c r="F2953" s="344">
        <v>0</v>
      </c>
      <c r="G2953" s="360"/>
      <c r="H2953" s="344">
        <v>0</v>
      </c>
      <c r="I2953" s="360"/>
      <c r="J2953" s="344">
        <v>0</v>
      </c>
      <c r="K2953" s="360"/>
      <c r="L2953" s="344">
        <v>0</v>
      </c>
      <c r="M2953" s="360"/>
      <c r="N2953" s="344">
        <v>0</v>
      </c>
      <c r="O2953" s="360"/>
      <c r="P2953" s="344">
        <v>0</v>
      </c>
      <c r="Q2953" s="360"/>
      <c r="R2953" s="344">
        <v>0</v>
      </c>
    </row>
    <row r="2954" spans="1:18">
      <c r="A2954" s="296">
        <v>2003398</v>
      </c>
      <c r="B2954" s="343" t="s">
        <v>2981</v>
      </c>
      <c r="C2954" s="296" t="s">
        <v>105</v>
      </c>
      <c r="D2954" s="344">
        <v>575.07000000000005</v>
      </c>
      <c r="E2954" s="360">
        <v>2.6599999999999999E-2</v>
      </c>
      <c r="F2954" s="344">
        <v>45</v>
      </c>
      <c r="G2954" s="360">
        <v>0</v>
      </c>
      <c r="H2954" s="344">
        <v>52.53</v>
      </c>
      <c r="I2954" s="360">
        <v>0</v>
      </c>
      <c r="J2954" s="344">
        <v>44.63</v>
      </c>
      <c r="K2954" s="360">
        <v>3.1600000000000003E-2</v>
      </c>
      <c r="L2954" s="344">
        <v>58.46</v>
      </c>
      <c r="M2954" s="360">
        <v>0</v>
      </c>
      <c r="N2954" s="344">
        <v>59.3</v>
      </c>
      <c r="O2954" s="360">
        <v>0</v>
      </c>
      <c r="P2954" s="344">
        <v>58.44</v>
      </c>
      <c r="Q2954" s="360">
        <v>0</v>
      </c>
      <c r="R2954" s="344">
        <v>62.29</v>
      </c>
    </row>
    <row r="2955" spans="1:18">
      <c r="A2955" s="296">
        <v>2003403</v>
      </c>
      <c r="B2955" s="343" t="s">
        <v>2982</v>
      </c>
      <c r="C2955" s="296" t="s">
        <v>105</v>
      </c>
      <c r="D2955" s="344">
        <v>755.87</v>
      </c>
      <c r="E2955" s="360">
        <v>3.5499999999999997E-2</v>
      </c>
      <c r="F2955" s="344">
        <v>67.3</v>
      </c>
      <c r="G2955" s="360">
        <v>0</v>
      </c>
      <c r="H2955" s="344">
        <v>77.459999999999994</v>
      </c>
      <c r="I2955" s="360">
        <v>0</v>
      </c>
      <c r="J2955" s="344">
        <v>65.64</v>
      </c>
      <c r="K2955" s="360">
        <v>4.3099999999999999E-2</v>
      </c>
      <c r="L2955" s="344">
        <v>88.17</v>
      </c>
      <c r="M2955" s="360">
        <v>0</v>
      </c>
      <c r="N2955" s="344">
        <v>91.49</v>
      </c>
      <c r="O2955" s="360">
        <v>0</v>
      </c>
      <c r="P2955" s="344">
        <v>88.77</v>
      </c>
      <c r="Q2955" s="360">
        <v>0</v>
      </c>
      <c r="R2955" s="344">
        <v>93.7</v>
      </c>
    </row>
    <row r="2956" spans="1:18">
      <c r="A2956" s="296">
        <v>2003402</v>
      </c>
      <c r="B2956" s="343" t="s">
        <v>2983</v>
      </c>
      <c r="C2956" s="296" t="s">
        <v>105</v>
      </c>
      <c r="D2956" s="344">
        <v>701.08</v>
      </c>
      <c r="E2956" s="360"/>
      <c r="F2956" s="344">
        <v>0</v>
      </c>
      <c r="G2956" s="360"/>
      <c r="H2956" s="344">
        <v>0</v>
      </c>
      <c r="I2956" s="360"/>
      <c r="J2956" s="344">
        <v>0</v>
      </c>
      <c r="K2956" s="360"/>
      <c r="L2956" s="344">
        <v>0</v>
      </c>
      <c r="M2956" s="360"/>
      <c r="N2956" s="344">
        <v>0</v>
      </c>
      <c r="O2956" s="360"/>
      <c r="P2956" s="344">
        <v>0</v>
      </c>
      <c r="Q2956" s="360"/>
      <c r="R2956" s="344">
        <v>0</v>
      </c>
    </row>
    <row r="2957" spans="1:18">
      <c r="A2957" s="296">
        <v>2003452</v>
      </c>
      <c r="B2957" s="343" t="s">
        <v>2984</v>
      </c>
      <c r="C2957" s="296" t="s">
        <v>26</v>
      </c>
      <c r="D2957" s="344">
        <v>772.84</v>
      </c>
      <c r="E2957" s="360"/>
      <c r="F2957" s="344">
        <v>0</v>
      </c>
      <c r="G2957" s="360"/>
      <c r="H2957" s="344">
        <v>0</v>
      </c>
      <c r="I2957" s="360"/>
      <c r="J2957" s="344">
        <v>0</v>
      </c>
      <c r="K2957" s="360"/>
      <c r="L2957" s="344">
        <v>0</v>
      </c>
      <c r="M2957" s="360"/>
      <c r="N2957" s="344">
        <v>0</v>
      </c>
      <c r="O2957" s="360"/>
      <c r="P2957" s="344">
        <v>0</v>
      </c>
      <c r="Q2957" s="360"/>
      <c r="R2957" s="344">
        <v>0</v>
      </c>
    </row>
    <row r="2958" spans="1:18">
      <c r="A2958" s="296">
        <v>2003453</v>
      </c>
      <c r="B2958" s="343" t="s">
        <v>2985</v>
      </c>
      <c r="C2958" s="296" t="s">
        <v>26</v>
      </c>
      <c r="D2958" s="344">
        <v>956.67</v>
      </c>
      <c r="E2958" s="360"/>
      <c r="F2958" s="344">
        <v>0</v>
      </c>
      <c r="G2958" s="360"/>
      <c r="H2958" s="344">
        <v>0</v>
      </c>
      <c r="I2958" s="360"/>
      <c r="J2958" s="344">
        <v>0</v>
      </c>
      <c r="K2958" s="360"/>
      <c r="L2958" s="344">
        <v>0</v>
      </c>
      <c r="M2958" s="360"/>
      <c r="N2958" s="344">
        <v>0</v>
      </c>
      <c r="O2958" s="360"/>
      <c r="P2958" s="344">
        <v>0</v>
      </c>
      <c r="Q2958" s="360"/>
      <c r="R2958" s="344">
        <v>0</v>
      </c>
    </row>
    <row r="2959" spans="1:18">
      <c r="A2959" s="296">
        <v>2003454</v>
      </c>
      <c r="B2959" s="343" t="s">
        <v>2986</v>
      </c>
      <c r="C2959" s="296" t="s">
        <v>26</v>
      </c>
      <c r="D2959" s="344">
        <v>1077.78</v>
      </c>
      <c r="E2959" s="360"/>
      <c r="F2959" s="344">
        <v>0</v>
      </c>
      <c r="G2959" s="360"/>
      <c r="H2959" s="344">
        <v>0</v>
      </c>
      <c r="I2959" s="360"/>
      <c r="J2959" s="344">
        <v>0</v>
      </c>
      <c r="K2959" s="360"/>
      <c r="L2959" s="344">
        <v>0</v>
      </c>
      <c r="M2959" s="360"/>
      <c r="N2959" s="344">
        <v>0</v>
      </c>
      <c r="O2959" s="360"/>
      <c r="P2959" s="344">
        <v>0</v>
      </c>
      <c r="Q2959" s="360"/>
      <c r="R2959" s="344">
        <v>0</v>
      </c>
    </row>
    <row r="2960" spans="1:18">
      <c r="A2960" s="296">
        <v>2003455</v>
      </c>
      <c r="B2960" s="343" t="s">
        <v>2987</v>
      </c>
      <c r="C2960" s="296" t="s">
        <v>26</v>
      </c>
      <c r="D2960" s="344">
        <v>1359.02</v>
      </c>
      <c r="E2960" s="360"/>
      <c r="F2960" s="344">
        <v>0</v>
      </c>
      <c r="G2960" s="360"/>
      <c r="H2960" s="344">
        <v>0</v>
      </c>
      <c r="I2960" s="360"/>
      <c r="J2960" s="344">
        <v>0</v>
      </c>
      <c r="K2960" s="360"/>
      <c r="L2960" s="344">
        <v>0</v>
      </c>
      <c r="M2960" s="360"/>
      <c r="N2960" s="344">
        <v>0</v>
      </c>
      <c r="O2960" s="360"/>
      <c r="P2960" s="344">
        <v>0</v>
      </c>
      <c r="Q2960" s="360"/>
      <c r="R2960" s="344">
        <v>0</v>
      </c>
    </row>
    <row r="2961" spans="1:18">
      <c r="A2961" s="296">
        <v>2003456</v>
      </c>
      <c r="B2961" s="343" t="s">
        <v>2988</v>
      </c>
      <c r="C2961" s="296" t="s">
        <v>26</v>
      </c>
      <c r="D2961" s="344">
        <v>1418.86</v>
      </c>
      <c r="E2961" s="360"/>
      <c r="F2961" s="344">
        <v>0</v>
      </c>
      <c r="G2961" s="360"/>
      <c r="H2961" s="344">
        <v>0</v>
      </c>
      <c r="I2961" s="360"/>
      <c r="J2961" s="344">
        <v>0</v>
      </c>
      <c r="K2961" s="360"/>
      <c r="L2961" s="344">
        <v>0</v>
      </c>
      <c r="M2961" s="360"/>
      <c r="N2961" s="344">
        <v>0</v>
      </c>
      <c r="O2961" s="360"/>
      <c r="P2961" s="344">
        <v>0</v>
      </c>
      <c r="Q2961" s="360"/>
      <c r="R2961" s="344">
        <v>0</v>
      </c>
    </row>
    <row r="2962" spans="1:18">
      <c r="A2962" s="296">
        <v>2003457</v>
      </c>
      <c r="B2962" s="343" t="s">
        <v>2989</v>
      </c>
      <c r="C2962" s="296" t="s">
        <v>26</v>
      </c>
      <c r="D2962" s="344">
        <v>1814.63</v>
      </c>
      <c r="E2962" s="360">
        <v>0</v>
      </c>
      <c r="F2962" s="344">
        <v>56.22</v>
      </c>
      <c r="G2962" s="360">
        <v>0</v>
      </c>
      <c r="H2962" s="344">
        <v>60.07</v>
      </c>
      <c r="I2962" s="360">
        <v>0</v>
      </c>
      <c r="J2962" s="344">
        <v>56.83</v>
      </c>
      <c r="K2962" s="360">
        <v>0</v>
      </c>
      <c r="L2962" s="344">
        <v>60.71</v>
      </c>
      <c r="M2962" s="360">
        <v>0</v>
      </c>
      <c r="N2962" s="344">
        <v>68.290000000000006</v>
      </c>
      <c r="O2962" s="360">
        <v>0</v>
      </c>
      <c r="P2962" s="344">
        <v>59.06</v>
      </c>
      <c r="Q2962" s="360">
        <v>0</v>
      </c>
      <c r="R2962" s="344">
        <v>69.12</v>
      </c>
    </row>
    <row r="2963" spans="1:18">
      <c r="A2963" s="296">
        <v>2003462</v>
      </c>
      <c r="B2963" s="343" t="s">
        <v>2990</v>
      </c>
      <c r="C2963" s="296" t="s">
        <v>26</v>
      </c>
      <c r="D2963" s="344">
        <v>1810.18</v>
      </c>
      <c r="E2963" s="360">
        <v>0</v>
      </c>
      <c r="F2963" s="344">
        <v>46.57</v>
      </c>
      <c r="G2963" s="360">
        <v>0</v>
      </c>
      <c r="H2963" s="344">
        <v>50.3</v>
      </c>
      <c r="I2963" s="360">
        <v>0</v>
      </c>
      <c r="J2963" s="344">
        <v>47.1</v>
      </c>
      <c r="K2963" s="360">
        <v>0</v>
      </c>
      <c r="L2963" s="344">
        <v>50.87</v>
      </c>
      <c r="M2963" s="360">
        <v>0</v>
      </c>
      <c r="N2963" s="344">
        <v>56.23</v>
      </c>
      <c r="O2963" s="360">
        <v>0</v>
      </c>
      <c r="P2963" s="344">
        <v>49.5</v>
      </c>
      <c r="Q2963" s="360">
        <v>0</v>
      </c>
      <c r="R2963" s="344">
        <v>57.62</v>
      </c>
    </row>
    <row r="2964" spans="1:18">
      <c r="A2964" s="296">
        <v>2003463</v>
      </c>
      <c r="B2964" s="343" t="s">
        <v>2991</v>
      </c>
      <c r="C2964" s="296" t="s">
        <v>26</v>
      </c>
      <c r="D2964" s="344">
        <v>2348.6799999999998</v>
      </c>
      <c r="E2964" s="360">
        <v>0</v>
      </c>
      <c r="F2964" s="344">
        <v>75.58</v>
      </c>
      <c r="G2964" s="360">
        <v>0</v>
      </c>
      <c r="H2964" s="344">
        <v>79.69</v>
      </c>
      <c r="I2964" s="360">
        <v>0</v>
      </c>
      <c r="J2964" s="344">
        <v>76.349999999999994</v>
      </c>
      <c r="K2964" s="360">
        <v>0</v>
      </c>
      <c r="L2964" s="344">
        <v>80.430000000000007</v>
      </c>
      <c r="M2964" s="360">
        <v>0</v>
      </c>
      <c r="N2964" s="344">
        <v>92.41</v>
      </c>
      <c r="O2964" s="360">
        <v>0</v>
      </c>
      <c r="P2964" s="344">
        <v>78.17</v>
      </c>
      <c r="Q2964" s="360">
        <v>0</v>
      </c>
      <c r="R2964" s="344">
        <v>92.2</v>
      </c>
    </row>
    <row r="2965" spans="1:18">
      <c r="A2965" s="296">
        <v>2003468</v>
      </c>
      <c r="B2965" s="343" t="s">
        <v>2992</v>
      </c>
      <c r="C2965" s="296" t="s">
        <v>26</v>
      </c>
      <c r="D2965" s="344">
        <v>2228.3200000000002</v>
      </c>
      <c r="E2965" s="360">
        <v>2.2599999999999999E-2</v>
      </c>
      <c r="F2965" s="344">
        <v>32.39</v>
      </c>
      <c r="G2965" s="360">
        <v>0</v>
      </c>
      <c r="H2965" s="344">
        <v>39.56</v>
      </c>
      <c r="I2965" s="360">
        <v>0</v>
      </c>
      <c r="J2965" s="344">
        <v>34.270000000000003</v>
      </c>
      <c r="K2965" s="360">
        <v>2.7400000000000001E-2</v>
      </c>
      <c r="L2965" s="344">
        <v>47.39</v>
      </c>
      <c r="M2965" s="360">
        <v>0</v>
      </c>
      <c r="N2965" s="344">
        <v>48.97</v>
      </c>
      <c r="O2965" s="360">
        <v>0</v>
      </c>
      <c r="P2965" s="344">
        <v>46.55</v>
      </c>
      <c r="Q2965" s="360">
        <v>0</v>
      </c>
      <c r="R2965" s="344">
        <v>50.03</v>
      </c>
    </row>
    <row r="2966" spans="1:18">
      <c r="A2966" s="296">
        <v>2003469</v>
      </c>
      <c r="B2966" s="343" t="s">
        <v>2993</v>
      </c>
      <c r="C2966" s="296" t="s">
        <v>26</v>
      </c>
      <c r="D2966" s="344">
        <v>2919.27</v>
      </c>
      <c r="E2966" s="360">
        <v>0.02</v>
      </c>
      <c r="F2966" s="344">
        <v>27.51</v>
      </c>
      <c r="G2966" s="360">
        <v>0</v>
      </c>
      <c r="H2966" s="344">
        <v>33.630000000000003</v>
      </c>
      <c r="I2966" s="360">
        <v>0</v>
      </c>
      <c r="J2966" s="344">
        <v>29.1</v>
      </c>
      <c r="K2966" s="360">
        <v>2.41E-2</v>
      </c>
      <c r="L2966" s="344">
        <v>39.71</v>
      </c>
      <c r="M2966" s="360">
        <v>0</v>
      </c>
      <c r="N2966" s="344">
        <v>40.67</v>
      </c>
      <c r="O2966" s="360">
        <v>0</v>
      </c>
      <c r="P2966" s="344">
        <v>38.94</v>
      </c>
      <c r="Q2966" s="360">
        <v>0</v>
      </c>
      <c r="R2966" s="344">
        <v>42</v>
      </c>
    </row>
    <row r="2967" spans="1:18">
      <c r="A2967" s="296">
        <v>2003458</v>
      </c>
      <c r="B2967" s="343" t="s">
        <v>2994</v>
      </c>
      <c r="C2967" s="296" t="s">
        <v>26</v>
      </c>
      <c r="D2967" s="344">
        <v>1793.92</v>
      </c>
      <c r="E2967" s="360">
        <v>2.5700000000000001E-2</v>
      </c>
      <c r="F2967" s="344">
        <v>42.24</v>
      </c>
      <c r="G2967" s="360">
        <v>0</v>
      </c>
      <c r="H2967" s="344">
        <v>51.51</v>
      </c>
      <c r="I2967" s="360">
        <v>0</v>
      </c>
      <c r="J2967" s="344">
        <v>44.69</v>
      </c>
      <c r="K2967" s="360">
        <v>3.1600000000000003E-2</v>
      </c>
      <c r="L2967" s="344">
        <v>62.9</v>
      </c>
      <c r="M2967" s="360">
        <v>0</v>
      </c>
      <c r="N2967" s="344">
        <v>65.69</v>
      </c>
      <c r="O2967" s="360">
        <v>0</v>
      </c>
      <c r="P2967" s="344">
        <v>61.87</v>
      </c>
      <c r="Q2967" s="360">
        <v>0</v>
      </c>
      <c r="R2967" s="344">
        <v>66.28</v>
      </c>
    </row>
    <row r="2968" spans="1:18">
      <c r="A2968" s="296">
        <v>2003459</v>
      </c>
      <c r="B2968" s="343" t="s">
        <v>2995</v>
      </c>
      <c r="C2968" s="296" t="s">
        <v>26</v>
      </c>
      <c r="D2968" s="344">
        <v>2320</v>
      </c>
      <c r="E2968" s="360"/>
      <c r="F2968" s="344">
        <v>0</v>
      </c>
      <c r="G2968" s="360"/>
      <c r="H2968" s="344">
        <v>0</v>
      </c>
      <c r="I2968" s="360"/>
      <c r="J2968" s="344">
        <v>0</v>
      </c>
      <c r="K2968" s="360"/>
      <c r="L2968" s="344">
        <v>0</v>
      </c>
      <c r="M2968" s="360"/>
      <c r="N2968" s="344">
        <v>0</v>
      </c>
      <c r="O2968" s="360"/>
      <c r="P2968" s="344">
        <v>0</v>
      </c>
      <c r="Q2968" s="360"/>
      <c r="R2968" s="344">
        <v>0</v>
      </c>
    </row>
    <row r="2969" spans="1:18">
      <c r="A2969" s="296">
        <v>2003464</v>
      </c>
      <c r="B2969" s="343" t="s">
        <v>2996</v>
      </c>
      <c r="C2969" s="296" t="s">
        <v>26</v>
      </c>
      <c r="D2969" s="344">
        <v>2322.84</v>
      </c>
      <c r="E2969" s="360"/>
      <c r="F2969" s="344">
        <v>0</v>
      </c>
      <c r="G2969" s="360"/>
      <c r="H2969" s="344">
        <v>0</v>
      </c>
      <c r="I2969" s="360"/>
      <c r="J2969" s="344">
        <v>0</v>
      </c>
      <c r="K2969" s="360"/>
      <c r="L2969" s="344">
        <v>0</v>
      </c>
      <c r="M2969" s="360"/>
      <c r="N2969" s="344">
        <v>0</v>
      </c>
      <c r="O2969" s="360"/>
      <c r="P2969" s="344">
        <v>0</v>
      </c>
      <c r="Q2969" s="360"/>
      <c r="R2969" s="344">
        <v>0</v>
      </c>
    </row>
    <row r="2970" spans="1:18">
      <c r="A2970" s="296">
        <v>2003465</v>
      </c>
      <c r="B2970" s="343" t="s">
        <v>2997</v>
      </c>
      <c r="C2970" s="296" t="s">
        <v>26</v>
      </c>
      <c r="D2970" s="344">
        <v>3047.4</v>
      </c>
      <c r="E2970" s="360"/>
      <c r="F2970" s="344">
        <v>0</v>
      </c>
      <c r="G2970" s="360"/>
      <c r="H2970" s="344">
        <v>0</v>
      </c>
      <c r="I2970" s="360"/>
      <c r="J2970" s="344">
        <v>0</v>
      </c>
      <c r="K2970" s="360"/>
      <c r="L2970" s="344">
        <v>0</v>
      </c>
      <c r="M2970" s="360"/>
      <c r="N2970" s="344">
        <v>0</v>
      </c>
      <c r="O2970" s="360"/>
      <c r="P2970" s="344">
        <v>0</v>
      </c>
      <c r="Q2970" s="360"/>
      <c r="R2970" s="344">
        <v>0</v>
      </c>
    </row>
    <row r="2971" spans="1:18">
      <c r="A2971" s="296">
        <v>2003470</v>
      </c>
      <c r="B2971" s="343" t="s">
        <v>2998</v>
      </c>
      <c r="C2971" s="296" t="s">
        <v>26</v>
      </c>
      <c r="D2971" s="344">
        <v>2853.51</v>
      </c>
      <c r="E2971" s="360">
        <v>0.51219999999999999</v>
      </c>
      <c r="F2971" s="344">
        <v>10.119999999999999</v>
      </c>
      <c r="G2971" s="360">
        <v>0</v>
      </c>
      <c r="H2971" s="344">
        <v>12.12</v>
      </c>
      <c r="I2971" s="360">
        <v>0.50080000000000002</v>
      </c>
      <c r="J2971" s="344">
        <v>11.61</v>
      </c>
      <c r="K2971" s="360">
        <v>0</v>
      </c>
      <c r="L2971" s="344">
        <v>11.94</v>
      </c>
      <c r="M2971" s="360">
        <v>0</v>
      </c>
      <c r="N2971" s="344">
        <v>12</v>
      </c>
      <c r="O2971" s="360">
        <v>0</v>
      </c>
      <c r="P2971" s="344">
        <v>12.22</v>
      </c>
      <c r="Q2971" s="360">
        <v>0.49669999999999997</v>
      </c>
      <c r="R2971" s="344">
        <v>12.84</v>
      </c>
    </row>
    <row r="2972" spans="1:18">
      <c r="A2972" s="296">
        <v>2003471</v>
      </c>
      <c r="B2972" s="343" t="s">
        <v>2999</v>
      </c>
      <c r="C2972" s="296" t="s">
        <v>26</v>
      </c>
      <c r="D2972" s="344">
        <v>3777.31</v>
      </c>
      <c r="E2972" s="360"/>
      <c r="F2972" s="344">
        <v>0</v>
      </c>
      <c r="G2972" s="360"/>
      <c r="H2972" s="344">
        <v>0</v>
      </c>
      <c r="I2972" s="360"/>
      <c r="J2972" s="344">
        <v>0</v>
      </c>
      <c r="K2972" s="360"/>
      <c r="L2972" s="344">
        <v>0</v>
      </c>
      <c r="M2972" s="360"/>
      <c r="N2972" s="344">
        <v>0</v>
      </c>
      <c r="O2972" s="360"/>
      <c r="P2972" s="344">
        <v>0</v>
      </c>
      <c r="Q2972" s="360"/>
      <c r="R2972" s="344">
        <v>0</v>
      </c>
    </row>
    <row r="2973" spans="1:18">
      <c r="A2973" s="296">
        <v>2003460</v>
      </c>
      <c r="B2973" s="343" t="s">
        <v>3000</v>
      </c>
      <c r="C2973" s="296" t="s">
        <v>26</v>
      </c>
      <c r="D2973" s="344">
        <v>2676.06</v>
      </c>
      <c r="E2973" s="360">
        <v>0</v>
      </c>
      <c r="F2973" s="344">
        <v>26.84</v>
      </c>
      <c r="G2973" s="360">
        <v>0.63639999999999997</v>
      </c>
      <c r="H2973" s="344">
        <v>33.35</v>
      </c>
      <c r="I2973" s="360">
        <v>0</v>
      </c>
      <c r="J2973" s="344">
        <v>27.21</v>
      </c>
      <c r="K2973" s="360">
        <v>0.62770000000000004</v>
      </c>
      <c r="L2973" s="344">
        <v>28.23</v>
      </c>
      <c r="M2973" s="360">
        <v>0</v>
      </c>
      <c r="N2973" s="344">
        <v>28.41</v>
      </c>
      <c r="O2973" s="360">
        <v>0.60119999999999996</v>
      </c>
      <c r="P2973" s="344">
        <v>25.01</v>
      </c>
      <c r="Q2973" s="360">
        <v>0</v>
      </c>
      <c r="R2973" s="344">
        <v>28.62</v>
      </c>
    </row>
    <row r="2974" spans="1:18">
      <c r="A2974" s="296">
        <v>2003461</v>
      </c>
      <c r="B2974" s="343" t="s">
        <v>3001</v>
      </c>
      <c r="C2974" s="296" t="s">
        <v>26</v>
      </c>
      <c r="D2974" s="344">
        <v>3525.94</v>
      </c>
      <c r="E2974" s="360"/>
      <c r="F2974" s="344">
        <v>0</v>
      </c>
      <c r="G2974" s="360"/>
      <c r="H2974" s="344">
        <v>0</v>
      </c>
      <c r="I2974" s="360"/>
      <c r="J2974" s="344">
        <v>0</v>
      </c>
      <c r="K2974" s="360"/>
      <c r="L2974" s="344">
        <v>0</v>
      </c>
      <c r="M2974" s="360"/>
      <c r="N2974" s="344">
        <v>0</v>
      </c>
      <c r="O2974" s="360"/>
      <c r="P2974" s="344">
        <v>0</v>
      </c>
      <c r="Q2974" s="360"/>
      <c r="R2974" s="344">
        <v>0</v>
      </c>
    </row>
    <row r="2975" spans="1:18">
      <c r="A2975" s="296">
        <v>2003466</v>
      </c>
      <c r="B2975" s="343" t="s">
        <v>3002</v>
      </c>
      <c r="C2975" s="296" t="s">
        <v>26</v>
      </c>
      <c r="D2975" s="344">
        <v>3406.52</v>
      </c>
      <c r="E2975" s="360"/>
      <c r="F2975" s="344">
        <v>0</v>
      </c>
      <c r="G2975" s="360"/>
      <c r="H2975" s="344">
        <v>0</v>
      </c>
      <c r="I2975" s="360"/>
      <c r="J2975" s="344">
        <v>0</v>
      </c>
      <c r="K2975" s="360"/>
      <c r="L2975" s="344">
        <v>0</v>
      </c>
      <c r="M2975" s="360"/>
      <c r="N2975" s="344">
        <v>0</v>
      </c>
      <c r="O2975" s="360"/>
      <c r="P2975" s="344">
        <v>0</v>
      </c>
      <c r="Q2975" s="360"/>
      <c r="R2975" s="344">
        <v>0</v>
      </c>
    </row>
    <row r="2976" spans="1:18">
      <c r="A2976" s="296">
        <v>2003467</v>
      </c>
      <c r="B2976" s="343" t="s">
        <v>3003</v>
      </c>
      <c r="C2976" s="296" t="s">
        <v>26</v>
      </c>
      <c r="D2976" s="344">
        <v>4538.7700000000004</v>
      </c>
      <c r="E2976" s="360"/>
      <c r="F2976" s="344">
        <v>0</v>
      </c>
      <c r="G2976" s="360"/>
      <c r="H2976" s="344">
        <v>0</v>
      </c>
      <c r="I2976" s="360"/>
      <c r="J2976" s="344">
        <v>0</v>
      </c>
      <c r="K2976" s="360"/>
      <c r="L2976" s="344">
        <v>0</v>
      </c>
      <c r="M2976" s="360"/>
      <c r="N2976" s="344">
        <v>0</v>
      </c>
      <c r="O2976" s="360"/>
      <c r="P2976" s="344">
        <v>0</v>
      </c>
      <c r="Q2976" s="360"/>
      <c r="R2976" s="344">
        <v>0</v>
      </c>
    </row>
    <row r="2977" spans="1:18">
      <c r="A2977" s="296">
        <v>2003472</v>
      </c>
      <c r="B2977" s="343" t="s">
        <v>3004</v>
      </c>
      <c r="C2977" s="296" t="s">
        <v>26</v>
      </c>
      <c r="D2977" s="344">
        <v>4192.46</v>
      </c>
      <c r="E2977" s="360"/>
      <c r="F2977" s="344">
        <v>0</v>
      </c>
      <c r="G2977" s="360"/>
      <c r="H2977" s="344">
        <v>0</v>
      </c>
      <c r="I2977" s="360"/>
      <c r="J2977" s="344">
        <v>0</v>
      </c>
      <c r="K2977" s="360"/>
      <c r="L2977" s="344">
        <v>0</v>
      </c>
      <c r="M2977" s="360"/>
      <c r="N2977" s="344">
        <v>0</v>
      </c>
      <c r="O2977" s="360"/>
      <c r="P2977" s="344">
        <v>0</v>
      </c>
      <c r="Q2977" s="360"/>
      <c r="R2977" s="344">
        <v>0</v>
      </c>
    </row>
    <row r="2978" spans="1:18">
      <c r="A2978" s="296">
        <v>2003473</v>
      </c>
      <c r="B2978" s="343" t="s">
        <v>3005</v>
      </c>
      <c r="C2978" s="296" t="s">
        <v>26</v>
      </c>
      <c r="D2978" s="344">
        <v>5629.11</v>
      </c>
      <c r="E2978" s="360"/>
      <c r="F2978" s="344">
        <v>0</v>
      </c>
      <c r="G2978" s="360"/>
      <c r="H2978" s="344">
        <v>0</v>
      </c>
      <c r="I2978" s="360"/>
      <c r="J2978" s="344">
        <v>0</v>
      </c>
      <c r="K2978" s="360"/>
      <c r="L2978" s="344">
        <v>0</v>
      </c>
      <c r="M2978" s="360"/>
      <c r="N2978" s="344">
        <v>0</v>
      </c>
      <c r="O2978" s="360"/>
      <c r="P2978" s="344">
        <v>0</v>
      </c>
      <c r="Q2978" s="360"/>
      <c r="R2978" s="344">
        <v>0</v>
      </c>
    </row>
    <row r="2979" spans="1:18">
      <c r="A2979" s="296">
        <v>2003176</v>
      </c>
      <c r="B2979" s="343" t="s">
        <v>3006</v>
      </c>
      <c r="C2979" s="296" t="s">
        <v>26</v>
      </c>
      <c r="D2979" s="344">
        <v>572.01</v>
      </c>
      <c r="E2979" s="360"/>
      <c r="F2979" s="344">
        <v>0</v>
      </c>
      <c r="G2979" s="360"/>
      <c r="H2979" s="344">
        <v>0</v>
      </c>
      <c r="I2979" s="360"/>
      <c r="J2979" s="344">
        <v>0</v>
      </c>
      <c r="K2979" s="360"/>
      <c r="L2979" s="344">
        <v>0</v>
      </c>
      <c r="M2979" s="360"/>
      <c r="N2979" s="344">
        <v>0</v>
      </c>
      <c r="O2979" s="360"/>
      <c r="P2979" s="344">
        <v>0</v>
      </c>
      <c r="Q2979" s="360"/>
      <c r="R2979" s="344">
        <v>0</v>
      </c>
    </row>
    <row r="2980" spans="1:18">
      <c r="A2980" s="296">
        <v>2003175</v>
      </c>
      <c r="B2980" s="343" t="s">
        <v>3007</v>
      </c>
      <c r="C2980" s="296" t="s">
        <v>26</v>
      </c>
      <c r="D2980" s="344">
        <v>684.04</v>
      </c>
      <c r="E2980" s="360">
        <v>0</v>
      </c>
      <c r="F2980" s="344">
        <v>15.29</v>
      </c>
      <c r="G2980" s="360">
        <v>0</v>
      </c>
      <c r="H2980" s="344">
        <v>21.18</v>
      </c>
      <c r="I2980" s="360">
        <v>0</v>
      </c>
      <c r="J2980" s="344">
        <v>16.760000000000002</v>
      </c>
      <c r="K2980" s="360">
        <v>0</v>
      </c>
      <c r="L2980" s="344">
        <v>23.78</v>
      </c>
      <c r="M2980" s="360">
        <v>0</v>
      </c>
      <c r="N2980" s="344">
        <v>18.93</v>
      </c>
      <c r="O2980" s="360">
        <v>0</v>
      </c>
      <c r="P2980" s="344">
        <v>19.149999999999999</v>
      </c>
      <c r="Q2980" s="360">
        <v>0</v>
      </c>
      <c r="R2980" s="344">
        <v>24.44</v>
      </c>
    </row>
    <row r="2981" spans="1:18">
      <c r="A2981" s="296">
        <v>2003201</v>
      </c>
      <c r="B2981" s="343" t="s">
        <v>3008</v>
      </c>
      <c r="C2981" s="296" t="s">
        <v>26</v>
      </c>
      <c r="D2981" s="344">
        <v>666.92</v>
      </c>
      <c r="E2981" s="360">
        <v>0</v>
      </c>
      <c r="F2981" s="344">
        <v>10.49</v>
      </c>
      <c r="G2981" s="360">
        <v>0</v>
      </c>
      <c r="H2981" s="344">
        <v>14.18</v>
      </c>
      <c r="I2981" s="360">
        <v>0</v>
      </c>
      <c r="J2981" s="344">
        <v>11.22</v>
      </c>
      <c r="K2981" s="360">
        <v>0</v>
      </c>
      <c r="L2981" s="344">
        <v>15.58</v>
      </c>
      <c r="M2981" s="360">
        <v>0</v>
      </c>
      <c r="N2981" s="344">
        <v>12.76</v>
      </c>
      <c r="O2981" s="360">
        <v>0</v>
      </c>
      <c r="P2981" s="344">
        <v>12.91</v>
      </c>
      <c r="Q2981" s="360">
        <v>0</v>
      </c>
      <c r="R2981" s="344">
        <v>16.059999999999999</v>
      </c>
    </row>
    <row r="2982" spans="1:18">
      <c r="A2982" s="296">
        <v>2003202</v>
      </c>
      <c r="B2982" s="343" t="s">
        <v>3009</v>
      </c>
      <c r="C2982" s="296" t="s">
        <v>26</v>
      </c>
      <c r="D2982" s="344">
        <v>595.11</v>
      </c>
      <c r="E2982" s="360">
        <v>0</v>
      </c>
      <c r="F2982" s="344">
        <v>21.71</v>
      </c>
      <c r="G2982" s="360">
        <v>0</v>
      </c>
      <c r="H2982" s="344">
        <v>29.58</v>
      </c>
      <c r="I2982" s="360">
        <v>0</v>
      </c>
      <c r="J2982" s="344">
        <v>23.42</v>
      </c>
      <c r="K2982" s="360">
        <v>0</v>
      </c>
      <c r="L2982" s="344">
        <v>32.74</v>
      </c>
      <c r="M2982" s="360">
        <v>0</v>
      </c>
      <c r="N2982" s="344">
        <v>26.55</v>
      </c>
      <c r="O2982" s="360">
        <v>0</v>
      </c>
      <c r="P2982" s="344">
        <v>26.88</v>
      </c>
      <c r="Q2982" s="360">
        <v>0</v>
      </c>
      <c r="R2982" s="344">
        <v>33.71</v>
      </c>
    </row>
    <row r="2983" spans="1:18">
      <c r="A2983" s="296">
        <v>2003178</v>
      </c>
      <c r="B2983" s="343" t="s">
        <v>3010</v>
      </c>
      <c r="C2983" s="296" t="s">
        <v>26</v>
      </c>
      <c r="D2983" s="344">
        <v>364.29</v>
      </c>
      <c r="E2983" s="360"/>
      <c r="F2983" s="344">
        <v>0</v>
      </c>
      <c r="G2983" s="360"/>
      <c r="H2983" s="344">
        <v>0</v>
      </c>
      <c r="I2983" s="360"/>
      <c r="J2983" s="344">
        <v>0</v>
      </c>
      <c r="K2983" s="360"/>
      <c r="L2983" s="344">
        <v>0</v>
      </c>
      <c r="M2983" s="360"/>
      <c r="N2983" s="344">
        <v>0</v>
      </c>
      <c r="O2983" s="360"/>
      <c r="P2983" s="344">
        <v>0</v>
      </c>
      <c r="Q2983" s="360"/>
      <c r="R2983" s="344">
        <v>0</v>
      </c>
    </row>
    <row r="2984" spans="1:18">
      <c r="A2984" s="296">
        <v>2003177</v>
      </c>
      <c r="B2984" s="343" t="s">
        <v>3011</v>
      </c>
      <c r="C2984" s="296" t="s">
        <v>26</v>
      </c>
      <c r="D2984" s="344">
        <v>424.52</v>
      </c>
      <c r="E2984" s="360"/>
      <c r="F2984" s="344">
        <v>0</v>
      </c>
      <c r="G2984" s="360"/>
      <c r="H2984" s="344">
        <v>0</v>
      </c>
      <c r="I2984" s="360"/>
      <c r="J2984" s="344">
        <v>0</v>
      </c>
      <c r="K2984" s="360"/>
      <c r="L2984" s="344">
        <v>0</v>
      </c>
      <c r="M2984" s="360"/>
      <c r="N2984" s="344">
        <v>0</v>
      </c>
      <c r="O2984" s="360"/>
      <c r="P2984" s="344">
        <v>0</v>
      </c>
      <c r="Q2984" s="360"/>
      <c r="R2984" s="344">
        <v>0</v>
      </c>
    </row>
    <row r="2985" spans="1:18">
      <c r="A2985" s="296">
        <v>2003203</v>
      </c>
      <c r="B2985" s="343" t="s">
        <v>3012</v>
      </c>
      <c r="C2985" s="296" t="s">
        <v>26</v>
      </c>
      <c r="D2985" s="344">
        <v>478.66</v>
      </c>
      <c r="E2985" s="360"/>
      <c r="F2985" s="344">
        <v>0</v>
      </c>
      <c r="G2985" s="360"/>
      <c r="H2985" s="344">
        <v>0</v>
      </c>
      <c r="I2985" s="360"/>
      <c r="J2985" s="344">
        <v>0</v>
      </c>
      <c r="K2985" s="360"/>
      <c r="L2985" s="344">
        <v>0</v>
      </c>
      <c r="M2985" s="360"/>
      <c r="N2985" s="344">
        <v>0</v>
      </c>
      <c r="O2985" s="360"/>
      <c r="P2985" s="344">
        <v>0</v>
      </c>
      <c r="Q2985" s="360"/>
      <c r="R2985" s="344">
        <v>0</v>
      </c>
    </row>
    <row r="2986" spans="1:18">
      <c r="A2986" s="296">
        <v>2003204</v>
      </c>
      <c r="B2986" s="343" t="s">
        <v>3013</v>
      </c>
      <c r="C2986" s="296" t="s">
        <v>26</v>
      </c>
      <c r="D2986" s="344">
        <v>427.99</v>
      </c>
      <c r="E2986" s="360"/>
      <c r="F2986" s="344">
        <v>0</v>
      </c>
      <c r="G2986" s="360"/>
      <c r="H2986" s="344">
        <v>0</v>
      </c>
      <c r="I2986" s="360"/>
      <c r="J2986" s="344">
        <v>0</v>
      </c>
      <c r="K2986" s="360"/>
      <c r="L2986" s="344">
        <v>0</v>
      </c>
      <c r="M2986" s="360"/>
      <c r="N2986" s="344">
        <v>0</v>
      </c>
      <c r="O2986" s="360"/>
      <c r="P2986" s="344">
        <v>0</v>
      </c>
      <c r="Q2986" s="360"/>
      <c r="R2986" s="344">
        <v>0</v>
      </c>
    </row>
    <row r="2987" spans="1:18">
      <c r="A2987" s="296">
        <v>2003180</v>
      </c>
      <c r="B2987" s="343" t="s">
        <v>3014</v>
      </c>
      <c r="C2987" s="296" t="s">
        <v>26</v>
      </c>
      <c r="D2987" s="344">
        <v>570.91999999999996</v>
      </c>
      <c r="E2987" s="360"/>
      <c r="F2987" s="344">
        <v>0</v>
      </c>
      <c r="G2987" s="360"/>
      <c r="H2987" s="344">
        <v>0</v>
      </c>
      <c r="I2987" s="360"/>
      <c r="J2987" s="344">
        <v>0</v>
      </c>
      <c r="K2987" s="360"/>
      <c r="L2987" s="344">
        <v>0</v>
      </c>
      <c r="M2987" s="360"/>
      <c r="N2987" s="344">
        <v>0</v>
      </c>
      <c r="O2987" s="360"/>
      <c r="P2987" s="344">
        <v>0</v>
      </c>
      <c r="Q2987" s="360"/>
      <c r="R2987" s="344">
        <v>0</v>
      </c>
    </row>
    <row r="2988" spans="1:18">
      <c r="A2988" s="296">
        <v>2003179</v>
      </c>
      <c r="B2988" s="343" t="s">
        <v>3015</v>
      </c>
      <c r="C2988" s="296" t="s">
        <v>26</v>
      </c>
      <c r="D2988" s="344">
        <v>682.47</v>
      </c>
      <c r="E2988" s="360">
        <v>0</v>
      </c>
      <c r="F2988" s="344">
        <v>434.84</v>
      </c>
      <c r="G2988" s="360">
        <v>0</v>
      </c>
      <c r="H2988" s="344">
        <v>536.03</v>
      </c>
      <c r="I2988" s="360">
        <v>0</v>
      </c>
      <c r="J2988" s="344">
        <v>469.71</v>
      </c>
      <c r="K2988" s="360">
        <v>0</v>
      </c>
      <c r="L2988" s="344">
        <v>664.14</v>
      </c>
      <c r="M2988" s="360">
        <v>0</v>
      </c>
      <c r="N2988" s="344">
        <v>680.98</v>
      </c>
      <c r="O2988" s="360">
        <v>0</v>
      </c>
      <c r="P2988" s="344">
        <v>637.6</v>
      </c>
      <c r="Q2988" s="360">
        <v>0</v>
      </c>
      <c r="R2988" s="344">
        <v>695.5</v>
      </c>
    </row>
    <row r="2989" spans="1:18">
      <c r="A2989" s="296">
        <v>2003205</v>
      </c>
      <c r="B2989" s="343" t="s">
        <v>3016</v>
      </c>
      <c r="C2989" s="296" t="s">
        <v>26</v>
      </c>
      <c r="D2989" s="344">
        <v>1593.28</v>
      </c>
      <c r="E2989" s="360"/>
      <c r="F2989" s="344">
        <v>0</v>
      </c>
      <c r="G2989" s="360"/>
      <c r="H2989" s="344">
        <v>0</v>
      </c>
      <c r="I2989" s="360"/>
      <c r="J2989" s="344">
        <v>0</v>
      </c>
      <c r="K2989" s="360"/>
      <c r="L2989" s="344">
        <v>0</v>
      </c>
      <c r="M2989" s="360"/>
      <c r="N2989" s="344">
        <v>0</v>
      </c>
      <c r="O2989" s="360"/>
      <c r="P2989" s="344">
        <v>0</v>
      </c>
      <c r="Q2989" s="360"/>
      <c r="R2989" s="344">
        <v>0</v>
      </c>
    </row>
    <row r="2990" spans="1:18">
      <c r="A2990" s="296">
        <v>2003206</v>
      </c>
      <c r="B2990" s="343" t="s">
        <v>3017</v>
      </c>
      <c r="C2990" s="296" t="s">
        <v>26</v>
      </c>
      <c r="D2990" s="344">
        <v>1464.73</v>
      </c>
      <c r="E2990" s="360"/>
      <c r="F2990" s="344">
        <v>0</v>
      </c>
      <c r="G2990" s="360"/>
      <c r="H2990" s="344">
        <v>0</v>
      </c>
      <c r="I2990" s="360"/>
      <c r="J2990" s="344">
        <v>0</v>
      </c>
      <c r="K2990" s="360"/>
      <c r="L2990" s="344">
        <v>0</v>
      </c>
      <c r="M2990" s="360"/>
      <c r="N2990" s="344">
        <v>0</v>
      </c>
      <c r="O2990" s="360"/>
      <c r="P2990" s="344">
        <v>0</v>
      </c>
      <c r="Q2990" s="360"/>
      <c r="R2990" s="344">
        <v>0</v>
      </c>
    </row>
    <row r="2991" spans="1:18">
      <c r="A2991" s="296">
        <v>2003182</v>
      </c>
      <c r="B2991" s="343" t="s">
        <v>3018</v>
      </c>
      <c r="C2991" s="296" t="s">
        <v>26</v>
      </c>
      <c r="D2991" s="344">
        <v>702.85</v>
      </c>
      <c r="E2991" s="360"/>
      <c r="F2991" s="344">
        <v>0</v>
      </c>
      <c r="G2991" s="360"/>
      <c r="H2991" s="344">
        <v>0</v>
      </c>
      <c r="I2991" s="360"/>
      <c r="J2991" s="344">
        <v>0</v>
      </c>
      <c r="K2991" s="360"/>
      <c r="L2991" s="344">
        <v>0</v>
      </c>
      <c r="M2991" s="360"/>
      <c r="N2991" s="344">
        <v>0</v>
      </c>
      <c r="O2991" s="360"/>
      <c r="P2991" s="344">
        <v>0</v>
      </c>
      <c r="Q2991" s="360"/>
      <c r="R2991" s="344">
        <v>0</v>
      </c>
    </row>
    <row r="2992" spans="1:18">
      <c r="A2992" s="296">
        <v>2003181</v>
      </c>
      <c r="B2992" s="343" t="s">
        <v>3019</v>
      </c>
      <c r="C2992" s="296" t="s">
        <v>26</v>
      </c>
      <c r="D2992" s="344">
        <v>856.89</v>
      </c>
      <c r="E2992" s="360"/>
      <c r="F2992" s="344">
        <v>0</v>
      </c>
      <c r="G2992" s="360"/>
      <c r="H2992" s="344">
        <v>0</v>
      </c>
      <c r="I2992" s="360"/>
      <c r="J2992" s="344">
        <v>0</v>
      </c>
      <c r="K2992" s="360"/>
      <c r="L2992" s="344">
        <v>0</v>
      </c>
      <c r="M2992" s="360"/>
      <c r="N2992" s="344">
        <v>0</v>
      </c>
      <c r="O2992" s="360"/>
      <c r="P2992" s="344">
        <v>0</v>
      </c>
      <c r="Q2992" s="360"/>
      <c r="R2992" s="344">
        <v>0</v>
      </c>
    </row>
    <row r="2993" spans="1:18">
      <c r="A2993" s="296">
        <v>2003207</v>
      </c>
      <c r="B2993" s="343" t="s">
        <v>3020</v>
      </c>
      <c r="C2993" s="296" t="s">
        <v>26</v>
      </c>
      <c r="D2993" s="344">
        <v>1823.8</v>
      </c>
      <c r="E2993" s="360"/>
      <c r="F2993" s="344">
        <v>0</v>
      </c>
      <c r="G2993" s="360"/>
      <c r="H2993" s="344">
        <v>0</v>
      </c>
      <c r="I2993" s="360"/>
      <c r="J2993" s="344">
        <v>0</v>
      </c>
      <c r="K2993" s="360"/>
      <c r="L2993" s="344">
        <v>0</v>
      </c>
      <c r="M2993" s="360"/>
      <c r="N2993" s="344">
        <v>0</v>
      </c>
      <c r="O2993" s="360"/>
      <c r="P2993" s="344">
        <v>0</v>
      </c>
      <c r="Q2993" s="360"/>
      <c r="R2993" s="344">
        <v>0</v>
      </c>
    </row>
    <row r="2994" spans="1:18">
      <c r="A2994" s="296">
        <v>2003208</v>
      </c>
      <c r="B2994" s="343" t="s">
        <v>3021</v>
      </c>
      <c r="C2994" s="296" t="s">
        <v>26</v>
      </c>
      <c r="D2994" s="344">
        <v>1674.28</v>
      </c>
      <c r="E2994" s="360"/>
      <c r="F2994" s="344">
        <v>0</v>
      </c>
      <c r="G2994" s="360"/>
      <c r="H2994" s="344">
        <v>0</v>
      </c>
      <c r="I2994" s="360"/>
      <c r="J2994" s="344">
        <v>0</v>
      </c>
      <c r="K2994" s="360"/>
      <c r="L2994" s="344">
        <v>0</v>
      </c>
      <c r="M2994" s="360"/>
      <c r="N2994" s="344">
        <v>0</v>
      </c>
      <c r="O2994" s="360"/>
      <c r="P2994" s="344">
        <v>0</v>
      </c>
      <c r="Q2994" s="360"/>
      <c r="R2994" s="344">
        <v>0</v>
      </c>
    </row>
    <row r="2995" spans="1:18">
      <c r="A2995" s="296">
        <v>2003184</v>
      </c>
      <c r="B2995" s="343" t="s">
        <v>3022</v>
      </c>
      <c r="C2995" s="296" t="s">
        <v>26</v>
      </c>
      <c r="D2995" s="344">
        <v>910.08</v>
      </c>
      <c r="E2995" s="360"/>
      <c r="F2995" s="344">
        <v>0</v>
      </c>
      <c r="G2995" s="360"/>
      <c r="H2995" s="344">
        <v>0</v>
      </c>
      <c r="I2995" s="360"/>
      <c r="J2995" s="344">
        <v>0</v>
      </c>
      <c r="K2995" s="360"/>
      <c r="L2995" s="344">
        <v>0</v>
      </c>
      <c r="M2995" s="360"/>
      <c r="N2995" s="344">
        <v>0</v>
      </c>
      <c r="O2995" s="360"/>
      <c r="P2995" s="344">
        <v>0</v>
      </c>
      <c r="Q2995" s="360"/>
      <c r="R2995" s="344">
        <v>0</v>
      </c>
    </row>
    <row r="2996" spans="1:18">
      <c r="A2996" s="296">
        <v>2003183</v>
      </c>
      <c r="B2996" s="343" t="s">
        <v>3023</v>
      </c>
      <c r="C2996" s="296" t="s">
        <v>26</v>
      </c>
      <c r="D2996" s="344">
        <v>1123.6600000000001</v>
      </c>
      <c r="E2996" s="360"/>
      <c r="F2996" s="344">
        <v>0</v>
      </c>
      <c r="G2996" s="360"/>
      <c r="H2996" s="344">
        <v>0</v>
      </c>
      <c r="I2996" s="360"/>
      <c r="J2996" s="344">
        <v>0</v>
      </c>
      <c r="K2996" s="360"/>
      <c r="L2996" s="344">
        <v>0</v>
      </c>
      <c r="M2996" s="360"/>
      <c r="N2996" s="344">
        <v>0</v>
      </c>
      <c r="O2996" s="360"/>
      <c r="P2996" s="344">
        <v>0</v>
      </c>
      <c r="Q2996" s="360"/>
      <c r="R2996" s="344">
        <v>0</v>
      </c>
    </row>
    <row r="2997" spans="1:18">
      <c r="A2997" s="296">
        <v>2003209</v>
      </c>
      <c r="B2997" s="343" t="s">
        <v>3024</v>
      </c>
      <c r="C2997" s="296" t="s">
        <v>26</v>
      </c>
      <c r="D2997" s="344">
        <v>2819.67</v>
      </c>
      <c r="E2997" s="360"/>
      <c r="F2997" s="344">
        <v>0</v>
      </c>
      <c r="G2997" s="360"/>
      <c r="H2997" s="344">
        <v>0</v>
      </c>
      <c r="I2997" s="360"/>
      <c r="J2997" s="344">
        <v>0</v>
      </c>
      <c r="K2997" s="360"/>
      <c r="L2997" s="344">
        <v>0</v>
      </c>
      <c r="M2997" s="360"/>
      <c r="N2997" s="344">
        <v>0</v>
      </c>
      <c r="O2997" s="360"/>
      <c r="P2997" s="344">
        <v>0</v>
      </c>
      <c r="Q2997" s="360"/>
      <c r="R2997" s="344">
        <v>0</v>
      </c>
    </row>
    <row r="2998" spans="1:18">
      <c r="A2998" s="296">
        <v>2003210</v>
      </c>
      <c r="B2998" s="343" t="s">
        <v>3025</v>
      </c>
      <c r="C2998" s="296" t="s">
        <v>26</v>
      </c>
      <c r="D2998" s="344">
        <v>2579.7199999999998</v>
      </c>
      <c r="E2998" s="360"/>
      <c r="F2998" s="344">
        <v>0</v>
      </c>
      <c r="G2998" s="360"/>
      <c r="H2998" s="344">
        <v>0</v>
      </c>
      <c r="I2998" s="360"/>
      <c r="J2998" s="344">
        <v>0</v>
      </c>
      <c r="K2998" s="360"/>
      <c r="L2998" s="344">
        <v>0</v>
      </c>
      <c r="M2998" s="360"/>
      <c r="N2998" s="344">
        <v>0</v>
      </c>
      <c r="O2998" s="360"/>
      <c r="P2998" s="344">
        <v>0</v>
      </c>
      <c r="Q2998" s="360"/>
      <c r="R2998" s="344">
        <v>0</v>
      </c>
    </row>
    <row r="2999" spans="1:18">
      <c r="A2999" s="296">
        <v>2003186</v>
      </c>
      <c r="B2999" s="343" t="s">
        <v>3026</v>
      </c>
      <c r="C2999" s="296" t="s">
        <v>26</v>
      </c>
      <c r="D2999" s="344">
        <v>1165.05</v>
      </c>
      <c r="E2999" s="360">
        <v>0.77780000000000005</v>
      </c>
      <c r="F2999" s="344">
        <v>0.09</v>
      </c>
      <c r="G2999" s="360">
        <v>0.77780000000000005</v>
      </c>
      <c r="H2999" s="344">
        <v>0.09</v>
      </c>
      <c r="I2999" s="360">
        <v>0.77780000000000005</v>
      </c>
      <c r="J2999" s="344">
        <v>0.09</v>
      </c>
      <c r="K2999" s="360">
        <v>0.77780000000000005</v>
      </c>
      <c r="L2999" s="344">
        <v>0.09</v>
      </c>
      <c r="M2999" s="360">
        <v>0</v>
      </c>
      <c r="N2999" s="344">
        <v>0.09</v>
      </c>
      <c r="O2999" s="360">
        <v>0.77780000000000005</v>
      </c>
      <c r="P2999" s="344">
        <v>0.09</v>
      </c>
      <c r="Q2999" s="360">
        <v>0.77780000000000005</v>
      </c>
      <c r="R2999" s="344">
        <v>7.0000000000000007E-2</v>
      </c>
    </row>
    <row r="3000" spans="1:18">
      <c r="A3000" s="296">
        <v>2003185</v>
      </c>
      <c r="B3000" s="343" t="s">
        <v>3027</v>
      </c>
      <c r="C3000" s="296" t="s">
        <v>26</v>
      </c>
      <c r="D3000" s="344">
        <v>1461.09</v>
      </c>
      <c r="E3000" s="360">
        <v>0.76919999999999999</v>
      </c>
      <c r="F3000" s="344">
        <v>0.13</v>
      </c>
      <c r="G3000" s="360">
        <v>0.76919999999999999</v>
      </c>
      <c r="H3000" s="344">
        <v>0.13</v>
      </c>
      <c r="I3000" s="360">
        <v>0.76919999999999999</v>
      </c>
      <c r="J3000" s="344">
        <v>0.13</v>
      </c>
      <c r="K3000" s="360">
        <v>0.76919999999999999</v>
      </c>
      <c r="L3000" s="344">
        <v>0.13</v>
      </c>
      <c r="M3000" s="360">
        <v>0</v>
      </c>
      <c r="N3000" s="344">
        <v>0.13</v>
      </c>
      <c r="O3000" s="360">
        <v>0.76919999999999999</v>
      </c>
      <c r="P3000" s="344">
        <v>0.13</v>
      </c>
      <c r="Q3000" s="360">
        <v>0.76919999999999999</v>
      </c>
      <c r="R3000" s="344">
        <v>0.1</v>
      </c>
    </row>
    <row r="3001" spans="1:18">
      <c r="A3001" s="296">
        <v>2003211</v>
      </c>
      <c r="B3001" s="343" t="s">
        <v>3028</v>
      </c>
      <c r="C3001" s="296" t="s">
        <v>26</v>
      </c>
      <c r="D3001" s="344">
        <v>3563.38</v>
      </c>
      <c r="E3001" s="360">
        <v>0.75760000000000005</v>
      </c>
      <c r="F3001" s="344">
        <v>0.33</v>
      </c>
      <c r="G3001" s="360">
        <v>0.75760000000000005</v>
      </c>
      <c r="H3001" s="344">
        <v>0.34</v>
      </c>
      <c r="I3001" s="360">
        <v>0.73529999999999995</v>
      </c>
      <c r="J3001" s="344">
        <v>0.32</v>
      </c>
      <c r="K3001" s="360">
        <v>0.78120000000000001</v>
      </c>
      <c r="L3001" s="344">
        <v>0.34</v>
      </c>
      <c r="M3001" s="360">
        <v>0</v>
      </c>
      <c r="N3001" s="344">
        <v>0.33</v>
      </c>
      <c r="O3001" s="360">
        <v>0.75760000000000005</v>
      </c>
      <c r="P3001" s="344">
        <v>0.33</v>
      </c>
      <c r="Q3001" s="360">
        <v>0.75760000000000005</v>
      </c>
      <c r="R3001" s="344">
        <v>0.28000000000000003</v>
      </c>
    </row>
    <row r="3002" spans="1:18">
      <c r="A3002" s="296">
        <v>2003212</v>
      </c>
      <c r="B3002" s="343" t="s">
        <v>3029</v>
      </c>
      <c r="C3002" s="296" t="s">
        <v>26</v>
      </c>
      <c r="D3002" s="344">
        <v>3248.35</v>
      </c>
      <c r="E3002" s="360">
        <v>0.29299999999999998</v>
      </c>
      <c r="F3002" s="344">
        <v>35.42</v>
      </c>
      <c r="G3002" s="360">
        <v>0</v>
      </c>
      <c r="H3002" s="344">
        <v>42.78</v>
      </c>
      <c r="I3002" s="360">
        <v>0.2838</v>
      </c>
      <c r="J3002" s="344">
        <v>39.17</v>
      </c>
      <c r="K3002" s="360">
        <v>0</v>
      </c>
      <c r="L3002" s="344">
        <v>43.2</v>
      </c>
      <c r="M3002" s="360">
        <v>0</v>
      </c>
      <c r="N3002" s="344">
        <v>41.82</v>
      </c>
      <c r="O3002" s="360">
        <v>0</v>
      </c>
      <c r="P3002" s="344">
        <v>43.31</v>
      </c>
      <c r="Q3002" s="360">
        <v>0.28029999999999999</v>
      </c>
      <c r="R3002" s="344">
        <v>46.39</v>
      </c>
    </row>
    <row r="3003" spans="1:18">
      <c r="A3003" s="296">
        <v>2003188</v>
      </c>
      <c r="B3003" s="343" t="s">
        <v>3030</v>
      </c>
      <c r="C3003" s="296" t="s">
        <v>26</v>
      </c>
      <c r="D3003" s="344">
        <v>1433.87</v>
      </c>
      <c r="E3003" s="360">
        <v>0.26579999999999998</v>
      </c>
      <c r="F3003" s="344">
        <v>355.52</v>
      </c>
      <c r="G3003" s="360">
        <v>0.27450000000000002</v>
      </c>
      <c r="H3003" s="344">
        <v>365.79</v>
      </c>
      <c r="I3003" s="360">
        <v>0.29289999999999999</v>
      </c>
      <c r="J3003" s="344">
        <v>351.5</v>
      </c>
      <c r="K3003" s="360">
        <v>0.2777</v>
      </c>
      <c r="L3003" s="344">
        <v>343.85</v>
      </c>
      <c r="M3003" s="360">
        <v>0</v>
      </c>
      <c r="N3003" s="344">
        <v>362.13</v>
      </c>
      <c r="O3003" s="360">
        <v>0.26950000000000002</v>
      </c>
      <c r="P3003" s="344">
        <v>332.24</v>
      </c>
      <c r="Q3003" s="360">
        <v>0.29380000000000001</v>
      </c>
      <c r="R3003" s="344">
        <v>405.88</v>
      </c>
    </row>
    <row r="3004" spans="1:18">
      <c r="A3004" s="296">
        <v>2003187</v>
      </c>
      <c r="B3004" s="343" t="s">
        <v>3031</v>
      </c>
      <c r="C3004" s="296" t="s">
        <v>26</v>
      </c>
      <c r="D3004" s="344">
        <v>1817.44</v>
      </c>
      <c r="E3004" s="360"/>
      <c r="F3004" s="344">
        <v>0</v>
      </c>
      <c r="G3004" s="360"/>
      <c r="H3004" s="344">
        <v>0</v>
      </c>
      <c r="I3004" s="360"/>
      <c r="J3004" s="344">
        <v>0</v>
      </c>
      <c r="K3004" s="360"/>
      <c r="L3004" s="344">
        <v>0</v>
      </c>
      <c r="M3004" s="360"/>
      <c r="N3004" s="344">
        <v>0</v>
      </c>
      <c r="O3004" s="360"/>
      <c r="P3004" s="344">
        <v>0</v>
      </c>
      <c r="Q3004" s="360"/>
      <c r="R3004" s="344">
        <v>0</v>
      </c>
    </row>
    <row r="3005" spans="1:18">
      <c r="A3005" s="296">
        <v>2003213</v>
      </c>
      <c r="B3005" s="343" t="s">
        <v>3032</v>
      </c>
      <c r="C3005" s="296" t="s">
        <v>26</v>
      </c>
      <c r="D3005" s="344">
        <v>5145.05</v>
      </c>
      <c r="E3005" s="360"/>
      <c r="F3005" s="344">
        <v>0</v>
      </c>
      <c r="G3005" s="360"/>
      <c r="H3005" s="344">
        <v>0</v>
      </c>
      <c r="I3005" s="360"/>
      <c r="J3005" s="344">
        <v>0</v>
      </c>
      <c r="K3005" s="360"/>
      <c r="L3005" s="344">
        <v>0</v>
      </c>
      <c r="M3005" s="360"/>
      <c r="N3005" s="344">
        <v>0</v>
      </c>
      <c r="O3005" s="360"/>
      <c r="P3005" s="344">
        <v>0</v>
      </c>
      <c r="Q3005" s="360"/>
      <c r="R3005" s="344">
        <v>0</v>
      </c>
    </row>
    <row r="3006" spans="1:18">
      <c r="A3006" s="296">
        <v>2003214</v>
      </c>
      <c r="B3006" s="343" t="s">
        <v>3033</v>
      </c>
      <c r="C3006" s="296" t="s">
        <v>26</v>
      </c>
      <c r="D3006" s="344">
        <v>4668.47</v>
      </c>
      <c r="E3006" s="360"/>
      <c r="F3006" s="344">
        <v>0</v>
      </c>
      <c r="G3006" s="360"/>
      <c r="H3006" s="344">
        <v>0</v>
      </c>
      <c r="I3006" s="360"/>
      <c r="J3006" s="344">
        <v>0</v>
      </c>
      <c r="K3006" s="360"/>
      <c r="L3006" s="344">
        <v>0</v>
      </c>
      <c r="M3006" s="360"/>
      <c r="N3006" s="344">
        <v>0</v>
      </c>
      <c r="O3006" s="360"/>
      <c r="P3006" s="344">
        <v>0</v>
      </c>
      <c r="Q3006" s="360"/>
      <c r="R3006" s="344">
        <v>0</v>
      </c>
    </row>
    <row r="3007" spans="1:18">
      <c r="A3007" s="296">
        <v>2003190</v>
      </c>
      <c r="B3007" s="343" t="s">
        <v>3034</v>
      </c>
      <c r="C3007" s="296" t="s">
        <v>26</v>
      </c>
      <c r="D3007" s="344">
        <v>1781.42</v>
      </c>
      <c r="E3007" s="360"/>
      <c r="F3007" s="344">
        <v>0</v>
      </c>
      <c r="G3007" s="360"/>
      <c r="H3007" s="344">
        <v>0</v>
      </c>
      <c r="I3007" s="360"/>
      <c r="J3007" s="344">
        <v>0</v>
      </c>
      <c r="K3007" s="360"/>
      <c r="L3007" s="344">
        <v>0</v>
      </c>
      <c r="M3007" s="360"/>
      <c r="N3007" s="344">
        <v>0</v>
      </c>
      <c r="O3007" s="360"/>
      <c r="P3007" s="344">
        <v>0</v>
      </c>
      <c r="Q3007" s="360"/>
      <c r="R3007" s="344">
        <v>0</v>
      </c>
    </row>
    <row r="3008" spans="1:18">
      <c r="A3008" s="296">
        <v>2003189</v>
      </c>
      <c r="B3008" s="343" t="s">
        <v>3035</v>
      </c>
      <c r="C3008" s="296" t="s">
        <v>26</v>
      </c>
      <c r="D3008" s="344">
        <v>2282.8000000000002</v>
      </c>
      <c r="E3008" s="360"/>
      <c r="F3008" s="344">
        <v>0</v>
      </c>
      <c r="G3008" s="360"/>
      <c r="H3008" s="344">
        <v>0</v>
      </c>
      <c r="I3008" s="360"/>
      <c r="J3008" s="344">
        <v>0</v>
      </c>
      <c r="K3008" s="360"/>
      <c r="L3008" s="344">
        <v>0</v>
      </c>
      <c r="M3008" s="360"/>
      <c r="N3008" s="344">
        <v>0</v>
      </c>
      <c r="O3008" s="360"/>
      <c r="P3008" s="344">
        <v>0</v>
      </c>
      <c r="Q3008" s="360"/>
      <c r="R3008" s="344">
        <v>0</v>
      </c>
    </row>
    <row r="3009" spans="1:18">
      <c r="A3009" s="296">
        <v>2003215</v>
      </c>
      <c r="B3009" s="343" t="s">
        <v>3036</v>
      </c>
      <c r="C3009" s="296" t="s">
        <v>26</v>
      </c>
      <c r="D3009" s="344">
        <v>8488.89</v>
      </c>
      <c r="E3009" s="360"/>
      <c r="F3009" s="344">
        <v>0</v>
      </c>
      <c r="G3009" s="360"/>
      <c r="H3009" s="344">
        <v>0</v>
      </c>
      <c r="I3009" s="360"/>
      <c r="J3009" s="344">
        <v>0</v>
      </c>
      <c r="K3009" s="360"/>
      <c r="L3009" s="344">
        <v>0</v>
      </c>
      <c r="M3009" s="360"/>
      <c r="N3009" s="344">
        <v>0</v>
      </c>
      <c r="O3009" s="360"/>
      <c r="P3009" s="344">
        <v>0</v>
      </c>
      <c r="Q3009" s="360"/>
      <c r="R3009" s="344">
        <v>0</v>
      </c>
    </row>
    <row r="3010" spans="1:18">
      <c r="A3010" s="296">
        <v>2003216</v>
      </c>
      <c r="B3010" s="343" t="s">
        <v>3037</v>
      </c>
      <c r="C3010" s="296" t="s">
        <v>26</v>
      </c>
      <c r="D3010" s="344">
        <v>7668.44</v>
      </c>
      <c r="E3010" s="360"/>
      <c r="F3010" s="344">
        <v>0</v>
      </c>
      <c r="G3010" s="360"/>
      <c r="H3010" s="344">
        <v>0</v>
      </c>
      <c r="I3010" s="360"/>
      <c r="J3010" s="344">
        <v>0</v>
      </c>
      <c r="K3010" s="360"/>
      <c r="L3010" s="344">
        <v>0</v>
      </c>
      <c r="M3010" s="360"/>
      <c r="N3010" s="344">
        <v>0</v>
      </c>
      <c r="O3010" s="360"/>
      <c r="P3010" s="344">
        <v>0</v>
      </c>
      <c r="Q3010" s="360"/>
      <c r="R3010" s="344">
        <v>0</v>
      </c>
    </row>
    <row r="3011" spans="1:18">
      <c r="A3011" s="296">
        <v>2003192</v>
      </c>
      <c r="B3011" s="343" t="s">
        <v>3038</v>
      </c>
      <c r="C3011" s="296" t="s">
        <v>26</v>
      </c>
      <c r="D3011" s="344">
        <v>1926.05</v>
      </c>
      <c r="E3011" s="360"/>
      <c r="F3011" s="344">
        <v>0</v>
      </c>
      <c r="G3011" s="360"/>
      <c r="H3011" s="344">
        <v>0</v>
      </c>
      <c r="I3011" s="360"/>
      <c r="J3011" s="344">
        <v>0</v>
      </c>
      <c r="K3011" s="360"/>
      <c r="L3011" s="344">
        <v>0</v>
      </c>
      <c r="M3011" s="360"/>
      <c r="N3011" s="344">
        <v>0</v>
      </c>
      <c r="O3011" s="360"/>
      <c r="P3011" s="344">
        <v>0</v>
      </c>
      <c r="Q3011" s="360"/>
      <c r="R3011" s="344">
        <v>0</v>
      </c>
    </row>
    <row r="3012" spans="1:18">
      <c r="A3012" s="296">
        <v>2003191</v>
      </c>
      <c r="B3012" s="343" t="s">
        <v>3039</v>
      </c>
      <c r="C3012" s="296" t="s">
        <v>26</v>
      </c>
      <c r="D3012" s="344">
        <v>2475.06</v>
      </c>
      <c r="E3012" s="360"/>
      <c r="F3012" s="344">
        <v>0</v>
      </c>
      <c r="G3012" s="360"/>
      <c r="H3012" s="344">
        <v>0</v>
      </c>
      <c r="I3012" s="360"/>
      <c r="J3012" s="344">
        <v>0</v>
      </c>
      <c r="K3012" s="360"/>
      <c r="L3012" s="344">
        <v>0</v>
      </c>
      <c r="M3012" s="360"/>
      <c r="N3012" s="344">
        <v>0</v>
      </c>
      <c r="O3012" s="360"/>
      <c r="P3012" s="344">
        <v>0</v>
      </c>
      <c r="Q3012" s="360"/>
      <c r="R3012" s="344">
        <v>0</v>
      </c>
    </row>
    <row r="3013" spans="1:18">
      <c r="A3013" s="296">
        <v>2003217</v>
      </c>
      <c r="B3013" s="343" t="s">
        <v>3040</v>
      </c>
      <c r="C3013" s="296" t="s">
        <v>26</v>
      </c>
      <c r="D3013" s="344">
        <v>5887.78</v>
      </c>
      <c r="E3013" s="360"/>
      <c r="F3013" s="344">
        <v>0</v>
      </c>
      <c r="G3013" s="360"/>
      <c r="H3013" s="344">
        <v>0</v>
      </c>
      <c r="I3013" s="360"/>
      <c r="J3013" s="344">
        <v>0</v>
      </c>
      <c r="K3013" s="360"/>
      <c r="L3013" s="344">
        <v>0</v>
      </c>
      <c r="M3013" s="360"/>
      <c r="N3013" s="344">
        <v>0</v>
      </c>
      <c r="O3013" s="360"/>
      <c r="P3013" s="344">
        <v>0</v>
      </c>
      <c r="Q3013" s="360"/>
      <c r="R3013" s="344">
        <v>0</v>
      </c>
    </row>
    <row r="3014" spans="1:18">
      <c r="A3014" s="296">
        <v>2003218</v>
      </c>
      <c r="B3014" s="343" t="s">
        <v>3041</v>
      </c>
      <c r="C3014" s="296" t="s">
        <v>26</v>
      </c>
      <c r="D3014" s="344">
        <v>5317.16</v>
      </c>
      <c r="E3014" s="360">
        <v>5.7000000000000002E-3</v>
      </c>
      <c r="F3014" s="344">
        <v>15.46</v>
      </c>
      <c r="G3014" s="360">
        <v>5.7999999999999996E-3</v>
      </c>
      <c r="H3014" s="344">
        <v>15.11</v>
      </c>
      <c r="I3014" s="360">
        <v>6.0000000000000001E-3</v>
      </c>
      <c r="J3014" s="344">
        <v>15.05</v>
      </c>
      <c r="K3014" s="360">
        <v>6.0000000000000001E-3</v>
      </c>
      <c r="L3014" s="344">
        <v>13.44</v>
      </c>
      <c r="M3014" s="360">
        <v>0</v>
      </c>
      <c r="N3014" s="344">
        <v>13.56</v>
      </c>
      <c r="O3014" s="360">
        <v>6.6E-3</v>
      </c>
      <c r="P3014" s="344">
        <v>13.81</v>
      </c>
      <c r="Q3014" s="360">
        <v>6.4999999999999997E-3</v>
      </c>
      <c r="R3014" s="344">
        <v>15.47</v>
      </c>
    </row>
    <row r="3015" spans="1:18">
      <c r="A3015" s="296">
        <v>2003194</v>
      </c>
      <c r="B3015" s="343" t="s">
        <v>3042</v>
      </c>
      <c r="C3015" s="296" t="s">
        <v>26</v>
      </c>
      <c r="D3015" s="344">
        <v>2341.35</v>
      </c>
      <c r="E3015" s="360">
        <v>4.8999999999999998E-3</v>
      </c>
      <c r="F3015" s="344">
        <v>12.29</v>
      </c>
      <c r="G3015" s="360">
        <v>4.8999999999999998E-3</v>
      </c>
      <c r="H3015" s="344">
        <v>11.76</v>
      </c>
      <c r="I3015" s="360">
        <v>5.1000000000000004E-3</v>
      </c>
      <c r="J3015" s="344">
        <v>11.86</v>
      </c>
      <c r="K3015" s="360">
        <v>5.1000000000000004E-3</v>
      </c>
      <c r="L3015" s="344">
        <v>10.17</v>
      </c>
      <c r="M3015" s="360">
        <v>0</v>
      </c>
      <c r="N3015" s="344">
        <v>10.39</v>
      </c>
      <c r="O3015" s="360">
        <v>5.7999999999999996E-3</v>
      </c>
      <c r="P3015" s="344">
        <v>10.54</v>
      </c>
      <c r="Q3015" s="360">
        <v>5.7000000000000002E-3</v>
      </c>
      <c r="R3015" s="344">
        <v>11.95</v>
      </c>
    </row>
    <row r="3016" spans="1:18">
      <c r="A3016" s="296">
        <v>2003193</v>
      </c>
      <c r="B3016" s="343" t="s">
        <v>3043</v>
      </c>
      <c r="C3016" s="296" t="s">
        <v>26</v>
      </c>
      <c r="D3016" s="344">
        <v>3034.72</v>
      </c>
      <c r="E3016" s="360">
        <v>2.7000000000000001E-3</v>
      </c>
      <c r="F3016" s="344">
        <v>11.22</v>
      </c>
      <c r="G3016" s="360">
        <v>2.7000000000000001E-3</v>
      </c>
      <c r="H3016" s="344">
        <v>10.43</v>
      </c>
      <c r="I3016" s="360">
        <v>2.8999999999999998E-3</v>
      </c>
      <c r="J3016" s="344">
        <v>10.72</v>
      </c>
      <c r="K3016" s="360">
        <v>2.8E-3</v>
      </c>
      <c r="L3016" s="344">
        <v>8.7899999999999991</v>
      </c>
      <c r="M3016" s="360">
        <v>0</v>
      </c>
      <c r="N3016" s="344">
        <v>9.1199999999999992</v>
      </c>
      <c r="O3016" s="360">
        <v>3.3E-3</v>
      </c>
      <c r="P3016" s="344">
        <v>9.19</v>
      </c>
      <c r="Q3016" s="360">
        <v>3.3E-3</v>
      </c>
      <c r="R3016" s="344">
        <v>10.54</v>
      </c>
    </row>
    <row r="3017" spans="1:18">
      <c r="A3017" s="296">
        <v>2003219</v>
      </c>
      <c r="B3017" s="343" t="s">
        <v>3044</v>
      </c>
      <c r="C3017" s="296" t="s">
        <v>26</v>
      </c>
      <c r="D3017" s="344">
        <v>7964.11</v>
      </c>
      <c r="E3017" s="360">
        <v>7.7000000000000002E-3</v>
      </c>
      <c r="F3017" s="344">
        <v>22.02</v>
      </c>
      <c r="G3017" s="360">
        <v>8.2000000000000007E-3</v>
      </c>
      <c r="H3017" s="344">
        <v>23.06</v>
      </c>
      <c r="I3017" s="360">
        <v>7.7999999999999996E-3</v>
      </c>
      <c r="J3017" s="344">
        <v>21.97</v>
      </c>
      <c r="K3017" s="360">
        <v>8.2000000000000007E-3</v>
      </c>
      <c r="L3017" s="344">
        <v>21.77</v>
      </c>
      <c r="M3017" s="360">
        <v>0</v>
      </c>
      <c r="N3017" s="344">
        <v>21.24</v>
      </c>
      <c r="O3017" s="360">
        <v>8.5000000000000006E-3</v>
      </c>
      <c r="P3017" s="344">
        <v>21.96</v>
      </c>
      <c r="Q3017" s="360">
        <v>8.2000000000000007E-3</v>
      </c>
      <c r="R3017" s="344">
        <v>23.98</v>
      </c>
    </row>
    <row r="3018" spans="1:18">
      <c r="A3018" s="296">
        <v>2003220</v>
      </c>
      <c r="B3018" s="343" t="s">
        <v>3045</v>
      </c>
      <c r="C3018" s="296" t="s">
        <v>26</v>
      </c>
      <c r="D3018" s="344">
        <v>7161.64</v>
      </c>
      <c r="E3018" s="360">
        <v>6.7000000000000002E-3</v>
      </c>
      <c r="F3018" s="344">
        <v>18.690000000000001</v>
      </c>
      <c r="G3018" s="360">
        <v>7.0000000000000001E-3</v>
      </c>
      <c r="H3018" s="344">
        <v>18.829999999999998</v>
      </c>
      <c r="I3018" s="360">
        <v>6.8999999999999999E-3</v>
      </c>
      <c r="J3018" s="344">
        <v>18.399999999999999</v>
      </c>
      <c r="K3018" s="360">
        <v>7.1000000000000004E-3</v>
      </c>
      <c r="L3018" s="344">
        <v>17.190000000000001</v>
      </c>
      <c r="M3018" s="360">
        <v>0</v>
      </c>
      <c r="N3018" s="344">
        <v>17.100000000000001</v>
      </c>
      <c r="O3018" s="360">
        <v>7.6E-3</v>
      </c>
      <c r="P3018" s="344">
        <v>17.55</v>
      </c>
      <c r="Q3018" s="360">
        <v>7.4000000000000003E-3</v>
      </c>
      <c r="R3018" s="344">
        <v>19.43</v>
      </c>
    </row>
    <row r="3019" spans="1:18">
      <c r="A3019" s="296">
        <v>2003196</v>
      </c>
      <c r="B3019" s="343" t="s">
        <v>3046</v>
      </c>
      <c r="C3019" s="296" t="s">
        <v>26</v>
      </c>
      <c r="D3019" s="344">
        <v>2877.06</v>
      </c>
      <c r="E3019" s="360">
        <v>8.6999999999999994E-3</v>
      </c>
      <c r="F3019" s="344">
        <v>23.49</v>
      </c>
      <c r="G3019" s="360">
        <v>9.4000000000000004E-3</v>
      </c>
      <c r="H3019" s="344">
        <v>25.25</v>
      </c>
      <c r="I3019" s="360">
        <v>8.6999999999999994E-3</v>
      </c>
      <c r="J3019" s="344">
        <v>23.65</v>
      </c>
      <c r="K3019" s="360">
        <v>9.2999999999999992E-3</v>
      </c>
      <c r="L3019" s="344">
        <v>24.31</v>
      </c>
      <c r="M3019" s="360">
        <v>0</v>
      </c>
      <c r="N3019" s="344">
        <v>23.43</v>
      </c>
      <c r="O3019" s="360">
        <v>9.4000000000000004E-3</v>
      </c>
      <c r="P3019" s="344">
        <v>24.36</v>
      </c>
      <c r="Q3019" s="360">
        <v>8.9999999999999993E-3</v>
      </c>
      <c r="R3019" s="344">
        <v>26.39</v>
      </c>
    </row>
    <row r="3020" spans="1:18">
      <c r="A3020" s="296">
        <v>2003195</v>
      </c>
      <c r="B3020" s="343" t="s">
        <v>3047</v>
      </c>
      <c r="C3020" s="296" t="s">
        <v>26</v>
      </c>
      <c r="D3020" s="344">
        <v>3759.8</v>
      </c>
      <c r="E3020" s="360">
        <v>2.0999999999999999E-3</v>
      </c>
      <c r="F3020" s="344">
        <v>5722.91</v>
      </c>
      <c r="G3020" s="360">
        <v>2.3999999999999998E-3</v>
      </c>
      <c r="H3020" s="344">
        <v>6094.85</v>
      </c>
      <c r="I3020" s="360">
        <v>2.3999999999999998E-3</v>
      </c>
      <c r="J3020" s="344">
        <v>5879.62</v>
      </c>
      <c r="K3020" s="360">
        <v>2.3999999999999998E-3</v>
      </c>
      <c r="L3020" s="344">
        <v>5339.49</v>
      </c>
      <c r="M3020" s="360">
        <v>0</v>
      </c>
      <c r="N3020" s="344">
        <v>5456.41</v>
      </c>
      <c r="O3020" s="360">
        <v>2.5000000000000001E-3</v>
      </c>
      <c r="P3020" s="344">
        <v>5232.88</v>
      </c>
      <c r="Q3020" s="360">
        <v>2.7000000000000001E-3</v>
      </c>
      <c r="R3020" s="344">
        <v>5989.44</v>
      </c>
    </row>
    <row r="3021" spans="1:18">
      <c r="A3021" s="296">
        <v>2003221</v>
      </c>
      <c r="B3021" s="343" t="s">
        <v>3048</v>
      </c>
      <c r="C3021" s="296" t="s">
        <v>26</v>
      </c>
      <c r="D3021" s="344">
        <v>12002.96</v>
      </c>
      <c r="E3021" s="360">
        <v>1.2999999999999999E-3</v>
      </c>
      <c r="F3021" s="344">
        <v>4240.79</v>
      </c>
      <c r="G3021" s="360">
        <v>1.6000000000000001E-3</v>
      </c>
      <c r="H3021" s="344">
        <v>4472.37</v>
      </c>
      <c r="I3021" s="360">
        <v>1.6000000000000001E-3</v>
      </c>
      <c r="J3021" s="344">
        <v>4304.34</v>
      </c>
      <c r="K3021" s="360">
        <v>1.6000000000000001E-3</v>
      </c>
      <c r="L3021" s="344">
        <v>3873.74</v>
      </c>
      <c r="M3021" s="360">
        <v>0</v>
      </c>
      <c r="N3021" s="344">
        <v>3982.6</v>
      </c>
      <c r="O3021" s="360">
        <v>1.6999999999999999E-3</v>
      </c>
      <c r="P3021" s="344">
        <v>3779.45</v>
      </c>
      <c r="Q3021" s="360">
        <v>1.8E-3</v>
      </c>
      <c r="R3021" s="344">
        <v>4274.17</v>
      </c>
    </row>
    <row r="3022" spans="1:18">
      <c r="A3022" s="296">
        <v>2003222</v>
      </c>
      <c r="B3022" s="343" t="s">
        <v>3049</v>
      </c>
      <c r="C3022" s="296" t="s">
        <v>26</v>
      </c>
      <c r="D3022" s="344">
        <v>10741.69</v>
      </c>
      <c r="E3022" s="360">
        <v>2.0999999999999999E-3</v>
      </c>
      <c r="F3022" s="344">
        <v>5696.32</v>
      </c>
      <c r="G3022" s="360">
        <v>2.3999999999999998E-3</v>
      </c>
      <c r="H3022" s="344">
        <v>6020.38</v>
      </c>
      <c r="I3022" s="360">
        <v>2.3999999999999998E-3</v>
      </c>
      <c r="J3022" s="344">
        <v>5792.09</v>
      </c>
      <c r="K3022" s="360">
        <v>2.3999999999999998E-3</v>
      </c>
      <c r="L3022" s="344">
        <v>5236.3</v>
      </c>
      <c r="M3022" s="360">
        <v>0</v>
      </c>
      <c r="N3022" s="344">
        <v>5360.83</v>
      </c>
      <c r="O3022" s="360">
        <v>2.5999999999999999E-3</v>
      </c>
      <c r="P3022" s="344">
        <v>5157</v>
      </c>
      <c r="Q3022" s="360">
        <v>2.7000000000000001E-3</v>
      </c>
      <c r="R3022" s="344">
        <v>5875.77</v>
      </c>
    </row>
    <row r="3023" spans="1:18">
      <c r="A3023" s="296">
        <v>2003198</v>
      </c>
      <c r="B3023" s="343" t="s">
        <v>3050</v>
      </c>
      <c r="C3023" s="296" t="s">
        <v>26</v>
      </c>
      <c r="D3023" s="344">
        <v>2688.27</v>
      </c>
      <c r="E3023" s="360">
        <v>2.0999999999999999E-3</v>
      </c>
      <c r="F3023" s="344">
        <v>5319.5</v>
      </c>
      <c r="G3023" s="360">
        <v>2.5000000000000001E-3</v>
      </c>
      <c r="H3023" s="344">
        <v>5526.37</v>
      </c>
      <c r="I3023" s="360">
        <v>2.5000000000000001E-3</v>
      </c>
      <c r="J3023" s="344">
        <v>5336.7</v>
      </c>
      <c r="K3023" s="360">
        <v>2.3999999999999998E-3</v>
      </c>
      <c r="L3023" s="344">
        <v>4805.45</v>
      </c>
      <c r="M3023" s="360">
        <v>0</v>
      </c>
      <c r="N3023" s="344">
        <v>4912.1099999999997</v>
      </c>
      <c r="O3023" s="360">
        <v>2.7000000000000001E-3</v>
      </c>
      <c r="P3023" s="344">
        <v>4747.96</v>
      </c>
      <c r="Q3023" s="360">
        <v>2.8E-3</v>
      </c>
      <c r="R3023" s="344">
        <v>5342.04</v>
      </c>
    </row>
    <row r="3024" spans="1:18">
      <c r="A3024" s="296">
        <v>2003197</v>
      </c>
      <c r="B3024" s="343" t="s">
        <v>3051</v>
      </c>
      <c r="C3024" s="296" t="s">
        <v>26</v>
      </c>
      <c r="D3024" s="344">
        <v>3489.61</v>
      </c>
      <c r="E3024" s="360">
        <v>1.8E-3</v>
      </c>
      <c r="F3024" s="344">
        <v>5986.62</v>
      </c>
      <c r="G3024" s="360">
        <v>2.0999999999999999E-3</v>
      </c>
      <c r="H3024" s="344">
        <v>6262.13</v>
      </c>
      <c r="I3024" s="360">
        <v>2.0999999999999999E-3</v>
      </c>
      <c r="J3024" s="344">
        <v>6019.57</v>
      </c>
      <c r="K3024" s="360">
        <v>2.0999999999999999E-3</v>
      </c>
      <c r="L3024" s="344">
        <v>5437.27</v>
      </c>
      <c r="M3024" s="360">
        <v>0</v>
      </c>
      <c r="N3024" s="344">
        <v>5618.43</v>
      </c>
      <c r="O3024" s="360">
        <v>2.2000000000000001E-3</v>
      </c>
      <c r="P3024" s="344">
        <v>5355.64</v>
      </c>
      <c r="Q3024" s="360">
        <v>2.3E-3</v>
      </c>
      <c r="R3024" s="344">
        <v>6111.24</v>
      </c>
    </row>
    <row r="3025" spans="1:18">
      <c r="A3025" s="296">
        <v>2003223</v>
      </c>
      <c r="B3025" s="343" t="s">
        <v>3052</v>
      </c>
      <c r="C3025" s="296" t="s">
        <v>26</v>
      </c>
      <c r="D3025" s="344">
        <v>8178.56</v>
      </c>
      <c r="E3025" s="360">
        <v>1.9E-3</v>
      </c>
      <c r="F3025" s="344">
        <v>5155.8900000000003</v>
      </c>
      <c r="G3025" s="360">
        <v>2.2000000000000001E-3</v>
      </c>
      <c r="H3025" s="344">
        <v>5337.66</v>
      </c>
      <c r="I3025" s="360">
        <v>2.2000000000000001E-3</v>
      </c>
      <c r="J3025" s="344">
        <v>5134.93</v>
      </c>
      <c r="K3025" s="360">
        <v>2.2000000000000001E-3</v>
      </c>
      <c r="L3025" s="344">
        <v>4615.82</v>
      </c>
      <c r="M3025" s="360">
        <v>0</v>
      </c>
      <c r="N3025" s="344">
        <v>4742.34</v>
      </c>
      <c r="O3025" s="360">
        <v>2.3999999999999998E-3</v>
      </c>
      <c r="P3025" s="344">
        <v>4564.6099999999997</v>
      </c>
      <c r="Q3025" s="360">
        <v>2.5000000000000001E-3</v>
      </c>
      <c r="R3025" s="344">
        <v>5128.92</v>
      </c>
    </row>
    <row r="3026" spans="1:18">
      <c r="A3026" s="296">
        <v>2003224</v>
      </c>
      <c r="B3026" s="343" t="s">
        <v>3053</v>
      </c>
      <c r="C3026" s="296" t="s">
        <v>26</v>
      </c>
      <c r="D3026" s="344">
        <v>7369.21</v>
      </c>
      <c r="E3026" s="360">
        <v>2.3E-3</v>
      </c>
      <c r="F3026" s="344">
        <v>5020.8</v>
      </c>
      <c r="G3026" s="360">
        <v>2.7000000000000001E-3</v>
      </c>
      <c r="H3026" s="344">
        <v>5341.18</v>
      </c>
      <c r="I3026" s="360">
        <v>2.7000000000000001E-3</v>
      </c>
      <c r="J3026" s="344">
        <v>5153.41</v>
      </c>
      <c r="K3026" s="360">
        <v>2.7000000000000001E-3</v>
      </c>
      <c r="L3026" s="344">
        <v>4573.93</v>
      </c>
      <c r="M3026" s="360">
        <v>0</v>
      </c>
      <c r="N3026" s="344">
        <v>4676.46</v>
      </c>
      <c r="O3026" s="360">
        <v>2.8999999999999998E-3</v>
      </c>
      <c r="P3026" s="344">
        <v>4516.62</v>
      </c>
      <c r="Q3026" s="360">
        <v>3.0000000000000001E-3</v>
      </c>
      <c r="R3026" s="344">
        <v>5150.3500000000004</v>
      </c>
    </row>
    <row r="3027" spans="1:18">
      <c r="A3027" s="296">
        <v>2003200</v>
      </c>
      <c r="B3027" s="343" t="s">
        <v>3054</v>
      </c>
      <c r="C3027" s="296" t="s">
        <v>26</v>
      </c>
      <c r="D3027" s="344">
        <v>3115.36</v>
      </c>
      <c r="E3027" s="360">
        <v>2.0999999999999999E-3</v>
      </c>
      <c r="F3027" s="344">
        <v>5524.22</v>
      </c>
      <c r="G3027" s="360">
        <v>2.3999999999999998E-3</v>
      </c>
      <c r="H3027" s="344">
        <v>5662.12</v>
      </c>
      <c r="I3027" s="360">
        <v>2.3999999999999998E-3</v>
      </c>
      <c r="J3027" s="344">
        <v>5487.93</v>
      </c>
      <c r="K3027" s="360">
        <v>2.3999999999999998E-3</v>
      </c>
      <c r="L3027" s="344">
        <v>4913.84</v>
      </c>
      <c r="M3027" s="360">
        <v>0</v>
      </c>
      <c r="N3027" s="344">
        <v>5065.29</v>
      </c>
      <c r="O3027" s="360">
        <v>2.5999999999999999E-3</v>
      </c>
      <c r="P3027" s="344">
        <v>4855.24</v>
      </c>
      <c r="Q3027" s="360">
        <v>2.7000000000000001E-3</v>
      </c>
      <c r="R3027" s="344">
        <v>5465.92</v>
      </c>
    </row>
    <row r="3028" spans="1:18">
      <c r="A3028" s="296">
        <v>2003199</v>
      </c>
      <c r="B3028" s="343" t="s">
        <v>3055</v>
      </c>
      <c r="C3028" s="296" t="s">
        <v>26</v>
      </c>
      <c r="D3028" s="344">
        <v>4106.0600000000004</v>
      </c>
      <c r="E3028" s="360"/>
      <c r="F3028" s="344">
        <v>0</v>
      </c>
      <c r="G3028" s="360"/>
      <c r="H3028" s="344">
        <v>0</v>
      </c>
      <c r="I3028" s="360"/>
      <c r="J3028" s="344">
        <v>0</v>
      </c>
      <c r="K3028" s="360"/>
      <c r="L3028" s="344">
        <v>0</v>
      </c>
      <c r="M3028" s="360"/>
      <c r="N3028" s="344">
        <v>0</v>
      </c>
      <c r="O3028" s="360"/>
      <c r="P3028" s="344">
        <v>0</v>
      </c>
      <c r="Q3028" s="360"/>
      <c r="R3028" s="344">
        <v>0</v>
      </c>
    </row>
    <row r="3029" spans="1:18">
      <c r="A3029" s="296">
        <v>2003225</v>
      </c>
      <c r="B3029" s="343" t="s">
        <v>3056</v>
      </c>
      <c r="C3029" s="296" t="s">
        <v>26</v>
      </c>
      <c r="D3029" s="344">
        <v>11689.51</v>
      </c>
      <c r="E3029" s="360"/>
      <c r="F3029" s="344">
        <v>0</v>
      </c>
      <c r="G3029" s="360"/>
      <c r="H3029" s="344">
        <v>0</v>
      </c>
      <c r="I3029" s="360"/>
      <c r="J3029" s="344">
        <v>0</v>
      </c>
      <c r="K3029" s="360"/>
      <c r="L3029" s="344">
        <v>0</v>
      </c>
      <c r="M3029" s="360"/>
      <c r="N3029" s="344">
        <v>0</v>
      </c>
      <c r="O3029" s="360"/>
      <c r="P3029" s="344">
        <v>0</v>
      </c>
      <c r="Q3029" s="360"/>
      <c r="R3029" s="344">
        <v>0</v>
      </c>
    </row>
    <row r="3030" spans="1:18">
      <c r="A3030" s="296">
        <v>2003226</v>
      </c>
      <c r="B3030" s="343" t="s">
        <v>3057</v>
      </c>
      <c r="C3030" s="296" t="s">
        <v>26</v>
      </c>
      <c r="D3030" s="344">
        <v>10471.780000000001</v>
      </c>
      <c r="E3030" s="360"/>
      <c r="F3030" s="344">
        <v>0</v>
      </c>
      <c r="G3030" s="360"/>
      <c r="H3030" s="344">
        <v>0</v>
      </c>
      <c r="I3030" s="360"/>
      <c r="J3030" s="344">
        <v>0</v>
      </c>
      <c r="K3030" s="360"/>
      <c r="L3030" s="344">
        <v>0</v>
      </c>
      <c r="M3030" s="360"/>
      <c r="N3030" s="344">
        <v>0</v>
      </c>
      <c r="O3030" s="360"/>
      <c r="P3030" s="344">
        <v>0</v>
      </c>
      <c r="Q3030" s="360"/>
      <c r="R3030" s="344">
        <v>0</v>
      </c>
    </row>
    <row r="3031" spans="1:18">
      <c r="A3031" s="296">
        <v>2003238</v>
      </c>
      <c r="B3031" s="343" t="s">
        <v>3058</v>
      </c>
      <c r="C3031" s="296" t="s">
        <v>26</v>
      </c>
      <c r="D3031" s="344">
        <v>670.03</v>
      </c>
      <c r="E3031" s="360"/>
      <c r="F3031" s="344">
        <v>0</v>
      </c>
      <c r="G3031" s="360"/>
      <c r="H3031" s="344">
        <v>0</v>
      </c>
      <c r="I3031" s="360"/>
      <c r="J3031" s="344">
        <v>0</v>
      </c>
      <c r="K3031" s="360"/>
      <c r="L3031" s="344">
        <v>0</v>
      </c>
      <c r="M3031" s="360"/>
      <c r="N3031" s="344">
        <v>0</v>
      </c>
      <c r="O3031" s="360"/>
      <c r="P3031" s="344">
        <v>0</v>
      </c>
      <c r="Q3031" s="360"/>
      <c r="R3031" s="344">
        <v>0</v>
      </c>
    </row>
    <row r="3032" spans="1:18">
      <c r="A3032" s="296">
        <v>2003237</v>
      </c>
      <c r="B3032" s="343" t="s">
        <v>3059</v>
      </c>
      <c r="C3032" s="296" t="s">
        <v>26</v>
      </c>
      <c r="D3032" s="344">
        <v>804.53</v>
      </c>
      <c r="E3032" s="360">
        <v>0</v>
      </c>
      <c r="F3032" s="344">
        <v>234.88</v>
      </c>
      <c r="G3032" s="360">
        <v>0</v>
      </c>
      <c r="H3032" s="344">
        <v>202.58</v>
      </c>
      <c r="I3032" s="360">
        <v>1E-4</v>
      </c>
      <c r="J3032" s="344">
        <v>222.03</v>
      </c>
      <c r="K3032" s="360">
        <v>0</v>
      </c>
      <c r="L3032" s="344">
        <v>176.75</v>
      </c>
      <c r="M3032" s="360">
        <v>0</v>
      </c>
      <c r="N3032" s="344">
        <v>221.63</v>
      </c>
      <c r="O3032" s="360">
        <v>0</v>
      </c>
      <c r="P3032" s="344">
        <v>162.09</v>
      </c>
      <c r="Q3032" s="360">
        <v>0</v>
      </c>
      <c r="R3032" s="344">
        <v>210.29</v>
      </c>
    </row>
    <row r="3033" spans="1:18">
      <c r="A3033" s="296">
        <v>2003236</v>
      </c>
      <c r="B3033" s="343" t="s">
        <v>3060</v>
      </c>
      <c r="C3033" s="296" t="s">
        <v>26</v>
      </c>
      <c r="D3033" s="344">
        <v>743.37</v>
      </c>
      <c r="E3033" s="360">
        <v>0</v>
      </c>
      <c r="F3033" s="344">
        <v>170.8</v>
      </c>
      <c r="G3033" s="360">
        <v>0</v>
      </c>
      <c r="H3033" s="344">
        <v>147.38999999999999</v>
      </c>
      <c r="I3033" s="360">
        <v>1E-4</v>
      </c>
      <c r="J3033" s="344">
        <v>161.16999999999999</v>
      </c>
      <c r="K3033" s="360">
        <v>0</v>
      </c>
      <c r="L3033" s="344">
        <v>137.69</v>
      </c>
      <c r="M3033" s="360">
        <v>0</v>
      </c>
      <c r="N3033" s="344">
        <v>164.9</v>
      </c>
      <c r="O3033" s="360">
        <v>0</v>
      </c>
      <c r="P3033" s="344">
        <v>124.9</v>
      </c>
      <c r="Q3033" s="360">
        <v>0</v>
      </c>
      <c r="R3033" s="344">
        <v>156.26</v>
      </c>
    </row>
    <row r="3034" spans="1:18">
      <c r="A3034" s="296">
        <v>2003235</v>
      </c>
      <c r="B3034" s="343" t="s">
        <v>3061</v>
      </c>
      <c r="C3034" s="296" t="s">
        <v>26</v>
      </c>
      <c r="D3034" s="344">
        <v>897.82</v>
      </c>
      <c r="E3034" s="360">
        <v>0</v>
      </c>
      <c r="F3034" s="344">
        <v>254.49</v>
      </c>
      <c r="G3034" s="360">
        <v>0</v>
      </c>
      <c r="H3034" s="344">
        <v>206.52</v>
      </c>
      <c r="I3034" s="360">
        <v>1E-4</v>
      </c>
      <c r="J3034" s="344">
        <v>234.64</v>
      </c>
      <c r="K3034" s="360">
        <v>0</v>
      </c>
      <c r="L3034" s="344">
        <v>195.85</v>
      </c>
      <c r="M3034" s="360">
        <v>0</v>
      </c>
      <c r="N3034" s="344">
        <v>241.21</v>
      </c>
      <c r="O3034" s="360">
        <v>0</v>
      </c>
      <c r="P3034" s="344">
        <v>176.03</v>
      </c>
      <c r="Q3034" s="360">
        <v>0</v>
      </c>
      <c r="R3034" s="344">
        <v>219.8</v>
      </c>
    </row>
    <row r="3035" spans="1:18">
      <c r="A3035" s="296">
        <v>2003234</v>
      </c>
      <c r="B3035" s="343" t="s">
        <v>3062</v>
      </c>
      <c r="C3035" s="296" t="s">
        <v>26</v>
      </c>
      <c r="D3035" s="344">
        <v>865.27</v>
      </c>
      <c r="E3035" s="360">
        <v>0</v>
      </c>
      <c r="F3035" s="344">
        <v>198.01</v>
      </c>
      <c r="G3035" s="360">
        <v>0</v>
      </c>
      <c r="H3035" s="344">
        <v>157.87</v>
      </c>
      <c r="I3035" s="360">
        <v>1E-4</v>
      </c>
      <c r="J3035" s="344">
        <v>180.98</v>
      </c>
      <c r="K3035" s="360">
        <v>0</v>
      </c>
      <c r="L3035" s="344">
        <v>161.43</v>
      </c>
      <c r="M3035" s="360">
        <v>0</v>
      </c>
      <c r="N3035" s="344">
        <v>191.21</v>
      </c>
      <c r="O3035" s="360">
        <v>0</v>
      </c>
      <c r="P3035" s="344">
        <v>143.25</v>
      </c>
      <c r="Q3035" s="360">
        <v>0</v>
      </c>
      <c r="R3035" s="344">
        <v>172.18</v>
      </c>
    </row>
    <row r="3036" spans="1:18">
      <c r="A3036" s="296">
        <v>2003233</v>
      </c>
      <c r="B3036" s="343" t="s">
        <v>3063</v>
      </c>
      <c r="C3036" s="296" t="s">
        <v>26</v>
      </c>
      <c r="D3036" s="344">
        <v>1055.77</v>
      </c>
      <c r="E3036" s="360">
        <v>0</v>
      </c>
      <c r="F3036" s="344">
        <v>177.08</v>
      </c>
      <c r="G3036" s="360">
        <v>0</v>
      </c>
      <c r="H3036" s="344">
        <v>209.5</v>
      </c>
      <c r="I3036" s="360">
        <v>1E-4</v>
      </c>
      <c r="J3036" s="344">
        <v>189.6</v>
      </c>
      <c r="K3036" s="360">
        <v>0</v>
      </c>
      <c r="L3036" s="344">
        <v>267.10000000000002</v>
      </c>
      <c r="M3036" s="360">
        <v>0</v>
      </c>
      <c r="N3036" s="344">
        <v>284.43</v>
      </c>
      <c r="O3036" s="360">
        <v>0</v>
      </c>
      <c r="P3036" s="344">
        <v>256.72000000000003</v>
      </c>
      <c r="Q3036" s="360">
        <v>0</v>
      </c>
      <c r="R3036" s="344">
        <v>277.39</v>
      </c>
    </row>
    <row r="3037" spans="1:18">
      <c r="A3037" s="296">
        <v>2003232</v>
      </c>
      <c r="B3037" s="343" t="s">
        <v>3064</v>
      </c>
      <c r="C3037" s="296" t="s">
        <v>26</v>
      </c>
      <c r="D3037" s="344">
        <v>909.69</v>
      </c>
      <c r="E3037" s="360">
        <v>0</v>
      </c>
      <c r="F3037" s="344">
        <v>161.06</v>
      </c>
      <c r="G3037" s="360">
        <v>0</v>
      </c>
      <c r="H3037" s="344">
        <v>182.41</v>
      </c>
      <c r="I3037" s="360">
        <v>1E-4</v>
      </c>
      <c r="J3037" s="344">
        <v>168.98</v>
      </c>
      <c r="K3037" s="360">
        <v>0</v>
      </c>
      <c r="L3037" s="344">
        <v>232.39</v>
      </c>
      <c r="M3037" s="360">
        <v>0</v>
      </c>
      <c r="N3037" s="344">
        <v>247.41</v>
      </c>
      <c r="O3037" s="360">
        <v>0</v>
      </c>
      <c r="P3037" s="344">
        <v>221.53</v>
      </c>
      <c r="Q3037" s="360">
        <v>0</v>
      </c>
      <c r="R3037" s="344">
        <v>239.34</v>
      </c>
    </row>
    <row r="3038" spans="1:18">
      <c r="A3038" s="296">
        <v>2003231</v>
      </c>
      <c r="B3038" s="343" t="s">
        <v>3065</v>
      </c>
      <c r="C3038" s="296" t="s">
        <v>26</v>
      </c>
      <c r="D3038" s="344">
        <v>1111.07</v>
      </c>
      <c r="E3038" s="360">
        <v>0</v>
      </c>
      <c r="F3038" s="344">
        <v>246.54</v>
      </c>
      <c r="G3038" s="360">
        <v>0</v>
      </c>
      <c r="H3038" s="344">
        <v>214.12</v>
      </c>
      <c r="I3038" s="360">
        <v>1E-4</v>
      </c>
      <c r="J3038" s="344">
        <v>233.67</v>
      </c>
      <c r="K3038" s="360">
        <v>0</v>
      </c>
      <c r="L3038" s="344">
        <v>186.09</v>
      </c>
      <c r="M3038" s="360">
        <v>0</v>
      </c>
      <c r="N3038" s="344">
        <v>232.96</v>
      </c>
      <c r="O3038" s="360">
        <v>0</v>
      </c>
      <c r="P3038" s="344">
        <v>170.87</v>
      </c>
      <c r="Q3038" s="360">
        <v>0</v>
      </c>
      <c r="R3038" s="344">
        <v>222.03</v>
      </c>
    </row>
    <row r="3039" spans="1:18">
      <c r="A3039" s="296">
        <v>2003230</v>
      </c>
      <c r="B3039" s="343" t="s">
        <v>3066</v>
      </c>
      <c r="C3039" s="296" t="s">
        <v>26</v>
      </c>
      <c r="D3039" s="344">
        <v>1180.08</v>
      </c>
      <c r="E3039" s="360">
        <v>0</v>
      </c>
      <c r="F3039" s="344">
        <v>178.82</v>
      </c>
      <c r="G3039" s="360">
        <v>0</v>
      </c>
      <c r="H3039" s="344">
        <v>155.80000000000001</v>
      </c>
      <c r="I3039" s="360">
        <v>1E-4</v>
      </c>
      <c r="J3039" s="344">
        <v>169.35</v>
      </c>
      <c r="K3039" s="360">
        <v>0</v>
      </c>
      <c r="L3039" s="344">
        <v>144.82</v>
      </c>
      <c r="M3039" s="360">
        <v>0</v>
      </c>
      <c r="N3039" s="344">
        <v>173.02</v>
      </c>
      <c r="O3039" s="360">
        <v>0</v>
      </c>
      <c r="P3039" s="344">
        <v>131.58000000000001</v>
      </c>
      <c r="Q3039" s="360">
        <v>0</v>
      </c>
      <c r="R3039" s="344">
        <v>164.94</v>
      </c>
    </row>
    <row r="3040" spans="1:18">
      <c r="A3040" s="296">
        <v>2003229</v>
      </c>
      <c r="B3040" s="343" t="s">
        <v>3067</v>
      </c>
      <c r="C3040" s="296" t="s">
        <v>26</v>
      </c>
      <c r="D3040" s="344">
        <v>1461.38</v>
      </c>
      <c r="E3040" s="360">
        <v>0</v>
      </c>
      <c r="F3040" s="344">
        <v>205.13</v>
      </c>
      <c r="G3040" s="360">
        <v>0</v>
      </c>
      <c r="H3040" s="344">
        <v>244.97</v>
      </c>
      <c r="I3040" s="360">
        <v>1E-4</v>
      </c>
      <c r="J3040" s="344">
        <v>220.65</v>
      </c>
      <c r="K3040" s="360">
        <v>0</v>
      </c>
      <c r="L3040" s="344">
        <v>313.76</v>
      </c>
      <c r="M3040" s="360">
        <v>0</v>
      </c>
      <c r="N3040" s="344">
        <v>335.1</v>
      </c>
      <c r="O3040" s="360">
        <v>0</v>
      </c>
      <c r="P3040" s="344">
        <v>302.41000000000003</v>
      </c>
      <c r="Q3040" s="360">
        <v>0</v>
      </c>
      <c r="R3040" s="344">
        <v>326.38</v>
      </c>
    </row>
    <row r="3041" spans="1:18">
      <c r="A3041" s="296">
        <v>2003228</v>
      </c>
      <c r="B3041" s="343" t="s">
        <v>3068</v>
      </c>
      <c r="C3041" s="296" t="s">
        <v>26</v>
      </c>
      <c r="D3041" s="344">
        <v>1304.04</v>
      </c>
      <c r="E3041" s="360">
        <v>0</v>
      </c>
      <c r="F3041" s="344">
        <v>265.89</v>
      </c>
      <c r="G3041" s="360">
        <v>0</v>
      </c>
      <c r="H3041" s="344">
        <v>215.74</v>
      </c>
      <c r="I3041" s="360">
        <v>0</v>
      </c>
      <c r="J3041" s="344">
        <v>245.15</v>
      </c>
      <c r="K3041" s="360">
        <v>0</v>
      </c>
      <c r="L3041" s="344">
        <v>203.12</v>
      </c>
      <c r="M3041" s="360">
        <v>0</v>
      </c>
      <c r="N3041" s="344">
        <v>251.39</v>
      </c>
      <c r="O3041" s="360">
        <v>0</v>
      </c>
      <c r="P3041" s="344">
        <v>182.79</v>
      </c>
      <c r="Q3041" s="360">
        <v>0</v>
      </c>
      <c r="R3041" s="344">
        <v>229.1</v>
      </c>
    </row>
    <row r="3042" spans="1:18">
      <c r="A3042" s="296">
        <v>2003227</v>
      </c>
      <c r="B3042" s="343" t="s">
        <v>3069</v>
      </c>
      <c r="C3042" s="296" t="s">
        <v>26</v>
      </c>
      <c r="D3042" s="344">
        <v>1625.72</v>
      </c>
      <c r="E3042" s="360">
        <v>0</v>
      </c>
      <c r="F3042" s="344">
        <v>205.5</v>
      </c>
      <c r="G3042" s="360">
        <v>0</v>
      </c>
      <c r="H3042" s="344">
        <v>163.72999999999999</v>
      </c>
      <c r="I3042" s="360">
        <v>1E-4</v>
      </c>
      <c r="J3042" s="344">
        <v>187.78</v>
      </c>
      <c r="K3042" s="360">
        <v>0</v>
      </c>
      <c r="L3042" s="344">
        <v>166.31</v>
      </c>
      <c r="M3042" s="360">
        <v>0</v>
      </c>
      <c r="N3042" s="344">
        <v>197.92</v>
      </c>
      <c r="O3042" s="360">
        <v>0</v>
      </c>
      <c r="P3042" s="344">
        <v>147.74</v>
      </c>
      <c r="Q3042" s="360">
        <v>0</v>
      </c>
      <c r="R3042" s="344">
        <v>178.19</v>
      </c>
    </row>
    <row r="3043" spans="1:18">
      <c r="A3043" s="296">
        <v>2003248</v>
      </c>
      <c r="B3043" s="343" t="s">
        <v>3070</v>
      </c>
      <c r="C3043" s="296" t="s">
        <v>26</v>
      </c>
      <c r="D3043" s="344">
        <v>350.4</v>
      </c>
      <c r="E3043" s="360">
        <v>0</v>
      </c>
      <c r="F3043" s="344">
        <v>171.27</v>
      </c>
      <c r="G3043" s="360">
        <v>0</v>
      </c>
      <c r="H3043" s="344">
        <v>194.79</v>
      </c>
      <c r="I3043" s="360">
        <v>1E-4</v>
      </c>
      <c r="J3043" s="344">
        <v>180.05</v>
      </c>
      <c r="K3043" s="360">
        <v>0</v>
      </c>
      <c r="L3043" s="344">
        <v>248.81</v>
      </c>
      <c r="M3043" s="360">
        <v>0</v>
      </c>
      <c r="N3043" s="344">
        <v>265.31</v>
      </c>
      <c r="O3043" s="360">
        <v>0</v>
      </c>
      <c r="P3043" s="344">
        <v>237.53</v>
      </c>
      <c r="Q3043" s="360">
        <v>0</v>
      </c>
      <c r="R3043" s="344">
        <v>256.45999999999998</v>
      </c>
    </row>
    <row r="3044" spans="1:18">
      <c r="A3044" s="296">
        <v>2003247</v>
      </c>
      <c r="B3044" s="343" t="s">
        <v>3071</v>
      </c>
      <c r="C3044" s="296" t="s">
        <v>26</v>
      </c>
      <c r="D3044" s="344">
        <v>408.23</v>
      </c>
      <c r="E3044" s="360">
        <v>0</v>
      </c>
      <c r="F3044" s="344">
        <v>246.99</v>
      </c>
      <c r="G3044" s="360">
        <v>0</v>
      </c>
      <c r="H3044" s="344">
        <v>213.52</v>
      </c>
      <c r="I3044" s="360">
        <v>1E-4</v>
      </c>
      <c r="J3044" s="344">
        <v>233.66</v>
      </c>
      <c r="K3044" s="360">
        <v>0</v>
      </c>
      <c r="L3044" s="344">
        <v>187.45</v>
      </c>
      <c r="M3044" s="360">
        <v>0</v>
      </c>
      <c r="N3044" s="344">
        <v>233.79</v>
      </c>
      <c r="O3044" s="360">
        <v>0</v>
      </c>
      <c r="P3044" s="344">
        <v>171.74</v>
      </c>
      <c r="Q3044" s="360">
        <v>0</v>
      </c>
      <c r="R3044" s="344">
        <v>222.07</v>
      </c>
    </row>
    <row r="3045" spans="1:18">
      <c r="A3045" s="296">
        <v>2003246</v>
      </c>
      <c r="B3045" s="343" t="s">
        <v>3072</v>
      </c>
      <c r="C3045" s="296" t="s">
        <v>26</v>
      </c>
      <c r="D3045" s="344">
        <v>444.31</v>
      </c>
      <c r="E3045" s="360">
        <v>0</v>
      </c>
      <c r="F3045" s="344">
        <v>180.77</v>
      </c>
      <c r="G3045" s="360">
        <v>0</v>
      </c>
      <c r="H3045" s="344">
        <v>156.49</v>
      </c>
      <c r="I3045" s="360">
        <v>1E-4</v>
      </c>
      <c r="J3045" s="344">
        <v>170.76</v>
      </c>
      <c r="K3045" s="360">
        <v>0</v>
      </c>
      <c r="L3045" s="344">
        <v>147.09</v>
      </c>
      <c r="M3045" s="360">
        <v>0</v>
      </c>
      <c r="N3045" s="344">
        <v>175.17</v>
      </c>
      <c r="O3045" s="360">
        <v>0</v>
      </c>
      <c r="P3045" s="344">
        <v>133.31</v>
      </c>
      <c r="Q3045" s="360">
        <v>0</v>
      </c>
      <c r="R3045" s="344">
        <v>166.24</v>
      </c>
    </row>
    <row r="3046" spans="1:18">
      <c r="A3046" s="296">
        <v>2003245</v>
      </c>
      <c r="B3046" s="343" t="s">
        <v>3073</v>
      </c>
      <c r="C3046" s="296" t="s">
        <v>26</v>
      </c>
      <c r="D3046" s="344">
        <v>521.86</v>
      </c>
      <c r="E3046" s="360">
        <v>0</v>
      </c>
      <c r="F3046" s="344">
        <v>192.85</v>
      </c>
      <c r="G3046" s="360">
        <v>0</v>
      </c>
      <c r="H3046" s="344">
        <v>229.43</v>
      </c>
      <c r="I3046" s="360">
        <v>1E-4</v>
      </c>
      <c r="J3046" s="344">
        <v>207.05</v>
      </c>
      <c r="K3046" s="360">
        <v>0</v>
      </c>
      <c r="L3046" s="344">
        <v>293.43</v>
      </c>
      <c r="M3046" s="360">
        <v>0</v>
      </c>
      <c r="N3046" s="344">
        <v>313.11</v>
      </c>
      <c r="O3046" s="360">
        <v>0</v>
      </c>
      <c r="P3046" s="344">
        <v>282.55</v>
      </c>
      <c r="Q3046" s="360">
        <v>0</v>
      </c>
      <c r="R3046" s="344">
        <v>305.02999999999997</v>
      </c>
    </row>
    <row r="3047" spans="1:18">
      <c r="A3047" s="296">
        <v>2003244</v>
      </c>
      <c r="B3047" s="343" t="s">
        <v>3074</v>
      </c>
      <c r="C3047" s="296" t="s">
        <v>26</v>
      </c>
      <c r="D3047" s="344">
        <v>500.35</v>
      </c>
      <c r="E3047" s="360">
        <v>0</v>
      </c>
      <c r="F3047" s="344">
        <v>248.97</v>
      </c>
      <c r="G3047" s="360">
        <v>0</v>
      </c>
      <c r="H3047" s="344">
        <v>203.01</v>
      </c>
      <c r="I3047" s="360">
        <v>1E-4</v>
      </c>
      <c r="J3047" s="344">
        <v>229.9</v>
      </c>
      <c r="K3047" s="360">
        <v>0</v>
      </c>
      <c r="L3047" s="344">
        <v>193.8</v>
      </c>
      <c r="M3047" s="360">
        <v>0</v>
      </c>
      <c r="N3047" s="344">
        <v>236.94</v>
      </c>
      <c r="O3047" s="360">
        <v>0</v>
      </c>
      <c r="P3047" s="344">
        <v>174.1</v>
      </c>
      <c r="Q3047" s="360">
        <v>0</v>
      </c>
      <c r="R3047" s="344">
        <v>216.53</v>
      </c>
    </row>
    <row r="3048" spans="1:18">
      <c r="A3048" s="296">
        <v>2003243</v>
      </c>
      <c r="B3048" s="343" t="s">
        <v>3075</v>
      </c>
      <c r="C3048" s="296" t="s">
        <v>26</v>
      </c>
      <c r="D3048" s="344">
        <v>591.01</v>
      </c>
      <c r="E3048" s="360">
        <v>0</v>
      </c>
      <c r="F3048" s="344">
        <v>195.17</v>
      </c>
      <c r="G3048" s="360">
        <v>0</v>
      </c>
      <c r="H3048" s="344">
        <v>156.66999999999999</v>
      </c>
      <c r="I3048" s="360">
        <v>1E-4</v>
      </c>
      <c r="J3048" s="344">
        <v>178.8</v>
      </c>
      <c r="K3048" s="360">
        <v>0</v>
      </c>
      <c r="L3048" s="344">
        <v>161.01</v>
      </c>
      <c r="M3048" s="360">
        <v>0</v>
      </c>
      <c r="N3048" s="344">
        <v>189.32</v>
      </c>
      <c r="O3048" s="360">
        <v>0</v>
      </c>
      <c r="P3048" s="344">
        <v>142.88</v>
      </c>
      <c r="Q3048" s="360">
        <v>0</v>
      </c>
      <c r="R3048" s="344">
        <v>171.17</v>
      </c>
    </row>
    <row r="3049" spans="1:18">
      <c r="A3049" s="296">
        <v>2003242</v>
      </c>
      <c r="B3049" s="343" t="s">
        <v>3076</v>
      </c>
      <c r="C3049" s="296" t="s">
        <v>26</v>
      </c>
      <c r="D3049" s="344">
        <v>565.19000000000005</v>
      </c>
      <c r="E3049" s="360">
        <v>0</v>
      </c>
      <c r="F3049" s="344">
        <v>160.87</v>
      </c>
      <c r="G3049" s="360">
        <v>0</v>
      </c>
      <c r="H3049" s="344">
        <v>182.4</v>
      </c>
      <c r="I3049" s="360">
        <v>1E-4</v>
      </c>
      <c r="J3049" s="344">
        <v>168.86</v>
      </c>
      <c r="K3049" s="360">
        <v>0</v>
      </c>
      <c r="L3049" s="344">
        <v>232.24</v>
      </c>
      <c r="M3049" s="360">
        <v>0</v>
      </c>
      <c r="N3049" s="344">
        <v>247.16</v>
      </c>
      <c r="O3049" s="360">
        <v>0</v>
      </c>
      <c r="P3049" s="344">
        <v>221.42</v>
      </c>
      <c r="Q3049" s="360">
        <v>0</v>
      </c>
      <c r="R3049" s="344">
        <v>239.26</v>
      </c>
    </row>
    <row r="3050" spans="1:18">
      <c r="A3050" s="296">
        <v>2003241</v>
      </c>
      <c r="B3050" s="343" t="s">
        <v>3077</v>
      </c>
      <c r="C3050" s="296" t="s">
        <v>26</v>
      </c>
      <c r="D3050" s="344">
        <v>672.57</v>
      </c>
      <c r="E3050" s="360">
        <v>0</v>
      </c>
      <c r="F3050" s="344">
        <v>248.59</v>
      </c>
      <c r="G3050" s="360">
        <v>0</v>
      </c>
      <c r="H3050" s="344">
        <v>213.3</v>
      </c>
      <c r="I3050" s="360">
        <v>0</v>
      </c>
      <c r="J3050" s="344">
        <v>234.6</v>
      </c>
      <c r="K3050" s="360">
        <v>0</v>
      </c>
      <c r="L3050" s="344">
        <v>184.79</v>
      </c>
      <c r="M3050" s="360">
        <v>0</v>
      </c>
      <c r="N3050" s="344">
        <v>233.64</v>
      </c>
      <c r="O3050" s="360">
        <v>0</v>
      </c>
      <c r="P3050" s="344">
        <v>169.55</v>
      </c>
      <c r="Q3050" s="360">
        <v>0</v>
      </c>
      <c r="R3050" s="344">
        <v>220.92</v>
      </c>
    </row>
    <row r="3051" spans="1:18">
      <c r="A3051" s="296">
        <v>2003240</v>
      </c>
      <c r="B3051" s="343" t="s">
        <v>3078</v>
      </c>
      <c r="C3051" s="296" t="s">
        <v>26</v>
      </c>
      <c r="D3051" s="344">
        <v>586.62</v>
      </c>
      <c r="E3051" s="360">
        <v>0</v>
      </c>
      <c r="F3051" s="344">
        <v>179.32</v>
      </c>
      <c r="G3051" s="360">
        <v>0</v>
      </c>
      <c r="H3051" s="344">
        <v>153.65</v>
      </c>
      <c r="I3051" s="360">
        <v>1E-4</v>
      </c>
      <c r="J3051" s="344">
        <v>168.81</v>
      </c>
      <c r="K3051" s="360">
        <v>0</v>
      </c>
      <c r="L3051" s="344">
        <v>142.57</v>
      </c>
      <c r="M3051" s="360">
        <v>0</v>
      </c>
      <c r="N3051" s="344">
        <v>172.32</v>
      </c>
      <c r="O3051" s="360">
        <v>0</v>
      </c>
      <c r="P3051" s="344">
        <v>129.36000000000001</v>
      </c>
      <c r="Q3051" s="360">
        <v>0</v>
      </c>
      <c r="R3051" s="344">
        <v>162.53</v>
      </c>
    </row>
    <row r="3052" spans="1:18">
      <c r="A3052" s="296">
        <v>2003239</v>
      </c>
      <c r="B3052" s="343" t="s">
        <v>3079</v>
      </c>
      <c r="C3052" s="296" t="s">
        <v>26</v>
      </c>
      <c r="D3052" s="344">
        <v>702.08</v>
      </c>
      <c r="E3052" s="360">
        <v>0</v>
      </c>
      <c r="F3052" s="344">
        <v>166.92</v>
      </c>
      <c r="G3052" s="360">
        <v>0</v>
      </c>
      <c r="H3052" s="344">
        <v>196.82</v>
      </c>
      <c r="I3052" s="360">
        <v>1E-4</v>
      </c>
      <c r="J3052" s="344">
        <v>178.45</v>
      </c>
      <c r="K3052" s="360">
        <v>0</v>
      </c>
      <c r="L3052" s="344">
        <v>251.06</v>
      </c>
      <c r="M3052" s="360">
        <v>0</v>
      </c>
      <c r="N3052" s="344">
        <v>267.45</v>
      </c>
      <c r="O3052" s="360">
        <v>0</v>
      </c>
      <c r="P3052" s="344">
        <v>241.22</v>
      </c>
      <c r="Q3052" s="360">
        <v>0</v>
      </c>
      <c r="R3052" s="344">
        <v>260.57</v>
      </c>
    </row>
    <row r="3053" spans="1:18">
      <c r="A3053" s="296">
        <v>2004516</v>
      </c>
      <c r="B3053" s="343" t="s">
        <v>3080</v>
      </c>
      <c r="C3053" s="296" t="s">
        <v>105</v>
      </c>
      <c r="D3053" s="344">
        <v>34.590000000000003</v>
      </c>
      <c r="E3053" s="360">
        <v>0</v>
      </c>
      <c r="F3053" s="344">
        <v>241.47</v>
      </c>
      <c r="G3053" s="360">
        <v>0</v>
      </c>
      <c r="H3053" s="344">
        <v>195.37</v>
      </c>
      <c r="I3053" s="360">
        <v>0</v>
      </c>
      <c r="J3053" s="344">
        <v>222.41</v>
      </c>
      <c r="K3053" s="360">
        <v>0</v>
      </c>
      <c r="L3053" s="344">
        <v>184.51</v>
      </c>
      <c r="M3053" s="360">
        <v>0</v>
      </c>
      <c r="N3053" s="344">
        <v>228.29</v>
      </c>
      <c r="O3053" s="360">
        <v>0</v>
      </c>
      <c r="P3053" s="344">
        <v>165.87</v>
      </c>
      <c r="Q3053" s="360">
        <v>0</v>
      </c>
      <c r="R3053" s="344">
        <v>207.64</v>
      </c>
    </row>
    <row r="3054" spans="1:18">
      <c r="A3054" s="296">
        <v>2004517</v>
      </c>
      <c r="B3054" s="343" t="s">
        <v>3081</v>
      </c>
      <c r="C3054" s="296" t="s">
        <v>105</v>
      </c>
      <c r="D3054" s="344">
        <v>69.61</v>
      </c>
      <c r="E3054" s="360">
        <v>0</v>
      </c>
      <c r="F3054" s="344">
        <v>186.99</v>
      </c>
      <c r="G3054" s="360">
        <v>0</v>
      </c>
      <c r="H3054" s="344">
        <v>148.44999999999999</v>
      </c>
      <c r="I3054" s="360">
        <v>0</v>
      </c>
      <c r="J3054" s="344">
        <v>170.66</v>
      </c>
      <c r="K3054" s="360">
        <v>0</v>
      </c>
      <c r="L3054" s="344">
        <v>151.30000000000001</v>
      </c>
      <c r="M3054" s="360">
        <v>0</v>
      </c>
      <c r="N3054" s="344">
        <v>180.06</v>
      </c>
      <c r="O3054" s="360">
        <v>0</v>
      </c>
      <c r="P3054" s="344">
        <v>134.26</v>
      </c>
      <c r="Q3054" s="360">
        <v>0</v>
      </c>
      <c r="R3054" s="344">
        <v>161.71</v>
      </c>
    </row>
    <row r="3055" spans="1:18">
      <c r="A3055" s="296">
        <v>2007971</v>
      </c>
      <c r="B3055" s="343" t="s">
        <v>3082</v>
      </c>
      <c r="C3055" s="296" t="s">
        <v>105</v>
      </c>
      <c r="D3055" s="344">
        <v>85.31</v>
      </c>
      <c r="E3055" s="360">
        <v>0</v>
      </c>
      <c r="F3055" s="344">
        <v>149.86000000000001</v>
      </c>
      <c r="G3055" s="360">
        <v>0</v>
      </c>
      <c r="H3055" s="344">
        <v>169.4</v>
      </c>
      <c r="I3055" s="360">
        <v>1E-4</v>
      </c>
      <c r="J3055" s="344">
        <v>157.07</v>
      </c>
      <c r="K3055" s="360">
        <v>0</v>
      </c>
      <c r="L3055" s="344">
        <v>215.87</v>
      </c>
      <c r="M3055" s="360">
        <v>0</v>
      </c>
      <c r="N3055" s="344">
        <v>229.86</v>
      </c>
      <c r="O3055" s="360">
        <v>0</v>
      </c>
      <c r="P3055" s="344">
        <v>205.71</v>
      </c>
      <c r="Q3055" s="360">
        <v>0</v>
      </c>
      <c r="R3055" s="344">
        <v>222.24</v>
      </c>
    </row>
    <row r="3056" spans="1:18">
      <c r="A3056" s="296">
        <v>2008091</v>
      </c>
      <c r="B3056" s="343" t="s">
        <v>3083</v>
      </c>
      <c r="C3056" s="296" t="s">
        <v>105</v>
      </c>
      <c r="D3056" s="344">
        <v>90.05</v>
      </c>
      <c r="E3056" s="360">
        <v>0</v>
      </c>
      <c r="F3056" s="344">
        <v>215.84</v>
      </c>
      <c r="G3056" s="360">
        <v>0</v>
      </c>
      <c r="H3056" s="344">
        <v>200.72</v>
      </c>
      <c r="I3056" s="360">
        <v>1E-4</v>
      </c>
      <c r="J3056" s="344">
        <v>188.43</v>
      </c>
      <c r="K3056" s="360">
        <v>0</v>
      </c>
      <c r="L3056" s="344">
        <v>185.25</v>
      </c>
      <c r="M3056" s="360">
        <v>0</v>
      </c>
      <c r="N3056" s="344">
        <v>199.77</v>
      </c>
      <c r="O3056" s="360">
        <v>0</v>
      </c>
      <c r="P3056" s="344">
        <v>184.19</v>
      </c>
      <c r="Q3056" s="360">
        <v>0</v>
      </c>
      <c r="R3056" s="344">
        <v>205.49</v>
      </c>
    </row>
    <row r="3057" spans="1:18">
      <c r="A3057" s="296">
        <v>2006408</v>
      </c>
      <c r="B3057" s="343" t="s">
        <v>3084</v>
      </c>
      <c r="C3057" s="296" t="s">
        <v>105</v>
      </c>
      <c r="D3057" s="344">
        <v>70.37</v>
      </c>
      <c r="E3057" s="360">
        <v>0</v>
      </c>
      <c r="F3057" s="344">
        <v>254.9</v>
      </c>
      <c r="G3057" s="360">
        <v>0</v>
      </c>
      <c r="H3057" s="344">
        <v>241.93</v>
      </c>
      <c r="I3057" s="360">
        <v>1E-4</v>
      </c>
      <c r="J3057" s="344">
        <v>228.43</v>
      </c>
      <c r="K3057" s="360">
        <v>0</v>
      </c>
      <c r="L3057" s="344">
        <v>216.59</v>
      </c>
      <c r="M3057" s="360">
        <v>0</v>
      </c>
      <c r="N3057" s="344">
        <v>237.83</v>
      </c>
      <c r="O3057" s="360">
        <v>0</v>
      </c>
      <c r="P3057" s="344">
        <v>214.83</v>
      </c>
      <c r="Q3057" s="360">
        <v>0</v>
      </c>
      <c r="R3057" s="344">
        <v>246.87</v>
      </c>
    </row>
    <row r="3058" spans="1:18">
      <c r="A3058" s="296">
        <v>2015642</v>
      </c>
      <c r="B3058" s="343" t="s">
        <v>3085</v>
      </c>
      <c r="C3058" s="296" t="s">
        <v>105</v>
      </c>
      <c r="D3058" s="344">
        <v>159.97</v>
      </c>
      <c r="E3058" s="360">
        <v>0</v>
      </c>
      <c r="F3058" s="344">
        <v>224.97</v>
      </c>
      <c r="G3058" s="360">
        <v>0</v>
      </c>
      <c r="H3058" s="344">
        <v>214.63</v>
      </c>
      <c r="I3058" s="360">
        <v>1E-4</v>
      </c>
      <c r="J3058" s="344">
        <v>199.67</v>
      </c>
      <c r="K3058" s="360">
        <v>0</v>
      </c>
      <c r="L3058" s="344">
        <v>191.85</v>
      </c>
      <c r="M3058" s="360">
        <v>0</v>
      </c>
      <c r="N3058" s="344">
        <v>208.6</v>
      </c>
      <c r="O3058" s="360">
        <v>0</v>
      </c>
      <c r="P3058" s="344">
        <v>191.84</v>
      </c>
      <c r="Q3058" s="360">
        <v>0</v>
      </c>
      <c r="R3058" s="344">
        <v>218.08</v>
      </c>
    </row>
    <row r="3059" spans="1:18">
      <c r="A3059" s="296">
        <v>2015641</v>
      </c>
      <c r="B3059" s="343" t="s">
        <v>3086</v>
      </c>
      <c r="C3059" s="296" t="s">
        <v>105</v>
      </c>
      <c r="D3059" s="344">
        <v>152.62</v>
      </c>
      <c r="E3059" s="360">
        <v>0</v>
      </c>
      <c r="F3059" s="344">
        <v>297.18</v>
      </c>
      <c r="G3059" s="360">
        <v>0</v>
      </c>
      <c r="H3059" s="344">
        <v>291.64</v>
      </c>
      <c r="I3059" s="360">
        <v>2.9999999999999997E-4</v>
      </c>
      <c r="J3059" s="344">
        <v>277.95</v>
      </c>
      <c r="K3059" s="360">
        <v>0</v>
      </c>
      <c r="L3059" s="344">
        <v>278.83999999999997</v>
      </c>
      <c r="M3059" s="360">
        <v>0</v>
      </c>
      <c r="N3059" s="344">
        <v>294.73</v>
      </c>
      <c r="O3059" s="360">
        <v>0</v>
      </c>
      <c r="P3059" s="344">
        <v>269.91000000000003</v>
      </c>
      <c r="Q3059" s="360">
        <v>0</v>
      </c>
      <c r="R3059" s="344">
        <v>308.75</v>
      </c>
    </row>
    <row r="3060" spans="1:18">
      <c r="A3060" s="296">
        <v>2004509</v>
      </c>
      <c r="B3060" s="343" t="s">
        <v>3087</v>
      </c>
      <c r="C3060" s="296" t="s">
        <v>105</v>
      </c>
      <c r="D3060" s="344">
        <v>37.270000000000003</v>
      </c>
      <c r="E3060" s="360">
        <v>0</v>
      </c>
      <c r="F3060" s="344">
        <v>287.02</v>
      </c>
      <c r="G3060" s="360">
        <v>0</v>
      </c>
      <c r="H3060" s="344">
        <v>272.66000000000003</v>
      </c>
      <c r="I3060" s="360">
        <v>2.9999999999999997E-4</v>
      </c>
      <c r="J3060" s="344">
        <v>259.45999999999998</v>
      </c>
      <c r="K3060" s="360">
        <v>0</v>
      </c>
      <c r="L3060" s="344">
        <v>253.5</v>
      </c>
      <c r="M3060" s="360">
        <v>0</v>
      </c>
      <c r="N3060" s="344">
        <v>273.47000000000003</v>
      </c>
      <c r="O3060" s="360">
        <v>0</v>
      </c>
      <c r="P3060" s="344">
        <v>248.04</v>
      </c>
      <c r="Q3060" s="360">
        <v>0</v>
      </c>
      <c r="R3060" s="344">
        <v>282.62</v>
      </c>
    </row>
    <row r="3061" spans="1:18">
      <c r="A3061" s="296">
        <v>2004510</v>
      </c>
      <c r="B3061" s="343" t="s">
        <v>3088</v>
      </c>
      <c r="C3061" s="296" t="s">
        <v>105</v>
      </c>
      <c r="D3061" s="344">
        <v>45.59</v>
      </c>
      <c r="E3061" s="360">
        <v>0</v>
      </c>
      <c r="F3061" s="344">
        <v>387.29</v>
      </c>
      <c r="G3061" s="360">
        <v>0</v>
      </c>
      <c r="H3061" s="344">
        <v>443.44</v>
      </c>
      <c r="I3061" s="360">
        <v>2.9999999999999997E-4</v>
      </c>
      <c r="J3061" s="344">
        <v>403.52</v>
      </c>
      <c r="K3061" s="360">
        <v>0</v>
      </c>
      <c r="L3061" s="344">
        <v>524.42999999999995</v>
      </c>
      <c r="M3061" s="360">
        <v>0</v>
      </c>
      <c r="N3061" s="344">
        <v>529</v>
      </c>
      <c r="O3061" s="360">
        <v>0</v>
      </c>
      <c r="P3061" s="344">
        <v>502.1</v>
      </c>
      <c r="Q3061" s="360">
        <v>0</v>
      </c>
      <c r="R3061" s="344">
        <v>545.67999999999995</v>
      </c>
    </row>
    <row r="3062" spans="1:18">
      <c r="A3062" s="296">
        <v>2004511</v>
      </c>
      <c r="B3062" s="343" t="s">
        <v>3089</v>
      </c>
      <c r="C3062" s="296" t="s">
        <v>105</v>
      </c>
      <c r="D3062" s="344">
        <v>62.21</v>
      </c>
      <c r="E3062" s="360">
        <v>0</v>
      </c>
      <c r="F3062" s="344">
        <v>329.44</v>
      </c>
      <c r="G3062" s="360">
        <v>0</v>
      </c>
      <c r="H3062" s="344">
        <v>375.33</v>
      </c>
      <c r="I3062" s="360">
        <v>2.9999999999999997E-4</v>
      </c>
      <c r="J3062" s="344">
        <v>342.74</v>
      </c>
      <c r="K3062" s="360">
        <v>0</v>
      </c>
      <c r="L3062" s="344">
        <v>447.03</v>
      </c>
      <c r="M3062" s="360">
        <v>0</v>
      </c>
      <c r="N3062" s="344">
        <v>453.42</v>
      </c>
      <c r="O3062" s="360">
        <v>0</v>
      </c>
      <c r="P3062" s="344">
        <v>427.56</v>
      </c>
      <c r="Q3062" s="360">
        <v>0</v>
      </c>
      <c r="R3062" s="344">
        <v>464.36</v>
      </c>
    </row>
    <row r="3063" spans="1:18">
      <c r="A3063" s="296">
        <v>2004512</v>
      </c>
      <c r="B3063" s="343" t="s">
        <v>3090</v>
      </c>
      <c r="C3063" s="296" t="s">
        <v>105</v>
      </c>
      <c r="D3063" s="344">
        <v>82.99</v>
      </c>
      <c r="E3063" s="360">
        <v>0</v>
      </c>
      <c r="F3063" s="344">
        <v>234.05</v>
      </c>
      <c r="G3063" s="360">
        <v>0</v>
      </c>
      <c r="H3063" s="344">
        <v>214.62</v>
      </c>
      <c r="I3063" s="360">
        <v>1E-4</v>
      </c>
      <c r="J3063" s="344">
        <v>195.91</v>
      </c>
      <c r="K3063" s="360">
        <v>0</v>
      </c>
      <c r="L3063" s="344">
        <v>191.72</v>
      </c>
      <c r="M3063" s="360">
        <v>0</v>
      </c>
      <c r="N3063" s="344">
        <v>207.62</v>
      </c>
      <c r="O3063" s="360">
        <v>0</v>
      </c>
      <c r="P3063" s="344">
        <v>195.35</v>
      </c>
      <c r="Q3063" s="360">
        <v>0</v>
      </c>
      <c r="R3063" s="344">
        <v>213.75</v>
      </c>
    </row>
    <row r="3064" spans="1:18">
      <c r="A3064" s="296">
        <v>2003843</v>
      </c>
      <c r="B3064" s="343" t="s">
        <v>3091</v>
      </c>
      <c r="C3064" s="296" t="s">
        <v>105</v>
      </c>
      <c r="D3064" s="344">
        <v>374.39</v>
      </c>
      <c r="E3064" s="360">
        <v>0</v>
      </c>
      <c r="F3064" s="344">
        <v>283.85000000000002</v>
      </c>
      <c r="G3064" s="360">
        <v>0</v>
      </c>
      <c r="H3064" s="344">
        <v>257.75</v>
      </c>
      <c r="I3064" s="360">
        <v>1E-4</v>
      </c>
      <c r="J3064" s="344">
        <v>242.73</v>
      </c>
      <c r="K3064" s="360">
        <v>0</v>
      </c>
      <c r="L3064" s="344">
        <v>233.48</v>
      </c>
      <c r="M3064" s="360">
        <v>0</v>
      </c>
      <c r="N3064" s="344">
        <v>256.38</v>
      </c>
      <c r="O3064" s="360">
        <v>0</v>
      </c>
      <c r="P3064" s="344">
        <v>233.52</v>
      </c>
      <c r="Q3064" s="360">
        <v>0</v>
      </c>
      <c r="R3064" s="344">
        <v>260.17</v>
      </c>
    </row>
    <row r="3065" spans="1:18">
      <c r="A3065" s="296">
        <v>2003915</v>
      </c>
      <c r="B3065" s="343" t="s">
        <v>3092</v>
      </c>
      <c r="C3065" s="296" t="s">
        <v>105</v>
      </c>
      <c r="D3065" s="344">
        <v>114.48</v>
      </c>
      <c r="E3065" s="360">
        <v>0</v>
      </c>
      <c r="F3065" s="344">
        <v>251.77</v>
      </c>
      <c r="G3065" s="360">
        <v>0</v>
      </c>
      <c r="H3065" s="344">
        <v>230.01</v>
      </c>
      <c r="I3065" s="360">
        <v>1E-4</v>
      </c>
      <c r="J3065" s="344">
        <v>212.58</v>
      </c>
      <c r="K3065" s="360">
        <v>0</v>
      </c>
      <c r="L3065" s="344">
        <v>206.65</v>
      </c>
      <c r="M3065" s="360">
        <v>0</v>
      </c>
      <c r="N3065" s="344">
        <v>225</v>
      </c>
      <c r="O3065" s="360">
        <v>0</v>
      </c>
      <c r="P3065" s="344">
        <v>209</v>
      </c>
      <c r="Q3065" s="360">
        <v>0</v>
      </c>
      <c r="R3065" s="344">
        <v>230.33</v>
      </c>
    </row>
    <row r="3066" spans="1:18">
      <c r="A3066" s="296">
        <v>2003914</v>
      </c>
      <c r="B3066" s="343" t="s">
        <v>3093</v>
      </c>
      <c r="C3066" s="296" t="s">
        <v>105</v>
      </c>
      <c r="D3066" s="344">
        <v>97.28</v>
      </c>
      <c r="E3066" s="360">
        <v>0</v>
      </c>
      <c r="F3066" s="344">
        <v>334.05</v>
      </c>
      <c r="G3066" s="360">
        <v>0</v>
      </c>
      <c r="H3066" s="344">
        <v>310.37</v>
      </c>
      <c r="I3066" s="360">
        <v>2.9999999999999997E-4</v>
      </c>
      <c r="J3066" s="344">
        <v>300.64999999999998</v>
      </c>
      <c r="K3066" s="360">
        <v>0</v>
      </c>
      <c r="L3066" s="344">
        <v>304.24</v>
      </c>
      <c r="M3066" s="360">
        <v>0</v>
      </c>
      <c r="N3066" s="344">
        <v>323.48</v>
      </c>
      <c r="O3066" s="360">
        <v>0</v>
      </c>
      <c r="P3066" s="344">
        <v>293.77999999999997</v>
      </c>
      <c r="Q3066" s="360">
        <v>0</v>
      </c>
      <c r="R3066" s="344">
        <v>328.38</v>
      </c>
    </row>
    <row r="3067" spans="1:18">
      <c r="A3067" s="296">
        <v>2003589</v>
      </c>
      <c r="B3067" s="343" t="s">
        <v>3094</v>
      </c>
      <c r="C3067" s="296" t="s">
        <v>105</v>
      </c>
      <c r="D3067" s="344">
        <v>120.02</v>
      </c>
      <c r="E3067" s="360">
        <v>0</v>
      </c>
      <c r="F3067" s="344">
        <v>326.92</v>
      </c>
      <c r="G3067" s="360">
        <v>0</v>
      </c>
      <c r="H3067" s="344">
        <v>293.62</v>
      </c>
      <c r="I3067" s="360">
        <v>2.9999999999999997E-4</v>
      </c>
      <c r="J3067" s="344">
        <v>282.18</v>
      </c>
      <c r="K3067" s="360">
        <v>0</v>
      </c>
      <c r="L3067" s="344">
        <v>278.77</v>
      </c>
      <c r="M3067" s="360">
        <v>0</v>
      </c>
      <c r="N3067" s="344">
        <v>302.18</v>
      </c>
      <c r="O3067" s="360">
        <v>0</v>
      </c>
      <c r="P3067" s="344">
        <v>273.42</v>
      </c>
      <c r="Q3067" s="360">
        <v>0</v>
      </c>
      <c r="R3067" s="344">
        <v>302.58999999999997</v>
      </c>
    </row>
    <row r="3068" spans="1:18">
      <c r="A3068" s="296">
        <v>2003588</v>
      </c>
      <c r="B3068" s="343" t="s">
        <v>3095</v>
      </c>
      <c r="C3068" s="296" t="s">
        <v>105</v>
      </c>
      <c r="D3068" s="344">
        <v>106.26</v>
      </c>
      <c r="E3068" s="360">
        <v>0</v>
      </c>
      <c r="F3068" s="344">
        <v>393.51</v>
      </c>
      <c r="G3068" s="360">
        <v>0</v>
      </c>
      <c r="H3068" s="344">
        <v>430.64</v>
      </c>
      <c r="I3068" s="360">
        <v>2.9999999999999997E-4</v>
      </c>
      <c r="J3068" s="344">
        <v>401.77</v>
      </c>
      <c r="K3068" s="360">
        <v>0</v>
      </c>
      <c r="L3068" s="344">
        <v>508.39</v>
      </c>
      <c r="M3068" s="360">
        <v>0</v>
      </c>
      <c r="N3068" s="344">
        <v>512.23</v>
      </c>
      <c r="O3068" s="360">
        <v>0</v>
      </c>
      <c r="P3068" s="344">
        <v>481.95</v>
      </c>
      <c r="Q3068" s="360">
        <v>0</v>
      </c>
      <c r="R3068" s="344">
        <v>523.88</v>
      </c>
    </row>
    <row r="3069" spans="1:18">
      <c r="A3069" s="296">
        <v>2003917</v>
      </c>
      <c r="B3069" s="343" t="s">
        <v>3096</v>
      </c>
      <c r="C3069" s="296" t="s">
        <v>105</v>
      </c>
      <c r="D3069" s="344">
        <v>128.26</v>
      </c>
      <c r="E3069" s="360">
        <v>0</v>
      </c>
      <c r="F3069" s="344">
        <v>330.34</v>
      </c>
      <c r="G3069" s="360">
        <v>0</v>
      </c>
      <c r="H3069" s="344">
        <v>358.38</v>
      </c>
      <c r="I3069" s="360">
        <v>2.9999999999999997E-4</v>
      </c>
      <c r="J3069" s="344">
        <v>336.22</v>
      </c>
      <c r="K3069" s="360">
        <v>0</v>
      </c>
      <c r="L3069" s="344">
        <v>425.71</v>
      </c>
      <c r="M3069" s="360">
        <v>0</v>
      </c>
      <c r="N3069" s="344">
        <v>431.01</v>
      </c>
      <c r="O3069" s="360">
        <v>0</v>
      </c>
      <c r="P3069" s="344">
        <v>402.81</v>
      </c>
      <c r="Q3069" s="360">
        <v>0</v>
      </c>
      <c r="R3069" s="344">
        <v>437.61</v>
      </c>
    </row>
    <row r="3070" spans="1:18">
      <c r="A3070" s="296">
        <v>2003916</v>
      </c>
      <c r="B3070" s="343" t="s">
        <v>3097</v>
      </c>
      <c r="C3070" s="296" t="s">
        <v>105</v>
      </c>
      <c r="D3070" s="344">
        <v>111.07</v>
      </c>
      <c r="E3070" s="360">
        <v>0</v>
      </c>
      <c r="F3070" s="344">
        <v>208.39</v>
      </c>
      <c r="G3070" s="360">
        <v>0</v>
      </c>
      <c r="H3070" s="344">
        <v>206.07</v>
      </c>
      <c r="I3070" s="360">
        <v>1E-4</v>
      </c>
      <c r="J3070" s="344">
        <v>191.85</v>
      </c>
      <c r="K3070" s="360">
        <v>0</v>
      </c>
      <c r="L3070" s="344">
        <v>189.94</v>
      </c>
      <c r="M3070" s="360">
        <v>0</v>
      </c>
      <c r="N3070" s="344">
        <v>201.65</v>
      </c>
      <c r="O3070" s="360">
        <v>0</v>
      </c>
      <c r="P3070" s="344">
        <v>187.6</v>
      </c>
      <c r="Q3070" s="360">
        <v>0</v>
      </c>
      <c r="R3070" s="344">
        <v>214.21</v>
      </c>
    </row>
    <row r="3071" spans="1:18">
      <c r="A3071" s="296">
        <v>2003591</v>
      </c>
      <c r="B3071" s="343" t="s">
        <v>3098</v>
      </c>
      <c r="C3071" s="296" t="s">
        <v>105</v>
      </c>
      <c r="D3071" s="344">
        <v>133.81</v>
      </c>
      <c r="E3071" s="360">
        <v>0</v>
      </c>
      <c r="F3071" s="344">
        <v>258.10000000000002</v>
      </c>
      <c r="G3071" s="360">
        <v>0</v>
      </c>
      <c r="H3071" s="344">
        <v>252.04</v>
      </c>
      <c r="I3071" s="360">
        <v>1E-4</v>
      </c>
      <c r="J3071" s="344">
        <v>239.83</v>
      </c>
      <c r="K3071" s="360">
        <v>0</v>
      </c>
      <c r="L3071" s="344">
        <v>231.67</v>
      </c>
      <c r="M3071" s="360">
        <v>0</v>
      </c>
      <c r="N3071" s="344">
        <v>250.49</v>
      </c>
      <c r="O3071" s="360">
        <v>0</v>
      </c>
      <c r="P3071" s="344">
        <v>226.48</v>
      </c>
      <c r="Q3071" s="360">
        <v>0</v>
      </c>
      <c r="R3071" s="344">
        <v>262.74</v>
      </c>
    </row>
    <row r="3072" spans="1:18">
      <c r="A3072" s="296">
        <v>2003590</v>
      </c>
      <c r="B3072" s="343" t="s">
        <v>3099</v>
      </c>
      <c r="C3072" s="296" t="s">
        <v>105</v>
      </c>
      <c r="D3072" s="344">
        <v>120.04</v>
      </c>
      <c r="E3072" s="360">
        <v>0</v>
      </c>
      <c r="F3072" s="344">
        <v>226.11</v>
      </c>
      <c r="G3072" s="360">
        <v>0</v>
      </c>
      <c r="H3072" s="344">
        <v>222.52</v>
      </c>
      <c r="I3072" s="360">
        <v>1E-4</v>
      </c>
      <c r="J3072" s="344">
        <v>208.97</v>
      </c>
      <c r="K3072" s="360">
        <v>0</v>
      </c>
      <c r="L3072" s="344">
        <v>204.89</v>
      </c>
      <c r="M3072" s="360">
        <v>0</v>
      </c>
      <c r="N3072" s="344">
        <v>219.09</v>
      </c>
      <c r="O3072" s="360">
        <v>0</v>
      </c>
      <c r="P3072" s="344">
        <v>201.54</v>
      </c>
      <c r="Q3072" s="360">
        <v>0</v>
      </c>
      <c r="R3072" s="344">
        <v>231.58</v>
      </c>
    </row>
    <row r="3073" spans="1:18">
      <c r="A3073" s="296">
        <v>2003593</v>
      </c>
      <c r="B3073" s="343" t="s">
        <v>3100</v>
      </c>
      <c r="C3073" s="296" t="s">
        <v>105</v>
      </c>
      <c r="D3073" s="344">
        <v>87.48</v>
      </c>
      <c r="E3073" s="360">
        <v>0</v>
      </c>
      <c r="F3073" s="344">
        <v>312.77999999999997</v>
      </c>
      <c r="G3073" s="360">
        <v>0</v>
      </c>
      <c r="H3073" s="344">
        <v>314.86</v>
      </c>
      <c r="I3073" s="360">
        <v>2.9999999999999997E-4</v>
      </c>
      <c r="J3073" s="344">
        <v>300.04000000000002</v>
      </c>
      <c r="K3073" s="360">
        <v>0</v>
      </c>
      <c r="L3073" s="344">
        <v>305.87</v>
      </c>
      <c r="M3073" s="360">
        <v>0</v>
      </c>
      <c r="N3073" s="344">
        <v>319.04000000000002</v>
      </c>
      <c r="O3073" s="360">
        <v>0</v>
      </c>
      <c r="P3073" s="344">
        <v>294.02999999999997</v>
      </c>
      <c r="Q3073" s="360">
        <v>0</v>
      </c>
      <c r="R3073" s="344">
        <v>337.79</v>
      </c>
    </row>
    <row r="3074" spans="1:18">
      <c r="A3074" s="296">
        <v>2003592</v>
      </c>
      <c r="B3074" s="343" t="s">
        <v>3101</v>
      </c>
      <c r="C3074" s="296" t="s">
        <v>105</v>
      </c>
      <c r="D3074" s="344">
        <v>67.81</v>
      </c>
      <c r="E3074" s="360">
        <v>0</v>
      </c>
      <c r="F3074" s="344">
        <v>291.47000000000003</v>
      </c>
      <c r="G3074" s="360">
        <v>0</v>
      </c>
      <c r="H3074" s="344">
        <v>284.95</v>
      </c>
      <c r="I3074" s="360">
        <v>2.9999999999999997E-4</v>
      </c>
      <c r="J3074" s="344">
        <v>272.43</v>
      </c>
      <c r="K3074" s="360">
        <v>0</v>
      </c>
      <c r="L3074" s="344">
        <v>270.88</v>
      </c>
      <c r="M3074" s="360">
        <v>0</v>
      </c>
      <c r="N3074" s="344">
        <v>287.93</v>
      </c>
      <c r="O3074" s="360">
        <v>0</v>
      </c>
      <c r="P3074" s="344">
        <v>261.95</v>
      </c>
      <c r="Q3074" s="360">
        <v>0</v>
      </c>
      <c r="R3074" s="344">
        <v>300.95</v>
      </c>
    </row>
    <row r="3075" spans="1:18">
      <c r="A3075" s="296">
        <v>2003595</v>
      </c>
      <c r="B3075" s="343" t="s">
        <v>3102</v>
      </c>
      <c r="C3075" s="296" t="s">
        <v>105</v>
      </c>
      <c r="D3075" s="344">
        <v>73.7</v>
      </c>
      <c r="E3075" s="360">
        <v>0</v>
      </c>
      <c r="F3075" s="344">
        <v>424.07</v>
      </c>
      <c r="G3075" s="360">
        <v>0</v>
      </c>
      <c r="H3075" s="344">
        <v>495.4</v>
      </c>
      <c r="I3075" s="360">
        <v>2.9999999999999997E-4</v>
      </c>
      <c r="J3075" s="344">
        <v>445.9</v>
      </c>
      <c r="K3075" s="360">
        <v>0</v>
      </c>
      <c r="L3075" s="344">
        <v>586.39</v>
      </c>
      <c r="M3075" s="360">
        <v>0</v>
      </c>
      <c r="N3075" s="344">
        <v>591.83000000000004</v>
      </c>
      <c r="O3075" s="360">
        <v>0</v>
      </c>
      <c r="P3075" s="344">
        <v>564.07000000000005</v>
      </c>
      <c r="Q3075" s="360">
        <v>0</v>
      </c>
      <c r="R3075" s="344">
        <v>612.74</v>
      </c>
    </row>
    <row r="3076" spans="1:18">
      <c r="A3076" s="296">
        <v>2003594</v>
      </c>
      <c r="B3076" s="343" t="s">
        <v>3103</v>
      </c>
      <c r="C3076" s="296" t="s">
        <v>105</v>
      </c>
      <c r="D3076" s="344">
        <v>54.03</v>
      </c>
      <c r="E3076" s="360">
        <v>0</v>
      </c>
      <c r="F3076" s="344">
        <v>359.4</v>
      </c>
      <c r="G3076" s="360">
        <v>0</v>
      </c>
      <c r="H3076" s="344">
        <v>417.68</v>
      </c>
      <c r="I3076" s="360">
        <v>2.8999999999999998E-3</v>
      </c>
      <c r="J3076" s="344">
        <v>377.1</v>
      </c>
      <c r="K3076" s="360">
        <v>0</v>
      </c>
      <c r="L3076" s="344">
        <v>497.39</v>
      </c>
      <c r="M3076" s="360">
        <v>0</v>
      </c>
      <c r="N3076" s="344">
        <v>504.76</v>
      </c>
      <c r="O3076" s="360">
        <v>0</v>
      </c>
      <c r="P3076" s="344">
        <v>478.26</v>
      </c>
      <c r="Q3076" s="360">
        <v>0</v>
      </c>
      <c r="R3076" s="344">
        <v>518.89</v>
      </c>
    </row>
    <row r="3077" spans="1:18">
      <c r="A3077" s="296">
        <v>2003597</v>
      </c>
      <c r="B3077" s="343" t="s">
        <v>3104</v>
      </c>
      <c r="C3077" s="296" t="s">
        <v>105</v>
      </c>
      <c r="D3077" s="344">
        <v>109.04</v>
      </c>
      <c r="E3077" s="360">
        <v>0</v>
      </c>
      <c r="F3077" s="344">
        <v>240.77</v>
      </c>
      <c r="G3077" s="360">
        <v>0</v>
      </c>
      <c r="H3077" s="344">
        <v>225.72</v>
      </c>
      <c r="I3077" s="360">
        <v>1E-4</v>
      </c>
      <c r="J3077" s="344">
        <v>207.03</v>
      </c>
      <c r="K3077" s="360">
        <v>0</v>
      </c>
      <c r="L3077" s="344">
        <v>205.7</v>
      </c>
      <c r="M3077" s="360">
        <v>0</v>
      </c>
      <c r="N3077" s="344">
        <v>219.98</v>
      </c>
      <c r="O3077" s="360">
        <v>0</v>
      </c>
      <c r="P3077" s="344">
        <v>207.44</v>
      </c>
      <c r="Q3077" s="360">
        <v>0</v>
      </c>
      <c r="R3077" s="344">
        <v>228.61</v>
      </c>
    </row>
    <row r="3078" spans="1:18">
      <c r="A3078" s="296">
        <v>2003596</v>
      </c>
      <c r="B3078" s="343" t="s">
        <v>3105</v>
      </c>
      <c r="C3078" s="296" t="s">
        <v>105</v>
      </c>
      <c r="D3078" s="344">
        <v>90.75</v>
      </c>
      <c r="E3078" s="360">
        <v>0</v>
      </c>
      <c r="F3078" s="344">
        <v>291.11</v>
      </c>
      <c r="G3078" s="360">
        <v>0</v>
      </c>
      <c r="H3078" s="344">
        <v>269.81</v>
      </c>
      <c r="I3078" s="360">
        <v>1E-4</v>
      </c>
      <c r="J3078" s="344">
        <v>254.51</v>
      </c>
      <c r="K3078" s="360">
        <v>0</v>
      </c>
      <c r="L3078" s="344">
        <v>248.3</v>
      </c>
      <c r="M3078" s="360">
        <v>0</v>
      </c>
      <c r="N3078" s="344">
        <v>269.44</v>
      </c>
      <c r="O3078" s="360">
        <v>0</v>
      </c>
      <c r="P3078" s="344">
        <v>246.53</v>
      </c>
      <c r="Q3078" s="360">
        <v>0</v>
      </c>
      <c r="R3078" s="344">
        <v>276.06</v>
      </c>
    </row>
    <row r="3079" spans="1:18">
      <c r="A3079" s="296">
        <v>2003572</v>
      </c>
      <c r="B3079" s="343" t="s">
        <v>3106</v>
      </c>
      <c r="C3079" s="296" t="s">
        <v>105</v>
      </c>
      <c r="D3079" s="344">
        <v>123.08</v>
      </c>
      <c r="E3079" s="360">
        <v>0</v>
      </c>
      <c r="F3079" s="344">
        <v>259.64999999999998</v>
      </c>
      <c r="G3079" s="360">
        <v>0</v>
      </c>
      <c r="H3079" s="344">
        <v>242.27</v>
      </c>
      <c r="I3079" s="360">
        <v>1E-4</v>
      </c>
      <c r="J3079" s="344">
        <v>224.84</v>
      </c>
      <c r="K3079" s="360">
        <v>0</v>
      </c>
      <c r="L3079" s="344">
        <v>221.68</v>
      </c>
      <c r="M3079" s="360">
        <v>0</v>
      </c>
      <c r="N3079" s="344">
        <v>238.52</v>
      </c>
      <c r="O3079" s="360">
        <v>0</v>
      </c>
      <c r="P3079" s="344">
        <v>222.1</v>
      </c>
      <c r="Q3079" s="360">
        <v>0</v>
      </c>
      <c r="R3079" s="344">
        <v>246.41</v>
      </c>
    </row>
    <row r="3080" spans="1:18">
      <c r="A3080" s="296">
        <v>2003580</v>
      </c>
      <c r="B3080" s="343" t="s">
        <v>3107</v>
      </c>
      <c r="C3080" s="296" t="s">
        <v>105</v>
      </c>
      <c r="D3080" s="344">
        <v>65.7</v>
      </c>
      <c r="E3080" s="360">
        <v>0</v>
      </c>
      <c r="F3080" s="344">
        <v>351.76</v>
      </c>
      <c r="G3080" s="360">
        <v>0</v>
      </c>
      <c r="H3080" s="344">
        <v>333.34</v>
      </c>
      <c r="I3080" s="360">
        <v>2.0000000000000001E-4</v>
      </c>
      <c r="J3080" s="344">
        <v>321.92</v>
      </c>
      <c r="K3080" s="360">
        <v>0</v>
      </c>
      <c r="L3080" s="344">
        <v>329.48</v>
      </c>
      <c r="M3080" s="360">
        <v>0</v>
      </c>
      <c r="N3080" s="344">
        <v>346.9</v>
      </c>
      <c r="O3080" s="360">
        <v>0</v>
      </c>
      <c r="P3080" s="344">
        <v>317.33</v>
      </c>
      <c r="Q3080" s="360">
        <v>0</v>
      </c>
      <c r="R3080" s="344">
        <v>355.69</v>
      </c>
    </row>
    <row r="3081" spans="1:18">
      <c r="A3081" s="296">
        <v>2003573</v>
      </c>
      <c r="B3081" s="343" t="s">
        <v>3108</v>
      </c>
      <c r="C3081" s="296" t="s">
        <v>105</v>
      </c>
      <c r="D3081" s="344">
        <v>130.12</v>
      </c>
      <c r="E3081" s="360">
        <v>0</v>
      </c>
      <c r="F3081" s="344">
        <v>335.29</v>
      </c>
      <c r="G3081" s="360">
        <v>0</v>
      </c>
      <c r="H3081" s="344">
        <v>307.17</v>
      </c>
      <c r="I3081" s="360">
        <v>2.0000000000000001E-4</v>
      </c>
      <c r="J3081" s="344">
        <v>295.16000000000003</v>
      </c>
      <c r="K3081" s="360">
        <v>0</v>
      </c>
      <c r="L3081" s="344">
        <v>295.05</v>
      </c>
      <c r="M3081" s="360">
        <v>0</v>
      </c>
      <c r="N3081" s="344">
        <v>316.55</v>
      </c>
      <c r="O3081" s="360">
        <v>0</v>
      </c>
      <c r="P3081" s="344">
        <v>287.92</v>
      </c>
      <c r="Q3081" s="360">
        <v>0</v>
      </c>
      <c r="R3081" s="344">
        <v>320.13</v>
      </c>
    </row>
    <row r="3082" spans="1:18">
      <c r="A3082" s="296">
        <v>2003581</v>
      </c>
      <c r="B3082" s="343" t="s">
        <v>3109</v>
      </c>
      <c r="C3082" s="296" t="s">
        <v>105</v>
      </c>
      <c r="D3082" s="344">
        <v>63.77</v>
      </c>
      <c r="E3082" s="360">
        <v>0</v>
      </c>
      <c r="F3082" s="344">
        <v>418.47</v>
      </c>
      <c r="G3082" s="360">
        <v>0</v>
      </c>
      <c r="H3082" s="344">
        <v>463.99</v>
      </c>
      <c r="I3082" s="360">
        <v>2.9999999999999997E-4</v>
      </c>
      <c r="J3082" s="344">
        <v>429.52</v>
      </c>
      <c r="K3082" s="360">
        <v>0</v>
      </c>
      <c r="L3082" s="344">
        <v>545.92999999999995</v>
      </c>
      <c r="M3082" s="360">
        <v>0</v>
      </c>
      <c r="N3082" s="344">
        <v>548.57000000000005</v>
      </c>
      <c r="O3082" s="360">
        <v>0</v>
      </c>
      <c r="P3082" s="344">
        <v>519.21</v>
      </c>
      <c r="Q3082" s="360">
        <v>0</v>
      </c>
      <c r="R3082" s="344">
        <v>564.42999999999995</v>
      </c>
    </row>
    <row r="3083" spans="1:18">
      <c r="A3083" s="296">
        <v>2003561</v>
      </c>
      <c r="B3083" s="343" t="s">
        <v>3110</v>
      </c>
      <c r="C3083" s="296" t="s">
        <v>105</v>
      </c>
      <c r="D3083" s="344">
        <v>202.93</v>
      </c>
      <c r="E3083" s="360">
        <v>0</v>
      </c>
      <c r="F3083" s="344">
        <v>348.31</v>
      </c>
      <c r="G3083" s="360">
        <v>0</v>
      </c>
      <c r="H3083" s="344">
        <v>382.99</v>
      </c>
      <c r="I3083" s="360">
        <v>2.9999999999999997E-4</v>
      </c>
      <c r="J3083" s="344">
        <v>356.35</v>
      </c>
      <c r="K3083" s="360">
        <v>0</v>
      </c>
      <c r="L3083" s="344">
        <v>453.22</v>
      </c>
      <c r="M3083" s="360">
        <v>0</v>
      </c>
      <c r="N3083" s="344">
        <v>457.47</v>
      </c>
      <c r="O3083" s="360">
        <v>0</v>
      </c>
      <c r="P3083" s="344">
        <v>430.29</v>
      </c>
      <c r="Q3083" s="360">
        <v>0</v>
      </c>
      <c r="R3083" s="344">
        <v>467.53</v>
      </c>
    </row>
    <row r="3084" spans="1:18">
      <c r="A3084" s="296">
        <v>2003560</v>
      </c>
      <c r="B3084" s="343" t="s">
        <v>3111</v>
      </c>
      <c r="C3084" s="296" t="s">
        <v>105</v>
      </c>
      <c r="D3084" s="344">
        <v>120.02</v>
      </c>
      <c r="E3084" s="360">
        <v>0</v>
      </c>
      <c r="F3084" s="344">
        <v>225.94</v>
      </c>
      <c r="G3084" s="360">
        <v>0</v>
      </c>
      <c r="H3084" s="344">
        <v>219.45</v>
      </c>
      <c r="I3084" s="360">
        <v>1E-4</v>
      </c>
      <c r="J3084" s="344">
        <v>201.89</v>
      </c>
      <c r="K3084" s="360">
        <v>0</v>
      </c>
      <c r="L3084" s="344">
        <v>198.86</v>
      </c>
      <c r="M3084" s="360">
        <v>0</v>
      </c>
      <c r="N3084" s="344">
        <v>212.34</v>
      </c>
      <c r="O3084" s="360">
        <v>0</v>
      </c>
      <c r="P3084" s="344">
        <v>198.95</v>
      </c>
      <c r="Q3084" s="360">
        <v>0</v>
      </c>
      <c r="R3084" s="344">
        <v>224.43</v>
      </c>
    </row>
    <row r="3085" spans="1:18">
      <c r="A3085" s="296">
        <v>2003574</v>
      </c>
      <c r="B3085" s="343" t="s">
        <v>3112</v>
      </c>
      <c r="C3085" s="296" t="s">
        <v>105</v>
      </c>
      <c r="D3085" s="344">
        <v>180.01</v>
      </c>
      <c r="E3085" s="360">
        <v>0</v>
      </c>
      <c r="F3085" s="344">
        <v>275.73</v>
      </c>
      <c r="G3085" s="360">
        <v>0</v>
      </c>
      <c r="H3085" s="344">
        <v>265.32</v>
      </c>
      <c r="I3085" s="360">
        <v>1E-4</v>
      </c>
      <c r="J3085" s="344">
        <v>249.87</v>
      </c>
      <c r="K3085" s="360">
        <v>0</v>
      </c>
      <c r="L3085" s="344">
        <v>240.83</v>
      </c>
      <c r="M3085" s="360">
        <v>0</v>
      </c>
      <c r="N3085" s="344">
        <v>261.33</v>
      </c>
      <c r="O3085" s="360">
        <v>0</v>
      </c>
      <c r="P3085" s="344">
        <v>237.99</v>
      </c>
      <c r="Q3085" s="360">
        <v>0</v>
      </c>
      <c r="R3085" s="344">
        <v>272.97000000000003</v>
      </c>
    </row>
    <row r="3086" spans="1:18">
      <c r="A3086" s="296">
        <v>2003582</v>
      </c>
      <c r="B3086" s="343" t="s">
        <v>3113</v>
      </c>
      <c r="C3086" s="296" t="s">
        <v>105</v>
      </c>
      <c r="D3086" s="344">
        <v>120.26</v>
      </c>
      <c r="E3086" s="360">
        <v>0</v>
      </c>
      <c r="F3086" s="344">
        <v>243.69</v>
      </c>
      <c r="G3086" s="360">
        <v>0</v>
      </c>
      <c r="H3086" s="344">
        <v>235.86</v>
      </c>
      <c r="I3086" s="360">
        <v>1E-4</v>
      </c>
      <c r="J3086" s="344">
        <v>219.01</v>
      </c>
      <c r="K3086" s="360">
        <v>0</v>
      </c>
      <c r="L3086" s="344">
        <v>213.9</v>
      </c>
      <c r="M3086" s="360">
        <v>0</v>
      </c>
      <c r="N3086" s="344">
        <v>229.83</v>
      </c>
      <c r="O3086" s="360">
        <v>0</v>
      </c>
      <c r="P3086" s="344">
        <v>212.95</v>
      </c>
      <c r="Q3086" s="360">
        <v>0</v>
      </c>
      <c r="R3086" s="344">
        <v>241.81</v>
      </c>
    </row>
    <row r="3087" spans="1:18">
      <c r="A3087" s="296">
        <v>2003563</v>
      </c>
      <c r="B3087" s="343" t="s">
        <v>3114</v>
      </c>
      <c r="C3087" s="296" t="s">
        <v>105</v>
      </c>
      <c r="D3087" s="344">
        <v>213.31</v>
      </c>
      <c r="E3087" s="360">
        <v>0</v>
      </c>
      <c r="F3087" s="344">
        <v>326.64999999999998</v>
      </c>
      <c r="G3087" s="360">
        <v>0</v>
      </c>
      <c r="H3087" s="344">
        <v>324.95999999999998</v>
      </c>
      <c r="I3087" s="360">
        <v>2.0000000000000001E-4</v>
      </c>
      <c r="J3087" s="344">
        <v>308.33</v>
      </c>
      <c r="K3087" s="360">
        <v>0</v>
      </c>
      <c r="L3087" s="344">
        <v>313.87</v>
      </c>
      <c r="M3087" s="360">
        <v>0</v>
      </c>
      <c r="N3087" s="344">
        <v>328.28</v>
      </c>
      <c r="O3087" s="360">
        <v>0</v>
      </c>
      <c r="P3087" s="344">
        <v>303.33999999999997</v>
      </c>
      <c r="Q3087" s="360">
        <v>0</v>
      </c>
      <c r="R3087" s="344">
        <v>346.11</v>
      </c>
    </row>
    <row r="3088" spans="1:18">
      <c r="A3088" s="296">
        <v>2003562</v>
      </c>
      <c r="B3088" s="343" t="s">
        <v>3115</v>
      </c>
      <c r="C3088" s="296" t="s">
        <v>105</v>
      </c>
      <c r="D3088" s="344">
        <v>116.96</v>
      </c>
      <c r="E3088" s="360">
        <v>0</v>
      </c>
      <c r="F3088" s="344">
        <v>311.74</v>
      </c>
      <c r="G3088" s="360">
        <v>0</v>
      </c>
      <c r="H3088" s="344">
        <v>300.16000000000003</v>
      </c>
      <c r="I3088" s="360">
        <v>2.9999999999999997E-4</v>
      </c>
      <c r="J3088" s="344">
        <v>284.81</v>
      </c>
      <c r="K3088" s="360">
        <v>0</v>
      </c>
      <c r="L3088" s="344">
        <v>282.38</v>
      </c>
      <c r="M3088" s="360">
        <v>0</v>
      </c>
      <c r="N3088" s="344">
        <v>301.39</v>
      </c>
      <c r="O3088" s="360">
        <v>0</v>
      </c>
      <c r="P3088" s="344">
        <v>275.47000000000003</v>
      </c>
      <c r="Q3088" s="360">
        <v>0</v>
      </c>
      <c r="R3088" s="344">
        <v>313.42</v>
      </c>
    </row>
    <row r="3089" spans="1:18">
      <c r="A3089" s="296">
        <v>2003575</v>
      </c>
      <c r="B3089" s="343" t="s">
        <v>3116</v>
      </c>
      <c r="C3089" s="296" t="s">
        <v>105</v>
      </c>
      <c r="D3089" s="344">
        <v>187.28</v>
      </c>
      <c r="E3089" s="360">
        <v>0</v>
      </c>
      <c r="F3089" s="344">
        <v>423.89</v>
      </c>
      <c r="G3089" s="360">
        <v>0</v>
      </c>
      <c r="H3089" s="344">
        <v>488.91</v>
      </c>
      <c r="I3089" s="360">
        <v>2.9999999999999997E-4</v>
      </c>
      <c r="J3089" s="344">
        <v>443.04</v>
      </c>
      <c r="K3089" s="360">
        <v>0</v>
      </c>
      <c r="L3089" s="344">
        <v>577.83000000000004</v>
      </c>
      <c r="M3089" s="360">
        <v>0</v>
      </c>
      <c r="N3089" s="344">
        <v>582.54</v>
      </c>
      <c r="O3089" s="360">
        <v>0</v>
      </c>
      <c r="P3089" s="344">
        <v>554.30999999999995</v>
      </c>
      <c r="Q3089" s="360">
        <v>0</v>
      </c>
      <c r="R3089" s="344">
        <v>602.28</v>
      </c>
    </row>
    <row r="3090" spans="1:18">
      <c r="A3090" s="296">
        <v>2003583</v>
      </c>
      <c r="B3090" s="343" t="s">
        <v>3117</v>
      </c>
      <c r="C3090" s="296" t="s">
        <v>105</v>
      </c>
      <c r="D3090" s="344">
        <v>118.12</v>
      </c>
      <c r="E3090" s="360">
        <v>0</v>
      </c>
      <c r="F3090" s="344">
        <v>354.23</v>
      </c>
      <c r="G3090" s="360">
        <v>0</v>
      </c>
      <c r="H3090" s="344">
        <v>406.13</v>
      </c>
      <c r="I3090" s="360">
        <v>2.9999999999999997E-4</v>
      </c>
      <c r="J3090" s="344">
        <v>369.45</v>
      </c>
      <c r="K3090" s="360">
        <v>0</v>
      </c>
      <c r="L3090" s="344">
        <v>482.56</v>
      </c>
      <c r="M3090" s="360">
        <v>0</v>
      </c>
      <c r="N3090" s="344">
        <v>488.52</v>
      </c>
      <c r="O3090" s="360">
        <v>0</v>
      </c>
      <c r="P3090" s="344">
        <v>462.29</v>
      </c>
      <c r="Q3090" s="360">
        <v>0</v>
      </c>
      <c r="R3090" s="344">
        <v>502.09</v>
      </c>
    </row>
    <row r="3091" spans="1:18">
      <c r="A3091" s="296">
        <v>2003565</v>
      </c>
      <c r="B3091" s="343" t="s">
        <v>3118</v>
      </c>
      <c r="C3091" s="296" t="s">
        <v>105</v>
      </c>
      <c r="D3091" s="344">
        <v>145.19</v>
      </c>
      <c r="E3091" s="360">
        <v>0</v>
      </c>
      <c r="F3091" s="344">
        <v>244.74</v>
      </c>
      <c r="G3091" s="360">
        <v>0</v>
      </c>
      <c r="H3091" s="344">
        <v>228.99</v>
      </c>
      <c r="I3091" s="360">
        <v>1E-4</v>
      </c>
      <c r="J3091" s="344">
        <v>207.73</v>
      </c>
      <c r="K3091" s="360">
        <v>0</v>
      </c>
      <c r="L3091" s="344">
        <v>207.56</v>
      </c>
      <c r="M3091" s="360">
        <v>0</v>
      </c>
      <c r="N3091" s="344">
        <v>221.21</v>
      </c>
      <c r="O3091" s="360">
        <v>0</v>
      </c>
      <c r="P3091" s="344">
        <v>210.77</v>
      </c>
      <c r="Q3091" s="360">
        <v>0</v>
      </c>
      <c r="R3091" s="344">
        <v>230.28</v>
      </c>
    </row>
    <row r="3092" spans="1:18">
      <c r="A3092" s="296">
        <v>2003564</v>
      </c>
      <c r="B3092" s="343" t="s">
        <v>3119</v>
      </c>
      <c r="C3092" s="296" t="s">
        <v>105</v>
      </c>
      <c r="D3092" s="344">
        <v>84.22</v>
      </c>
      <c r="E3092" s="360">
        <v>0</v>
      </c>
      <c r="F3092" s="344">
        <v>294.87</v>
      </c>
      <c r="G3092" s="360">
        <v>0</v>
      </c>
      <c r="H3092" s="344">
        <v>273.07</v>
      </c>
      <c r="I3092" s="360">
        <v>1E-4</v>
      </c>
      <c r="J3092" s="344">
        <v>255.07</v>
      </c>
      <c r="K3092" s="360">
        <v>0</v>
      </c>
      <c r="L3092" s="344">
        <v>250.61</v>
      </c>
      <c r="M3092" s="360">
        <v>0</v>
      </c>
      <c r="N3092" s="344">
        <v>270.73</v>
      </c>
      <c r="O3092" s="360">
        <v>0</v>
      </c>
      <c r="P3092" s="344">
        <v>250.21</v>
      </c>
      <c r="Q3092" s="360">
        <v>0</v>
      </c>
      <c r="R3092" s="344">
        <v>277.88</v>
      </c>
    </row>
    <row r="3093" spans="1:18">
      <c r="A3093" s="296">
        <v>2003567</v>
      </c>
      <c r="B3093" s="343" t="s">
        <v>3120</v>
      </c>
      <c r="C3093" s="296" t="s">
        <v>105</v>
      </c>
      <c r="D3093" s="344">
        <v>165.19</v>
      </c>
      <c r="E3093" s="360">
        <v>0</v>
      </c>
      <c r="F3093" s="344">
        <v>262.61</v>
      </c>
      <c r="G3093" s="360">
        <v>0</v>
      </c>
      <c r="H3093" s="344">
        <v>244.77</v>
      </c>
      <c r="I3093" s="360">
        <v>1E-4</v>
      </c>
      <c r="J3093" s="344">
        <v>224.62</v>
      </c>
      <c r="K3093" s="360">
        <v>0</v>
      </c>
      <c r="L3093" s="344">
        <v>222.98</v>
      </c>
      <c r="M3093" s="360">
        <v>0</v>
      </c>
      <c r="N3093" s="344">
        <v>238.89</v>
      </c>
      <c r="O3093" s="360">
        <v>0</v>
      </c>
      <c r="P3093" s="344">
        <v>224.91</v>
      </c>
      <c r="Q3093" s="360">
        <v>0</v>
      </c>
      <c r="R3093" s="344">
        <v>247.32</v>
      </c>
    </row>
    <row r="3094" spans="1:18">
      <c r="A3094" s="296">
        <v>2003566</v>
      </c>
      <c r="B3094" s="343" t="s">
        <v>3121</v>
      </c>
      <c r="C3094" s="296" t="s">
        <v>105</v>
      </c>
      <c r="D3094" s="344">
        <v>91.45</v>
      </c>
      <c r="E3094" s="360">
        <v>0</v>
      </c>
      <c r="F3094" s="344">
        <v>351.88</v>
      </c>
      <c r="G3094" s="360">
        <v>0</v>
      </c>
      <c r="H3094" s="344">
        <v>334.31</v>
      </c>
      <c r="I3094" s="360">
        <v>2.0000000000000001E-4</v>
      </c>
      <c r="J3094" s="344">
        <v>320.33999999999997</v>
      </c>
      <c r="K3094" s="360">
        <v>0</v>
      </c>
      <c r="L3094" s="344">
        <v>330.31</v>
      </c>
      <c r="M3094" s="360">
        <v>0</v>
      </c>
      <c r="N3094" s="344">
        <v>345.99</v>
      </c>
      <c r="O3094" s="360">
        <v>0</v>
      </c>
      <c r="P3094" s="344">
        <v>319.19</v>
      </c>
      <c r="Q3094" s="360">
        <v>0</v>
      </c>
      <c r="R3094" s="344">
        <v>355.74</v>
      </c>
    </row>
    <row r="3095" spans="1:18">
      <c r="A3095" s="296">
        <v>2003569</v>
      </c>
      <c r="B3095" s="343" t="s">
        <v>3122</v>
      </c>
      <c r="C3095" s="296" t="s">
        <v>105</v>
      </c>
      <c r="D3095" s="344">
        <v>185.75</v>
      </c>
      <c r="E3095" s="360">
        <v>0</v>
      </c>
      <c r="F3095" s="344">
        <v>340.04</v>
      </c>
      <c r="G3095" s="360">
        <v>0</v>
      </c>
      <c r="H3095" s="344">
        <v>311.76</v>
      </c>
      <c r="I3095" s="360">
        <v>2.9999999999999997E-4</v>
      </c>
      <c r="J3095" s="344">
        <v>296.87</v>
      </c>
      <c r="K3095" s="360">
        <v>0</v>
      </c>
      <c r="L3095" s="344">
        <v>298.7</v>
      </c>
      <c r="M3095" s="360">
        <v>0</v>
      </c>
      <c r="N3095" s="344">
        <v>319.07</v>
      </c>
      <c r="O3095" s="360">
        <v>0</v>
      </c>
      <c r="P3095" s="344">
        <v>292.83999999999997</v>
      </c>
      <c r="Q3095" s="360">
        <v>0</v>
      </c>
      <c r="R3095" s="344">
        <v>323.39999999999998</v>
      </c>
    </row>
    <row r="3096" spans="1:18">
      <c r="A3096" s="296">
        <v>2003568</v>
      </c>
      <c r="B3096" s="343" t="s">
        <v>3123</v>
      </c>
      <c r="C3096" s="296" t="s">
        <v>105</v>
      </c>
      <c r="D3096" s="344">
        <v>127.26</v>
      </c>
      <c r="E3096" s="360">
        <v>0</v>
      </c>
      <c r="F3096" s="344">
        <v>405.29</v>
      </c>
      <c r="G3096" s="360">
        <v>0</v>
      </c>
      <c r="H3096" s="344">
        <v>447.72</v>
      </c>
      <c r="I3096" s="360">
        <v>2.9999999999999997E-4</v>
      </c>
      <c r="J3096" s="344">
        <v>415.08</v>
      </c>
      <c r="K3096" s="360">
        <v>0</v>
      </c>
      <c r="L3096" s="344">
        <v>524.16999999999996</v>
      </c>
      <c r="M3096" s="360">
        <v>0</v>
      </c>
      <c r="N3096" s="344">
        <v>524.72</v>
      </c>
      <c r="O3096" s="360">
        <v>0</v>
      </c>
      <c r="P3096" s="344">
        <v>497.9</v>
      </c>
      <c r="Q3096" s="360">
        <v>0</v>
      </c>
      <c r="R3096" s="344">
        <v>541.70000000000005</v>
      </c>
    </row>
    <row r="3097" spans="1:18">
      <c r="A3097" s="296">
        <v>2003578</v>
      </c>
      <c r="B3097" s="343" t="s">
        <v>3124</v>
      </c>
      <c r="C3097" s="296" t="s">
        <v>105</v>
      </c>
      <c r="D3097" s="344">
        <v>177.02</v>
      </c>
      <c r="E3097" s="360">
        <v>0</v>
      </c>
      <c r="F3097" s="344">
        <v>338.19</v>
      </c>
      <c r="G3097" s="360">
        <v>0</v>
      </c>
      <c r="H3097" s="344">
        <v>370.39</v>
      </c>
      <c r="I3097" s="360">
        <v>2.9999999999999997E-4</v>
      </c>
      <c r="J3097" s="344">
        <v>345.27</v>
      </c>
      <c r="K3097" s="360">
        <v>0</v>
      </c>
      <c r="L3097" s="344">
        <v>436.35</v>
      </c>
      <c r="M3097" s="360">
        <v>0</v>
      </c>
      <c r="N3097" s="344">
        <v>438.97</v>
      </c>
      <c r="O3097" s="360">
        <v>0</v>
      </c>
      <c r="P3097" s="344">
        <v>413.72</v>
      </c>
      <c r="Q3097" s="360">
        <v>0</v>
      </c>
      <c r="R3097" s="344">
        <v>449.85</v>
      </c>
    </row>
    <row r="3098" spans="1:18">
      <c r="A3098" s="296">
        <v>2003586</v>
      </c>
      <c r="B3098" s="343" t="s">
        <v>3125</v>
      </c>
      <c r="C3098" s="296" t="s">
        <v>105</v>
      </c>
      <c r="D3098" s="344">
        <v>128.63</v>
      </c>
      <c r="E3098" s="360">
        <v>0</v>
      </c>
      <c r="F3098" s="344">
        <v>352.94</v>
      </c>
      <c r="G3098" s="360">
        <v>0</v>
      </c>
      <c r="H3098" s="344">
        <v>380.51</v>
      </c>
      <c r="I3098" s="360">
        <v>2.9999999999999997E-4</v>
      </c>
      <c r="J3098" s="344">
        <v>358.05</v>
      </c>
      <c r="K3098" s="360">
        <v>0</v>
      </c>
      <c r="L3098" s="344">
        <v>450.1</v>
      </c>
      <c r="M3098" s="360">
        <v>0</v>
      </c>
      <c r="N3098" s="344">
        <v>454.21</v>
      </c>
      <c r="O3098" s="360">
        <v>0</v>
      </c>
      <c r="P3098" s="344">
        <v>425.24</v>
      </c>
      <c r="Q3098" s="360">
        <v>0</v>
      </c>
      <c r="R3098" s="344">
        <v>462.16</v>
      </c>
    </row>
    <row r="3099" spans="1:18">
      <c r="A3099" s="296">
        <v>2003571</v>
      </c>
      <c r="B3099" s="343" t="s">
        <v>3126</v>
      </c>
      <c r="C3099" s="296" t="s">
        <v>105</v>
      </c>
      <c r="D3099" s="344">
        <v>205.75</v>
      </c>
      <c r="E3099" s="360">
        <v>0</v>
      </c>
      <c r="F3099" s="344">
        <v>233.44</v>
      </c>
      <c r="G3099" s="360">
        <v>0</v>
      </c>
      <c r="H3099" s="344">
        <v>224.85</v>
      </c>
      <c r="I3099" s="360">
        <v>1E-4</v>
      </c>
      <c r="J3099" s="344">
        <v>206.82</v>
      </c>
      <c r="K3099" s="360">
        <v>0</v>
      </c>
      <c r="L3099" s="344">
        <v>201.51</v>
      </c>
      <c r="M3099" s="360">
        <v>0</v>
      </c>
      <c r="N3099" s="344">
        <v>216.95</v>
      </c>
      <c r="O3099" s="360">
        <v>0</v>
      </c>
      <c r="P3099" s="344">
        <v>202.49</v>
      </c>
      <c r="Q3099" s="360">
        <v>0</v>
      </c>
      <c r="R3099" s="344">
        <v>228.44</v>
      </c>
    </row>
    <row r="3100" spans="1:18">
      <c r="A3100" s="296">
        <v>2003570</v>
      </c>
      <c r="B3100" s="343" t="s">
        <v>3127</v>
      </c>
      <c r="C3100" s="296" t="s">
        <v>105</v>
      </c>
      <c r="D3100" s="344">
        <v>134.47999999999999</v>
      </c>
      <c r="E3100" s="360">
        <v>0</v>
      </c>
      <c r="F3100" s="344">
        <v>285.99</v>
      </c>
      <c r="G3100" s="360">
        <v>0</v>
      </c>
      <c r="H3100" s="344">
        <v>272.81</v>
      </c>
      <c r="I3100" s="360">
        <v>1E-4</v>
      </c>
      <c r="J3100" s="344">
        <v>257.3</v>
      </c>
      <c r="K3100" s="360">
        <v>0</v>
      </c>
      <c r="L3100" s="344">
        <v>244.87</v>
      </c>
      <c r="M3100" s="360">
        <v>0</v>
      </c>
      <c r="N3100" s="344">
        <v>268.25</v>
      </c>
      <c r="O3100" s="360">
        <v>0</v>
      </c>
      <c r="P3100" s="344">
        <v>242.84</v>
      </c>
      <c r="Q3100" s="360">
        <v>0</v>
      </c>
      <c r="R3100" s="344">
        <v>279</v>
      </c>
    </row>
    <row r="3101" spans="1:18">
      <c r="A3101" s="296">
        <v>2003579</v>
      </c>
      <c r="B3101" s="343" t="s">
        <v>3128</v>
      </c>
      <c r="C3101" s="296" t="s">
        <v>105</v>
      </c>
      <c r="D3101" s="344">
        <v>193.39</v>
      </c>
      <c r="E3101" s="360">
        <v>0</v>
      </c>
      <c r="F3101" s="344">
        <v>253.77</v>
      </c>
      <c r="G3101" s="360">
        <v>0</v>
      </c>
      <c r="H3101" s="344">
        <v>243.38</v>
      </c>
      <c r="I3101" s="360">
        <v>1E-4</v>
      </c>
      <c r="J3101" s="344">
        <v>226.34</v>
      </c>
      <c r="K3101" s="360">
        <v>0</v>
      </c>
      <c r="L3101" s="344">
        <v>218.24</v>
      </c>
      <c r="M3101" s="360">
        <v>0</v>
      </c>
      <c r="N3101" s="344">
        <v>236.77</v>
      </c>
      <c r="O3101" s="360">
        <v>0</v>
      </c>
      <c r="P3101" s="344">
        <v>218.04</v>
      </c>
      <c r="Q3101" s="360">
        <v>0</v>
      </c>
      <c r="R3101" s="344">
        <v>247.96</v>
      </c>
    </row>
    <row r="3102" spans="1:18">
      <c r="A3102" s="296">
        <v>2003587</v>
      </c>
      <c r="B3102" s="343" t="s">
        <v>3129</v>
      </c>
      <c r="C3102" s="296" t="s">
        <v>105</v>
      </c>
      <c r="D3102" s="344">
        <v>135.16</v>
      </c>
      <c r="E3102" s="360">
        <v>0</v>
      </c>
      <c r="F3102" s="344">
        <v>331.94</v>
      </c>
      <c r="G3102" s="360">
        <v>0</v>
      </c>
      <c r="H3102" s="344">
        <v>327.75</v>
      </c>
      <c r="I3102" s="360">
        <v>2.0000000000000001E-4</v>
      </c>
      <c r="J3102" s="344">
        <v>311.43</v>
      </c>
      <c r="K3102" s="360">
        <v>0</v>
      </c>
      <c r="L3102" s="344">
        <v>313.85000000000002</v>
      </c>
      <c r="M3102" s="360">
        <v>0</v>
      </c>
      <c r="N3102" s="344">
        <v>330.73</v>
      </c>
      <c r="O3102" s="360">
        <v>0</v>
      </c>
      <c r="P3102" s="344">
        <v>304.16000000000003</v>
      </c>
      <c r="Q3102" s="360">
        <v>0</v>
      </c>
      <c r="R3102" s="344">
        <v>347.51</v>
      </c>
    </row>
    <row r="3103" spans="1:18">
      <c r="A3103" s="296">
        <v>2004506</v>
      </c>
      <c r="B3103" s="343" t="s">
        <v>3130</v>
      </c>
      <c r="C3103" s="296" t="s">
        <v>105</v>
      </c>
      <c r="D3103" s="344">
        <v>69.56</v>
      </c>
      <c r="E3103" s="360">
        <v>0</v>
      </c>
      <c r="F3103" s="344">
        <v>320.19</v>
      </c>
      <c r="G3103" s="360">
        <v>0</v>
      </c>
      <c r="H3103" s="344">
        <v>305.54000000000002</v>
      </c>
      <c r="I3103" s="360">
        <v>2.0000000000000001E-4</v>
      </c>
      <c r="J3103" s="344">
        <v>290.31</v>
      </c>
      <c r="K3103" s="360">
        <v>0</v>
      </c>
      <c r="L3103" s="344">
        <v>284.38</v>
      </c>
      <c r="M3103" s="360">
        <v>0</v>
      </c>
      <c r="N3103" s="344">
        <v>306.3</v>
      </c>
      <c r="O3103" s="360">
        <v>0</v>
      </c>
      <c r="P3103" s="344">
        <v>278.44</v>
      </c>
      <c r="Q3103" s="360">
        <v>0</v>
      </c>
      <c r="R3103" s="344">
        <v>317.17</v>
      </c>
    </row>
    <row r="3104" spans="1:18">
      <c r="A3104" s="296">
        <v>2004507</v>
      </c>
      <c r="B3104" s="343" t="s">
        <v>3131</v>
      </c>
      <c r="C3104" s="296" t="s">
        <v>105</v>
      </c>
      <c r="D3104" s="344">
        <v>94.08</v>
      </c>
      <c r="E3104" s="360">
        <v>0</v>
      </c>
      <c r="F3104" s="344">
        <v>398.68</v>
      </c>
      <c r="G3104" s="360">
        <v>0</v>
      </c>
      <c r="H3104" s="344">
        <v>456.42</v>
      </c>
      <c r="I3104" s="360">
        <v>2.9999999999999997E-4</v>
      </c>
      <c r="J3104" s="344">
        <v>414.97</v>
      </c>
      <c r="K3104" s="360">
        <v>0</v>
      </c>
      <c r="L3104" s="344">
        <v>535.73</v>
      </c>
      <c r="M3104" s="360">
        <v>0</v>
      </c>
      <c r="N3104" s="344">
        <v>537.25</v>
      </c>
      <c r="O3104" s="360">
        <v>0</v>
      </c>
      <c r="P3104" s="344">
        <v>513.01</v>
      </c>
      <c r="Q3104" s="360">
        <v>0</v>
      </c>
      <c r="R3104" s="344">
        <v>557.86</v>
      </c>
    </row>
    <row r="3105" spans="1:18">
      <c r="A3105" s="296">
        <v>2003614</v>
      </c>
      <c r="B3105" s="343" t="s">
        <v>3132</v>
      </c>
      <c r="C3105" s="296" t="s">
        <v>105</v>
      </c>
      <c r="D3105" s="344">
        <v>138.91999999999999</v>
      </c>
      <c r="E3105" s="360">
        <v>0</v>
      </c>
      <c r="F3105" s="344">
        <v>340.3</v>
      </c>
      <c r="G3105" s="360">
        <v>0</v>
      </c>
      <c r="H3105" s="344">
        <v>387.62</v>
      </c>
      <c r="I3105" s="360">
        <v>2.9999999999999997E-4</v>
      </c>
      <c r="J3105" s="344">
        <v>353.74</v>
      </c>
      <c r="K3105" s="360">
        <v>0</v>
      </c>
      <c r="L3105" s="344">
        <v>458.7</v>
      </c>
      <c r="M3105" s="360">
        <v>0</v>
      </c>
      <c r="N3105" s="344">
        <v>462.98</v>
      </c>
      <c r="O3105" s="360">
        <v>0</v>
      </c>
      <c r="P3105" s="344">
        <v>438.77</v>
      </c>
      <c r="Q3105" s="360">
        <v>0</v>
      </c>
      <c r="R3105" s="344">
        <v>476.76</v>
      </c>
    </row>
    <row r="3106" spans="1:18">
      <c r="A3106" s="296">
        <v>2003865</v>
      </c>
      <c r="B3106" s="343" t="s">
        <v>3133</v>
      </c>
      <c r="C3106" s="296" t="s">
        <v>105</v>
      </c>
      <c r="D3106" s="344">
        <v>156.03</v>
      </c>
      <c r="E3106" s="360">
        <v>0</v>
      </c>
      <c r="F3106" s="344">
        <v>252.38</v>
      </c>
      <c r="G3106" s="360">
        <v>0</v>
      </c>
      <c r="H3106" s="344">
        <v>234.26</v>
      </c>
      <c r="I3106" s="360">
        <v>1E-4</v>
      </c>
      <c r="J3106" s="344">
        <v>211.28</v>
      </c>
      <c r="K3106" s="360">
        <v>0</v>
      </c>
      <c r="L3106" s="344">
        <v>209.41</v>
      </c>
      <c r="M3106" s="360">
        <v>0</v>
      </c>
      <c r="N3106" s="344">
        <v>224.59</v>
      </c>
      <c r="O3106" s="360">
        <v>0</v>
      </c>
      <c r="P3106" s="344">
        <v>214.35</v>
      </c>
      <c r="Q3106" s="360">
        <v>0</v>
      </c>
      <c r="R3106" s="344">
        <v>233.29</v>
      </c>
    </row>
    <row r="3107" spans="1:18">
      <c r="A3107" s="296">
        <v>2003923</v>
      </c>
      <c r="B3107" s="343" t="s">
        <v>3134</v>
      </c>
      <c r="C3107" s="296" t="s">
        <v>105</v>
      </c>
      <c r="D3107" s="344">
        <v>56.74</v>
      </c>
      <c r="E3107" s="360">
        <v>0</v>
      </c>
      <c r="F3107" s="344">
        <v>303.64999999999998</v>
      </c>
      <c r="G3107" s="360">
        <v>0</v>
      </c>
      <c r="H3107" s="344">
        <v>278.99</v>
      </c>
      <c r="I3107" s="360">
        <v>1E-4</v>
      </c>
      <c r="J3107" s="344">
        <v>259.57</v>
      </c>
      <c r="K3107" s="360">
        <v>0</v>
      </c>
      <c r="L3107" s="344">
        <v>252.72</v>
      </c>
      <c r="M3107" s="360">
        <v>0</v>
      </c>
      <c r="N3107" s="344">
        <v>274.92</v>
      </c>
      <c r="O3107" s="360">
        <v>0</v>
      </c>
      <c r="P3107" s="344">
        <v>254.04</v>
      </c>
      <c r="Q3107" s="360">
        <v>0</v>
      </c>
      <c r="R3107" s="344">
        <v>281.45</v>
      </c>
    </row>
    <row r="3108" spans="1:18">
      <c r="A3108" s="296">
        <v>2003922</v>
      </c>
      <c r="B3108" s="343" t="s">
        <v>3135</v>
      </c>
      <c r="C3108" s="296" t="s">
        <v>105</v>
      </c>
      <c r="D3108" s="344">
        <v>35.380000000000003</v>
      </c>
      <c r="E3108" s="360">
        <v>0</v>
      </c>
      <c r="F3108" s="344">
        <v>272.22000000000003</v>
      </c>
      <c r="G3108" s="360">
        <v>0</v>
      </c>
      <c r="H3108" s="344">
        <v>251.53</v>
      </c>
      <c r="I3108" s="360">
        <v>1E-4</v>
      </c>
      <c r="J3108" s="344">
        <v>229.95</v>
      </c>
      <c r="K3108" s="360">
        <v>0</v>
      </c>
      <c r="L3108" s="344">
        <v>226.11</v>
      </c>
      <c r="M3108" s="360">
        <v>0</v>
      </c>
      <c r="N3108" s="344">
        <v>244.03</v>
      </c>
      <c r="O3108" s="360">
        <v>0</v>
      </c>
      <c r="P3108" s="344">
        <v>229.65</v>
      </c>
      <c r="Q3108" s="360">
        <v>0</v>
      </c>
      <c r="R3108" s="344">
        <v>251.87</v>
      </c>
    </row>
    <row r="3109" spans="1:18">
      <c r="A3109" s="296">
        <v>2003605</v>
      </c>
      <c r="B3109" s="343" t="s">
        <v>3136</v>
      </c>
      <c r="C3109" s="296" t="s">
        <v>105</v>
      </c>
      <c r="D3109" s="344">
        <v>43.64</v>
      </c>
      <c r="E3109" s="360">
        <v>0</v>
      </c>
      <c r="F3109" s="344">
        <v>353.87</v>
      </c>
      <c r="G3109" s="360">
        <v>0</v>
      </c>
      <c r="H3109" s="344">
        <v>334.2</v>
      </c>
      <c r="I3109" s="360">
        <v>2.0000000000000001E-4</v>
      </c>
      <c r="J3109" s="344">
        <v>319.32</v>
      </c>
      <c r="K3109" s="360">
        <v>0</v>
      </c>
      <c r="L3109" s="344">
        <v>327.05</v>
      </c>
      <c r="M3109" s="360">
        <v>0</v>
      </c>
      <c r="N3109" s="344">
        <v>344.3</v>
      </c>
      <c r="O3109" s="360">
        <v>0</v>
      </c>
      <c r="P3109" s="344">
        <v>317.60000000000002</v>
      </c>
      <c r="Q3109" s="360">
        <v>0</v>
      </c>
      <c r="R3109" s="344">
        <v>353.43</v>
      </c>
    </row>
    <row r="3110" spans="1:18">
      <c r="A3110" s="296">
        <v>2003604</v>
      </c>
      <c r="B3110" s="343" t="s">
        <v>3137</v>
      </c>
      <c r="C3110" s="296" t="s">
        <v>105</v>
      </c>
      <c r="D3110" s="344">
        <v>25.71</v>
      </c>
      <c r="E3110" s="360">
        <v>0</v>
      </c>
      <c r="F3110" s="344">
        <v>346.54</v>
      </c>
      <c r="G3110" s="360">
        <v>0</v>
      </c>
      <c r="H3110" s="344">
        <v>315.2</v>
      </c>
      <c r="I3110" s="360">
        <v>2.0000000000000001E-4</v>
      </c>
      <c r="J3110" s="344">
        <v>299.01</v>
      </c>
      <c r="K3110" s="360">
        <v>0</v>
      </c>
      <c r="L3110" s="344">
        <v>298.24</v>
      </c>
      <c r="M3110" s="360">
        <v>0</v>
      </c>
      <c r="N3110" s="344">
        <v>320.70999999999998</v>
      </c>
      <c r="O3110" s="360">
        <v>0</v>
      </c>
      <c r="P3110" s="344">
        <v>294.33</v>
      </c>
      <c r="Q3110" s="360">
        <v>0</v>
      </c>
      <c r="R3110" s="344">
        <v>324.24</v>
      </c>
    </row>
    <row r="3111" spans="1:18">
      <c r="A3111" s="296">
        <v>2003607</v>
      </c>
      <c r="B3111" s="343" t="s">
        <v>3138</v>
      </c>
      <c r="C3111" s="296" t="s">
        <v>105</v>
      </c>
      <c r="D3111" s="344">
        <v>43.7</v>
      </c>
      <c r="E3111" s="360">
        <v>0</v>
      </c>
      <c r="F3111" s="344">
        <v>416.15</v>
      </c>
      <c r="G3111" s="360">
        <v>0</v>
      </c>
      <c r="H3111" s="344">
        <v>452.75</v>
      </c>
      <c r="I3111" s="360">
        <v>2.9999999999999997E-4</v>
      </c>
      <c r="J3111" s="344">
        <v>423.5</v>
      </c>
      <c r="K3111" s="360">
        <v>0</v>
      </c>
      <c r="L3111" s="344">
        <v>531.52</v>
      </c>
      <c r="M3111" s="360">
        <v>0</v>
      </c>
      <c r="N3111" s="344">
        <v>533.22</v>
      </c>
      <c r="O3111" s="360">
        <v>0</v>
      </c>
      <c r="P3111" s="344">
        <v>503.18</v>
      </c>
      <c r="Q3111" s="360">
        <v>0</v>
      </c>
      <c r="R3111" s="344">
        <v>547.25</v>
      </c>
    </row>
    <row r="3112" spans="1:18">
      <c r="A3112" s="296">
        <v>2003606</v>
      </c>
      <c r="B3112" s="343" t="s">
        <v>3139</v>
      </c>
      <c r="C3112" s="296" t="s">
        <v>105</v>
      </c>
      <c r="D3112" s="344">
        <v>27.97</v>
      </c>
      <c r="E3112" s="360">
        <v>0.45800000000000002</v>
      </c>
      <c r="F3112" s="344">
        <v>4.24</v>
      </c>
      <c r="G3112" s="360">
        <v>0.51419999999999999</v>
      </c>
      <c r="H3112" s="344">
        <v>4.96</v>
      </c>
      <c r="I3112" s="360">
        <v>0.4395</v>
      </c>
      <c r="J3112" s="344">
        <v>4.6399999999999997</v>
      </c>
      <c r="K3112" s="360">
        <v>0.4698</v>
      </c>
      <c r="L3112" s="344">
        <v>4.87</v>
      </c>
      <c r="M3112" s="360">
        <v>0.4476</v>
      </c>
      <c r="N3112" s="344">
        <v>4.68</v>
      </c>
      <c r="O3112" s="360">
        <v>0.46579999999999999</v>
      </c>
      <c r="P3112" s="344">
        <v>4.43</v>
      </c>
      <c r="Q3112" s="360">
        <v>0.49209999999999998</v>
      </c>
      <c r="R3112" s="344">
        <v>4.92</v>
      </c>
    </row>
    <row r="3113" spans="1:18">
      <c r="A3113" s="296">
        <v>2003609</v>
      </c>
      <c r="B3113" s="343" t="s">
        <v>3140</v>
      </c>
      <c r="C3113" s="296" t="s">
        <v>105</v>
      </c>
      <c r="D3113" s="344">
        <v>28.88</v>
      </c>
      <c r="E3113" s="360">
        <v>0.44769999999999999</v>
      </c>
      <c r="F3113" s="344">
        <v>3.66</v>
      </c>
      <c r="G3113" s="360">
        <v>0.50270000000000004</v>
      </c>
      <c r="H3113" s="344">
        <v>4.25</v>
      </c>
      <c r="I3113" s="360">
        <v>0.43290000000000001</v>
      </c>
      <c r="J3113" s="344">
        <v>3.99</v>
      </c>
      <c r="K3113" s="360">
        <v>0.4612</v>
      </c>
      <c r="L3113" s="344">
        <v>4.18</v>
      </c>
      <c r="M3113" s="360">
        <v>0.44019999999999998</v>
      </c>
      <c r="N3113" s="344">
        <v>4.0199999999999996</v>
      </c>
      <c r="O3113" s="360">
        <v>0.4577</v>
      </c>
      <c r="P3113" s="344">
        <v>3.81</v>
      </c>
      <c r="Q3113" s="360">
        <v>0.4829</v>
      </c>
      <c r="R3113" s="344">
        <v>4.21</v>
      </c>
    </row>
    <row r="3114" spans="1:18">
      <c r="A3114" s="296">
        <v>2003608</v>
      </c>
      <c r="B3114" s="343" t="s">
        <v>3141</v>
      </c>
      <c r="C3114" s="296" t="s">
        <v>105</v>
      </c>
      <c r="D3114" s="344">
        <v>13.15</v>
      </c>
      <c r="E3114" s="360">
        <v>0.48509999999999998</v>
      </c>
      <c r="F3114" s="344">
        <v>3.61</v>
      </c>
      <c r="G3114" s="360">
        <v>0.54020000000000001</v>
      </c>
      <c r="H3114" s="344">
        <v>4.12</v>
      </c>
      <c r="I3114" s="360">
        <v>0.4733</v>
      </c>
      <c r="J3114" s="344">
        <v>3.89</v>
      </c>
      <c r="K3114" s="360">
        <v>0.50129999999999997</v>
      </c>
      <c r="L3114" s="344">
        <v>4.05</v>
      </c>
      <c r="M3114" s="360">
        <v>0.48149999999999998</v>
      </c>
      <c r="N3114" s="344">
        <v>3.92</v>
      </c>
      <c r="O3114" s="360">
        <v>0.49740000000000001</v>
      </c>
      <c r="P3114" s="344">
        <v>3.73</v>
      </c>
      <c r="Q3114" s="360">
        <v>0.52280000000000004</v>
      </c>
      <c r="R3114" s="344">
        <v>4.0599999999999996</v>
      </c>
    </row>
    <row r="3115" spans="1:18">
      <c r="A3115" s="296">
        <v>2003925</v>
      </c>
      <c r="B3115" s="343" t="s">
        <v>3142</v>
      </c>
      <c r="C3115" s="296" t="s">
        <v>105</v>
      </c>
      <c r="D3115" s="344">
        <v>79.3</v>
      </c>
      <c r="E3115" s="360">
        <v>0.47010000000000002</v>
      </c>
      <c r="F3115" s="344">
        <v>2.25</v>
      </c>
      <c r="G3115" s="360">
        <v>0.52439999999999998</v>
      </c>
      <c r="H3115" s="344">
        <v>2.5499999999999998</v>
      </c>
      <c r="I3115" s="360">
        <v>0.4627</v>
      </c>
      <c r="J3115" s="344">
        <v>2.44</v>
      </c>
      <c r="K3115" s="360">
        <v>0.48359999999999997</v>
      </c>
      <c r="L3115" s="344">
        <v>2.5099999999999998</v>
      </c>
      <c r="M3115" s="360">
        <v>0.47010000000000002</v>
      </c>
      <c r="N3115" s="344">
        <v>2.44</v>
      </c>
      <c r="O3115" s="360">
        <v>0.48359999999999997</v>
      </c>
      <c r="P3115" s="344">
        <v>2.33</v>
      </c>
      <c r="Q3115" s="360">
        <v>0.50639999999999996</v>
      </c>
      <c r="R3115" s="344">
        <v>2.5299999999999998</v>
      </c>
    </row>
    <row r="3116" spans="1:18">
      <c r="A3116" s="296">
        <v>2003924</v>
      </c>
      <c r="B3116" s="343" t="s">
        <v>3143</v>
      </c>
      <c r="C3116" s="296" t="s">
        <v>105</v>
      </c>
      <c r="D3116" s="344">
        <v>60.13</v>
      </c>
      <c r="E3116" s="360">
        <v>0.65820000000000001</v>
      </c>
      <c r="F3116" s="344">
        <v>3.32</v>
      </c>
      <c r="G3116" s="360">
        <v>0.70179999999999998</v>
      </c>
      <c r="H3116" s="344">
        <v>3.51</v>
      </c>
      <c r="I3116" s="360">
        <v>0.66379999999999995</v>
      </c>
      <c r="J3116" s="344">
        <v>3.43</v>
      </c>
      <c r="K3116" s="360">
        <v>0.67930000000000001</v>
      </c>
      <c r="L3116" s="344">
        <v>3.47</v>
      </c>
      <c r="M3116" s="360">
        <v>0.67149999999999999</v>
      </c>
      <c r="N3116" s="344">
        <v>3.44</v>
      </c>
      <c r="O3116" s="360">
        <v>0.67730000000000001</v>
      </c>
      <c r="P3116" s="344">
        <v>3.34</v>
      </c>
      <c r="Q3116" s="360">
        <v>0.6976</v>
      </c>
      <c r="R3116" s="344">
        <v>3.47</v>
      </c>
    </row>
    <row r="3117" spans="1:18">
      <c r="A3117" s="296">
        <v>2003611</v>
      </c>
      <c r="B3117" s="343" t="s">
        <v>3144</v>
      </c>
      <c r="C3117" s="296" t="s">
        <v>105</v>
      </c>
      <c r="D3117" s="344">
        <v>66.2</v>
      </c>
      <c r="E3117" s="360">
        <v>0.42430000000000001</v>
      </c>
      <c r="F3117" s="344">
        <v>20.12</v>
      </c>
      <c r="G3117" s="360">
        <v>0.5363</v>
      </c>
      <c r="H3117" s="344">
        <v>22.66</v>
      </c>
      <c r="I3117" s="360">
        <v>0.34200000000000003</v>
      </c>
      <c r="J3117" s="344">
        <v>20.71</v>
      </c>
      <c r="K3117" s="360">
        <v>0.45340000000000003</v>
      </c>
      <c r="L3117" s="344">
        <v>21.83</v>
      </c>
      <c r="M3117" s="360">
        <v>0.19059999999999999</v>
      </c>
      <c r="N3117" s="344">
        <v>21.35</v>
      </c>
      <c r="O3117" s="360">
        <v>0.36299999999999999</v>
      </c>
      <c r="P3117" s="344">
        <v>20.190000000000001</v>
      </c>
      <c r="Q3117" s="360">
        <v>0.46510000000000001</v>
      </c>
      <c r="R3117" s="344">
        <v>21.54</v>
      </c>
    </row>
    <row r="3118" spans="1:18">
      <c r="A3118" s="296">
        <v>2003610</v>
      </c>
      <c r="B3118" s="343" t="s">
        <v>3145</v>
      </c>
      <c r="C3118" s="296" t="s">
        <v>105</v>
      </c>
      <c r="D3118" s="344">
        <v>50.47</v>
      </c>
      <c r="E3118" s="360">
        <v>0.42020000000000002</v>
      </c>
      <c r="F3118" s="344">
        <v>15.1</v>
      </c>
      <c r="G3118" s="360">
        <v>0.54300000000000004</v>
      </c>
      <c r="H3118" s="344">
        <v>16.920000000000002</v>
      </c>
      <c r="I3118" s="360">
        <v>0.318</v>
      </c>
      <c r="J3118" s="344">
        <v>15.36</v>
      </c>
      <c r="K3118" s="360">
        <v>0.45250000000000001</v>
      </c>
      <c r="L3118" s="344">
        <v>16.23</v>
      </c>
      <c r="M3118" s="360">
        <v>0.1343</v>
      </c>
      <c r="N3118" s="344">
        <v>15.91</v>
      </c>
      <c r="O3118" s="360">
        <v>0.3382</v>
      </c>
      <c r="P3118" s="344">
        <v>15.04</v>
      </c>
      <c r="Q3118" s="360">
        <v>0.46210000000000001</v>
      </c>
      <c r="R3118" s="344">
        <v>15.92</v>
      </c>
    </row>
    <row r="3119" spans="1:18">
      <c r="A3119" s="296">
        <v>2003820</v>
      </c>
      <c r="B3119" s="343" t="s">
        <v>3146</v>
      </c>
      <c r="C3119" s="296" t="s">
        <v>26</v>
      </c>
      <c r="D3119" s="344">
        <v>20.16</v>
      </c>
      <c r="E3119" s="360">
        <v>0.41599999999999998</v>
      </c>
      <c r="F3119" s="344">
        <v>14.52</v>
      </c>
      <c r="G3119" s="360">
        <v>0.5413</v>
      </c>
      <c r="H3119" s="344">
        <v>16.21</v>
      </c>
      <c r="I3119" s="360">
        <v>0.31090000000000001</v>
      </c>
      <c r="J3119" s="344">
        <v>14.71</v>
      </c>
      <c r="K3119" s="360">
        <v>0.44940000000000002</v>
      </c>
      <c r="L3119" s="344">
        <v>15.54</v>
      </c>
      <c r="M3119" s="360">
        <v>0.11840000000000001</v>
      </c>
      <c r="N3119" s="344">
        <v>15.25</v>
      </c>
      <c r="O3119" s="360">
        <v>0.33050000000000002</v>
      </c>
      <c r="P3119" s="344">
        <v>14.42</v>
      </c>
      <c r="Q3119" s="360">
        <v>0.45839999999999997</v>
      </c>
      <c r="R3119" s="344">
        <v>15.21</v>
      </c>
    </row>
    <row r="3120" spans="1:18">
      <c r="A3120" s="296">
        <v>2003821</v>
      </c>
      <c r="B3120" s="343" t="s">
        <v>3147</v>
      </c>
      <c r="C3120" s="296" t="s">
        <v>26</v>
      </c>
      <c r="D3120" s="344">
        <v>17.62</v>
      </c>
      <c r="E3120" s="360">
        <v>0.42530000000000001</v>
      </c>
      <c r="F3120" s="344">
        <v>14.47</v>
      </c>
      <c r="G3120" s="360">
        <v>0.55079999999999996</v>
      </c>
      <c r="H3120" s="344">
        <v>16.079999999999998</v>
      </c>
      <c r="I3120" s="360">
        <v>0.32029999999999997</v>
      </c>
      <c r="J3120" s="344">
        <v>14.61</v>
      </c>
      <c r="K3120" s="360">
        <v>0.46</v>
      </c>
      <c r="L3120" s="344">
        <v>15.41</v>
      </c>
      <c r="M3120" s="360">
        <v>0.1265</v>
      </c>
      <c r="N3120" s="344">
        <v>15.15</v>
      </c>
      <c r="O3120" s="360">
        <v>0.33989999999999998</v>
      </c>
      <c r="P3120" s="344">
        <v>14.34</v>
      </c>
      <c r="Q3120" s="360">
        <v>0.46860000000000002</v>
      </c>
      <c r="R3120" s="344">
        <v>15.06</v>
      </c>
    </row>
    <row r="3121" spans="1:18">
      <c r="A3121" s="296">
        <v>2003842</v>
      </c>
      <c r="B3121" s="343" t="s">
        <v>3148</v>
      </c>
      <c r="C3121" s="296" t="s">
        <v>113</v>
      </c>
      <c r="D3121" s="344">
        <v>69.88</v>
      </c>
      <c r="E3121" s="360">
        <v>0.41639999999999999</v>
      </c>
      <c r="F3121" s="344">
        <v>13.11</v>
      </c>
      <c r="G3121" s="360">
        <v>0.54920000000000002</v>
      </c>
      <c r="H3121" s="344">
        <v>14.51</v>
      </c>
      <c r="I3121" s="360">
        <v>0.3019</v>
      </c>
      <c r="J3121" s="344">
        <v>13.15</v>
      </c>
      <c r="K3121" s="360">
        <v>0.45250000000000001</v>
      </c>
      <c r="L3121" s="344">
        <v>13.87</v>
      </c>
      <c r="M3121" s="360">
        <v>8.5099999999999995E-2</v>
      </c>
      <c r="N3121" s="344">
        <v>13.67</v>
      </c>
      <c r="O3121" s="360">
        <v>0.32040000000000002</v>
      </c>
      <c r="P3121" s="344">
        <v>12.93</v>
      </c>
      <c r="Q3121" s="360">
        <v>0.4602</v>
      </c>
      <c r="R3121" s="344">
        <v>13.53</v>
      </c>
    </row>
    <row r="3122" spans="1:18">
      <c r="A3122" s="296">
        <v>2003103</v>
      </c>
      <c r="B3122" s="343" t="s">
        <v>3149</v>
      </c>
      <c r="C3122" s="296" t="s">
        <v>26</v>
      </c>
      <c r="D3122" s="344">
        <v>197.92</v>
      </c>
      <c r="E3122" s="360">
        <v>0.46339999999999998</v>
      </c>
      <c r="F3122" s="344">
        <v>14.18</v>
      </c>
      <c r="G3122" s="360">
        <v>0.58889999999999998</v>
      </c>
      <c r="H3122" s="344">
        <v>15.47</v>
      </c>
      <c r="I3122" s="360">
        <v>0.35749999999999998</v>
      </c>
      <c r="J3122" s="344">
        <v>14.15</v>
      </c>
      <c r="K3122" s="360">
        <v>0.50180000000000002</v>
      </c>
      <c r="L3122" s="344">
        <v>14.83</v>
      </c>
      <c r="M3122" s="360">
        <v>0.15709999999999999</v>
      </c>
      <c r="N3122" s="344">
        <v>14.67</v>
      </c>
      <c r="O3122" s="360">
        <v>0.377</v>
      </c>
      <c r="P3122" s="344">
        <v>13.95</v>
      </c>
      <c r="Q3122" s="360">
        <v>0.50900000000000001</v>
      </c>
      <c r="R3122" s="344">
        <v>14.47</v>
      </c>
    </row>
    <row r="3123" spans="1:18">
      <c r="A3123" s="296">
        <v>2003104</v>
      </c>
      <c r="B3123" s="343" t="s">
        <v>3150</v>
      </c>
      <c r="C3123" s="296" t="s">
        <v>26</v>
      </c>
      <c r="D3123" s="344">
        <v>171</v>
      </c>
      <c r="E3123" s="360">
        <v>0.4168</v>
      </c>
      <c r="F3123" s="344">
        <v>15.8</v>
      </c>
      <c r="G3123" s="360">
        <v>0.54179999999999995</v>
      </c>
      <c r="H3123" s="344">
        <v>17.649999999999999</v>
      </c>
      <c r="I3123" s="360">
        <v>0.31950000000000001</v>
      </c>
      <c r="J3123" s="344">
        <v>16.05</v>
      </c>
      <c r="K3123" s="360">
        <v>0.44919999999999999</v>
      </c>
      <c r="L3123" s="344">
        <v>16.920000000000002</v>
      </c>
      <c r="M3123" s="360">
        <v>0.1288</v>
      </c>
      <c r="N3123" s="344">
        <v>16.62</v>
      </c>
      <c r="O3123" s="360">
        <v>0.33939999999999998</v>
      </c>
      <c r="P3123" s="344">
        <v>15.71</v>
      </c>
      <c r="Q3123" s="360">
        <v>0.45889999999999997</v>
      </c>
      <c r="R3123" s="344">
        <v>16.600000000000001</v>
      </c>
    </row>
    <row r="3124" spans="1:18">
      <c r="A3124" s="296">
        <v>2003115</v>
      </c>
      <c r="B3124" s="343" t="s">
        <v>3151</v>
      </c>
      <c r="C3124" s="296" t="s">
        <v>26</v>
      </c>
      <c r="D3124" s="344">
        <v>291.49</v>
      </c>
      <c r="E3124" s="360">
        <v>0.42620000000000002</v>
      </c>
      <c r="F3124" s="344">
        <v>15.87</v>
      </c>
      <c r="G3124" s="360">
        <v>0.53620000000000001</v>
      </c>
      <c r="H3124" s="344">
        <v>17.61</v>
      </c>
      <c r="I3124" s="360">
        <v>0.33789999999999998</v>
      </c>
      <c r="J3124" s="344">
        <v>16.170000000000002</v>
      </c>
      <c r="K3124" s="360">
        <v>0.45889999999999997</v>
      </c>
      <c r="L3124" s="344">
        <v>16.54</v>
      </c>
      <c r="M3124" s="360">
        <v>0.1318</v>
      </c>
      <c r="N3124" s="344">
        <v>16.68</v>
      </c>
      <c r="O3124" s="360">
        <v>0.35670000000000002</v>
      </c>
      <c r="P3124" s="344">
        <v>15.79</v>
      </c>
      <c r="Q3124" s="360">
        <v>0.46989999999999998</v>
      </c>
      <c r="R3124" s="344">
        <v>16.649999999999999</v>
      </c>
    </row>
    <row r="3125" spans="1:18">
      <c r="A3125" s="296">
        <v>2003116</v>
      </c>
      <c r="B3125" s="343" t="s">
        <v>3152</v>
      </c>
      <c r="C3125" s="296" t="s">
        <v>26</v>
      </c>
      <c r="D3125" s="344">
        <v>250.21</v>
      </c>
      <c r="E3125" s="360">
        <v>0.41260000000000002</v>
      </c>
      <c r="F3125" s="344">
        <v>15.22</v>
      </c>
      <c r="G3125" s="360">
        <v>0.54010000000000002</v>
      </c>
      <c r="H3125" s="344">
        <v>16.940000000000001</v>
      </c>
      <c r="I3125" s="360">
        <v>0.31290000000000001</v>
      </c>
      <c r="J3125" s="344">
        <v>15.4</v>
      </c>
      <c r="K3125" s="360">
        <v>0.4461</v>
      </c>
      <c r="L3125" s="344">
        <v>16.23</v>
      </c>
      <c r="M3125" s="360">
        <v>0.1134</v>
      </c>
      <c r="N3125" s="344">
        <v>15.96</v>
      </c>
      <c r="O3125" s="360">
        <v>0.33210000000000001</v>
      </c>
      <c r="P3125" s="344">
        <v>15.09</v>
      </c>
      <c r="Q3125" s="360">
        <v>0.45529999999999998</v>
      </c>
      <c r="R3125" s="344">
        <v>15.89</v>
      </c>
    </row>
    <row r="3126" spans="1:18">
      <c r="A3126" s="296">
        <v>2003105</v>
      </c>
      <c r="B3126" s="343" t="s">
        <v>3153</v>
      </c>
      <c r="C3126" s="296" t="s">
        <v>26</v>
      </c>
      <c r="D3126" s="344">
        <v>210.31</v>
      </c>
      <c r="E3126" s="360">
        <v>0.4224</v>
      </c>
      <c r="F3126" s="344">
        <v>15.29</v>
      </c>
      <c r="G3126" s="360">
        <v>0.5343</v>
      </c>
      <c r="H3126" s="344">
        <v>16.899999999999999</v>
      </c>
      <c r="I3126" s="360">
        <v>0.33200000000000002</v>
      </c>
      <c r="J3126" s="344">
        <v>15.52</v>
      </c>
      <c r="K3126" s="360">
        <v>0.45619999999999999</v>
      </c>
      <c r="L3126" s="344">
        <v>15.85</v>
      </c>
      <c r="M3126" s="360">
        <v>0.11609999999999999</v>
      </c>
      <c r="N3126" s="344">
        <v>16.02</v>
      </c>
      <c r="O3126" s="360">
        <v>0.35020000000000001</v>
      </c>
      <c r="P3126" s="344">
        <v>15.17</v>
      </c>
      <c r="Q3126" s="360">
        <v>0.4667</v>
      </c>
      <c r="R3126" s="344">
        <v>15.94</v>
      </c>
    </row>
    <row r="3127" spans="1:18">
      <c r="A3127" s="296">
        <v>2003106</v>
      </c>
      <c r="B3127" s="343" t="s">
        <v>3154</v>
      </c>
      <c r="C3127" s="296" t="s">
        <v>26</v>
      </c>
      <c r="D3127" s="344">
        <v>182.24</v>
      </c>
      <c r="E3127" s="360">
        <v>0.42149999999999999</v>
      </c>
      <c r="F3127" s="344">
        <v>15.17</v>
      </c>
      <c r="G3127" s="360">
        <v>0.54910000000000003</v>
      </c>
      <c r="H3127" s="344">
        <v>16.809999999999999</v>
      </c>
      <c r="I3127" s="360">
        <v>0.32179999999999997</v>
      </c>
      <c r="J3127" s="344">
        <v>15.3</v>
      </c>
      <c r="K3127" s="360">
        <v>0.45619999999999999</v>
      </c>
      <c r="L3127" s="344">
        <v>16.100000000000001</v>
      </c>
      <c r="M3127" s="360">
        <v>0.1211</v>
      </c>
      <c r="N3127" s="344">
        <v>15.86</v>
      </c>
      <c r="O3127" s="360">
        <v>0.34110000000000001</v>
      </c>
      <c r="P3127" s="344">
        <v>15.01</v>
      </c>
      <c r="Q3127" s="360">
        <v>0.46500000000000002</v>
      </c>
      <c r="R3127" s="344">
        <v>15.74</v>
      </c>
    </row>
    <row r="3128" spans="1:18">
      <c r="A3128" s="296">
        <v>2003117</v>
      </c>
      <c r="B3128" s="343" t="s">
        <v>3155</v>
      </c>
      <c r="C3128" s="296" t="s">
        <v>26</v>
      </c>
      <c r="D3128" s="344">
        <v>308.98</v>
      </c>
      <c r="E3128" s="360">
        <v>0.43130000000000002</v>
      </c>
      <c r="F3128" s="344">
        <v>15.24</v>
      </c>
      <c r="G3128" s="360">
        <v>0.54330000000000001</v>
      </c>
      <c r="H3128" s="344">
        <v>16.77</v>
      </c>
      <c r="I3128" s="360">
        <v>0.34110000000000001</v>
      </c>
      <c r="J3128" s="344">
        <v>15.42</v>
      </c>
      <c r="K3128" s="360">
        <v>0.46629999999999999</v>
      </c>
      <c r="L3128" s="344">
        <v>15.72</v>
      </c>
      <c r="M3128" s="360">
        <v>0.124</v>
      </c>
      <c r="N3128" s="344">
        <v>15.92</v>
      </c>
      <c r="O3128" s="360">
        <v>0.35930000000000001</v>
      </c>
      <c r="P3128" s="344">
        <v>15.09</v>
      </c>
      <c r="Q3128" s="360">
        <v>0.47649999999999998</v>
      </c>
      <c r="R3128" s="344">
        <v>15.79</v>
      </c>
    </row>
    <row r="3129" spans="1:18">
      <c r="A3129" s="296">
        <v>2003118</v>
      </c>
      <c r="B3129" s="343" t="s">
        <v>3156</v>
      </c>
      <c r="C3129" s="296" t="s">
        <v>26</v>
      </c>
      <c r="D3129" s="344">
        <v>266.08999999999997</v>
      </c>
      <c r="E3129" s="360">
        <v>0.41260000000000002</v>
      </c>
      <c r="F3129" s="344">
        <v>13.81</v>
      </c>
      <c r="G3129" s="360">
        <v>0.5474</v>
      </c>
      <c r="H3129" s="344">
        <v>15.24</v>
      </c>
      <c r="I3129" s="360">
        <v>0.30449999999999999</v>
      </c>
      <c r="J3129" s="344">
        <v>13.85</v>
      </c>
      <c r="K3129" s="360">
        <v>0.44840000000000002</v>
      </c>
      <c r="L3129" s="344">
        <v>14.56</v>
      </c>
      <c r="M3129" s="360">
        <v>8.1000000000000003E-2</v>
      </c>
      <c r="N3129" s="344">
        <v>14.38</v>
      </c>
      <c r="O3129" s="360">
        <v>0.32269999999999999</v>
      </c>
      <c r="P3129" s="344">
        <v>13.61</v>
      </c>
      <c r="Q3129" s="360">
        <v>0.45629999999999998</v>
      </c>
      <c r="R3129" s="344">
        <v>14.21</v>
      </c>
    </row>
    <row r="3130" spans="1:18">
      <c r="A3130" s="296">
        <v>2003107</v>
      </c>
      <c r="B3130" s="343" t="s">
        <v>3157</v>
      </c>
      <c r="C3130" s="296" t="s">
        <v>26</v>
      </c>
      <c r="D3130" s="344">
        <v>185.59</v>
      </c>
      <c r="E3130" s="360">
        <v>0.42349999999999999</v>
      </c>
      <c r="F3130" s="344">
        <v>13.88</v>
      </c>
      <c r="G3130" s="360">
        <v>0.54110000000000003</v>
      </c>
      <c r="H3130" s="344">
        <v>15.2</v>
      </c>
      <c r="I3130" s="360">
        <v>0.32569999999999999</v>
      </c>
      <c r="J3130" s="344">
        <v>13.97</v>
      </c>
      <c r="K3130" s="360">
        <v>0.45960000000000001</v>
      </c>
      <c r="L3130" s="344">
        <v>14.18</v>
      </c>
      <c r="M3130" s="360">
        <v>8.3199999999999996E-2</v>
      </c>
      <c r="N3130" s="344">
        <v>14.44</v>
      </c>
      <c r="O3130" s="360">
        <v>0.34279999999999999</v>
      </c>
      <c r="P3130" s="344">
        <v>13.69</v>
      </c>
      <c r="Q3130" s="360">
        <v>0.46899999999999997</v>
      </c>
      <c r="R3130" s="344">
        <v>14.26</v>
      </c>
    </row>
    <row r="3131" spans="1:18">
      <c r="A3131" s="296">
        <v>2003108</v>
      </c>
      <c r="B3131" s="343" t="s">
        <v>3158</v>
      </c>
      <c r="C3131" s="296" t="s">
        <v>26</v>
      </c>
      <c r="D3131" s="344">
        <v>161.63999999999999</v>
      </c>
      <c r="E3131" s="360">
        <v>0.4577</v>
      </c>
      <c r="F3131" s="344">
        <v>14.88</v>
      </c>
      <c r="G3131" s="360">
        <v>0.58530000000000004</v>
      </c>
      <c r="H3131" s="344">
        <v>16.2</v>
      </c>
      <c r="I3131" s="360">
        <v>0.3574</v>
      </c>
      <c r="J3131" s="344">
        <v>14.84</v>
      </c>
      <c r="K3131" s="360">
        <v>0.496</v>
      </c>
      <c r="L3131" s="344">
        <v>15.52</v>
      </c>
      <c r="M3131" s="360">
        <v>0.15010000000000001</v>
      </c>
      <c r="N3131" s="344">
        <v>15.38</v>
      </c>
      <c r="O3131" s="360">
        <v>0.3765</v>
      </c>
      <c r="P3131" s="344">
        <v>14.62</v>
      </c>
      <c r="Q3131" s="360">
        <v>0.50339999999999996</v>
      </c>
      <c r="R3131" s="344">
        <v>15.15</v>
      </c>
    </row>
    <row r="3132" spans="1:18">
      <c r="A3132" s="296">
        <v>2003119</v>
      </c>
      <c r="B3132" s="343" t="s">
        <v>3159</v>
      </c>
      <c r="C3132" s="296" t="s">
        <v>26</v>
      </c>
      <c r="D3132" s="344">
        <v>269.08</v>
      </c>
      <c r="E3132" s="360">
        <v>0.46760000000000002</v>
      </c>
      <c r="F3132" s="344">
        <v>14.95</v>
      </c>
      <c r="G3132" s="360">
        <v>0.57930000000000004</v>
      </c>
      <c r="H3132" s="344">
        <v>16.16</v>
      </c>
      <c r="I3132" s="360">
        <v>0.3775</v>
      </c>
      <c r="J3132" s="344">
        <v>14.96</v>
      </c>
      <c r="K3132" s="360">
        <v>0.50600000000000001</v>
      </c>
      <c r="L3132" s="344">
        <v>15.14</v>
      </c>
      <c r="M3132" s="360">
        <v>0.15390000000000001</v>
      </c>
      <c r="N3132" s="344">
        <v>15.44</v>
      </c>
      <c r="O3132" s="360">
        <v>0.39510000000000001</v>
      </c>
      <c r="P3132" s="344">
        <v>14.7</v>
      </c>
      <c r="Q3132" s="360">
        <v>0.51500000000000001</v>
      </c>
      <c r="R3132" s="344">
        <v>15.2</v>
      </c>
    </row>
    <row r="3133" spans="1:18">
      <c r="A3133" s="296">
        <v>2003120</v>
      </c>
      <c r="B3133" s="343" t="s">
        <v>3160</v>
      </c>
      <c r="C3133" s="296" t="s">
        <v>26</v>
      </c>
      <c r="D3133" s="344">
        <v>233.69</v>
      </c>
      <c r="E3133" s="360">
        <v>0.45760000000000001</v>
      </c>
      <c r="F3133" s="344">
        <v>8.1</v>
      </c>
      <c r="G3133" s="360">
        <v>0.51359999999999995</v>
      </c>
      <c r="H3133" s="344">
        <v>9.4600000000000009</v>
      </c>
      <c r="I3133" s="360">
        <v>0.43969999999999998</v>
      </c>
      <c r="J3133" s="344">
        <v>8.85</v>
      </c>
      <c r="K3133" s="360">
        <v>0.47010000000000002</v>
      </c>
      <c r="L3133" s="344">
        <v>9.3000000000000007</v>
      </c>
      <c r="M3133" s="360">
        <v>0.44729999999999998</v>
      </c>
      <c r="N3133" s="344">
        <v>8.94</v>
      </c>
      <c r="O3133" s="360">
        <v>0.46529999999999999</v>
      </c>
      <c r="P3133" s="344">
        <v>8.4600000000000009</v>
      </c>
      <c r="Q3133" s="360">
        <v>0.49170000000000003</v>
      </c>
      <c r="R3133" s="344">
        <v>9.39</v>
      </c>
    </row>
    <row r="3134" spans="1:18">
      <c r="A3134" s="296">
        <v>2003109</v>
      </c>
      <c r="B3134" s="343" t="s">
        <v>3161</v>
      </c>
      <c r="C3134" s="296" t="s">
        <v>26</v>
      </c>
      <c r="D3134" s="344">
        <v>195.89</v>
      </c>
      <c r="E3134" s="360">
        <v>0.44729999999999998</v>
      </c>
      <c r="F3134" s="344">
        <v>7</v>
      </c>
      <c r="G3134" s="360">
        <v>0.50290000000000001</v>
      </c>
      <c r="H3134" s="344">
        <v>8.1199999999999992</v>
      </c>
      <c r="I3134" s="360">
        <v>0.4335</v>
      </c>
      <c r="J3134" s="344">
        <v>7.63</v>
      </c>
      <c r="K3134" s="360">
        <v>0.46129999999999999</v>
      </c>
      <c r="L3134" s="344">
        <v>7.98</v>
      </c>
      <c r="M3134" s="360">
        <v>0.44109999999999999</v>
      </c>
      <c r="N3134" s="344">
        <v>7.68</v>
      </c>
      <c r="O3134" s="360">
        <v>0.45829999999999999</v>
      </c>
      <c r="P3134" s="344">
        <v>7.28</v>
      </c>
      <c r="Q3134" s="360">
        <v>0.48349999999999999</v>
      </c>
      <c r="R3134" s="344">
        <v>8.0399999999999991</v>
      </c>
    </row>
    <row r="3135" spans="1:18">
      <c r="A3135" s="296">
        <v>2003110</v>
      </c>
      <c r="B3135" s="343" t="s">
        <v>3162</v>
      </c>
      <c r="C3135" s="296" t="s">
        <v>26</v>
      </c>
      <c r="D3135" s="344">
        <v>171.09</v>
      </c>
      <c r="E3135" s="360">
        <v>0.48249999999999998</v>
      </c>
      <c r="F3135" s="344">
        <v>6.92</v>
      </c>
      <c r="G3135" s="360">
        <v>0.53759999999999997</v>
      </c>
      <c r="H3135" s="344">
        <v>7.88</v>
      </c>
      <c r="I3135" s="360">
        <v>0.47210000000000002</v>
      </c>
      <c r="J3135" s="344">
        <v>7.46</v>
      </c>
      <c r="K3135" s="360">
        <v>0.49869999999999998</v>
      </c>
      <c r="L3135" s="344">
        <v>7.74</v>
      </c>
      <c r="M3135" s="360">
        <v>0.48060000000000003</v>
      </c>
      <c r="N3135" s="344">
        <v>7.51</v>
      </c>
      <c r="O3135" s="360">
        <v>0.49530000000000002</v>
      </c>
      <c r="P3135" s="344">
        <v>7.14</v>
      </c>
      <c r="Q3135" s="360">
        <v>0.52100000000000002</v>
      </c>
      <c r="R3135" s="344">
        <v>7.79</v>
      </c>
    </row>
    <row r="3136" spans="1:18">
      <c r="A3136" s="296">
        <v>2003121</v>
      </c>
      <c r="B3136" s="343" t="s">
        <v>3163</v>
      </c>
      <c r="C3136" s="296" t="s">
        <v>26</v>
      </c>
      <c r="D3136" s="344">
        <v>283.7</v>
      </c>
      <c r="E3136" s="360">
        <v>0.46579999999999999</v>
      </c>
      <c r="F3136" s="344">
        <v>4.33</v>
      </c>
      <c r="G3136" s="360">
        <v>0.51959999999999995</v>
      </c>
      <c r="H3136" s="344">
        <v>4.92</v>
      </c>
      <c r="I3136" s="360">
        <v>0.45729999999999998</v>
      </c>
      <c r="J3136" s="344">
        <v>4.66</v>
      </c>
      <c r="K3136" s="360">
        <v>0.48280000000000001</v>
      </c>
      <c r="L3136" s="344">
        <v>4.82</v>
      </c>
      <c r="M3136" s="360">
        <v>0.46679999999999999</v>
      </c>
      <c r="N3136" s="344">
        <v>4.6900000000000004</v>
      </c>
      <c r="O3136" s="360">
        <v>0.47970000000000002</v>
      </c>
      <c r="P3136" s="344">
        <v>4.46</v>
      </c>
      <c r="Q3136" s="360">
        <v>0.50449999999999995</v>
      </c>
      <c r="R3136" s="344">
        <v>4.8499999999999996</v>
      </c>
    </row>
    <row r="3137" spans="1:18">
      <c r="A3137" s="296">
        <v>2003122</v>
      </c>
      <c r="B3137" s="343" t="s">
        <v>3164</v>
      </c>
      <c r="C3137" s="296" t="s">
        <v>26</v>
      </c>
      <c r="D3137" s="344">
        <v>247.12</v>
      </c>
      <c r="E3137" s="360">
        <v>0.65880000000000005</v>
      </c>
      <c r="F3137" s="344">
        <v>6.33</v>
      </c>
      <c r="G3137" s="360">
        <v>0.7046</v>
      </c>
      <c r="H3137" s="344">
        <v>6.7</v>
      </c>
      <c r="I3137" s="360">
        <v>0.66569999999999996</v>
      </c>
      <c r="J3137" s="344">
        <v>6.55</v>
      </c>
      <c r="K3137" s="360">
        <v>0.68089999999999995</v>
      </c>
      <c r="L3137" s="344">
        <v>6.62</v>
      </c>
      <c r="M3137" s="360">
        <v>0.67369999999999997</v>
      </c>
      <c r="N3137" s="344">
        <v>6.56</v>
      </c>
      <c r="O3137" s="360">
        <v>0.67989999999999995</v>
      </c>
      <c r="P3137" s="344">
        <v>6.37</v>
      </c>
      <c r="Q3137" s="360">
        <v>0.70020000000000004</v>
      </c>
      <c r="R3137" s="344">
        <v>6.61</v>
      </c>
    </row>
    <row r="3138" spans="1:18">
      <c r="A3138" s="296">
        <v>2003111</v>
      </c>
      <c r="B3138" s="343" t="s">
        <v>3165</v>
      </c>
      <c r="C3138" s="296" t="s">
        <v>26</v>
      </c>
      <c r="D3138" s="344">
        <v>208.19</v>
      </c>
      <c r="E3138" s="360">
        <v>0.4274</v>
      </c>
      <c r="F3138" s="344">
        <v>19.39</v>
      </c>
      <c r="G3138" s="360">
        <v>0.53739999999999999</v>
      </c>
      <c r="H3138" s="344">
        <v>21.9</v>
      </c>
      <c r="I3138" s="360">
        <v>0.34160000000000001</v>
      </c>
      <c r="J3138" s="344">
        <v>20</v>
      </c>
      <c r="K3138" s="360">
        <v>0.45600000000000002</v>
      </c>
      <c r="L3138" s="344">
        <v>21.11</v>
      </c>
      <c r="M3138" s="360">
        <v>0.1971</v>
      </c>
      <c r="N3138" s="344">
        <v>20.62</v>
      </c>
      <c r="O3138" s="360">
        <v>0.36280000000000001</v>
      </c>
      <c r="P3138" s="344">
        <v>19.489999999999998</v>
      </c>
      <c r="Q3138" s="360">
        <v>0.46789999999999998</v>
      </c>
      <c r="R3138" s="344">
        <v>20.83</v>
      </c>
    </row>
    <row r="3139" spans="1:18">
      <c r="A3139" s="296">
        <v>2003112</v>
      </c>
      <c r="B3139" s="343" t="s">
        <v>3166</v>
      </c>
      <c r="C3139" s="296" t="s">
        <v>26</v>
      </c>
      <c r="D3139" s="344">
        <v>182.38</v>
      </c>
      <c r="E3139" s="360">
        <v>0.42149999999999999</v>
      </c>
      <c r="F3139" s="344">
        <v>18.29</v>
      </c>
      <c r="G3139" s="360">
        <v>0.53469999999999995</v>
      </c>
      <c r="H3139" s="344">
        <v>20.56</v>
      </c>
      <c r="I3139" s="360">
        <v>0.3327</v>
      </c>
      <c r="J3139" s="344">
        <v>18.78</v>
      </c>
      <c r="K3139" s="360">
        <v>0.45150000000000001</v>
      </c>
      <c r="L3139" s="344">
        <v>19.79</v>
      </c>
      <c r="M3139" s="360">
        <v>0.1779</v>
      </c>
      <c r="N3139" s="344">
        <v>19.36</v>
      </c>
      <c r="O3139" s="360">
        <v>0.3533</v>
      </c>
      <c r="P3139" s="344">
        <v>18.309999999999999</v>
      </c>
      <c r="Q3139" s="360">
        <v>0.46310000000000001</v>
      </c>
      <c r="R3139" s="344">
        <v>19.48</v>
      </c>
    </row>
    <row r="3140" spans="1:18">
      <c r="A3140" s="296">
        <v>2003123</v>
      </c>
      <c r="B3140" s="343" t="s">
        <v>3167</v>
      </c>
      <c r="C3140" s="296" t="s">
        <v>26</v>
      </c>
      <c r="D3140" s="344">
        <v>301.31</v>
      </c>
      <c r="E3140" s="360">
        <v>0.43490000000000001</v>
      </c>
      <c r="F3140" s="344">
        <v>18.21</v>
      </c>
      <c r="G3140" s="360">
        <v>0.54810000000000003</v>
      </c>
      <c r="H3140" s="344">
        <v>20.32</v>
      </c>
      <c r="I3140" s="360">
        <v>0.34649999999999997</v>
      </c>
      <c r="J3140" s="344">
        <v>18.61</v>
      </c>
      <c r="K3140" s="360">
        <v>0.46639999999999998</v>
      </c>
      <c r="L3140" s="344">
        <v>19.55</v>
      </c>
      <c r="M3140" s="360">
        <v>0.1903</v>
      </c>
      <c r="N3140" s="344">
        <v>19.190000000000001</v>
      </c>
      <c r="O3140" s="360">
        <v>0.3669</v>
      </c>
      <c r="P3140" s="344">
        <v>18.170000000000002</v>
      </c>
      <c r="Q3140" s="360">
        <v>0.47770000000000001</v>
      </c>
      <c r="R3140" s="344">
        <v>19.23</v>
      </c>
    </row>
    <row r="3141" spans="1:18">
      <c r="A3141" s="296">
        <v>2003124</v>
      </c>
      <c r="B3141" s="343" t="s">
        <v>3168</v>
      </c>
      <c r="C3141" s="296" t="s">
        <v>26</v>
      </c>
      <c r="D3141" s="344">
        <v>263.26</v>
      </c>
      <c r="E3141" s="360">
        <v>0.42209999999999998</v>
      </c>
      <c r="F3141" s="344">
        <v>15.62</v>
      </c>
      <c r="G3141" s="360">
        <v>0.54479999999999995</v>
      </c>
      <c r="H3141" s="344">
        <v>17.36</v>
      </c>
      <c r="I3141" s="360">
        <v>0.32090000000000002</v>
      </c>
      <c r="J3141" s="344">
        <v>15.81</v>
      </c>
      <c r="K3141" s="360">
        <v>0.45600000000000002</v>
      </c>
      <c r="L3141" s="344">
        <v>16.63</v>
      </c>
      <c r="M3141" s="360">
        <v>0.1353</v>
      </c>
      <c r="N3141" s="344">
        <v>16.37</v>
      </c>
      <c r="O3141" s="360">
        <v>0.34029999999999999</v>
      </c>
      <c r="P3141" s="344">
        <v>15.49</v>
      </c>
      <c r="Q3141" s="360">
        <v>0.46550000000000002</v>
      </c>
      <c r="R3141" s="344">
        <v>16.29</v>
      </c>
    </row>
    <row r="3142" spans="1:18">
      <c r="A3142" s="296">
        <v>2003113</v>
      </c>
      <c r="B3142" s="343" t="s">
        <v>3169</v>
      </c>
      <c r="C3142" s="296" t="s">
        <v>26</v>
      </c>
      <c r="D3142" s="344">
        <v>218.49</v>
      </c>
      <c r="E3142" s="360">
        <v>0.49530000000000002</v>
      </c>
      <c r="F3142" s="344">
        <v>17.62</v>
      </c>
      <c r="G3142" s="360">
        <v>0.60840000000000005</v>
      </c>
      <c r="H3142" s="344">
        <v>19.14</v>
      </c>
      <c r="I3142" s="360">
        <v>0.40649999999999997</v>
      </c>
      <c r="J3142" s="344">
        <v>17.7</v>
      </c>
      <c r="K3142" s="360">
        <v>0.53220000000000001</v>
      </c>
      <c r="L3142" s="344">
        <v>18.43</v>
      </c>
      <c r="M3142" s="360">
        <v>0.24199999999999999</v>
      </c>
      <c r="N3142" s="344">
        <v>18.239999999999998</v>
      </c>
      <c r="O3142" s="360">
        <v>0.42649999999999999</v>
      </c>
      <c r="P3142" s="344">
        <v>17.399999999999999</v>
      </c>
      <c r="Q3142" s="360">
        <v>0.54139999999999999</v>
      </c>
      <c r="R3142" s="344">
        <v>18.05</v>
      </c>
    </row>
    <row r="3143" spans="1:18">
      <c r="A3143" s="296">
        <v>2003114</v>
      </c>
      <c r="B3143" s="343" t="s">
        <v>3170</v>
      </c>
      <c r="C3143" s="296" t="s">
        <v>26</v>
      </c>
      <c r="D3143" s="344">
        <v>191.82</v>
      </c>
      <c r="E3143" s="360">
        <v>0.43190000000000001</v>
      </c>
      <c r="F3143" s="344">
        <v>20.2</v>
      </c>
      <c r="G3143" s="360">
        <v>0.53220000000000001</v>
      </c>
      <c r="H3143" s="344">
        <v>22.61</v>
      </c>
      <c r="I3143" s="360">
        <v>0.3574</v>
      </c>
      <c r="J3143" s="344">
        <v>20.85</v>
      </c>
      <c r="K3143" s="360">
        <v>0.46089999999999998</v>
      </c>
      <c r="L3143" s="344">
        <v>21.44</v>
      </c>
      <c r="M3143" s="360">
        <v>0.19400000000000001</v>
      </c>
      <c r="N3143" s="344">
        <v>21.42</v>
      </c>
      <c r="O3143" s="360">
        <v>0.37719999999999998</v>
      </c>
      <c r="P3143" s="344">
        <v>20.27</v>
      </c>
      <c r="Q3143" s="360">
        <v>0.47410000000000002</v>
      </c>
      <c r="R3143" s="344">
        <v>21.59</v>
      </c>
    </row>
    <row r="3144" spans="1:18">
      <c r="A3144" s="296">
        <v>2003125</v>
      </c>
      <c r="B3144" s="343" t="s">
        <v>3171</v>
      </c>
      <c r="C3144" s="296" t="s">
        <v>26</v>
      </c>
      <c r="D3144" s="344">
        <v>315.93</v>
      </c>
      <c r="E3144" s="360">
        <v>0.41849999999999998</v>
      </c>
      <c r="F3144" s="344">
        <v>19.02</v>
      </c>
      <c r="G3144" s="360">
        <v>0.53359999999999996</v>
      </c>
      <c r="H3144" s="344">
        <v>21.32</v>
      </c>
      <c r="I3144" s="360">
        <v>0.33350000000000002</v>
      </c>
      <c r="J3144" s="344">
        <v>19.489999999999998</v>
      </c>
      <c r="K3144" s="360">
        <v>0.44890000000000002</v>
      </c>
      <c r="L3144" s="344">
        <v>20.51</v>
      </c>
      <c r="M3144" s="360">
        <v>0.1716</v>
      </c>
      <c r="N3144" s="344">
        <v>20.09</v>
      </c>
      <c r="O3144" s="360">
        <v>0.35389999999999999</v>
      </c>
      <c r="P3144" s="344">
        <v>19.010000000000002</v>
      </c>
      <c r="Q3144" s="360">
        <v>0.46029999999999999</v>
      </c>
      <c r="R3144" s="344">
        <v>20.190000000000001</v>
      </c>
    </row>
    <row r="3145" spans="1:18">
      <c r="A3145" s="296">
        <v>2003126</v>
      </c>
      <c r="B3145" s="343" t="s">
        <v>3172</v>
      </c>
      <c r="C3145" s="296" t="s">
        <v>26</v>
      </c>
      <c r="D3145" s="344">
        <v>276.69</v>
      </c>
      <c r="E3145" s="360">
        <v>0.42649999999999999</v>
      </c>
      <c r="F3145" s="344">
        <v>19.100000000000001</v>
      </c>
      <c r="G3145" s="360">
        <v>0.52929999999999999</v>
      </c>
      <c r="H3145" s="344">
        <v>21.27</v>
      </c>
      <c r="I3145" s="360">
        <v>0.3498</v>
      </c>
      <c r="J3145" s="344">
        <v>19.63</v>
      </c>
      <c r="K3145" s="360">
        <v>0.45700000000000002</v>
      </c>
      <c r="L3145" s="344">
        <v>20.12</v>
      </c>
      <c r="M3145" s="360">
        <v>0.17499999999999999</v>
      </c>
      <c r="N3145" s="344">
        <v>20.16</v>
      </c>
      <c r="O3145" s="360">
        <v>0.36899999999999999</v>
      </c>
      <c r="P3145" s="344">
        <v>19.09</v>
      </c>
      <c r="Q3145" s="360">
        <v>0.46989999999999998</v>
      </c>
      <c r="R3145" s="344">
        <v>20.239999999999998</v>
      </c>
    </row>
    <row r="3146" spans="1:18">
      <c r="A3146" s="296">
        <v>2003127</v>
      </c>
      <c r="B3146" s="343" t="s">
        <v>3173</v>
      </c>
      <c r="C3146" s="296" t="s">
        <v>26</v>
      </c>
      <c r="D3146" s="344">
        <v>824.82</v>
      </c>
      <c r="E3146" s="360">
        <v>0.43130000000000002</v>
      </c>
      <c r="F3146" s="344">
        <v>18.940000000000001</v>
      </c>
      <c r="G3146" s="360">
        <v>0.54649999999999999</v>
      </c>
      <c r="H3146" s="344">
        <v>21.08</v>
      </c>
      <c r="I3146" s="360">
        <v>0.3468</v>
      </c>
      <c r="J3146" s="344">
        <v>19.32</v>
      </c>
      <c r="K3146" s="360">
        <v>0.46329999999999999</v>
      </c>
      <c r="L3146" s="344">
        <v>20.27</v>
      </c>
      <c r="M3146" s="360">
        <v>0.1835</v>
      </c>
      <c r="N3146" s="344">
        <v>19.920000000000002</v>
      </c>
      <c r="O3146" s="360">
        <v>0.36699999999999999</v>
      </c>
      <c r="P3146" s="344">
        <v>18.87</v>
      </c>
      <c r="Q3146" s="360">
        <v>0.4743</v>
      </c>
      <c r="R3146" s="344">
        <v>19.940000000000001</v>
      </c>
    </row>
    <row r="3147" spans="1:18">
      <c r="A3147" s="296">
        <v>2003128</v>
      </c>
      <c r="B3147" s="343" t="s">
        <v>3174</v>
      </c>
      <c r="C3147" s="296" t="s">
        <v>26</v>
      </c>
      <c r="D3147" s="344">
        <v>692.2</v>
      </c>
      <c r="E3147" s="360">
        <v>0.43940000000000001</v>
      </c>
      <c r="F3147" s="344">
        <v>19.02</v>
      </c>
      <c r="G3147" s="360">
        <v>0.54210000000000003</v>
      </c>
      <c r="H3147" s="344">
        <v>21.03</v>
      </c>
      <c r="I3147" s="360">
        <v>0.36330000000000001</v>
      </c>
      <c r="J3147" s="344">
        <v>19.46</v>
      </c>
      <c r="K3147" s="360">
        <v>0.47120000000000001</v>
      </c>
      <c r="L3147" s="344">
        <v>19.88</v>
      </c>
      <c r="M3147" s="360">
        <v>0.18709999999999999</v>
      </c>
      <c r="N3147" s="344">
        <v>19.989999999999998</v>
      </c>
      <c r="O3147" s="360">
        <v>0.38219999999999998</v>
      </c>
      <c r="P3147" s="344">
        <v>18.95</v>
      </c>
      <c r="Q3147" s="360">
        <v>0.4839</v>
      </c>
      <c r="R3147" s="344">
        <v>19.989999999999998</v>
      </c>
    </row>
    <row r="3148" spans="1:18">
      <c r="A3148" s="296">
        <v>2003147</v>
      </c>
      <c r="B3148" s="343" t="s">
        <v>3175</v>
      </c>
      <c r="C3148" s="296" t="s">
        <v>26</v>
      </c>
      <c r="D3148" s="344">
        <v>1128.26</v>
      </c>
      <c r="E3148" s="360">
        <v>0.41860000000000003</v>
      </c>
      <c r="F3148" s="344">
        <v>16.350000000000001</v>
      </c>
      <c r="G3148" s="360">
        <v>0.54310000000000003</v>
      </c>
      <c r="H3148" s="344">
        <v>18.12</v>
      </c>
      <c r="I3148" s="360">
        <v>0.32229999999999998</v>
      </c>
      <c r="J3148" s="344">
        <v>16.52</v>
      </c>
      <c r="K3148" s="360">
        <v>0.45279999999999998</v>
      </c>
      <c r="L3148" s="344">
        <v>17.350000000000001</v>
      </c>
      <c r="M3148" s="360">
        <v>0.12970000000000001</v>
      </c>
      <c r="N3148" s="344">
        <v>17.100000000000001</v>
      </c>
      <c r="O3148" s="360">
        <v>0.34150000000000003</v>
      </c>
      <c r="P3148" s="344">
        <v>16.190000000000001</v>
      </c>
      <c r="Q3148" s="360">
        <v>0.46200000000000002</v>
      </c>
      <c r="R3148" s="344">
        <v>17</v>
      </c>
    </row>
    <row r="3149" spans="1:18">
      <c r="A3149" s="296">
        <v>2003148</v>
      </c>
      <c r="B3149" s="343" t="s">
        <v>3176</v>
      </c>
      <c r="C3149" s="296" t="s">
        <v>26</v>
      </c>
      <c r="D3149" s="344">
        <v>937.88</v>
      </c>
      <c r="E3149" s="360">
        <v>0.42799999999999999</v>
      </c>
      <c r="F3149" s="344">
        <v>16.43</v>
      </c>
      <c r="G3149" s="360">
        <v>0.53800000000000003</v>
      </c>
      <c r="H3149" s="344">
        <v>18.07</v>
      </c>
      <c r="I3149" s="360">
        <v>0.34139999999999998</v>
      </c>
      <c r="J3149" s="344">
        <v>16.66</v>
      </c>
      <c r="K3149" s="360">
        <v>0.4622</v>
      </c>
      <c r="L3149" s="344">
        <v>16.96</v>
      </c>
      <c r="M3149" s="360">
        <v>0.13270000000000001</v>
      </c>
      <c r="N3149" s="344">
        <v>17.170000000000002</v>
      </c>
      <c r="O3149" s="360">
        <v>0.35930000000000001</v>
      </c>
      <c r="P3149" s="344">
        <v>16.27</v>
      </c>
      <c r="Q3149" s="360">
        <v>0.4733</v>
      </c>
      <c r="R3149" s="344">
        <v>17.05</v>
      </c>
    </row>
    <row r="3150" spans="1:18">
      <c r="A3150" s="296">
        <v>2003129</v>
      </c>
      <c r="B3150" s="343" t="s">
        <v>3177</v>
      </c>
      <c r="C3150" s="296" t="s">
        <v>26</v>
      </c>
      <c r="D3150" s="344">
        <v>829.89</v>
      </c>
      <c r="E3150" s="360">
        <v>0.48909999999999998</v>
      </c>
      <c r="F3150" s="344">
        <v>18.350000000000001</v>
      </c>
      <c r="G3150" s="360">
        <v>0.60440000000000005</v>
      </c>
      <c r="H3150" s="344">
        <v>19.899999999999999</v>
      </c>
      <c r="I3150" s="360">
        <v>0.40450000000000003</v>
      </c>
      <c r="J3150" s="344">
        <v>18.41</v>
      </c>
      <c r="K3150" s="360">
        <v>0.52629999999999999</v>
      </c>
      <c r="L3150" s="344">
        <v>19.149999999999999</v>
      </c>
      <c r="M3150" s="360">
        <v>0.2329</v>
      </c>
      <c r="N3150" s="344">
        <v>18.97</v>
      </c>
      <c r="O3150" s="360">
        <v>0.4244</v>
      </c>
      <c r="P3150" s="344">
        <v>18.100000000000001</v>
      </c>
      <c r="Q3150" s="360">
        <v>0.53539999999999999</v>
      </c>
      <c r="R3150" s="344">
        <v>18.760000000000002</v>
      </c>
    </row>
    <row r="3151" spans="1:18">
      <c r="A3151" s="296">
        <v>2003130</v>
      </c>
      <c r="B3151" s="343" t="s">
        <v>3178</v>
      </c>
      <c r="C3151" s="296" t="s">
        <v>26</v>
      </c>
      <c r="D3151" s="344">
        <v>695.9</v>
      </c>
      <c r="E3151" s="360">
        <v>0.49719999999999998</v>
      </c>
      <c r="F3151" s="344">
        <v>18.43</v>
      </c>
      <c r="G3151" s="360">
        <v>0.59960000000000002</v>
      </c>
      <c r="H3151" s="344">
        <v>19.850000000000001</v>
      </c>
      <c r="I3151" s="360">
        <v>0.42220000000000002</v>
      </c>
      <c r="J3151" s="344">
        <v>18.55</v>
      </c>
      <c r="K3151" s="360">
        <v>0.53420000000000001</v>
      </c>
      <c r="L3151" s="344">
        <v>18.760000000000002</v>
      </c>
      <c r="M3151" s="360">
        <v>0.23769999999999999</v>
      </c>
      <c r="N3151" s="344">
        <v>19.04</v>
      </c>
      <c r="O3151" s="360">
        <v>0.44009999999999999</v>
      </c>
      <c r="P3151" s="344">
        <v>18.18</v>
      </c>
      <c r="Q3151" s="360">
        <v>0.54510000000000003</v>
      </c>
      <c r="R3151" s="344">
        <v>18.809999999999999</v>
      </c>
    </row>
    <row r="3152" spans="1:18">
      <c r="A3152" s="296">
        <v>2003149</v>
      </c>
      <c r="B3152" s="343" t="s">
        <v>3179</v>
      </c>
      <c r="C3152" s="296" t="s">
        <v>26</v>
      </c>
      <c r="D3152" s="344">
        <v>1137.1199999999999</v>
      </c>
      <c r="E3152" s="360">
        <v>0.40589999999999998</v>
      </c>
      <c r="F3152" s="344">
        <v>13.18</v>
      </c>
      <c r="G3152" s="360">
        <v>0.53410000000000002</v>
      </c>
      <c r="H3152" s="344">
        <v>13.9</v>
      </c>
      <c r="I3152" s="360">
        <v>0.4158</v>
      </c>
      <c r="J3152" s="344">
        <v>13</v>
      </c>
      <c r="K3152" s="360">
        <v>0.4446</v>
      </c>
      <c r="L3152" s="344">
        <v>12.77</v>
      </c>
      <c r="M3152" s="360">
        <v>0</v>
      </c>
      <c r="N3152" s="344">
        <v>13.4</v>
      </c>
      <c r="O3152" s="360">
        <v>0.43130000000000002</v>
      </c>
      <c r="P3152" s="344">
        <v>12.87</v>
      </c>
      <c r="Q3152" s="360">
        <v>0.4491</v>
      </c>
      <c r="R3152" s="344">
        <v>13.27</v>
      </c>
    </row>
    <row r="3153" spans="1:18">
      <c r="A3153" s="296">
        <v>2003150</v>
      </c>
      <c r="B3153" s="343" t="s">
        <v>3180</v>
      </c>
      <c r="C3153" s="296" t="s">
        <v>26</v>
      </c>
      <c r="D3153" s="344">
        <v>944.35</v>
      </c>
      <c r="E3153" s="360">
        <v>0.37619999999999998</v>
      </c>
      <c r="F3153" s="344">
        <v>18.45</v>
      </c>
      <c r="G3153" s="360">
        <v>0.49430000000000002</v>
      </c>
      <c r="H3153" s="344">
        <v>19.329999999999998</v>
      </c>
      <c r="I3153" s="360">
        <v>0.3916</v>
      </c>
      <c r="J3153" s="344">
        <v>18.309999999999999</v>
      </c>
      <c r="K3153" s="360">
        <v>0.41339999999999999</v>
      </c>
      <c r="L3153" s="344">
        <v>17.79</v>
      </c>
      <c r="M3153" s="360">
        <v>0</v>
      </c>
      <c r="N3153" s="344">
        <v>18.739999999999998</v>
      </c>
      <c r="O3153" s="360">
        <v>0.40389999999999998</v>
      </c>
      <c r="P3153" s="344">
        <v>17.95</v>
      </c>
      <c r="Q3153" s="360">
        <v>0.42170000000000002</v>
      </c>
      <c r="R3153" s="344">
        <v>18.41</v>
      </c>
    </row>
    <row r="3154" spans="1:18">
      <c r="A3154" s="296">
        <v>2003131</v>
      </c>
      <c r="B3154" s="343" t="s">
        <v>3181</v>
      </c>
      <c r="C3154" s="296" t="s">
        <v>26</v>
      </c>
      <c r="D3154" s="344">
        <v>845.32</v>
      </c>
      <c r="E3154" s="360">
        <v>0.37330000000000002</v>
      </c>
      <c r="F3154" s="344">
        <v>19.809999999999999</v>
      </c>
      <c r="G3154" s="360">
        <v>0.49220000000000003</v>
      </c>
      <c r="H3154" s="344">
        <v>20.74</v>
      </c>
      <c r="I3154" s="360">
        <v>0.3891</v>
      </c>
      <c r="J3154" s="344">
        <v>19.66</v>
      </c>
      <c r="K3154" s="360">
        <v>0.41049999999999998</v>
      </c>
      <c r="L3154" s="344">
        <v>19.079999999999998</v>
      </c>
      <c r="M3154" s="360">
        <v>0</v>
      </c>
      <c r="N3154" s="344">
        <v>20.100000000000001</v>
      </c>
      <c r="O3154" s="360">
        <v>0.40150000000000002</v>
      </c>
      <c r="P3154" s="344">
        <v>19.27</v>
      </c>
      <c r="Q3154" s="360">
        <v>0.41880000000000001</v>
      </c>
      <c r="R3154" s="344">
        <v>19.739999999999998</v>
      </c>
    </row>
    <row r="3155" spans="1:18">
      <c r="A3155" s="296">
        <v>2003132</v>
      </c>
      <c r="B3155" s="343" t="s">
        <v>3182</v>
      </c>
      <c r="C3155" s="296" t="s">
        <v>26</v>
      </c>
      <c r="D3155" s="344">
        <v>707.17</v>
      </c>
      <c r="E3155" s="360">
        <v>0.37990000000000002</v>
      </c>
      <c r="F3155" s="344">
        <v>17.739999999999998</v>
      </c>
      <c r="G3155" s="360">
        <v>0.50280000000000002</v>
      </c>
      <c r="H3155" s="344">
        <v>18.61</v>
      </c>
      <c r="I3155" s="360">
        <v>0.39439999999999997</v>
      </c>
      <c r="J3155" s="344">
        <v>17.579999999999998</v>
      </c>
      <c r="K3155" s="360">
        <v>0.41749999999999998</v>
      </c>
      <c r="L3155" s="344">
        <v>17.04</v>
      </c>
      <c r="M3155" s="360">
        <v>0</v>
      </c>
      <c r="N3155" s="344">
        <v>18.02</v>
      </c>
      <c r="O3155" s="360">
        <v>0.4073</v>
      </c>
      <c r="P3155" s="344">
        <v>17.260000000000002</v>
      </c>
      <c r="Q3155" s="360">
        <v>0.42530000000000001</v>
      </c>
      <c r="R3155" s="344">
        <v>17.71</v>
      </c>
    </row>
    <row r="3156" spans="1:18">
      <c r="A3156" s="296">
        <v>2003151</v>
      </c>
      <c r="B3156" s="343" t="s">
        <v>3183</v>
      </c>
      <c r="C3156" s="296" t="s">
        <v>26</v>
      </c>
      <c r="D3156" s="344">
        <v>1164.08</v>
      </c>
      <c r="E3156" s="360">
        <v>0.372</v>
      </c>
      <c r="F3156" s="344">
        <v>18.600000000000001</v>
      </c>
      <c r="G3156" s="360">
        <v>0.4914</v>
      </c>
      <c r="H3156" s="344">
        <v>19.48</v>
      </c>
      <c r="I3156" s="360">
        <v>0.3881</v>
      </c>
      <c r="J3156" s="344">
        <v>18.47</v>
      </c>
      <c r="K3156" s="360">
        <v>0.4093</v>
      </c>
      <c r="L3156" s="344">
        <v>17.87</v>
      </c>
      <c r="M3156" s="360">
        <v>0</v>
      </c>
      <c r="N3156" s="344">
        <v>18.89</v>
      </c>
      <c r="O3156" s="360">
        <v>0.4002</v>
      </c>
      <c r="P3156" s="344">
        <v>18.09</v>
      </c>
      <c r="Q3156" s="360">
        <v>0.41789999999999999</v>
      </c>
      <c r="R3156" s="344">
        <v>18.54</v>
      </c>
    </row>
    <row r="3157" spans="1:18">
      <c r="A3157" s="296">
        <v>2003152</v>
      </c>
      <c r="B3157" s="343" t="s">
        <v>3184</v>
      </c>
      <c r="C3157" s="296" t="s">
        <v>26</v>
      </c>
      <c r="D3157" s="344">
        <v>964.03</v>
      </c>
      <c r="E3157" s="360">
        <v>0.3755</v>
      </c>
      <c r="F3157" s="344">
        <v>23.17</v>
      </c>
      <c r="G3157" s="360">
        <v>0.49980000000000002</v>
      </c>
      <c r="H3157" s="344">
        <v>24.23</v>
      </c>
      <c r="I3157" s="360">
        <v>0.39079999999999998</v>
      </c>
      <c r="J3157" s="344">
        <v>22.95</v>
      </c>
      <c r="K3157" s="360">
        <v>0.41260000000000002</v>
      </c>
      <c r="L3157" s="344">
        <v>22.24</v>
      </c>
      <c r="M3157" s="360">
        <v>0</v>
      </c>
      <c r="N3157" s="344">
        <v>23.48</v>
      </c>
      <c r="O3157" s="360">
        <v>0.40329999999999999</v>
      </c>
      <c r="P3157" s="344">
        <v>22.5</v>
      </c>
      <c r="Q3157" s="360">
        <v>0.4209</v>
      </c>
      <c r="R3157" s="344">
        <v>23.03</v>
      </c>
    </row>
    <row r="3158" spans="1:18">
      <c r="A3158" s="296">
        <v>2003133</v>
      </c>
      <c r="B3158" s="343" t="s">
        <v>3185</v>
      </c>
      <c r="C3158" s="296" t="s">
        <v>26</v>
      </c>
      <c r="D3158" s="344">
        <v>848.43</v>
      </c>
      <c r="E3158" s="360">
        <v>0.37509999999999999</v>
      </c>
      <c r="F3158" s="344">
        <v>21.71</v>
      </c>
      <c r="G3158" s="360">
        <v>0.49930000000000002</v>
      </c>
      <c r="H3158" s="344">
        <v>22.72</v>
      </c>
      <c r="I3158" s="360">
        <v>0.39040000000000002</v>
      </c>
      <c r="J3158" s="344">
        <v>21.5</v>
      </c>
      <c r="K3158" s="360">
        <v>0.41260000000000002</v>
      </c>
      <c r="L3158" s="344">
        <v>20.79</v>
      </c>
      <c r="M3158" s="360">
        <v>0</v>
      </c>
      <c r="N3158" s="344">
        <v>22.01</v>
      </c>
      <c r="O3158" s="360">
        <v>0.40300000000000002</v>
      </c>
      <c r="P3158" s="344">
        <v>21.09</v>
      </c>
      <c r="Q3158" s="360">
        <v>0.42059999999999997</v>
      </c>
      <c r="R3158" s="344">
        <v>21.59</v>
      </c>
    </row>
    <row r="3159" spans="1:18">
      <c r="A3159" s="296">
        <v>2003134</v>
      </c>
      <c r="B3159" s="343" t="s">
        <v>3186</v>
      </c>
      <c r="C3159" s="296" t="s">
        <v>26</v>
      </c>
      <c r="D3159" s="344">
        <v>709.44</v>
      </c>
      <c r="E3159" s="360">
        <v>0.36609999999999998</v>
      </c>
      <c r="F3159" s="344">
        <v>22.97</v>
      </c>
      <c r="G3159" s="360">
        <v>0.4859</v>
      </c>
      <c r="H3159" s="344">
        <v>24</v>
      </c>
      <c r="I3159" s="360">
        <v>0.38290000000000002</v>
      </c>
      <c r="J3159" s="344">
        <v>22.8</v>
      </c>
      <c r="K3159" s="360">
        <v>0.40310000000000001</v>
      </c>
      <c r="L3159" s="344">
        <v>22</v>
      </c>
      <c r="M3159" s="360">
        <v>0</v>
      </c>
      <c r="N3159" s="344">
        <v>23.29</v>
      </c>
      <c r="O3159" s="360">
        <v>0.39460000000000001</v>
      </c>
      <c r="P3159" s="344">
        <v>22.29</v>
      </c>
      <c r="Q3159" s="360">
        <v>0.4123</v>
      </c>
      <c r="R3159" s="344">
        <v>22.8</v>
      </c>
    </row>
    <row r="3160" spans="1:18">
      <c r="A3160" s="296">
        <v>2003153</v>
      </c>
      <c r="B3160" s="343" t="s">
        <v>3187</v>
      </c>
      <c r="C3160" s="296" t="s">
        <v>26</v>
      </c>
      <c r="D3160" s="344">
        <v>1169.48</v>
      </c>
      <c r="E3160" s="360">
        <v>0.38100000000000001</v>
      </c>
      <c r="F3160" s="344">
        <v>25.96</v>
      </c>
      <c r="G3160" s="360">
        <v>0.51039999999999996</v>
      </c>
      <c r="H3160" s="344">
        <v>27.15</v>
      </c>
      <c r="I3160" s="360">
        <v>0.3952</v>
      </c>
      <c r="J3160" s="344">
        <v>25.65</v>
      </c>
      <c r="K3160" s="360">
        <v>0.41830000000000001</v>
      </c>
      <c r="L3160" s="344">
        <v>24.86</v>
      </c>
      <c r="M3160" s="360">
        <v>0</v>
      </c>
      <c r="N3160" s="344">
        <v>26.27</v>
      </c>
      <c r="O3160" s="360">
        <v>0.40849999999999997</v>
      </c>
      <c r="P3160" s="344">
        <v>25.18</v>
      </c>
      <c r="Q3160" s="360">
        <v>0.42609999999999998</v>
      </c>
      <c r="R3160" s="344">
        <v>25.75</v>
      </c>
    </row>
    <row r="3161" spans="1:18">
      <c r="A3161" s="296">
        <v>2003154</v>
      </c>
      <c r="B3161" s="343" t="s">
        <v>3188</v>
      </c>
      <c r="C3161" s="296" t="s">
        <v>26</v>
      </c>
      <c r="D3161" s="344">
        <v>967.98</v>
      </c>
      <c r="E3161" s="360">
        <v>0.35959999999999998</v>
      </c>
      <c r="F3161" s="344">
        <v>27.88</v>
      </c>
      <c r="G3161" s="360">
        <v>0.47810000000000002</v>
      </c>
      <c r="H3161" s="344">
        <v>29.07</v>
      </c>
      <c r="I3161" s="360">
        <v>0.37740000000000001</v>
      </c>
      <c r="J3161" s="344">
        <v>27.69</v>
      </c>
      <c r="K3161" s="360">
        <v>0.3962</v>
      </c>
      <c r="L3161" s="344">
        <v>26.65</v>
      </c>
      <c r="M3161" s="360">
        <v>0</v>
      </c>
      <c r="N3161" s="344">
        <v>28.25</v>
      </c>
      <c r="O3161" s="360">
        <v>0.38829999999999998</v>
      </c>
      <c r="P3161" s="344">
        <v>27.02</v>
      </c>
      <c r="Q3161" s="360">
        <v>0.40600000000000003</v>
      </c>
      <c r="R3161" s="344">
        <v>27.6</v>
      </c>
    </row>
    <row r="3162" spans="1:18">
      <c r="A3162" s="296">
        <v>2003135</v>
      </c>
      <c r="B3162" s="343" t="s">
        <v>3189</v>
      </c>
      <c r="C3162" s="296" t="s">
        <v>26</v>
      </c>
      <c r="D3162" s="344">
        <v>855.4</v>
      </c>
      <c r="E3162" s="360">
        <v>0.3715</v>
      </c>
      <c r="F3162" s="344">
        <v>31.4</v>
      </c>
      <c r="G3162" s="360">
        <v>0.49780000000000002</v>
      </c>
      <c r="H3162" s="344">
        <v>32.76</v>
      </c>
      <c r="I3162" s="360">
        <v>0.38740000000000002</v>
      </c>
      <c r="J3162" s="344">
        <v>31.07</v>
      </c>
      <c r="K3162" s="360">
        <v>0.40839999999999999</v>
      </c>
      <c r="L3162" s="344">
        <v>30.03</v>
      </c>
      <c r="M3162" s="360">
        <v>0</v>
      </c>
      <c r="N3162" s="344">
        <v>31.75</v>
      </c>
      <c r="O3162" s="360">
        <v>0.3997</v>
      </c>
      <c r="P3162" s="344">
        <v>30.42</v>
      </c>
      <c r="Q3162" s="360">
        <v>0.41720000000000002</v>
      </c>
      <c r="R3162" s="344">
        <v>31.06</v>
      </c>
    </row>
    <row r="3163" spans="1:18">
      <c r="A3163" s="296">
        <v>2003136</v>
      </c>
      <c r="B3163" s="343" t="s">
        <v>3190</v>
      </c>
      <c r="C3163" s="296" t="s">
        <v>26</v>
      </c>
      <c r="D3163" s="344">
        <v>714.53</v>
      </c>
      <c r="E3163" s="360">
        <v>0.38179999999999997</v>
      </c>
      <c r="F3163" s="344">
        <v>13.29</v>
      </c>
      <c r="G3163" s="360">
        <v>0.51919999999999999</v>
      </c>
      <c r="H3163" s="344">
        <v>14.1</v>
      </c>
      <c r="I3163" s="360">
        <v>0.38940000000000002</v>
      </c>
      <c r="J3163" s="344">
        <v>13.09</v>
      </c>
      <c r="K3163" s="360">
        <v>0.4194</v>
      </c>
      <c r="L3163" s="344">
        <v>13.3</v>
      </c>
      <c r="M3163" s="360">
        <v>0</v>
      </c>
      <c r="N3163" s="344">
        <v>13.53</v>
      </c>
      <c r="O3163" s="360">
        <v>0.40579999999999999</v>
      </c>
      <c r="P3163" s="344">
        <v>12.99</v>
      </c>
      <c r="Q3163" s="360">
        <v>0.42259999999999998</v>
      </c>
      <c r="R3163" s="344">
        <v>13.37</v>
      </c>
    </row>
    <row r="3164" spans="1:18">
      <c r="A3164" s="296">
        <v>2003155</v>
      </c>
      <c r="B3164" s="343" t="s">
        <v>3191</v>
      </c>
      <c r="C3164" s="296" t="s">
        <v>26</v>
      </c>
      <c r="D3164" s="344">
        <v>1181.68</v>
      </c>
      <c r="E3164" s="360">
        <v>0.36749999999999999</v>
      </c>
      <c r="F3164" s="344">
        <v>20.63</v>
      </c>
      <c r="G3164" s="360">
        <v>0.51090000000000002</v>
      </c>
      <c r="H3164" s="344">
        <v>21.75</v>
      </c>
      <c r="I3164" s="360">
        <v>0.377</v>
      </c>
      <c r="J3164" s="344">
        <v>20.27</v>
      </c>
      <c r="K3164" s="360">
        <v>0.40450000000000003</v>
      </c>
      <c r="L3164" s="344">
        <v>20.5</v>
      </c>
      <c r="M3164" s="360">
        <v>0</v>
      </c>
      <c r="N3164" s="344">
        <v>20.9</v>
      </c>
      <c r="O3164" s="360">
        <v>0.39229999999999998</v>
      </c>
      <c r="P3164" s="344">
        <v>20.03</v>
      </c>
      <c r="Q3164" s="360">
        <v>0.40939999999999999</v>
      </c>
      <c r="R3164" s="344">
        <v>20.51</v>
      </c>
    </row>
    <row r="3165" spans="1:18">
      <c r="A3165" s="296">
        <v>2003156</v>
      </c>
      <c r="B3165" s="343" t="s">
        <v>3192</v>
      </c>
      <c r="C3165" s="296" t="s">
        <v>26</v>
      </c>
      <c r="D3165" s="344">
        <v>976.88</v>
      </c>
      <c r="E3165" s="360">
        <v>0.36030000000000001</v>
      </c>
      <c r="F3165" s="344">
        <v>21.73</v>
      </c>
      <c r="G3165" s="360">
        <v>0.49880000000000002</v>
      </c>
      <c r="H3165" s="344">
        <v>22.88</v>
      </c>
      <c r="I3165" s="360">
        <v>0.3715</v>
      </c>
      <c r="J3165" s="344">
        <v>21.4</v>
      </c>
      <c r="K3165" s="360">
        <v>0.3972</v>
      </c>
      <c r="L3165" s="344">
        <v>21.59</v>
      </c>
      <c r="M3165" s="360">
        <v>0</v>
      </c>
      <c r="N3165" s="344">
        <v>22.03</v>
      </c>
      <c r="O3165" s="360">
        <v>0.38579999999999998</v>
      </c>
      <c r="P3165" s="344">
        <v>21.09</v>
      </c>
      <c r="Q3165" s="360">
        <v>0.40300000000000002</v>
      </c>
      <c r="R3165" s="344">
        <v>21.58</v>
      </c>
    </row>
    <row r="3166" spans="1:18">
      <c r="A3166" s="296">
        <v>2003137</v>
      </c>
      <c r="B3166" s="343" t="s">
        <v>3193</v>
      </c>
      <c r="C3166" s="296" t="s">
        <v>26</v>
      </c>
      <c r="D3166" s="344">
        <v>1112.33</v>
      </c>
      <c r="E3166" s="360">
        <v>0.35870000000000002</v>
      </c>
      <c r="F3166" s="344">
        <v>25.25</v>
      </c>
      <c r="G3166" s="360">
        <v>0.49980000000000002</v>
      </c>
      <c r="H3166" s="344">
        <v>26.54</v>
      </c>
      <c r="I3166" s="360">
        <v>0.37</v>
      </c>
      <c r="J3166" s="344">
        <v>24.84</v>
      </c>
      <c r="K3166" s="360">
        <v>0.39529999999999998</v>
      </c>
      <c r="L3166" s="344">
        <v>25.05</v>
      </c>
      <c r="M3166" s="360">
        <v>0</v>
      </c>
      <c r="N3166" s="344">
        <v>25.55</v>
      </c>
      <c r="O3166" s="360">
        <v>0.38429999999999997</v>
      </c>
      <c r="P3166" s="344">
        <v>24.47</v>
      </c>
      <c r="Q3166" s="360">
        <v>0.40129999999999999</v>
      </c>
      <c r="R3166" s="344">
        <v>24.99</v>
      </c>
    </row>
    <row r="3167" spans="1:18">
      <c r="A3167" s="296">
        <v>2003138</v>
      </c>
      <c r="B3167" s="343" t="s">
        <v>3194</v>
      </c>
      <c r="C3167" s="296" t="s">
        <v>26</v>
      </c>
      <c r="D3167" s="344">
        <v>958.3</v>
      </c>
      <c r="E3167" s="360">
        <v>0.36</v>
      </c>
      <c r="F3167" s="344">
        <v>28.09</v>
      </c>
      <c r="G3167" s="360">
        <v>0.50619999999999998</v>
      </c>
      <c r="H3167" s="344">
        <v>29.53</v>
      </c>
      <c r="I3167" s="360">
        <v>0.3705</v>
      </c>
      <c r="J3167" s="344">
        <v>27.58</v>
      </c>
      <c r="K3167" s="360">
        <v>0.3967</v>
      </c>
      <c r="L3167" s="344">
        <v>27.84</v>
      </c>
      <c r="M3167" s="360">
        <v>0</v>
      </c>
      <c r="N3167" s="344">
        <v>28.41</v>
      </c>
      <c r="O3167" s="360">
        <v>0.3851</v>
      </c>
      <c r="P3167" s="344">
        <v>27.2</v>
      </c>
      <c r="Q3167" s="360">
        <v>0.4022</v>
      </c>
      <c r="R3167" s="344">
        <v>27.77</v>
      </c>
    </row>
    <row r="3168" spans="1:18">
      <c r="A3168" s="296">
        <v>2003157</v>
      </c>
      <c r="B3168" s="343" t="s">
        <v>3195</v>
      </c>
      <c r="C3168" s="296" t="s">
        <v>26</v>
      </c>
      <c r="D3168" s="344">
        <v>1498.45</v>
      </c>
      <c r="E3168" s="360">
        <v>0.3574</v>
      </c>
      <c r="F3168" s="344">
        <v>35.19</v>
      </c>
      <c r="G3168" s="360">
        <v>0.50549999999999995</v>
      </c>
      <c r="H3168" s="344">
        <v>36.92</v>
      </c>
      <c r="I3168" s="360">
        <v>0.36809999999999998</v>
      </c>
      <c r="J3168" s="344">
        <v>34.51</v>
      </c>
      <c r="K3168" s="360">
        <v>0.39379999999999998</v>
      </c>
      <c r="L3168" s="344">
        <v>34.799999999999997</v>
      </c>
      <c r="M3168" s="360">
        <v>0</v>
      </c>
      <c r="N3168" s="344">
        <v>35.51</v>
      </c>
      <c r="O3168" s="360">
        <v>0.38269999999999998</v>
      </c>
      <c r="P3168" s="344">
        <v>34</v>
      </c>
      <c r="Q3168" s="360">
        <v>0.3997</v>
      </c>
      <c r="R3168" s="344">
        <v>34.65</v>
      </c>
    </row>
    <row r="3169" spans="1:18">
      <c r="A3169" s="296">
        <v>2003158</v>
      </c>
      <c r="B3169" s="343" t="s">
        <v>3196</v>
      </c>
      <c r="C3169" s="296" t="s">
        <v>26</v>
      </c>
      <c r="D3169" s="344">
        <v>1280.47</v>
      </c>
      <c r="E3169" s="360">
        <v>0.3906</v>
      </c>
      <c r="F3169" s="344">
        <v>11.14</v>
      </c>
      <c r="G3169" s="360">
        <v>0.50900000000000001</v>
      </c>
      <c r="H3169" s="344">
        <v>11.72</v>
      </c>
      <c r="I3169" s="360">
        <v>0.40360000000000001</v>
      </c>
      <c r="J3169" s="344">
        <v>11.04</v>
      </c>
      <c r="K3169" s="360">
        <v>0.4284</v>
      </c>
      <c r="L3169" s="344">
        <v>10.76</v>
      </c>
      <c r="M3169" s="360">
        <v>0</v>
      </c>
      <c r="N3169" s="344">
        <v>11.33</v>
      </c>
      <c r="O3169" s="360">
        <v>0.41749999999999998</v>
      </c>
      <c r="P3169" s="344">
        <v>10.87</v>
      </c>
      <c r="Q3169" s="360">
        <v>0.43509999999999999</v>
      </c>
      <c r="R3169" s="344">
        <v>11.19</v>
      </c>
    </row>
    <row r="3170" spans="1:18">
      <c r="A3170" s="296">
        <v>2003139</v>
      </c>
      <c r="B3170" s="343" t="s">
        <v>3197</v>
      </c>
      <c r="C3170" s="296" t="s">
        <v>26</v>
      </c>
      <c r="D3170" s="344">
        <v>1117.4000000000001</v>
      </c>
      <c r="E3170" s="360">
        <v>0.3856</v>
      </c>
      <c r="F3170" s="344">
        <v>10.33</v>
      </c>
      <c r="G3170" s="360">
        <v>0.50439999999999996</v>
      </c>
      <c r="H3170" s="344">
        <v>10.86</v>
      </c>
      <c r="I3170" s="360">
        <v>0.40060000000000001</v>
      </c>
      <c r="J3170" s="344">
        <v>10.26</v>
      </c>
      <c r="K3170" s="360">
        <v>0.42399999999999999</v>
      </c>
      <c r="L3170" s="344">
        <v>9.9700000000000006</v>
      </c>
      <c r="M3170" s="360">
        <v>0</v>
      </c>
      <c r="N3170" s="344">
        <v>10.51</v>
      </c>
      <c r="O3170" s="360">
        <v>0.41389999999999999</v>
      </c>
      <c r="P3170" s="344">
        <v>10.09</v>
      </c>
      <c r="Q3170" s="360">
        <v>0.43109999999999998</v>
      </c>
      <c r="R3170" s="344">
        <v>10.38</v>
      </c>
    </row>
    <row r="3171" spans="1:18">
      <c r="A3171" s="296">
        <v>2003140</v>
      </c>
      <c r="B3171" s="343" t="s">
        <v>3198</v>
      </c>
      <c r="C3171" s="296" t="s">
        <v>26</v>
      </c>
      <c r="D3171" s="344">
        <v>962</v>
      </c>
      <c r="E3171" s="360">
        <v>0.37840000000000001</v>
      </c>
      <c r="F3171" s="344">
        <v>17.47</v>
      </c>
      <c r="G3171" s="360">
        <v>0.502</v>
      </c>
      <c r="H3171" s="344">
        <v>18.27</v>
      </c>
      <c r="I3171" s="360">
        <v>0.39350000000000002</v>
      </c>
      <c r="J3171" s="344">
        <v>17.29</v>
      </c>
      <c r="K3171" s="360">
        <v>0.4158</v>
      </c>
      <c r="L3171" s="344">
        <v>16.75</v>
      </c>
      <c r="M3171" s="360">
        <v>0</v>
      </c>
      <c r="N3171" s="344">
        <v>17.7</v>
      </c>
      <c r="O3171" s="360">
        <v>0.40620000000000001</v>
      </c>
      <c r="P3171" s="344">
        <v>16.95</v>
      </c>
      <c r="Q3171" s="360">
        <v>0.42420000000000002</v>
      </c>
      <c r="R3171" s="344">
        <v>17.37</v>
      </c>
    </row>
    <row r="3172" spans="1:18">
      <c r="A3172" s="296">
        <v>2003159</v>
      </c>
      <c r="B3172" s="343" t="s">
        <v>3199</v>
      </c>
      <c r="C3172" s="296" t="s">
        <v>26</v>
      </c>
      <c r="D3172" s="344">
        <v>1507.31</v>
      </c>
      <c r="E3172" s="360">
        <v>0.36990000000000001</v>
      </c>
      <c r="F3172" s="344">
        <v>18.45</v>
      </c>
      <c r="G3172" s="360">
        <v>0.49</v>
      </c>
      <c r="H3172" s="344">
        <v>19.28</v>
      </c>
      <c r="I3172" s="360">
        <v>0.38640000000000002</v>
      </c>
      <c r="J3172" s="344">
        <v>18.309999999999999</v>
      </c>
      <c r="K3172" s="360">
        <v>0.40689999999999998</v>
      </c>
      <c r="L3172" s="344">
        <v>17.7</v>
      </c>
      <c r="M3172" s="360">
        <v>0</v>
      </c>
      <c r="N3172" s="344">
        <v>18.7</v>
      </c>
      <c r="O3172" s="360">
        <v>0.39839999999999998</v>
      </c>
      <c r="P3172" s="344">
        <v>17.899999999999999</v>
      </c>
      <c r="Q3172" s="360">
        <v>0.41620000000000001</v>
      </c>
      <c r="R3172" s="344">
        <v>18.32</v>
      </c>
    </row>
    <row r="3173" spans="1:18">
      <c r="A3173" s="296">
        <v>2003160</v>
      </c>
      <c r="B3173" s="343" t="s">
        <v>3200</v>
      </c>
      <c r="C3173" s="296" t="s">
        <v>26</v>
      </c>
      <c r="D3173" s="344">
        <v>1286.94</v>
      </c>
      <c r="E3173" s="360">
        <v>0.37490000000000001</v>
      </c>
      <c r="F3173" s="344">
        <v>16.03</v>
      </c>
      <c r="G3173" s="360">
        <v>0.49840000000000001</v>
      </c>
      <c r="H3173" s="344">
        <v>16.77</v>
      </c>
      <c r="I3173" s="360">
        <v>0.3906</v>
      </c>
      <c r="J3173" s="344">
        <v>15.89</v>
      </c>
      <c r="K3173" s="360">
        <v>0.41220000000000001</v>
      </c>
      <c r="L3173" s="344">
        <v>15.36</v>
      </c>
      <c r="M3173" s="360">
        <v>0</v>
      </c>
      <c r="N3173" s="344">
        <v>16.25</v>
      </c>
      <c r="O3173" s="360">
        <v>0.40310000000000001</v>
      </c>
      <c r="P3173" s="344">
        <v>15.57</v>
      </c>
      <c r="Q3173" s="360">
        <v>0.42070000000000002</v>
      </c>
      <c r="R3173" s="344">
        <v>15.94</v>
      </c>
    </row>
    <row r="3174" spans="1:18">
      <c r="A3174" s="296">
        <v>2003141</v>
      </c>
      <c r="B3174" s="343" t="s">
        <v>3201</v>
      </c>
      <c r="C3174" s="296" t="s">
        <v>26</v>
      </c>
      <c r="D3174" s="344">
        <v>1132.83</v>
      </c>
      <c r="E3174" s="360">
        <v>0.3669</v>
      </c>
      <c r="F3174" s="344">
        <v>16.89</v>
      </c>
      <c r="G3174" s="360">
        <v>0.48549999999999999</v>
      </c>
      <c r="H3174" s="344">
        <v>17.64</v>
      </c>
      <c r="I3174" s="360">
        <v>0.38440000000000002</v>
      </c>
      <c r="J3174" s="344">
        <v>16.78</v>
      </c>
      <c r="K3174" s="360">
        <v>0.40410000000000001</v>
      </c>
      <c r="L3174" s="344">
        <v>16.18</v>
      </c>
      <c r="M3174" s="360">
        <v>0</v>
      </c>
      <c r="N3174" s="344">
        <v>17.13</v>
      </c>
      <c r="O3174" s="360">
        <v>0.39579999999999999</v>
      </c>
      <c r="P3174" s="344">
        <v>16.399999999999999</v>
      </c>
      <c r="Q3174" s="360">
        <v>0.41339999999999999</v>
      </c>
      <c r="R3174" s="344">
        <v>16.78</v>
      </c>
    </row>
    <row r="3175" spans="1:18">
      <c r="A3175" s="296">
        <v>2003142</v>
      </c>
      <c r="B3175" s="343" t="s">
        <v>3202</v>
      </c>
      <c r="C3175" s="296" t="s">
        <v>26</v>
      </c>
      <c r="D3175" s="344">
        <v>973.27</v>
      </c>
      <c r="E3175" s="360">
        <v>0.36859999999999998</v>
      </c>
      <c r="F3175" s="344">
        <v>21.49</v>
      </c>
      <c r="G3175" s="360">
        <v>0.49049999999999999</v>
      </c>
      <c r="H3175" s="344">
        <v>22.42</v>
      </c>
      <c r="I3175" s="360">
        <v>0.38540000000000002</v>
      </c>
      <c r="J3175" s="344">
        <v>21.3</v>
      </c>
      <c r="K3175" s="360">
        <v>0.40560000000000002</v>
      </c>
      <c r="L3175" s="344">
        <v>20.57</v>
      </c>
      <c r="M3175" s="360">
        <v>0</v>
      </c>
      <c r="N3175" s="344">
        <v>21.75</v>
      </c>
      <c r="O3175" s="360">
        <v>0.3972</v>
      </c>
      <c r="P3175" s="344">
        <v>20.82</v>
      </c>
      <c r="Q3175" s="360">
        <v>0.41499999999999998</v>
      </c>
      <c r="R3175" s="344">
        <v>21.28</v>
      </c>
    </row>
    <row r="3176" spans="1:18">
      <c r="A3176" s="296">
        <v>2003161</v>
      </c>
      <c r="B3176" s="343" t="s">
        <v>3203</v>
      </c>
      <c r="C3176" s="296" t="s">
        <v>26</v>
      </c>
      <c r="D3176" s="344">
        <v>1534.27</v>
      </c>
      <c r="E3176" s="360">
        <v>0.36599999999999999</v>
      </c>
      <c r="F3176" s="344">
        <v>19.61</v>
      </c>
      <c r="G3176" s="360">
        <v>0.48749999999999999</v>
      </c>
      <c r="H3176" s="344">
        <v>20.46</v>
      </c>
      <c r="I3176" s="360">
        <v>0.38319999999999999</v>
      </c>
      <c r="J3176" s="344">
        <v>19.46</v>
      </c>
      <c r="K3176" s="360">
        <v>0.40289999999999998</v>
      </c>
      <c r="L3176" s="344">
        <v>18.739999999999998</v>
      </c>
      <c r="M3176" s="360">
        <v>0</v>
      </c>
      <c r="N3176" s="344">
        <v>19.86</v>
      </c>
      <c r="O3176" s="360">
        <v>0.39479999999999998</v>
      </c>
      <c r="P3176" s="344">
        <v>19.02</v>
      </c>
      <c r="Q3176" s="360">
        <v>0.41220000000000001</v>
      </c>
      <c r="R3176" s="344">
        <v>19.440000000000001</v>
      </c>
    </row>
    <row r="3177" spans="1:18">
      <c r="A3177" s="296">
        <v>2003162</v>
      </c>
      <c r="B3177" s="343" t="s">
        <v>3204</v>
      </c>
      <c r="C3177" s="296" t="s">
        <v>26</v>
      </c>
      <c r="D3177" s="344">
        <v>1306.6199999999999</v>
      </c>
      <c r="E3177" s="360">
        <v>0.3569</v>
      </c>
      <c r="F3177" s="344">
        <v>20.9</v>
      </c>
      <c r="G3177" s="360">
        <v>0.47370000000000001</v>
      </c>
      <c r="H3177" s="344">
        <v>21.78</v>
      </c>
      <c r="I3177" s="360">
        <v>0.37559999999999999</v>
      </c>
      <c r="J3177" s="344">
        <v>20.8</v>
      </c>
      <c r="K3177" s="360">
        <v>0.39329999999999998</v>
      </c>
      <c r="L3177" s="344">
        <v>19.98</v>
      </c>
      <c r="M3177" s="360">
        <v>0</v>
      </c>
      <c r="N3177" s="344">
        <v>21.18</v>
      </c>
      <c r="O3177" s="360">
        <v>0.38619999999999999</v>
      </c>
      <c r="P3177" s="344">
        <v>20.260000000000002</v>
      </c>
      <c r="Q3177" s="360">
        <v>0.40379999999999999</v>
      </c>
      <c r="R3177" s="344">
        <v>20.7</v>
      </c>
    </row>
    <row r="3178" spans="1:18">
      <c r="A3178" s="296">
        <v>2003143</v>
      </c>
      <c r="B3178" s="343" t="s">
        <v>3205</v>
      </c>
      <c r="C3178" s="296" t="s">
        <v>26</v>
      </c>
      <c r="D3178" s="344">
        <v>1135.95</v>
      </c>
      <c r="E3178" s="360">
        <v>0.37180000000000002</v>
      </c>
      <c r="F3178" s="344">
        <v>23.95</v>
      </c>
      <c r="G3178" s="360">
        <v>0.49690000000000001</v>
      </c>
      <c r="H3178" s="344">
        <v>24.98</v>
      </c>
      <c r="I3178" s="360">
        <v>0.38790000000000002</v>
      </c>
      <c r="J3178" s="344">
        <v>23.7</v>
      </c>
      <c r="K3178" s="360">
        <v>0.40889999999999999</v>
      </c>
      <c r="L3178" s="344">
        <v>22.89</v>
      </c>
      <c r="M3178" s="360">
        <v>0</v>
      </c>
      <c r="N3178" s="344">
        <v>24.22</v>
      </c>
      <c r="O3178" s="360">
        <v>0.40010000000000001</v>
      </c>
      <c r="P3178" s="344">
        <v>23.19</v>
      </c>
      <c r="Q3178" s="360">
        <v>0.41789999999999999</v>
      </c>
      <c r="R3178" s="344">
        <v>23.7</v>
      </c>
    </row>
    <row r="3179" spans="1:18">
      <c r="A3179" s="296">
        <v>2003144</v>
      </c>
      <c r="B3179" s="343" t="s">
        <v>3206</v>
      </c>
      <c r="C3179" s="296" t="s">
        <v>26</v>
      </c>
      <c r="D3179" s="344">
        <v>975.54</v>
      </c>
      <c r="E3179" s="360">
        <v>0.35780000000000001</v>
      </c>
      <c r="F3179" s="344">
        <v>26.42</v>
      </c>
      <c r="G3179" s="360">
        <v>0.47839999999999999</v>
      </c>
      <c r="H3179" s="344">
        <v>27.49</v>
      </c>
      <c r="I3179" s="360">
        <v>0.37609999999999999</v>
      </c>
      <c r="J3179" s="344">
        <v>26.23</v>
      </c>
      <c r="K3179" s="360">
        <v>0.39419999999999999</v>
      </c>
      <c r="L3179" s="344">
        <v>25.17</v>
      </c>
      <c r="M3179" s="360">
        <v>0</v>
      </c>
      <c r="N3179" s="344">
        <v>26.72</v>
      </c>
      <c r="O3179" s="360">
        <v>0.38700000000000001</v>
      </c>
      <c r="P3179" s="344">
        <v>25.56</v>
      </c>
      <c r="Q3179" s="360">
        <v>0.40450000000000003</v>
      </c>
      <c r="R3179" s="344">
        <v>26.09</v>
      </c>
    </row>
    <row r="3180" spans="1:18">
      <c r="A3180" s="296">
        <v>2003163</v>
      </c>
      <c r="B3180" s="343" t="s">
        <v>3207</v>
      </c>
      <c r="C3180" s="296" t="s">
        <v>26</v>
      </c>
      <c r="D3180" s="344">
        <v>1539.67</v>
      </c>
      <c r="E3180" s="360">
        <v>0.36959999999999998</v>
      </c>
      <c r="F3180" s="344">
        <v>30.07</v>
      </c>
      <c r="G3180" s="360">
        <v>0.49680000000000002</v>
      </c>
      <c r="H3180" s="344">
        <v>31.33</v>
      </c>
      <c r="I3180" s="360">
        <v>0.38590000000000002</v>
      </c>
      <c r="J3180" s="344">
        <v>29.75</v>
      </c>
      <c r="K3180" s="360">
        <v>0.40639999999999998</v>
      </c>
      <c r="L3180" s="344">
        <v>28.67</v>
      </c>
      <c r="M3180" s="360">
        <v>0</v>
      </c>
      <c r="N3180" s="344">
        <v>30.38</v>
      </c>
      <c r="O3180" s="360">
        <v>0.39800000000000002</v>
      </c>
      <c r="P3180" s="344">
        <v>29.08</v>
      </c>
      <c r="Q3180" s="360">
        <v>0.41570000000000001</v>
      </c>
      <c r="R3180" s="344">
        <v>29.68</v>
      </c>
    </row>
    <row r="3181" spans="1:18">
      <c r="A3181" s="296">
        <v>2003164</v>
      </c>
      <c r="B3181" s="343" t="s">
        <v>3208</v>
      </c>
      <c r="C3181" s="296" t="s">
        <v>26</v>
      </c>
      <c r="D3181" s="344">
        <v>1310.56</v>
      </c>
      <c r="E3181" s="360">
        <v>0.34820000000000001</v>
      </c>
      <c r="F3181" s="344">
        <v>33.1</v>
      </c>
      <c r="G3181" s="360">
        <v>0.48970000000000002</v>
      </c>
      <c r="H3181" s="344">
        <v>34.64</v>
      </c>
      <c r="I3181" s="360">
        <v>0.36109999999999998</v>
      </c>
      <c r="J3181" s="344">
        <v>32.56</v>
      </c>
      <c r="K3181" s="360">
        <v>0.38419999999999999</v>
      </c>
      <c r="L3181" s="344">
        <v>32.69</v>
      </c>
      <c r="M3181" s="360">
        <v>0</v>
      </c>
      <c r="N3181" s="344">
        <v>33.42</v>
      </c>
      <c r="O3181" s="360">
        <v>0.37430000000000002</v>
      </c>
      <c r="P3181" s="344">
        <v>31.96</v>
      </c>
      <c r="Q3181" s="360">
        <v>0.39140000000000003</v>
      </c>
      <c r="R3181" s="344">
        <v>32.53</v>
      </c>
    </row>
    <row r="3182" spans="1:18">
      <c r="A3182" s="296">
        <v>2003145</v>
      </c>
      <c r="B3182" s="343" t="s">
        <v>3209</v>
      </c>
      <c r="C3182" s="296" t="s">
        <v>26</v>
      </c>
      <c r="D3182" s="344">
        <v>1142.9100000000001</v>
      </c>
      <c r="E3182" s="360">
        <v>0.37080000000000002</v>
      </c>
      <c r="F3182" s="344">
        <v>11.77</v>
      </c>
      <c r="G3182" s="360">
        <v>0.49790000000000001</v>
      </c>
      <c r="H3182" s="344">
        <v>12.43</v>
      </c>
      <c r="I3182" s="360">
        <v>0.3821</v>
      </c>
      <c r="J3182" s="344">
        <v>11.63</v>
      </c>
      <c r="K3182" s="360">
        <v>0.40839999999999999</v>
      </c>
      <c r="L3182" s="344">
        <v>11.75</v>
      </c>
      <c r="M3182" s="360">
        <v>0</v>
      </c>
      <c r="N3182" s="344">
        <v>11.98</v>
      </c>
      <c r="O3182" s="360">
        <v>0.39650000000000002</v>
      </c>
      <c r="P3182" s="344">
        <v>11.48</v>
      </c>
      <c r="Q3182" s="360">
        <v>0.4138</v>
      </c>
      <c r="R3182" s="344">
        <v>11.8</v>
      </c>
    </row>
    <row r="3183" spans="1:18">
      <c r="A3183" s="296">
        <v>2003146</v>
      </c>
      <c r="B3183" s="343" t="s">
        <v>3210</v>
      </c>
      <c r="C3183" s="296" t="s">
        <v>26</v>
      </c>
      <c r="D3183" s="344">
        <v>980.63</v>
      </c>
      <c r="E3183" s="360">
        <v>0.36499999999999999</v>
      </c>
      <c r="F3183" s="344">
        <v>19.579999999999998</v>
      </c>
      <c r="G3183" s="360">
        <v>0.50819999999999999</v>
      </c>
      <c r="H3183" s="344">
        <v>20.6</v>
      </c>
      <c r="I3183" s="360">
        <v>0.37519999999999998</v>
      </c>
      <c r="J3183" s="344">
        <v>19.23</v>
      </c>
      <c r="K3183" s="360">
        <v>0.40200000000000002</v>
      </c>
      <c r="L3183" s="344">
        <v>19.420000000000002</v>
      </c>
      <c r="M3183" s="360">
        <v>0</v>
      </c>
      <c r="N3183" s="344">
        <v>19.809999999999999</v>
      </c>
      <c r="O3183" s="360">
        <v>0.39019999999999999</v>
      </c>
      <c r="P3183" s="344">
        <v>18.98</v>
      </c>
      <c r="Q3183" s="360">
        <v>0.4073</v>
      </c>
      <c r="R3183" s="344">
        <v>19.39</v>
      </c>
    </row>
    <row r="3184" spans="1:18">
      <c r="A3184" s="296">
        <v>2003165</v>
      </c>
      <c r="B3184" s="343" t="s">
        <v>3211</v>
      </c>
      <c r="C3184" s="296" t="s">
        <v>26</v>
      </c>
      <c r="D3184" s="344">
        <v>1551.87</v>
      </c>
      <c r="E3184" s="360">
        <v>0.35709999999999997</v>
      </c>
      <c r="F3184" s="344">
        <v>20.65</v>
      </c>
      <c r="G3184" s="360">
        <v>0.49540000000000001</v>
      </c>
      <c r="H3184" s="344">
        <v>21.69</v>
      </c>
      <c r="I3184" s="360">
        <v>0.36930000000000002</v>
      </c>
      <c r="J3184" s="344">
        <v>20.350000000000001</v>
      </c>
      <c r="K3184" s="360">
        <v>0.39360000000000001</v>
      </c>
      <c r="L3184" s="344">
        <v>20.48</v>
      </c>
      <c r="M3184" s="360">
        <v>0</v>
      </c>
      <c r="N3184" s="344">
        <v>20.91</v>
      </c>
      <c r="O3184" s="360">
        <v>0.3831</v>
      </c>
      <c r="P3184" s="344">
        <v>20.010000000000002</v>
      </c>
      <c r="Q3184" s="360">
        <v>0.40029999999999999</v>
      </c>
      <c r="R3184" s="344">
        <v>20.440000000000001</v>
      </c>
    </row>
    <row r="3185" spans="1:18">
      <c r="A3185" s="296">
        <v>2003166</v>
      </c>
      <c r="B3185" s="343" t="s">
        <v>3212</v>
      </c>
      <c r="C3185" s="296" t="s">
        <v>26</v>
      </c>
      <c r="D3185" s="344">
        <v>1319.47</v>
      </c>
      <c r="E3185" s="360">
        <v>0.35310000000000002</v>
      </c>
      <c r="F3185" s="344">
        <v>23.92</v>
      </c>
      <c r="G3185" s="360">
        <v>0.49159999999999998</v>
      </c>
      <c r="H3185" s="344">
        <v>25.08</v>
      </c>
      <c r="I3185" s="360">
        <v>0.36559999999999998</v>
      </c>
      <c r="J3185" s="344">
        <v>23.55</v>
      </c>
      <c r="K3185" s="360">
        <v>0.38940000000000002</v>
      </c>
      <c r="L3185" s="344">
        <v>23.68</v>
      </c>
      <c r="M3185" s="360">
        <v>0</v>
      </c>
      <c r="N3185" s="344">
        <v>24.19</v>
      </c>
      <c r="O3185" s="360">
        <v>0.37909999999999999</v>
      </c>
      <c r="P3185" s="344">
        <v>23.14</v>
      </c>
      <c r="Q3185" s="360">
        <v>0.39629999999999999</v>
      </c>
      <c r="R3185" s="344">
        <v>23.61</v>
      </c>
    </row>
    <row r="3186" spans="1:18">
      <c r="A3186" s="296">
        <v>2003819</v>
      </c>
      <c r="B3186" s="343" t="s">
        <v>3213</v>
      </c>
      <c r="C3186" s="296" t="s">
        <v>105</v>
      </c>
      <c r="D3186" s="344">
        <v>7.56</v>
      </c>
      <c r="E3186" s="360">
        <v>0.35339999999999999</v>
      </c>
      <c r="F3186" s="344">
        <v>26.53</v>
      </c>
      <c r="G3186" s="360">
        <v>0.49490000000000001</v>
      </c>
      <c r="H3186" s="344">
        <v>27.82</v>
      </c>
      <c r="I3186" s="360">
        <v>0.36559999999999998</v>
      </c>
      <c r="J3186" s="344">
        <v>26.1</v>
      </c>
      <c r="K3186" s="360">
        <v>0.38969999999999999</v>
      </c>
      <c r="L3186" s="344">
        <v>26.25</v>
      </c>
      <c r="M3186" s="360">
        <v>0</v>
      </c>
      <c r="N3186" s="344">
        <v>26.81</v>
      </c>
      <c r="O3186" s="360">
        <v>0.37930000000000003</v>
      </c>
      <c r="P3186" s="344">
        <v>25.65</v>
      </c>
      <c r="Q3186" s="360">
        <v>0.39650000000000002</v>
      </c>
      <c r="R3186" s="344">
        <v>26.15</v>
      </c>
    </row>
    <row r="3187" spans="1:18">
      <c r="A3187" s="296">
        <v>2004504</v>
      </c>
      <c r="B3187" s="343" t="s">
        <v>3214</v>
      </c>
      <c r="C3187" s="296" t="s">
        <v>222</v>
      </c>
      <c r="D3187" s="344">
        <v>19.260000000000002</v>
      </c>
      <c r="E3187" s="360">
        <v>0.37459999999999999</v>
      </c>
      <c r="F3187" s="344">
        <v>11.31</v>
      </c>
      <c r="G3187" s="360">
        <v>0.4819</v>
      </c>
      <c r="H3187" s="344">
        <v>11.92</v>
      </c>
      <c r="I3187" s="360">
        <v>0.39090000000000003</v>
      </c>
      <c r="J3187" s="344">
        <v>11.3</v>
      </c>
      <c r="K3187" s="360">
        <v>0.41239999999999999</v>
      </c>
      <c r="L3187" s="344">
        <v>11.01</v>
      </c>
      <c r="M3187" s="360">
        <v>0</v>
      </c>
      <c r="N3187" s="344">
        <v>11.57</v>
      </c>
      <c r="O3187" s="360">
        <v>0.40279999999999999</v>
      </c>
      <c r="P3187" s="344">
        <v>11.08</v>
      </c>
      <c r="Q3187" s="360">
        <v>0.42059999999999997</v>
      </c>
      <c r="R3187" s="344">
        <v>11.43</v>
      </c>
    </row>
    <row r="3188" spans="1:18">
      <c r="A3188" s="296">
        <v>2004519</v>
      </c>
      <c r="B3188" s="343" t="s">
        <v>3215</v>
      </c>
      <c r="C3188" s="296" t="s">
        <v>222</v>
      </c>
      <c r="D3188" s="344">
        <v>27.07</v>
      </c>
      <c r="E3188" s="360">
        <v>0.39750000000000002</v>
      </c>
      <c r="F3188" s="344">
        <v>11.6</v>
      </c>
      <c r="G3188" s="360">
        <v>0.52239999999999998</v>
      </c>
      <c r="H3188" s="344">
        <v>12.25</v>
      </c>
      <c r="I3188" s="360">
        <v>0.40820000000000001</v>
      </c>
      <c r="J3188" s="344">
        <v>11.48</v>
      </c>
      <c r="K3188" s="360">
        <v>0.4355</v>
      </c>
      <c r="L3188" s="344">
        <v>11.23</v>
      </c>
      <c r="M3188" s="360">
        <v>0</v>
      </c>
      <c r="N3188" s="344">
        <v>11.82</v>
      </c>
      <c r="O3188" s="360">
        <v>0.42299999999999999</v>
      </c>
      <c r="P3188" s="344">
        <v>11.33</v>
      </c>
      <c r="Q3188" s="360">
        <v>0.44130000000000003</v>
      </c>
      <c r="R3188" s="344">
        <v>11.67</v>
      </c>
    </row>
    <row r="3189" spans="1:18">
      <c r="A3189" s="296">
        <v>2004520</v>
      </c>
      <c r="B3189" s="343" t="s">
        <v>3216</v>
      </c>
      <c r="C3189" s="296" t="s">
        <v>222</v>
      </c>
      <c r="D3189" s="344">
        <v>22.34</v>
      </c>
      <c r="E3189" s="360">
        <v>0.39400000000000002</v>
      </c>
      <c r="F3189" s="344">
        <v>11.05</v>
      </c>
      <c r="G3189" s="360">
        <v>0.51759999999999995</v>
      </c>
      <c r="H3189" s="344">
        <v>11.64</v>
      </c>
      <c r="I3189" s="360">
        <v>0.40550000000000003</v>
      </c>
      <c r="J3189" s="344">
        <v>10.94</v>
      </c>
      <c r="K3189" s="360">
        <v>0.43140000000000001</v>
      </c>
      <c r="L3189" s="344">
        <v>10.66</v>
      </c>
      <c r="M3189" s="360">
        <v>0</v>
      </c>
      <c r="N3189" s="344">
        <v>11.24</v>
      </c>
      <c r="O3189" s="360">
        <v>0.4199</v>
      </c>
      <c r="P3189" s="344">
        <v>10.78</v>
      </c>
      <c r="Q3189" s="360">
        <v>0.43780000000000002</v>
      </c>
      <c r="R3189" s="344">
        <v>11.1</v>
      </c>
    </row>
    <row r="3190" spans="1:18">
      <c r="A3190" s="296">
        <v>2004521</v>
      </c>
      <c r="B3190" s="343" t="s">
        <v>3217</v>
      </c>
      <c r="C3190" s="296" t="s">
        <v>222</v>
      </c>
      <c r="D3190" s="344">
        <v>15.28</v>
      </c>
      <c r="E3190" s="360">
        <v>0.3528</v>
      </c>
      <c r="F3190" s="344">
        <v>33.61</v>
      </c>
      <c r="G3190" s="360">
        <v>0.49959999999999999</v>
      </c>
      <c r="H3190" s="344">
        <v>35.229999999999997</v>
      </c>
      <c r="I3190" s="360">
        <v>0.36449999999999999</v>
      </c>
      <c r="J3190" s="344">
        <v>32.99</v>
      </c>
      <c r="K3190" s="360">
        <v>0.38919999999999999</v>
      </c>
      <c r="L3190" s="344">
        <v>33.229999999999997</v>
      </c>
      <c r="M3190" s="360">
        <v>0</v>
      </c>
      <c r="N3190" s="344">
        <v>33.93</v>
      </c>
      <c r="O3190" s="360">
        <v>0.37840000000000001</v>
      </c>
      <c r="P3190" s="344">
        <v>32.46</v>
      </c>
      <c r="Q3190" s="360">
        <v>0.39560000000000001</v>
      </c>
      <c r="R3190" s="344">
        <v>33.049999999999997</v>
      </c>
    </row>
    <row r="3191" spans="1:18">
      <c r="A3191" s="296">
        <v>2004522</v>
      </c>
      <c r="B3191" s="343" t="s">
        <v>3218</v>
      </c>
      <c r="C3191" s="296" t="s">
        <v>222</v>
      </c>
      <c r="D3191" s="344">
        <v>11.17</v>
      </c>
      <c r="E3191" s="360">
        <v>0.37519999999999998</v>
      </c>
      <c r="F3191" s="344">
        <v>11.81</v>
      </c>
      <c r="G3191" s="360">
        <v>0.50719999999999998</v>
      </c>
      <c r="H3191" s="344">
        <v>12.51</v>
      </c>
      <c r="I3191" s="360">
        <v>0.38450000000000001</v>
      </c>
      <c r="J3191" s="344">
        <v>11.65</v>
      </c>
      <c r="K3191" s="360">
        <v>0.41289999999999999</v>
      </c>
      <c r="L3191" s="344">
        <v>11.82</v>
      </c>
      <c r="M3191" s="360">
        <v>0</v>
      </c>
      <c r="N3191" s="344">
        <v>12.04</v>
      </c>
      <c r="O3191" s="360">
        <v>0.39950000000000002</v>
      </c>
      <c r="P3191" s="344">
        <v>11.54</v>
      </c>
      <c r="Q3191" s="360">
        <v>0.4168</v>
      </c>
      <c r="R3191" s="344">
        <v>11.87</v>
      </c>
    </row>
    <row r="3192" spans="1:18">
      <c r="A3192" s="296">
        <v>2004518</v>
      </c>
      <c r="B3192" s="343" t="s">
        <v>3219</v>
      </c>
      <c r="C3192" s="296" t="s">
        <v>222</v>
      </c>
      <c r="D3192" s="344">
        <v>47.02</v>
      </c>
      <c r="E3192" s="360">
        <v>0.36799999999999999</v>
      </c>
      <c r="F3192" s="344">
        <v>15.9</v>
      </c>
      <c r="G3192" s="360">
        <v>0.4849</v>
      </c>
      <c r="H3192" s="344">
        <v>16.64</v>
      </c>
      <c r="I3192" s="360">
        <v>0.3846</v>
      </c>
      <c r="J3192" s="344">
        <v>15.8</v>
      </c>
      <c r="K3192" s="360">
        <v>0.40510000000000002</v>
      </c>
      <c r="L3192" s="344">
        <v>15.27</v>
      </c>
      <c r="M3192" s="360">
        <v>0</v>
      </c>
      <c r="N3192" s="344">
        <v>16.149999999999999</v>
      </c>
      <c r="O3192" s="360">
        <v>0.39629999999999999</v>
      </c>
      <c r="P3192" s="344">
        <v>15.45</v>
      </c>
      <c r="Q3192" s="360">
        <v>0.41420000000000001</v>
      </c>
      <c r="R3192" s="344">
        <v>15.84</v>
      </c>
    </row>
    <row r="3193" spans="1:18">
      <c r="A3193" s="296">
        <v>2003864</v>
      </c>
      <c r="B3193" s="343" t="s">
        <v>3220</v>
      </c>
      <c r="C3193" s="296" t="s">
        <v>3221</v>
      </c>
      <c r="D3193" s="344">
        <v>14.35</v>
      </c>
      <c r="E3193" s="360">
        <v>0.3594</v>
      </c>
      <c r="F3193" s="344">
        <v>16.78</v>
      </c>
      <c r="G3193" s="360">
        <v>0.47199999999999998</v>
      </c>
      <c r="H3193" s="344">
        <v>17.54</v>
      </c>
      <c r="I3193" s="360">
        <v>0.37740000000000001</v>
      </c>
      <c r="J3193" s="344">
        <v>16.71</v>
      </c>
      <c r="K3193" s="360">
        <v>0.3962</v>
      </c>
      <c r="L3193" s="344">
        <v>16.11</v>
      </c>
      <c r="M3193" s="360">
        <v>0</v>
      </c>
      <c r="N3193" s="344">
        <v>17.04</v>
      </c>
      <c r="O3193" s="360">
        <v>0.38850000000000001</v>
      </c>
      <c r="P3193" s="344">
        <v>16.29</v>
      </c>
      <c r="Q3193" s="360">
        <v>0.40639999999999998</v>
      </c>
      <c r="R3193" s="344">
        <v>16.690000000000001</v>
      </c>
    </row>
    <row r="3194" spans="1:18">
      <c r="A3194" s="296">
        <v>2003863</v>
      </c>
      <c r="B3194" s="343" t="s">
        <v>3222</v>
      </c>
      <c r="C3194" s="296" t="s">
        <v>3221</v>
      </c>
      <c r="D3194" s="344">
        <v>23.53</v>
      </c>
      <c r="E3194" s="360">
        <v>0.3574</v>
      </c>
      <c r="F3194" s="344">
        <v>18.739999999999998</v>
      </c>
      <c r="G3194" s="360">
        <v>0.49409999999999998</v>
      </c>
      <c r="H3194" s="344">
        <v>19.7</v>
      </c>
      <c r="I3194" s="360">
        <v>0.3695</v>
      </c>
      <c r="J3194" s="344">
        <v>18.46</v>
      </c>
      <c r="K3194" s="360">
        <v>0.39439999999999997</v>
      </c>
      <c r="L3194" s="344">
        <v>18.61</v>
      </c>
      <c r="M3194" s="360">
        <v>0</v>
      </c>
      <c r="N3194" s="344">
        <v>19</v>
      </c>
      <c r="O3194" s="360">
        <v>0.38319999999999999</v>
      </c>
      <c r="P3194" s="344">
        <v>18.18</v>
      </c>
      <c r="Q3194" s="360">
        <v>0.40039999999999998</v>
      </c>
      <c r="R3194" s="344">
        <v>18.59</v>
      </c>
    </row>
    <row r="3195" spans="1:18">
      <c r="A3195" s="296">
        <v>2004508</v>
      </c>
      <c r="B3195" s="343" t="s">
        <v>3223</v>
      </c>
      <c r="C3195" s="296" t="s">
        <v>105</v>
      </c>
      <c r="D3195" s="344">
        <v>12.28</v>
      </c>
      <c r="E3195" s="360">
        <v>0.38619999999999999</v>
      </c>
      <c r="F3195" s="344">
        <v>18.149999999999999</v>
      </c>
      <c r="G3195" s="360">
        <v>0.51570000000000005</v>
      </c>
      <c r="H3195" s="344">
        <v>19.04</v>
      </c>
      <c r="I3195" s="360">
        <v>0.3992</v>
      </c>
      <c r="J3195" s="344">
        <v>17.93</v>
      </c>
      <c r="K3195" s="360">
        <v>0.4239</v>
      </c>
      <c r="L3195" s="344">
        <v>17.43</v>
      </c>
      <c r="M3195" s="360">
        <v>0</v>
      </c>
      <c r="N3195" s="344">
        <v>18.41</v>
      </c>
      <c r="O3195" s="360">
        <v>0.4128</v>
      </c>
      <c r="P3195" s="344">
        <v>17.64</v>
      </c>
      <c r="Q3195" s="360">
        <v>0.43080000000000002</v>
      </c>
      <c r="R3195" s="344">
        <v>18.07</v>
      </c>
    </row>
    <row r="3196" spans="1:18">
      <c r="A3196" s="296">
        <v>2003316</v>
      </c>
      <c r="B3196" s="343" t="s">
        <v>3224</v>
      </c>
      <c r="C3196" s="296" t="s">
        <v>26</v>
      </c>
      <c r="D3196" s="344">
        <v>106.36</v>
      </c>
      <c r="E3196" s="360">
        <v>0.37759999999999999</v>
      </c>
      <c r="F3196" s="344">
        <v>19.11</v>
      </c>
      <c r="G3196" s="360">
        <v>0.50290000000000001</v>
      </c>
      <c r="H3196" s="344">
        <v>20.02</v>
      </c>
      <c r="I3196" s="360">
        <v>0.3921</v>
      </c>
      <c r="J3196" s="344">
        <v>18.93</v>
      </c>
      <c r="K3196" s="360">
        <v>0.41470000000000001</v>
      </c>
      <c r="L3196" s="344">
        <v>18.350000000000001</v>
      </c>
      <c r="M3196" s="360">
        <v>0</v>
      </c>
      <c r="N3196" s="344">
        <v>19.37</v>
      </c>
      <c r="O3196" s="360">
        <v>0.40529999999999999</v>
      </c>
      <c r="P3196" s="344">
        <v>18.559999999999999</v>
      </c>
      <c r="Q3196" s="360">
        <v>0.42299999999999999</v>
      </c>
      <c r="R3196" s="344">
        <v>19</v>
      </c>
    </row>
    <row r="3197" spans="1:18">
      <c r="A3197" s="296">
        <v>2003317</v>
      </c>
      <c r="B3197" s="343" t="s">
        <v>3225</v>
      </c>
      <c r="C3197" s="296" t="s">
        <v>26</v>
      </c>
      <c r="D3197" s="344">
        <v>100.86</v>
      </c>
      <c r="E3197" s="360">
        <v>0.36220000000000002</v>
      </c>
      <c r="F3197" s="344">
        <v>19.66</v>
      </c>
      <c r="G3197" s="360">
        <v>0.47970000000000002</v>
      </c>
      <c r="H3197" s="344">
        <v>20.53</v>
      </c>
      <c r="I3197" s="360">
        <v>0.37940000000000002</v>
      </c>
      <c r="J3197" s="344">
        <v>19.53</v>
      </c>
      <c r="K3197" s="360">
        <v>0.39889999999999998</v>
      </c>
      <c r="L3197" s="344">
        <v>18.82</v>
      </c>
      <c r="M3197" s="360">
        <v>0</v>
      </c>
      <c r="N3197" s="344">
        <v>19.93</v>
      </c>
      <c r="O3197" s="360">
        <v>0.39090000000000003</v>
      </c>
      <c r="P3197" s="344">
        <v>19.059999999999999</v>
      </c>
      <c r="Q3197" s="360">
        <v>0.40870000000000001</v>
      </c>
      <c r="R3197" s="344">
        <v>19.5</v>
      </c>
    </row>
    <row r="3198" spans="1:18">
      <c r="A3198" s="296">
        <v>2003767</v>
      </c>
      <c r="B3198" s="343" t="s">
        <v>3226</v>
      </c>
      <c r="C3198" s="296" t="s">
        <v>222</v>
      </c>
      <c r="D3198" s="344">
        <v>129.84</v>
      </c>
      <c r="E3198" s="360">
        <v>0.36149999999999999</v>
      </c>
      <c r="F3198" s="344">
        <v>20.9</v>
      </c>
      <c r="G3198" s="360">
        <v>0.50429999999999997</v>
      </c>
      <c r="H3198" s="344">
        <v>21.98</v>
      </c>
      <c r="I3198" s="360">
        <v>0.37219999999999998</v>
      </c>
      <c r="J3198" s="344">
        <v>20.53</v>
      </c>
      <c r="K3198" s="360">
        <v>0.39839999999999998</v>
      </c>
      <c r="L3198" s="344">
        <v>20.74</v>
      </c>
      <c r="M3198" s="360">
        <v>0</v>
      </c>
      <c r="N3198" s="344">
        <v>21.15</v>
      </c>
      <c r="O3198" s="360">
        <v>0.38679999999999998</v>
      </c>
      <c r="P3198" s="344">
        <v>20.25</v>
      </c>
      <c r="Q3198" s="360">
        <v>0.40400000000000003</v>
      </c>
      <c r="R3198" s="344">
        <v>20.69</v>
      </c>
    </row>
    <row r="3199" spans="1:18">
      <c r="A3199" s="296">
        <v>2003844</v>
      </c>
      <c r="B3199" s="343" t="s">
        <v>3227</v>
      </c>
      <c r="C3199" s="296" t="s">
        <v>222</v>
      </c>
      <c r="D3199" s="344">
        <v>126.88</v>
      </c>
      <c r="E3199" s="360">
        <v>0.37719999999999998</v>
      </c>
      <c r="F3199" s="344">
        <v>22.3</v>
      </c>
      <c r="G3199" s="360">
        <v>0.50449999999999995</v>
      </c>
      <c r="H3199" s="344">
        <v>23.32</v>
      </c>
      <c r="I3199" s="360">
        <v>0.39190000000000003</v>
      </c>
      <c r="J3199" s="344">
        <v>22.05</v>
      </c>
      <c r="K3199" s="360">
        <v>0.41449999999999998</v>
      </c>
      <c r="L3199" s="344">
        <v>21.36</v>
      </c>
      <c r="M3199" s="360">
        <v>0</v>
      </c>
      <c r="N3199" s="344">
        <v>22.58</v>
      </c>
      <c r="O3199" s="360">
        <v>0.40479999999999999</v>
      </c>
      <c r="P3199" s="344">
        <v>21.63</v>
      </c>
      <c r="Q3199" s="360">
        <v>0.42259999999999998</v>
      </c>
      <c r="R3199" s="344">
        <v>22.11</v>
      </c>
    </row>
    <row r="3200" spans="1:18">
      <c r="A3200" s="296">
        <v>2003576</v>
      </c>
      <c r="B3200" s="343" t="s">
        <v>3228</v>
      </c>
      <c r="C3200" s="296" t="s">
        <v>222</v>
      </c>
      <c r="D3200" s="344">
        <v>15.31</v>
      </c>
      <c r="E3200" s="360">
        <v>0.36799999999999999</v>
      </c>
      <c r="F3200" s="344">
        <v>23.73</v>
      </c>
      <c r="G3200" s="360">
        <v>0.49049999999999999</v>
      </c>
      <c r="H3200" s="344">
        <v>24.79</v>
      </c>
      <c r="I3200" s="360">
        <v>0.38440000000000002</v>
      </c>
      <c r="J3200" s="344">
        <v>23.54</v>
      </c>
      <c r="K3200" s="360">
        <v>0.40479999999999999</v>
      </c>
      <c r="L3200" s="344">
        <v>22.75</v>
      </c>
      <c r="M3200" s="360">
        <v>0</v>
      </c>
      <c r="N3200" s="344">
        <v>24.05</v>
      </c>
      <c r="O3200" s="360">
        <v>0.39629999999999999</v>
      </c>
      <c r="P3200" s="344">
        <v>23.01</v>
      </c>
      <c r="Q3200" s="360">
        <v>0.41420000000000001</v>
      </c>
      <c r="R3200" s="344">
        <v>23.51</v>
      </c>
    </row>
    <row r="3201" spans="1:18">
      <c r="A3201" s="296">
        <v>2003858</v>
      </c>
      <c r="B3201" s="343" t="s">
        <v>3229</v>
      </c>
      <c r="C3201" s="296" t="s">
        <v>222</v>
      </c>
      <c r="D3201" s="344">
        <v>12.35</v>
      </c>
      <c r="E3201" s="360">
        <v>0.3679</v>
      </c>
      <c r="F3201" s="344">
        <v>22.02</v>
      </c>
      <c r="G3201" s="360">
        <v>0.49</v>
      </c>
      <c r="H3201" s="344">
        <v>22.99</v>
      </c>
      <c r="I3201" s="360">
        <v>0.3841</v>
      </c>
      <c r="J3201" s="344">
        <v>21.82</v>
      </c>
      <c r="K3201" s="360">
        <v>0.4047</v>
      </c>
      <c r="L3201" s="344">
        <v>21.02</v>
      </c>
      <c r="M3201" s="360">
        <v>0</v>
      </c>
      <c r="N3201" s="344">
        <v>22.28</v>
      </c>
      <c r="O3201" s="360">
        <v>0.39629999999999999</v>
      </c>
      <c r="P3201" s="344">
        <v>21.33</v>
      </c>
      <c r="Q3201" s="360">
        <v>0.41399999999999998</v>
      </c>
      <c r="R3201" s="344">
        <v>21.81</v>
      </c>
    </row>
    <row r="3202" spans="1:18">
      <c r="A3202" s="296">
        <v>2003850</v>
      </c>
      <c r="B3202" s="343" t="s">
        <v>3230</v>
      </c>
      <c r="C3202" s="296" t="s">
        <v>222</v>
      </c>
      <c r="D3202" s="344">
        <v>173.63</v>
      </c>
      <c r="E3202" s="360">
        <v>0.35770000000000002</v>
      </c>
      <c r="F3202" s="344">
        <v>24.23</v>
      </c>
      <c r="G3202" s="360">
        <v>0.50139999999999996</v>
      </c>
      <c r="H3202" s="344">
        <v>25.45</v>
      </c>
      <c r="I3202" s="360">
        <v>0.36899999999999999</v>
      </c>
      <c r="J3202" s="344">
        <v>23.81</v>
      </c>
      <c r="K3202" s="360">
        <v>0.39439999999999997</v>
      </c>
      <c r="L3202" s="344">
        <v>24.01</v>
      </c>
      <c r="M3202" s="360">
        <v>0</v>
      </c>
      <c r="N3202" s="344">
        <v>24.51</v>
      </c>
      <c r="O3202" s="360">
        <v>0.3831</v>
      </c>
      <c r="P3202" s="344">
        <v>23.45</v>
      </c>
      <c r="Q3202" s="360">
        <v>0.40039999999999998</v>
      </c>
      <c r="R3202" s="344">
        <v>23.94</v>
      </c>
    </row>
    <row r="3203" spans="1:18">
      <c r="A3203" s="296">
        <v>2003849</v>
      </c>
      <c r="B3203" s="343" t="s">
        <v>3231</v>
      </c>
      <c r="C3203" s="296" t="s">
        <v>222</v>
      </c>
      <c r="D3203" s="344">
        <v>75.19</v>
      </c>
      <c r="E3203" s="360">
        <v>0.35780000000000001</v>
      </c>
      <c r="F3203" s="344">
        <v>26.7</v>
      </c>
      <c r="G3203" s="360">
        <v>0.47749999999999998</v>
      </c>
      <c r="H3203" s="344">
        <v>27.82</v>
      </c>
      <c r="I3203" s="360">
        <v>0.37559999999999999</v>
      </c>
      <c r="J3203" s="344">
        <v>26.51</v>
      </c>
      <c r="K3203" s="360">
        <v>0.39419999999999999</v>
      </c>
      <c r="L3203" s="344">
        <v>25.46</v>
      </c>
      <c r="M3203" s="360">
        <v>0</v>
      </c>
      <c r="N3203" s="344">
        <v>27.02</v>
      </c>
      <c r="O3203" s="360">
        <v>0.38679999999999998</v>
      </c>
      <c r="P3203" s="344">
        <v>25.84</v>
      </c>
      <c r="Q3203" s="360">
        <v>0.40439999999999998</v>
      </c>
      <c r="R3203" s="344">
        <v>26.38</v>
      </c>
    </row>
    <row r="3204" spans="1:18">
      <c r="A3204" s="296">
        <v>2003868</v>
      </c>
      <c r="B3204" s="343" t="s">
        <v>3232</v>
      </c>
      <c r="C3204" s="296" t="s">
        <v>222</v>
      </c>
      <c r="D3204" s="344">
        <v>149.08000000000001</v>
      </c>
      <c r="E3204" s="360">
        <v>0.35809999999999997</v>
      </c>
      <c r="F3204" s="344">
        <v>26.91</v>
      </c>
      <c r="G3204" s="360">
        <v>0.50460000000000005</v>
      </c>
      <c r="H3204" s="344">
        <v>28.25</v>
      </c>
      <c r="I3204" s="360">
        <v>0.36880000000000002</v>
      </c>
      <c r="J3204" s="344">
        <v>26.41</v>
      </c>
      <c r="K3204" s="360">
        <v>0.39450000000000002</v>
      </c>
      <c r="L3204" s="344">
        <v>26.64</v>
      </c>
      <c r="M3204" s="360">
        <v>0</v>
      </c>
      <c r="N3204" s="344">
        <v>27.19</v>
      </c>
      <c r="O3204" s="360">
        <v>0.38319999999999999</v>
      </c>
      <c r="P3204" s="344">
        <v>26.02</v>
      </c>
      <c r="Q3204" s="360">
        <v>0.40050000000000002</v>
      </c>
      <c r="R3204" s="344">
        <v>26.54</v>
      </c>
    </row>
    <row r="3205" spans="1:18">
      <c r="A3205" s="296">
        <v>2003369</v>
      </c>
      <c r="B3205" s="343" t="s">
        <v>3233</v>
      </c>
      <c r="C3205" s="296" t="s">
        <v>105</v>
      </c>
      <c r="D3205" s="344">
        <v>111.12</v>
      </c>
      <c r="E3205" s="360">
        <v>0.36859999999999998</v>
      </c>
      <c r="F3205" s="344">
        <v>30.1</v>
      </c>
      <c r="G3205" s="360">
        <v>0.495</v>
      </c>
      <c r="H3205" s="344">
        <v>31.4</v>
      </c>
      <c r="I3205" s="360">
        <v>0.38469999999999999</v>
      </c>
      <c r="J3205" s="344">
        <v>29.79</v>
      </c>
      <c r="K3205" s="360">
        <v>0.40550000000000003</v>
      </c>
      <c r="L3205" s="344">
        <v>28.75</v>
      </c>
      <c r="M3205" s="360">
        <v>0</v>
      </c>
      <c r="N3205" s="344">
        <v>30.44</v>
      </c>
      <c r="O3205" s="360">
        <v>0.39679999999999999</v>
      </c>
      <c r="P3205" s="344">
        <v>29.14</v>
      </c>
      <c r="Q3205" s="360">
        <v>0.41460000000000002</v>
      </c>
      <c r="R3205" s="344">
        <v>29.72</v>
      </c>
    </row>
    <row r="3206" spans="1:18">
      <c r="A3206" s="296">
        <v>2003368</v>
      </c>
      <c r="B3206" s="343" t="s">
        <v>3234</v>
      </c>
      <c r="C3206" s="296" t="s">
        <v>105</v>
      </c>
      <c r="D3206" s="344">
        <v>95.7</v>
      </c>
      <c r="E3206" s="360">
        <v>0.38119999999999998</v>
      </c>
      <c r="F3206" s="344">
        <v>9.9499999999999993</v>
      </c>
      <c r="G3206" s="360">
        <v>0.4975</v>
      </c>
      <c r="H3206" s="344">
        <v>10.44</v>
      </c>
      <c r="I3206" s="360">
        <v>0.39660000000000001</v>
      </c>
      <c r="J3206" s="344">
        <v>9.8800000000000008</v>
      </c>
      <c r="K3206" s="360">
        <v>0.41899999999999998</v>
      </c>
      <c r="L3206" s="344">
        <v>9.6199999999999992</v>
      </c>
      <c r="M3206" s="360">
        <v>0</v>
      </c>
      <c r="N3206" s="344">
        <v>10.119999999999999</v>
      </c>
      <c r="O3206" s="360">
        <v>0.40910000000000002</v>
      </c>
      <c r="P3206" s="344">
        <v>9.69</v>
      </c>
      <c r="Q3206" s="360">
        <v>0.42720000000000002</v>
      </c>
      <c r="R3206" s="344">
        <v>9.9499999999999993</v>
      </c>
    </row>
    <row r="3207" spans="1:18">
      <c r="A3207" s="296">
        <v>2003939</v>
      </c>
      <c r="B3207" s="343" t="s">
        <v>3235</v>
      </c>
      <c r="C3207" s="296" t="s">
        <v>105</v>
      </c>
      <c r="D3207" s="344">
        <v>65.709999999999994</v>
      </c>
      <c r="E3207" s="360">
        <v>0.3755</v>
      </c>
      <c r="F3207" s="344">
        <v>9.17</v>
      </c>
      <c r="G3207" s="360">
        <v>0.49070000000000003</v>
      </c>
      <c r="H3207" s="344">
        <v>9.6300000000000008</v>
      </c>
      <c r="I3207" s="360">
        <v>0.39150000000000001</v>
      </c>
      <c r="J3207" s="344">
        <v>9.1300000000000008</v>
      </c>
      <c r="K3207" s="360">
        <v>0.41289999999999999</v>
      </c>
      <c r="L3207" s="344">
        <v>8.85</v>
      </c>
      <c r="M3207" s="360">
        <v>0</v>
      </c>
      <c r="N3207" s="344">
        <v>9.33</v>
      </c>
      <c r="O3207" s="360">
        <v>0.40410000000000001</v>
      </c>
      <c r="P3207" s="344">
        <v>8.93</v>
      </c>
      <c r="Q3207" s="360">
        <v>0.42220000000000002</v>
      </c>
      <c r="R3207" s="344">
        <v>9.18</v>
      </c>
    </row>
    <row r="3208" spans="1:18">
      <c r="A3208" s="296">
        <v>2003940</v>
      </c>
      <c r="B3208" s="343" t="s">
        <v>3236</v>
      </c>
      <c r="C3208" s="296" t="s">
        <v>105</v>
      </c>
      <c r="D3208" s="344">
        <v>50.25</v>
      </c>
      <c r="E3208" s="360">
        <v>0.3649</v>
      </c>
      <c r="F3208" s="344">
        <v>28.8</v>
      </c>
      <c r="G3208" s="360">
        <v>0.49099999999999999</v>
      </c>
      <c r="H3208" s="344">
        <v>29.97</v>
      </c>
      <c r="I3208" s="360">
        <v>0.38200000000000001</v>
      </c>
      <c r="J3208" s="344">
        <v>28.52</v>
      </c>
      <c r="K3208" s="360">
        <v>0.40150000000000002</v>
      </c>
      <c r="L3208" s="344">
        <v>27.46</v>
      </c>
      <c r="M3208" s="360">
        <v>0</v>
      </c>
      <c r="N3208" s="344">
        <v>29.1</v>
      </c>
      <c r="O3208" s="360">
        <v>0.39350000000000002</v>
      </c>
      <c r="P3208" s="344">
        <v>27.84</v>
      </c>
      <c r="Q3208" s="360">
        <v>0.4113</v>
      </c>
      <c r="R3208" s="344">
        <v>28.37</v>
      </c>
    </row>
    <row r="3209" spans="1:18">
      <c r="A3209" s="296">
        <v>2003371</v>
      </c>
      <c r="B3209" s="343" t="s">
        <v>3237</v>
      </c>
      <c r="C3209" s="296" t="s">
        <v>105</v>
      </c>
      <c r="D3209" s="344">
        <v>80.56</v>
      </c>
      <c r="E3209" s="360">
        <v>0.34960000000000002</v>
      </c>
      <c r="F3209" s="344">
        <v>32.6</v>
      </c>
      <c r="G3209" s="360">
        <v>0.49480000000000002</v>
      </c>
      <c r="H3209" s="344">
        <v>34.090000000000003</v>
      </c>
      <c r="I3209" s="360">
        <v>0.36199999999999999</v>
      </c>
      <c r="J3209" s="344">
        <v>32.01</v>
      </c>
      <c r="K3209" s="360">
        <v>0.38550000000000001</v>
      </c>
      <c r="L3209" s="344">
        <v>32.15</v>
      </c>
      <c r="M3209" s="360">
        <v>0</v>
      </c>
      <c r="N3209" s="344">
        <v>32.86</v>
      </c>
      <c r="O3209" s="360">
        <v>0.3755</v>
      </c>
      <c r="P3209" s="344">
        <v>31.43</v>
      </c>
      <c r="Q3209" s="360">
        <v>0.3926</v>
      </c>
      <c r="R3209" s="344">
        <v>31.98</v>
      </c>
    </row>
    <row r="3210" spans="1:18">
      <c r="A3210" s="296">
        <v>2003370</v>
      </c>
      <c r="B3210" s="343" t="s">
        <v>3238</v>
      </c>
      <c r="C3210" s="296" t="s">
        <v>105</v>
      </c>
      <c r="D3210" s="344">
        <v>67.53</v>
      </c>
      <c r="E3210" s="360">
        <v>0.37840000000000001</v>
      </c>
      <c r="F3210" s="344">
        <v>11.43</v>
      </c>
      <c r="G3210" s="360">
        <v>0.51880000000000004</v>
      </c>
      <c r="H3210" s="344">
        <v>12.06</v>
      </c>
      <c r="I3210" s="360">
        <v>0.38719999999999999</v>
      </c>
      <c r="J3210" s="344">
        <v>11.23</v>
      </c>
      <c r="K3210" s="360">
        <v>0.41589999999999999</v>
      </c>
      <c r="L3210" s="344">
        <v>11.36</v>
      </c>
      <c r="M3210" s="360">
        <v>0</v>
      </c>
      <c r="N3210" s="344">
        <v>11.6</v>
      </c>
      <c r="O3210" s="360">
        <v>0.40260000000000001</v>
      </c>
      <c r="P3210" s="344">
        <v>11.11</v>
      </c>
      <c r="Q3210" s="360">
        <v>0.42030000000000001</v>
      </c>
      <c r="R3210" s="344">
        <v>11.42</v>
      </c>
    </row>
    <row r="3211" spans="1:18">
      <c r="A3211" s="296">
        <v>2003941</v>
      </c>
      <c r="B3211" s="343" t="s">
        <v>3239</v>
      </c>
      <c r="C3211" s="296" t="s">
        <v>105</v>
      </c>
      <c r="D3211" s="344">
        <v>56.2</v>
      </c>
      <c r="E3211" s="360">
        <v>0.36320000000000002</v>
      </c>
      <c r="F3211" s="344">
        <v>14.58</v>
      </c>
      <c r="G3211" s="360">
        <v>0.48080000000000001</v>
      </c>
      <c r="H3211" s="344">
        <v>15.23</v>
      </c>
      <c r="I3211" s="360">
        <v>0.38080000000000003</v>
      </c>
      <c r="J3211" s="344">
        <v>14.51</v>
      </c>
      <c r="K3211" s="360">
        <v>0.3997</v>
      </c>
      <c r="L3211" s="344">
        <v>13.96</v>
      </c>
      <c r="M3211" s="360">
        <v>0</v>
      </c>
      <c r="N3211" s="344">
        <v>14.79</v>
      </c>
      <c r="O3211" s="360">
        <v>0.39219999999999999</v>
      </c>
      <c r="P3211" s="344">
        <v>14.14</v>
      </c>
      <c r="Q3211" s="360">
        <v>0.41020000000000001</v>
      </c>
      <c r="R3211" s="344">
        <v>14.47</v>
      </c>
    </row>
    <row r="3212" spans="1:18">
      <c r="A3212" s="296">
        <v>2003942</v>
      </c>
      <c r="B3212" s="343" t="s">
        <v>3240</v>
      </c>
      <c r="C3212" s="296" t="s">
        <v>105</v>
      </c>
      <c r="D3212" s="344">
        <v>43.14</v>
      </c>
      <c r="E3212" s="360">
        <v>0.35420000000000001</v>
      </c>
      <c r="F3212" s="344">
        <v>17.96</v>
      </c>
      <c r="G3212" s="360">
        <v>0.49049999999999999</v>
      </c>
      <c r="H3212" s="344">
        <v>18.829999999999998</v>
      </c>
      <c r="I3212" s="360">
        <v>0.36699999999999999</v>
      </c>
      <c r="J3212" s="344">
        <v>17.690000000000001</v>
      </c>
      <c r="K3212" s="360">
        <v>0.3906</v>
      </c>
      <c r="L3212" s="344">
        <v>17.77</v>
      </c>
      <c r="M3212" s="360">
        <v>0</v>
      </c>
      <c r="N3212" s="344">
        <v>18.170000000000002</v>
      </c>
      <c r="O3212" s="360">
        <v>0.38030000000000003</v>
      </c>
      <c r="P3212" s="344">
        <v>17.38</v>
      </c>
      <c r="Q3212" s="360">
        <v>0.39760000000000001</v>
      </c>
      <c r="R3212" s="344">
        <v>17.760000000000002</v>
      </c>
    </row>
    <row r="3213" spans="1:18">
      <c r="A3213" s="296">
        <v>2003373</v>
      </c>
      <c r="B3213" s="343" t="s">
        <v>3241</v>
      </c>
      <c r="C3213" s="296" t="s">
        <v>105</v>
      </c>
      <c r="D3213" s="344">
        <v>66.510000000000005</v>
      </c>
      <c r="E3213" s="360">
        <v>0.3715</v>
      </c>
      <c r="F3213" s="344">
        <v>17.79</v>
      </c>
      <c r="G3213" s="360">
        <v>0.49519999999999997</v>
      </c>
      <c r="H3213" s="344">
        <v>18.57</v>
      </c>
      <c r="I3213" s="360">
        <v>0.38769999999999999</v>
      </c>
      <c r="J3213" s="344">
        <v>17.62</v>
      </c>
      <c r="K3213" s="360">
        <v>0.40860000000000002</v>
      </c>
      <c r="L3213" s="344">
        <v>17.04</v>
      </c>
      <c r="M3213" s="360">
        <v>0</v>
      </c>
      <c r="N3213" s="344">
        <v>18.010000000000002</v>
      </c>
      <c r="O3213" s="360">
        <v>0.39979999999999999</v>
      </c>
      <c r="P3213" s="344">
        <v>17.239999999999998</v>
      </c>
      <c r="Q3213" s="360">
        <v>0.41760000000000003</v>
      </c>
      <c r="R3213" s="344">
        <v>17.61</v>
      </c>
    </row>
    <row r="3214" spans="1:18">
      <c r="A3214" s="296">
        <v>2003372</v>
      </c>
      <c r="B3214" s="343" t="s">
        <v>3242</v>
      </c>
      <c r="C3214" s="296" t="s">
        <v>105</v>
      </c>
      <c r="D3214" s="344">
        <v>60.19</v>
      </c>
      <c r="E3214" s="360">
        <v>0.36890000000000001</v>
      </c>
      <c r="F3214" s="344">
        <v>16.23</v>
      </c>
      <c r="G3214" s="360">
        <v>0.49109999999999998</v>
      </c>
      <c r="H3214" s="344">
        <v>16.940000000000001</v>
      </c>
      <c r="I3214" s="360">
        <v>0.38550000000000001</v>
      </c>
      <c r="J3214" s="344">
        <v>16.100000000000001</v>
      </c>
      <c r="K3214" s="360">
        <v>0.40560000000000002</v>
      </c>
      <c r="L3214" s="344">
        <v>15.5</v>
      </c>
      <c r="M3214" s="360">
        <v>0</v>
      </c>
      <c r="N3214" s="344">
        <v>16.43</v>
      </c>
      <c r="O3214" s="360">
        <v>0.39739999999999998</v>
      </c>
      <c r="P3214" s="344">
        <v>15.73</v>
      </c>
      <c r="Q3214" s="360">
        <v>0.41510000000000002</v>
      </c>
      <c r="R3214" s="344">
        <v>16.07</v>
      </c>
    </row>
    <row r="3215" spans="1:18">
      <c r="A3215" s="296">
        <v>2003943</v>
      </c>
      <c r="B3215" s="343" t="s">
        <v>3243</v>
      </c>
      <c r="C3215" s="296" t="s">
        <v>105</v>
      </c>
      <c r="D3215" s="344">
        <v>26.48</v>
      </c>
      <c r="E3215" s="360">
        <v>0.36070000000000002</v>
      </c>
      <c r="F3215" s="344">
        <v>18.41</v>
      </c>
      <c r="G3215" s="360">
        <v>0.47470000000000001</v>
      </c>
      <c r="H3215" s="344">
        <v>19.239999999999998</v>
      </c>
      <c r="I3215" s="360">
        <v>0.37890000000000001</v>
      </c>
      <c r="J3215" s="344">
        <v>18.34</v>
      </c>
      <c r="K3215" s="360">
        <v>0.39750000000000002</v>
      </c>
      <c r="L3215" s="344">
        <v>17.670000000000002</v>
      </c>
      <c r="M3215" s="360">
        <v>0</v>
      </c>
      <c r="N3215" s="344">
        <v>18.690000000000001</v>
      </c>
      <c r="O3215" s="360">
        <v>0.39</v>
      </c>
      <c r="P3215" s="344">
        <v>17.87</v>
      </c>
      <c r="Q3215" s="360">
        <v>0.40789999999999998</v>
      </c>
      <c r="R3215" s="344">
        <v>18.3</v>
      </c>
    </row>
    <row r="3216" spans="1:18">
      <c r="A3216" s="296">
        <v>2003944</v>
      </c>
      <c r="B3216" s="343" t="s">
        <v>3244</v>
      </c>
      <c r="C3216" s="296" t="s">
        <v>105</v>
      </c>
      <c r="D3216" s="344">
        <v>20.14</v>
      </c>
      <c r="E3216" s="360">
        <v>0.35589999999999999</v>
      </c>
      <c r="F3216" s="344">
        <v>19.87</v>
      </c>
      <c r="G3216" s="360">
        <v>0.49719999999999998</v>
      </c>
      <c r="H3216" s="344">
        <v>20.84</v>
      </c>
      <c r="I3216" s="360">
        <v>0.36799999999999999</v>
      </c>
      <c r="J3216" s="344">
        <v>19.55</v>
      </c>
      <c r="K3216" s="360">
        <v>0.39229999999999998</v>
      </c>
      <c r="L3216" s="344">
        <v>19.66</v>
      </c>
      <c r="M3216" s="360">
        <v>0</v>
      </c>
      <c r="N3216" s="344">
        <v>20.09</v>
      </c>
      <c r="O3216" s="360">
        <v>0.38179999999999997</v>
      </c>
      <c r="P3216" s="344">
        <v>19.23</v>
      </c>
      <c r="Q3216" s="360">
        <v>0.39889999999999998</v>
      </c>
      <c r="R3216" s="344">
        <v>19.62</v>
      </c>
    </row>
    <row r="3217" spans="1:18">
      <c r="A3217" s="296">
        <v>2003375</v>
      </c>
      <c r="B3217" s="343" t="s">
        <v>3245</v>
      </c>
      <c r="C3217" s="296" t="s">
        <v>105</v>
      </c>
      <c r="D3217" s="344">
        <v>42.4</v>
      </c>
      <c r="E3217" s="360">
        <v>0.36849999999999999</v>
      </c>
      <c r="F3217" s="344">
        <v>20.69</v>
      </c>
      <c r="G3217" s="360">
        <v>0.49249999999999999</v>
      </c>
      <c r="H3217" s="344">
        <v>21.57</v>
      </c>
      <c r="I3217" s="360">
        <v>0.38529999999999998</v>
      </c>
      <c r="J3217" s="344">
        <v>20.49</v>
      </c>
      <c r="K3217" s="360">
        <v>0.40560000000000002</v>
      </c>
      <c r="L3217" s="344">
        <v>19.78</v>
      </c>
      <c r="M3217" s="360">
        <v>0</v>
      </c>
      <c r="N3217" s="344">
        <v>20.93</v>
      </c>
      <c r="O3217" s="360">
        <v>0.39700000000000002</v>
      </c>
      <c r="P3217" s="344">
        <v>20.03</v>
      </c>
      <c r="Q3217" s="360">
        <v>0.41489999999999999</v>
      </c>
      <c r="R3217" s="344">
        <v>20.440000000000001</v>
      </c>
    </row>
    <row r="3218" spans="1:18">
      <c r="A3218" s="296">
        <v>2003374</v>
      </c>
      <c r="B3218" s="343" t="s">
        <v>3246</v>
      </c>
      <c r="C3218" s="296" t="s">
        <v>105</v>
      </c>
      <c r="D3218" s="344">
        <v>37.74</v>
      </c>
      <c r="E3218" s="360">
        <v>0.35620000000000002</v>
      </c>
      <c r="F3218" s="344">
        <v>20.07</v>
      </c>
      <c r="G3218" s="360">
        <v>0.4743</v>
      </c>
      <c r="H3218" s="344">
        <v>20.9</v>
      </c>
      <c r="I3218" s="360">
        <v>0.37459999999999999</v>
      </c>
      <c r="J3218" s="344">
        <v>19.96</v>
      </c>
      <c r="K3218" s="360">
        <v>0.39229999999999998</v>
      </c>
      <c r="L3218" s="344">
        <v>19.149999999999999</v>
      </c>
      <c r="M3218" s="360">
        <v>0</v>
      </c>
      <c r="N3218" s="344">
        <v>20.32</v>
      </c>
      <c r="O3218" s="360">
        <v>0.38529999999999998</v>
      </c>
      <c r="P3218" s="344">
        <v>19.420000000000002</v>
      </c>
      <c r="Q3218" s="360">
        <v>0.4032</v>
      </c>
      <c r="R3218" s="344">
        <v>19.82</v>
      </c>
    </row>
    <row r="3219" spans="1:18">
      <c r="A3219" s="296">
        <v>2003945</v>
      </c>
      <c r="B3219" s="343" t="s">
        <v>3247</v>
      </c>
      <c r="C3219" s="296" t="s">
        <v>105</v>
      </c>
      <c r="D3219" s="344">
        <v>19.84</v>
      </c>
      <c r="E3219" s="360">
        <v>0.35089999999999999</v>
      </c>
      <c r="F3219" s="344">
        <v>23.03</v>
      </c>
      <c r="G3219" s="360">
        <v>0.49070000000000003</v>
      </c>
      <c r="H3219" s="344">
        <v>24.11</v>
      </c>
      <c r="I3219" s="360">
        <v>0.36370000000000002</v>
      </c>
      <c r="J3219" s="344">
        <v>22.66</v>
      </c>
      <c r="K3219" s="360">
        <v>0.38700000000000001</v>
      </c>
      <c r="L3219" s="344">
        <v>22.76</v>
      </c>
      <c r="M3219" s="360">
        <v>0</v>
      </c>
      <c r="N3219" s="344">
        <v>23.26</v>
      </c>
      <c r="O3219" s="360">
        <v>0.377</v>
      </c>
      <c r="P3219" s="344">
        <v>22.25</v>
      </c>
      <c r="Q3219" s="360">
        <v>0.39419999999999999</v>
      </c>
      <c r="R3219" s="344">
        <v>22.69</v>
      </c>
    </row>
    <row r="3220" spans="1:18">
      <c r="A3220" s="296">
        <v>2003946</v>
      </c>
      <c r="B3220" s="343" t="s">
        <v>3248</v>
      </c>
      <c r="C3220" s="296" t="s">
        <v>105</v>
      </c>
      <c r="D3220" s="344">
        <v>15.18</v>
      </c>
      <c r="E3220" s="360">
        <v>0.36969999999999997</v>
      </c>
      <c r="F3220" s="344">
        <v>22.99</v>
      </c>
      <c r="G3220" s="360">
        <v>0.49590000000000001</v>
      </c>
      <c r="H3220" s="344">
        <v>23.96</v>
      </c>
      <c r="I3220" s="360">
        <v>0.3861</v>
      </c>
      <c r="J3220" s="344">
        <v>22.75</v>
      </c>
      <c r="K3220" s="360">
        <v>0.40660000000000002</v>
      </c>
      <c r="L3220" s="344">
        <v>21.95</v>
      </c>
      <c r="M3220" s="360">
        <v>0</v>
      </c>
      <c r="N3220" s="344">
        <v>23.24</v>
      </c>
      <c r="O3220" s="360">
        <v>0.39800000000000002</v>
      </c>
      <c r="P3220" s="344">
        <v>22.25</v>
      </c>
      <c r="Q3220" s="360">
        <v>0.41570000000000001</v>
      </c>
      <c r="R3220" s="344">
        <v>22.7</v>
      </c>
    </row>
    <row r="3221" spans="1:18">
      <c r="A3221" s="296">
        <v>2003377</v>
      </c>
      <c r="B3221" s="343" t="s">
        <v>3249</v>
      </c>
      <c r="C3221" s="296" t="s">
        <v>105</v>
      </c>
      <c r="D3221" s="344">
        <v>58.2</v>
      </c>
      <c r="E3221" s="360">
        <v>0.3503</v>
      </c>
      <c r="F3221" s="344">
        <v>25.46</v>
      </c>
      <c r="G3221" s="360">
        <v>0.49180000000000001</v>
      </c>
      <c r="H3221" s="344">
        <v>26.65</v>
      </c>
      <c r="I3221" s="360">
        <v>0.36320000000000002</v>
      </c>
      <c r="J3221" s="344">
        <v>25.05</v>
      </c>
      <c r="K3221" s="360">
        <v>0.38640000000000002</v>
      </c>
      <c r="L3221" s="344">
        <v>25.15</v>
      </c>
      <c r="M3221" s="360">
        <v>0</v>
      </c>
      <c r="N3221" s="344">
        <v>25.72</v>
      </c>
      <c r="O3221" s="360">
        <v>0.37640000000000001</v>
      </c>
      <c r="P3221" s="344">
        <v>24.6</v>
      </c>
      <c r="Q3221" s="360">
        <v>0.39350000000000002</v>
      </c>
      <c r="R3221" s="344">
        <v>25.06</v>
      </c>
    </row>
    <row r="3222" spans="1:18">
      <c r="A3222" s="296">
        <v>2003376</v>
      </c>
      <c r="B3222" s="343" t="s">
        <v>3250</v>
      </c>
      <c r="C3222" s="296" t="s">
        <v>105</v>
      </c>
      <c r="D3222" s="344">
        <v>53.17</v>
      </c>
      <c r="E3222" s="360">
        <v>0.35389999999999999</v>
      </c>
      <c r="F3222" s="344">
        <v>25.31</v>
      </c>
      <c r="G3222" s="360">
        <v>0.47370000000000001</v>
      </c>
      <c r="H3222" s="344">
        <v>26.33</v>
      </c>
      <c r="I3222" s="360">
        <v>0.37259999999999999</v>
      </c>
      <c r="J3222" s="344">
        <v>25.15</v>
      </c>
      <c r="K3222" s="360">
        <v>0.3901</v>
      </c>
      <c r="L3222" s="344">
        <v>24.1</v>
      </c>
      <c r="M3222" s="360">
        <v>0</v>
      </c>
      <c r="N3222" s="344">
        <v>25.6</v>
      </c>
      <c r="O3222" s="360">
        <v>0.38319999999999999</v>
      </c>
      <c r="P3222" s="344">
        <v>24.47</v>
      </c>
      <c r="Q3222" s="360">
        <v>0.40089999999999998</v>
      </c>
      <c r="R3222" s="344">
        <v>24.95</v>
      </c>
    </row>
    <row r="3223" spans="1:18">
      <c r="A3223" s="296">
        <v>2003947</v>
      </c>
      <c r="B3223" s="343" t="s">
        <v>3251</v>
      </c>
      <c r="C3223" s="296" t="s">
        <v>105</v>
      </c>
      <c r="D3223" s="344">
        <v>20.79</v>
      </c>
      <c r="E3223" s="360">
        <v>0.38059999999999999</v>
      </c>
      <c r="F3223" s="344">
        <v>16.829999999999998</v>
      </c>
      <c r="G3223" s="360">
        <v>0.50860000000000005</v>
      </c>
      <c r="H3223" s="344">
        <v>17.579999999999998</v>
      </c>
      <c r="I3223" s="360">
        <v>0.39529999999999998</v>
      </c>
      <c r="J3223" s="344">
        <v>16.63</v>
      </c>
      <c r="K3223" s="360">
        <v>0.41789999999999999</v>
      </c>
      <c r="L3223" s="344">
        <v>16.100000000000001</v>
      </c>
      <c r="M3223" s="360">
        <v>0</v>
      </c>
      <c r="N3223" s="344">
        <v>17.02</v>
      </c>
      <c r="O3223" s="360">
        <v>0.4083</v>
      </c>
      <c r="P3223" s="344">
        <v>16.3</v>
      </c>
      <c r="Q3223" s="360">
        <v>0.4264</v>
      </c>
      <c r="R3223" s="344">
        <v>16.670000000000002</v>
      </c>
    </row>
    <row r="3224" spans="1:18">
      <c r="A3224" s="296">
        <v>2003948</v>
      </c>
      <c r="B3224" s="343" t="s">
        <v>3252</v>
      </c>
      <c r="C3224" s="296" t="s">
        <v>105</v>
      </c>
      <c r="D3224" s="344">
        <v>15.76</v>
      </c>
      <c r="E3224" s="360">
        <v>0</v>
      </c>
      <c r="F3224" s="344">
        <v>83.34</v>
      </c>
      <c r="G3224" s="360">
        <v>0</v>
      </c>
      <c r="H3224" s="344">
        <v>99.01</v>
      </c>
      <c r="I3224" s="360">
        <v>0</v>
      </c>
      <c r="J3224" s="344">
        <v>78.52</v>
      </c>
      <c r="K3224" s="360">
        <v>0</v>
      </c>
      <c r="L3224" s="344">
        <v>95.17</v>
      </c>
      <c r="M3224" s="360">
        <v>0</v>
      </c>
      <c r="N3224" s="344">
        <v>92.44</v>
      </c>
      <c r="O3224" s="360">
        <v>0</v>
      </c>
      <c r="P3224" s="344">
        <v>93.94</v>
      </c>
      <c r="Q3224" s="360">
        <v>0</v>
      </c>
      <c r="R3224" s="344">
        <v>99.64</v>
      </c>
    </row>
    <row r="3225" spans="1:18">
      <c r="A3225" s="296">
        <v>2003379</v>
      </c>
      <c r="B3225" s="343" t="s">
        <v>3253</v>
      </c>
      <c r="C3225" s="296" t="s">
        <v>105</v>
      </c>
      <c r="D3225" s="344">
        <v>33.21</v>
      </c>
      <c r="E3225" s="360">
        <v>0.47949999999999998</v>
      </c>
      <c r="F3225" s="344">
        <v>9.24</v>
      </c>
      <c r="G3225" s="360">
        <v>0.53249999999999997</v>
      </c>
      <c r="H3225" s="344">
        <v>10.45</v>
      </c>
      <c r="I3225" s="360">
        <v>0.4708</v>
      </c>
      <c r="J3225" s="344">
        <v>9.41</v>
      </c>
      <c r="K3225" s="360">
        <v>0.52280000000000004</v>
      </c>
      <c r="L3225" s="344">
        <v>9.9600000000000009</v>
      </c>
      <c r="M3225" s="360">
        <v>0</v>
      </c>
      <c r="N3225" s="344">
        <v>9.94</v>
      </c>
      <c r="O3225" s="360">
        <v>0.495</v>
      </c>
      <c r="P3225" s="344">
        <v>9.64</v>
      </c>
      <c r="Q3225" s="360">
        <v>0.51039999999999996</v>
      </c>
      <c r="R3225" s="344">
        <v>10.45</v>
      </c>
    </row>
    <row r="3226" spans="1:18">
      <c r="A3226" s="296">
        <v>2003378</v>
      </c>
      <c r="B3226" s="343" t="s">
        <v>3254</v>
      </c>
      <c r="C3226" s="296" t="s">
        <v>105</v>
      </c>
      <c r="D3226" s="344">
        <v>29.82</v>
      </c>
      <c r="E3226" s="360">
        <v>0.47910000000000003</v>
      </c>
      <c r="F3226" s="344">
        <v>5.83</v>
      </c>
      <c r="G3226" s="360">
        <v>0.53169999999999995</v>
      </c>
      <c r="H3226" s="344">
        <v>6.58</v>
      </c>
      <c r="I3226" s="360">
        <v>0.47110000000000002</v>
      </c>
      <c r="J3226" s="344">
        <v>5.93</v>
      </c>
      <c r="K3226" s="360">
        <v>0.52280000000000004</v>
      </c>
      <c r="L3226" s="344">
        <v>6.27</v>
      </c>
      <c r="M3226" s="360">
        <v>0</v>
      </c>
      <c r="N3226" s="344">
        <v>6.25</v>
      </c>
      <c r="O3226" s="360">
        <v>0.496</v>
      </c>
      <c r="P3226" s="344">
        <v>6.08</v>
      </c>
      <c r="Q3226" s="360">
        <v>0.50990000000000002</v>
      </c>
      <c r="R3226" s="344">
        <v>6.58</v>
      </c>
    </row>
    <row r="3227" spans="1:18">
      <c r="A3227" s="296">
        <v>2003949</v>
      </c>
      <c r="B3227" s="343" t="s">
        <v>3255</v>
      </c>
      <c r="C3227" s="296" t="s">
        <v>105</v>
      </c>
      <c r="D3227" s="344">
        <v>14.27</v>
      </c>
      <c r="E3227" s="360">
        <v>0.4793</v>
      </c>
      <c r="F3227" s="344">
        <v>11.56</v>
      </c>
      <c r="G3227" s="360">
        <v>0.53200000000000003</v>
      </c>
      <c r="H3227" s="344">
        <v>13.05</v>
      </c>
      <c r="I3227" s="360">
        <v>0.4713</v>
      </c>
      <c r="J3227" s="344">
        <v>11.76</v>
      </c>
      <c r="K3227" s="360">
        <v>0.52300000000000002</v>
      </c>
      <c r="L3227" s="344">
        <v>12.44</v>
      </c>
      <c r="M3227" s="360">
        <v>0</v>
      </c>
      <c r="N3227" s="344">
        <v>12.43</v>
      </c>
      <c r="O3227" s="360">
        <v>0.49480000000000002</v>
      </c>
      <c r="P3227" s="344">
        <v>12.05</v>
      </c>
      <c r="Q3227" s="360">
        <v>0.51039999999999996</v>
      </c>
      <c r="R3227" s="344">
        <v>13.07</v>
      </c>
    </row>
    <row r="3228" spans="1:18">
      <c r="A3228" s="296">
        <v>2003950</v>
      </c>
      <c r="B3228" s="343" t="s">
        <v>3256</v>
      </c>
      <c r="C3228" s="296" t="s">
        <v>105</v>
      </c>
      <c r="D3228" s="344">
        <v>10.88</v>
      </c>
      <c r="E3228" s="360">
        <v>0.47960000000000003</v>
      </c>
      <c r="F3228" s="344">
        <v>7.27</v>
      </c>
      <c r="G3228" s="360">
        <v>0.53369999999999995</v>
      </c>
      <c r="H3228" s="344">
        <v>8.23</v>
      </c>
      <c r="I3228" s="360">
        <v>0.47139999999999999</v>
      </c>
      <c r="J3228" s="344">
        <v>7.41</v>
      </c>
      <c r="K3228" s="360">
        <v>0.52359999999999995</v>
      </c>
      <c r="L3228" s="344">
        <v>7.84</v>
      </c>
      <c r="M3228" s="360">
        <v>0</v>
      </c>
      <c r="N3228" s="344">
        <v>7.83</v>
      </c>
      <c r="O3228" s="360">
        <v>0.4955</v>
      </c>
      <c r="P3228" s="344">
        <v>7.59</v>
      </c>
      <c r="Q3228" s="360">
        <v>0.51119999999999999</v>
      </c>
      <c r="R3228" s="344">
        <v>8.23</v>
      </c>
    </row>
    <row r="3229" spans="1:18">
      <c r="A3229" s="296">
        <v>2003381</v>
      </c>
      <c r="B3229" s="343" t="s">
        <v>3257</v>
      </c>
      <c r="C3229" s="296" t="s">
        <v>105</v>
      </c>
      <c r="D3229" s="344">
        <v>55.63</v>
      </c>
      <c r="E3229" s="360">
        <v>0.4803</v>
      </c>
      <c r="F3229" s="344">
        <v>12.09</v>
      </c>
      <c r="G3229" s="360">
        <v>0.53349999999999997</v>
      </c>
      <c r="H3229" s="344">
        <v>13.66</v>
      </c>
      <c r="I3229" s="360">
        <v>0.47220000000000001</v>
      </c>
      <c r="J3229" s="344">
        <v>12.32</v>
      </c>
      <c r="K3229" s="360">
        <v>0.52349999999999997</v>
      </c>
      <c r="L3229" s="344">
        <v>13.03</v>
      </c>
      <c r="M3229" s="360">
        <v>0</v>
      </c>
      <c r="N3229" s="344">
        <v>13.01</v>
      </c>
      <c r="O3229" s="360">
        <v>0.49580000000000002</v>
      </c>
      <c r="P3229" s="344">
        <v>12.62</v>
      </c>
      <c r="Q3229" s="360">
        <v>0.5111</v>
      </c>
      <c r="R3229" s="344">
        <v>13.68</v>
      </c>
    </row>
    <row r="3230" spans="1:18">
      <c r="A3230" s="296">
        <v>2003380</v>
      </c>
      <c r="B3230" s="343" t="s">
        <v>3258</v>
      </c>
      <c r="C3230" s="296" t="s">
        <v>105</v>
      </c>
      <c r="D3230" s="344">
        <v>49.82</v>
      </c>
      <c r="E3230" s="360">
        <v>0.47989999999999999</v>
      </c>
      <c r="F3230" s="344">
        <v>7.61</v>
      </c>
      <c r="G3230" s="360">
        <v>0.53349999999999997</v>
      </c>
      <c r="H3230" s="344">
        <v>8.6</v>
      </c>
      <c r="I3230" s="360">
        <v>0.47210000000000002</v>
      </c>
      <c r="J3230" s="344">
        <v>7.76</v>
      </c>
      <c r="K3230" s="360">
        <v>0.5232</v>
      </c>
      <c r="L3230" s="344">
        <v>8.1999999999999993</v>
      </c>
      <c r="M3230" s="360">
        <v>0</v>
      </c>
      <c r="N3230" s="344">
        <v>8.19</v>
      </c>
      <c r="O3230" s="360">
        <v>0.49569999999999997</v>
      </c>
      <c r="P3230" s="344">
        <v>7.94</v>
      </c>
      <c r="Q3230" s="360">
        <v>0.51129999999999998</v>
      </c>
      <c r="R3230" s="344">
        <v>8.61</v>
      </c>
    </row>
    <row r="3231" spans="1:18">
      <c r="A3231" s="296">
        <v>2003951</v>
      </c>
      <c r="B3231" s="343" t="s">
        <v>3259</v>
      </c>
      <c r="C3231" s="296" t="s">
        <v>105</v>
      </c>
      <c r="D3231" s="344">
        <v>24.28</v>
      </c>
      <c r="E3231" s="360">
        <v>0.47970000000000002</v>
      </c>
      <c r="F3231" s="344">
        <v>10.41</v>
      </c>
      <c r="G3231" s="360">
        <v>0.53220000000000001</v>
      </c>
      <c r="H3231" s="344">
        <v>11.75</v>
      </c>
      <c r="I3231" s="360">
        <v>0.47149999999999997</v>
      </c>
      <c r="J3231" s="344">
        <v>10.59</v>
      </c>
      <c r="K3231" s="360">
        <v>0.52310000000000001</v>
      </c>
      <c r="L3231" s="344">
        <v>11.2</v>
      </c>
      <c r="M3231" s="360">
        <v>0</v>
      </c>
      <c r="N3231" s="344">
        <v>11.19</v>
      </c>
      <c r="O3231" s="360">
        <v>0.49509999999999998</v>
      </c>
      <c r="P3231" s="344">
        <v>10.85</v>
      </c>
      <c r="Q3231" s="360">
        <v>0.51060000000000005</v>
      </c>
      <c r="R3231" s="344">
        <v>11.77</v>
      </c>
    </row>
    <row r="3232" spans="1:18">
      <c r="A3232" s="296">
        <v>2003952</v>
      </c>
      <c r="B3232" s="343" t="s">
        <v>3260</v>
      </c>
      <c r="C3232" s="296" t="s">
        <v>105</v>
      </c>
      <c r="D3232" s="344">
        <v>18.46</v>
      </c>
      <c r="E3232" s="360">
        <v>0.47960000000000003</v>
      </c>
      <c r="F3232" s="344">
        <v>13.01</v>
      </c>
      <c r="G3232" s="360">
        <v>0.53269999999999995</v>
      </c>
      <c r="H3232" s="344">
        <v>14.69</v>
      </c>
      <c r="I3232" s="360">
        <v>0.47170000000000001</v>
      </c>
      <c r="J3232" s="344">
        <v>13.24</v>
      </c>
      <c r="K3232" s="360">
        <v>0.52339999999999998</v>
      </c>
      <c r="L3232" s="344">
        <v>14.01</v>
      </c>
      <c r="M3232" s="360">
        <v>0</v>
      </c>
      <c r="N3232" s="344">
        <v>13.99</v>
      </c>
      <c r="O3232" s="360">
        <v>0.49540000000000001</v>
      </c>
      <c r="P3232" s="344">
        <v>13.57</v>
      </c>
      <c r="Q3232" s="360">
        <v>0.51070000000000004</v>
      </c>
      <c r="R3232" s="344">
        <v>14.73</v>
      </c>
    </row>
    <row r="3233" spans="1:18">
      <c r="A3233" s="296">
        <v>2003383</v>
      </c>
      <c r="B3233" s="343" t="s">
        <v>3261</v>
      </c>
      <c r="C3233" s="296" t="s">
        <v>105</v>
      </c>
      <c r="D3233" s="344">
        <v>93.12</v>
      </c>
      <c r="E3233" s="360">
        <v>0.47939999999999999</v>
      </c>
      <c r="F3233" s="344">
        <v>6.55</v>
      </c>
      <c r="G3233" s="360">
        <v>0.53280000000000005</v>
      </c>
      <c r="H3233" s="344">
        <v>7.4</v>
      </c>
      <c r="I3233" s="360">
        <v>0.47160000000000002</v>
      </c>
      <c r="J3233" s="344">
        <v>6.68</v>
      </c>
      <c r="K3233" s="360">
        <v>0.52249999999999996</v>
      </c>
      <c r="L3233" s="344">
        <v>7.06</v>
      </c>
      <c r="M3233" s="360">
        <v>0</v>
      </c>
      <c r="N3233" s="344">
        <v>7.04</v>
      </c>
      <c r="O3233" s="360">
        <v>0.49569999999999997</v>
      </c>
      <c r="P3233" s="344">
        <v>6.83</v>
      </c>
      <c r="Q3233" s="360">
        <v>0.51100000000000001</v>
      </c>
      <c r="R3233" s="344">
        <v>7.42</v>
      </c>
    </row>
    <row r="3234" spans="1:18">
      <c r="A3234" s="296">
        <v>2003382</v>
      </c>
      <c r="B3234" s="343" t="s">
        <v>3262</v>
      </c>
      <c r="C3234" s="296" t="s">
        <v>105</v>
      </c>
      <c r="D3234" s="344">
        <v>82.27</v>
      </c>
      <c r="E3234" s="360">
        <v>0.4798</v>
      </c>
      <c r="F3234" s="344">
        <v>13.61</v>
      </c>
      <c r="G3234" s="360">
        <v>0.53339999999999999</v>
      </c>
      <c r="H3234" s="344">
        <v>15.38</v>
      </c>
      <c r="I3234" s="360">
        <v>0.47199999999999998</v>
      </c>
      <c r="J3234" s="344">
        <v>13.86</v>
      </c>
      <c r="K3234" s="360">
        <v>0.52380000000000004</v>
      </c>
      <c r="L3234" s="344">
        <v>14.67</v>
      </c>
      <c r="M3234" s="360">
        <v>0</v>
      </c>
      <c r="N3234" s="344">
        <v>14.64</v>
      </c>
      <c r="O3234" s="360">
        <v>0.49590000000000001</v>
      </c>
      <c r="P3234" s="344">
        <v>14.2</v>
      </c>
      <c r="Q3234" s="360">
        <v>0.51129999999999998</v>
      </c>
      <c r="R3234" s="344">
        <v>15.4</v>
      </c>
    </row>
    <row r="3235" spans="1:18">
      <c r="A3235" s="296">
        <v>2003953</v>
      </c>
      <c r="B3235" s="343" t="s">
        <v>3263</v>
      </c>
      <c r="C3235" s="296" t="s">
        <v>105</v>
      </c>
      <c r="D3235" s="344">
        <v>44.09</v>
      </c>
      <c r="E3235" s="360">
        <v>0.47949999999999998</v>
      </c>
      <c r="F3235" s="344">
        <v>8.57</v>
      </c>
      <c r="G3235" s="360">
        <v>0.5333</v>
      </c>
      <c r="H3235" s="344">
        <v>9.69</v>
      </c>
      <c r="I3235" s="360">
        <v>0.47160000000000002</v>
      </c>
      <c r="J3235" s="344">
        <v>8.73</v>
      </c>
      <c r="K3235" s="360">
        <v>0.52349999999999997</v>
      </c>
      <c r="L3235" s="344">
        <v>9.23</v>
      </c>
      <c r="M3235" s="360">
        <v>0</v>
      </c>
      <c r="N3235" s="344">
        <v>9.23</v>
      </c>
      <c r="O3235" s="360">
        <v>0.49509999999999998</v>
      </c>
      <c r="P3235" s="344">
        <v>8.9499999999999993</v>
      </c>
      <c r="Q3235" s="360">
        <v>0.51060000000000005</v>
      </c>
      <c r="R3235" s="344">
        <v>9.6999999999999993</v>
      </c>
    </row>
    <row r="3236" spans="1:18">
      <c r="A3236" s="296">
        <v>2003954</v>
      </c>
      <c r="B3236" s="343" t="s">
        <v>3264</v>
      </c>
      <c r="C3236" s="296" t="s">
        <v>105</v>
      </c>
      <c r="D3236" s="344">
        <v>33.21</v>
      </c>
      <c r="E3236" s="360">
        <v>0.35949999999999999</v>
      </c>
      <c r="F3236" s="344">
        <v>12.18</v>
      </c>
      <c r="G3236" s="360">
        <v>0.41049999999999998</v>
      </c>
      <c r="H3236" s="344">
        <v>14.83</v>
      </c>
      <c r="I3236" s="360">
        <v>0</v>
      </c>
      <c r="J3236" s="344">
        <v>12.44</v>
      </c>
      <c r="K3236" s="360">
        <v>0.40189999999999998</v>
      </c>
      <c r="L3236" s="344">
        <v>14.46</v>
      </c>
      <c r="M3236" s="360">
        <v>0</v>
      </c>
      <c r="N3236" s="344">
        <v>13.52</v>
      </c>
      <c r="O3236" s="360">
        <v>0.36980000000000002</v>
      </c>
      <c r="P3236" s="344">
        <v>13.02</v>
      </c>
      <c r="Q3236" s="360">
        <v>0.38400000000000001</v>
      </c>
      <c r="R3236" s="344">
        <v>14.47</v>
      </c>
    </row>
    <row r="3237" spans="1:18">
      <c r="A3237" s="296">
        <v>2004514</v>
      </c>
      <c r="B3237" s="343" t="s">
        <v>3265</v>
      </c>
      <c r="C3237" s="296" t="s">
        <v>105</v>
      </c>
      <c r="D3237" s="344">
        <v>15.34</v>
      </c>
      <c r="E3237" s="360">
        <v>0.3594</v>
      </c>
      <c r="F3237" s="344">
        <v>15.22</v>
      </c>
      <c r="G3237" s="360">
        <v>0.41060000000000002</v>
      </c>
      <c r="H3237" s="344">
        <v>18.54</v>
      </c>
      <c r="I3237" s="360">
        <v>0</v>
      </c>
      <c r="J3237" s="344">
        <v>15.57</v>
      </c>
      <c r="K3237" s="360">
        <v>0.40139999999999998</v>
      </c>
      <c r="L3237" s="344">
        <v>18.07</v>
      </c>
      <c r="M3237" s="360">
        <v>0</v>
      </c>
      <c r="N3237" s="344">
        <v>16.89</v>
      </c>
      <c r="O3237" s="360">
        <v>0.37</v>
      </c>
      <c r="P3237" s="344">
        <v>16.28</v>
      </c>
      <c r="Q3237" s="360">
        <v>0.38390000000000002</v>
      </c>
      <c r="R3237" s="344">
        <v>18.079999999999998</v>
      </c>
    </row>
    <row r="3238" spans="1:18">
      <c r="A3238" s="296">
        <v>2004515</v>
      </c>
      <c r="B3238" s="343" t="s">
        <v>3266</v>
      </c>
      <c r="C3238" s="296" t="s">
        <v>105</v>
      </c>
      <c r="D3238" s="344">
        <v>39.880000000000003</v>
      </c>
      <c r="E3238" s="360">
        <v>0.3589</v>
      </c>
      <c r="F3238" s="344">
        <v>9.6</v>
      </c>
      <c r="G3238" s="360">
        <v>0.40939999999999999</v>
      </c>
      <c r="H3238" s="344">
        <v>11.68</v>
      </c>
      <c r="I3238" s="360">
        <v>0</v>
      </c>
      <c r="J3238" s="344">
        <v>9.81</v>
      </c>
      <c r="K3238" s="360">
        <v>0.40060000000000001</v>
      </c>
      <c r="L3238" s="344">
        <v>11.39</v>
      </c>
      <c r="M3238" s="360">
        <v>0</v>
      </c>
      <c r="N3238" s="344">
        <v>10.64</v>
      </c>
      <c r="O3238" s="360">
        <v>0.36940000000000001</v>
      </c>
      <c r="P3238" s="344">
        <v>10.25</v>
      </c>
      <c r="Q3238" s="360">
        <v>0.38340000000000002</v>
      </c>
      <c r="R3238" s="344">
        <v>11.38</v>
      </c>
    </row>
    <row r="3239" spans="1:18">
      <c r="A3239" s="296">
        <v>2005759</v>
      </c>
      <c r="B3239" s="343" t="s">
        <v>3267</v>
      </c>
      <c r="C3239" s="296" t="s">
        <v>105</v>
      </c>
      <c r="D3239" s="344">
        <v>59.12</v>
      </c>
      <c r="E3239" s="360">
        <v>0.36009999999999998</v>
      </c>
      <c r="F3239" s="344">
        <v>15.93</v>
      </c>
      <c r="G3239" s="360">
        <v>0.41120000000000001</v>
      </c>
      <c r="H3239" s="344">
        <v>19.399999999999999</v>
      </c>
      <c r="I3239" s="360">
        <v>0</v>
      </c>
      <c r="J3239" s="344">
        <v>16.29</v>
      </c>
      <c r="K3239" s="360">
        <v>0.40210000000000001</v>
      </c>
      <c r="L3239" s="344">
        <v>18.93</v>
      </c>
      <c r="M3239" s="360">
        <v>0</v>
      </c>
      <c r="N3239" s="344">
        <v>17.670000000000002</v>
      </c>
      <c r="O3239" s="360">
        <v>0.37069999999999997</v>
      </c>
      <c r="P3239" s="344">
        <v>17.04</v>
      </c>
      <c r="Q3239" s="360">
        <v>0.38440000000000002</v>
      </c>
      <c r="R3239" s="344">
        <v>18.920000000000002</v>
      </c>
    </row>
    <row r="3240" spans="1:18">
      <c r="A3240" s="296">
        <v>2005764</v>
      </c>
      <c r="B3240" s="343" t="s">
        <v>3268</v>
      </c>
      <c r="C3240" s="296" t="s">
        <v>105</v>
      </c>
      <c r="D3240" s="344">
        <v>76.23</v>
      </c>
      <c r="E3240" s="360">
        <v>0.35980000000000001</v>
      </c>
      <c r="F3240" s="344">
        <v>10.039999999999999</v>
      </c>
      <c r="G3240" s="360">
        <v>0.41039999999999999</v>
      </c>
      <c r="H3240" s="344">
        <v>12.22</v>
      </c>
      <c r="I3240" s="360">
        <v>0</v>
      </c>
      <c r="J3240" s="344">
        <v>10.27</v>
      </c>
      <c r="K3240" s="360">
        <v>0.4012</v>
      </c>
      <c r="L3240" s="344">
        <v>11.92</v>
      </c>
      <c r="M3240" s="360">
        <v>0</v>
      </c>
      <c r="N3240" s="344">
        <v>11.14</v>
      </c>
      <c r="O3240" s="360">
        <v>0.36980000000000002</v>
      </c>
      <c r="P3240" s="344">
        <v>10.73</v>
      </c>
      <c r="Q3240" s="360">
        <v>0.38400000000000001</v>
      </c>
      <c r="R3240" s="344">
        <v>11.92</v>
      </c>
    </row>
    <row r="3241" spans="1:18">
      <c r="A3241" s="296">
        <v>2003678</v>
      </c>
      <c r="B3241" s="343" t="s">
        <v>3269</v>
      </c>
      <c r="C3241" s="296" t="s">
        <v>26</v>
      </c>
      <c r="D3241" s="344">
        <v>2251.37</v>
      </c>
      <c r="E3241" s="360">
        <v>0.36</v>
      </c>
      <c r="F3241" s="344">
        <v>14.2</v>
      </c>
      <c r="G3241" s="360">
        <v>0.4113</v>
      </c>
      <c r="H3241" s="344">
        <v>17.3</v>
      </c>
      <c r="I3241" s="360">
        <v>0</v>
      </c>
      <c r="J3241" s="344">
        <v>14.53</v>
      </c>
      <c r="K3241" s="360">
        <v>0.40189999999999998</v>
      </c>
      <c r="L3241" s="344">
        <v>16.87</v>
      </c>
      <c r="M3241" s="360">
        <v>0</v>
      </c>
      <c r="N3241" s="344">
        <v>15.77</v>
      </c>
      <c r="O3241" s="360">
        <v>0.37030000000000002</v>
      </c>
      <c r="P3241" s="344">
        <v>15.2</v>
      </c>
      <c r="Q3241" s="360">
        <v>0.38419999999999999</v>
      </c>
      <c r="R3241" s="344">
        <v>16.87</v>
      </c>
    </row>
    <row r="3242" spans="1:18">
      <c r="A3242" s="296">
        <v>2003677</v>
      </c>
      <c r="B3242" s="343" t="s">
        <v>3270</v>
      </c>
      <c r="C3242" s="296" t="s">
        <v>26</v>
      </c>
      <c r="D3242" s="344">
        <v>1989.81</v>
      </c>
      <c r="E3242" s="360">
        <v>0.36</v>
      </c>
      <c r="F3242" s="344">
        <v>17.760000000000002</v>
      </c>
      <c r="G3242" s="360">
        <v>0.41099999999999998</v>
      </c>
      <c r="H3242" s="344">
        <v>21.63</v>
      </c>
      <c r="I3242" s="360">
        <v>0</v>
      </c>
      <c r="J3242" s="344">
        <v>18.170000000000002</v>
      </c>
      <c r="K3242" s="360">
        <v>0.40179999999999999</v>
      </c>
      <c r="L3242" s="344">
        <v>21.1</v>
      </c>
      <c r="M3242" s="360">
        <v>0</v>
      </c>
      <c r="N3242" s="344">
        <v>19.72</v>
      </c>
      <c r="O3242" s="360">
        <v>0.37019999999999997</v>
      </c>
      <c r="P3242" s="344">
        <v>19</v>
      </c>
      <c r="Q3242" s="360">
        <v>0.38419999999999999</v>
      </c>
      <c r="R3242" s="344">
        <v>21.09</v>
      </c>
    </row>
    <row r="3243" spans="1:18">
      <c r="A3243" s="296">
        <v>2003680</v>
      </c>
      <c r="B3243" s="343" t="s">
        <v>3271</v>
      </c>
      <c r="C3243" s="296" t="s">
        <v>26</v>
      </c>
      <c r="D3243" s="344">
        <v>2219.85</v>
      </c>
      <c r="E3243" s="360">
        <v>0.3599</v>
      </c>
      <c r="F3243" s="344">
        <v>18.59</v>
      </c>
      <c r="G3243" s="360">
        <v>0.41099999999999998</v>
      </c>
      <c r="H3243" s="344">
        <v>22.64</v>
      </c>
      <c r="I3243" s="360">
        <v>0</v>
      </c>
      <c r="J3243" s="344">
        <v>19.010000000000002</v>
      </c>
      <c r="K3243" s="360">
        <v>0.40189999999999998</v>
      </c>
      <c r="L3243" s="344">
        <v>22.08</v>
      </c>
      <c r="M3243" s="360">
        <v>0</v>
      </c>
      <c r="N3243" s="344">
        <v>20.64</v>
      </c>
      <c r="O3243" s="360">
        <v>0.37019999999999997</v>
      </c>
      <c r="P3243" s="344">
        <v>19.88</v>
      </c>
      <c r="Q3243" s="360">
        <v>0.38429999999999997</v>
      </c>
      <c r="R3243" s="344">
        <v>22.08</v>
      </c>
    </row>
    <row r="3244" spans="1:18">
      <c r="A3244" s="296">
        <v>2003679</v>
      </c>
      <c r="B3244" s="343" t="s">
        <v>3272</v>
      </c>
      <c r="C3244" s="296" t="s">
        <v>26</v>
      </c>
      <c r="D3244" s="344">
        <v>1968.81</v>
      </c>
      <c r="E3244" s="360">
        <v>0.35949999999999999</v>
      </c>
      <c r="F3244" s="344">
        <v>11.71</v>
      </c>
      <c r="G3244" s="360">
        <v>0.4108</v>
      </c>
      <c r="H3244" s="344">
        <v>14.27</v>
      </c>
      <c r="I3244" s="360">
        <v>0</v>
      </c>
      <c r="J3244" s="344">
        <v>11.97</v>
      </c>
      <c r="K3244" s="360">
        <v>0.40179999999999999</v>
      </c>
      <c r="L3244" s="344">
        <v>13.91</v>
      </c>
      <c r="M3244" s="360">
        <v>0</v>
      </c>
      <c r="N3244" s="344">
        <v>13</v>
      </c>
      <c r="O3244" s="360">
        <v>0.37</v>
      </c>
      <c r="P3244" s="344">
        <v>12.52</v>
      </c>
      <c r="Q3244" s="360">
        <v>0.38419999999999999</v>
      </c>
      <c r="R3244" s="344">
        <v>13.91</v>
      </c>
    </row>
    <row r="3245" spans="1:18">
      <c r="A3245" s="296">
        <v>2003682</v>
      </c>
      <c r="B3245" s="343" t="s">
        <v>3273</v>
      </c>
      <c r="C3245" s="296" t="s">
        <v>26</v>
      </c>
      <c r="D3245" s="344">
        <v>2541.2399999999998</v>
      </c>
      <c r="E3245" s="360">
        <v>0.35920000000000002</v>
      </c>
      <c r="F3245" s="344">
        <v>11.19</v>
      </c>
      <c r="G3245" s="360">
        <v>0.41020000000000001</v>
      </c>
      <c r="H3245" s="344">
        <v>13.63</v>
      </c>
      <c r="I3245" s="360">
        <v>0</v>
      </c>
      <c r="J3245" s="344">
        <v>11.45</v>
      </c>
      <c r="K3245" s="360">
        <v>0.40089999999999998</v>
      </c>
      <c r="L3245" s="344">
        <v>13.3</v>
      </c>
      <c r="M3245" s="360">
        <v>0</v>
      </c>
      <c r="N3245" s="344">
        <v>12.42</v>
      </c>
      <c r="O3245" s="360">
        <v>0.36959999999999998</v>
      </c>
      <c r="P3245" s="344">
        <v>11.97</v>
      </c>
      <c r="Q3245" s="360">
        <v>0.38350000000000001</v>
      </c>
      <c r="R3245" s="344">
        <v>13.29</v>
      </c>
    </row>
    <row r="3246" spans="1:18">
      <c r="A3246" s="296">
        <v>2003681</v>
      </c>
      <c r="B3246" s="343" t="s">
        <v>3274</v>
      </c>
      <c r="C3246" s="296" t="s">
        <v>26</v>
      </c>
      <c r="D3246" s="344">
        <v>2228.58</v>
      </c>
      <c r="E3246" s="360">
        <v>0.48020000000000002</v>
      </c>
      <c r="F3246" s="344">
        <v>8.19</v>
      </c>
      <c r="G3246" s="360">
        <v>0.53359999999999996</v>
      </c>
      <c r="H3246" s="344">
        <v>9.26</v>
      </c>
      <c r="I3246" s="360">
        <v>0.47189999999999999</v>
      </c>
      <c r="J3246" s="344">
        <v>8.34</v>
      </c>
      <c r="K3246" s="360">
        <v>0.52400000000000002</v>
      </c>
      <c r="L3246" s="344">
        <v>8.82</v>
      </c>
      <c r="M3246" s="360">
        <v>0</v>
      </c>
      <c r="N3246" s="344">
        <v>8.82</v>
      </c>
      <c r="O3246" s="360">
        <v>0.4955</v>
      </c>
      <c r="P3246" s="344">
        <v>8.5500000000000007</v>
      </c>
      <c r="Q3246" s="360">
        <v>0.5111</v>
      </c>
      <c r="R3246" s="344">
        <v>9.27</v>
      </c>
    </row>
    <row r="3247" spans="1:18">
      <c r="A3247" s="296">
        <v>2003684</v>
      </c>
      <c r="B3247" s="343" t="s">
        <v>3275</v>
      </c>
      <c r="C3247" s="296" t="s">
        <v>26</v>
      </c>
      <c r="D3247" s="344">
        <v>3041.92</v>
      </c>
      <c r="E3247" s="360">
        <v>0.46960000000000002</v>
      </c>
      <c r="F3247" s="344">
        <v>10.52</v>
      </c>
      <c r="G3247" s="360">
        <v>0.52190000000000003</v>
      </c>
      <c r="H3247" s="344">
        <v>11.72</v>
      </c>
      <c r="I3247" s="360">
        <v>0.46839999999999998</v>
      </c>
      <c r="J3247" s="344">
        <v>10.72</v>
      </c>
      <c r="K3247" s="360">
        <v>0.5121</v>
      </c>
      <c r="L3247" s="344">
        <v>11.17</v>
      </c>
      <c r="M3247" s="360">
        <v>0</v>
      </c>
      <c r="N3247" s="344">
        <v>11.22</v>
      </c>
      <c r="O3247" s="360">
        <v>0.48930000000000001</v>
      </c>
      <c r="P3247" s="344">
        <v>10.87</v>
      </c>
      <c r="Q3247" s="360">
        <v>0.50509999999999999</v>
      </c>
      <c r="R3247" s="344">
        <v>11.7</v>
      </c>
    </row>
    <row r="3248" spans="1:18">
      <c r="A3248" s="296">
        <v>2003683</v>
      </c>
      <c r="B3248" s="343" t="s">
        <v>3276</v>
      </c>
      <c r="C3248" s="296" t="s">
        <v>26</v>
      </c>
      <c r="D3248" s="344">
        <v>2669.12</v>
      </c>
      <c r="E3248" s="360">
        <v>0.47020000000000001</v>
      </c>
      <c r="F3248" s="344">
        <v>11</v>
      </c>
      <c r="G3248" s="360">
        <v>0.52270000000000005</v>
      </c>
      <c r="H3248" s="344">
        <v>12.27</v>
      </c>
      <c r="I3248" s="360">
        <v>0.46860000000000002</v>
      </c>
      <c r="J3248" s="344">
        <v>11.22</v>
      </c>
      <c r="K3248" s="360">
        <v>0.51249999999999996</v>
      </c>
      <c r="L3248" s="344">
        <v>11.68</v>
      </c>
      <c r="M3248" s="360">
        <v>0</v>
      </c>
      <c r="N3248" s="344">
        <v>11.75</v>
      </c>
      <c r="O3248" s="360">
        <v>0.4894</v>
      </c>
      <c r="P3248" s="344">
        <v>11.38</v>
      </c>
      <c r="Q3248" s="360">
        <v>0.50529999999999997</v>
      </c>
      <c r="R3248" s="344">
        <v>12.26</v>
      </c>
    </row>
    <row r="3249" spans="1:18">
      <c r="A3249" s="296">
        <v>2003686</v>
      </c>
      <c r="B3249" s="343" t="s">
        <v>3277</v>
      </c>
      <c r="C3249" s="296" t="s">
        <v>26</v>
      </c>
      <c r="D3249" s="344">
        <v>3591.84</v>
      </c>
      <c r="E3249" s="360">
        <v>0.46949999999999997</v>
      </c>
      <c r="F3249" s="344">
        <v>8.41</v>
      </c>
      <c r="G3249" s="360">
        <v>0.52200000000000002</v>
      </c>
      <c r="H3249" s="344">
        <v>9.3699999999999992</v>
      </c>
      <c r="I3249" s="360">
        <v>0.46850000000000003</v>
      </c>
      <c r="J3249" s="344">
        <v>8.57</v>
      </c>
      <c r="K3249" s="360">
        <v>0.51229999999999998</v>
      </c>
      <c r="L3249" s="344">
        <v>8.93</v>
      </c>
      <c r="M3249" s="360">
        <v>0</v>
      </c>
      <c r="N3249" s="344">
        <v>8.98</v>
      </c>
      <c r="O3249" s="360">
        <v>0.4889</v>
      </c>
      <c r="P3249" s="344">
        <v>8.69</v>
      </c>
      <c r="Q3249" s="360">
        <v>0.50519999999999998</v>
      </c>
      <c r="R3249" s="344">
        <v>9.36</v>
      </c>
    </row>
    <row r="3250" spans="1:18">
      <c r="A3250" s="296">
        <v>2003685</v>
      </c>
      <c r="B3250" s="343" t="s">
        <v>3278</v>
      </c>
      <c r="C3250" s="296" t="s">
        <v>26</v>
      </c>
      <c r="D3250" s="344">
        <v>3157.41</v>
      </c>
      <c r="E3250" s="360">
        <v>0.47949999999999998</v>
      </c>
      <c r="F3250" s="344">
        <v>11.19</v>
      </c>
      <c r="G3250" s="360">
        <v>0.53259999999999996</v>
      </c>
      <c r="H3250" s="344">
        <v>12.64</v>
      </c>
      <c r="I3250" s="360">
        <v>0.47149999999999997</v>
      </c>
      <c r="J3250" s="344">
        <v>11.39</v>
      </c>
      <c r="K3250" s="360">
        <v>0.52329999999999999</v>
      </c>
      <c r="L3250" s="344">
        <v>12.05</v>
      </c>
      <c r="M3250" s="360">
        <v>0</v>
      </c>
      <c r="N3250" s="344">
        <v>12.04</v>
      </c>
      <c r="O3250" s="360">
        <v>0.495</v>
      </c>
      <c r="P3250" s="344">
        <v>11.67</v>
      </c>
      <c r="Q3250" s="360">
        <v>0.51070000000000004</v>
      </c>
      <c r="R3250" s="344">
        <v>12.66</v>
      </c>
    </row>
    <row r="3251" spans="1:18">
      <c r="A3251" s="296">
        <v>2003688</v>
      </c>
      <c r="B3251" s="343" t="s">
        <v>3279</v>
      </c>
      <c r="C3251" s="296" t="s">
        <v>26</v>
      </c>
      <c r="D3251" s="344">
        <v>4486.7700000000004</v>
      </c>
      <c r="E3251" s="360">
        <v>0.47939999999999999</v>
      </c>
      <c r="F3251" s="344">
        <v>8.94</v>
      </c>
      <c r="G3251" s="360">
        <v>0.53359999999999996</v>
      </c>
      <c r="H3251" s="344">
        <v>10.1</v>
      </c>
      <c r="I3251" s="360">
        <v>0.4723</v>
      </c>
      <c r="J3251" s="344">
        <v>9.1199999999999992</v>
      </c>
      <c r="K3251" s="360">
        <v>0.52300000000000002</v>
      </c>
      <c r="L3251" s="344">
        <v>9.65</v>
      </c>
      <c r="M3251" s="360">
        <v>0</v>
      </c>
      <c r="N3251" s="344">
        <v>9.6300000000000008</v>
      </c>
      <c r="O3251" s="360">
        <v>0.49530000000000002</v>
      </c>
      <c r="P3251" s="344">
        <v>9.34</v>
      </c>
      <c r="Q3251" s="360">
        <v>0.51070000000000004</v>
      </c>
      <c r="R3251" s="344">
        <v>10.119999999999999</v>
      </c>
    </row>
    <row r="3252" spans="1:18">
      <c r="A3252" s="296">
        <v>2003687</v>
      </c>
      <c r="B3252" s="343" t="s">
        <v>3280</v>
      </c>
      <c r="C3252" s="296" t="s">
        <v>26</v>
      </c>
      <c r="D3252" s="344">
        <v>3960.65</v>
      </c>
      <c r="E3252" s="360">
        <v>0.48</v>
      </c>
      <c r="F3252" s="344">
        <v>11.71</v>
      </c>
      <c r="G3252" s="360">
        <v>0.53290000000000004</v>
      </c>
      <c r="H3252" s="344">
        <v>13.23</v>
      </c>
      <c r="I3252" s="360">
        <v>0.47170000000000001</v>
      </c>
      <c r="J3252" s="344">
        <v>11.92</v>
      </c>
      <c r="K3252" s="360">
        <v>0.52349999999999997</v>
      </c>
      <c r="L3252" s="344">
        <v>12.61</v>
      </c>
      <c r="M3252" s="360">
        <v>0</v>
      </c>
      <c r="N3252" s="344">
        <v>12.6</v>
      </c>
      <c r="O3252" s="360">
        <v>0.49519999999999997</v>
      </c>
      <c r="P3252" s="344">
        <v>12.21</v>
      </c>
      <c r="Q3252" s="360">
        <v>0.5111</v>
      </c>
      <c r="R3252" s="344">
        <v>13.25</v>
      </c>
    </row>
    <row r="3253" spans="1:18">
      <c r="A3253" s="296">
        <v>2003690</v>
      </c>
      <c r="B3253" s="343" t="s">
        <v>3281</v>
      </c>
      <c r="C3253" s="296" t="s">
        <v>26</v>
      </c>
      <c r="D3253" s="344">
        <v>2612.38</v>
      </c>
      <c r="E3253" s="360">
        <v>0.36009999999999998</v>
      </c>
      <c r="F3253" s="344">
        <v>13.76</v>
      </c>
      <c r="G3253" s="360">
        <v>0.4113</v>
      </c>
      <c r="H3253" s="344">
        <v>16.77</v>
      </c>
      <c r="I3253" s="360">
        <v>0</v>
      </c>
      <c r="J3253" s="344">
        <v>14.08</v>
      </c>
      <c r="K3253" s="360">
        <v>0.40200000000000002</v>
      </c>
      <c r="L3253" s="344">
        <v>16.350000000000001</v>
      </c>
      <c r="M3253" s="360">
        <v>0</v>
      </c>
      <c r="N3253" s="344">
        <v>15.28</v>
      </c>
      <c r="O3253" s="360">
        <v>0.37040000000000001</v>
      </c>
      <c r="P3253" s="344">
        <v>14.74</v>
      </c>
      <c r="Q3253" s="360">
        <v>0.38400000000000001</v>
      </c>
      <c r="R3253" s="344">
        <v>16.36</v>
      </c>
    </row>
    <row r="3254" spans="1:18">
      <c r="A3254" s="296">
        <v>2003689</v>
      </c>
      <c r="B3254" s="343" t="s">
        <v>3282</v>
      </c>
      <c r="C3254" s="296" t="s">
        <v>26</v>
      </c>
      <c r="D3254" s="344">
        <v>2307.23</v>
      </c>
      <c r="E3254" s="360">
        <v>0.35959999999999998</v>
      </c>
      <c r="F3254" s="344">
        <v>8.67</v>
      </c>
      <c r="G3254" s="360">
        <v>0.41060000000000002</v>
      </c>
      <c r="H3254" s="344">
        <v>10.57</v>
      </c>
      <c r="I3254" s="360">
        <v>0</v>
      </c>
      <c r="J3254" s="344">
        <v>8.86</v>
      </c>
      <c r="K3254" s="360">
        <v>0.40179999999999999</v>
      </c>
      <c r="L3254" s="344">
        <v>10.3</v>
      </c>
      <c r="M3254" s="360">
        <v>0</v>
      </c>
      <c r="N3254" s="344">
        <v>9.6199999999999992</v>
      </c>
      <c r="O3254" s="360">
        <v>0.37009999999999998</v>
      </c>
      <c r="P3254" s="344">
        <v>9.2799999999999994</v>
      </c>
      <c r="Q3254" s="360">
        <v>0.3836</v>
      </c>
      <c r="R3254" s="344">
        <v>10.31</v>
      </c>
    </row>
    <row r="3255" spans="1:18">
      <c r="A3255" s="296">
        <v>2003692</v>
      </c>
      <c r="B3255" s="343" t="s">
        <v>3283</v>
      </c>
      <c r="C3255" s="296" t="s">
        <v>26</v>
      </c>
      <c r="D3255" s="344">
        <v>2585.36</v>
      </c>
      <c r="E3255" s="360">
        <v>0.35970000000000002</v>
      </c>
      <c r="F3255" s="344">
        <v>14.42</v>
      </c>
      <c r="G3255" s="360">
        <v>0.41049999999999998</v>
      </c>
      <c r="H3255" s="344">
        <v>17.54</v>
      </c>
      <c r="I3255" s="360">
        <v>0</v>
      </c>
      <c r="J3255" s="344">
        <v>14.74</v>
      </c>
      <c r="K3255" s="360">
        <v>0.40160000000000001</v>
      </c>
      <c r="L3255" s="344">
        <v>17.12</v>
      </c>
      <c r="M3255" s="360">
        <v>0</v>
      </c>
      <c r="N3255" s="344">
        <v>15.99</v>
      </c>
      <c r="O3255" s="360">
        <v>0.37019999999999997</v>
      </c>
      <c r="P3255" s="344">
        <v>15.42</v>
      </c>
      <c r="Q3255" s="360">
        <v>0.38390000000000002</v>
      </c>
      <c r="R3255" s="344">
        <v>17.11</v>
      </c>
    </row>
    <row r="3256" spans="1:18">
      <c r="A3256" s="296">
        <v>2003691</v>
      </c>
      <c r="B3256" s="343" t="s">
        <v>3284</v>
      </c>
      <c r="C3256" s="296" t="s">
        <v>26</v>
      </c>
      <c r="D3256" s="344">
        <v>2289.23</v>
      </c>
      <c r="E3256" s="360">
        <v>0.35970000000000002</v>
      </c>
      <c r="F3256" s="344">
        <v>9.08</v>
      </c>
      <c r="G3256" s="360">
        <v>0.4108</v>
      </c>
      <c r="H3256" s="344">
        <v>11.05</v>
      </c>
      <c r="I3256" s="360">
        <v>0</v>
      </c>
      <c r="J3256" s="344">
        <v>9.2799999999999994</v>
      </c>
      <c r="K3256" s="360">
        <v>0.40189999999999998</v>
      </c>
      <c r="L3256" s="344">
        <v>10.77</v>
      </c>
      <c r="M3256" s="360">
        <v>0</v>
      </c>
      <c r="N3256" s="344">
        <v>10.07</v>
      </c>
      <c r="O3256" s="360">
        <v>0.37040000000000001</v>
      </c>
      <c r="P3256" s="344">
        <v>9.7100000000000009</v>
      </c>
      <c r="Q3256" s="360">
        <v>0.3841</v>
      </c>
      <c r="R3256" s="344">
        <v>10.78</v>
      </c>
    </row>
    <row r="3257" spans="1:18">
      <c r="A3257" s="296">
        <v>2003694</v>
      </c>
      <c r="B3257" s="343" t="s">
        <v>3285</v>
      </c>
      <c r="C3257" s="296" t="s">
        <v>26</v>
      </c>
      <c r="D3257" s="344">
        <v>2928.88</v>
      </c>
      <c r="E3257" s="360">
        <v>0.35980000000000001</v>
      </c>
      <c r="F3257" s="344">
        <v>12.02</v>
      </c>
      <c r="G3257" s="360">
        <v>0.41099999999999998</v>
      </c>
      <c r="H3257" s="344">
        <v>14.66</v>
      </c>
      <c r="I3257" s="360">
        <v>0</v>
      </c>
      <c r="J3257" s="344">
        <v>12.3</v>
      </c>
      <c r="K3257" s="360">
        <v>0.40160000000000001</v>
      </c>
      <c r="L3257" s="344">
        <v>14.29</v>
      </c>
      <c r="M3257" s="360">
        <v>0</v>
      </c>
      <c r="N3257" s="344">
        <v>13.35</v>
      </c>
      <c r="O3257" s="360">
        <v>0.37</v>
      </c>
      <c r="P3257" s="344">
        <v>12.87</v>
      </c>
      <c r="Q3257" s="360">
        <v>0.38379999999999997</v>
      </c>
      <c r="R3257" s="344">
        <v>14.28</v>
      </c>
    </row>
    <row r="3258" spans="1:18">
      <c r="A3258" s="296">
        <v>2003693</v>
      </c>
      <c r="B3258" s="343" t="s">
        <v>3286</v>
      </c>
      <c r="C3258" s="296" t="s">
        <v>26</v>
      </c>
      <c r="D3258" s="344">
        <v>2565.11</v>
      </c>
      <c r="E3258" s="360">
        <v>0.3599</v>
      </c>
      <c r="F3258" s="344">
        <v>15.04</v>
      </c>
      <c r="G3258" s="360">
        <v>0.41089999999999999</v>
      </c>
      <c r="H3258" s="344">
        <v>18.32</v>
      </c>
      <c r="I3258" s="360">
        <v>0</v>
      </c>
      <c r="J3258" s="344">
        <v>15.38</v>
      </c>
      <c r="K3258" s="360">
        <v>0.40179999999999999</v>
      </c>
      <c r="L3258" s="344">
        <v>17.86</v>
      </c>
      <c r="M3258" s="360">
        <v>0</v>
      </c>
      <c r="N3258" s="344">
        <v>16.7</v>
      </c>
      <c r="O3258" s="360">
        <v>0.37009999999999998</v>
      </c>
      <c r="P3258" s="344">
        <v>16.09</v>
      </c>
      <c r="Q3258" s="360">
        <v>0.3841</v>
      </c>
      <c r="R3258" s="344">
        <v>17.86</v>
      </c>
    </row>
    <row r="3259" spans="1:18">
      <c r="A3259" s="296">
        <v>2003696</v>
      </c>
      <c r="B3259" s="343" t="s">
        <v>3287</v>
      </c>
      <c r="C3259" s="296" t="s">
        <v>26</v>
      </c>
      <c r="D3259" s="344">
        <v>3280.56</v>
      </c>
      <c r="E3259" s="360">
        <v>0.36</v>
      </c>
      <c r="F3259" s="344">
        <v>15.74</v>
      </c>
      <c r="G3259" s="360">
        <v>0.41110000000000002</v>
      </c>
      <c r="H3259" s="344">
        <v>19.170000000000002</v>
      </c>
      <c r="I3259" s="360">
        <v>0</v>
      </c>
      <c r="J3259" s="344">
        <v>16.09</v>
      </c>
      <c r="K3259" s="360">
        <v>0.40210000000000001</v>
      </c>
      <c r="L3259" s="344">
        <v>18.7</v>
      </c>
      <c r="M3259" s="360">
        <v>0</v>
      </c>
      <c r="N3259" s="344">
        <v>17.48</v>
      </c>
      <c r="O3259" s="360">
        <v>0.37009999999999998</v>
      </c>
      <c r="P3259" s="344">
        <v>16.850000000000001</v>
      </c>
      <c r="Q3259" s="360">
        <v>0.38400000000000001</v>
      </c>
      <c r="R3259" s="344">
        <v>18.7</v>
      </c>
    </row>
    <row r="3260" spans="1:18">
      <c r="A3260" s="296">
        <v>2003695</v>
      </c>
      <c r="B3260" s="343" t="s">
        <v>3288</v>
      </c>
      <c r="C3260" s="296" t="s">
        <v>26</v>
      </c>
      <c r="D3260" s="344">
        <v>2853.65</v>
      </c>
      <c r="E3260" s="360">
        <v>0.3604</v>
      </c>
      <c r="F3260" s="344">
        <v>11.02</v>
      </c>
      <c r="G3260" s="360">
        <v>0.41110000000000002</v>
      </c>
      <c r="H3260" s="344">
        <v>13.41</v>
      </c>
      <c r="I3260" s="360">
        <v>0</v>
      </c>
      <c r="J3260" s="344">
        <v>11.26</v>
      </c>
      <c r="K3260" s="360">
        <v>0.40229999999999999</v>
      </c>
      <c r="L3260" s="344">
        <v>13.08</v>
      </c>
      <c r="M3260" s="360">
        <v>0</v>
      </c>
      <c r="N3260" s="344">
        <v>12.23</v>
      </c>
      <c r="O3260" s="360">
        <v>0.37040000000000001</v>
      </c>
      <c r="P3260" s="344">
        <v>11.78</v>
      </c>
      <c r="Q3260" s="360">
        <v>0.3846</v>
      </c>
      <c r="R3260" s="344">
        <v>13.08</v>
      </c>
    </row>
    <row r="3261" spans="1:18">
      <c r="A3261" s="296">
        <v>2003698</v>
      </c>
      <c r="B3261" s="343" t="s">
        <v>3289</v>
      </c>
      <c r="C3261" s="296" t="s">
        <v>26</v>
      </c>
      <c r="D3261" s="344">
        <v>4022.18</v>
      </c>
      <c r="E3261" s="360">
        <v>0.35920000000000002</v>
      </c>
      <c r="F3261" s="344">
        <v>9.4700000000000006</v>
      </c>
      <c r="G3261" s="360">
        <v>0.4108</v>
      </c>
      <c r="H3261" s="344">
        <v>11.54</v>
      </c>
      <c r="I3261" s="360">
        <v>0</v>
      </c>
      <c r="J3261" s="344">
        <v>9.6999999999999993</v>
      </c>
      <c r="K3261" s="360">
        <v>0.40100000000000002</v>
      </c>
      <c r="L3261" s="344">
        <v>11.26</v>
      </c>
      <c r="M3261" s="360">
        <v>0</v>
      </c>
      <c r="N3261" s="344">
        <v>10.51</v>
      </c>
      <c r="O3261" s="360">
        <v>0.37009999999999998</v>
      </c>
      <c r="P3261" s="344">
        <v>10.14</v>
      </c>
      <c r="Q3261" s="360">
        <v>0.3836</v>
      </c>
      <c r="R3261" s="344">
        <v>11.25</v>
      </c>
    </row>
    <row r="3262" spans="1:18">
      <c r="A3262" s="296">
        <v>2003697</v>
      </c>
      <c r="B3262" s="343" t="s">
        <v>3290</v>
      </c>
      <c r="C3262" s="296" t="s">
        <v>26</v>
      </c>
      <c r="D3262" s="344">
        <v>3530.63</v>
      </c>
      <c r="E3262" s="360">
        <v>0.35949999999999999</v>
      </c>
      <c r="F3262" s="344">
        <v>9.91</v>
      </c>
      <c r="G3262" s="360">
        <v>0.41070000000000001</v>
      </c>
      <c r="H3262" s="344">
        <v>12.08</v>
      </c>
      <c r="I3262" s="360">
        <v>0</v>
      </c>
      <c r="J3262" s="344">
        <v>10.14</v>
      </c>
      <c r="K3262" s="360">
        <v>0.40139999999999998</v>
      </c>
      <c r="L3262" s="344">
        <v>11.78</v>
      </c>
      <c r="M3262" s="360">
        <v>0</v>
      </c>
      <c r="N3262" s="344">
        <v>11</v>
      </c>
      <c r="O3262" s="360">
        <v>0.37</v>
      </c>
      <c r="P3262" s="344">
        <v>10.6</v>
      </c>
      <c r="Q3262" s="360">
        <v>0.38400000000000001</v>
      </c>
      <c r="R3262" s="344">
        <v>11.77</v>
      </c>
    </row>
    <row r="3263" spans="1:18">
      <c r="A3263" s="296">
        <v>2003700</v>
      </c>
      <c r="B3263" s="343" t="s">
        <v>3291</v>
      </c>
      <c r="C3263" s="296" t="s">
        <v>26</v>
      </c>
      <c r="D3263" s="344">
        <v>4959.8100000000004</v>
      </c>
      <c r="E3263" s="360">
        <v>0.47070000000000001</v>
      </c>
      <c r="F3263" s="344">
        <v>7.21</v>
      </c>
      <c r="G3263" s="360">
        <v>0.52290000000000003</v>
      </c>
      <c r="H3263" s="344">
        <v>8.0399999999999991</v>
      </c>
      <c r="I3263" s="360">
        <v>0.46889999999999998</v>
      </c>
      <c r="J3263" s="344">
        <v>7.34</v>
      </c>
      <c r="K3263" s="360">
        <v>0.51359999999999995</v>
      </c>
      <c r="L3263" s="344">
        <v>7.65</v>
      </c>
      <c r="M3263" s="360">
        <v>0</v>
      </c>
      <c r="N3263" s="344">
        <v>7.69</v>
      </c>
      <c r="O3263" s="360">
        <v>0.49020000000000002</v>
      </c>
      <c r="P3263" s="344">
        <v>7.45</v>
      </c>
      <c r="Q3263" s="360">
        <v>0.50600000000000001</v>
      </c>
      <c r="R3263" s="344">
        <v>8.0299999999999994</v>
      </c>
    </row>
    <row r="3264" spans="1:18">
      <c r="A3264" s="296">
        <v>2003699</v>
      </c>
      <c r="B3264" s="343" t="s">
        <v>3292</v>
      </c>
      <c r="C3264" s="296" t="s">
        <v>26</v>
      </c>
      <c r="D3264" s="344">
        <v>4370.5600000000004</v>
      </c>
      <c r="E3264" s="360">
        <v>0.46899999999999997</v>
      </c>
      <c r="F3264" s="344">
        <v>5.51</v>
      </c>
      <c r="G3264" s="360">
        <v>0.52090000000000003</v>
      </c>
      <c r="H3264" s="344">
        <v>6.14</v>
      </c>
      <c r="I3264" s="360">
        <v>0.46739999999999998</v>
      </c>
      <c r="J3264" s="344">
        <v>5.61</v>
      </c>
      <c r="K3264" s="360">
        <v>0.51160000000000005</v>
      </c>
      <c r="L3264" s="344">
        <v>5.84</v>
      </c>
      <c r="M3264" s="360">
        <v>0</v>
      </c>
      <c r="N3264" s="344">
        <v>5.88</v>
      </c>
      <c r="O3264" s="360">
        <v>0.48809999999999998</v>
      </c>
      <c r="P3264" s="344">
        <v>5.69</v>
      </c>
      <c r="Q3264" s="360">
        <v>0.50439999999999996</v>
      </c>
      <c r="R3264" s="344">
        <v>6.13</v>
      </c>
    </row>
    <row r="3265" spans="1:18">
      <c r="A3265" s="296">
        <v>2003702</v>
      </c>
      <c r="B3265" s="343" t="s">
        <v>3293</v>
      </c>
      <c r="C3265" s="296" t="s">
        <v>26</v>
      </c>
      <c r="D3265" s="344">
        <v>2991.4</v>
      </c>
      <c r="E3265" s="360">
        <v>0.46960000000000002</v>
      </c>
      <c r="F3265" s="344">
        <v>10.93</v>
      </c>
      <c r="G3265" s="360">
        <v>0.52239999999999998</v>
      </c>
      <c r="H3265" s="344">
        <v>12.19</v>
      </c>
      <c r="I3265" s="360">
        <v>0.46839999999999998</v>
      </c>
      <c r="J3265" s="344">
        <v>11.15</v>
      </c>
      <c r="K3265" s="360">
        <v>0.5121</v>
      </c>
      <c r="L3265" s="344">
        <v>11.61</v>
      </c>
      <c r="M3265" s="360">
        <v>0</v>
      </c>
      <c r="N3265" s="344">
        <v>11.68</v>
      </c>
      <c r="O3265" s="360">
        <v>0.4889</v>
      </c>
      <c r="P3265" s="344">
        <v>11.3</v>
      </c>
      <c r="Q3265" s="360">
        <v>0.50529999999999997</v>
      </c>
      <c r="R3265" s="344">
        <v>12.19</v>
      </c>
    </row>
    <row r="3266" spans="1:18">
      <c r="A3266" s="296">
        <v>2003701</v>
      </c>
      <c r="B3266" s="343" t="s">
        <v>3294</v>
      </c>
      <c r="C3266" s="296" t="s">
        <v>26</v>
      </c>
      <c r="D3266" s="344">
        <v>2636.64</v>
      </c>
      <c r="E3266" s="360">
        <v>0.47</v>
      </c>
      <c r="F3266" s="344">
        <v>6.89</v>
      </c>
      <c r="G3266" s="360">
        <v>0.52249999999999996</v>
      </c>
      <c r="H3266" s="344">
        <v>7.68</v>
      </c>
      <c r="I3266" s="360">
        <v>0.46879999999999999</v>
      </c>
      <c r="J3266" s="344">
        <v>7.02</v>
      </c>
      <c r="K3266" s="360">
        <v>0.51280000000000003</v>
      </c>
      <c r="L3266" s="344">
        <v>7.31</v>
      </c>
      <c r="M3266" s="360">
        <v>0</v>
      </c>
      <c r="N3266" s="344">
        <v>7.35</v>
      </c>
      <c r="O3266" s="360">
        <v>0.48980000000000001</v>
      </c>
      <c r="P3266" s="344">
        <v>7.12</v>
      </c>
      <c r="Q3266" s="360">
        <v>0.50560000000000005</v>
      </c>
      <c r="R3266" s="344">
        <v>7.66</v>
      </c>
    </row>
    <row r="3267" spans="1:18">
      <c r="A3267" s="296">
        <v>2003704</v>
      </c>
      <c r="B3267" s="343" t="s">
        <v>3295</v>
      </c>
      <c r="C3267" s="296" t="s">
        <v>26</v>
      </c>
      <c r="D3267" s="344">
        <v>2964.38</v>
      </c>
      <c r="E3267" s="360">
        <v>0.46899999999999997</v>
      </c>
      <c r="F3267" s="344">
        <v>11.45</v>
      </c>
      <c r="G3267" s="360">
        <v>0.52139999999999997</v>
      </c>
      <c r="H3267" s="344">
        <v>12.75</v>
      </c>
      <c r="I3267" s="360">
        <v>0.46820000000000001</v>
      </c>
      <c r="J3267" s="344">
        <v>11.66</v>
      </c>
      <c r="K3267" s="360">
        <v>0.51200000000000001</v>
      </c>
      <c r="L3267" s="344">
        <v>12.15</v>
      </c>
      <c r="M3267" s="360">
        <v>0</v>
      </c>
      <c r="N3267" s="344">
        <v>12.22</v>
      </c>
      <c r="O3267" s="360">
        <v>0.48849999999999999</v>
      </c>
      <c r="P3267" s="344">
        <v>11.83</v>
      </c>
      <c r="Q3267" s="360">
        <v>0.50460000000000005</v>
      </c>
      <c r="R3267" s="344">
        <v>12.75</v>
      </c>
    </row>
    <row r="3268" spans="1:18">
      <c r="A3268" s="296">
        <v>2003703</v>
      </c>
      <c r="B3268" s="343" t="s">
        <v>3296</v>
      </c>
      <c r="C3268" s="296" t="s">
        <v>26</v>
      </c>
      <c r="D3268" s="344">
        <v>2618.64</v>
      </c>
      <c r="E3268" s="360">
        <v>0.47889999999999999</v>
      </c>
      <c r="F3268" s="344">
        <v>7.04</v>
      </c>
      <c r="G3268" s="360">
        <v>0.53269999999999995</v>
      </c>
      <c r="H3268" s="344">
        <v>7.96</v>
      </c>
      <c r="I3268" s="360">
        <v>0.47110000000000002</v>
      </c>
      <c r="J3268" s="344">
        <v>7.17</v>
      </c>
      <c r="K3268" s="360">
        <v>0.52300000000000002</v>
      </c>
      <c r="L3268" s="344">
        <v>7.58</v>
      </c>
      <c r="M3268" s="360">
        <v>0</v>
      </c>
      <c r="N3268" s="344">
        <v>7.58</v>
      </c>
      <c r="O3268" s="360">
        <v>0.49469999999999997</v>
      </c>
      <c r="P3268" s="344">
        <v>7.34</v>
      </c>
      <c r="Q3268" s="360">
        <v>0.51090000000000002</v>
      </c>
      <c r="R3268" s="344">
        <v>7.98</v>
      </c>
    </row>
    <row r="3269" spans="1:18">
      <c r="A3269" s="296">
        <v>2003706</v>
      </c>
      <c r="B3269" s="343" t="s">
        <v>3297</v>
      </c>
      <c r="C3269" s="296" t="s">
        <v>26</v>
      </c>
      <c r="D3269" s="344">
        <v>3334.53</v>
      </c>
      <c r="E3269" s="360">
        <v>0.47989999999999999</v>
      </c>
      <c r="F3269" s="344">
        <v>7.37</v>
      </c>
      <c r="G3269" s="360">
        <v>0.53320000000000001</v>
      </c>
      <c r="H3269" s="344">
        <v>8.33</v>
      </c>
      <c r="I3269" s="360">
        <v>0.4718</v>
      </c>
      <c r="J3269" s="344">
        <v>7.5</v>
      </c>
      <c r="K3269" s="360">
        <v>0.52400000000000002</v>
      </c>
      <c r="L3269" s="344">
        <v>7.94</v>
      </c>
      <c r="M3269" s="360">
        <v>0</v>
      </c>
      <c r="N3269" s="344">
        <v>7.94</v>
      </c>
      <c r="O3269" s="360">
        <v>0.495</v>
      </c>
      <c r="P3269" s="344">
        <v>7.7</v>
      </c>
      <c r="Q3269" s="360">
        <v>0.51039999999999996</v>
      </c>
      <c r="R3269" s="344">
        <v>8.35</v>
      </c>
    </row>
    <row r="3270" spans="1:18">
      <c r="A3270" s="296">
        <v>2003705</v>
      </c>
      <c r="B3270" s="343" t="s">
        <v>3298</v>
      </c>
      <c r="C3270" s="296" t="s">
        <v>26</v>
      </c>
      <c r="D3270" s="344">
        <v>2913.64</v>
      </c>
      <c r="E3270" s="360">
        <v>0.47920000000000001</v>
      </c>
      <c r="F3270" s="344">
        <v>5.63</v>
      </c>
      <c r="G3270" s="360">
        <v>0.53290000000000004</v>
      </c>
      <c r="H3270" s="344">
        <v>6.37</v>
      </c>
      <c r="I3270" s="360">
        <v>0.47099999999999997</v>
      </c>
      <c r="J3270" s="344">
        <v>5.74</v>
      </c>
      <c r="K3270" s="360">
        <v>0.52259999999999995</v>
      </c>
      <c r="L3270" s="344">
        <v>6.07</v>
      </c>
      <c r="M3270" s="360">
        <v>0</v>
      </c>
      <c r="N3270" s="344">
        <v>6.06</v>
      </c>
      <c r="O3270" s="360">
        <v>0.495</v>
      </c>
      <c r="P3270" s="344">
        <v>5.87</v>
      </c>
      <c r="Q3270" s="360">
        <v>0.5111</v>
      </c>
      <c r="R3270" s="344">
        <v>6.37</v>
      </c>
    </row>
    <row r="3271" spans="1:18">
      <c r="A3271" s="296">
        <v>2003708</v>
      </c>
      <c r="B3271" s="343" t="s">
        <v>3299</v>
      </c>
      <c r="C3271" s="296" t="s">
        <v>26</v>
      </c>
      <c r="D3271" s="344">
        <v>3869.68</v>
      </c>
      <c r="E3271" s="360">
        <v>0.46870000000000001</v>
      </c>
      <c r="F3271" s="344">
        <v>8.74</v>
      </c>
      <c r="G3271" s="360">
        <v>0.52170000000000005</v>
      </c>
      <c r="H3271" s="344">
        <v>9.75</v>
      </c>
      <c r="I3271" s="360">
        <v>0.4677</v>
      </c>
      <c r="J3271" s="344">
        <v>8.91</v>
      </c>
      <c r="K3271" s="360">
        <v>0.51180000000000003</v>
      </c>
      <c r="L3271" s="344">
        <v>9.2899999999999991</v>
      </c>
      <c r="M3271" s="360">
        <v>0</v>
      </c>
      <c r="N3271" s="344">
        <v>9.34</v>
      </c>
      <c r="O3271" s="360">
        <v>0.48820000000000002</v>
      </c>
      <c r="P3271" s="344">
        <v>9.0299999999999994</v>
      </c>
      <c r="Q3271" s="360">
        <v>0.505</v>
      </c>
      <c r="R3271" s="344">
        <v>9.74</v>
      </c>
    </row>
    <row r="3272" spans="1:18">
      <c r="A3272" s="296">
        <v>2003707</v>
      </c>
      <c r="B3272" s="343" t="s">
        <v>3300</v>
      </c>
      <c r="C3272" s="296" t="s">
        <v>26</v>
      </c>
      <c r="D3272" s="344">
        <v>3382.64</v>
      </c>
      <c r="E3272" s="360">
        <v>0.47970000000000002</v>
      </c>
      <c r="F3272" s="344">
        <v>5.33</v>
      </c>
      <c r="G3272" s="360">
        <v>0.53280000000000005</v>
      </c>
      <c r="H3272" s="344">
        <v>6.02</v>
      </c>
      <c r="I3272" s="360">
        <v>0.4718</v>
      </c>
      <c r="J3272" s="344">
        <v>5.42</v>
      </c>
      <c r="K3272" s="360">
        <v>0.52400000000000002</v>
      </c>
      <c r="L3272" s="344">
        <v>5.75</v>
      </c>
      <c r="M3272" s="360">
        <v>0</v>
      </c>
      <c r="N3272" s="344">
        <v>5.74</v>
      </c>
      <c r="O3272" s="360">
        <v>0.49480000000000002</v>
      </c>
      <c r="P3272" s="344">
        <v>5.56</v>
      </c>
      <c r="Q3272" s="360">
        <v>0.51080000000000003</v>
      </c>
      <c r="R3272" s="344">
        <v>6.03</v>
      </c>
    </row>
    <row r="3273" spans="1:18">
      <c r="A3273" s="296">
        <v>2003710</v>
      </c>
      <c r="B3273" s="343" t="s">
        <v>3301</v>
      </c>
      <c r="C3273" s="296" t="s">
        <v>26</v>
      </c>
      <c r="D3273" s="344">
        <v>4470.53</v>
      </c>
      <c r="E3273" s="360">
        <v>0.47960000000000003</v>
      </c>
      <c r="F3273" s="344">
        <v>10.58</v>
      </c>
      <c r="G3273" s="360">
        <v>0.53310000000000002</v>
      </c>
      <c r="H3273" s="344">
        <v>11.96</v>
      </c>
      <c r="I3273" s="360">
        <v>0.47160000000000002</v>
      </c>
      <c r="J3273" s="344">
        <v>10.77</v>
      </c>
      <c r="K3273" s="360">
        <v>0.52370000000000005</v>
      </c>
      <c r="L3273" s="344">
        <v>11.4</v>
      </c>
      <c r="M3273" s="360">
        <v>0</v>
      </c>
      <c r="N3273" s="344">
        <v>11.39</v>
      </c>
      <c r="O3273" s="360">
        <v>0.49519999999999997</v>
      </c>
      <c r="P3273" s="344">
        <v>11.04</v>
      </c>
      <c r="Q3273" s="360">
        <v>0.51090000000000002</v>
      </c>
      <c r="R3273" s="344">
        <v>11.97</v>
      </c>
    </row>
    <row r="3274" spans="1:18">
      <c r="A3274" s="296">
        <v>2003709</v>
      </c>
      <c r="B3274" s="343" t="s">
        <v>3302</v>
      </c>
      <c r="C3274" s="296" t="s">
        <v>26</v>
      </c>
      <c r="D3274" s="344">
        <v>3915.85</v>
      </c>
      <c r="E3274" s="360">
        <v>0.47970000000000002</v>
      </c>
      <c r="F3274" s="344">
        <v>11.08</v>
      </c>
      <c r="G3274" s="360">
        <v>0.53249999999999997</v>
      </c>
      <c r="H3274" s="344">
        <v>12.51</v>
      </c>
      <c r="I3274" s="360">
        <v>0.47160000000000002</v>
      </c>
      <c r="J3274" s="344">
        <v>11.28</v>
      </c>
      <c r="K3274" s="360">
        <v>0.52300000000000002</v>
      </c>
      <c r="L3274" s="344">
        <v>11.93</v>
      </c>
      <c r="M3274" s="360">
        <v>0</v>
      </c>
      <c r="N3274" s="344">
        <v>11.91</v>
      </c>
      <c r="O3274" s="360">
        <v>0.49540000000000001</v>
      </c>
      <c r="P3274" s="344">
        <v>11.56</v>
      </c>
      <c r="Q3274" s="360">
        <v>0.51039999999999996</v>
      </c>
      <c r="R3274" s="344">
        <v>12.53</v>
      </c>
    </row>
    <row r="3275" spans="1:18">
      <c r="A3275" s="296">
        <v>2003712</v>
      </c>
      <c r="B3275" s="343" t="s">
        <v>3303</v>
      </c>
      <c r="C3275" s="296" t="s">
        <v>26</v>
      </c>
      <c r="D3275" s="344">
        <v>5450.87</v>
      </c>
      <c r="E3275" s="360">
        <v>0.46860000000000002</v>
      </c>
      <c r="F3275" s="344">
        <v>5.3</v>
      </c>
      <c r="G3275" s="360">
        <v>0.52080000000000004</v>
      </c>
      <c r="H3275" s="344">
        <v>5.9</v>
      </c>
      <c r="I3275" s="360">
        <v>0.46779999999999999</v>
      </c>
      <c r="J3275" s="344">
        <v>5.4</v>
      </c>
      <c r="K3275" s="360">
        <v>0.5111</v>
      </c>
      <c r="L3275" s="344">
        <v>5.63</v>
      </c>
      <c r="M3275" s="360">
        <v>0</v>
      </c>
      <c r="N3275" s="344">
        <v>5.65</v>
      </c>
      <c r="O3275" s="360">
        <v>0.48849999999999999</v>
      </c>
      <c r="P3275" s="344">
        <v>5.48</v>
      </c>
      <c r="Q3275" s="360">
        <v>0.50360000000000005</v>
      </c>
      <c r="R3275" s="344">
        <v>5.9</v>
      </c>
    </row>
    <row r="3276" spans="1:18">
      <c r="A3276" s="296">
        <v>2003711</v>
      </c>
      <c r="B3276" s="343" t="s">
        <v>3304</v>
      </c>
      <c r="C3276" s="296" t="s">
        <v>26</v>
      </c>
      <c r="D3276" s="344">
        <v>4792.46</v>
      </c>
      <c r="E3276" s="360">
        <v>0.47010000000000002</v>
      </c>
      <c r="F3276" s="344">
        <v>6.62</v>
      </c>
      <c r="G3276" s="360">
        <v>0.52270000000000005</v>
      </c>
      <c r="H3276" s="344">
        <v>7.39</v>
      </c>
      <c r="I3276" s="360">
        <v>0.46820000000000001</v>
      </c>
      <c r="J3276" s="344">
        <v>6.75</v>
      </c>
      <c r="K3276" s="360">
        <v>0.51259999999999994</v>
      </c>
      <c r="L3276" s="344">
        <v>7.03</v>
      </c>
      <c r="M3276" s="360">
        <v>0</v>
      </c>
      <c r="N3276" s="344">
        <v>7.07</v>
      </c>
      <c r="O3276" s="360">
        <v>0.4894</v>
      </c>
      <c r="P3276" s="344">
        <v>6.84</v>
      </c>
      <c r="Q3276" s="360">
        <v>0.50580000000000003</v>
      </c>
      <c r="R3276" s="344">
        <v>7.38</v>
      </c>
    </row>
    <row r="3277" spans="1:18">
      <c r="A3277" s="296">
        <v>2004505</v>
      </c>
      <c r="B3277" s="343" t="s">
        <v>3305</v>
      </c>
      <c r="C3277" s="296" t="s">
        <v>222</v>
      </c>
      <c r="D3277" s="344">
        <v>19.27</v>
      </c>
      <c r="E3277" s="360">
        <v>0.46820000000000001</v>
      </c>
      <c r="F3277" s="344">
        <v>6.93</v>
      </c>
      <c r="G3277" s="360">
        <v>0.52090000000000003</v>
      </c>
      <c r="H3277" s="344">
        <v>7.72</v>
      </c>
      <c r="I3277" s="360">
        <v>0.46760000000000002</v>
      </c>
      <c r="J3277" s="344">
        <v>7.07</v>
      </c>
      <c r="K3277" s="360">
        <v>0.51060000000000005</v>
      </c>
      <c r="L3277" s="344">
        <v>7.36</v>
      </c>
      <c r="M3277" s="360">
        <v>0</v>
      </c>
      <c r="N3277" s="344">
        <v>7.4</v>
      </c>
      <c r="O3277" s="360">
        <v>0.48780000000000001</v>
      </c>
      <c r="P3277" s="344">
        <v>7.17</v>
      </c>
      <c r="Q3277" s="360">
        <v>0.50349999999999995</v>
      </c>
      <c r="R3277" s="344">
        <v>7.72</v>
      </c>
    </row>
    <row r="3278" spans="1:18">
      <c r="A3278" s="296">
        <v>2003353</v>
      </c>
      <c r="B3278" s="343" t="s">
        <v>3306</v>
      </c>
      <c r="C3278" s="296" t="s">
        <v>105</v>
      </c>
      <c r="D3278" s="344">
        <v>66.72</v>
      </c>
      <c r="E3278" s="360">
        <v>0.4803</v>
      </c>
      <c r="F3278" s="344">
        <v>8.4600000000000009</v>
      </c>
      <c r="G3278" s="360">
        <v>0.53310000000000002</v>
      </c>
      <c r="H3278" s="344">
        <v>9.57</v>
      </c>
      <c r="I3278" s="360">
        <v>0.4713</v>
      </c>
      <c r="J3278" s="344">
        <v>8.61</v>
      </c>
      <c r="K3278" s="360">
        <v>0.52380000000000004</v>
      </c>
      <c r="L3278" s="344">
        <v>9.1199999999999992</v>
      </c>
      <c r="M3278" s="360">
        <v>0</v>
      </c>
      <c r="N3278" s="344">
        <v>9.11</v>
      </c>
      <c r="O3278" s="360">
        <v>0.49509999999999998</v>
      </c>
      <c r="P3278" s="344">
        <v>8.83</v>
      </c>
      <c r="Q3278" s="360">
        <v>0.51080000000000003</v>
      </c>
      <c r="R3278" s="344">
        <v>9.57</v>
      </c>
    </row>
    <row r="3279" spans="1:18">
      <c r="A3279" s="296">
        <v>2003352</v>
      </c>
      <c r="B3279" s="343" t="s">
        <v>3307</v>
      </c>
      <c r="C3279" s="296" t="s">
        <v>105</v>
      </c>
      <c r="D3279" s="344">
        <v>45.82</v>
      </c>
      <c r="E3279" s="360">
        <v>0.47970000000000002</v>
      </c>
      <c r="F3279" s="344">
        <v>8.2200000000000006</v>
      </c>
      <c r="G3279" s="360">
        <v>0.53280000000000005</v>
      </c>
      <c r="H3279" s="344">
        <v>9.2899999999999991</v>
      </c>
      <c r="I3279" s="360">
        <v>0.47149999999999997</v>
      </c>
      <c r="J3279" s="344">
        <v>8.3800000000000008</v>
      </c>
      <c r="K3279" s="360">
        <v>0.52270000000000005</v>
      </c>
      <c r="L3279" s="344">
        <v>8.86</v>
      </c>
      <c r="M3279" s="360">
        <v>0</v>
      </c>
      <c r="N3279" s="344">
        <v>8.85</v>
      </c>
      <c r="O3279" s="360">
        <v>0.49490000000000001</v>
      </c>
      <c r="P3279" s="344">
        <v>8.57</v>
      </c>
      <c r="Q3279" s="360">
        <v>0.5111</v>
      </c>
      <c r="R3279" s="344">
        <v>9.31</v>
      </c>
    </row>
    <row r="3280" spans="1:18">
      <c r="A3280" s="296">
        <v>2003979</v>
      </c>
      <c r="B3280" s="343" t="s">
        <v>3308</v>
      </c>
      <c r="C3280" s="296" t="s">
        <v>105</v>
      </c>
      <c r="D3280" s="344">
        <v>80.73</v>
      </c>
      <c r="E3280" s="360">
        <v>0.47949999999999998</v>
      </c>
      <c r="F3280" s="344">
        <v>10.76</v>
      </c>
      <c r="G3280" s="360">
        <v>0.53249999999999997</v>
      </c>
      <c r="H3280" s="344">
        <v>12.15</v>
      </c>
      <c r="I3280" s="360">
        <v>0.47160000000000002</v>
      </c>
      <c r="J3280" s="344">
        <v>10.95</v>
      </c>
      <c r="K3280" s="360">
        <v>0.52329999999999999</v>
      </c>
      <c r="L3280" s="344">
        <v>11.59</v>
      </c>
      <c r="M3280" s="360">
        <v>0</v>
      </c>
      <c r="N3280" s="344">
        <v>11.57</v>
      </c>
      <c r="O3280" s="360">
        <v>0.49519999999999997</v>
      </c>
      <c r="P3280" s="344">
        <v>11.22</v>
      </c>
      <c r="Q3280" s="360">
        <v>0.51070000000000004</v>
      </c>
      <c r="R3280" s="344">
        <v>12.17</v>
      </c>
    </row>
    <row r="3281" spans="1:18">
      <c r="A3281" s="296">
        <v>2003980</v>
      </c>
      <c r="B3281" s="343" t="s">
        <v>3309</v>
      </c>
      <c r="C3281" s="296" t="s">
        <v>105</v>
      </c>
      <c r="D3281" s="344">
        <v>59.76</v>
      </c>
      <c r="E3281" s="360">
        <v>0.46889999999999998</v>
      </c>
      <c r="F3281" s="344">
        <v>5.19</v>
      </c>
      <c r="G3281" s="360">
        <v>0.5222</v>
      </c>
      <c r="H3281" s="344">
        <v>5.79</v>
      </c>
      <c r="I3281" s="360">
        <v>0.46800000000000003</v>
      </c>
      <c r="J3281" s="344">
        <v>5.29</v>
      </c>
      <c r="K3281" s="360">
        <v>0.51229999999999998</v>
      </c>
      <c r="L3281" s="344">
        <v>5.5</v>
      </c>
      <c r="M3281" s="360">
        <v>0</v>
      </c>
      <c r="N3281" s="344">
        <v>5.54</v>
      </c>
      <c r="O3281" s="360">
        <v>0.48920000000000002</v>
      </c>
      <c r="P3281" s="344">
        <v>5.36</v>
      </c>
      <c r="Q3281" s="360">
        <v>0.50560000000000005</v>
      </c>
      <c r="R3281" s="344">
        <v>5.78</v>
      </c>
    </row>
    <row r="3282" spans="1:18">
      <c r="A3282" s="296">
        <v>2003355</v>
      </c>
      <c r="B3282" s="343" t="s">
        <v>3310</v>
      </c>
      <c r="C3282" s="296" t="s">
        <v>105</v>
      </c>
      <c r="D3282" s="344">
        <v>89.78</v>
      </c>
      <c r="E3282" s="360">
        <v>0.46949999999999997</v>
      </c>
      <c r="F3282" s="344">
        <v>10.3</v>
      </c>
      <c r="G3282" s="360">
        <v>0.52229999999999999</v>
      </c>
      <c r="H3282" s="344">
        <v>11.48</v>
      </c>
      <c r="I3282" s="360">
        <v>0.46860000000000002</v>
      </c>
      <c r="J3282" s="344">
        <v>10.51</v>
      </c>
      <c r="K3282" s="360">
        <v>0.51190000000000002</v>
      </c>
      <c r="L3282" s="344">
        <v>10.94</v>
      </c>
      <c r="M3282" s="360">
        <v>0</v>
      </c>
      <c r="N3282" s="344">
        <v>11.01</v>
      </c>
      <c r="O3282" s="360">
        <v>0.48859999999999998</v>
      </c>
      <c r="P3282" s="344">
        <v>10.66</v>
      </c>
      <c r="Q3282" s="360">
        <v>0.50470000000000004</v>
      </c>
      <c r="R3282" s="344">
        <v>11.48</v>
      </c>
    </row>
    <row r="3283" spans="1:18">
      <c r="A3283" s="296">
        <v>2003354</v>
      </c>
      <c r="B3283" s="343" t="s">
        <v>3311</v>
      </c>
      <c r="C3283" s="296" t="s">
        <v>105</v>
      </c>
      <c r="D3283" s="344">
        <v>61.6</v>
      </c>
      <c r="E3283" s="360">
        <v>0.47020000000000001</v>
      </c>
      <c r="F3283" s="344">
        <v>6.49</v>
      </c>
      <c r="G3283" s="360">
        <v>0.52229999999999999</v>
      </c>
      <c r="H3283" s="344">
        <v>7.24</v>
      </c>
      <c r="I3283" s="360">
        <v>0.46820000000000001</v>
      </c>
      <c r="J3283" s="344">
        <v>6.61</v>
      </c>
      <c r="K3283" s="360">
        <v>0.51290000000000002</v>
      </c>
      <c r="L3283" s="344">
        <v>6.89</v>
      </c>
      <c r="M3283" s="360">
        <v>0</v>
      </c>
      <c r="N3283" s="344">
        <v>6.94</v>
      </c>
      <c r="O3283" s="360">
        <v>0.48849999999999999</v>
      </c>
      <c r="P3283" s="344">
        <v>6.71</v>
      </c>
      <c r="Q3283" s="360">
        <v>0.50519999999999998</v>
      </c>
      <c r="R3283" s="344">
        <v>7.23</v>
      </c>
    </row>
    <row r="3284" spans="1:18">
      <c r="A3284" s="296">
        <v>2003981</v>
      </c>
      <c r="B3284" s="343" t="s">
        <v>3312</v>
      </c>
      <c r="C3284" s="296" t="s">
        <v>105</v>
      </c>
      <c r="D3284" s="344">
        <v>108.78</v>
      </c>
      <c r="E3284" s="360">
        <v>0.46960000000000002</v>
      </c>
      <c r="F3284" s="344">
        <v>10.79</v>
      </c>
      <c r="G3284" s="360">
        <v>0.52180000000000004</v>
      </c>
      <c r="H3284" s="344">
        <v>12.02</v>
      </c>
      <c r="I3284" s="360">
        <v>0.46839999999999998</v>
      </c>
      <c r="J3284" s="344">
        <v>10.98</v>
      </c>
      <c r="K3284" s="360">
        <v>0.51280000000000003</v>
      </c>
      <c r="L3284" s="344">
        <v>11.45</v>
      </c>
      <c r="M3284" s="360">
        <v>0</v>
      </c>
      <c r="N3284" s="344">
        <v>11.51</v>
      </c>
      <c r="O3284" s="360">
        <v>0.48909999999999998</v>
      </c>
      <c r="P3284" s="344">
        <v>11.15</v>
      </c>
      <c r="Q3284" s="360">
        <v>0.50490000000000002</v>
      </c>
      <c r="R3284" s="344">
        <v>12.02</v>
      </c>
    </row>
    <row r="3285" spans="1:18">
      <c r="A3285" s="296">
        <v>2003982</v>
      </c>
      <c r="B3285" s="343" t="s">
        <v>3313</v>
      </c>
      <c r="C3285" s="296" t="s">
        <v>105</v>
      </c>
      <c r="D3285" s="344">
        <v>80.53</v>
      </c>
      <c r="E3285" s="360">
        <v>0.46829999999999999</v>
      </c>
      <c r="F3285" s="344">
        <v>6.79</v>
      </c>
      <c r="G3285" s="360">
        <v>0.52139999999999997</v>
      </c>
      <c r="H3285" s="344">
        <v>7.57</v>
      </c>
      <c r="I3285" s="360">
        <v>0.46760000000000002</v>
      </c>
      <c r="J3285" s="344">
        <v>6.92</v>
      </c>
      <c r="K3285" s="360">
        <v>0.51160000000000005</v>
      </c>
      <c r="L3285" s="344">
        <v>7.21</v>
      </c>
      <c r="M3285" s="360">
        <v>0</v>
      </c>
      <c r="N3285" s="344">
        <v>7.25</v>
      </c>
      <c r="O3285" s="360">
        <v>0.48830000000000001</v>
      </c>
      <c r="P3285" s="344">
        <v>7.02</v>
      </c>
      <c r="Q3285" s="360">
        <v>0.50429999999999997</v>
      </c>
      <c r="R3285" s="344">
        <v>7.56</v>
      </c>
    </row>
    <row r="3286" spans="1:18">
      <c r="A3286" s="296">
        <v>2003345</v>
      </c>
      <c r="B3286" s="343" t="s">
        <v>3314</v>
      </c>
      <c r="C3286" s="296" t="s">
        <v>105</v>
      </c>
      <c r="D3286" s="344">
        <v>54.89</v>
      </c>
      <c r="E3286" s="360">
        <v>0.47920000000000001</v>
      </c>
      <c r="F3286" s="344">
        <v>5.18</v>
      </c>
      <c r="G3286" s="360">
        <v>0.53280000000000005</v>
      </c>
      <c r="H3286" s="344">
        <v>5.85</v>
      </c>
      <c r="I3286" s="360">
        <v>0.4718</v>
      </c>
      <c r="J3286" s="344">
        <v>5.27</v>
      </c>
      <c r="K3286" s="360">
        <v>0.52370000000000005</v>
      </c>
      <c r="L3286" s="344">
        <v>5.58</v>
      </c>
      <c r="M3286" s="360">
        <v>0</v>
      </c>
      <c r="N3286" s="344">
        <v>5.57</v>
      </c>
      <c r="O3286" s="360">
        <v>0.4955</v>
      </c>
      <c r="P3286" s="344">
        <v>5.4</v>
      </c>
      <c r="Q3286" s="360">
        <v>0.5111</v>
      </c>
      <c r="R3286" s="344">
        <v>5.86</v>
      </c>
    </row>
    <row r="3287" spans="1:18">
      <c r="A3287" s="296">
        <v>2003344</v>
      </c>
      <c r="B3287" s="343" t="s">
        <v>3315</v>
      </c>
      <c r="C3287" s="296" t="s">
        <v>105</v>
      </c>
      <c r="D3287" s="344">
        <v>40.61</v>
      </c>
      <c r="E3287" s="360">
        <v>0.48010000000000003</v>
      </c>
      <c r="F3287" s="344">
        <v>6.78</v>
      </c>
      <c r="G3287" s="360">
        <v>0.53239999999999998</v>
      </c>
      <c r="H3287" s="344">
        <v>7.65</v>
      </c>
      <c r="I3287" s="360">
        <v>0.47189999999999999</v>
      </c>
      <c r="J3287" s="344">
        <v>6.89</v>
      </c>
      <c r="K3287" s="360">
        <v>0.52390000000000003</v>
      </c>
      <c r="L3287" s="344">
        <v>7.3</v>
      </c>
      <c r="M3287" s="360">
        <v>0</v>
      </c>
      <c r="N3287" s="344">
        <v>7.29</v>
      </c>
      <c r="O3287" s="360">
        <v>0.49519999999999997</v>
      </c>
      <c r="P3287" s="344">
        <v>7.06</v>
      </c>
      <c r="Q3287" s="360">
        <v>0.51129999999999998</v>
      </c>
      <c r="R3287" s="344">
        <v>7.67</v>
      </c>
    </row>
    <row r="3288" spans="1:18">
      <c r="A3288" s="296">
        <v>2003973</v>
      </c>
      <c r="B3288" s="343" t="s">
        <v>3316</v>
      </c>
      <c r="C3288" s="296" t="s">
        <v>105</v>
      </c>
      <c r="D3288" s="344">
        <v>64.61</v>
      </c>
      <c r="E3288" s="360">
        <v>0.46889999999999998</v>
      </c>
      <c r="F3288" s="344">
        <v>8.23</v>
      </c>
      <c r="G3288" s="360">
        <v>0.52249999999999996</v>
      </c>
      <c r="H3288" s="344">
        <v>9.19</v>
      </c>
      <c r="I3288" s="360">
        <v>0.46789999999999998</v>
      </c>
      <c r="J3288" s="344">
        <v>8.39</v>
      </c>
      <c r="K3288" s="360">
        <v>0.51249999999999996</v>
      </c>
      <c r="L3288" s="344">
        <v>8.75</v>
      </c>
      <c r="M3288" s="360">
        <v>0</v>
      </c>
      <c r="N3288" s="344">
        <v>8.8000000000000007</v>
      </c>
      <c r="O3288" s="360">
        <v>0.48859999999999998</v>
      </c>
      <c r="P3288" s="344">
        <v>8.52</v>
      </c>
      <c r="Q3288" s="360">
        <v>0.50470000000000004</v>
      </c>
      <c r="R3288" s="344">
        <v>9.18</v>
      </c>
    </row>
    <row r="3289" spans="1:18">
      <c r="A3289" s="296">
        <v>2003974</v>
      </c>
      <c r="B3289" s="343" t="s">
        <v>3317</v>
      </c>
      <c r="C3289" s="296" t="s">
        <v>105</v>
      </c>
      <c r="D3289" s="344">
        <v>50.3</v>
      </c>
      <c r="E3289" s="360">
        <v>0.48110000000000003</v>
      </c>
      <c r="F3289" s="344">
        <v>6.66</v>
      </c>
      <c r="G3289" s="360">
        <v>0.53449999999999998</v>
      </c>
      <c r="H3289" s="344">
        <v>7.53</v>
      </c>
      <c r="I3289" s="360">
        <v>0.4728</v>
      </c>
      <c r="J3289" s="344">
        <v>6.78</v>
      </c>
      <c r="K3289" s="360">
        <v>0.52510000000000001</v>
      </c>
      <c r="L3289" s="344">
        <v>7.18</v>
      </c>
      <c r="M3289" s="360">
        <v>0</v>
      </c>
      <c r="N3289" s="344">
        <v>7.17</v>
      </c>
      <c r="O3289" s="360">
        <v>0.4965</v>
      </c>
      <c r="P3289" s="344">
        <v>6.95</v>
      </c>
      <c r="Q3289" s="360">
        <v>0.51219999999999999</v>
      </c>
      <c r="R3289" s="344">
        <v>7.54</v>
      </c>
    </row>
    <row r="3290" spans="1:18">
      <c r="A3290" s="296">
        <v>2003343</v>
      </c>
      <c r="B3290" s="343" t="s">
        <v>3318</v>
      </c>
      <c r="C3290" s="296" t="s">
        <v>105</v>
      </c>
      <c r="D3290" s="344">
        <v>74.45</v>
      </c>
      <c r="E3290" s="360">
        <v>0.47870000000000001</v>
      </c>
      <c r="F3290" s="344">
        <v>6.98</v>
      </c>
      <c r="G3290" s="360">
        <v>0.53149999999999997</v>
      </c>
      <c r="H3290" s="344">
        <v>7.88</v>
      </c>
      <c r="I3290" s="360">
        <v>0.4708</v>
      </c>
      <c r="J3290" s="344">
        <v>7.11</v>
      </c>
      <c r="K3290" s="360">
        <v>0.52180000000000004</v>
      </c>
      <c r="L3290" s="344">
        <v>7.51</v>
      </c>
      <c r="M3290" s="360">
        <v>0</v>
      </c>
      <c r="N3290" s="344">
        <v>7.5</v>
      </c>
      <c r="O3290" s="360">
        <v>0.49469999999999997</v>
      </c>
      <c r="P3290" s="344">
        <v>7.28</v>
      </c>
      <c r="Q3290" s="360">
        <v>0.50960000000000005</v>
      </c>
      <c r="R3290" s="344">
        <v>7.9</v>
      </c>
    </row>
    <row r="3291" spans="1:18">
      <c r="A3291" s="296">
        <v>2003342</v>
      </c>
      <c r="B3291" s="343" t="s">
        <v>3319</v>
      </c>
      <c r="C3291" s="296" t="s">
        <v>105</v>
      </c>
      <c r="D3291" s="344">
        <v>54.43</v>
      </c>
      <c r="E3291" s="360">
        <v>0.47989999999999999</v>
      </c>
      <c r="F3291" s="344">
        <v>10.28</v>
      </c>
      <c r="G3291" s="360">
        <v>0.53310000000000002</v>
      </c>
      <c r="H3291" s="344">
        <v>11.61</v>
      </c>
      <c r="I3291" s="360">
        <v>0.47199999999999998</v>
      </c>
      <c r="J3291" s="344">
        <v>10.46</v>
      </c>
      <c r="K3291" s="360">
        <v>0.52390000000000003</v>
      </c>
      <c r="L3291" s="344">
        <v>11.08</v>
      </c>
      <c r="M3291" s="360">
        <v>0</v>
      </c>
      <c r="N3291" s="344">
        <v>11.06</v>
      </c>
      <c r="O3291" s="360">
        <v>0.4955</v>
      </c>
      <c r="P3291" s="344">
        <v>10.73</v>
      </c>
      <c r="Q3291" s="360">
        <v>0.51070000000000004</v>
      </c>
      <c r="R3291" s="344">
        <v>11.63</v>
      </c>
    </row>
    <row r="3292" spans="1:18">
      <c r="A3292" s="296">
        <v>2003971</v>
      </c>
      <c r="B3292" s="343" t="s">
        <v>3320</v>
      </c>
      <c r="C3292" s="296" t="s">
        <v>105</v>
      </c>
      <c r="D3292" s="344">
        <v>88.28</v>
      </c>
      <c r="E3292" s="360">
        <v>0.47920000000000001</v>
      </c>
      <c r="F3292" s="344">
        <v>6.47</v>
      </c>
      <c r="G3292" s="360">
        <v>0.53320000000000001</v>
      </c>
      <c r="H3292" s="344">
        <v>7.31</v>
      </c>
      <c r="I3292" s="360">
        <v>0.47199999999999998</v>
      </c>
      <c r="J3292" s="344">
        <v>6.59</v>
      </c>
      <c r="K3292" s="360">
        <v>0.52349999999999997</v>
      </c>
      <c r="L3292" s="344">
        <v>6.97</v>
      </c>
      <c r="M3292" s="360">
        <v>0</v>
      </c>
      <c r="N3292" s="344">
        <v>6.97</v>
      </c>
      <c r="O3292" s="360">
        <v>0.495</v>
      </c>
      <c r="P3292" s="344">
        <v>6.74</v>
      </c>
      <c r="Q3292" s="360">
        <v>0.51190000000000002</v>
      </c>
      <c r="R3292" s="344">
        <v>7.33</v>
      </c>
    </row>
    <row r="3293" spans="1:18">
      <c r="A3293" s="296">
        <v>2003972</v>
      </c>
      <c r="B3293" s="343" t="s">
        <v>3321</v>
      </c>
      <c r="C3293" s="296" t="s">
        <v>105</v>
      </c>
      <c r="D3293" s="344">
        <v>68.209999999999994</v>
      </c>
      <c r="E3293" s="360">
        <v>0.35959999999999998</v>
      </c>
      <c r="F3293" s="344">
        <v>7.67</v>
      </c>
      <c r="G3293" s="360">
        <v>0.41070000000000001</v>
      </c>
      <c r="H3293" s="344">
        <v>9.34</v>
      </c>
      <c r="I3293" s="360">
        <v>0</v>
      </c>
      <c r="J3293" s="344">
        <v>7.84</v>
      </c>
      <c r="K3293" s="360">
        <v>0.40179999999999999</v>
      </c>
      <c r="L3293" s="344">
        <v>9.1199999999999992</v>
      </c>
      <c r="M3293" s="360">
        <v>0</v>
      </c>
      <c r="N3293" s="344">
        <v>8.51</v>
      </c>
      <c r="O3293" s="360">
        <v>0.37019999999999997</v>
      </c>
      <c r="P3293" s="344">
        <v>8.1999999999999993</v>
      </c>
      <c r="Q3293" s="360">
        <v>0.3841</v>
      </c>
      <c r="R3293" s="344">
        <v>9.11</v>
      </c>
    </row>
    <row r="3294" spans="1:18">
      <c r="A3294" s="296">
        <v>2003347</v>
      </c>
      <c r="B3294" s="343" t="s">
        <v>3322</v>
      </c>
      <c r="C3294" s="296" t="s">
        <v>105</v>
      </c>
      <c r="D3294" s="344">
        <v>15.24</v>
      </c>
      <c r="E3294" s="360">
        <v>0.3548</v>
      </c>
      <c r="F3294" s="344">
        <v>8.42</v>
      </c>
      <c r="G3294" s="360">
        <v>0.40500000000000003</v>
      </c>
      <c r="H3294" s="344">
        <v>10.26</v>
      </c>
      <c r="I3294" s="360">
        <v>0</v>
      </c>
      <c r="J3294" s="344">
        <v>8.61</v>
      </c>
      <c r="K3294" s="360">
        <v>0.39610000000000001</v>
      </c>
      <c r="L3294" s="344">
        <v>10</v>
      </c>
      <c r="M3294" s="360">
        <v>0</v>
      </c>
      <c r="N3294" s="344">
        <v>9.35</v>
      </c>
      <c r="O3294" s="360">
        <v>0.36470000000000002</v>
      </c>
      <c r="P3294" s="344">
        <v>9.02</v>
      </c>
      <c r="Q3294" s="360">
        <v>0.378</v>
      </c>
      <c r="R3294" s="344">
        <v>10.01</v>
      </c>
    </row>
    <row r="3295" spans="1:18">
      <c r="A3295" s="296">
        <v>2003346</v>
      </c>
      <c r="B3295" s="343" t="s">
        <v>3323</v>
      </c>
      <c r="C3295" s="296" t="s">
        <v>105</v>
      </c>
      <c r="D3295" s="344">
        <v>21.24</v>
      </c>
      <c r="E3295" s="360">
        <v>0.35980000000000001</v>
      </c>
      <c r="F3295" s="344">
        <v>6.93</v>
      </c>
      <c r="G3295" s="360">
        <v>0.4113</v>
      </c>
      <c r="H3295" s="344">
        <v>8.4499999999999993</v>
      </c>
      <c r="I3295" s="360">
        <v>0</v>
      </c>
      <c r="J3295" s="344">
        <v>7.09</v>
      </c>
      <c r="K3295" s="360">
        <v>0.40200000000000002</v>
      </c>
      <c r="L3295" s="344">
        <v>8.24</v>
      </c>
      <c r="M3295" s="360">
        <v>0</v>
      </c>
      <c r="N3295" s="344">
        <v>7.7</v>
      </c>
      <c r="O3295" s="360">
        <v>0.37009999999999998</v>
      </c>
      <c r="P3295" s="344">
        <v>7.42</v>
      </c>
      <c r="Q3295" s="360">
        <v>0.3841</v>
      </c>
      <c r="R3295" s="344">
        <v>8.24</v>
      </c>
    </row>
    <row r="3296" spans="1:18">
      <c r="A3296" s="296">
        <v>2003933</v>
      </c>
      <c r="B3296" s="343" t="s">
        <v>3324</v>
      </c>
      <c r="C3296" s="296" t="s">
        <v>105</v>
      </c>
      <c r="D3296" s="344">
        <v>7.54</v>
      </c>
      <c r="E3296" s="360">
        <v>0.35949999999999999</v>
      </c>
      <c r="F3296" s="344">
        <v>7.57</v>
      </c>
      <c r="G3296" s="360">
        <v>0.4108</v>
      </c>
      <c r="H3296" s="344">
        <v>9.23</v>
      </c>
      <c r="I3296" s="360">
        <v>0</v>
      </c>
      <c r="J3296" s="344">
        <v>7.75</v>
      </c>
      <c r="K3296" s="360">
        <v>0.40129999999999999</v>
      </c>
      <c r="L3296" s="344">
        <v>9.01</v>
      </c>
      <c r="M3296" s="360">
        <v>0</v>
      </c>
      <c r="N3296" s="344">
        <v>8.41</v>
      </c>
      <c r="O3296" s="360">
        <v>0.36980000000000002</v>
      </c>
      <c r="P3296" s="344">
        <v>8.11</v>
      </c>
      <c r="Q3296" s="360">
        <v>0.38350000000000001</v>
      </c>
      <c r="R3296" s="344">
        <v>9</v>
      </c>
    </row>
    <row r="3297" spans="1:18">
      <c r="A3297" s="296">
        <v>2003932</v>
      </c>
      <c r="B3297" s="343" t="s">
        <v>3325</v>
      </c>
      <c r="C3297" s="296" t="s">
        <v>105</v>
      </c>
      <c r="D3297" s="344">
        <v>9.69</v>
      </c>
      <c r="E3297" s="360">
        <v>0.183</v>
      </c>
      <c r="F3297" s="344">
        <v>145.55000000000001</v>
      </c>
      <c r="G3297" s="360">
        <v>0.22689999999999999</v>
      </c>
      <c r="H3297" s="344">
        <v>180.2</v>
      </c>
      <c r="I3297" s="360">
        <v>0.18329999999999999</v>
      </c>
      <c r="J3297" s="344">
        <v>150.66999999999999</v>
      </c>
      <c r="K3297" s="360">
        <v>0.21920000000000001</v>
      </c>
      <c r="L3297" s="344">
        <v>187.77</v>
      </c>
      <c r="M3297" s="360">
        <v>0.13589999999999999</v>
      </c>
      <c r="N3297" s="344">
        <v>171</v>
      </c>
      <c r="O3297" s="360">
        <v>0.1492</v>
      </c>
      <c r="P3297" s="344">
        <v>161.05000000000001</v>
      </c>
      <c r="Q3297" s="360">
        <v>0.2051</v>
      </c>
      <c r="R3297" s="344">
        <v>169.81</v>
      </c>
    </row>
    <row r="3298" spans="1:18">
      <c r="A3298" s="296">
        <v>2003349</v>
      </c>
      <c r="B3298" s="343" t="s">
        <v>3326</v>
      </c>
      <c r="C3298" s="296" t="s">
        <v>105</v>
      </c>
      <c r="D3298" s="344">
        <v>51.45</v>
      </c>
      <c r="E3298" s="360">
        <v>0.19170000000000001</v>
      </c>
      <c r="F3298" s="344">
        <v>168.33</v>
      </c>
      <c r="G3298" s="360">
        <v>0.2392</v>
      </c>
      <c r="H3298" s="344">
        <v>213.98</v>
      </c>
      <c r="I3298" s="360">
        <v>0.18820000000000001</v>
      </c>
      <c r="J3298" s="344">
        <v>174.2</v>
      </c>
      <c r="K3298" s="360">
        <v>0.23119999999999999</v>
      </c>
      <c r="L3298" s="344">
        <v>224.78</v>
      </c>
      <c r="M3298" s="360">
        <v>0.1384</v>
      </c>
      <c r="N3298" s="344">
        <v>201.36</v>
      </c>
      <c r="O3298" s="360">
        <v>0.1545</v>
      </c>
      <c r="P3298" s="344">
        <v>190.15</v>
      </c>
      <c r="Q3298" s="360">
        <v>0.21179999999999999</v>
      </c>
      <c r="R3298" s="344">
        <v>201.62</v>
      </c>
    </row>
    <row r="3299" spans="1:18">
      <c r="A3299" s="296">
        <v>2003348</v>
      </c>
      <c r="B3299" s="343" t="s">
        <v>3327</v>
      </c>
      <c r="C3299" s="296" t="s">
        <v>105</v>
      </c>
      <c r="D3299" s="344">
        <v>35.6</v>
      </c>
      <c r="E3299" s="360"/>
      <c r="F3299" s="344">
        <v>0</v>
      </c>
      <c r="G3299" s="360"/>
      <c r="H3299" s="344">
        <v>0</v>
      </c>
      <c r="I3299" s="360"/>
      <c r="J3299" s="344">
        <v>0</v>
      </c>
      <c r="K3299" s="360"/>
      <c r="L3299" s="344">
        <v>0</v>
      </c>
      <c r="M3299" s="360"/>
      <c r="N3299" s="344">
        <v>0</v>
      </c>
      <c r="O3299" s="360"/>
      <c r="P3299" s="344">
        <v>0</v>
      </c>
      <c r="Q3299" s="360"/>
      <c r="R3299" s="344">
        <v>0</v>
      </c>
    </row>
    <row r="3300" spans="1:18">
      <c r="A3300" s="296">
        <v>2003975</v>
      </c>
      <c r="B3300" s="343" t="s">
        <v>3328</v>
      </c>
      <c r="C3300" s="296" t="s">
        <v>105</v>
      </c>
      <c r="D3300" s="344">
        <v>61.22</v>
      </c>
      <c r="E3300" s="360"/>
      <c r="F3300" s="344">
        <v>0</v>
      </c>
      <c r="G3300" s="360"/>
      <c r="H3300" s="344">
        <v>0</v>
      </c>
      <c r="I3300" s="360"/>
      <c r="J3300" s="344">
        <v>0</v>
      </c>
      <c r="K3300" s="360"/>
      <c r="L3300" s="344">
        <v>0</v>
      </c>
      <c r="M3300" s="360"/>
      <c r="N3300" s="344">
        <v>0</v>
      </c>
      <c r="O3300" s="360"/>
      <c r="P3300" s="344">
        <v>0</v>
      </c>
      <c r="Q3300" s="360"/>
      <c r="R3300" s="344">
        <v>0</v>
      </c>
    </row>
    <row r="3301" spans="1:18">
      <c r="A3301" s="296">
        <v>2003976</v>
      </c>
      <c r="B3301" s="343" t="s">
        <v>3329</v>
      </c>
      <c r="C3301" s="296" t="s">
        <v>105</v>
      </c>
      <c r="D3301" s="344">
        <v>45.32</v>
      </c>
      <c r="E3301" s="360"/>
      <c r="F3301" s="344">
        <v>0</v>
      </c>
      <c r="G3301" s="360"/>
      <c r="H3301" s="344">
        <v>0</v>
      </c>
      <c r="I3301" s="360"/>
      <c r="J3301" s="344">
        <v>0</v>
      </c>
      <c r="K3301" s="360"/>
      <c r="L3301" s="344">
        <v>0</v>
      </c>
      <c r="M3301" s="360"/>
      <c r="N3301" s="344">
        <v>0</v>
      </c>
      <c r="O3301" s="360"/>
      <c r="P3301" s="344">
        <v>0</v>
      </c>
      <c r="Q3301" s="360"/>
      <c r="R3301" s="344">
        <v>0</v>
      </c>
    </row>
    <row r="3302" spans="1:18">
      <c r="A3302" s="296">
        <v>2003351</v>
      </c>
      <c r="B3302" s="343" t="s">
        <v>3330</v>
      </c>
      <c r="C3302" s="296" t="s">
        <v>105</v>
      </c>
      <c r="D3302" s="344">
        <v>68.73</v>
      </c>
      <c r="E3302" s="360"/>
      <c r="F3302" s="344">
        <v>0</v>
      </c>
      <c r="G3302" s="360"/>
      <c r="H3302" s="344">
        <v>0</v>
      </c>
      <c r="I3302" s="360"/>
      <c r="J3302" s="344">
        <v>0</v>
      </c>
      <c r="K3302" s="360"/>
      <c r="L3302" s="344">
        <v>0</v>
      </c>
      <c r="M3302" s="360"/>
      <c r="N3302" s="344">
        <v>0</v>
      </c>
      <c r="O3302" s="360"/>
      <c r="P3302" s="344">
        <v>0</v>
      </c>
      <c r="Q3302" s="360"/>
      <c r="R3302" s="344">
        <v>0</v>
      </c>
    </row>
    <row r="3303" spans="1:18">
      <c r="A3303" s="296">
        <v>2003350</v>
      </c>
      <c r="B3303" s="343" t="s">
        <v>3331</v>
      </c>
      <c r="C3303" s="296" t="s">
        <v>105</v>
      </c>
      <c r="D3303" s="344">
        <v>47.5</v>
      </c>
      <c r="E3303" s="360"/>
      <c r="F3303" s="344">
        <v>0</v>
      </c>
      <c r="G3303" s="360"/>
      <c r="H3303" s="344">
        <v>0</v>
      </c>
      <c r="I3303" s="360"/>
      <c r="J3303" s="344">
        <v>0</v>
      </c>
      <c r="K3303" s="360"/>
      <c r="L3303" s="344">
        <v>0</v>
      </c>
      <c r="M3303" s="360"/>
      <c r="N3303" s="344">
        <v>0</v>
      </c>
      <c r="O3303" s="360"/>
      <c r="P3303" s="344">
        <v>0</v>
      </c>
      <c r="Q3303" s="360"/>
      <c r="R3303" s="344">
        <v>0</v>
      </c>
    </row>
    <row r="3304" spans="1:18">
      <c r="A3304" s="296">
        <v>2003977</v>
      </c>
      <c r="B3304" s="343" t="s">
        <v>3332</v>
      </c>
      <c r="C3304" s="296" t="s">
        <v>105</v>
      </c>
      <c r="D3304" s="344">
        <v>82.01</v>
      </c>
      <c r="E3304" s="360"/>
      <c r="F3304" s="344">
        <v>0</v>
      </c>
      <c r="G3304" s="360"/>
      <c r="H3304" s="344">
        <v>0</v>
      </c>
      <c r="I3304" s="360"/>
      <c r="J3304" s="344">
        <v>0</v>
      </c>
      <c r="K3304" s="360"/>
      <c r="L3304" s="344">
        <v>0</v>
      </c>
      <c r="M3304" s="360"/>
      <c r="N3304" s="344">
        <v>0</v>
      </c>
      <c r="O3304" s="360"/>
      <c r="P3304" s="344">
        <v>0</v>
      </c>
      <c r="Q3304" s="360"/>
      <c r="R3304" s="344">
        <v>0</v>
      </c>
    </row>
    <row r="3305" spans="1:18">
      <c r="A3305" s="296">
        <v>2003978</v>
      </c>
      <c r="B3305" s="343" t="s">
        <v>3333</v>
      </c>
      <c r="C3305" s="296" t="s">
        <v>105</v>
      </c>
      <c r="D3305" s="344">
        <v>60.71</v>
      </c>
      <c r="E3305" s="360"/>
      <c r="F3305" s="344">
        <v>0</v>
      </c>
      <c r="G3305" s="360"/>
      <c r="H3305" s="344">
        <v>0</v>
      </c>
      <c r="I3305" s="360"/>
      <c r="J3305" s="344">
        <v>0</v>
      </c>
      <c r="K3305" s="360"/>
      <c r="L3305" s="344">
        <v>0</v>
      </c>
      <c r="M3305" s="360"/>
      <c r="N3305" s="344">
        <v>0</v>
      </c>
      <c r="O3305" s="360"/>
      <c r="P3305" s="344">
        <v>0</v>
      </c>
      <c r="Q3305" s="360"/>
      <c r="R3305" s="344">
        <v>0</v>
      </c>
    </row>
    <row r="3306" spans="1:18">
      <c r="A3306" s="296">
        <v>2003291</v>
      </c>
      <c r="B3306" s="343" t="s">
        <v>3334</v>
      </c>
      <c r="C3306" s="296" t="s">
        <v>105</v>
      </c>
      <c r="D3306" s="344">
        <v>11.24</v>
      </c>
      <c r="E3306" s="360"/>
      <c r="F3306" s="344">
        <v>0</v>
      </c>
      <c r="G3306" s="360"/>
      <c r="H3306" s="344">
        <v>0</v>
      </c>
      <c r="I3306" s="360"/>
      <c r="J3306" s="344">
        <v>0</v>
      </c>
      <c r="K3306" s="360"/>
      <c r="L3306" s="344">
        <v>0</v>
      </c>
      <c r="M3306" s="360"/>
      <c r="N3306" s="344">
        <v>0</v>
      </c>
      <c r="O3306" s="360"/>
      <c r="P3306" s="344">
        <v>0</v>
      </c>
      <c r="Q3306" s="360"/>
      <c r="R3306" s="344">
        <v>0</v>
      </c>
    </row>
    <row r="3307" spans="1:18">
      <c r="A3307" s="296">
        <v>2003292</v>
      </c>
      <c r="B3307" s="343" t="s">
        <v>3335</v>
      </c>
      <c r="C3307" s="296" t="s">
        <v>105</v>
      </c>
      <c r="D3307" s="344">
        <v>15.73</v>
      </c>
      <c r="E3307" s="360"/>
      <c r="F3307" s="344">
        <v>0</v>
      </c>
      <c r="G3307" s="360"/>
      <c r="H3307" s="344">
        <v>0</v>
      </c>
      <c r="I3307" s="360"/>
      <c r="J3307" s="344">
        <v>0</v>
      </c>
      <c r="K3307" s="360"/>
      <c r="L3307" s="344">
        <v>0</v>
      </c>
      <c r="M3307" s="360"/>
      <c r="N3307" s="344">
        <v>0</v>
      </c>
      <c r="O3307" s="360"/>
      <c r="P3307" s="344">
        <v>0</v>
      </c>
      <c r="Q3307" s="360"/>
      <c r="R3307" s="344">
        <v>0</v>
      </c>
    </row>
    <row r="3308" spans="1:18">
      <c r="A3308" s="296">
        <v>2003293</v>
      </c>
      <c r="B3308" s="343" t="s">
        <v>3336</v>
      </c>
      <c r="C3308" s="296" t="s">
        <v>105</v>
      </c>
      <c r="D3308" s="344">
        <v>20.72</v>
      </c>
      <c r="E3308" s="360"/>
      <c r="F3308" s="344">
        <v>0</v>
      </c>
      <c r="G3308" s="360"/>
      <c r="H3308" s="344">
        <v>0</v>
      </c>
      <c r="I3308" s="360"/>
      <c r="J3308" s="344">
        <v>0</v>
      </c>
      <c r="K3308" s="360"/>
      <c r="L3308" s="344">
        <v>0</v>
      </c>
      <c r="M3308" s="360"/>
      <c r="N3308" s="344">
        <v>0</v>
      </c>
      <c r="O3308" s="360"/>
      <c r="P3308" s="344">
        <v>0</v>
      </c>
      <c r="Q3308" s="360"/>
      <c r="R3308" s="344">
        <v>0</v>
      </c>
    </row>
    <row r="3309" spans="1:18">
      <c r="A3309" s="296">
        <v>2003294</v>
      </c>
      <c r="B3309" s="343" t="s">
        <v>3337</v>
      </c>
      <c r="C3309" s="296" t="s">
        <v>105</v>
      </c>
      <c r="D3309" s="344">
        <v>31.08</v>
      </c>
      <c r="E3309" s="360"/>
      <c r="F3309" s="344">
        <v>0</v>
      </c>
      <c r="G3309" s="360"/>
      <c r="H3309" s="344">
        <v>0</v>
      </c>
      <c r="I3309" s="360"/>
      <c r="J3309" s="344">
        <v>0</v>
      </c>
      <c r="K3309" s="360"/>
      <c r="L3309" s="344">
        <v>0</v>
      </c>
      <c r="M3309" s="360"/>
      <c r="N3309" s="344">
        <v>0</v>
      </c>
      <c r="O3309" s="360"/>
      <c r="P3309" s="344">
        <v>0</v>
      </c>
      <c r="Q3309" s="360"/>
      <c r="R3309" s="344">
        <v>0</v>
      </c>
    </row>
    <row r="3310" spans="1:18">
      <c r="A3310" s="296">
        <v>2003257</v>
      </c>
      <c r="B3310" s="343" t="s">
        <v>3338</v>
      </c>
      <c r="C3310" s="296" t="s">
        <v>105</v>
      </c>
      <c r="D3310" s="344">
        <v>56.48</v>
      </c>
      <c r="E3310" s="360"/>
      <c r="F3310" s="344">
        <v>0</v>
      </c>
      <c r="G3310" s="360"/>
      <c r="H3310" s="344">
        <v>0</v>
      </c>
      <c r="I3310" s="360"/>
      <c r="J3310" s="344">
        <v>0</v>
      </c>
      <c r="K3310" s="360"/>
      <c r="L3310" s="344">
        <v>0</v>
      </c>
      <c r="M3310" s="360"/>
      <c r="N3310" s="344">
        <v>0</v>
      </c>
      <c r="O3310" s="360"/>
      <c r="P3310" s="344">
        <v>0</v>
      </c>
      <c r="Q3310" s="360"/>
      <c r="R3310" s="344">
        <v>0</v>
      </c>
    </row>
    <row r="3311" spans="1:18">
      <c r="A3311" s="296">
        <v>2003258</v>
      </c>
      <c r="B3311" s="343" t="s">
        <v>3339</v>
      </c>
      <c r="C3311" s="296" t="s">
        <v>105</v>
      </c>
      <c r="D3311" s="344">
        <v>42.24</v>
      </c>
      <c r="E3311" s="360">
        <v>0.61760000000000004</v>
      </c>
      <c r="F3311" s="344">
        <v>23.1</v>
      </c>
      <c r="G3311" s="360">
        <v>0.68869999999999998</v>
      </c>
      <c r="H3311" s="344">
        <v>27.42</v>
      </c>
      <c r="I3311" s="360">
        <v>0.58020000000000005</v>
      </c>
      <c r="J3311" s="344">
        <v>23.85</v>
      </c>
      <c r="K3311" s="360">
        <v>0.66710000000000003</v>
      </c>
      <c r="L3311" s="344">
        <v>26.22</v>
      </c>
      <c r="M3311" s="360">
        <v>0</v>
      </c>
      <c r="N3311" s="344">
        <v>25.53</v>
      </c>
      <c r="O3311" s="360">
        <v>0.62319999999999998</v>
      </c>
      <c r="P3311" s="344">
        <v>24.65</v>
      </c>
      <c r="Q3311" s="360">
        <v>0.64539999999999997</v>
      </c>
      <c r="R3311" s="344">
        <v>27.63</v>
      </c>
    </row>
    <row r="3312" spans="1:18">
      <c r="A3312" s="296">
        <v>2003259</v>
      </c>
      <c r="B3312" s="343" t="s">
        <v>3340</v>
      </c>
      <c r="C3312" s="296" t="s">
        <v>105</v>
      </c>
      <c r="D3312" s="344">
        <v>65.510000000000005</v>
      </c>
      <c r="E3312" s="360">
        <v>0.48039999999999999</v>
      </c>
      <c r="F3312" s="344">
        <v>33.200000000000003</v>
      </c>
      <c r="G3312" s="360">
        <v>0.55989999999999995</v>
      </c>
      <c r="H3312" s="344">
        <v>43.62</v>
      </c>
      <c r="I3312" s="360">
        <v>0</v>
      </c>
      <c r="J3312" s="344">
        <v>34.76</v>
      </c>
      <c r="K3312" s="360">
        <v>0.53480000000000005</v>
      </c>
      <c r="L3312" s="344">
        <v>42.95</v>
      </c>
      <c r="M3312" s="360">
        <v>0</v>
      </c>
      <c r="N3312" s="344">
        <v>38.369999999999997</v>
      </c>
      <c r="O3312" s="360">
        <v>0.48449999999999999</v>
      </c>
      <c r="P3312" s="344">
        <v>36.54</v>
      </c>
      <c r="Q3312" s="360">
        <v>0.50880000000000003</v>
      </c>
      <c r="R3312" s="344">
        <v>42.4</v>
      </c>
    </row>
    <row r="3313" spans="1:18">
      <c r="A3313" s="296">
        <v>2003260</v>
      </c>
      <c r="B3313" s="343" t="s">
        <v>3341</v>
      </c>
      <c r="C3313" s="296" t="s">
        <v>105</v>
      </c>
      <c r="D3313" s="344">
        <v>51.24</v>
      </c>
      <c r="E3313" s="360"/>
      <c r="F3313" s="344">
        <v>0</v>
      </c>
      <c r="G3313" s="360"/>
      <c r="H3313" s="344">
        <v>0</v>
      </c>
      <c r="I3313" s="360"/>
      <c r="J3313" s="344">
        <v>0</v>
      </c>
      <c r="K3313" s="360"/>
      <c r="L3313" s="344">
        <v>0</v>
      </c>
      <c r="M3313" s="360"/>
      <c r="N3313" s="344">
        <v>0</v>
      </c>
      <c r="O3313" s="360"/>
      <c r="P3313" s="344">
        <v>0</v>
      </c>
      <c r="Q3313" s="360"/>
      <c r="R3313" s="344">
        <v>0</v>
      </c>
    </row>
    <row r="3314" spans="1:18">
      <c r="A3314" s="296">
        <v>2003281</v>
      </c>
      <c r="B3314" s="343" t="s">
        <v>3342</v>
      </c>
      <c r="C3314" s="296" t="s">
        <v>105</v>
      </c>
      <c r="D3314" s="344">
        <v>56.39</v>
      </c>
      <c r="E3314" s="360">
        <v>0.35539999999999999</v>
      </c>
      <c r="F3314" s="344">
        <v>25.2</v>
      </c>
      <c r="G3314" s="360">
        <v>0.39169999999999999</v>
      </c>
      <c r="H3314" s="344">
        <v>28.97</v>
      </c>
      <c r="I3314" s="360">
        <v>0.3407</v>
      </c>
      <c r="J3314" s="344">
        <v>25.14</v>
      </c>
      <c r="K3314" s="360">
        <v>0.3926</v>
      </c>
      <c r="L3314" s="344">
        <v>27.69</v>
      </c>
      <c r="M3314" s="360">
        <v>0</v>
      </c>
      <c r="N3314" s="344">
        <v>27.39</v>
      </c>
      <c r="O3314" s="360">
        <v>0.3604</v>
      </c>
      <c r="P3314" s="344">
        <v>26.92</v>
      </c>
      <c r="Q3314" s="360">
        <v>0.36659999999999998</v>
      </c>
      <c r="R3314" s="344">
        <v>29.05</v>
      </c>
    </row>
    <row r="3315" spans="1:18">
      <c r="A3315" s="296">
        <v>2003282</v>
      </c>
      <c r="B3315" s="343" t="s">
        <v>3343</v>
      </c>
      <c r="C3315" s="296" t="s">
        <v>105</v>
      </c>
      <c r="D3315" s="344">
        <v>41.83</v>
      </c>
      <c r="E3315" s="360"/>
      <c r="F3315" s="344">
        <v>0</v>
      </c>
      <c r="G3315" s="360"/>
      <c r="H3315" s="344">
        <v>0</v>
      </c>
      <c r="I3315" s="360"/>
      <c r="J3315" s="344">
        <v>0</v>
      </c>
      <c r="K3315" s="360"/>
      <c r="L3315" s="344">
        <v>0</v>
      </c>
      <c r="M3315" s="360"/>
      <c r="N3315" s="344">
        <v>0</v>
      </c>
      <c r="O3315" s="360"/>
      <c r="P3315" s="344">
        <v>0</v>
      </c>
      <c r="Q3315" s="360"/>
      <c r="R3315" s="344">
        <v>0</v>
      </c>
    </row>
    <row r="3316" spans="1:18">
      <c r="A3316" s="296">
        <v>2003283</v>
      </c>
      <c r="B3316" s="343" t="s">
        <v>3344</v>
      </c>
      <c r="C3316" s="296" t="s">
        <v>105</v>
      </c>
      <c r="D3316" s="344">
        <v>65.650000000000006</v>
      </c>
      <c r="E3316" s="360">
        <v>0.35549999999999998</v>
      </c>
      <c r="F3316" s="344">
        <v>17.03</v>
      </c>
      <c r="G3316" s="360">
        <v>0.39169999999999999</v>
      </c>
      <c r="H3316" s="344">
        <v>19.579999999999998</v>
      </c>
      <c r="I3316" s="360">
        <v>0.3407</v>
      </c>
      <c r="J3316" s="344">
        <v>16.98</v>
      </c>
      <c r="K3316" s="360">
        <v>0.39279999999999998</v>
      </c>
      <c r="L3316" s="344">
        <v>18.7</v>
      </c>
      <c r="M3316" s="360">
        <v>0</v>
      </c>
      <c r="N3316" s="344">
        <v>18.5</v>
      </c>
      <c r="O3316" s="360">
        <v>0.36049999999999999</v>
      </c>
      <c r="P3316" s="344">
        <v>18.190000000000001</v>
      </c>
      <c r="Q3316" s="360">
        <v>0.36670000000000003</v>
      </c>
      <c r="R3316" s="344">
        <v>19.63</v>
      </c>
    </row>
    <row r="3317" spans="1:18">
      <c r="A3317" s="296">
        <v>2003284</v>
      </c>
      <c r="B3317" s="343" t="s">
        <v>3345</v>
      </c>
      <c r="C3317" s="296" t="s">
        <v>105</v>
      </c>
      <c r="D3317" s="344">
        <v>51.04</v>
      </c>
      <c r="E3317" s="360"/>
      <c r="F3317" s="344">
        <v>0</v>
      </c>
      <c r="G3317" s="360"/>
      <c r="H3317" s="344">
        <v>0</v>
      </c>
      <c r="I3317" s="360"/>
      <c r="J3317" s="344">
        <v>0</v>
      </c>
      <c r="K3317" s="360"/>
      <c r="L3317" s="344">
        <v>0</v>
      </c>
      <c r="M3317" s="360"/>
      <c r="N3317" s="344">
        <v>0</v>
      </c>
      <c r="O3317" s="360"/>
      <c r="P3317" s="344">
        <v>0</v>
      </c>
      <c r="Q3317" s="360"/>
      <c r="R3317" s="344">
        <v>0</v>
      </c>
    </row>
    <row r="3318" spans="1:18">
      <c r="A3318" s="296">
        <v>2003327</v>
      </c>
      <c r="B3318" s="343" t="s">
        <v>3346</v>
      </c>
      <c r="C3318" s="296" t="s">
        <v>105</v>
      </c>
      <c r="D3318" s="344">
        <v>64.099999999999994</v>
      </c>
      <c r="E3318" s="360">
        <v>0.3553</v>
      </c>
      <c r="F3318" s="344">
        <v>20.8</v>
      </c>
      <c r="G3318" s="360">
        <v>0.39129999999999998</v>
      </c>
      <c r="H3318" s="344">
        <v>23.9</v>
      </c>
      <c r="I3318" s="360">
        <v>0.34060000000000001</v>
      </c>
      <c r="J3318" s="344">
        <v>20.75</v>
      </c>
      <c r="K3318" s="360">
        <v>0.39229999999999998</v>
      </c>
      <c r="L3318" s="344">
        <v>22.85</v>
      </c>
      <c r="M3318" s="360">
        <v>0</v>
      </c>
      <c r="N3318" s="344">
        <v>22.61</v>
      </c>
      <c r="O3318" s="360">
        <v>0.36</v>
      </c>
      <c r="P3318" s="344">
        <v>22.23</v>
      </c>
      <c r="Q3318" s="360">
        <v>0.36620000000000003</v>
      </c>
      <c r="R3318" s="344">
        <v>23.98</v>
      </c>
    </row>
    <row r="3319" spans="1:18">
      <c r="A3319" s="296">
        <v>2003326</v>
      </c>
      <c r="B3319" s="343" t="s">
        <v>3347</v>
      </c>
      <c r="C3319" s="296" t="s">
        <v>105</v>
      </c>
      <c r="D3319" s="344">
        <v>47.6</v>
      </c>
      <c r="E3319" s="360"/>
      <c r="F3319" s="344">
        <v>0</v>
      </c>
      <c r="G3319" s="360"/>
      <c r="H3319" s="344">
        <v>0</v>
      </c>
      <c r="I3319" s="360"/>
      <c r="J3319" s="344">
        <v>0</v>
      </c>
      <c r="K3319" s="360"/>
      <c r="L3319" s="344">
        <v>0</v>
      </c>
      <c r="M3319" s="360"/>
      <c r="N3319" s="344">
        <v>0</v>
      </c>
      <c r="O3319" s="360"/>
      <c r="P3319" s="344">
        <v>0</v>
      </c>
      <c r="Q3319" s="360"/>
      <c r="R3319" s="344">
        <v>0</v>
      </c>
    </row>
    <row r="3320" spans="1:18">
      <c r="A3320" s="296">
        <v>2003963</v>
      </c>
      <c r="B3320" s="343" t="s">
        <v>3348</v>
      </c>
      <c r="C3320" s="296" t="s">
        <v>105</v>
      </c>
      <c r="D3320" s="344">
        <v>74.61</v>
      </c>
      <c r="E3320" s="360">
        <v>0.35510000000000003</v>
      </c>
      <c r="F3320" s="344">
        <v>12.63</v>
      </c>
      <c r="G3320" s="360">
        <v>0.3911</v>
      </c>
      <c r="H3320" s="344">
        <v>14.5</v>
      </c>
      <c r="I3320" s="360">
        <v>0.3407</v>
      </c>
      <c r="J3320" s="344">
        <v>12.59</v>
      </c>
      <c r="K3320" s="360">
        <v>0.39240000000000003</v>
      </c>
      <c r="L3320" s="344">
        <v>13.87</v>
      </c>
      <c r="M3320" s="360">
        <v>0</v>
      </c>
      <c r="N3320" s="344">
        <v>13.72</v>
      </c>
      <c r="O3320" s="360">
        <v>0.36009999999999998</v>
      </c>
      <c r="P3320" s="344">
        <v>13.49</v>
      </c>
      <c r="Q3320" s="360">
        <v>0.36620000000000003</v>
      </c>
      <c r="R3320" s="344">
        <v>14.56</v>
      </c>
    </row>
    <row r="3321" spans="1:18">
      <c r="A3321" s="296">
        <v>2003964</v>
      </c>
      <c r="B3321" s="343" t="s">
        <v>3349</v>
      </c>
      <c r="C3321" s="296" t="s">
        <v>105</v>
      </c>
      <c r="D3321" s="344">
        <v>58.06</v>
      </c>
      <c r="E3321" s="360"/>
      <c r="F3321" s="344">
        <v>0</v>
      </c>
      <c r="G3321" s="360"/>
      <c r="H3321" s="344">
        <v>0</v>
      </c>
      <c r="I3321" s="360"/>
      <c r="J3321" s="344">
        <v>0</v>
      </c>
      <c r="K3321" s="360"/>
      <c r="L3321" s="344">
        <v>0</v>
      </c>
      <c r="M3321" s="360"/>
      <c r="N3321" s="344">
        <v>0</v>
      </c>
      <c r="O3321" s="360"/>
      <c r="P3321" s="344">
        <v>0</v>
      </c>
      <c r="Q3321" s="360"/>
      <c r="R3321" s="344">
        <v>0</v>
      </c>
    </row>
    <row r="3322" spans="1:18">
      <c r="A3322" s="296">
        <v>2003319</v>
      </c>
      <c r="B3322" s="343" t="s">
        <v>3350</v>
      </c>
      <c r="C3322" s="296" t="s">
        <v>105</v>
      </c>
      <c r="D3322" s="344">
        <v>68.38</v>
      </c>
      <c r="E3322" s="360">
        <v>0.35520000000000002</v>
      </c>
      <c r="F3322" s="344">
        <v>16.440000000000001</v>
      </c>
      <c r="G3322" s="360">
        <v>0.3911</v>
      </c>
      <c r="H3322" s="344">
        <v>18.89</v>
      </c>
      <c r="I3322" s="360">
        <v>0.34039999999999998</v>
      </c>
      <c r="J3322" s="344">
        <v>16.399999999999999</v>
      </c>
      <c r="K3322" s="360">
        <v>0.3921</v>
      </c>
      <c r="L3322" s="344">
        <v>18.05</v>
      </c>
      <c r="M3322" s="360">
        <v>0</v>
      </c>
      <c r="N3322" s="344">
        <v>17.86</v>
      </c>
      <c r="O3322" s="360">
        <v>0.36</v>
      </c>
      <c r="P3322" s="344">
        <v>17.559999999999999</v>
      </c>
      <c r="Q3322" s="360">
        <v>0.36620000000000003</v>
      </c>
      <c r="R3322" s="344">
        <v>18.95</v>
      </c>
    </row>
    <row r="3323" spans="1:18">
      <c r="A3323" s="296">
        <v>2003318</v>
      </c>
      <c r="B3323" s="343" t="s">
        <v>3351</v>
      </c>
      <c r="C3323" s="296" t="s">
        <v>105</v>
      </c>
      <c r="D3323" s="344">
        <v>50.81</v>
      </c>
      <c r="E3323" s="360"/>
      <c r="F3323" s="344">
        <v>0</v>
      </c>
      <c r="G3323" s="360"/>
      <c r="H3323" s="344">
        <v>0</v>
      </c>
      <c r="I3323" s="360"/>
      <c r="J3323" s="344">
        <v>0</v>
      </c>
      <c r="K3323" s="360"/>
      <c r="L3323" s="344">
        <v>0</v>
      </c>
      <c r="M3323" s="360"/>
      <c r="N3323" s="344">
        <v>0</v>
      </c>
      <c r="O3323" s="360"/>
      <c r="P3323" s="344">
        <v>0</v>
      </c>
      <c r="Q3323" s="360"/>
      <c r="R3323" s="344">
        <v>0</v>
      </c>
    </row>
    <row r="3324" spans="1:18">
      <c r="A3324" s="296">
        <v>2003955</v>
      </c>
      <c r="B3324" s="343" t="s">
        <v>3352</v>
      </c>
      <c r="C3324" s="296" t="s">
        <v>105</v>
      </c>
      <c r="D3324" s="344">
        <v>79.59</v>
      </c>
      <c r="E3324" s="360">
        <v>0.35489999999999999</v>
      </c>
      <c r="F3324" s="344">
        <v>8.26</v>
      </c>
      <c r="G3324" s="360">
        <v>0.39100000000000001</v>
      </c>
      <c r="H3324" s="344">
        <v>9.49</v>
      </c>
      <c r="I3324" s="360">
        <v>0.34039999999999998</v>
      </c>
      <c r="J3324" s="344">
        <v>8.24</v>
      </c>
      <c r="K3324" s="360">
        <v>0.39200000000000002</v>
      </c>
      <c r="L3324" s="344">
        <v>9.07</v>
      </c>
      <c r="M3324" s="360">
        <v>0</v>
      </c>
      <c r="N3324" s="344">
        <v>8.9700000000000006</v>
      </c>
      <c r="O3324" s="360">
        <v>0.36009999999999998</v>
      </c>
      <c r="P3324" s="344">
        <v>8.83</v>
      </c>
      <c r="Q3324" s="360">
        <v>0.36580000000000001</v>
      </c>
      <c r="R3324" s="344">
        <v>9.52</v>
      </c>
    </row>
    <row r="3325" spans="1:18">
      <c r="A3325" s="296">
        <v>2003956</v>
      </c>
      <c r="B3325" s="343" t="s">
        <v>3353</v>
      </c>
      <c r="C3325" s="296" t="s">
        <v>105</v>
      </c>
      <c r="D3325" s="344">
        <v>61.97</v>
      </c>
      <c r="E3325" s="360">
        <v>0.34949999999999998</v>
      </c>
      <c r="F3325" s="344">
        <v>89.24</v>
      </c>
      <c r="G3325" s="360">
        <v>0.38740000000000002</v>
      </c>
      <c r="H3325" s="344">
        <v>102.58</v>
      </c>
      <c r="I3325" s="360">
        <v>0.33700000000000002</v>
      </c>
      <c r="J3325" s="344">
        <v>89.41</v>
      </c>
      <c r="K3325" s="360">
        <v>0.38109999999999999</v>
      </c>
      <c r="L3325" s="344">
        <v>99.34</v>
      </c>
      <c r="M3325" s="360">
        <v>0</v>
      </c>
      <c r="N3325" s="344">
        <v>98.54</v>
      </c>
      <c r="O3325" s="360">
        <v>0.3508</v>
      </c>
      <c r="P3325" s="344">
        <v>96.59</v>
      </c>
      <c r="Q3325" s="360">
        <v>0.35270000000000001</v>
      </c>
      <c r="R3325" s="344">
        <v>104.08</v>
      </c>
    </row>
    <row r="3326" spans="1:18">
      <c r="A3326" s="296">
        <v>2003277</v>
      </c>
      <c r="B3326" s="343" t="s">
        <v>3354</v>
      </c>
      <c r="C3326" s="296" t="s">
        <v>105</v>
      </c>
      <c r="D3326" s="344">
        <v>70.41</v>
      </c>
      <c r="E3326" s="360">
        <v>0.35299999999999998</v>
      </c>
      <c r="F3326" s="344">
        <v>108.76</v>
      </c>
      <c r="G3326" s="360">
        <v>0.3906</v>
      </c>
      <c r="H3326" s="344">
        <v>124.93</v>
      </c>
      <c r="I3326" s="360">
        <v>0.34</v>
      </c>
      <c r="J3326" s="344">
        <v>109.08</v>
      </c>
      <c r="K3326" s="360">
        <v>0.38019999999999998</v>
      </c>
      <c r="L3326" s="344">
        <v>120.79</v>
      </c>
      <c r="M3326" s="360">
        <v>0</v>
      </c>
      <c r="N3326" s="344">
        <v>119.7</v>
      </c>
      <c r="O3326" s="360">
        <v>0.35489999999999999</v>
      </c>
      <c r="P3326" s="344">
        <v>117.44</v>
      </c>
      <c r="Q3326" s="360">
        <v>0.35310000000000002</v>
      </c>
      <c r="R3326" s="344">
        <v>126.5</v>
      </c>
    </row>
    <row r="3327" spans="1:18">
      <c r="A3327" s="296">
        <v>2003278</v>
      </c>
      <c r="B3327" s="343" t="s">
        <v>3355</v>
      </c>
      <c r="C3327" s="296" t="s">
        <v>105</v>
      </c>
      <c r="D3327" s="344">
        <v>52.34</v>
      </c>
      <c r="E3327" s="360">
        <v>0.34710000000000002</v>
      </c>
      <c r="F3327" s="344">
        <v>67.17</v>
      </c>
      <c r="G3327" s="360">
        <v>0.38540000000000002</v>
      </c>
      <c r="H3327" s="344">
        <v>77.22</v>
      </c>
      <c r="I3327" s="360">
        <v>0.33529999999999999</v>
      </c>
      <c r="J3327" s="344">
        <v>67.400000000000006</v>
      </c>
      <c r="K3327" s="360">
        <v>0.37669999999999998</v>
      </c>
      <c r="L3327" s="344">
        <v>75.099999999999994</v>
      </c>
      <c r="M3327" s="360">
        <v>0</v>
      </c>
      <c r="N3327" s="344">
        <v>74.56</v>
      </c>
      <c r="O3327" s="360">
        <v>0.34720000000000001</v>
      </c>
      <c r="P3327" s="344">
        <v>73.02</v>
      </c>
      <c r="Q3327" s="360">
        <v>0.34770000000000001</v>
      </c>
      <c r="R3327" s="344">
        <v>78.650000000000006</v>
      </c>
    </row>
    <row r="3328" spans="1:18">
      <c r="A3328" s="296">
        <v>2003279</v>
      </c>
      <c r="B3328" s="343" t="s">
        <v>3356</v>
      </c>
      <c r="C3328" s="296" t="s">
        <v>105</v>
      </c>
      <c r="D3328" s="344">
        <v>81.94</v>
      </c>
      <c r="E3328" s="360">
        <v>0.35020000000000001</v>
      </c>
      <c r="F3328" s="344">
        <v>87.94</v>
      </c>
      <c r="G3328" s="360">
        <v>0.38879999999999998</v>
      </c>
      <c r="H3328" s="344">
        <v>101.03</v>
      </c>
      <c r="I3328" s="360">
        <v>0.33839999999999998</v>
      </c>
      <c r="J3328" s="344">
        <v>88.51</v>
      </c>
      <c r="K3328" s="360">
        <v>0.37090000000000001</v>
      </c>
      <c r="L3328" s="344">
        <v>98.37</v>
      </c>
      <c r="M3328" s="360">
        <v>0</v>
      </c>
      <c r="N3328" s="344">
        <v>97.6</v>
      </c>
      <c r="O3328" s="360">
        <v>0.3503</v>
      </c>
      <c r="P3328" s="344">
        <v>95.64</v>
      </c>
      <c r="Q3328" s="360">
        <v>0.34329999999999999</v>
      </c>
      <c r="R3328" s="344">
        <v>102.91</v>
      </c>
    </row>
    <row r="3329" spans="1:18">
      <c r="A3329" s="296">
        <v>2003280</v>
      </c>
      <c r="B3329" s="343" t="s">
        <v>3357</v>
      </c>
      <c r="C3329" s="296" t="s">
        <v>105</v>
      </c>
      <c r="D3329" s="344">
        <v>63.83</v>
      </c>
      <c r="E3329" s="360">
        <v>0.33710000000000001</v>
      </c>
      <c r="F3329" s="344">
        <v>46.21</v>
      </c>
      <c r="G3329" s="360">
        <v>0.37740000000000001</v>
      </c>
      <c r="H3329" s="344">
        <v>53.17</v>
      </c>
      <c r="I3329" s="360">
        <v>0.32800000000000001</v>
      </c>
      <c r="J3329" s="344">
        <v>46.63</v>
      </c>
      <c r="K3329" s="360">
        <v>0.35959999999999998</v>
      </c>
      <c r="L3329" s="344">
        <v>52.52</v>
      </c>
      <c r="M3329" s="360">
        <v>0</v>
      </c>
      <c r="N3329" s="344">
        <v>52.31</v>
      </c>
      <c r="O3329" s="360">
        <v>0.33339999999999997</v>
      </c>
      <c r="P3329" s="344">
        <v>51.06</v>
      </c>
      <c r="Q3329" s="360">
        <v>0.32840000000000003</v>
      </c>
      <c r="R3329" s="344">
        <v>54.9</v>
      </c>
    </row>
    <row r="3330" spans="1:18">
      <c r="A3330" s="296">
        <v>2003253</v>
      </c>
      <c r="B3330" s="343" t="s">
        <v>3358</v>
      </c>
      <c r="C3330" s="296" t="s">
        <v>105</v>
      </c>
      <c r="D3330" s="344">
        <v>80.31</v>
      </c>
      <c r="E3330" s="360">
        <v>1.2200000000000001E-2</v>
      </c>
      <c r="F3330" s="344">
        <v>67.39</v>
      </c>
      <c r="G3330" s="360">
        <v>1.4999999999999999E-2</v>
      </c>
      <c r="H3330" s="344">
        <v>82.18</v>
      </c>
      <c r="I3330" s="360">
        <v>1.23E-2</v>
      </c>
      <c r="J3330" s="344">
        <v>71.09</v>
      </c>
      <c r="K3330" s="360">
        <v>0</v>
      </c>
      <c r="L3330" s="344">
        <v>92.54</v>
      </c>
      <c r="M3330" s="360">
        <v>0</v>
      </c>
      <c r="N3330" s="344">
        <v>90.57</v>
      </c>
      <c r="O3330" s="360">
        <v>1.12E-2</v>
      </c>
      <c r="P3330" s="344">
        <v>90.43</v>
      </c>
      <c r="Q3330" s="360">
        <v>0</v>
      </c>
      <c r="R3330" s="344">
        <v>97.6</v>
      </c>
    </row>
    <row r="3331" spans="1:18">
      <c r="A3331" s="296">
        <v>2003254</v>
      </c>
      <c r="B3331" s="343" t="s">
        <v>3359</v>
      </c>
      <c r="C3331" s="296" t="s">
        <v>105</v>
      </c>
      <c r="D3331" s="344">
        <v>59.42</v>
      </c>
      <c r="E3331" s="360">
        <v>7.7000000000000002E-3</v>
      </c>
      <c r="F3331" s="344">
        <v>51.89</v>
      </c>
      <c r="G3331" s="360">
        <v>9.5999999999999992E-3</v>
      </c>
      <c r="H3331" s="344">
        <v>63.4</v>
      </c>
      <c r="I3331" s="360">
        <v>7.9000000000000008E-3</v>
      </c>
      <c r="J3331" s="344">
        <v>54.87</v>
      </c>
      <c r="K3331" s="360">
        <v>0</v>
      </c>
      <c r="L3331" s="344">
        <v>72.91</v>
      </c>
      <c r="M3331" s="360">
        <v>0</v>
      </c>
      <c r="N3331" s="344">
        <v>72.5</v>
      </c>
      <c r="O3331" s="360">
        <v>6.8999999999999999E-3</v>
      </c>
      <c r="P3331" s="344">
        <v>71.290000000000006</v>
      </c>
      <c r="Q3331" s="360">
        <v>0</v>
      </c>
      <c r="R3331" s="344">
        <v>76.87</v>
      </c>
    </row>
    <row r="3332" spans="1:18">
      <c r="A3332" s="296">
        <v>2003255</v>
      </c>
      <c r="B3332" s="343" t="s">
        <v>3360</v>
      </c>
      <c r="C3332" s="296" t="s">
        <v>105</v>
      </c>
      <c r="D3332" s="344">
        <v>93.69</v>
      </c>
      <c r="E3332" s="360">
        <v>1.43E-2</v>
      </c>
      <c r="F3332" s="344">
        <v>57.33</v>
      </c>
      <c r="G3332" s="360">
        <v>1.7600000000000001E-2</v>
      </c>
      <c r="H3332" s="344">
        <v>69.86</v>
      </c>
      <c r="I3332" s="360">
        <v>1.4500000000000001E-2</v>
      </c>
      <c r="J3332" s="344">
        <v>60.54</v>
      </c>
      <c r="K3332" s="360">
        <v>0</v>
      </c>
      <c r="L3332" s="344">
        <v>78.97</v>
      </c>
      <c r="M3332" s="360">
        <v>0</v>
      </c>
      <c r="N3332" s="344">
        <v>77.5</v>
      </c>
      <c r="O3332" s="360">
        <v>1.2999999999999999E-2</v>
      </c>
      <c r="P3332" s="344">
        <v>77.180000000000007</v>
      </c>
      <c r="Q3332" s="360">
        <v>0</v>
      </c>
      <c r="R3332" s="344">
        <v>83.26</v>
      </c>
    </row>
    <row r="3333" spans="1:18">
      <c r="A3333" s="296">
        <v>2003256</v>
      </c>
      <c r="B3333" s="343" t="s">
        <v>3361</v>
      </c>
      <c r="C3333" s="296" t="s">
        <v>105</v>
      </c>
      <c r="D3333" s="344">
        <v>72.739999999999995</v>
      </c>
      <c r="E3333" s="360">
        <v>9.4999999999999998E-3</v>
      </c>
      <c r="F3333" s="344">
        <v>41.83</v>
      </c>
      <c r="G3333" s="360">
        <v>1.2E-2</v>
      </c>
      <c r="H3333" s="344">
        <v>51.08</v>
      </c>
      <c r="I3333" s="360">
        <v>9.7999999999999997E-3</v>
      </c>
      <c r="J3333" s="344">
        <v>44.32</v>
      </c>
      <c r="K3333" s="360">
        <v>0</v>
      </c>
      <c r="L3333" s="344">
        <v>59.34</v>
      </c>
      <c r="M3333" s="360">
        <v>0</v>
      </c>
      <c r="N3333" s="344">
        <v>59.43</v>
      </c>
      <c r="O3333" s="360">
        <v>8.3999999999999995E-3</v>
      </c>
      <c r="P3333" s="344">
        <v>58.04</v>
      </c>
      <c r="Q3333" s="360">
        <v>0</v>
      </c>
      <c r="R3333" s="344">
        <v>62.52</v>
      </c>
    </row>
    <row r="3334" spans="1:18">
      <c r="A3334" s="296">
        <v>2003273</v>
      </c>
      <c r="B3334" s="343" t="s">
        <v>3362</v>
      </c>
      <c r="C3334" s="296" t="s">
        <v>105</v>
      </c>
      <c r="D3334" s="344">
        <v>82.46</v>
      </c>
      <c r="E3334" s="360">
        <v>2.18E-2</v>
      </c>
      <c r="F3334" s="344">
        <v>50.32</v>
      </c>
      <c r="G3334" s="360">
        <v>2.7E-2</v>
      </c>
      <c r="H3334" s="344">
        <v>61.14</v>
      </c>
      <c r="I3334" s="360">
        <v>2.2200000000000001E-2</v>
      </c>
      <c r="J3334" s="344">
        <v>53.32</v>
      </c>
      <c r="K3334" s="360">
        <v>0</v>
      </c>
      <c r="L3334" s="344">
        <v>69.989999999999995</v>
      </c>
      <c r="M3334" s="360">
        <v>0</v>
      </c>
      <c r="N3334" s="344">
        <v>69.28</v>
      </c>
      <c r="O3334" s="360">
        <v>1.9599999999999999E-2</v>
      </c>
      <c r="P3334" s="344">
        <v>68.430000000000007</v>
      </c>
      <c r="Q3334" s="360">
        <v>0</v>
      </c>
      <c r="R3334" s="344">
        <v>73.67</v>
      </c>
    </row>
    <row r="3335" spans="1:18">
      <c r="A3335" s="296">
        <v>2003274</v>
      </c>
      <c r="B3335" s="343" t="s">
        <v>3363</v>
      </c>
      <c r="C3335" s="296" t="s">
        <v>105</v>
      </c>
      <c r="D3335" s="344">
        <v>61.03</v>
      </c>
      <c r="E3335" s="360">
        <v>1.52E-2</v>
      </c>
      <c r="F3335" s="344">
        <v>34.64</v>
      </c>
      <c r="G3335" s="360">
        <v>1.9300000000000001E-2</v>
      </c>
      <c r="H3335" s="344">
        <v>42.17</v>
      </c>
      <c r="I3335" s="360">
        <v>1.5900000000000001E-2</v>
      </c>
      <c r="J3335" s="344">
        <v>36.86</v>
      </c>
      <c r="K3335" s="360">
        <v>0</v>
      </c>
      <c r="L3335" s="344">
        <v>50.15</v>
      </c>
      <c r="M3335" s="360">
        <v>0</v>
      </c>
      <c r="N3335" s="344">
        <v>51.03</v>
      </c>
      <c r="O3335" s="360">
        <v>1.3100000000000001E-2</v>
      </c>
      <c r="P3335" s="344">
        <v>49.09</v>
      </c>
      <c r="Q3335" s="360">
        <v>0</v>
      </c>
      <c r="R3335" s="344">
        <v>52.76</v>
      </c>
    </row>
    <row r="3336" spans="1:18">
      <c r="A3336" s="296">
        <v>2003275</v>
      </c>
      <c r="B3336" s="343" t="s">
        <v>3364</v>
      </c>
      <c r="C3336" s="296" t="s">
        <v>105</v>
      </c>
      <c r="D3336" s="344">
        <v>96.19</v>
      </c>
      <c r="E3336" s="360">
        <v>1.9699999999999999E-2</v>
      </c>
      <c r="F3336" s="344">
        <v>41.93</v>
      </c>
      <c r="G3336" s="360">
        <v>2.41E-2</v>
      </c>
      <c r="H3336" s="344">
        <v>51.04</v>
      </c>
      <c r="I3336" s="360">
        <v>1.9800000000000002E-2</v>
      </c>
      <c r="J3336" s="344">
        <v>44.32</v>
      </c>
      <c r="K3336" s="360">
        <v>0</v>
      </c>
      <c r="L3336" s="344">
        <v>57.23</v>
      </c>
      <c r="M3336" s="360">
        <v>0</v>
      </c>
      <c r="N3336" s="344">
        <v>55.78</v>
      </c>
      <c r="O3336" s="360">
        <v>1.8100000000000002E-2</v>
      </c>
      <c r="P3336" s="344">
        <v>55.91</v>
      </c>
      <c r="Q3336" s="360">
        <v>0</v>
      </c>
      <c r="R3336" s="344">
        <v>60.29</v>
      </c>
    </row>
    <row r="3337" spans="1:18">
      <c r="A3337" s="296">
        <v>2003276</v>
      </c>
      <c r="B3337" s="343" t="s">
        <v>3365</v>
      </c>
      <c r="C3337" s="296" t="s">
        <v>105</v>
      </c>
      <c r="D3337" s="344">
        <v>74.7</v>
      </c>
      <c r="E3337" s="360">
        <v>1.26E-2</v>
      </c>
      <c r="F3337" s="344">
        <v>31.94</v>
      </c>
      <c r="G3337" s="360">
        <v>1.5699999999999999E-2</v>
      </c>
      <c r="H3337" s="344">
        <v>38.979999999999997</v>
      </c>
      <c r="I3337" s="360">
        <v>1.2800000000000001E-2</v>
      </c>
      <c r="J3337" s="344">
        <v>33.81</v>
      </c>
      <c r="K3337" s="360">
        <v>0</v>
      </c>
      <c r="L3337" s="344">
        <v>44.62</v>
      </c>
      <c r="M3337" s="360">
        <v>0</v>
      </c>
      <c r="N3337" s="344">
        <v>44.18</v>
      </c>
      <c r="O3337" s="360">
        <v>1.1299999999999999E-2</v>
      </c>
      <c r="P3337" s="344">
        <v>43.61</v>
      </c>
      <c r="Q3337" s="360">
        <v>0</v>
      </c>
      <c r="R3337" s="344">
        <v>47</v>
      </c>
    </row>
    <row r="3338" spans="1:18">
      <c r="A3338" s="296">
        <v>2003269</v>
      </c>
      <c r="B3338" s="343" t="s">
        <v>3366</v>
      </c>
      <c r="C3338" s="296" t="s">
        <v>105</v>
      </c>
      <c r="D3338" s="344">
        <v>43.7</v>
      </c>
      <c r="E3338" s="360">
        <v>2.3E-2</v>
      </c>
      <c r="F3338" s="344">
        <v>35.840000000000003</v>
      </c>
      <c r="G3338" s="360">
        <v>2.8199999999999999E-2</v>
      </c>
      <c r="H3338" s="344">
        <v>43.59</v>
      </c>
      <c r="I3338" s="360">
        <v>2.3199999999999998E-2</v>
      </c>
      <c r="J3338" s="344">
        <v>37.950000000000003</v>
      </c>
      <c r="K3338" s="360">
        <v>0</v>
      </c>
      <c r="L3338" s="344">
        <v>49.1</v>
      </c>
      <c r="M3338" s="360">
        <v>0</v>
      </c>
      <c r="N3338" s="344">
        <v>48.02</v>
      </c>
      <c r="O3338" s="360">
        <v>2.1000000000000001E-2</v>
      </c>
      <c r="P3338" s="344">
        <v>47.97</v>
      </c>
      <c r="Q3338" s="360">
        <v>0</v>
      </c>
      <c r="R3338" s="344">
        <v>51.69</v>
      </c>
    </row>
    <row r="3339" spans="1:18">
      <c r="A3339" s="296">
        <v>2003270</v>
      </c>
      <c r="B3339" s="343" t="s">
        <v>3367</v>
      </c>
      <c r="C3339" s="296" t="s">
        <v>105</v>
      </c>
      <c r="D3339" s="344">
        <v>32.74</v>
      </c>
      <c r="E3339" s="360">
        <v>1.54E-2</v>
      </c>
      <c r="F3339" s="344">
        <v>25.86</v>
      </c>
      <c r="G3339" s="360">
        <v>1.9300000000000001E-2</v>
      </c>
      <c r="H3339" s="344">
        <v>31.53</v>
      </c>
      <c r="I3339" s="360">
        <v>1.5900000000000001E-2</v>
      </c>
      <c r="J3339" s="344">
        <v>27.45</v>
      </c>
      <c r="K3339" s="360">
        <v>0</v>
      </c>
      <c r="L3339" s="344">
        <v>36.479999999999997</v>
      </c>
      <c r="M3339" s="360">
        <v>0</v>
      </c>
      <c r="N3339" s="344">
        <v>36.42</v>
      </c>
      <c r="O3339" s="360">
        <v>1.37E-2</v>
      </c>
      <c r="P3339" s="344">
        <v>35.68</v>
      </c>
      <c r="Q3339" s="360">
        <v>0</v>
      </c>
      <c r="R3339" s="344">
        <v>38.4</v>
      </c>
    </row>
    <row r="3340" spans="1:18">
      <c r="A3340" s="296">
        <v>2003271</v>
      </c>
      <c r="B3340" s="343" t="s">
        <v>3368</v>
      </c>
      <c r="C3340" s="296" t="s">
        <v>105</v>
      </c>
      <c r="D3340" s="344">
        <v>50.6</v>
      </c>
      <c r="E3340" s="360">
        <v>3.44E-2</v>
      </c>
      <c r="F3340" s="344">
        <v>32.020000000000003</v>
      </c>
      <c r="G3340" s="360">
        <v>4.2500000000000003E-2</v>
      </c>
      <c r="H3340" s="344">
        <v>38.79</v>
      </c>
      <c r="I3340" s="360">
        <v>3.5099999999999999E-2</v>
      </c>
      <c r="J3340" s="344">
        <v>34.07</v>
      </c>
      <c r="K3340" s="360">
        <v>0</v>
      </c>
      <c r="L3340" s="344">
        <v>44.34</v>
      </c>
      <c r="M3340" s="360">
        <v>0</v>
      </c>
      <c r="N3340" s="344">
        <v>43.79</v>
      </c>
      <c r="O3340" s="360">
        <v>3.1099999999999999E-2</v>
      </c>
      <c r="P3340" s="344">
        <v>43.35</v>
      </c>
      <c r="Q3340" s="360">
        <v>0</v>
      </c>
      <c r="R3340" s="344">
        <v>46.58</v>
      </c>
    </row>
    <row r="3341" spans="1:18">
      <c r="A3341" s="296">
        <v>2003272</v>
      </c>
      <c r="B3341" s="343" t="s">
        <v>3369</v>
      </c>
      <c r="C3341" s="296" t="s">
        <v>105</v>
      </c>
      <c r="D3341" s="344">
        <v>39.619999999999997</v>
      </c>
      <c r="E3341" s="360">
        <v>2.41E-2</v>
      </c>
      <c r="F3341" s="344">
        <v>21.86</v>
      </c>
      <c r="G3341" s="360">
        <v>3.0599999999999999E-2</v>
      </c>
      <c r="H3341" s="344">
        <v>26.56</v>
      </c>
      <c r="I3341" s="360">
        <v>2.52E-2</v>
      </c>
      <c r="J3341" s="344">
        <v>23.32</v>
      </c>
      <c r="K3341" s="360">
        <v>0</v>
      </c>
      <c r="L3341" s="344">
        <v>31.54</v>
      </c>
      <c r="M3341" s="360">
        <v>0</v>
      </c>
      <c r="N3341" s="344">
        <v>32.01</v>
      </c>
      <c r="O3341" s="360">
        <v>2.0899999999999998E-2</v>
      </c>
      <c r="P3341" s="344">
        <v>30.86</v>
      </c>
      <c r="Q3341" s="360">
        <v>0</v>
      </c>
      <c r="R3341" s="344">
        <v>33.119999999999997</v>
      </c>
    </row>
    <row r="3342" spans="1:18">
      <c r="A3342" s="296">
        <v>2003261</v>
      </c>
      <c r="B3342" s="343" t="s">
        <v>3370</v>
      </c>
      <c r="C3342" s="296" t="s">
        <v>105</v>
      </c>
      <c r="D3342" s="344">
        <v>45.86</v>
      </c>
      <c r="E3342" s="360"/>
      <c r="F3342" s="344">
        <v>0</v>
      </c>
      <c r="G3342" s="360"/>
      <c r="H3342" s="344">
        <v>0</v>
      </c>
      <c r="I3342" s="360"/>
      <c r="J3342" s="344">
        <v>0</v>
      </c>
      <c r="K3342" s="360"/>
      <c r="L3342" s="344">
        <v>0</v>
      </c>
      <c r="M3342" s="360"/>
      <c r="N3342" s="344">
        <v>0</v>
      </c>
      <c r="O3342" s="360"/>
      <c r="P3342" s="344">
        <v>0</v>
      </c>
      <c r="Q3342" s="360"/>
      <c r="R3342" s="344">
        <v>0</v>
      </c>
    </row>
    <row r="3343" spans="1:18">
      <c r="A3343" s="296">
        <v>2003262</v>
      </c>
      <c r="B3343" s="343" t="s">
        <v>3371</v>
      </c>
      <c r="C3343" s="296" t="s">
        <v>105</v>
      </c>
      <c r="D3343" s="344">
        <v>34.369999999999997</v>
      </c>
      <c r="E3343" s="360"/>
      <c r="F3343" s="344">
        <v>0</v>
      </c>
      <c r="G3343" s="360"/>
      <c r="H3343" s="344">
        <v>0</v>
      </c>
      <c r="I3343" s="360"/>
      <c r="J3343" s="344">
        <v>0</v>
      </c>
      <c r="K3343" s="360"/>
      <c r="L3343" s="344">
        <v>0</v>
      </c>
      <c r="M3343" s="360"/>
      <c r="N3343" s="344">
        <v>0</v>
      </c>
      <c r="O3343" s="360"/>
      <c r="P3343" s="344">
        <v>0</v>
      </c>
      <c r="Q3343" s="360"/>
      <c r="R3343" s="344">
        <v>0</v>
      </c>
    </row>
    <row r="3344" spans="1:18">
      <c r="A3344" s="296">
        <v>2003263</v>
      </c>
      <c r="B3344" s="343" t="s">
        <v>3372</v>
      </c>
      <c r="C3344" s="296" t="s">
        <v>105</v>
      </c>
      <c r="D3344" s="344">
        <v>53.09</v>
      </c>
      <c r="E3344" s="360"/>
      <c r="F3344" s="344">
        <v>0</v>
      </c>
      <c r="G3344" s="360"/>
      <c r="H3344" s="344">
        <v>0</v>
      </c>
      <c r="I3344" s="360"/>
      <c r="J3344" s="344">
        <v>0</v>
      </c>
      <c r="K3344" s="360"/>
      <c r="L3344" s="344">
        <v>0</v>
      </c>
      <c r="M3344" s="360"/>
      <c r="N3344" s="344">
        <v>0</v>
      </c>
      <c r="O3344" s="360"/>
      <c r="P3344" s="344">
        <v>0</v>
      </c>
      <c r="Q3344" s="360"/>
      <c r="R3344" s="344">
        <v>0</v>
      </c>
    </row>
    <row r="3345" spans="1:18">
      <c r="A3345" s="296">
        <v>2003264</v>
      </c>
      <c r="B3345" s="343" t="s">
        <v>3373</v>
      </c>
      <c r="C3345" s="296" t="s">
        <v>105</v>
      </c>
      <c r="D3345" s="344">
        <v>41.58</v>
      </c>
      <c r="E3345" s="360">
        <v>3.1199999999999999E-2</v>
      </c>
      <c r="F3345" s="344">
        <v>27.31</v>
      </c>
      <c r="G3345" s="360">
        <v>3.6999999999999998E-2</v>
      </c>
      <c r="H3345" s="344">
        <v>33.1</v>
      </c>
      <c r="I3345" s="360">
        <v>3.0499999999999999E-2</v>
      </c>
      <c r="J3345" s="344">
        <v>28.79</v>
      </c>
      <c r="K3345" s="360">
        <v>0</v>
      </c>
      <c r="L3345" s="344">
        <v>35.86</v>
      </c>
      <c r="M3345" s="360">
        <v>0</v>
      </c>
      <c r="N3345" s="344">
        <v>33.979999999999997</v>
      </c>
      <c r="O3345" s="360">
        <v>2.9700000000000001E-2</v>
      </c>
      <c r="P3345" s="344">
        <v>35</v>
      </c>
      <c r="Q3345" s="360">
        <v>0</v>
      </c>
      <c r="R3345" s="344">
        <v>37.770000000000003</v>
      </c>
    </row>
    <row r="3346" spans="1:18">
      <c r="A3346" s="296">
        <v>2003285</v>
      </c>
      <c r="B3346" s="343" t="s">
        <v>3374</v>
      </c>
      <c r="C3346" s="296" t="s">
        <v>105</v>
      </c>
      <c r="D3346" s="344">
        <v>47.36</v>
      </c>
      <c r="E3346" s="360">
        <v>2.1399999999999999E-2</v>
      </c>
      <c r="F3346" s="344">
        <v>19.489999999999998</v>
      </c>
      <c r="G3346" s="360">
        <v>2.5700000000000001E-2</v>
      </c>
      <c r="H3346" s="344">
        <v>23.69</v>
      </c>
      <c r="I3346" s="360">
        <v>2.1100000000000001E-2</v>
      </c>
      <c r="J3346" s="344">
        <v>20.53</v>
      </c>
      <c r="K3346" s="360">
        <v>0</v>
      </c>
      <c r="L3346" s="344">
        <v>26</v>
      </c>
      <c r="M3346" s="360">
        <v>0</v>
      </c>
      <c r="N3346" s="344">
        <v>24.92</v>
      </c>
      <c r="O3346" s="360">
        <v>2.01E-2</v>
      </c>
      <c r="P3346" s="344">
        <v>25.4</v>
      </c>
      <c r="Q3346" s="360">
        <v>0</v>
      </c>
      <c r="R3346" s="344">
        <v>27.41</v>
      </c>
    </row>
    <row r="3347" spans="1:18">
      <c r="A3347" s="296">
        <v>2003286</v>
      </c>
      <c r="B3347" s="343" t="s">
        <v>3375</v>
      </c>
      <c r="C3347" s="296" t="s">
        <v>105</v>
      </c>
      <c r="D3347" s="344">
        <v>35.53</v>
      </c>
      <c r="E3347" s="360">
        <v>3.7100000000000001E-2</v>
      </c>
      <c r="F3347" s="344">
        <v>22.94</v>
      </c>
      <c r="G3347" s="360">
        <v>4.3999999999999997E-2</v>
      </c>
      <c r="H3347" s="344">
        <v>27.76</v>
      </c>
      <c r="I3347" s="360">
        <v>3.6400000000000002E-2</v>
      </c>
      <c r="J3347" s="344">
        <v>24.24</v>
      </c>
      <c r="K3347" s="360">
        <v>0</v>
      </c>
      <c r="L3347" s="344">
        <v>30.14</v>
      </c>
      <c r="M3347" s="360">
        <v>0</v>
      </c>
      <c r="N3347" s="344">
        <v>28.59</v>
      </c>
      <c r="O3347" s="360">
        <v>3.5299999999999998E-2</v>
      </c>
      <c r="P3347" s="344">
        <v>29.41</v>
      </c>
      <c r="Q3347" s="360">
        <v>0</v>
      </c>
      <c r="R3347" s="344">
        <v>31.73</v>
      </c>
    </row>
    <row r="3348" spans="1:18">
      <c r="A3348" s="296">
        <v>2003287</v>
      </c>
      <c r="B3348" s="343" t="s">
        <v>3376</v>
      </c>
      <c r="C3348" s="296" t="s">
        <v>105</v>
      </c>
      <c r="D3348" s="344">
        <v>54.83</v>
      </c>
      <c r="E3348" s="360">
        <v>2.7400000000000001E-2</v>
      </c>
      <c r="F3348" s="344">
        <v>15.13</v>
      </c>
      <c r="G3348" s="360">
        <v>3.3000000000000002E-2</v>
      </c>
      <c r="H3348" s="344">
        <v>18.350000000000001</v>
      </c>
      <c r="I3348" s="360">
        <v>2.7199999999999998E-2</v>
      </c>
      <c r="J3348" s="344">
        <v>15.99</v>
      </c>
      <c r="K3348" s="360">
        <v>0</v>
      </c>
      <c r="L3348" s="344">
        <v>20.28</v>
      </c>
      <c r="M3348" s="360">
        <v>0</v>
      </c>
      <c r="N3348" s="344">
        <v>19.53</v>
      </c>
      <c r="O3348" s="360">
        <v>2.5600000000000001E-2</v>
      </c>
      <c r="P3348" s="344">
        <v>19.809999999999999</v>
      </c>
      <c r="Q3348" s="360">
        <v>0</v>
      </c>
      <c r="R3348" s="344">
        <v>21.37</v>
      </c>
    </row>
    <row r="3349" spans="1:18">
      <c r="A3349" s="296">
        <v>2003288</v>
      </c>
      <c r="B3349" s="343" t="s">
        <v>3377</v>
      </c>
      <c r="C3349" s="296" t="s">
        <v>105</v>
      </c>
      <c r="D3349" s="344">
        <v>42.98</v>
      </c>
      <c r="E3349" s="360">
        <v>5.9400000000000001E-2</v>
      </c>
      <c r="F3349" s="344">
        <v>19.3</v>
      </c>
      <c r="G3349" s="360">
        <v>7.0499999999999993E-2</v>
      </c>
      <c r="H3349" s="344">
        <v>23.22</v>
      </c>
      <c r="I3349" s="360">
        <v>5.8599999999999999E-2</v>
      </c>
      <c r="J3349" s="344">
        <v>20.55</v>
      </c>
      <c r="K3349" s="360">
        <v>0</v>
      </c>
      <c r="L3349" s="344">
        <v>25.36</v>
      </c>
      <c r="M3349" s="360">
        <v>0</v>
      </c>
      <c r="N3349" s="344">
        <v>24.12</v>
      </c>
      <c r="O3349" s="360">
        <v>5.6399999999999999E-2</v>
      </c>
      <c r="P3349" s="344">
        <v>24.75</v>
      </c>
      <c r="Q3349" s="360">
        <v>0</v>
      </c>
      <c r="R3349" s="344">
        <v>26.6</v>
      </c>
    </row>
    <row r="3350" spans="1:18">
      <c r="A3350" s="296">
        <v>2003265</v>
      </c>
      <c r="B3350" s="343" t="s">
        <v>3378</v>
      </c>
      <c r="C3350" s="296" t="s">
        <v>105</v>
      </c>
      <c r="D3350" s="344">
        <v>53.2</v>
      </c>
      <c r="E3350" s="360">
        <v>4.8899999999999999E-2</v>
      </c>
      <c r="F3350" s="344">
        <v>11.31</v>
      </c>
      <c r="G3350" s="360">
        <v>5.9200000000000003E-2</v>
      </c>
      <c r="H3350" s="344">
        <v>13.63</v>
      </c>
      <c r="I3350" s="360">
        <v>4.9200000000000001E-2</v>
      </c>
      <c r="J3350" s="344">
        <v>12.05</v>
      </c>
      <c r="K3350" s="360">
        <v>0</v>
      </c>
      <c r="L3350" s="344">
        <v>15.31</v>
      </c>
      <c r="M3350" s="360">
        <v>0</v>
      </c>
      <c r="N3350" s="344">
        <v>14.89</v>
      </c>
      <c r="O3350" s="360">
        <v>4.4999999999999998E-2</v>
      </c>
      <c r="P3350" s="344">
        <v>14.95</v>
      </c>
      <c r="Q3350" s="360">
        <v>0</v>
      </c>
      <c r="R3350" s="344">
        <v>16.059999999999999</v>
      </c>
    </row>
    <row r="3351" spans="1:18">
      <c r="A3351" s="296">
        <v>2003266</v>
      </c>
      <c r="B3351" s="343" t="s">
        <v>3379</v>
      </c>
      <c r="C3351" s="296" t="s">
        <v>105</v>
      </c>
      <c r="D3351" s="344">
        <v>39.770000000000003</v>
      </c>
      <c r="E3351" s="360">
        <v>0.35370000000000001</v>
      </c>
      <c r="F3351" s="344">
        <v>130.83000000000001</v>
      </c>
      <c r="G3351" s="360">
        <v>0.39100000000000001</v>
      </c>
      <c r="H3351" s="344">
        <v>150.28</v>
      </c>
      <c r="I3351" s="360">
        <v>0.34039999999999998</v>
      </c>
      <c r="J3351" s="344">
        <v>131.09</v>
      </c>
      <c r="K3351" s="360">
        <v>0.3826</v>
      </c>
      <c r="L3351" s="344">
        <v>145.03</v>
      </c>
      <c r="M3351" s="360">
        <v>0</v>
      </c>
      <c r="N3351" s="344">
        <v>143.68</v>
      </c>
      <c r="O3351" s="360">
        <v>0.35610000000000003</v>
      </c>
      <c r="P3351" s="344">
        <v>141</v>
      </c>
      <c r="Q3351" s="360">
        <v>0.35570000000000002</v>
      </c>
      <c r="R3351" s="344">
        <v>151.94</v>
      </c>
    </row>
    <row r="3352" spans="1:18">
      <c r="A3352" s="296">
        <v>2003267</v>
      </c>
      <c r="B3352" s="343" t="s">
        <v>3380</v>
      </c>
      <c r="C3352" s="296" t="s">
        <v>105</v>
      </c>
      <c r="D3352" s="344">
        <v>61.71</v>
      </c>
      <c r="E3352" s="360"/>
      <c r="F3352" s="344">
        <v>0</v>
      </c>
      <c r="G3352" s="360"/>
      <c r="H3352" s="344">
        <v>0</v>
      </c>
      <c r="I3352" s="360"/>
      <c r="J3352" s="344">
        <v>0</v>
      </c>
      <c r="K3352" s="360"/>
      <c r="L3352" s="344">
        <v>0</v>
      </c>
      <c r="M3352" s="360"/>
      <c r="N3352" s="344">
        <v>0</v>
      </c>
      <c r="O3352" s="360"/>
      <c r="P3352" s="344">
        <v>0</v>
      </c>
      <c r="Q3352" s="360"/>
      <c r="R3352" s="344">
        <v>0</v>
      </c>
    </row>
    <row r="3353" spans="1:18">
      <c r="A3353" s="296">
        <v>2003268</v>
      </c>
      <c r="B3353" s="343" t="s">
        <v>3381</v>
      </c>
      <c r="C3353" s="296" t="s">
        <v>105</v>
      </c>
      <c r="D3353" s="344">
        <v>48.24</v>
      </c>
      <c r="E3353" s="360"/>
      <c r="F3353" s="344">
        <v>0</v>
      </c>
      <c r="G3353" s="360"/>
      <c r="H3353" s="344">
        <v>0</v>
      </c>
      <c r="I3353" s="360"/>
      <c r="J3353" s="344">
        <v>0</v>
      </c>
      <c r="K3353" s="360"/>
      <c r="L3353" s="344">
        <v>0</v>
      </c>
      <c r="M3353" s="360"/>
      <c r="N3353" s="344">
        <v>0</v>
      </c>
      <c r="O3353" s="360"/>
      <c r="P3353" s="344">
        <v>0</v>
      </c>
      <c r="Q3353" s="360"/>
      <c r="R3353" s="344">
        <v>0</v>
      </c>
    </row>
    <row r="3354" spans="1:18">
      <c r="A3354" s="296">
        <v>2003289</v>
      </c>
      <c r="B3354" s="343" t="s">
        <v>3382</v>
      </c>
      <c r="C3354" s="296" t="s">
        <v>105</v>
      </c>
      <c r="D3354" s="344">
        <v>19.309999999999999</v>
      </c>
      <c r="E3354" s="360"/>
      <c r="F3354" s="344">
        <v>0</v>
      </c>
      <c r="G3354" s="360"/>
      <c r="H3354" s="344">
        <v>0</v>
      </c>
      <c r="I3354" s="360"/>
      <c r="J3354" s="344">
        <v>0</v>
      </c>
      <c r="K3354" s="360"/>
      <c r="L3354" s="344">
        <v>0</v>
      </c>
      <c r="M3354" s="360"/>
      <c r="N3354" s="344">
        <v>0</v>
      </c>
      <c r="O3354" s="360"/>
      <c r="P3354" s="344">
        <v>0</v>
      </c>
      <c r="Q3354" s="360"/>
      <c r="R3354" s="344">
        <v>0</v>
      </c>
    </row>
    <row r="3355" spans="1:18">
      <c r="A3355" s="296">
        <v>2003338</v>
      </c>
      <c r="B3355" s="343" t="s">
        <v>3383</v>
      </c>
      <c r="C3355" s="296" t="s">
        <v>105</v>
      </c>
      <c r="D3355" s="344">
        <v>24.24</v>
      </c>
      <c r="E3355" s="360"/>
      <c r="F3355" s="344">
        <v>0</v>
      </c>
      <c r="G3355" s="360"/>
      <c r="H3355" s="344">
        <v>0</v>
      </c>
      <c r="I3355" s="360"/>
      <c r="J3355" s="344">
        <v>0</v>
      </c>
      <c r="K3355" s="360"/>
      <c r="L3355" s="344">
        <v>0</v>
      </c>
      <c r="M3355" s="360"/>
      <c r="N3355" s="344">
        <v>0</v>
      </c>
      <c r="O3355" s="360"/>
      <c r="P3355" s="344">
        <v>0</v>
      </c>
      <c r="Q3355" s="360"/>
      <c r="R3355" s="344">
        <v>0</v>
      </c>
    </row>
    <row r="3356" spans="1:18">
      <c r="A3356" s="296">
        <v>2003290</v>
      </c>
      <c r="B3356" s="343" t="s">
        <v>3384</v>
      </c>
      <c r="C3356" s="296" t="s">
        <v>105</v>
      </c>
      <c r="D3356" s="344">
        <v>16</v>
      </c>
      <c r="E3356" s="360"/>
      <c r="F3356" s="344">
        <v>0</v>
      </c>
      <c r="G3356" s="360"/>
      <c r="H3356" s="344">
        <v>0</v>
      </c>
      <c r="I3356" s="360"/>
      <c r="J3356" s="344">
        <v>0</v>
      </c>
      <c r="K3356" s="360"/>
      <c r="L3356" s="344">
        <v>0</v>
      </c>
      <c r="M3356" s="360"/>
      <c r="N3356" s="344">
        <v>0</v>
      </c>
      <c r="O3356" s="360"/>
      <c r="P3356" s="344">
        <v>0</v>
      </c>
      <c r="Q3356" s="360"/>
      <c r="R3356" s="344">
        <v>0</v>
      </c>
    </row>
    <row r="3357" spans="1:18">
      <c r="A3357" s="296">
        <v>2003300</v>
      </c>
      <c r="B3357" s="343" t="s">
        <v>3385</v>
      </c>
      <c r="C3357" s="296" t="s">
        <v>105</v>
      </c>
      <c r="D3357" s="344">
        <v>8.18</v>
      </c>
      <c r="E3357" s="360"/>
      <c r="F3357" s="344">
        <v>0</v>
      </c>
      <c r="G3357" s="360"/>
      <c r="H3357" s="344">
        <v>0</v>
      </c>
      <c r="I3357" s="360"/>
      <c r="J3357" s="344">
        <v>0</v>
      </c>
      <c r="K3357" s="360"/>
      <c r="L3357" s="344">
        <v>0</v>
      </c>
      <c r="M3357" s="360"/>
      <c r="N3357" s="344">
        <v>0</v>
      </c>
      <c r="O3357" s="360"/>
      <c r="P3357" s="344">
        <v>0</v>
      </c>
      <c r="Q3357" s="360"/>
      <c r="R3357" s="344">
        <v>0</v>
      </c>
    </row>
    <row r="3358" spans="1:18">
      <c r="A3358" s="296">
        <v>2003299</v>
      </c>
      <c r="B3358" s="343" t="s">
        <v>3386</v>
      </c>
      <c r="C3358" s="296" t="s">
        <v>105</v>
      </c>
      <c r="D3358" s="344">
        <v>10.33</v>
      </c>
      <c r="E3358" s="360">
        <v>0</v>
      </c>
      <c r="F3358" s="344">
        <v>2.91</v>
      </c>
      <c r="G3358" s="360">
        <v>0</v>
      </c>
      <c r="H3358" s="344">
        <v>3.55</v>
      </c>
      <c r="I3358" s="360">
        <v>0</v>
      </c>
      <c r="J3358" s="344">
        <v>2.93</v>
      </c>
      <c r="K3358" s="360">
        <v>0</v>
      </c>
      <c r="L3358" s="344">
        <v>3.58</v>
      </c>
      <c r="M3358" s="360">
        <v>0</v>
      </c>
      <c r="N3358" s="344">
        <v>3.36</v>
      </c>
      <c r="O3358" s="360">
        <v>0</v>
      </c>
      <c r="P3358" s="344">
        <v>3.47</v>
      </c>
      <c r="Q3358" s="360">
        <v>0</v>
      </c>
      <c r="R3358" s="344">
        <v>3.69</v>
      </c>
    </row>
    <row r="3359" spans="1:18">
      <c r="A3359" s="296">
        <v>2003301</v>
      </c>
      <c r="B3359" s="343" t="s">
        <v>3387</v>
      </c>
      <c r="C3359" s="296" t="s">
        <v>105</v>
      </c>
      <c r="D3359" s="344">
        <v>7.16</v>
      </c>
      <c r="E3359" s="360">
        <v>4.0000000000000002E-4</v>
      </c>
      <c r="F3359" s="344">
        <v>209</v>
      </c>
      <c r="G3359" s="360">
        <v>4.0000000000000002E-4</v>
      </c>
      <c r="H3359" s="344">
        <v>211.99</v>
      </c>
      <c r="I3359" s="360">
        <v>4.0000000000000002E-4</v>
      </c>
      <c r="J3359" s="344">
        <v>259.08999999999997</v>
      </c>
      <c r="K3359" s="360">
        <v>2.9999999999999997E-4</v>
      </c>
      <c r="L3359" s="344">
        <v>249.37</v>
      </c>
      <c r="M3359" s="360">
        <v>4.0000000000000002E-4</v>
      </c>
      <c r="N3359" s="344">
        <v>256.06</v>
      </c>
      <c r="O3359" s="360">
        <v>4.0000000000000002E-4</v>
      </c>
      <c r="P3359" s="344">
        <v>337.06</v>
      </c>
      <c r="Q3359" s="360">
        <v>2.9999999999999997E-4</v>
      </c>
      <c r="R3359" s="344">
        <v>209.63</v>
      </c>
    </row>
    <row r="3360" spans="1:18">
      <c r="A3360" s="296">
        <v>2004513</v>
      </c>
      <c r="B3360" s="343" t="s">
        <v>3388</v>
      </c>
      <c r="C3360" s="296" t="s">
        <v>105</v>
      </c>
      <c r="D3360" s="344">
        <v>0.13</v>
      </c>
      <c r="E3360" s="360">
        <v>8.3900000000000002E-2</v>
      </c>
      <c r="F3360" s="344">
        <v>168.11</v>
      </c>
      <c r="G3360" s="360">
        <v>8.5199999999999998E-2</v>
      </c>
      <c r="H3360" s="344">
        <v>164.98</v>
      </c>
      <c r="I3360" s="360">
        <v>5.0000000000000001E-4</v>
      </c>
      <c r="J3360" s="344">
        <v>219.53</v>
      </c>
      <c r="K3360" s="360">
        <v>6.5199999999999994E-2</v>
      </c>
      <c r="L3360" s="344">
        <v>200.92</v>
      </c>
      <c r="M3360" s="360">
        <v>4.0000000000000002E-4</v>
      </c>
      <c r="N3360" s="344">
        <v>209.21</v>
      </c>
      <c r="O3360" s="360">
        <v>6.8400000000000002E-2</v>
      </c>
      <c r="P3360" s="344">
        <v>285.56</v>
      </c>
      <c r="Q3360" s="360">
        <v>5.0099999999999999E-2</v>
      </c>
      <c r="R3360" s="344">
        <v>158.41</v>
      </c>
    </row>
    <row r="3361" spans="1:18">
      <c r="A3361" s="296">
        <v>2003365</v>
      </c>
      <c r="B3361" s="343" t="s">
        <v>3389</v>
      </c>
      <c r="C3361" s="296" t="s">
        <v>105</v>
      </c>
      <c r="D3361" s="344">
        <v>1057.5</v>
      </c>
      <c r="E3361" s="360">
        <v>1E-4</v>
      </c>
      <c r="F3361" s="344">
        <v>227.35</v>
      </c>
      <c r="G3361" s="360">
        <v>4.0000000000000002E-4</v>
      </c>
      <c r="H3361" s="344">
        <v>473.9</v>
      </c>
      <c r="I3361" s="360">
        <v>2.0000000000000001E-4</v>
      </c>
      <c r="J3361" s="344">
        <v>499.49</v>
      </c>
      <c r="K3361" s="360">
        <v>2.0000000000000001E-4</v>
      </c>
      <c r="L3361" s="344">
        <v>289.64</v>
      </c>
      <c r="M3361" s="360">
        <v>2.9999999999999997E-4</v>
      </c>
      <c r="N3361" s="344">
        <v>278.86</v>
      </c>
      <c r="O3361" s="360">
        <v>2.9999999999999997E-4</v>
      </c>
      <c r="P3361" s="344">
        <v>393.82</v>
      </c>
      <c r="Q3361" s="360">
        <v>2.0000000000000001E-4</v>
      </c>
      <c r="R3361" s="344">
        <v>328</v>
      </c>
    </row>
    <row r="3362" spans="1:18">
      <c r="A3362" s="296">
        <v>2003364</v>
      </c>
      <c r="B3362" s="343" t="s">
        <v>3390</v>
      </c>
      <c r="C3362" s="296" t="s">
        <v>105</v>
      </c>
      <c r="D3362" s="344">
        <v>906.27</v>
      </c>
      <c r="E3362" s="360">
        <v>3.3000000000000002E-2</v>
      </c>
      <c r="F3362" s="344">
        <v>174.67</v>
      </c>
      <c r="G3362" s="360">
        <v>0.10539999999999999</v>
      </c>
      <c r="H3362" s="344">
        <v>413.35</v>
      </c>
      <c r="I3362" s="360">
        <v>2.0000000000000001E-4</v>
      </c>
      <c r="J3362" s="344">
        <v>448.52</v>
      </c>
      <c r="K3362" s="360">
        <v>4.1000000000000002E-2</v>
      </c>
      <c r="L3362" s="344">
        <v>227.23</v>
      </c>
      <c r="M3362" s="360">
        <v>4.0000000000000002E-4</v>
      </c>
      <c r="N3362" s="344">
        <v>218.5</v>
      </c>
      <c r="O3362" s="360">
        <v>8.43E-2</v>
      </c>
      <c r="P3362" s="344">
        <v>327.48</v>
      </c>
      <c r="Q3362" s="360">
        <v>5.62E-2</v>
      </c>
      <c r="R3362" s="344">
        <v>262.01</v>
      </c>
    </row>
    <row r="3363" spans="1:18">
      <c r="A3363" s="296">
        <v>2003097</v>
      </c>
      <c r="B3363" s="343" t="s">
        <v>3391</v>
      </c>
      <c r="C3363" s="296" t="s">
        <v>105</v>
      </c>
      <c r="D3363" s="344">
        <v>1109.04</v>
      </c>
      <c r="E3363" s="360">
        <v>0</v>
      </c>
      <c r="F3363" s="344">
        <v>5.9</v>
      </c>
      <c r="G3363" s="360">
        <v>0</v>
      </c>
      <c r="H3363" s="344">
        <v>7.2</v>
      </c>
      <c r="I3363" s="360">
        <v>0</v>
      </c>
      <c r="J3363" s="344">
        <v>5.97</v>
      </c>
      <c r="K3363" s="360">
        <v>0</v>
      </c>
      <c r="L3363" s="344">
        <v>7.27</v>
      </c>
      <c r="M3363" s="360">
        <v>0</v>
      </c>
      <c r="N3363" s="344">
        <v>6.8</v>
      </c>
      <c r="O3363" s="360">
        <v>0</v>
      </c>
      <c r="P3363" s="344">
        <v>7.03</v>
      </c>
      <c r="Q3363" s="360">
        <v>0</v>
      </c>
      <c r="R3363" s="344">
        <v>7.48</v>
      </c>
    </row>
    <row r="3364" spans="1:18">
      <c r="A3364" s="296">
        <v>2003098</v>
      </c>
      <c r="B3364" s="343" t="s">
        <v>3392</v>
      </c>
      <c r="C3364" s="296" t="s">
        <v>105</v>
      </c>
      <c r="D3364" s="344">
        <v>953.65</v>
      </c>
      <c r="E3364" s="360">
        <v>8.9999999999999998E-4</v>
      </c>
      <c r="F3364" s="344">
        <v>232.58</v>
      </c>
      <c r="G3364" s="360">
        <v>8.9999999999999998E-4</v>
      </c>
      <c r="H3364" s="344">
        <v>241.42</v>
      </c>
      <c r="I3364" s="360">
        <v>8.9999999999999998E-4</v>
      </c>
      <c r="J3364" s="344">
        <v>283.57</v>
      </c>
      <c r="K3364" s="360">
        <v>8.0000000000000004E-4</v>
      </c>
      <c r="L3364" s="344">
        <v>278.97000000000003</v>
      </c>
      <c r="M3364" s="360">
        <v>8.0000000000000004E-4</v>
      </c>
      <c r="N3364" s="344">
        <v>283.61</v>
      </c>
      <c r="O3364" s="360">
        <v>8.0000000000000004E-4</v>
      </c>
      <c r="P3364" s="344">
        <v>365.15</v>
      </c>
      <c r="Q3364" s="360">
        <v>5.9999999999999995E-4</v>
      </c>
      <c r="R3364" s="344">
        <v>240.09</v>
      </c>
    </row>
    <row r="3365" spans="1:18">
      <c r="A3365" s="296">
        <v>2003363</v>
      </c>
      <c r="B3365" s="343" t="s">
        <v>3393</v>
      </c>
      <c r="C3365" s="296" t="s">
        <v>105</v>
      </c>
      <c r="D3365" s="344">
        <v>1149.1600000000001</v>
      </c>
      <c r="E3365" s="360">
        <v>0.1132</v>
      </c>
      <c r="F3365" s="344">
        <v>204.89</v>
      </c>
      <c r="G3365" s="360">
        <v>0.1178</v>
      </c>
      <c r="H3365" s="344">
        <v>211.88</v>
      </c>
      <c r="I3365" s="360">
        <v>1E-3</v>
      </c>
      <c r="J3365" s="344">
        <v>258.02</v>
      </c>
      <c r="K3365" s="360">
        <v>9.3600000000000003E-2</v>
      </c>
      <c r="L3365" s="344">
        <v>247.54</v>
      </c>
      <c r="M3365" s="360">
        <v>8.9999999999999998E-4</v>
      </c>
      <c r="N3365" s="344">
        <v>251.87</v>
      </c>
      <c r="O3365" s="360">
        <v>9.5799999999999996E-2</v>
      </c>
      <c r="P3365" s="344">
        <v>327.57</v>
      </c>
      <c r="Q3365" s="360">
        <v>7.3700000000000002E-2</v>
      </c>
      <c r="R3365" s="344">
        <v>205.45</v>
      </c>
    </row>
    <row r="3366" spans="1:18">
      <c r="A3366" s="296">
        <v>2003362</v>
      </c>
      <c r="B3366" s="343" t="s">
        <v>3394</v>
      </c>
      <c r="C3366" s="296" t="s">
        <v>105</v>
      </c>
      <c r="D3366" s="344">
        <v>993.14</v>
      </c>
      <c r="E3366" s="360">
        <v>2.9999999999999997E-4</v>
      </c>
      <c r="F3366" s="344">
        <v>250.94</v>
      </c>
      <c r="G3366" s="360">
        <v>8.9999999999999998E-4</v>
      </c>
      <c r="H3366" s="344">
        <v>503.33</v>
      </c>
      <c r="I3366" s="360">
        <v>4.0000000000000002E-4</v>
      </c>
      <c r="J3366" s="344">
        <v>523.98</v>
      </c>
      <c r="K3366" s="360">
        <v>4.0000000000000002E-4</v>
      </c>
      <c r="L3366" s="344">
        <v>319.25</v>
      </c>
      <c r="M3366" s="360">
        <v>6.9999999999999999E-4</v>
      </c>
      <c r="N3366" s="344">
        <v>306.43</v>
      </c>
      <c r="O3366" s="360">
        <v>6.9999999999999999E-4</v>
      </c>
      <c r="P3366" s="344">
        <v>421.92</v>
      </c>
      <c r="Q3366" s="360">
        <v>5.0000000000000001E-4</v>
      </c>
      <c r="R3366" s="344">
        <v>358.46</v>
      </c>
    </row>
    <row r="3367" spans="1:18">
      <c r="A3367" s="296">
        <v>2003099</v>
      </c>
      <c r="B3367" s="343" t="s">
        <v>3395</v>
      </c>
      <c r="C3367" s="296" t="s">
        <v>105</v>
      </c>
      <c r="D3367" s="344">
        <v>1204.77</v>
      </c>
      <c r="E3367" s="360">
        <v>4.9000000000000002E-2</v>
      </c>
      <c r="F3367" s="344">
        <v>216.82</v>
      </c>
      <c r="G3367" s="360">
        <v>0.13719999999999999</v>
      </c>
      <c r="H3367" s="344">
        <v>466.91</v>
      </c>
      <c r="I3367" s="360">
        <v>5.0000000000000001E-4</v>
      </c>
      <c r="J3367" s="344">
        <v>492.5</v>
      </c>
      <c r="K3367" s="360">
        <v>6.0400000000000002E-2</v>
      </c>
      <c r="L3367" s="344">
        <v>280.5</v>
      </c>
      <c r="M3367" s="360">
        <v>8.0000000000000004E-4</v>
      </c>
      <c r="N3367" s="344">
        <v>267.29000000000002</v>
      </c>
      <c r="O3367" s="360">
        <v>0.1113</v>
      </c>
      <c r="P3367" s="344">
        <v>375.61</v>
      </c>
      <c r="Q3367" s="360">
        <v>7.9200000000000007E-2</v>
      </c>
      <c r="R3367" s="344">
        <v>315.75</v>
      </c>
    </row>
    <row r="3368" spans="1:18">
      <c r="A3368" s="296">
        <v>2003100</v>
      </c>
      <c r="B3368" s="343" t="s">
        <v>3396</v>
      </c>
      <c r="C3368" s="296" t="s">
        <v>105</v>
      </c>
      <c r="D3368" s="344">
        <v>1043.3399999999999</v>
      </c>
      <c r="E3368" s="360">
        <v>1.8599999999999998E-2</v>
      </c>
      <c r="F3368" s="344">
        <v>30.83</v>
      </c>
      <c r="G3368" s="360">
        <v>0</v>
      </c>
      <c r="H3368" s="344">
        <v>43.19</v>
      </c>
      <c r="I3368" s="360">
        <v>0</v>
      </c>
      <c r="J3368" s="344">
        <v>28.67</v>
      </c>
      <c r="K3368" s="360">
        <v>0</v>
      </c>
      <c r="L3368" s="344">
        <v>33.58</v>
      </c>
      <c r="M3368" s="360">
        <v>0</v>
      </c>
      <c r="N3368" s="344">
        <v>30.61</v>
      </c>
      <c r="O3368" s="360">
        <v>0</v>
      </c>
      <c r="P3368" s="344">
        <v>32.64</v>
      </c>
      <c r="Q3368" s="360">
        <v>1.7500000000000002E-2</v>
      </c>
      <c r="R3368" s="344">
        <v>39.89</v>
      </c>
    </row>
    <row r="3369" spans="1:18">
      <c r="A3369" s="296">
        <v>2003361</v>
      </c>
      <c r="B3369" s="343" t="s">
        <v>3397</v>
      </c>
      <c r="C3369" s="296" t="s">
        <v>105</v>
      </c>
      <c r="D3369" s="344">
        <v>1375.71</v>
      </c>
      <c r="E3369" s="360">
        <v>0</v>
      </c>
      <c r="F3369" s="344">
        <v>152.97999999999999</v>
      </c>
      <c r="G3369" s="360">
        <v>0</v>
      </c>
      <c r="H3369" s="344">
        <v>143.66</v>
      </c>
      <c r="I3369" s="360">
        <v>0</v>
      </c>
      <c r="J3369" s="344">
        <v>202.56</v>
      </c>
      <c r="K3369" s="360">
        <v>0</v>
      </c>
      <c r="L3369" s="344">
        <v>180.63</v>
      </c>
      <c r="M3369" s="360">
        <v>0</v>
      </c>
      <c r="N3369" s="344">
        <v>191.54</v>
      </c>
      <c r="O3369" s="360">
        <v>0</v>
      </c>
      <c r="P3369" s="344">
        <v>270.43</v>
      </c>
      <c r="Q3369" s="360">
        <v>0</v>
      </c>
      <c r="R3369" s="344">
        <v>138.83000000000001</v>
      </c>
    </row>
    <row r="3370" spans="1:18">
      <c r="A3370" s="296">
        <v>2003360</v>
      </c>
      <c r="B3370" s="343" t="s">
        <v>3398</v>
      </c>
      <c r="C3370" s="296" t="s">
        <v>105</v>
      </c>
      <c r="D3370" s="344">
        <v>1208.07</v>
      </c>
      <c r="E3370" s="360"/>
      <c r="F3370" s="344">
        <v>0</v>
      </c>
      <c r="G3370" s="360"/>
      <c r="H3370" s="344">
        <v>0</v>
      </c>
      <c r="I3370" s="360"/>
      <c r="J3370" s="344">
        <v>0</v>
      </c>
      <c r="K3370" s="360"/>
      <c r="L3370" s="344">
        <v>0</v>
      </c>
      <c r="M3370" s="360"/>
      <c r="N3370" s="344">
        <v>0</v>
      </c>
      <c r="O3370" s="360"/>
      <c r="P3370" s="344">
        <v>0</v>
      </c>
      <c r="Q3370" s="360"/>
      <c r="R3370" s="344">
        <v>0</v>
      </c>
    </row>
    <row r="3371" spans="1:18">
      <c r="A3371" s="296">
        <v>2003101</v>
      </c>
      <c r="B3371" s="343" t="s">
        <v>3399</v>
      </c>
      <c r="C3371" s="296" t="s">
        <v>105</v>
      </c>
      <c r="D3371" s="344">
        <v>1539.81</v>
      </c>
      <c r="E3371" s="360"/>
      <c r="F3371" s="344">
        <v>0</v>
      </c>
      <c r="G3371" s="360"/>
      <c r="H3371" s="344">
        <v>0</v>
      </c>
      <c r="I3371" s="360"/>
      <c r="J3371" s="344">
        <v>0</v>
      </c>
      <c r="K3371" s="360"/>
      <c r="L3371" s="344">
        <v>0</v>
      </c>
      <c r="M3371" s="360"/>
      <c r="N3371" s="344">
        <v>0</v>
      </c>
      <c r="O3371" s="360"/>
      <c r="P3371" s="344">
        <v>0</v>
      </c>
      <c r="Q3371" s="360"/>
      <c r="R3371" s="344">
        <v>0</v>
      </c>
    </row>
    <row r="3372" spans="1:18">
      <c r="A3372" s="296">
        <v>2003102</v>
      </c>
      <c r="B3372" s="343" t="s">
        <v>3400</v>
      </c>
      <c r="C3372" s="296" t="s">
        <v>105</v>
      </c>
      <c r="D3372" s="344">
        <v>1360.54</v>
      </c>
      <c r="E3372" s="360">
        <v>0</v>
      </c>
      <c r="F3372" s="344">
        <v>25.72</v>
      </c>
      <c r="G3372" s="360">
        <v>0</v>
      </c>
      <c r="H3372" s="344">
        <v>35.68</v>
      </c>
      <c r="I3372" s="360">
        <v>0</v>
      </c>
      <c r="J3372" s="344">
        <v>24.16</v>
      </c>
      <c r="K3372" s="360">
        <v>0</v>
      </c>
      <c r="L3372" s="344">
        <v>28.28</v>
      </c>
      <c r="M3372" s="360">
        <v>0</v>
      </c>
      <c r="N3372" s="344">
        <v>25.92</v>
      </c>
      <c r="O3372" s="360">
        <v>0</v>
      </c>
      <c r="P3372" s="344">
        <v>27.55</v>
      </c>
      <c r="Q3372" s="360">
        <v>0</v>
      </c>
      <c r="R3372" s="344">
        <v>33.44</v>
      </c>
    </row>
    <row r="3373" spans="1:18">
      <c r="A3373" s="296">
        <v>2003869</v>
      </c>
      <c r="B3373" s="343" t="s">
        <v>3401</v>
      </c>
      <c r="C3373" s="296" t="s">
        <v>105</v>
      </c>
      <c r="D3373" s="344">
        <v>244.91</v>
      </c>
      <c r="E3373" s="360"/>
      <c r="F3373" s="344">
        <v>0</v>
      </c>
      <c r="G3373" s="360"/>
      <c r="H3373" s="344">
        <v>0</v>
      </c>
      <c r="I3373" s="360"/>
      <c r="J3373" s="344">
        <v>0</v>
      </c>
      <c r="K3373" s="360"/>
      <c r="L3373" s="344">
        <v>0</v>
      </c>
      <c r="M3373" s="360"/>
      <c r="N3373" s="344">
        <v>0</v>
      </c>
      <c r="O3373" s="360"/>
      <c r="P3373" s="344">
        <v>0</v>
      </c>
      <c r="Q3373" s="360"/>
      <c r="R3373" s="344">
        <v>0</v>
      </c>
    </row>
    <row r="3374" spans="1:18">
      <c r="A3374" s="296">
        <v>2003822</v>
      </c>
      <c r="B3374" s="343" t="s">
        <v>3402</v>
      </c>
      <c r="C3374" s="296" t="s">
        <v>105</v>
      </c>
      <c r="D3374" s="344">
        <v>299.20999999999998</v>
      </c>
      <c r="E3374" s="360">
        <v>0</v>
      </c>
      <c r="F3374" s="344">
        <v>29.47</v>
      </c>
      <c r="G3374" s="360">
        <v>0</v>
      </c>
      <c r="H3374" s="344">
        <v>42.19</v>
      </c>
      <c r="I3374" s="360">
        <v>0</v>
      </c>
      <c r="J3374" s="344">
        <v>31.96</v>
      </c>
      <c r="K3374" s="360">
        <v>0</v>
      </c>
      <c r="L3374" s="344">
        <v>37.69</v>
      </c>
      <c r="M3374" s="360">
        <v>0</v>
      </c>
      <c r="N3374" s="344">
        <v>30.96</v>
      </c>
      <c r="O3374" s="360">
        <v>0</v>
      </c>
      <c r="P3374" s="344">
        <v>35.28</v>
      </c>
      <c r="Q3374" s="360">
        <v>0</v>
      </c>
      <c r="R3374" s="344">
        <v>39.409999999999997</v>
      </c>
    </row>
    <row r="3375" spans="1:18">
      <c r="A3375" s="296">
        <v>2003826</v>
      </c>
      <c r="B3375" s="343" t="s">
        <v>3403</v>
      </c>
      <c r="C3375" s="296" t="s">
        <v>105</v>
      </c>
      <c r="D3375" s="344">
        <v>453.01</v>
      </c>
      <c r="E3375" s="360">
        <v>0</v>
      </c>
      <c r="F3375" s="344">
        <v>668.32</v>
      </c>
      <c r="G3375" s="360">
        <v>0</v>
      </c>
      <c r="H3375" s="344">
        <v>870.47</v>
      </c>
      <c r="I3375" s="360">
        <v>0</v>
      </c>
      <c r="J3375" s="344">
        <v>643.16999999999996</v>
      </c>
      <c r="K3375" s="360">
        <v>0</v>
      </c>
      <c r="L3375" s="344">
        <v>740.86</v>
      </c>
      <c r="M3375" s="360">
        <v>0</v>
      </c>
      <c r="N3375" s="344">
        <v>702.75</v>
      </c>
      <c r="O3375" s="360">
        <v>0</v>
      </c>
      <c r="P3375" s="344">
        <v>727.02</v>
      </c>
      <c r="Q3375" s="360">
        <v>0</v>
      </c>
      <c r="R3375" s="344">
        <v>848.42</v>
      </c>
    </row>
    <row r="3376" spans="1:18">
      <c r="A3376" s="296">
        <v>2003830</v>
      </c>
      <c r="B3376" s="343" t="s">
        <v>3404</v>
      </c>
      <c r="C3376" s="296" t="s">
        <v>105</v>
      </c>
      <c r="D3376" s="344">
        <v>630.5</v>
      </c>
      <c r="E3376" s="360"/>
      <c r="F3376" s="344">
        <v>0</v>
      </c>
      <c r="G3376" s="360"/>
      <c r="H3376" s="344">
        <v>0</v>
      </c>
      <c r="I3376" s="360"/>
      <c r="J3376" s="344">
        <v>0</v>
      </c>
      <c r="K3376" s="360"/>
      <c r="L3376" s="344">
        <v>0</v>
      </c>
      <c r="M3376" s="360"/>
      <c r="N3376" s="344">
        <v>0</v>
      </c>
      <c r="O3376" s="360"/>
      <c r="P3376" s="344">
        <v>0</v>
      </c>
      <c r="Q3376" s="360"/>
      <c r="R3376" s="344">
        <v>0</v>
      </c>
    </row>
    <row r="3377" spans="1:18">
      <c r="A3377" s="296">
        <v>2003834</v>
      </c>
      <c r="B3377" s="343" t="s">
        <v>3405</v>
      </c>
      <c r="C3377" s="296" t="s">
        <v>105</v>
      </c>
      <c r="D3377" s="344">
        <v>992.28</v>
      </c>
      <c r="E3377" s="360"/>
      <c r="F3377" s="344">
        <v>0</v>
      </c>
      <c r="G3377" s="360"/>
      <c r="H3377" s="344">
        <v>0</v>
      </c>
      <c r="I3377" s="360"/>
      <c r="J3377" s="344">
        <v>0</v>
      </c>
      <c r="K3377" s="360"/>
      <c r="L3377" s="344">
        <v>0</v>
      </c>
      <c r="M3377" s="360"/>
      <c r="N3377" s="344">
        <v>0</v>
      </c>
      <c r="O3377" s="360"/>
      <c r="P3377" s="344">
        <v>0</v>
      </c>
      <c r="Q3377" s="360"/>
      <c r="R3377" s="344">
        <v>0</v>
      </c>
    </row>
    <row r="3378" spans="1:18">
      <c r="A3378" s="296">
        <v>2003838</v>
      </c>
      <c r="B3378" s="343" t="s">
        <v>3406</v>
      </c>
      <c r="C3378" s="296" t="s">
        <v>105</v>
      </c>
      <c r="D3378" s="344">
        <v>1420.97</v>
      </c>
      <c r="E3378" s="360"/>
      <c r="F3378" s="344">
        <v>0</v>
      </c>
      <c r="G3378" s="360"/>
      <c r="H3378" s="344">
        <v>0</v>
      </c>
      <c r="I3378" s="360"/>
      <c r="J3378" s="344">
        <v>0</v>
      </c>
      <c r="K3378" s="360"/>
      <c r="L3378" s="344">
        <v>0</v>
      </c>
      <c r="M3378" s="360"/>
      <c r="N3378" s="344">
        <v>0</v>
      </c>
      <c r="O3378" s="360"/>
      <c r="P3378" s="344">
        <v>0</v>
      </c>
      <c r="Q3378" s="360"/>
      <c r="R3378" s="344">
        <v>0</v>
      </c>
    </row>
    <row r="3379" spans="1:18">
      <c r="A3379" s="296">
        <v>2003768</v>
      </c>
      <c r="B3379" s="343" t="s">
        <v>3407</v>
      </c>
      <c r="C3379" s="296" t="s">
        <v>105</v>
      </c>
      <c r="D3379" s="344">
        <v>177.03</v>
      </c>
      <c r="E3379" s="360">
        <v>0.96140000000000003</v>
      </c>
      <c r="F3379" s="344">
        <v>1538.31</v>
      </c>
      <c r="G3379" s="360">
        <v>0.96860000000000002</v>
      </c>
      <c r="H3379" s="344">
        <v>1555.26</v>
      </c>
      <c r="I3379" s="360">
        <v>0.95809999999999995</v>
      </c>
      <c r="J3379" s="344">
        <v>1546.91</v>
      </c>
      <c r="K3379" s="360">
        <v>0.96319999999999995</v>
      </c>
      <c r="L3379" s="344">
        <v>1546.58</v>
      </c>
      <c r="M3379" s="360">
        <v>0.90339999999999998</v>
      </c>
      <c r="N3379" s="344">
        <v>1549.23</v>
      </c>
      <c r="O3379" s="360">
        <v>0.96179999999999999</v>
      </c>
      <c r="P3379" s="344">
        <v>1545.06</v>
      </c>
      <c r="Q3379" s="360">
        <v>0.96440000000000003</v>
      </c>
      <c r="R3379" s="344">
        <v>1699.87</v>
      </c>
    </row>
    <row r="3380" spans="1:18">
      <c r="A3380" s="296">
        <v>2003873</v>
      </c>
      <c r="B3380" s="343" t="s">
        <v>3408</v>
      </c>
      <c r="C3380" s="296" t="s">
        <v>105</v>
      </c>
      <c r="D3380" s="344">
        <v>156.22</v>
      </c>
      <c r="E3380" s="360">
        <v>0.62370000000000003</v>
      </c>
      <c r="F3380" s="344">
        <v>272.04000000000002</v>
      </c>
      <c r="G3380" s="360">
        <v>0.67159999999999997</v>
      </c>
      <c r="H3380" s="344">
        <v>294.49</v>
      </c>
      <c r="I3380" s="360">
        <v>0.62039999999999995</v>
      </c>
      <c r="J3380" s="344">
        <v>285.08</v>
      </c>
      <c r="K3380" s="360">
        <v>0.64090000000000003</v>
      </c>
      <c r="L3380" s="344">
        <v>276.91000000000003</v>
      </c>
      <c r="M3380" s="360">
        <v>0</v>
      </c>
      <c r="N3380" s="344">
        <v>286.64999999999998</v>
      </c>
      <c r="O3380" s="360">
        <v>0.63739999999999997</v>
      </c>
      <c r="P3380" s="344">
        <v>276.14</v>
      </c>
      <c r="Q3380" s="360">
        <v>0.66159999999999997</v>
      </c>
      <c r="R3380" s="344">
        <v>301.01</v>
      </c>
    </row>
    <row r="3381" spans="1:18">
      <c r="A3381" s="296">
        <v>2003772</v>
      </c>
      <c r="B3381" s="343" t="s">
        <v>3409</v>
      </c>
      <c r="C3381" s="296" t="s">
        <v>105</v>
      </c>
      <c r="D3381" s="344">
        <v>259.83999999999997</v>
      </c>
      <c r="E3381" s="360"/>
      <c r="F3381" s="344">
        <v>0</v>
      </c>
      <c r="G3381" s="360"/>
      <c r="H3381" s="344">
        <v>0</v>
      </c>
      <c r="I3381" s="360"/>
      <c r="J3381" s="344">
        <v>0</v>
      </c>
      <c r="K3381" s="360"/>
      <c r="L3381" s="344">
        <v>0</v>
      </c>
      <c r="M3381" s="360"/>
      <c r="N3381" s="344">
        <v>0</v>
      </c>
      <c r="O3381" s="360"/>
      <c r="P3381" s="344">
        <v>0</v>
      </c>
      <c r="Q3381" s="360"/>
      <c r="R3381" s="344">
        <v>0</v>
      </c>
    </row>
    <row r="3382" spans="1:18">
      <c r="A3382" s="296">
        <v>2003877</v>
      </c>
      <c r="B3382" s="343" t="s">
        <v>3410</v>
      </c>
      <c r="C3382" s="296" t="s">
        <v>105</v>
      </c>
      <c r="D3382" s="344">
        <v>226.86</v>
      </c>
      <c r="E3382" s="360"/>
      <c r="F3382" s="344">
        <v>0</v>
      </c>
      <c r="G3382" s="360"/>
      <c r="H3382" s="344">
        <v>0</v>
      </c>
      <c r="I3382" s="360"/>
      <c r="J3382" s="344">
        <v>0</v>
      </c>
      <c r="K3382" s="360"/>
      <c r="L3382" s="344">
        <v>0</v>
      </c>
      <c r="M3382" s="360"/>
      <c r="N3382" s="344">
        <v>0</v>
      </c>
      <c r="O3382" s="360"/>
      <c r="P3382" s="344">
        <v>0</v>
      </c>
      <c r="Q3382" s="360"/>
      <c r="R3382" s="344">
        <v>0</v>
      </c>
    </row>
    <row r="3383" spans="1:18">
      <c r="A3383" s="296">
        <v>2003776</v>
      </c>
      <c r="B3383" s="343" t="s">
        <v>3411</v>
      </c>
      <c r="C3383" s="296" t="s">
        <v>105</v>
      </c>
      <c r="D3383" s="344">
        <v>424.63</v>
      </c>
      <c r="E3383" s="360">
        <v>0.36449999999999999</v>
      </c>
      <c r="F3383" s="344">
        <v>20.88</v>
      </c>
      <c r="G3383" s="360">
        <v>0</v>
      </c>
      <c r="H3383" s="344">
        <v>22.32</v>
      </c>
      <c r="I3383" s="360">
        <v>0.3584</v>
      </c>
      <c r="J3383" s="344">
        <v>20.55</v>
      </c>
      <c r="K3383" s="360">
        <v>0.38929999999999998</v>
      </c>
      <c r="L3383" s="344">
        <v>18.920000000000002</v>
      </c>
      <c r="M3383" s="360">
        <v>0</v>
      </c>
      <c r="N3383" s="344">
        <v>22.02</v>
      </c>
      <c r="O3383" s="360">
        <v>0</v>
      </c>
      <c r="P3383" s="344">
        <v>22.88</v>
      </c>
      <c r="Q3383" s="360">
        <v>0</v>
      </c>
      <c r="R3383" s="344">
        <v>21.57</v>
      </c>
    </row>
    <row r="3384" spans="1:18">
      <c r="A3384" s="296">
        <v>2003881</v>
      </c>
      <c r="B3384" s="343" t="s">
        <v>3412</v>
      </c>
      <c r="C3384" s="296" t="s">
        <v>105</v>
      </c>
      <c r="D3384" s="344">
        <v>379.44</v>
      </c>
      <c r="E3384" s="360">
        <v>0.26939999999999997</v>
      </c>
      <c r="F3384" s="344">
        <v>29.03</v>
      </c>
      <c r="G3384" s="360">
        <v>0</v>
      </c>
      <c r="H3384" s="344">
        <v>29.56</v>
      </c>
      <c r="I3384" s="360">
        <v>0.42959999999999998</v>
      </c>
      <c r="J3384" s="344">
        <v>27.17</v>
      </c>
      <c r="K3384" s="360">
        <v>0.2944</v>
      </c>
      <c r="L3384" s="344">
        <v>25.99</v>
      </c>
      <c r="M3384" s="360">
        <v>0</v>
      </c>
      <c r="N3384" s="344">
        <v>29.99</v>
      </c>
      <c r="O3384" s="360">
        <v>0</v>
      </c>
      <c r="P3384" s="344">
        <v>30.83</v>
      </c>
      <c r="Q3384" s="360">
        <v>0</v>
      </c>
      <c r="R3384" s="344">
        <v>28.48</v>
      </c>
    </row>
    <row r="3385" spans="1:18">
      <c r="A3385" s="296">
        <v>2003780</v>
      </c>
      <c r="B3385" s="343" t="s">
        <v>3413</v>
      </c>
      <c r="C3385" s="296" t="s">
        <v>105</v>
      </c>
      <c r="D3385" s="344">
        <v>566.02</v>
      </c>
      <c r="E3385" s="360">
        <v>0.55189999999999995</v>
      </c>
      <c r="F3385" s="344">
        <v>62.13</v>
      </c>
      <c r="G3385" s="360">
        <v>0.58989999999999998</v>
      </c>
      <c r="H3385" s="344">
        <v>67.58</v>
      </c>
      <c r="I3385" s="360">
        <v>0.5423</v>
      </c>
      <c r="J3385" s="344">
        <v>63.29</v>
      </c>
      <c r="K3385" s="360">
        <v>0.57909999999999995</v>
      </c>
      <c r="L3385" s="344">
        <v>72.67</v>
      </c>
      <c r="M3385" s="360">
        <v>0</v>
      </c>
      <c r="N3385" s="344">
        <v>66.209999999999994</v>
      </c>
      <c r="O3385" s="360">
        <v>0.55349999999999999</v>
      </c>
      <c r="P3385" s="344">
        <v>67.900000000000006</v>
      </c>
      <c r="Q3385" s="360">
        <v>0.53979999999999995</v>
      </c>
      <c r="R3385" s="344">
        <v>69.010000000000005</v>
      </c>
    </row>
    <row r="3386" spans="1:18">
      <c r="A3386" s="296">
        <v>2003885</v>
      </c>
      <c r="B3386" s="343" t="s">
        <v>3414</v>
      </c>
      <c r="C3386" s="296" t="s">
        <v>105</v>
      </c>
      <c r="D3386" s="344">
        <v>499.99</v>
      </c>
      <c r="E3386" s="360">
        <v>0.46629999999999999</v>
      </c>
      <c r="F3386" s="344">
        <v>74.12</v>
      </c>
      <c r="G3386" s="360">
        <v>0.4945</v>
      </c>
      <c r="H3386" s="344">
        <v>79.489999999999995</v>
      </c>
      <c r="I3386" s="360">
        <v>0.5202</v>
      </c>
      <c r="J3386" s="344">
        <v>73.88</v>
      </c>
      <c r="K3386" s="360">
        <v>0.49609999999999999</v>
      </c>
      <c r="L3386" s="344">
        <v>84.6</v>
      </c>
      <c r="M3386" s="360">
        <v>0</v>
      </c>
      <c r="N3386" s="344">
        <v>78.67</v>
      </c>
      <c r="O3386" s="360">
        <v>0.46589999999999998</v>
      </c>
      <c r="P3386" s="344">
        <v>80.61</v>
      </c>
      <c r="Q3386" s="360">
        <v>0.45469999999999999</v>
      </c>
      <c r="R3386" s="344">
        <v>80.87</v>
      </c>
    </row>
    <row r="3387" spans="1:18">
      <c r="A3387" s="296">
        <v>2003784</v>
      </c>
      <c r="B3387" s="343" t="s">
        <v>3415</v>
      </c>
      <c r="C3387" s="296" t="s">
        <v>105</v>
      </c>
      <c r="D3387" s="344">
        <v>881.44</v>
      </c>
      <c r="E3387" s="360">
        <v>0.92149999999999999</v>
      </c>
      <c r="F3387" s="344">
        <v>36.83</v>
      </c>
      <c r="G3387" s="360">
        <v>0</v>
      </c>
      <c r="H3387" s="344">
        <v>33.229999999999997</v>
      </c>
      <c r="I3387" s="360">
        <v>0.91779999999999995</v>
      </c>
      <c r="J3387" s="344">
        <v>32.81</v>
      </c>
      <c r="K3387" s="360">
        <v>0.92959999999999998</v>
      </c>
      <c r="L3387" s="344">
        <v>18.97</v>
      </c>
      <c r="M3387" s="360">
        <v>0</v>
      </c>
      <c r="N3387" s="344">
        <v>34.71</v>
      </c>
      <c r="O3387" s="360">
        <v>0</v>
      </c>
      <c r="P3387" s="344">
        <v>35.1</v>
      </c>
      <c r="Q3387" s="360">
        <v>0</v>
      </c>
      <c r="R3387" s="344">
        <v>28.92</v>
      </c>
    </row>
    <row r="3388" spans="1:18">
      <c r="A3388" s="296">
        <v>2003889</v>
      </c>
      <c r="B3388" s="343" t="s">
        <v>3416</v>
      </c>
      <c r="C3388" s="296" t="s">
        <v>105</v>
      </c>
      <c r="D3388" s="344">
        <v>778.1</v>
      </c>
      <c r="E3388" s="360"/>
      <c r="F3388" s="344">
        <v>0</v>
      </c>
      <c r="G3388" s="360"/>
      <c r="H3388" s="344">
        <v>0</v>
      </c>
      <c r="I3388" s="360"/>
      <c r="J3388" s="344">
        <v>0</v>
      </c>
      <c r="K3388" s="360"/>
      <c r="L3388" s="344">
        <v>0</v>
      </c>
      <c r="M3388" s="360"/>
      <c r="N3388" s="344">
        <v>0</v>
      </c>
      <c r="O3388" s="360"/>
      <c r="P3388" s="344">
        <v>0</v>
      </c>
      <c r="Q3388" s="360"/>
      <c r="R3388" s="344">
        <v>0</v>
      </c>
    </row>
    <row r="3389" spans="1:18">
      <c r="A3389" s="296">
        <v>2003870</v>
      </c>
      <c r="B3389" s="343" t="s">
        <v>3417</v>
      </c>
      <c r="C3389" s="296" t="s">
        <v>105</v>
      </c>
      <c r="D3389" s="344">
        <v>260.94</v>
      </c>
      <c r="E3389" s="360">
        <v>0.91720000000000002</v>
      </c>
      <c r="F3389" s="344">
        <v>425.68</v>
      </c>
      <c r="G3389" s="360">
        <v>0</v>
      </c>
      <c r="H3389" s="344">
        <v>377.6</v>
      </c>
      <c r="I3389" s="360">
        <v>0.9647</v>
      </c>
      <c r="J3389" s="344">
        <v>375.96</v>
      </c>
      <c r="K3389" s="360">
        <v>0.92210000000000003</v>
      </c>
      <c r="L3389" s="344">
        <v>213.2</v>
      </c>
      <c r="M3389" s="360">
        <v>0</v>
      </c>
      <c r="N3389" s="344">
        <v>396.3</v>
      </c>
      <c r="O3389" s="360">
        <v>0</v>
      </c>
      <c r="P3389" s="344">
        <v>398.6</v>
      </c>
      <c r="Q3389" s="360">
        <v>4.7999999999999996E-3</v>
      </c>
      <c r="R3389" s="344">
        <v>324.54000000000002</v>
      </c>
    </row>
    <row r="3390" spans="1:18">
      <c r="A3390" s="296">
        <v>2003823</v>
      </c>
      <c r="B3390" s="343" t="s">
        <v>3418</v>
      </c>
      <c r="C3390" s="296" t="s">
        <v>105</v>
      </c>
      <c r="D3390" s="344">
        <v>333.21</v>
      </c>
      <c r="E3390" s="360"/>
      <c r="F3390" s="344">
        <v>0</v>
      </c>
      <c r="G3390" s="360"/>
      <c r="H3390" s="344">
        <v>0</v>
      </c>
      <c r="I3390" s="360"/>
      <c r="J3390" s="344">
        <v>0</v>
      </c>
      <c r="K3390" s="360"/>
      <c r="L3390" s="344">
        <v>0</v>
      </c>
      <c r="M3390" s="360"/>
      <c r="N3390" s="344">
        <v>0</v>
      </c>
      <c r="O3390" s="360"/>
      <c r="P3390" s="344">
        <v>0</v>
      </c>
      <c r="Q3390" s="360"/>
      <c r="R3390" s="344">
        <v>0</v>
      </c>
    </row>
    <row r="3391" spans="1:18">
      <c r="A3391" s="296">
        <v>2003827</v>
      </c>
      <c r="B3391" s="343" t="s">
        <v>3419</v>
      </c>
      <c r="C3391" s="296" t="s">
        <v>105</v>
      </c>
      <c r="D3391" s="344">
        <v>489.72</v>
      </c>
      <c r="E3391" s="360">
        <v>0.93069999999999997</v>
      </c>
      <c r="F3391" s="344">
        <v>608.4</v>
      </c>
      <c r="G3391" s="360">
        <v>0</v>
      </c>
      <c r="H3391" s="344">
        <v>540.51</v>
      </c>
      <c r="I3391" s="360">
        <v>0.96340000000000003</v>
      </c>
      <c r="J3391" s="344">
        <v>537.9</v>
      </c>
      <c r="K3391" s="360">
        <v>0.93530000000000002</v>
      </c>
      <c r="L3391" s="344">
        <v>302.66000000000003</v>
      </c>
      <c r="M3391" s="360">
        <v>0</v>
      </c>
      <c r="N3391" s="344">
        <v>567.04</v>
      </c>
      <c r="O3391" s="360">
        <v>0</v>
      </c>
      <c r="P3391" s="344">
        <v>570.96</v>
      </c>
      <c r="Q3391" s="360">
        <v>3.3999999999999998E-3</v>
      </c>
      <c r="R3391" s="344">
        <v>464.87</v>
      </c>
    </row>
    <row r="3392" spans="1:18">
      <c r="A3392" s="296">
        <v>2003831</v>
      </c>
      <c r="B3392" s="343" t="s">
        <v>3420</v>
      </c>
      <c r="C3392" s="296" t="s">
        <v>105</v>
      </c>
      <c r="D3392" s="344">
        <v>662.37</v>
      </c>
      <c r="E3392" s="360"/>
      <c r="F3392" s="344">
        <v>0</v>
      </c>
      <c r="G3392" s="360"/>
      <c r="H3392" s="344">
        <v>0</v>
      </c>
      <c r="I3392" s="360"/>
      <c r="J3392" s="344">
        <v>0</v>
      </c>
      <c r="K3392" s="360"/>
      <c r="L3392" s="344">
        <v>0</v>
      </c>
      <c r="M3392" s="360"/>
      <c r="N3392" s="344">
        <v>0</v>
      </c>
      <c r="O3392" s="360"/>
      <c r="P3392" s="344">
        <v>0</v>
      </c>
      <c r="Q3392" s="360"/>
      <c r="R3392" s="344">
        <v>0</v>
      </c>
    </row>
    <row r="3393" spans="1:18">
      <c r="A3393" s="296">
        <v>2003835</v>
      </c>
      <c r="B3393" s="343" t="s">
        <v>3421</v>
      </c>
      <c r="C3393" s="296" t="s">
        <v>105</v>
      </c>
      <c r="D3393" s="344">
        <v>1128.28</v>
      </c>
      <c r="E3393" s="360">
        <v>0.93020000000000003</v>
      </c>
      <c r="F3393" s="344">
        <v>474.56</v>
      </c>
      <c r="G3393" s="360">
        <v>0</v>
      </c>
      <c r="H3393" s="344">
        <v>420.78</v>
      </c>
      <c r="I3393" s="360">
        <v>0.96850000000000003</v>
      </c>
      <c r="J3393" s="344">
        <v>419.1</v>
      </c>
      <c r="K3393" s="360">
        <v>0.93500000000000005</v>
      </c>
      <c r="L3393" s="344">
        <v>235.25</v>
      </c>
      <c r="M3393" s="360">
        <v>0</v>
      </c>
      <c r="N3393" s="344">
        <v>441.67</v>
      </c>
      <c r="O3393" s="360">
        <v>0</v>
      </c>
      <c r="P3393" s="344">
        <v>444.49</v>
      </c>
      <c r="Q3393" s="360">
        <v>3.3999999999999998E-3</v>
      </c>
      <c r="R3393" s="344">
        <v>361.37</v>
      </c>
    </row>
    <row r="3394" spans="1:18">
      <c r="A3394" s="296">
        <v>2003839</v>
      </c>
      <c r="B3394" s="343" t="s">
        <v>3422</v>
      </c>
      <c r="C3394" s="296" t="s">
        <v>105</v>
      </c>
      <c r="D3394" s="344">
        <v>1613.97</v>
      </c>
      <c r="E3394" s="360">
        <v>0.89710000000000001</v>
      </c>
      <c r="F3394" s="344">
        <v>798.47</v>
      </c>
      <c r="G3394" s="360">
        <v>0</v>
      </c>
      <c r="H3394" s="344">
        <v>713.81</v>
      </c>
      <c r="I3394" s="360">
        <v>0.93969999999999998</v>
      </c>
      <c r="J3394" s="344">
        <v>708.04</v>
      </c>
      <c r="K3394" s="360">
        <v>0.90139999999999998</v>
      </c>
      <c r="L3394" s="344">
        <v>411.96</v>
      </c>
      <c r="M3394" s="360">
        <v>0</v>
      </c>
      <c r="N3394" s="344">
        <v>747.48</v>
      </c>
      <c r="O3394" s="360">
        <v>0</v>
      </c>
      <c r="P3394" s="344">
        <v>752.76</v>
      </c>
      <c r="Q3394" s="360">
        <v>6.7999999999999996E-3</v>
      </c>
      <c r="R3394" s="344">
        <v>617.52</v>
      </c>
    </row>
    <row r="3395" spans="1:18">
      <c r="A3395" s="296">
        <v>2003769</v>
      </c>
      <c r="B3395" s="343" t="s">
        <v>3423</v>
      </c>
      <c r="C3395" s="296" t="s">
        <v>105</v>
      </c>
      <c r="D3395" s="344">
        <v>190.47</v>
      </c>
      <c r="E3395" s="360"/>
      <c r="F3395" s="344">
        <v>0</v>
      </c>
      <c r="G3395" s="360"/>
      <c r="H3395" s="344">
        <v>0</v>
      </c>
      <c r="I3395" s="360"/>
      <c r="J3395" s="344">
        <v>0</v>
      </c>
      <c r="K3395" s="360"/>
      <c r="L3395" s="344">
        <v>0</v>
      </c>
      <c r="M3395" s="360"/>
      <c r="N3395" s="344">
        <v>0</v>
      </c>
      <c r="O3395" s="360"/>
      <c r="P3395" s="344">
        <v>0</v>
      </c>
      <c r="Q3395" s="360"/>
      <c r="R3395" s="344">
        <v>0</v>
      </c>
    </row>
    <row r="3396" spans="1:18">
      <c r="A3396" s="296">
        <v>2003874</v>
      </c>
      <c r="B3396" s="343" t="s">
        <v>3424</v>
      </c>
      <c r="C3396" s="296" t="s">
        <v>105</v>
      </c>
      <c r="D3396" s="344">
        <v>169.67</v>
      </c>
      <c r="E3396" s="360"/>
      <c r="F3396" s="344">
        <v>0</v>
      </c>
      <c r="G3396" s="360"/>
      <c r="H3396" s="344">
        <v>0</v>
      </c>
      <c r="I3396" s="360"/>
      <c r="J3396" s="344">
        <v>0</v>
      </c>
      <c r="K3396" s="360"/>
      <c r="L3396" s="344">
        <v>0</v>
      </c>
      <c r="M3396" s="360"/>
      <c r="N3396" s="344">
        <v>0</v>
      </c>
      <c r="O3396" s="360"/>
      <c r="P3396" s="344">
        <v>0</v>
      </c>
      <c r="Q3396" s="360"/>
      <c r="R3396" s="344">
        <v>0</v>
      </c>
    </row>
    <row r="3397" spans="1:18">
      <c r="A3397" s="296">
        <v>2003773</v>
      </c>
      <c r="B3397" s="343" t="s">
        <v>3425</v>
      </c>
      <c r="C3397" s="296" t="s">
        <v>105</v>
      </c>
      <c r="D3397" s="344">
        <v>313.57</v>
      </c>
      <c r="E3397" s="360">
        <v>0</v>
      </c>
      <c r="F3397" s="344">
        <v>590.44000000000005</v>
      </c>
      <c r="G3397" s="360">
        <v>0.90939999999999999</v>
      </c>
      <c r="H3397" s="344">
        <v>601.79</v>
      </c>
      <c r="I3397" s="360">
        <v>0.89229999999999998</v>
      </c>
      <c r="J3397" s="344">
        <v>593.55999999999995</v>
      </c>
      <c r="K3397" s="360">
        <v>0.90459999999999996</v>
      </c>
      <c r="L3397" s="344">
        <v>603.54999999999995</v>
      </c>
      <c r="M3397" s="360">
        <v>0.88970000000000005</v>
      </c>
      <c r="N3397" s="344">
        <v>598.66</v>
      </c>
      <c r="O3397" s="360">
        <v>0.89690000000000003</v>
      </c>
      <c r="P3397" s="344">
        <v>602.20000000000005</v>
      </c>
      <c r="Q3397" s="360">
        <v>0.89159999999999995</v>
      </c>
      <c r="R3397" s="344">
        <v>603.96</v>
      </c>
    </row>
    <row r="3398" spans="1:18">
      <c r="A3398" s="296">
        <v>2003878</v>
      </c>
      <c r="B3398" s="343" t="s">
        <v>3426</v>
      </c>
      <c r="C3398" s="296" t="s">
        <v>105</v>
      </c>
      <c r="D3398" s="344">
        <v>280.67</v>
      </c>
      <c r="E3398" s="360">
        <v>0</v>
      </c>
      <c r="F3398" s="344">
        <v>984.54</v>
      </c>
      <c r="G3398" s="360">
        <v>0.80630000000000002</v>
      </c>
      <c r="H3398" s="344">
        <v>1025.22</v>
      </c>
      <c r="I3398" s="360">
        <v>0.77429999999999999</v>
      </c>
      <c r="J3398" s="344">
        <v>993.76</v>
      </c>
      <c r="K3398" s="360">
        <v>0.79879999999999995</v>
      </c>
      <c r="L3398" s="344">
        <v>1032.5999999999999</v>
      </c>
      <c r="M3398" s="360">
        <v>0.76870000000000005</v>
      </c>
      <c r="N3398" s="344">
        <v>1014.78</v>
      </c>
      <c r="O3398" s="360">
        <v>0.78220000000000001</v>
      </c>
      <c r="P3398" s="344">
        <v>1027.4100000000001</v>
      </c>
      <c r="Q3398" s="360">
        <v>0.77259999999999995</v>
      </c>
      <c r="R3398" s="344">
        <v>1035.2</v>
      </c>
    </row>
    <row r="3399" spans="1:18">
      <c r="A3399" s="296">
        <v>2003777</v>
      </c>
      <c r="B3399" s="343" t="s">
        <v>3427</v>
      </c>
      <c r="C3399" s="296" t="s">
        <v>105</v>
      </c>
      <c r="D3399" s="344">
        <v>478.36</v>
      </c>
      <c r="E3399" s="360">
        <v>0</v>
      </c>
      <c r="F3399" s="344">
        <v>678.65</v>
      </c>
      <c r="G3399" s="360">
        <v>0.71609999999999996</v>
      </c>
      <c r="H3399" s="344">
        <v>719.68</v>
      </c>
      <c r="I3399" s="360">
        <v>0.67520000000000002</v>
      </c>
      <c r="J3399" s="344">
        <v>688.45</v>
      </c>
      <c r="K3399" s="360">
        <v>0.70589999999999997</v>
      </c>
      <c r="L3399" s="344">
        <v>726.86</v>
      </c>
      <c r="M3399" s="360">
        <v>0.66859999999999997</v>
      </c>
      <c r="N3399" s="344">
        <v>708.95</v>
      </c>
      <c r="O3399" s="360">
        <v>0.6855</v>
      </c>
      <c r="P3399" s="344">
        <v>721.71</v>
      </c>
      <c r="Q3399" s="360">
        <v>0.67330000000000001</v>
      </c>
      <c r="R3399" s="344">
        <v>729.17</v>
      </c>
    </row>
    <row r="3400" spans="1:18">
      <c r="A3400" s="296">
        <v>2003882</v>
      </c>
      <c r="B3400" s="343" t="s">
        <v>3428</v>
      </c>
      <c r="C3400" s="296" t="s">
        <v>105</v>
      </c>
      <c r="D3400" s="344">
        <v>433.25</v>
      </c>
      <c r="E3400" s="360">
        <v>0.84650000000000003</v>
      </c>
      <c r="F3400" s="344">
        <v>650.53</v>
      </c>
      <c r="G3400" s="360">
        <v>0</v>
      </c>
      <c r="H3400" s="344">
        <v>785.24</v>
      </c>
      <c r="I3400" s="360">
        <v>0.87439999999999996</v>
      </c>
      <c r="J3400" s="344">
        <v>773.38</v>
      </c>
      <c r="K3400" s="360">
        <v>0.86350000000000005</v>
      </c>
      <c r="L3400" s="344">
        <v>723.97</v>
      </c>
      <c r="M3400" s="360">
        <v>0</v>
      </c>
      <c r="N3400" s="344">
        <v>474.89</v>
      </c>
      <c r="O3400" s="360">
        <v>0</v>
      </c>
      <c r="P3400" s="344">
        <v>791.69</v>
      </c>
      <c r="Q3400" s="360">
        <v>0.84350000000000003</v>
      </c>
      <c r="R3400" s="344">
        <v>800.42</v>
      </c>
    </row>
    <row r="3401" spans="1:18">
      <c r="A3401" s="296">
        <v>2003781</v>
      </c>
      <c r="B3401" s="343" t="s">
        <v>3429</v>
      </c>
      <c r="C3401" s="296" t="s">
        <v>105</v>
      </c>
      <c r="D3401" s="344">
        <v>686.91</v>
      </c>
      <c r="E3401" s="360"/>
      <c r="F3401" s="344">
        <v>0</v>
      </c>
      <c r="G3401" s="360"/>
      <c r="H3401" s="344">
        <v>0</v>
      </c>
      <c r="I3401" s="360"/>
      <c r="J3401" s="344">
        <v>0</v>
      </c>
      <c r="K3401" s="360"/>
      <c r="L3401" s="344">
        <v>0</v>
      </c>
      <c r="M3401" s="360"/>
      <c r="N3401" s="344">
        <v>0</v>
      </c>
      <c r="O3401" s="360"/>
      <c r="P3401" s="344">
        <v>0</v>
      </c>
      <c r="Q3401" s="360"/>
      <c r="R3401" s="344">
        <v>0</v>
      </c>
    </row>
    <row r="3402" spans="1:18">
      <c r="A3402" s="296">
        <v>2003886</v>
      </c>
      <c r="B3402" s="343" t="s">
        <v>3430</v>
      </c>
      <c r="C3402" s="296" t="s">
        <v>105</v>
      </c>
      <c r="D3402" s="344">
        <v>621.04999999999995</v>
      </c>
      <c r="E3402" s="360">
        <v>0.87450000000000006</v>
      </c>
      <c r="F3402" s="344">
        <v>805.55</v>
      </c>
      <c r="G3402" s="360">
        <v>0</v>
      </c>
      <c r="H3402" s="344">
        <v>961.5</v>
      </c>
      <c r="I3402" s="360">
        <v>0.90410000000000001</v>
      </c>
      <c r="J3402" s="344">
        <v>957.09</v>
      </c>
      <c r="K3402" s="360">
        <v>0.88859999999999995</v>
      </c>
      <c r="L3402" s="344">
        <v>890.15</v>
      </c>
      <c r="M3402" s="360">
        <v>0</v>
      </c>
      <c r="N3402" s="344">
        <v>572.35</v>
      </c>
      <c r="O3402" s="360">
        <v>0</v>
      </c>
      <c r="P3402" s="344">
        <v>983.68</v>
      </c>
      <c r="Q3402" s="360">
        <v>0.86460000000000004</v>
      </c>
      <c r="R3402" s="344">
        <v>981.57</v>
      </c>
    </row>
    <row r="3403" spans="1:18">
      <c r="A3403" s="296">
        <v>2003785</v>
      </c>
      <c r="B3403" s="343" t="s">
        <v>3431</v>
      </c>
      <c r="C3403" s="296" t="s">
        <v>105</v>
      </c>
      <c r="D3403" s="344">
        <v>1069.5</v>
      </c>
      <c r="E3403" s="360">
        <v>0.79769999999999996</v>
      </c>
      <c r="F3403" s="344">
        <v>971.59</v>
      </c>
      <c r="G3403" s="360">
        <v>0</v>
      </c>
      <c r="H3403" s="344">
        <v>1179.19</v>
      </c>
      <c r="I3403" s="360">
        <v>0.81459999999999999</v>
      </c>
      <c r="J3403" s="344">
        <v>1149.04</v>
      </c>
      <c r="K3403" s="360">
        <v>0.8196</v>
      </c>
      <c r="L3403" s="344">
        <v>1100.48</v>
      </c>
      <c r="M3403" s="360">
        <v>0</v>
      </c>
      <c r="N3403" s="344">
        <v>743.89</v>
      </c>
      <c r="O3403" s="360">
        <v>0</v>
      </c>
      <c r="P3403" s="344">
        <v>1193.29</v>
      </c>
      <c r="Q3403" s="360">
        <v>0.78920000000000001</v>
      </c>
      <c r="R3403" s="344">
        <v>1215.98</v>
      </c>
    </row>
    <row r="3404" spans="1:18">
      <c r="A3404" s="296">
        <v>2003890</v>
      </c>
      <c r="B3404" s="343" t="s">
        <v>3432</v>
      </c>
      <c r="C3404" s="296" t="s">
        <v>105</v>
      </c>
      <c r="D3404" s="344">
        <v>966.43</v>
      </c>
      <c r="E3404" s="360">
        <v>0.89810000000000001</v>
      </c>
      <c r="F3404" s="344">
        <v>990.71</v>
      </c>
      <c r="G3404" s="360">
        <v>0</v>
      </c>
      <c r="H3404" s="344">
        <v>1189.03</v>
      </c>
      <c r="I3404" s="360">
        <v>0.9224</v>
      </c>
      <c r="J3404" s="344">
        <v>1184.69</v>
      </c>
      <c r="K3404" s="360">
        <v>0.90990000000000004</v>
      </c>
      <c r="L3404" s="344">
        <v>1094.02</v>
      </c>
      <c r="M3404" s="360">
        <v>0</v>
      </c>
      <c r="N3404" s="344">
        <v>691.22</v>
      </c>
      <c r="O3404" s="360">
        <v>0</v>
      </c>
      <c r="P3404" s="344">
        <v>1211.45</v>
      </c>
      <c r="Q3404" s="360">
        <v>0.88980000000000004</v>
      </c>
      <c r="R3404" s="344">
        <v>1209.22</v>
      </c>
    </row>
    <row r="3405" spans="1:18">
      <c r="A3405" s="296">
        <v>2003871</v>
      </c>
      <c r="B3405" s="343" t="s">
        <v>3433</v>
      </c>
      <c r="C3405" s="296" t="s">
        <v>105</v>
      </c>
      <c r="D3405" s="344">
        <v>273.58999999999997</v>
      </c>
      <c r="E3405" s="360">
        <v>0.88039999999999996</v>
      </c>
      <c r="F3405" s="344">
        <v>832.55</v>
      </c>
      <c r="G3405" s="360">
        <v>0</v>
      </c>
      <c r="H3405" s="344">
        <v>1009.11</v>
      </c>
      <c r="I3405" s="360">
        <v>0.90229999999999999</v>
      </c>
      <c r="J3405" s="344">
        <v>997.25</v>
      </c>
      <c r="K3405" s="360">
        <v>0.89410000000000001</v>
      </c>
      <c r="L3405" s="344">
        <v>924.4</v>
      </c>
      <c r="M3405" s="360">
        <v>0</v>
      </c>
      <c r="N3405" s="344">
        <v>591.64</v>
      </c>
      <c r="O3405" s="360">
        <v>0</v>
      </c>
      <c r="P3405" s="344">
        <v>1015.56</v>
      </c>
      <c r="Q3405" s="360">
        <v>0.878</v>
      </c>
      <c r="R3405" s="344">
        <v>1024.29</v>
      </c>
    </row>
    <row r="3406" spans="1:18">
      <c r="A3406" s="296">
        <v>2003824</v>
      </c>
      <c r="B3406" s="343" t="s">
        <v>3434</v>
      </c>
      <c r="C3406" s="296" t="s">
        <v>105</v>
      </c>
      <c r="D3406" s="344">
        <v>352.01</v>
      </c>
      <c r="E3406" s="360">
        <v>0.80800000000000005</v>
      </c>
      <c r="F3406" s="344">
        <v>521.77</v>
      </c>
      <c r="G3406" s="360">
        <v>0</v>
      </c>
      <c r="H3406" s="344">
        <v>626.89</v>
      </c>
      <c r="I3406" s="360">
        <v>0.8427</v>
      </c>
      <c r="J3406" s="344">
        <v>615.03</v>
      </c>
      <c r="K3406" s="360">
        <v>0.82830000000000004</v>
      </c>
      <c r="L3406" s="344">
        <v>582.20000000000005</v>
      </c>
      <c r="M3406" s="360">
        <v>0</v>
      </c>
      <c r="N3406" s="344">
        <v>392.31</v>
      </c>
      <c r="O3406" s="360">
        <v>0</v>
      </c>
      <c r="P3406" s="344">
        <v>633.34</v>
      </c>
      <c r="Q3406" s="360">
        <v>0.8044</v>
      </c>
      <c r="R3406" s="344">
        <v>642.07000000000005</v>
      </c>
    </row>
    <row r="3407" spans="1:18">
      <c r="A3407" s="296">
        <v>2003828</v>
      </c>
      <c r="B3407" s="343" t="s">
        <v>3435</v>
      </c>
      <c r="C3407" s="296" t="s">
        <v>105</v>
      </c>
      <c r="D3407" s="344">
        <v>721.79</v>
      </c>
      <c r="E3407" s="360">
        <v>0.84430000000000005</v>
      </c>
      <c r="F3407" s="344">
        <v>653.13</v>
      </c>
      <c r="G3407" s="360">
        <v>0</v>
      </c>
      <c r="H3407" s="344">
        <v>773.84</v>
      </c>
      <c r="I3407" s="360">
        <v>0.88070000000000004</v>
      </c>
      <c r="J3407" s="344">
        <v>769.5</v>
      </c>
      <c r="K3407" s="360">
        <v>0.86119999999999997</v>
      </c>
      <c r="L3407" s="344">
        <v>722.31</v>
      </c>
      <c r="M3407" s="360">
        <v>0</v>
      </c>
      <c r="N3407" s="344">
        <v>474.71</v>
      </c>
      <c r="O3407" s="360">
        <v>0</v>
      </c>
      <c r="P3407" s="344">
        <v>796.26</v>
      </c>
      <c r="Q3407" s="360">
        <v>0.83230000000000004</v>
      </c>
      <c r="R3407" s="344">
        <v>794.03</v>
      </c>
    </row>
    <row r="3408" spans="1:18">
      <c r="A3408" s="296">
        <v>2003832</v>
      </c>
      <c r="B3408" s="343" t="s">
        <v>3436</v>
      </c>
      <c r="C3408" s="296" t="s">
        <v>105</v>
      </c>
      <c r="D3408" s="344">
        <v>745.37</v>
      </c>
      <c r="E3408" s="360">
        <v>0.73199999999999998</v>
      </c>
      <c r="F3408" s="344">
        <v>687.99</v>
      </c>
      <c r="G3408" s="360">
        <v>0</v>
      </c>
      <c r="H3408" s="344">
        <v>816.84</v>
      </c>
      <c r="I3408" s="360">
        <v>0.75890000000000002</v>
      </c>
      <c r="J3408" s="344">
        <v>795.02</v>
      </c>
      <c r="K3408" s="360">
        <v>0.75609999999999999</v>
      </c>
      <c r="L3408" s="344">
        <v>774.33</v>
      </c>
      <c r="M3408" s="360">
        <v>0</v>
      </c>
      <c r="N3408" s="344">
        <v>540.99</v>
      </c>
      <c r="O3408" s="360">
        <v>0</v>
      </c>
      <c r="P3408" s="344">
        <v>837.93</v>
      </c>
      <c r="Q3408" s="360">
        <v>0.71740000000000004</v>
      </c>
      <c r="R3408" s="344">
        <v>849.65</v>
      </c>
    </row>
    <row r="3409" spans="1:18">
      <c r="A3409" s="296">
        <v>2003836</v>
      </c>
      <c r="B3409" s="343" t="s">
        <v>3437</v>
      </c>
      <c r="C3409" s="296" t="s">
        <v>105</v>
      </c>
      <c r="D3409" s="344">
        <v>1438.38</v>
      </c>
      <c r="E3409" s="360"/>
      <c r="F3409" s="344">
        <v>0</v>
      </c>
      <c r="G3409" s="360"/>
      <c r="H3409" s="344">
        <v>0</v>
      </c>
      <c r="I3409" s="360"/>
      <c r="J3409" s="344">
        <v>0</v>
      </c>
      <c r="K3409" s="360"/>
      <c r="L3409" s="344">
        <v>0</v>
      </c>
      <c r="M3409" s="360"/>
      <c r="N3409" s="344">
        <v>0</v>
      </c>
      <c r="O3409" s="360"/>
      <c r="P3409" s="344">
        <v>0</v>
      </c>
      <c r="Q3409" s="360"/>
      <c r="R3409" s="344">
        <v>0</v>
      </c>
    </row>
    <row r="3410" spans="1:18">
      <c r="A3410" s="296">
        <v>2003840</v>
      </c>
      <c r="B3410" s="343" t="s">
        <v>3438</v>
      </c>
      <c r="C3410" s="296" t="s">
        <v>105</v>
      </c>
      <c r="D3410" s="344">
        <v>1944.51</v>
      </c>
      <c r="E3410" s="360"/>
      <c r="F3410" s="344">
        <v>0</v>
      </c>
      <c r="G3410" s="360"/>
      <c r="H3410" s="344">
        <v>0</v>
      </c>
      <c r="I3410" s="360"/>
      <c r="J3410" s="344">
        <v>0</v>
      </c>
      <c r="K3410" s="360"/>
      <c r="L3410" s="344">
        <v>0</v>
      </c>
      <c r="M3410" s="360"/>
      <c r="N3410" s="344">
        <v>0</v>
      </c>
      <c r="O3410" s="360"/>
      <c r="P3410" s="344">
        <v>0</v>
      </c>
      <c r="Q3410" s="360"/>
      <c r="R3410" s="344">
        <v>0</v>
      </c>
    </row>
    <row r="3411" spans="1:18">
      <c r="A3411" s="296">
        <v>2003770</v>
      </c>
      <c r="B3411" s="343" t="s">
        <v>3439</v>
      </c>
      <c r="C3411" s="296" t="s">
        <v>105</v>
      </c>
      <c r="D3411" s="344">
        <v>257.63</v>
      </c>
      <c r="E3411" s="360"/>
      <c r="F3411" s="344">
        <v>0</v>
      </c>
      <c r="G3411" s="360"/>
      <c r="H3411" s="344">
        <v>0</v>
      </c>
      <c r="I3411" s="360"/>
      <c r="J3411" s="344">
        <v>0</v>
      </c>
      <c r="K3411" s="360"/>
      <c r="L3411" s="344">
        <v>0</v>
      </c>
      <c r="M3411" s="360"/>
      <c r="N3411" s="344">
        <v>0</v>
      </c>
      <c r="O3411" s="360"/>
      <c r="P3411" s="344">
        <v>0</v>
      </c>
      <c r="Q3411" s="360"/>
      <c r="R3411" s="344">
        <v>0</v>
      </c>
    </row>
    <row r="3412" spans="1:18">
      <c r="A3412" s="296">
        <v>2003875</v>
      </c>
      <c r="B3412" s="343" t="s">
        <v>3440</v>
      </c>
      <c r="C3412" s="296" t="s">
        <v>105</v>
      </c>
      <c r="D3412" s="344">
        <v>236.93</v>
      </c>
      <c r="E3412" s="360">
        <v>0.92379999999999995</v>
      </c>
      <c r="F3412" s="344">
        <v>924.45</v>
      </c>
      <c r="G3412" s="360">
        <v>0</v>
      </c>
      <c r="H3412" s="344">
        <v>821.43</v>
      </c>
      <c r="I3412" s="360">
        <v>0.96150000000000002</v>
      </c>
      <c r="J3412" s="344">
        <v>817.34</v>
      </c>
      <c r="K3412" s="360">
        <v>0.92830000000000001</v>
      </c>
      <c r="L3412" s="344">
        <v>462.4</v>
      </c>
      <c r="M3412" s="360">
        <v>0</v>
      </c>
      <c r="N3412" s="344">
        <v>861.7</v>
      </c>
      <c r="O3412" s="360">
        <v>0</v>
      </c>
      <c r="P3412" s="344">
        <v>867.41</v>
      </c>
      <c r="Q3412" s="360">
        <v>4.1999999999999997E-3</v>
      </c>
      <c r="R3412" s="344">
        <v>706.74</v>
      </c>
    </row>
    <row r="3413" spans="1:18">
      <c r="A3413" s="296">
        <v>2003774</v>
      </c>
      <c r="B3413" s="343" t="s">
        <v>3441</v>
      </c>
      <c r="C3413" s="296" t="s">
        <v>105</v>
      </c>
      <c r="D3413" s="344">
        <v>419.79</v>
      </c>
      <c r="E3413" s="360"/>
      <c r="F3413" s="344">
        <v>0</v>
      </c>
      <c r="G3413" s="360"/>
      <c r="H3413" s="344">
        <v>0</v>
      </c>
      <c r="I3413" s="360"/>
      <c r="J3413" s="344">
        <v>0</v>
      </c>
      <c r="K3413" s="360"/>
      <c r="L3413" s="344">
        <v>0</v>
      </c>
      <c r="M3413" s="360"/>
      <c r="N3413" s="344">
        <v>0</v>
      </c>
      <c r="O3413" s="360"/>
      <c r="P3413" s="344">
        <v>0</v>
      </c>
      <c r="Q3413" s="360"/>
      <c r="R3413" s="344">
        <v>0</v>
      </c>
    </row>
    <row r="3414" spans="1:18">
      <c r="A3414" s="296">
        <v>2003879</v>
      </c>
      <c r="B3414" s="343" t="s">
        <v>3442</v>
      </c>
      <c r="C3414" s="296" t="s">
        <v>105</v>
      </c>
      <c r="D3414" s="344">
        <v>382.97</v>
      </c>
      <c r="E3414" s="360">
        <v>0</v>
      </c>
      <c r="F3414" s="344">
        <v>10.89</v>
      </c>
      <c r="G3414" s="360">
        <v>0</v>
      </c>
      <c r="H3414" s="344">
        <v>6.97</v>
      </c>
      <c r="I3414" s="360">
        <v>0</v>
      </c>
      <c r="J3414" s="344">
        <v>8.7799999999999994</v>
      </c>
      <c r="K3414" s="360">
        <v>0</v>
      </c>
      <c r="L3414" s="344">
        <v>12.09</v>
      </c>
      <c r="M3414" s="360">
        <v>0</v>
      </c>
      <c r="N3414" s="344">
        <v>11.66</v>
      </c>
      <c r="O3414" s="360">
        <v>0</v>
      </c>
      <c r="P3414" s="344">
        <v>14.74</v>
      </c>
      <c r="Q3414" s="360">
        <v>0</v>
      </c>
      <c r="R3414" s="344">
        <v>11.09</v>
      </c>
    </row>
    <row r="3415" spans="1:18">
      <c r="A3415" s="296">
        <v>2003778</v>
      </c>
      <c r="B3415" s="343" t="s">
        <v>3443</v>
      </c>
      <c r="C3415" s="296" t="s">
        <v>105</v>
      </c>
      <c r="D3415" s="344">
        <v>583.38</v>
      </c>
      <c r="E3415" s="360">
        <v>0</v>
      </c>
      <c r="F3415" s="344">
        <v>7.48</v>
      </c>
      <c r="G3415" s="360">
        <v>0</v>
      </c>
      <c r="H3415" s="344">
        <v>5.33</v>
      </c>
      <c r="I3415" s="360">
        <v>0</v>
      </c>
      <c r="J3415" s="344">
        <v>6.22</v>
      </c>
      <c r="K3415" s="360">
        <v>0</v>
      </c>
      <c r="L3415" s="344">
        <v>8.42</v>
      </c>
      <c r="M3415" s="360">
        <v>0</v>
      </c>
      <c r="N3415" s="344">
        <v>8.08</v>
      </c>
      <c r="O3415" s="360">
        <v>0</v>
      </c>
      <c r="P3415" s="344">
        <v>9.9700000000000006</v>
      </c>
      <c r="Q3415" s="360">
        <v>0</v>
      </c>
      <c r="R3415" s="344">
        <v>7.94</v>
      </c>
    </row>
    <row r="3416" spans="1:18">
      <c r="A3416" s="296">
        <v>2003883</v>
      </c>
      <c r="B3416" s="343" t="s">
        <v>3444</v>
      </c>
      <c r="C3416" s="296" t="s">
        <v>105</v>
      </c>
      <c r="D3416" s="344">
        <v>525.79</v>
      </c>
      <c r="E3416" s="360"/>
      <c r="F3416" s="344">
        <v>0</v>
      </c>
      <c r="G3416" s="360"/>
      <c r="H3416" s="344">
        <v>0</v>
      </c>
      <c r="I3416" s="360"/>
      <c r="J3416" s="344">
        <v>0</v>
      </c>
      <c r="K3416" s="360"/>
      <c r="L3416" s="344">
        <v>0</v>
      </c>
      <c r="M3416" s="360"/>
      <c r="N3416" s="344">
        <v>0</v>
      </c>
      <c r="O3416" s="360"/>
      <c r="P3416" s="344">
        <v>0</v>
      </c>
      <c r="Q3416" s="360"/>
      <c r="R3416" s="344">
        <v>0</v>
      </c>
    </row>
    <row r="3417" spans="1:18">
      <c r="A3417" s="296">
        <v>2003782</v>
      </c>
      <c r="B3417" s="343" t="s">
        <v>3445</v>
      </c>
      <c r="C3417" s="296" t="s">
        <v>105</v>
      </c>
      <c r="D3417" s="344">
        <v>875.09</v>
      </c>
      <c r="E3417" s="360">
        <v>0</v>
      </c>
      <c r="F3417" s="344">
        <v>181.08</v>
      </c>
      <c r="G3417" s="360">
        <v>0</v>
      </c>
      <c r="H3417" s="344">
        <v>143.75</v>
      </c>
      <c r="I3417" s="360">
        <v>0</v>
      </c>
      <c r="J3417" s="344">
        <v>157.06</v>
      </c>
      <c r="K3417" s="360">
        <v>0</v>
      </c>
      <c r="L3417" s="344">
        <v>208.23</v>
      </c>
      <c r="M3417" s="360">
        <v>0</v>
      </c>
      <c r="N3417" s="344">
        <v>201.62</v>
      </c>
      <c r="O3417" s="360">
        <v>0</v>
      </c>
      <c r="P3417" s="344">
        <v>243.28</v>
      </c>
      <c r="Q3417" s="360">
        <v>0</v>
      </c>
      <c r="R3417" s="344">
        <v>201.15</v>
      </c>
    </row>
    <row r="3418" spans="1:18">
      <c r="A3418" s="296">
        <v>2003887</v>
      </c>
      <c r="B3418" s="343" t="s">
        <v>3446</v>
      </c>
      <c r="C3418" s="296" t="s">
        <v>105</v>
      </c>
      <c r="D3418" s="344">
        <v>787.11</v>
      </c>
      <c r="E3418" s="360">
        <v>0</v>
      </c>
      <c r="F3418" s="344">
        <v>381.65</v>
      </c>
      <c r="G3418" s="360">
        <v>0</v>
      </c>
      <c r="H3418" s="344">
        <v>313.08999999999997</v>
      </c>
      <c r="I3418" s="360">
        <v>6.0000000000000001E-3</v>
      </c>
      <c r="J3418" s="344">
        <v>339.33</v>
      </c>
      <c r="K3418" s="360">
        <v>0</v>
      </c>
      <c r="L3418" s="344">
        <v>438.31</v>
      </c>
      <c r="M3418" s="360">
        <v>0</v>
      </c>
      <c r="N3418" s="344">
        <v>416.75</v>
      </c>
      <c r="O3418" s="360">
        <v>4.4999999999999997E-3</v>
      </c>
      <c r="P3418" s="344">
        <v>497.65</v>
      </c>
      <c r="Q3418" s="360">
        <v>0</v>
      </c>
      <c r="R3418" s="344">
        <v>420.1</v>
      </c>
    </row>
    <row r="3419" spans="1:18">
      <c r="A3419" s="296">
        <v>2003786</v>
      </c>
      <c r="B3419" s="343" t="s">
        <v>3447</v>
      </c>
      <c r="C3419" s="296" t="s">
        <v>105</v>
      </c>
      <c r="D3419" s="344">
        <v>1373.12</v>
      </c>
      <c r="E3419" s="360">
        <v>0</v>
      </c>
      <c r="F3419" s="344">
        <v>305.89999999999998</v>
      </c>
      <c r="G3419" s="360">
        <v>0</v>
      </c>
      <c r="H3419" s="344">
        <v>277</v>
      </c>
      <c r="I3419" s="360">
        <v>6.7999999999999996E-3</v>
      </c>
      <c r="J3419" s="344">
        <v>282.58999999999997</v>
      </c>
      <c r="K3419" s="360">
        <v>0</v>
      </c>
      <c r="L3419" s="344">
        <v>356.93</v>
      </c>
      <c r="M3419" s="360">
        <v>0</v>
      </c>
      <c r="N3419" s="344">
        <v>337.04</v>
      </c>
      <c r="O3419" s="360">
        <v>5.5999999999999999E-3</v>
      </c>
      <c r="P3419" s="344">
        <v>391.68</v>
      </c>
      <c r="Q3419" s="360">
        <v>0</v>
      </c>
      <c r="R3419" s="344">
        <v>350.13</v>
      </c>
    </row>
    <row r="3420" spans="1:18">
      <c r="A3420" s="296">
        <v>2003891</v>
      </c>
      <c r="B3420" s="343" t="s">
        <v>3448</v>
      </c>
      <c r="C3420" s="296" t="s">
        <v>105</v>
      </c>
      <c r="D3420" s="344">
        <v>1236.53</v>
      </c>
      <c r="E3420" s="360">
        <v>0</v>
      </c>
      <c r="F3420" s="344">
        <v>293.31</v>
      </c>
      <c r="G3420" s="360">
        <v>0</v>
      </c>
      <c r="H3420" s="344">
        <v>208.95</v>
      </c>
      <c r="I3420" s="360">
        <v>0</v>
      </c>
      <c r="J3420" s="344">
        <v>244.99</v>
      </c>
      <c r="K3420" s="360">
        <v>0</v>
      </c>
      <c r="L3420" s="344">
        <v>332.6</v>
      </c>
      <c r="M3420" s="360">
        <v>0</v>
      </c>
      <c r="N3420" s="344">
        <v>319.13</v>
      </c>
      <c r="O3420" s="360">
        <v>0</v>
      </c>
      <c r="P3420" s="344">
        <v>393.75</v>
      </c>
      <c r="Q3420" s="360">
        <v>0</v>
      </c>
      <c r="R3420" s="344">
        <v>313.06</v>
      </c>
    </row>
    <row r="3421" spans="1:18">
      <c r="A3421" s="296">
        <v>2003872</v>
      </c>
      <c r="B3421" s="343" t="s">
        <v>3449</v>
      </c>
      <c r="C3421" s="296" t="s">
        <v>105</v>
      </c>
      <c r="D3421" s="344">
        <v>377.4</v>
      </c>
      <c r="E3421" s="360">
        <v>0</v>
      </c>
      <c r="F3421" s="344">
        <v>217.56</v>
      </c>
      <c r="G3421" s="360">
        <v>0</v>
      </c>
      <c r="H3421" s="344">
        <v>172.86</v>
      </c>
      <c r="I3421" s="360">
        <v>0</v>
      </c>
      <c r="J3421" s="344">
        <v>188.25</v>
      </c>
      <c r="K3421" s="360">
        <v>0</v>
      </c>
      <c r="L3421" s="344">
        <v>251.22</v>
      </c>
      <c r="M3421" s="360">
        <v>0</v>
      </c>
      <c r="N3421" s="344">
        <v>239.42</v>
      </c>
      <c r="O3421" s="360">
        <v>0</v>
      </c>
      <c r="P3421" s="344">
        <v>287.77999999999997</v>
      </c>
      <c r="Q3421" s="360">
        <v>0</v>
      </c>
      <c r="R3421" s="344">
        <v>243.09</v>
      </c>
    </row>
    <row r="3422" spans="1:18">
      <c r="A3422" s="296">
        <v>2003825</v>
      </c>
      <c r="B3422" s="343" t="s">
        <v>3450</v>
      </c>
      <c r="C3422" s="296" t="s">
        <v>105</v>
      </c>
      <c r="D3422" s="344">
        <v>464.05</v>
      </c>
      <c r="E3422" s="360">
        <v>0</v>
      </c>
      <c r="F3422" s="344">
        <v>67.62</v>
      </c>
      <c r="G3422" s="360">
        <v>0</v>
      </c>
      <c r="H3422" s="344">
        <v>78.680000000000007</v>
      </c>
      <c r="I3422" s="360">
        <v>0</v>
      </c>
      <c r="J3422" s="344">
        <v>67.06</v>
      </c>
      <c r="K3422" s="360">
        <v>0</v>
      </c>
      <c r="L3422" s="344">
        <v>80.62</v>
      </c>
      <c r="M3422" s="360">
        <v>0</v>
      </c>
      <c r="N3422" s="344">
        <v>75.77</v>
      </c>
      <c r="O3422" s="360">
        <v>0</v>
      </c>
      <c r="P3422" s="344">
        <v>76.61</v>
      </c>
      <c r="Q3422" s="360">
        <v>0</v>
      </c>
      <c r="R3422" s="344">
        <v>81.849999999999994</v>
      </c>
    </row>
    <row r="3423" spans="1:18">
      <c r="A3423" s="296">
        <v>2003829</v>
      </c>
      <c r="B3423" s="343" t="s">
        <v>3451</v>
      </c>
      <c r="C3423" s="296" t="s">
        <v>105</v>
      </c>
      <c r="D3423" s="344">
        <v>842.4</v>
      </c>
      <c r="E3423" s="360">
        <v>0</v>
      </c>
      <c r="F3423" s="344">
        <v>39.770000000000003</v>
      </c>
      <c r="G3423" s="360">
        <v>0</v>
      </c>
      <c r="H3423" s="344">
        <v>52.84</v>
      </c>
      <c r="I3423" s="360">
        <v>0</v>
      </c>
      <c r="J3423" s="344">
        <v>42.13</v>
      </c>
      <c r="K3423" s="360">
        <v>0</v>
      </c>
      <c r="L3423" s="344">
        <v>61.98</v>
      </c>
      <c r="M3423" s="360">
        <v>0</v>
      </c>
      <c r="N3423" s="344">
        <v>54.37</v>
      </c>
      <c r="O3423" s="360">
        <v>0</v>
      </c>
      <c r="P3423" s="344">
        <v>52.62</v>
      </c>
      <c r="Q3423" s="360">
        <v>0</v>
      </c>
      <c r="R3423" s="344">
        <v>53.84</v>
      </c>
    </row>
    <row r="3424" spans="1:18">
      <c r="A3424" s="296">
        <v>2003833</v>
      </c>
      <c r="B3424" s="343" t="s">
        <v>3452</v>
      </c>
      <c r="C3424" s="296" t="s">
        <v>105</v>
      </c>
      <c r="D3424" s="344">
        <v>1073</v>
      </c>
      <c r="E3424" s="360">
        <v>0</v>
      </c>
      <c r="F3424" s="344">
        <v>87.85</v>
      </c>
      <c r="G3424" s="360">
        <v>0</v>
      </c>
      <c r="H3424" s="344">
        <v>130.86000000000001</v>
      </c>
      <c r="I3424" s="360">
        <v>0</v>
      </c>
      <c r="J3424" s="344">
        <v>97.86</v>
      </c>
      <c r="K3424" s="360">
        <v>0</v>
      </c>
      <c r="L3424" s="344">
        <v>173.04</v>
      </c>
      <c r="M3424" s="360">
        <v>0</v>
      </c>
      <c r="N3424" s="344">
        <v>144.47</v>
      </c>
      <c r="O3424" s="360">
        <v>0</v>
      </c>
      <c r="P3424" s="344">
        <v>128.04</v>
      </c>
      <c r="Q3424" s="360">
        <v>0</v>
      </c>
      <c r="R3424" s="344">
        <v>116.24</v>
      </c>
    </row>
    <row r="3425" spans="1:18">
      <c r="A3425" s="296">
        <v>2003837</v>
      </c>
      <c r="B3425" s="343" t="s">
        <v>3453</v>
      </c>
      <c r="C3425" s="296" t="s">
        <v>105</v>
      </c>
      <c r="D3425" s="344">
        <v>1587.63</v>
      </c>
      <c r="E3425" s="360">
        <v>0</v>
      </c>
      <c r="F3425" s="344">
        <v>172.38</v>
      </c>
      <c r="G3425" s="360">
        <v>0</v>
      </c>
      <c r="H3425" s="344">
        <v>183.42</v>
      </c>
      <c r="I3425" s="360">
        <v>0</v>
      </c>
      <c r="J3425" s="344">
        <v>192.84</v>
      </c>
      <c r="K3425" s="360">
        <v>0</v>
      </c>
      <c r="L3425" s="344">
        <v>196.01</v>
      </c>
      <c r="M3425" s="360">
        <v>0</v>
      </c>
      <c r="N3425" s="344">
        <v>166.08</v>
      </c>
      <c r="O3425" s="360">
        <v>0</v>
      </c>
      <c r="P3425" s="344">
        <v>178.85</v>
      </c>
      <c r="Q3425" s="360">
        <v>0</v>
      </c>
      <c r="R3425" s="344">
        <v>161.63999999999999</v>
      </c>
    </row>
    <row r="3426" spans="1:18">
      <c r="A3426" s="296">
        <v>2003841</v>
      </c>
      <c r="B3426" s="343" t="s">
        <v>3454</v>
      </c>
      <c r="C3426" s="296" t="s">
        <v>105</v>
      </c>
      <c r="D3426" s="344">
        <v>2360.5100000000002</v>
      </c>
      <c r="E3426" s="360">
        <v>0</v>
      </c>
      <c r="F3426" s="344">
        <v>103.89</v>
      </c>
      <c r="G3426" s="360">
        <v>0</v>
      </c>
      <c r="H3426" s="344">
        <v>113.06</v>
      </c>
      <c r="I3426" s="360">
        <v>0</v>
      </c>
      <c r="J3426" s="344">
        <v>114.57</v>
      </c>
      <c r="K3426" s="360">
        <v>0</v>
      </c>
      <c r="L3426" s="344">
        <v>120.28</v>
      </c>
      <c r="M3426" s="360">
        <v>0</v>
      </c>
      <c r="N3426" s="344">
        <v>103.54</v>
      </c>
      <c r="O3426" s="360">
        <v>0</v>
      </c>
      <c r="P3426" s="344">
        <v>110.98</v>
      </c>
      <c r="Q3426" s="360">
        <v>0</v>
      </c>
      <c r="R3426" s="344">
        <v>104.77</v>
      </c>
    </row>
    <row r="3427" spans="1:18">
      <c r="A3427" s="296">
        <v>2003771</v>
      </c>
      <c r="B3427" s="343" t="s">
        <v>3455</v>
      </c>
      <c r="C3427" s="296" t="s">
        <v>105</v>
      </c>
      <c r="D3427" s="344">
        <v>310.13</v>
      </c>
      <c r="E3427" s="360">
        <v>0</v>
      </c>
      <c r="F3427" s="344">
        <v>151.44999999999999</v>
      </c>
      <c r="G3427" s="360">
        <v>0</v>
      </c>
      <c r="H3427" s="344">
        <v>160.43</v>
      </c>
      <c r="I3427" s="360">
        <v>0</v>
      </c>
      <c r="J3427" s="344">
        <v>169.88</v>
      </c>
      <c r="K3427" s="360">
        <v>0</v>
      </c>
      <c r="L3427" s="344">
        <v>171.59</v>
      </c>
      <c r="M3427" s="360">
        <v>0</v>
      </c>
      <c r="N3427" s="344">
        <v>144.93</v>
      </c>
      <c r="O3427" s="360">
        <v>0</v>
      </c>
      <c r="P3427" s="344">
        <v>156.22999999999999</v>
      </c>
      <c r="Q3427" s="360">
        <v>0</v>
      </c>
      <c r="R3427" s="344">
        <v>139.91</v>
      </c>
    </row>
    <row r="3428" spans="1:18">
      <c r="A3428" s="296">
        <v>2003876</v>
      </c>
      <c r="B3428" s="343" t="s">
        <v>3456</v>
      </c>
      <c r="C3428" s="296" t="s">
        <v>105</v>
      </c>
      <c r="D3428" s="344">
        <v>285.48</v>
      </c>
      <c r="E3428" s="360">
        <v>0</v>
      </c>
      <c r="F3428" s="344">
        <v>104.33</v>
      </c>
      <c r="G3428" s="360">
        <v>0</v>
      </c>
      <c r="H3428" s="344">
        <v>112.02</v>
      </c>
      <c r="I3428" s="360">
        <v>0</v>
      </c>
      <c r="J3428" s="344">
        <v>116.04</v>
      </c>
      <c r="K3428" s="360">
        <v>0</v>
      </c>
      <c r="L3428" s="344">
        <v>119.49</v>
      </c>
      <c r="M3428" s="360">
        <v>0</v>
      </c>
      <c r="N3428" s="344">
        <v>101.91</v>
      </c>
      <c r="O3428" s="360">
        <v>0</v>
      </c>
      <c r="P3428" s="344">
        <v>109.54</v>
      </c>
      <c r="Q3428" s="360">
        <v>0</v>
      </c>
      <c r="R3428" s="344">
        <v>100.79</v>
      </c>
    </row>
    <row r="3429" spans="1:18">
      <c r="A3429" s="296">
        <v>2003775</v>
      </c>
      <c r="B3429" s="343" t="s">
        <v>3457</v>
      </c>
      <c r="C3429" s="296" t="s">
        <v>105</v>
      </c>
      <c r="D3429" s="344">
        <v>483.64</v>
      </c>
      <c r="E3429" s="360">
        <v>0</v>
      </c>
      <c r="F3429" s="344">
        <v>151.44999999999999</v>
      </c>
      <c r="G3429" s="360">
        <v>0</v>
      </c>
      <c r="H3429" s="344">
        <v>160.43</v>
      </c>
      <c r="I3429" s="360">
        <v>0</v>
      </c>
      <c r="J3429" s="344">
        <v>169.88</v>
      </c>
      <c r="K3429" s="360">
        <v>0</v>
      </c>
      <c r="L3429" s="344">
        <v>171.59</v>
      </c>
      <c r="M3429" s="360">
        <v>0</v>
      </c>
      <c r="N3429" s="344">
        <v>144.93</v>
      </c>
      <c r="O3429" s="360">
        <v>0</v>
      </c>
      <c r="P3429" s="344">
        <v>156.22999999999999</v>
      </c>
      <c r="Q3429" s="360">
        <v>0</v>
      </c>
      <c r="R3429" s="344">
        <v>139.91</v>
      </c>
    </row>
    <row r="3430" spans="1:18">
      <c r="A3430" s="296">
        <v>2003880</v>
      </c>
      <c r="B3430" s="343" t="s">
        <v>3458</v>
      </c>
      <c r="C3430" s="296" t="s">
        <v>105</v>
      </c>
      <c r="D3430" s="344">
        <v>439.07</v>
      </c>
      <c r="E3430" s="360">
        <v>0</v>
      </c>
      <c r="F3430" s="344">
        <v>88.44</v>
      </c>
      <c r="G3430" s="360">
        <v>0</v>
      </c>
      <c r="H3430" s="344">
        <v>95.69</v>
      </c>
      <c r="I3430" s="360">
        <v>0</v>
      </c>
      <c r="J3430" s="344">
        <v>97.87</v>
      </c>
      <c r="K3430" s="360">
        <v>0</v>
      </c>
      <c r="L3430" s="344">
        <v>101.91</v>
      </c>
      <c r="M3430" s="360">
        <v>0</v>
      </c>
      <c r="N3430" s="344">
        <v>87.39</v>
      </c>
      <c r="O3430" s="360">
        <v>0</v>
      </c>
      <c r="P3430" s="344">
        <v>93.78</v>
      </c>
      <c r="Q3430" s="360">
        <v>0</v>
      </c>
      <c r="R3430" s="344">
        <v>87.59</v>
      </c>
    </row>
    <row r="3431" spans="1:18">
      <c r="A3431" s="296">
        <v>2003779</v>
      </c>
      <c r="B3431" s="343" t="s">
        <v>3459</v>
      </c>
      <c r="C3431" s="296" t="s">
        <v>105</v>
      </c>
      <c r="D3431" s="344">
        <v>720.33</v>
      </c>
      <c r="E3431" s="360">
        <v>0</v>
      </c>
      <c r="F3431" s="344">
        <v>142.1</v>
      </c>
      <c r="G3431" s="360">
        <v>0</v>
      </c>
      <c r="H3431" s="344">
        <v>159.61000000000001</v>
      </c>
      <c r="I3431" s="360">
        <v>0</v>
      </c>
      <c r="J3431" s="344">
        <v>137.66999999999999</v>
      </c>
      <c r="K3431" s="360">
        <v>0</v>
      </c>
      <c r="L3431" s="344">
        <v>161.19</v>
      </c>
      <c r="M3431" s="360">
        <v>0</v>
      </c>
      <c r="N3431" s="344">
        <v>153.74</v>
      </c>
      <c r="O3431" s="360">
        <v>0</v>
      </c>
      <c r="P3431" s="344">
        <v>150.26</v>
      </c>
      <c r="Q3431" s="360">
        <v>0</v>
      </c>
      <c r="R3431" s="344">
        <v>153.22</v>
      </c>
    </row>
    <row r="3432" spans="1:18">
      <c r="A3432" s="296">
        <v>2003884</v>
      </c>
      <c r="B3432" s="343" t="s">
        <v>3460</v>
      </c>
      <c r="C3432" s="296" t="s">
        <v>105</v>
      </c>
      <c r="D3432" s="344">
        <v>653.12</v>
      </c>
      <c r="E3432" s="360">
        <v>0</v>
      </c>
      <c r="F3432" s="344">
        <v>178.28</v>
      </c>
      <c r="G3432" s="360">
        <v>0</v>
      </c>
      <c r="H3432" s="344">
        <v>199.57</v>
      </c>
      <c r="I3432" s="360">
        <v>0</v>
      </c>
      <c r="J3432" s="344">
        <v>172.34</v>
      </c>
      <c r="K3432" s="360">
        <v>0</v>
      </c>
      <c r="L3432" s="344">
        <v>201.25</v>
      </c>
      <c r="M3432" s="360">
        <v>0</v>
      </c>
      <c r="N3432" s="344">
        <v>192.22</v>
      </c>
      <c r="O3432" s="360">
        <v>0</v>
      </c>
      <c r="P3432" s="344">
        <v>187.23</v>
      </c>
      <c r="Q3432" s="360">
        <v>0</v>
      </c>
      <c r="R3432" s="344">
        <v>189.95</v>
      </c>
    </row>
    <row r="3433" spans="1:18">
      <c r="A3433" s="296">
        <v>2003783</v>
      </c>
      <c r="B3433" s="343" t="s">
        <v>3461</v>
      </c>
      <c r="C3433" s="296" t="s">
        <v>105</v>
      </c>
      <c r="D3433" s="344">
        <v>1032.24</v>
      </c>
      <c r="E3433" s="360">
        <v>0.28989999999999999</v>
      </c>
      <c r="F3433" s="344">
        <v>814.09</v>
      </c>
      <c r="G3433" s="360">
        <v>0</v>
      </c>
      <c r="H3433" s="344">
        <v>759.98</v>
      </c>
      <c r="I3433" s="360">
        <v>0.32990000000000003</v>
      </c>
      <c r="J3433" s="344">
        <v>770.86</v>
      </c>
      <c r="K3433" s="360">
        <v>0.32069999999999999</v>
      </c>
      <c r="L3433" s="344">
        <v>945.33</v>
      </c>
      <c r="M3433" s="360">
        <v>0</v>
      </c>
      <c r="N3433" s="344">
        <v>937.64</v>
      </c>
      <c r="O3433" s="360">
        <v>2E-3</v>
      </c>
      <c r="P3433" s="344">
        <v>1027.02</v>
      </c>
      <c r="Q3433" s="360">
        <v>1.5E-3</v>
      </c>
      <c r="R3433" s="344">
        <v>855.65</v>
      </c>
    </row>
    <row r="3434" spans="1:18">
      <c r="A3434" s="296">
        <v>2003888</v>
      </c>
      <c r="B3434" s="343" t="s">
        <v>3462</v>
      </c>
      <c r="C3434" s="296" t="s">
        <v>105</v>
      </c>
      <c r="D3434" s="344">
        <v>932.42</v>
      </c>
      <c r="E3434" s="360">
        <v>0.2525</v>
      </c>
      <c r="F3434" s="344">
        <v>965.54</v>
      </c>
      <c r="G3434" s="360">
        <v>0</v>
      </c>
      <c r="H3434" s="344">
        <v>920.41</v>
      </c>
      <c r="I3434" s="360">
        <v>0.27239999999999998</v>
      </c>
      <c r="J3434" s="344">
        <v>940.74</v>
      </c>
      <c r="K3434" s="360">
        <v>0.26279999999999998</v>
      </c>
      <c r="L3434" s="344">
        <v>1116.92</v>
      </c>
      <c r="M3434" s="360">
        <v>0</v>
      </c>
      <c r="N3434" s="344">
        <v>1082.57</v>
      </c>
      <c r="O3434" s="360">
        <v>1.6999999999999999E-3</v>
      </c>
      <c r="P3434" s="344">
        <v>1183.25</v>
      </c>
      <c r="Q3434" s="360">
        <v>1.2999999999999999E-3</v>
      </c>
      <c r="R3434" s="344">
        <v>995.56</v>
      </c>
    </row>
    <row r="3435" spans="1:18">
      <c r="A3435" s="296">
        <v>2003787</v>
      </c>
      <c r="B3435" s="343" t="s">
        <v>3463</v>
      </c>
      <c r="C3435" s="296" t="s">
        <v>105</v>
      </c>
      <c r="D3435" s="344">
        <v>1616.53</v>
      </c>
      <c r="E3435" s="360">
        <v>0.2666</v>
      </c>
      <c r="F3435" s="344">
        <v>992.85</v>
      </c>
      <c r="G3435" s="360">
        <v>0</v>
      </c>
      <c r="H3435" s="344">
        <v>948.72</v>
      </c>
      <c r="I3435" s="360">
        <v>0.28689999999999999</v>
      </c>
      <c r="J3435" s="344">
        <v>968.56</v>
      </c>
      <c r="K3435" s="360">
        <v>0.27750000000000002</v>
      </c>
      <c r="L3435" s="344">
        <v>1143.8699999999999</v>
      </c>
      <c r="M3435" s="360">
        <v>0</v>
      </c>
      <c r="N3435" s="344">
        <v>1113.04</v>
      </c>
      <c r="O3435" s="360">
        <v>1.6999999999999999E-3</v>
      </c>
      <c r="P3435" s="344">
        <v>1214.1199999999999</v>
      </c>
      <c r="Q3435" s="360">
        <v>1.2999999999999999E-3</v>
      </c>
      <c r="R3435" s="344">
        <v>1022.21</v>
      </c>
    </row>
    <row r="3436" spans="1:18">
      <c r="A3436" s="296">
        <v>2003892</v>
      </c>
      <c r="B3436" s="343" t="s">
        <v>3464</v>
      </c>
      <c r="C3436" s="296" t="s">
        <v>105</v>
      </c>
      <c r="D3436" s="344">
        <v>1475.28</v>
      </c>
      <c r="E3436" s="360">
        <v>0.3049</v>
      </c>
      <c r="F3436" s="344">
        <v>841.4</v>
      </c>
      <c r="G3436" s="360">
        <v>0</v>
      </c>
      <c r="H3436" s="344">
        <v>788.29</v>
      </c>
      <c r="I3436" s="360">
        <v>0.3453</v>
      </c>
      <c r="J3436" s="344">
        <v>798.68</v>
      </c>
      <c r="K3436" s="360">
        <v>0.33650000000000002</v>
      </c>
      <c r="L3436" s="344">
        <v>972.28</v>
      </c>
      <c r="M3436" s="360">
        <v>0</v>
      </c>
      <c r="N3436" s="344">
        <v>968.11</v>
      </c>
      <c r="O3436" s="360">
        <v>2E-3</v>
      </c>
      <c r="P3436" s="344">
        <v>1057.8900000000001</v>
      </c>
      <c r="Q3436" s="360">
        <v>1.5E-3</v>
      </c>
      <c r="R3436" s="344">
        <v>882.3</v>
      </c>
    </row>
    <row r="3437" spans="1:18">
      <c r="A3437" s="296">
        <v>2003851</v>
      </c>
      <c r="B3437" s="343" t="s">
        <v>3465</v>
      </c>
      <c r="C3437" s="296" t="s">
        <v>105</v>
      </c>
      <c r="D3437" s="344">
        <v>90.54</v>
      </c>
      <c r="E3437" s="360">
        <v>0.28389999999999999</v>
      </c>
      <c r="F3437" s="344">
        <v>1053.8599999999999</v>
      </c>
      <c r="G3437" s="360">
        <v>0</v>
      </c>
      <c r="H3437" s="344">
        <v>1013.31</v>
      </c>
      <c r="I3437" s="360">
        <v>0.30299999999999999</v>
      </c>
      <c r="J3437" s="344">
        <v>1032.6199999999999</v>
      </c>
      <c r="K3437" s="360">
        <v>0.29389999999999999</v>
      </c>
      <c r="L3437" s="344">
        <v>1206.8800000000001</v>
      </c>
      <c r="M3437" s="360">
        <v>0</v>
      </c>
      <c r="N3437" s="344">
        <v>1178.82</v>
      </c>
      <c r="O3437" s="360">
        <v>1.6000000000000001E-3</v>
      </c>
      <c r="P3437" s="344">
        <v>1281.42</v>
      </c>
      <c r="Q3437" s="360">
        <v>1.1999999999999999E-3</v>
      </c>
      <c r="R3437" s="344">
        <v>1081.8599999999999</v>
      </c>
    </row>
    <row r="3438" spans="1:18">
      <c r="A3438" s="296">
        <v>2003935</v>
      </c>
      <c r="B3438" s="343" t="s">
        <v>3466</v>
      </c>
      <c r="C3438" s="296" t="s">
        <v>105</v>
      </c>
      <c r="D3438" s="344">
        <v>10.09</v>
      </c>
      <c r="E3438" s="360">
        <v>0.32869999999999999</v>
      </c>
      <c r="F3438" s="344">
        <v>881.48</v>
      </c>
      <c r="G3438" s="360">
        <v>0</v>
      </c>
      <c r="H3438" s="344">
        <v>829.89</v>
      </c>
      <c r="I3438" s="360">
        <v>0.36990000000000001</v>
      </c>
      <c r="J3438" s="344">
        <v>839.78</v>
      </c>
      <c r="K3438" s="360">
        <v>0.3614</v>
      </c>
      <c r="L3438" s="344">
        <v>1010.87</v>
      </c>
      <c r="M3438" s="360">
        <v>0</v>
      </c>
      <c r="N3438" s="344">
        <v>1012.74</v>
      </c>
      <c r="O3438" s="360">
        <v>1.9E-3</v>
      </c>
      <c r="P3438" s="344">
        <v>1102.57</v>
      </c>
      <c r="Q3438" s="360">
        <v>1.4E-3</v>
      </c>
      <c r="R3438" s="344">
        <v>920.22</v>
      </c>
    </row>
    <row r="3439" spans="1:18">
      <c r="A3439" s="296">
        <v>2003934</v>
      </c>
      <c r="B3439" s="343" t="s">
        <v>3467</v>
      </c>
      <c r="C3439" s="296" t="s">
        <v>105</v>
      </c>
      <c r="D3439" s="344">
        <v>14.55</v>
      </c>
      <c r="E3439" s="360">
        <v>0.29170000000000001</v>
      </c>
      <c r="F3439" s="344">
        <v>809.93</v>
      </c>
      <c r="G3439" s="360">
        <v>0</v>
      </c>
      <c r="H3439" s="344">
        <v>820.16</v>
      </c>
      <c r="I3439" s="360">
        <v>0.30570000000000003</v>
      </c>
      <c r="J3439" s="344">
        <v>805.59</v>
      </c>
      <c r="K3439" s="360">
        <v>0.30690000000000001</v>
      </c>
      <c r="L3439" s="344">
        <v>948.21</v>
      </c>
      <c r="M3439" s="360">
        <v>0</v>
      </c>
      <c r="N3439" s="344">
        <v>925.47</v>
      </c>
      <c r="O3439" s="360">
        <v>2E-3</v>
      </c>
      <c r="P3439" s="344">
        <v>984.8</v>
      </c>
      <c r="Q3439" s="360">
        <v>1.6000000000000001E-3</v>
      </c>
      <c r="R3439" s="344">
        <v>856.23</v>
      </c>
    </row>
    <row r="3440" spans="1:18">
      <c r="A3440" s="296">
        <v>2003990</v>
      </c>
      <c r="B3440" s="343" t="s">
        <v>3468</v>
      </c>
      <c r="C3440" s="296" t="s">
        <v>105</v>
      </c>
      <c r="D3440" s="344">
        <v>1456.51</v>
      </c>
      <c r="E3440" s="360">
        <v>0.32650000000000001</v>
      </c>
      <c r="F3440" s="344">
        <v>705.6</v>
      </c>
      <c r="G3440" s="360">
        <v>0</v>
      </c>
      <c r="H3440" s="344">
        <v>708.14</v>
      </c>
      <c r="I3440" s="360">
        <v>0.35399999999999998</v>
      </c>
      <c r="J3440" s="344">
        <v>689.55</v>
      </c>
      <c r="K3440" s="360">
        <v>0.35859999999999997</v>
      </c>
      <c r="L3440" s="344">
        <v>828.72</v>
      </c>
      <c r="M3440" s="360">
        <v>0</v>
      </c>
      <c r="N3440" s="344">
        <v>823.56</v>
      </c>
      <c r="O3440" s="360">
        <v>2.3E-3</v>
      </c>
      <c r="P3440" s="344">
        <v>875.26</v>
      </c>
      <c r="Q3440" s="360">
        <v>1.8E-3</v>
      </c>
      <c r="R3440" s="344">
        <v>755.44</v>
      </c>
    </row>
    <row r="3441" spans="1:18">
      <c r="A3441" s="296">
        <v>2003991</v>
      </c>
      <c r="B3441" s="343" t="s">
        <v>3469</v>
      </c>
      <c r="C3441" s="296" t="s">
        <v>105</v>
      </c>
      <c r="D3441" s="344">
        <v>1496.08</v>
      </c>
      <c r="E3441" s="360">
        <v>0.31130000000000002</v>
      </c>
      <c r="F3441" s="344">
        <v>820.67</v>
      </c>
      <c r="G3441" s="360">
        <v>0</v>
      </c>
      <c r="H3441" s="344">
        <v>831.82</v>
      </c>
      <c r="I3441" s="360">
        <v>0.32719999999999999</v>
      </c>
      <c r="J3441" s="344">
        <v>814.72</v>
      </c>
      <c r="K3441" s="360">
        <v>0.32990000000000003</v>
      </c>
      <c r="L3441" s="344">
        <v>956.84</v>
      </c>
      <c r="M3441" s="360">
        <v>0</v>
      </c>
      <c r="N3441" s="344">
        <v>940.71</v>
      </c>
      <c r="O3441" s="360">
        <v>2E-3</v>
      </c>
      <c r="P3441" s="344">
        <v>998.95</v>
      </c>
      <c r="Q3441" s="360">
        <v>1.6000000000000001E-3</v>
      </c>
      <c r="R3441" s="344">
        <v>869.05</v>
      </c>
    </row>
    <row r="3442" spans="1:18">
      <c r="A3442" s="296">
        <v>2003992</v>
      </c>
      <c r="B3442" s="343" t="s">
        <v>3470</v>
      </c>
      <c r="C3442" s="296" t="s">
        <v>105</v>
      </c>
      <c r="D3442" s="344">
        <v>1985.46</v>
      </c>
      <c r="E3442" s="360">
        <v>0.3422</v>
      </c>
      <c r="F3442" s="344">
        <v>732.23</v>
      </c>
      <c r="G3442" s="360">
        <v>0</v>
      </c>
      <c r="H3442" s="344">
        <v>736.13</v>
      </c>
      <c r="I3442" s="360">
        <v>0.36980000000000002</v>
      </c>
      <c r="J3442" s="344">
        <v>716.85</v>
      </c>
      <c r="K3442" s="360">
        <v>0.37490000000000001</v>
      </c>
      <c r="L3442" s="344">
        <v>854.93</v>
      </c>
      <c r="M3442" s="360">
        <v>0</v>
      </c>
      <c r="N3442" s="344">
        <v>853.32</v>
      </c>
      <c r="O3442" s="360">
        <v>2.2000000000000001E-3</v>
      </c>
      <c r="P3442" s="344">
        <v>905.17</v>
      </c>
      <c r="Q3442" s="360">
        <v>1.6999999999999999E-3</v>
      </c>
      <c r="R3442" s="344">
        <v>781.46</v>
      </c>
    </row>
    <row r="3443" spans="1:18">
      <c r="A3443" s="296">
        <v>2003993</v>
      </c>
      <c r="B3443" s="343" t="s">
        <v>3471</v>
      </c>
      <c r="C3443" s="296" t="s">
        <v>105</v>
      </c>
      <c r="D3443" s="344">
        <v>2229.63</v>
      </c>
      <c r="E3443" s="360">
        <v>0.33</v>
      </c>
      <c r="F3443" s="344">
        <v>875.52</v>
      </c>
      <c r="G3443" s="360">
        <v>0</v>
      </c>
      <c r="H3443" s="344">
        <v>890.46</v>
      </c>
      <c r="I3443" s="360">
        <v>0.3448</v>
      </c>
      <c r="J3443" s="344">
        <v>872.01</v>
      </c>
      <c r="K3443" s="360">
        <v>0.34810000000000002</v>
      </c>
      <c r="L3443" s="344">
        <v>1013.07</v>
      </c>
      <c r="M3443" s="360">
        <v>0</v>
      </c>
      <c r="N3443" s="344">
        <v>1000.77</v>
      </c>
      <c r="O3443" s="360">
        <v>1.9E-3</v>
      </c>
      <c r="P3443" s="344">
        <v>1059.8800000000001</v>
      </c>
      <c r="Q3443" s="360">
        <v>1.5E-3</v>
      </c>
      <c r="R3443" s="344">
        <v>923.52</v>
      </c>
    </row>
    <row r="3444" spans="1:18">
      <c r="A3444" s="296">
        <v>2003983</v>
      </c>
      <c r="B3444" s="343" t="s">
        <v>3472</v>
      </c>
      <c r="C3444" s="296" t="s">
        <v>105</v>
      </c>
      <c r="D3444" s="344">
        <v>231.33</v>
      </c>
      <c r="E3444" s="360">
        <v>0.36709999999999998</v>
      </c>
      <c r="F3444" s="344">
        <v>771.63</v>
      </c>
      <c r="G3444" s="360">
        <v>0</v>
      </c>
      <c r="H3444" s="344">
        <v>777.4</v>
      </c>
      <c r="I3444" s="360">
        <v>0.39489999999999997</v>
      </c>
      <c r="J3444" s="344">
        <v>757.44</v>
      </c>
      <c r="K3444" s="360">
        <v>0.4007</v>
      </c>
      <c r="L3444" s="344">
        <v>892.79</v>
      </c>
      <c r="M3444" s="360">
        <v>0</v>
      </c>
      <c r="N3444" s="344">
        <v>897.23</v>
      </c>
      <c r="O3444" s="360">
        <v>2.0999999999999999E-3</v>
      </c>
      <c r="P3444" s="344">
        <v>948.9</v>
      </c>
      <c r="Q3444" s="360">
        <v>1.6999999999999999E-3</v>
      </c>
      <c r="R3444" s="344">
        <v>818.75</v>
      </c>
    </row>
    <row r="3445" spans="1:18">
      <c r="A3445" s="296">
        <v>2003984</v>
      </c>
      <c r="B3445" s="343" t="s">
        <v>3473</v>
      </c>
      <c r="C3445" s="296" t="s">
        <v>105</v>
      </c>
      <c r="D3445" s="344">
        <v>289.44</v>
      </c>
      <c r="E3445" s="360">
        <v>0.23469999999999999</v>
      </c>
      <c r="F3445" s="344">
        <v>943.67</v>
      </c>
      <c r="G3445" s="360">
        <v>0</v>
      </c>
      <c r="H3445" s="344">
        <v>897.66</v>
      </c>
      <c r="I3445" s="360">
        <v>0.25390000000000001</v>
      </c>
      <c r="J3445" s="344">
        <v>917.99</v>
      </c>
      <c r="K3445" s="360">
        <v>0.2445</v>
      </c>
      <c r="L3445" s="344">
        <v>1096.95</v>
      </c>
      <c r="M3445" s="360">
        <v>0</v>
      </c>
      <c r="N3445" s="344">
        <v>1058.33</v>
      </c>
      <c r="O3445" s="360">
        <v>1.8E-3</v>
      </c>
      <c r="P3445" s="344">
        <v>1159.53</v>
      </c>
      <c r="Q3445" s="360">
        <v>1.4E-3</v>
      </c>
      <c r="R3445" s="344">
        <v>976.24</v>
      </c>
    </row>
    <row r="3446" spans="1:18">
      <c r="A3446" s="296">
        <v>2003985</v>
      </c>
      <c r="B3446" s="343" t="s">
        <v>3474</v>
      </c>
      <c r="C3446" s="296" t="s">
        <v>105</v>
      </c>
      <c r="D3446" s="344">
        <v>382.59</v>
      </c>
      <c r="E3446" s="360">
        <v>0.27050000000000002</v>
      </c>
      <c r="F3446" s="344">
        <v>792.22</v>
      </c>
      <c r="G3446" s="360">
        <v>0</v>
      </c>
      <c r="H3446" s="344">
        <v>737.23</v>
      </c>
      <c r="I3446" s="360">
        <v>0.30919999999999997</v>
      </c>
      <c r="J3446" s="344">
        <v>748.11</v>
      </c>
      <c r="K3446" s="360">
        <v>0.30009999999999998</v>
      </c>
      <c r="L3446" s="344">
        <v>925.36</v>
      </c>
      <c r="M3446" s="360">
        <v>0</v>
      </c>
      <c r="N3446" s="344">
        <v>913.4</v>
      </c>
      <c r="O3446" s="360">
        <v>2.0999999999999999E-3</v>
      </c>
      <c r="P3446" s="344">
        <v>1003.3</v>
      </c>
      <c r="Q3446" s="360">
        <v>1.6000000000000001E-3</v>
      </c>
      <c r="R3446" s="344">
        <v>836.33</v>
      </c>
    </row>
    <row r="3447" spans="1:18">
      <c r="A3447" s="296">
        <v>2003986</v>
      </c>
      <c r="B3447" s="343" t="s">
        <v>3475</v>
      </c>
      <c r="C3447" s="296" t="s">
        <v>105</v>
      </c>
      <c r="D3447" s="344">
        <v>557.36</v>
      </c>
      <c r="E3447" s="360">
        <v>0.2346</v>
      </c>
      <c r="F3447" s="344">
        <v>952.22</v>
      </c>
      <c r="G3447" s="360">
        <v>0</v>
      </c>
      <c r="H3447" s="344">
        <v>906.46</v>
      </c>
      <c r="I3447" s="360">
        <v>0.25369999999999998</v>
      </c>
      <c r="J3447" s="344">
        <v>926.3</v>
      </c>
      <c r="K3447" s="360">
        <v>0.2445</v>
      </c>
      <c r="L3447" s="344">
        <v>1106.77</v>
      </c>
      <c r="M3447" s="360">
        <v>0</v>
      </c>
      <c r="N3447" s="344">
        <v>1068</v>
      </c>
      <c r="O3447" s="360">
        <v>1.8E-3</v>
      </c>
      <c r="P3447" s="344">
        <v>1170.04</v>
      </c>
      <c r="Q3447" s="360">
        <v>1.4E-3</v>
      </c>
      <c r="R3447" s="344">
        <v>986.3</v>
      </c>
    </row>
    <row r="3448" spans="1:18">
      <c r="A3448" s="296">
        <v>2003987</v>
      </c>
      <c r="B3448" s="343" t="s">
        <v>3476</v>
      </c>
      <c r="C3448" s="296" t="s">
        <v>105</v>
      </c>
      <c r="D3448" s="344">
        <v>778.34</v>
      </c>
      <c r="E3448" s="360">
        <v>0.26989999999999997</v>
      </c>
      <c r="F3448" s="344">
        <v>800.77</v>
      </c>
      <c r="G3448" s="360">
        <v>0</v>
      </c>
      <c r="H3448" s="344">
        <v>746.03</v>
      </c>
      <c r="I3448" s="360">
        <v>0.30819999999999997</v>
      </c>
      <c r="J3448" s="344">
        <v>756.42</v>
      </c>
      <c r="K3448" s="360">
        <v>0.2994</v>
      </c>
      <c r="L3448" s="344">
        <v>935.18</v>
      </c>
      <c r="M3448" s="360">
        <v>0</v>
      </c>
      <c r="N3448" s="344">
        <v>923.07</v>
      </c>
      <c r="O3448" s="360">
        <v>2E-3</v>
      </c>
      <c r="P3448" s="344">
        <v>1013.81</v>
      </c>
      <c r="Q3448" s="360">
        <v>1.6000000000000001E-3</v>
      </c>
      <c r="R3448" s="344">
        <v>846.39</v>
      </c>
    </row>
    <row r="3449" spans="1:18">
      <c r="A3449" s="296">
        <v>2003988</v>
      </c>
      <c r="B3449" s="343" t="s">
        <v>3477</v>
      </c>
      <c r="C3449" s="296" t="s">
        <v>105</v>
      </c>
      <c r="D3449" s="344">
        <v>823.3</v>
      </c>
      <c r="E3449" s="360">
        <v>0.24399999999999999</v>
      </c>
      <c r="F3449" s="344">
        <v>999.51</v>
      </c>
      <c r="G3449" s="360">
        <v>0</v>
      </c>
      <c r="H3449" s="344">
        <v>956.77</v>
      </c>
      <c r="I3449" s="360">
        <v>0.26179999999999998</v>
      </c>
      <c r="J3449" s="344">
        <v>976.08</v>
      </c>
      <c r="K3449" s="360">
        <v>0.253</v>
      </c>
      <c r="L3449" s="344">
        <v>1157.26</v>
      </c>
      <c r="M3449" s="360">
        <v>0</v>
      </c>
      <c r="N3449" s="344">
        <v>1118.56</v>
      </c>
      <c r="O3449" s="360">
        <v>1.6999999999999999E-3</v>
      </c>
      <c r="P3449" s="344">
        <v>1222.47</v>
      </c>
      <c r="Q3449" s="360">
        <v>1.2999999999999999E-3</v>
      </c>
      <c r="R3449" s="344">
        <v>1033.82</v>
      </c>
    </row>
    <row r="3450" spans="1:18">
      <c r="A3450" s="296">
        <v>2003989</v>
      </c>
      <c r="B3450" s="343" t="s">
        <v>3478</v>
      </c>
      <c r="C3450" s="296" t="s">
        <v>105</v>
      </c>
      <c r="D3450" s="344">
        <v>1034.42</v>
      </c>
      <c r="E3450" s="360">
        <v>0.28489999999999999</v>
      </c>
      <c r="F3450" s="344">
        <v>827.13</v>
      </c>
      <c r="G3450" s="360">
        <v>0</v>
      </c>
      <c r="H3450" s="344">
        <v>773.35</v>
      </c>
      <c r="I3450" s="360">
        <v>0.32390000000000002</v>
      </c>
      <c r="J3450" s="344">
        <v>783.24</v>
      </c>
      <c r="K3450" s="360">
        <v>0.31530000000000002</v>
      </c>
      <c r="L3450" s="344">
        <v>961.25</v>
      </c>
      <c r="M3450" s="360">
        <v>0</v>
      </c>
      <c r="N3450" s="344">
        <v>952.48</v>
      </c>
      <c r="O3450" s="360">
        <v>2E-3</v>
      </c>
      <c r="P3450" s="344">
        <v>1043.6199999999999</v>
      </c>
      <c r="Q3450" s="360">
        <v>1.5E-3</v>
      </c>
      <c r="R3450" s="344">
        <v>872.18</v>
      </c>
    </row>
    <row r="3451" spans="1:18">
      <c r="A3451" s="296">
        <v>2003298</v>
      </c>
      <c r="B3451" s="343" t="s">
        <v>3479</v>
      </c>
      <c r="C3451" s="296" t="s">
        <v>105</v>
      </c>
      <c r="D3451" s="344">
        <v>13.16</v>
      </c>
      <c r="E3451" s="360">
        <v>0.29830000000000001</v>
      </c>
      <c r="F3451" s="344">
        <v>1084.4100000000001</v>
      </c>
      <c r="G3451" s="360">
        <v>0</v>
      </c>
      <c r="H3451" s="344">
        <v>1045</v>
      </c>
      <c r="I3451" s="360">
        <v>0.31759999999999999</v>
      </c>
      <c r="J3451" s="344">
        <v>1063.79</v>
      </c>
      <c r="K3451" s="360">
        <v>0.30869999999999997</v>
      </c>
      <c r="L3451" s="344">
        <v>1236.77</v>
      </c>
      <c r="M3451" s="360">
        <v>0</v>
      </c>
      <c r="N3451" s="344">
        <v>1212.8800000000001</v>
      </c>
      <c r="O3451" s="360">
        <v>1.6000000000000001E-3</v>
      </c>
      <c r="P3451" s="344">
        <v>1315.79</v>
      </c>
      <c r="Q3451" s="360">
        <v>1.1999999999999999E-3</v>
      </c>
      <c r="R3451" s="344">
        <v>1111.3599999999999</v>
      </c>
    </row>
    <row r="3452" spans="1:18">
      <c r="A3452" s="296">
        <v>2003297</v>
      </c>
      <c r="B3452" s="343" t="s">
        <v>3480</v>
      </c>
      <c r="C3452" s="296" t="s">
        <v>105</v>
      </c>
      <c r="D3452" s="344">
        <v>16.21</v>
      </c>
      <c r="E3452" s="360">
        <v>0.34370000000000001</v>
      </c>
      <c r="F3452" s="344">
        <v>912.03</v>
      </c>
      <c r="G3452" s="360">
        <v>0</v>
      </c>
      <c r="H3452" s="344">
        <v>861.58</v>
      </c>
      <c r="I3452" s="360">
        <v>0.38519999999999999</v>
      </c>
      <c r="J3452" s="344">
        <v>870.95</v>
      </c>
      <c r="K3452" s="360">
        <v>0.377</v>
      </c>
      <c r="L3452" s="344">
        <v>1040.76</v>
      </c>
      <c r="M3452" s="360">
        <v>0</v>
      </c>
      <c r="N3452" s="344">
        <v>1046.8</v>
      </c>
      <c r="O3452" s="360">
        <v>1.8E-3</v>
      </c>
      <c r="P3452" s="344">
        <v>1136.94</v>
      </c>
      <c r="Q3452" s="360">
        <v>1.4E-3</v>
      </c>
      <c r="R3452" s="344">
        <v>949.72</v>
      </c>
    </row>
    <row r="3453" spans="1:18">
      <c r="A3453" s="296">
        <v>2003315</v>
      </c>
      <c r="B3453" s="343" t="s">
        <v>3481</v>
      </c>
      <c r="C3453" s="296" t="s">
        <v>105</v>
      </c>
      <c r="D3453" s="344">
        <v>95.34</v>
      </c>
      <c r="E3453" s="360">
        <v>0.2722</v>
      </c>
      <c r="F3453" s="344">
        <v>788.06</v>
      </c>
      <c r="G3453" s="360">
        <v>0</v>
      </c>
      <c r="H3453" s="344">
        <v>797.41</v>
      </c>
      <c r="I3453" s="360">
        <v>0.28589999999999999</v>
      </c>
      <c r="J3453" s="344">
        <v>782.84</v>
      </c>
      <c r="K3453" s="360">
        <v>0.2868</v>
      </c>
      <c r="L3453" s="344">
        <v>928.24</v>
      </c>
      <c r="M3453" s="360">
        <v>0</v>
      </c>
      <c r="N3453" s="344">
        <v>901.23</v>
      </c>
      <c r="O3453" s="360">
        <v>2.0999999999999999E-3</v>
      </c>
      <c r="P3453" s="344">
        <v>961.08</v>
      </c>
      <c r="Q3453" s="360">
        <v>1.6000000000000001E-3</v>
      </c>
      <c r="R3453" s="344">
        <v>836.91</v>
      </c>
    </row>
    <row r="3454" spans="1:18">
      <c r="A3454" s="296">
        <v>2003314</v>
      </c>
      <c r="B3454" s="343" t="s">
        <v>3482</v>
      </c>
      <c r="C3454" s="296" t="s">
        <v>105</v>
      </c>
      <c r="D3454" s="344">
        <v>76.150000000000006</v>
      </c>
      <c r="E3454" s="360">
        <v>0.30559999999999998</v>
      </c>
      <c r="F3454" s="344">
        <v>683.73</v>
      </c>
      <c r="G3454" s="360">
        <v>0</v>
      </c>
      <c r="H3454" s="344">
        <v>685.39</v>
      </c>
      <c r="I3454" s="360">
        <v>0.33260000000000001</v>
      </c>
      <c r="J3454" s="344">
        <v>666.8</v>
      </c>
      <c r="K3454" s="360">
        <v>0.3367</v>
      </c>
      <c r="L3454" s="344">
        <v>808.75</v>
      </c>
      <c r="M3454" s="360">
        <v>0</v>
      </c>
      <c r="N3454" s="344">
        <v>799.32</v>
      </c>
      <c r="O3454" s="360">
        <v>2.3999999999999998E-3</v>
      </c>
      <c r="P3454" s="344">
        <v>851.54</v>
      </c>
      <c r="Q3454" s="360">
        <v>1.9E-3</v>
      </c>
      <c r="R3454" s="344">
        <v>736.12</v>
      </c>
    </row>
    <row r="3455" spans="1:18">
      <c r="A3455" s="296">
        <v>2003313</v>
      </c>
      <c r="B3455" s="343" t="s">
        <v>3483</v>
      </c>
      <c r="C3455" s="296" t="s">
        <v>105</v>
      </c>
      <c r="D3455" s="344">
        <v>119.54</v>
      </c>
      <c r="E3455" s="360">
        <v>0.27579999999999999</v>
      </c>
      <c r="F3455" s="344">
        <v>780.04</v>
      </c>
      <c r="G3455" s="360">
        <v>0</v>
      </c>
      <c r="H3455" s="344">
        <v>789.56</v>
      </c>
      <c r="I3455" s="360">
        <v>0.29120000000000001</v>
      </c>
      <c r="J3455" s="344">
        <v>772.46</v>
      </c>
      <c r="K3455" s="360">
        <v>0.29320000000000002</v>
      </c>
      <c r="L3455" s="344">
        <v>919.74</v>
      </c>
      <c r="M3455" s="360">
        <v>0</v>
      </c>
      <c r="N3455" s="344">
        <v>895.67</v>
      </c>
      <c r="O3455" s="360">
        <v>2.0999999999999999E-3</v>
      </c>
      <c r="P3455" s="344">
        <v>954.87</v>
      </c>
      <c r="Q3455" s="360">
        <v>1.6999999999999999E-3</v>
      </c>
      <c r="R3455" s="344">
        <v>833.14</v>
      </c>
    </row>
    <row r="3456" spans="1:18">
      <c r="A3456" s="296">
        <v>2003312</v>
      </c>
      <c r="B3456" s="343" t="s">
        <v>3484</v>
      </c>
      <c r="C3456" s="296" t="s">
        <v>105</v>
      </c>
      <c r="D3456" s="344">
        <v>95.54</v>
      </c>
      <c r="E3456" s="360">
        <v>0.30480000000000002</v>
      </c>
      <c r="F3456" s="344">
        <v>691.6</v>
      </c>
      <c r="G3456" s="360">
        <v>0</v>
      </c>
      <c r="H3456" s="344">
        <v>693.87</v>
      </c>
      <c r="I3456" s="360">
        <v>0.33139999999999997</v>
      </c>
      <c r="J3456" s="344">
        <v>674.59</v>
      </c>
      <c r="K3456" s="360">
        <v>0.3357</v>
      </c>
      <c r="L3456" s="344">
        <v>817.83</v>
      </c>
      <c r="M3456" s="360">
        <v>0</v>
      </c>
      <c r="N3456" s="344">
        <v>808.28</v>
      </c>
      <c r="O3456" s="360">
        <v>2.3E-3</v>
      </c>
      <c r="P3456" s="344">
        <v>861.09</v>
      </c>
      <c r="Q3456" s="360">
        <v>1.8E-3</v>
      </c>
      <c r="R3456" s="344">
        <v>745.55</v>
      </c>
    </row>
    <row r="3457" spans="1:18">
      <c r="A3457" s="296">
        <v>2003311</v>
      </c>
      <c r="B3457" s="343" t="s">
        <v>3485</v>
      </c>
      <c r="C3457" s="296" t="s">
        <v>105</v>
      </c>
      <c r="D3457" s="344">
        <v>42.28</v>
      </c>
      <c r="E3457" s="360">
        <v>0.28620000000000001</v>
      </c>
      <c r="F3457" s="344">
        <v>821.17</v>
      </c>
      <c r="G3457" s="360">
        <v>0</v>
      </c>
      <c r="H3457" s="344">
        <v>833.92</v>
      </c>
      <c r="I3457" s="360">
        <v>0.30030000000000001</v>
      </c>
      <c r="J3457" s="344">
        <v>815.47</v>
      </c>
      <c r="K3457" s="360">
        <v>0.3029</v>
      </c>
      <c r="L3457" s="344">
        <v>963.45</v>
      </c>
      <c r="M3457" s="360">
        <v>0</v>
      </c>
      <c r="N3457" s="344">
        <v>940.51</v>
      </c>
      <c r="O3457" s="360">
        <v>2E-3</v>
      </c>
      <c r="P3457" s="344">
        <v>1000.93</v>
      </c>
      <c r="Q3457" s="360">
        <v>1.6000000000000001E-3</v>
      </c>
      <c r="R3457" s="344">
        <v>875.48</v>
      </c>
    </row>
    <row r="3458" spans="1:18">
      <c r="A3458" s="296">
        <v>2003310</v>
      </c>
      <c r="B3458" s="343" t="s">
        <v>3486</v>
      </c>
      <c r="C3458" s="296" t="s">
        <v>105</v>
      </c>
      <c r="D3458" s="344">
        <v>53.36</v>
      </c>
      <c r="E3458" s="360">
        <v>0.32069999999999999</v>
      </c>
      <c r="F3458" s="344">
        <v>717.28</v>
      </c>
      <c r="G3458" s="360">
        <v>0</v>
      </c>
      <c r="H3458" s="344">
        <v>720.86</v>
      </c>
      <c r="I3458" s="360">
        <v>0.34739999999999999</v>
      </c>
      <c r="J3458" s="344">
        <v>700.9</v>
      </c>
      <c r="K3458" s="360">
        <v>0.35239999999999999</v>
      </c>
      <c r="L3458" s="344">
        <v>843.17</v>
      </c>
      <c r="M3458" s="360">
        <v>0</v>
      </c>
      <c r="N3458" s="344">
        <v>836.97</v>
      </c>
      <c r="O3458" s="360">
        <v>2.3E-3</v>
      </c>
      <c r="P3458" s="344">
        <v>889.95</v>
      </c>
      <c r="Q3458" s="360">
        <v>1.8E-3</v>
      </c>
      <c r="R3458" s="344">
        <v>770.71</v>
      </c>
    </row>
    <row r="3459" spans="1:18">
      <c r="A3459" s="296">
        <v>2003296</v>
      </c>
      <c r="B3459" s="343" t="s">
        <v>3487</v>
      </c>
      <c r="C3459" s="296" t="s">
        <v>105</v>
      </c>
      <c r="D3459" s="344">
        <v>13.16</v>
      </c>
      <c r="E3459" s="360">
        <v>0.3453</v>
      </c>
      <c r="F3459" s="344">
        <v>905.39</v>
      </c>
      <c r="G3459" s="360">
        <v>0</v>
      </c>
      <c r="H3459" s="344">
        <v>921.82</v>
      </c>
      <c r="I3459" s="360">
        <v>0.36</v>
      </c>
      <c r="J3459" s="344">
        <v>902.67</v>
      </c>
      <c r="K3459" s="360">
        <v>0.36380000000000001</v>
      </c>
      <c r="L3459" s="344">
        <v>1042.23</v>
      </c>
      <c r="M3459" s="360">
        <v>0</v>
      </c>
      <c r="N3459" s="344">
        <v>1034.1099999999999</v>
      </c>
      <c r="O3459" s="360">
        <v>1.8E-3</v>
      </c>
      <c r="P3459" s="344">
        <v>1093.3</v>
      </c>
      <c r="Q3459" s="360">
        <v>1.4E-3</v>
      </c>
      <c r="R3459" s="344">
        <v>952.39</v>
      </c>
    </row>
    <row r="3460" spans="1:18">
      <c r="A3460" s="296">
        <v>2003295</v>
      </c>
      <c r="B3460" s="343" t="s">
        <v>3488</v>
      </c>
      <c r="C3460" s="296" t="s">
        <v>105</v>
      </c>
      <c r="D3460" s="344">
        <v>16.21</v>
      </c>
      <c r="E3460" s="360">
        <v>0.3826</v>
      </c>
      <c r="F3460" s="344">
        <v>801.5</v>
      </c>
      <c r="G3460" s="360">
        <v>0</v>
      </c>
      <c r="H3460" s="344">
        <v>808.76</v>
      </c>
      <c r="I3460" s="360">
        <v>0.4103</v>
      </c>
      <c r="J3460" s="344">
        <v>788.1</v>
      </c>
      <c r="K3460" s="360">
        <v>0.41670000000000001</v>
      </c>
      <c r="L3460" s="344">
        <v>921.95</v>
      </c>
      <c r="M3460" s="360">
        <v>0</v>
      </c>
      <c r="N3460" s="344">
        <v>930.57</v>
      </c>
      <c r="O3460" s="360">
        <v>2E-3</v>
      </c>
      <c r="P3460" s="344">
        <v>982.32</v>
      </c>
      <c r="Q3460" s="360">
        <v>1.6000000000000001E-3</v>
      </c>
      <c r="R3460" s="344">
        <v>847.62</v>
      </c>
    </row>
    <row r="3461" spans="1:18">
      <c r="A3461" s="296">
        <v>2003309</v>
      </c>
      <c r="B3461" s="343" t="s">
        <v>3489</v>
      </c>
      <c r="C3461" s="296" t="s">
        <v>105</v>
      </c>
      <c r="D3461" s="344">
        <v>95.34</v>
      </c>
      <c r="E3461" s="360">
        <v>0.3926</v>
      </c>
      <c r="F3461" s="344">
        <v>1272.57</v>
      </c>
      <c r="G3461" s="360">
        <v>0</v>
      </c>
      <c r="H3461" s="344">
        <v>1244.3399999999999</v>
      </c>
      <c r="I3461" s="360">
        <v>0.41260000000000002</v>
      </c>
      <c r="J3461" s="344">
        <v>1259.71</v>
      </c>
      <c r="K3461" s="360">
        <v>0.40479999999999999</v>
      </c>
      <c r="L3461" s="344">
        <v>1413.71</v>
      </c>
      <c r="M3461" s="360">
        <v>0</v>
      </c>
      <c r="N3461" s="344">
        <v>1422.53</v>
      </c>
      <c r="O3461" s="360">
        <v>1.2999999999999999E-3</v>
      </c>
      <c r="P3461" s="344">
        <v>1521.59</v>
      </c>
      <c r="Q3461" s="360">
        <v>1E-3</v>
      </c>
      <c r="R3461" s="344">
        <v>1285.1600000000001</v>
      </c>
    </row>
    <row r="3462" spans="1:18">
      <c r="A3462" s="296">
        <v>2003308</v>
      </c>
      <c r="B3462" s="343" t="s">
        <v>3490</v>
      </c>
      <c r="C3462" s="296" t="s">
        <v>105</v>
      </c>
      <c r="D3462" s="344">
        <v>76.150000000000006</v>
      </c>
      <c r="E3462" s="360">
        <v>0.44219999999999998</v>
      </c>
      <c r="F3462" s="344">
        <v>1100.19</v>
      </c>
      <c r="G3462" s="360">
        <v>0</v>
      </c>
      <c r="H3462" s="344">
        <v>1060.92</v>
      </c>
      <c r="I3462" s="360">
        <v>0.4839</v>
      </c>
      <c r="J3462" s="344">
        <v>1066.8699999999999</v>
      </c>
      <c r="K3462" s="360">
        <v>0.47799999999999998</v>
      </c>
      <c r="L3462" s="344">
        <v>1217.7</v>
      </c>
      <c r="M3462" s="360">
        <v>0</v>
      </c>
      <c r="N3462" s="344">
        <v>1256.45</v>
      </c>
      <c r="O3462" s="360">
        <v>1.5E-3</v>
      </c>
      <c r="P3462" s="344">
        <v>1342.74</v>
      </c>
      <c r="Q3462" s="360">
        <v>1.1999999999999999E-3</v>
      </c>
      <c r="R3462" s="344">
        <v>1123.52</v>
      </c>
    </row>
    <row r="3463" spans="1:18">
      <c r="A3463" s="296">
        <v>2003307</v>
      </c>
      <c r="B3463" s="343" t="s">
        <v>3491</v>
      </c>
      <c r="C3463" s="296" t="s">
        <v>105</v>
      </c>
      <c r="D3463" s="344">
        <v>119.54</v>
      </c>
      <c r="E3463" s="360">
        <v>0.42020000000000002</v>
      </c>
      <c r="F3463" s="344">
        <v>1346.7</v>
      </c>
      <c r="G3463" s="360">
        <v>0</v>
      </c>
      <c r="H3463" s="344">
        <v>1321.66</v>
      </c>
      <c r="I3463" s="360">
        <v>0.44019999999999998</v>
      </c>
      <c r="J3463" s="344">
        <v>1336.2</v>
      </c>
      <c r="K3463" s="360">
        <v>0.43280000000000002</v>
      </c>
      <c r="L3463" s="344">
        <v>1484</v>
      </c>
      <c r="M3463" s="360">
        <v>0</v>
      </c>
      <c r="N3463" s="344">
        <v>1505.02</v>
      </c>
      <c r="O3463" s="360">
        <v>1.2999999999999999E-3</v>
      </c>
      <c r="P3463" s="344">
        <v>1603.47</v>
      </c>
      <c r="Q3463" s="360">
        <v>1E-3</v>
      </c>
      <c r="R3463" s="344">
        <v>1354.03</v>
      </c>
    </row>
    <row r="3464" spans="1:18">
      <c r="A3464" s="296">
        <v>2003306</v>
      </c>
      <c r="B3464" s="343" t="s">
        <v>3492</v>
      </c>
      <c r="C3464" s="296" t="s">
        <v>105</v>
      </c>
      <c r="D3464" s="344">
        <v>95.54</v>
      </c>
      <c r="E3464" s="360">
        <v>0.47</v>
      </c>
      <c r="F3464" s="344">
        <v>1174.32</v>
      </c>
      <c r="G3464" s="360">
        <v>0</v>
      </c>
      <c r="H3464" s="344">
        <v>1138.24</v>
      </c>
      <c r="I3464" s="360">
        <v>0.51119999999999999</v>
      </c>
      <c r="J3464" s="344">
        <v>1143.3599999999999</v>
      </c>
      <c r="K3464" s="360">
        <v>0.50580000000000003</v>
      </c>
      <c r="L3464" s="344">
        <v>1287.99</v>
      </c>
      <c r="M3464" s="360">
        <v>0</v>
      </c>
      <c r="N3464" s="344">
        <v>1338.94</v>
      </c>
      <c r="O3464" s="360">
        <v>1.4E-3</v>
      </c>
      <c r="P3464" s="344">
        <v>1424.62</v>
      </c>
      <c r="Q3464" s="360">
        <v>1.1000000000000001E-3</v>
      </c>
      <c r="R3464" s="344">
        <v>1192.3900000000001</v>
      </c>
    </row>
    <row r="3465" spans="1:18">
      <c r="A3465" s="296">
        <v>2003305</v>
      </c>
      <c r="B3465" s="343" t="s">
        <v>3493</v>
      </c>
      <c r="C3465" s="296" t="s">
        <v>105</v>
      </c>
      <c r="D3465" s="344">
        <v>42.28</v>
      </c>
      <c r="E3465" s="360">
        <v>0.44369999999999998</v>
      </c>
      <c r="F3465" s="344">
        <v>1094.23</v>
      </c>
      <c r="G3465" s="360">
        <v>0</v>
      </c>
      <c r="H3465" s="344">
        <v>1121.49</v>
      </c>
      <c r="I3465" s="360">
        <v>0.45779999999999998</v>
      </c>
      <c r="J3465" s="344">
        <v>1099.0999999999999</v>
      </c>
      <c r="K3465" s="360">
        <v>0.46400000000000002</v>
      </c>
      <c r="L3465" s="344">
        <v>1219.9000000000001</v>
      </c>
      <c r="M3465" s="360">
        <v>0</v>
      </c>
      <c r="N3465" s="344">
        <v>1244.48</v>
      </c>
      <c r="O3465" s="360">
        <v>1.5E-3</v>
      </c>
      <c r="P3465" s="344">
        <v>1300.05</v>
      </c>
      <c r="Q3465" s="360">
        <v>1.1999999999999999E-3</v>
      </c>
      <c r="R3465" s="344">
        <v>1126.82</v>
      </c>
    </row>
    <row r="3466" spans="1:18">
      <c r="A3466" s="296">
        <v>2003304</v>
      </c>
      <c r="B3466" s="343" t="s">
        <v>3494</v>
      </c>
      <c r="C3466" s="296" t="s">
        <v>105</v>
      </c>
      <c r="D3466" s="344">
        <v>53.36</v>
      </c>
      <c r="E3466" s="360">
        <v>0.48270000000000002</v>
      </c>
      <c r="F3466" s="344">
        <v>990.34</v>
      </c>
      <c r="G3466" s="360">
        <v>0</v>
      </c>
      <c r="H3466" s="344">
        <v>1008.43</v>
      </c>
      <c r="I3466" s="360">
        <v>0.5091</v>
      </c>
      <c r="J3466" s="344">
        <v>984.53</v>
      </c>
      <c r="K3466" s="360">
        <v>0.51790000000000003</v>
      </c>
      <c r="L3466" s="344">
        <v>1099.6199999999999</v>
      </c>
      <c r="M3466" s="360">
        <v>0</v>
      </c>
      <c r="N3466" s="344">
        <v>1140.94</v>
      </c>
      <c r="O3466" s="360">
        <v>1.6999999999999999E-3</v>
      </c>
      <c r="P3466" s="344">
        <v>1189.07</v>
      </c>
      <c r="Q3466" s="360">
        <v>1.2999999999999999E-3</v>
      </c>
      <c r="R3466" s="344">
        <v>1022.05</v>
      </c>
    </row>
    <row r="3467" spans="1:18">
      <c r="A3467" s="296">
        <v>2105846</v>
      </c>
      <c r="B3467" s="343" t="s">
        <v>3495</v>
      </c>
      <c r="C3467" s="296" t="s">
        <v>1461</v>
      </c>
      <c r="D3467" s="344">
        <v>540.54</v>
      </c>
      <c r="E3467" s="360">
        <v>0.47160000000000002</v>
      </c>
      <c r="F3467" s="344">
        <v>1167.68</v>
      </c>
      <c r="G3467" s="360">
        <v>0</v>
      </c>
      <c r="H3467" s="344">
        <v>1198.48</v>
      </c>
      <c r="I3467" s="360">
        <v>0.48549999999999999</v>
      </c>
      <c r="J3467" s="344">
        <v>1175.08</v>
      </c>
      <c r="K3467" s="360">
        <v>0.49220000000000003</v>
      </c>
      <c r="L3467" s="344">
        <v>1289.46</v>
      </c>
      <c r="M3467" s="360">
        <v>0</v>
      </c>
      <c r="N3467" s="344">
        <v>1326.25</v>
      </c>
      <c r="O3467" s="360">
        <v>1.4E-3</v>
      </c>
      <c r="P3467" s="344">
        <v>1380.98</v>
      </c>
      <c r="Q3467" s="360">
        <v>1.1000000000000001E-3</v>
      </c>
      <c r="R3467" s="344">
        <v>1195.06</v>
      </c>
    </row>
    <row r="3468" spans="1:18">
      <c r="A3468" s="296">
        <v>2105929</v>
      </c>
      <c r="B3468" s="343" t="s">
        <v>3496</v>
      </c>
      <c r="C3468" s="296" t="s">
        <v>1461</v>
      </c>
      <c r="D3468" s="344">
        <v>607.49</v>
      </c>
      <c r="E3468" s="360">
        <v>0.51029999999999998</v>
      </c>
      <c r="F3468" s="344">
        <v>1063.79</v>
      </c>
      <c r="G3468" s="360">
        <v>0</v>
      </c>
      <c r="H3468" s="344">
        <v>1085.42</v>
      </c>
      <c r="I3468" s="360">
        <v>0.53600000000000003</v>
      </c>
      <c r="J3468" s="344">
        <v>1060.51</v>
      </c>
      <c r="K3468" s="360">
        <v>0.5454</v>
      </c>
      <c r="L3468" s="344">
        <v>1169.18</v>
      </c>
      <c r="M3468" s="360">
        <v>0</v>
      </c>
      <c r="N3468" s="344">
        <v>1222.71</v>
      </c>
      <c r="O3468" s="360">
        <v>1.5E-3</v>
      </c>
      <c r="P3468" s="344">
        <v>1270</v>
      </c>
      <c r="Q3468" s="360">
        <v>1.1999999999999999E-3</v>
      </c>
      <c r="R3468" s="344">
        <v>1090.29</v>
      </c>
    </row>
    <row r="3469" spans="1:18">
      <c r="A3469" s="296">
        <v>2105933</v>
      </c>
      <c r="B3469" s="343" t="s">
        <v>3497</v>
      </c>
      <c r="C3469" s="296" t="s">
        <v>1461</v>
      </c>
      <c r="D3469" s="344">
        <v>674.45</v>
      </c>
      <c r="E3469" s="360">
        <v>0.24429999999999999</v>
      </c>
      <c r="F3469" s="344">
        <v>955.39</v>
      </c>
      <c r="G3469" s="360">
        <v>0</v>
      </c>
      <c r="H3469" s="344">
        <v>909.85</v>
      </c>
      <c r="I3469" s="360">
        <v>0.26390000000000002</v>
      </c>
      <c r="J3469" s="344">
        <v>930.18</v>
      </c>
      <c r="K3469" s="360">
        <v>0.25440000000000002</v>
      </c>
      <c r="L3469" s="344">
        <v>1107.6600000000001</v>
      </c>
      <c r="M3469" s="360">
        <v>0</v>
      </c>
      <c r="N3469" s="344">
        <v>1071.32</v>
      </c>
      <c r="O3469" s="360">
        <v>1.8E-3</v>
      </c>
      <c r="P3469" s="344">
        <v>1172.24</v>
      </c>
      <c r="Q3469" s="360">
        <v>1.2999999999999999E-3</v>
      </c>
      <c r="R3469" s="344">
        <v>986.6</v>
      </c>
    </row>
    <row r="3470" spans="1:18">
      <c r="A3470" s="296">
        <v>2106293</v>
      </c>
      <c r="B3470" s="343" t="s">
        <v>3498</v>
      </c>
      <c r="C3470" s="296" t="s">
        <v>1461</v>
      </c>
      <c r="D3470" s="344">
        <v>216.65</v>
      </c>
      <c r="E3470" s="360">
        <v>0.28100000000000003</v>
      </c>
      <c r="F3470" s="344">
        <v>803.94</v>
      </c>
      <c r="G3470" s="360">
        <v>0</v>
      </c>
      <c r="H3470" s="344">
        <v>749.42</v>
      </c>
      <c r="I3470" s="360">
        <v>0.32040000000000002</v>
      </c>
      <c r="J3470" s="344">
        <v>760.3</v>
      </c>
      <c r="K3470" s="360">
        <v>0.31130000000000002</v>
      </c>
      <c r="L3470" s="344">
        <v>936.07</v>
      </c>
      <c r="M3470" s="360">
        <v>0</v>
      </c>
      <c r="N3470" s="344">
        <v>926.39</v>
      </c>
      <c r="O3470" s="360">
        <v>2E-3</v>
      </c>
      <c r="P3470" s="344">
        <v>1016.01</v>
      </c>
      <c r="Q3470" s="360">
        <v>1.6000000000000001E-3</v>
      </c>
      <c r="R3470" s="344">
        <v>846.69</v>
      </c>
    </row>
    <row r="3471" spans="1:18">
      <c r="A3471" s="296">
        <v>2108165</v>
      </c>
      <c r="B3471" s="343" t="s">
        <v>3499</v>
      </c>
      <c r="C3471" s="296" t="s">
        <v>222</v>
      </c>
      <c r="D3471" s="344">
        <v>38.78</v>
      </c>
      <c r="E3471" s="360">
        <v>0.2445</v>
      </c>
      <c r="F3471" s="344">
        <v>964.5</v>
      </c>
      <c r="G3471" s="360">
        <v>0</v>
      </c>
      <c r="H3471" s="344">
        <v>919.23</v>
      </c>
      <c r="I3471" s="360">
        <v>0.26400000000000001</v>
      </c>
      <c r="J3471" s="344">
        <v>939.07</v>
      </c>
      <c r="K3471" s="360">
        <v>0.25480000000000003</v>
      </c>
      <c r="L3471" s="344">
        <v>1117.98</v>
      </c>
      <c r="M3471" s="360">
        <v>0</v>
      </c>
      <c r="N3471" s="344">
        <v>1081.6099999999999</v>
      </c>
      <c r="O3471" s="360">
        <v>1.6999999999999999E-3</v>
      </c>
      <c r="P3471" s="344">
        <v>1183.3599999999999</v>
      </c>
      <c r="Q3471" s="360">
        <v>1.2999999999999999E-3</v>
      </c>
      <c r="R3471" s="344">
        <v>997.15</v>
      </c>
    </row>
    <row r="3472" spans="1:18">
      <c r="A3472" s="296">
        <v>2108166</v>
      </c>
      <c r="B3472" s="343" t="s">
        <v>3500</v>
      </c>
      <c r="C3472" s="296" t="s">
        <v>222</v>
      </c>
      <c r="D3472" s="344">
        <v>27.03</v>
      </c>
      <c r="E3472" s="360">
        <v>0.28079999999999999</v>
      </c>
      <c r="F3472" s="344">
        <v>813.05</v>
      </c>
      <c r="G3472" s="360">
        <v>0</v>
      </c>
      <c r="H3472" s="344">
        <v>758.8</v>
      </c>
      <c r="I3472" s="360">
        <v>0.31990000000000002</v>
      </c>
      <c r="J3472" s="344">
        <v>769.19</v>
      </c>
      <c r="K3472" s="360">
        <v>0.311</v>
      </c>
      <c r="L3472" s="344">
        <v>946.39</v>
      </c>
      <c r="M3472" s="360">
        <v>0</v>
      </c>
      <c r="N3472" s="344">
        <v>936.68</v>
      </c>
      <c r="O3472" s="360">
        <v>2E-3</v>
      </c>
      <c r="P3472" s="344">
        <v>1027.1300000000001</v>
      </c>
      <c r="Q3472" s="360">
        <v>1.5E-3</v>
      </c>
      <c r="R3472" s="344">
        <v>857.24</v>
      </c>
    </row>
    <row r="3473" spans="1:18">
      <c r="A3473" s="296">
        <v>2108167</v>
      </c>
      <c r="B3473" s="343" t="s">
        <v>3501</v>
      </c>
      <c r="C3473" s="296" t="s">
        <v>222</v>
      </c>
      <c r="D3473" s="344">
        <v>24.03</v>
      </c>
      <c r="E3473" s="360">
        <v>0.2792</v>
      </c>
      <c r="F3473" s="344">
        <v>1047.0999999999999</v>
      </c>
      <c r="G3473" s="360">
        <v>0</v>
      </c>
      <c r="H3473" s="344">
        <v>1006.27</v>
      </c>
      <c r="I3473" s="360">
        <v>0.29809999999999998</v>
      </c>
      <c r="J3473" s="344">
        <v>1025.58</v>
      </c>
      <c r="K3473" s="360">
        <v>0.28910000000000002</v>
      </c>
      <c r="L3473" s="344">
        <v>1200.7</v>
      </c>
      <c r="M3473" s="360">
        <v>0</v>
      </c>
      <c r="N3473" s="344">
        <v>1171.32</v>
      </c>
      <c r="O3473" s="360">
        <v>1.6000000000000001E-3</v>
      </c>
      <c r="P3473" s="344">
        <v>1274.08</v>
      </c>
      <c r="Q3473" s="360">
        <v>1.1999999999999999E-3</v>
      </c>
      <c r="R3473" s="344">
        <v>1075.8800000000001</v>
      </c>
    </row>
    <row r="3474" spans="1:18">
      <c r="A3474" s="296">
        <v>2108168</v>
      </c>
      <c r="B3474" s="343" t="s">
        <v>3502</v>
      </c>
      <c r="C3474" s="296" t="s">
        <v>222</v>
      </c>
      <c r="D3474" s="344">
        <v>23.27</v>
      </c>
      <c r="E3474" s="360">
        <v>0.3236</v>
      </c>
      <c r="F3474" s="344">
        <v>874.72</v>
      </c>
      <c r="G3474" s="360">
        <v>0</v>
      </c>
      <c r="H3474" s="344">
        <v>822.85</v>
      </c>
      <c r="I3474" s="360">
        <v>0.36449999999999999</v>
      </c>
      <c r="J3474" s="344">
        <v>832.74</v>
      </c>
      <c r="K3474" s="360">
        <v>0.35599999999999998</v>
      </c>
      <c r="L3474" s="344">
        <v>1004.69</v>
      </c>
      <c r="M3474" s="360">
        <v>0</v>
      </c>
      <c r="N3474" s="344">
        <v>1005.24</v>
      </c>
      <c r="O3474" s="360">
        <v>1.9E-3</v>
      </c>
      <c r="P3474" s="344">
        <v>1095.23</v>
      </c>
      <c r="Q3474" s="360">
        <v>1.4E-3</v>
      </c>
      <c r="R3474" s="344">
        <v>914.24</v>
      </c>
    </row>
    <row r="3475" spans="1:18">
      <c r="A3475" s="296">
        <v>2108169</v>
      </c>
      <c r="B3475" s="343" t="s">
        <v>3503</v>
      </c>
      <c r="C3475" s="296" t="s">
        <v>222</v>
      </c>
      <c r="D3475" s="344">
        <v>59.22</v>
      </c>
      <c r="E3475" s="360">
        <v>0.30509999999999998</v>
      </c>
      <c r="F3475" s="344">
        <v>1094.79</v>
      </c>
      <c r="G3475" s="360">
        <v>0</v>
      </c>
      <c r="H3475" s="344">
        <v>1055.81</v>
      </c>
      <c r="I3475" s="360">
        <v>0.3246</v>
      </c>
      <c r="J3475" s="344">
        <v>1074.5999999999999</v>
      </c>
      <c r="K3475" s="360">
        <v>0.31569999999999998</v>
      </c>
      <c r="L3475" s="344">
        <v>1246.26</v>
      </c>
      <c r="M3475" s="360">
        <v>0</v>
      </c>
      <c r="N3475" s="344">
        <v>1224.4000000000001</v>
      </c>
      <c r="O3475" s="360">
        <v>1.5E-3</v>
      </c>
      <c r="P3475" s="344">
        <v>1327.06</v>
      </c>
      <c r="Q3475" s="360">
        <v>1.1999999999999999E-3</v>
      </c>
      <c r="R3475" s="344">
        <v>1120.54</v>
      </c>
    </row>
    <row r="3476" spans="1:18">
      <c r="A3476" s="296">
        <v>2108170</v>
      </c>
      <c r="B3476" s="343" t="s">
        <v>3504</v>
      </c>
      <c r="C3476" s="296" t="s">
        <v>222</v>
      </c>
      <c r="D3476" s="344">
        <v>42.04</v>
      </c>
      <c r="E3476" s="360">
        <v>0.35110000000000002</v>
      </c>
      <c r="F3476" s="344">
        <v>922.41</v>
      </c>
      <c r="G3476" s="360">
        <v>0</v>
      </c>
      <c r="H3476" s="344">
        <v>872.39</v>
      </c>
      <c r="I3476" s="360">
        <v>0.39279999999999998</v>
      </c>
      <c r="J3476" s="344">
        <v>881.76</v>
      </c>
      <c r="K3476" s="360">
        <v>0.38469999999999999</v>
      </c>
      <c r="L3476" s="344">
        <v>1050.25</v>
      </c>
      <c r="M3476" s="360">
        <v>0</v>
      </c>
      <c r="N3476" s="344">
        <v>1058.32</v>
      </c>
      <c r="O3476" s="360">
        <v>1.8E-3</v>
      </c>
      <c r="P3476" s="344">
        <v>1148.21</v>
      </c>
      <c r="Q3476" s="360">
        <v>1.4E-3</v>
      </c>
      <c r="R3476" s="344">
        <v>958.9</v>
      </c>
    </row>
    <row r="3477" spans="1:18">
      <c r="A3477" s="296">
        <v>2108171</v>
      </c>
      <c r="B3477" s="343" t="s">
        <v>3505</v>
      </c>
      <c r="C3477" s="296" t="s">
        <v>222</v>
      </c>
      <c r="D3477" s="344">
        <v>38.19</v>
      </c>
      <c r="E3477" s="360">
        <v>0.2828</v>
      </c>
      <c r="F3477" s="344">
        <v>799.78</v>
      </c>
      <c r="G3477" s="360">
        <v>0</v>
      </c>
      <c r="H3477" s="344">
        <v>809.6</v>
      </c>
      <c r="I3477" s="360">
        <v>0.29659999999999997</v>
      </c>
      <c r="J3477" s="344">
        <v>795.03</v>
      </c>
      <c r="K3477" s="360">
        <v>0.29770000000000002</v>
      </c>
      <c r="L3477" s="344">
        <v>938.95</v>
      </c>
      <c r="M3477" s="360">
        <v>0</v>
      </c>
      <c r="N3477" s="344">
        <v>914.22</v>
      </c>
      <c r="O3477" s="360">
        <v>2.0999999999999999E-3</v>
      </c>
      <c r="P3477" s="344">
        <v>973.79</v>
      </c>
      <c r="Q3477" s="360">
        <v>1.6000000000000001E-3</v>
      </c>
      <c r="R3477" s="344">
        <v>847.27</v>
      </c>
    </row>
    <row r="3478" spans="1:18">
      <c r="A3478" s="296">
        <v>2108172</v>
      </c>
      <c r="B3478" s="343" t="s">
        <v>3506</v>
      </c>
      <c r="C3478" s="296" t="s">
        <v>222</v>
      </c>
      <c r="D3478" s="344">
        <v>38.31</v>
      </c>
      <c r="E3478" s="360">
        <v>0.31690000000000002</v>
      </c>
      <c r="F3478" s="344">
        <v>695.45</v>
      </c>
      <c r="G3478" s="360">
        <v>0</v>
      </c>
      <c r="H3478" s="344">
        <v>697.58</v>
      </c>
      <c r="I3478" s="360">
        <v>0.34429999999999999</v>
      </c>
      <c r="J3478" s="344">
        <v>678.99</v>
      </c>
      <c r="K3478" s="360">
        <v>0.34860000000000002</v>
      </c>
      <c r="L3478" s="344">
        <v>819.46</v>
      </c>
      <c r="M3478" s="360">
        <v>0</v>
      </c>
      <c r="N3478" s="344">
        <v>812.31</v>
      </c>
      <c r="O3478" s="360">
        <v>2.3E-3</v>
      </c>
      <c r="P3478" s="344">
        <v>864.25</v>
      </c>
      <c r="Q3478" s="360">
        <v>1.8E-3</v>
      </c>
      <c r="R3478" s="344">
        <v>746.48</v>
      </c>
    </row>
    <row r="3479" spans="1:18">
      <c r="A3479" s="296">
        <v>2106292</v>
      </c>
      <c r="B3479" s="343" t="s">
        <v>3507</v>
      </c>
      <c r="C3479" s="296" t="s">
        <v>1461</v>
      </c>
      <c r="D3479" s="344">
        <v>159.94999999999999</v>
      </c>
      <c r="E3479" s="360">
        <v>0.28689999999999999</v>
      </c>
      <c r="F3479" s="344">
        <v>792.32</v>
      </c>
      <c r="G3479" s="360">
        <v>0</v>
      </c>
      <c r="H3479" s="344">
        <v>802.33</v>
      </c>
      <c r="I3479" s="360">
        <v>0.30249999999999999</v>
      </c>
      <c r="J3479" s="344">
        <v>785.23</v>
      </c>
      <c r="K3479" s="360">
        <v>0.30470000000000003</v>
      </c>
      <c r="L3479" s="344">
        <v>930.95</v>
      </c>
      <c r="M3479" s="360">
        <v>0</v>
      </c>
      <c r="N3479" s="344">
        <v>909.28</v>
      </c>
      <c r="O3479" s="360">
        <v>2.0999999999999999E-3</v>
      </c>
      <c r="P3479" s="344">
        <v>968.19</v>
      </c>
      <c r="Q3479" s="360">
        <v>1.6000000000000001E-3</v>
      </c>
      <c r="R3479" s="344">
        <v>843.99</v>
      </c>
    </row>
    <row r="3480" spans="1:18">
      <c r="A3480" s="296">
        <v>2106291</v>
      </c>
      <c r="B3480" s="343" t="s">
        <v>3508</v>
      </c>
      <c r="C3480" s="296" t="s">
        <v>1461</v>
      </c>
      <c r="D3480" s="344">
        <v>230.87</v>
      </c>
      <c r="E3480" s="360">
        <v>0.3165</v>
      </c>
      <c r="F3480" s="344">
        <v>703.88</v>
      </c>
      <c r="G3480" s="360">
        <v>0</v>
      </c>
      <c r="H3480" s="344">
        <v>706.64</v>
      </c>
      <c r="I3480" s="360">
        <v>0.34350000000000003</v>
      </c>
      <c r="J3480" s="344">
        <v>687.36</v>
      </c>
      <c r="K3480" s="360">
        <v>0.34810000000000002</v>
      </c>
      <c r="L3480" s="344">
        <v>829.04</v>
      </c>
      <c r="M3480" s="360">
        <v>0</v>
      </c>
      <c r="N3480" s="344">
        <v>821.89</v>
      </c>
      <c r="O3480" s="360">
        <v>2.3E-3</v>
      </c>
      <c r="P3480" s="344">
        <v>874.41</v>
      </c>
      <c r="Q3480" s="360">
        <v>1.8E-3</v>
      </c>
      <c r="R3480" s="344">
        <v>756.4</v>
      </c>
    </row>
    <row r="3481" spans="1:18">
      <c r="A3481" s="296">
        <v>2106235</v>
      </c>
      <c r="B3481" s="343" t="s">
        <v>3509</v>
      </c>
      <c r="C3481" s="296" t="s">
        <v>222</v>
      </c>
      <c r="D3481" s="344">
        <v>3.63</v>
      </c>
      <c r="E3481" s="360">
        <v>0.32490000000000002</v>
      </c>
      <c r="F3481" s="344">
        <v>868.76</v>
      </c>
      <c r="G3481" s="360">
        <v>0</v>
      </c>
      <c r="H3481" s="344">
        <v>883.42</v>
      </c>
      <c r="I3481" s="360">
        <v>0.33950000000000002</v>
      </c>
      <c r="J3481" s="344">
        <v>864.97</v>
      </c>
      <c r="K3481" s="360">
        <v>0.34279999999999999</v>
      </c>
      <c r="L3481" s="344">
        <v>1006.89</v>
      </c>
      <c r="M3481" s="360">
        <v>0</v>
      </c>
      <c r="N3481" s="344">
        <v>993.27</v>
      </c>
      <c r="O3481" s="360">
        <v>1.9E-3</v>
      </c>
      <c r="P3481" s="344">
        <v>1052.54</v>
      </c>
      <c r="Q3481" s="360">
        <v>1.5E-3</v>
      </c>
      <c r="R3481" s="344">
        <v>917.54</v>
      </c>
    </row>
    <row r="3482" spans="1:18">
      <c r="A3482" s="296">
        <v>2106232</v>
      </c>
      <c r="B3482" s="343" t="s">
        <v>3510</v>
      </c>
      <c r="C3482" s="296" t="s">
        <v>26</v>
      </c>
      <c r="D3482" s="344">
        <v>20.05</v>
      </c>
      <c r="E3482" s="360">
        <v>0.36170000000000002</v>
      </c>
      <c r="F3482" s="344">
        <v>764.87</v>
      </c>
      <c r="G3482" s="360">
        <v>0</v>
      </c>
      <c r="H3482" s="344">
        <v>770.36</v>
      </c>
      <c r="I3482" s="360">
        <v>0.38940000000000002</v>
      </c>
      <c r="J3482" s="344">
        <v>750.4</v>
      </c>
      <c r="K3482" s="360">
        <v>0.39510000000000001</v>
      </c>
      <c r="L3482" s="344">
        <v>886.61</v>
      </c>
      <c r="M3482" s="360">
        <v>0</v>
      </c>
      <c r="N3482" s="344">
        <v>889.73</v>
      </c>
      <c r="O3482" s="360">
        <v>2.0999999999999999E-3</v>
      </c>
      <c r="P3482" s="344">
        <v>941.56</v>
      </c>
      <c r="Q3482" s="360">
        <v>1.6999999999999999E-3</v>
      </c>
      <c r="R3482" s="344">
        <v>812.77</v>
      </c>
    </row>
    <row r="3483" spans="1:18">
      <c r="A3483" s="296">
        <v>2106233</v>
      </c>
      <c r="B3483" s="343" t="s">
        <v>3511</v>
      </c>
      <c r="C3483" s="296" t="s">
        <v>26</v>
      </c>
      <c r="D3483" s="344">
        <v>15.29</v>
      </c>
      <c r="E3483" s="360">
        <v>0.39029999999999998</v>
      </c>
      <c r="F3483" s="344">
        <v>811.88</v>
      </c>
      <c r="G3483" s="360">
        <v>0</v>
      </c>
      <c r="H3483" s="344">
        <v>819.57</v>
      </c>
      <c r="I3483" s="360">
        <v>0.41810000000000003</v>
      </c>
      <c r="J3483" s="344">
        <v>798.91</v>
      </c>
      <c r="K3483" s="360">
        <v>0.42459999999999998</v>
      </c>
      <c r="L3483" s="344">
        <v>931.44</v>
      </c>
      <c r="M3483" s="360">
        <v>0</v>
      </c>
      <c r="N3483" s="344">
        <v>942.09</v>
      </c>
      <c r="O3483" s="360">
        <v>2E-3</v>
      </c>
      <c r="P3483" s="344">
        <v>993.59</v>
      </c>
      <c r="Q3483" s="360">
        <v>1.6000000000000001E-3</v>
      </c>
      <c r="R3483" s="344">
        <v>856.8</v>
      </c>
    </row>
    <row r="3484" spans="1:18">
      <c r="A3484" s="296">
        <v>2105605</v>
      </c>
      <c r="B3484" s="343" t="s">
        <v>3512</v>
      </c>
      <c r="C3484" s="296" t="s">
        <v>222</v>
      </c>
      <c r="D3484" s="344">
        <v>62.63</v>
      </c>
      <c r="E3484" s="360">
        <v>0.35260000000000002</v>
      </c>
      <c r="F3484" s="344">
        <v>915.77</v>
      </c>
      <c r="G3484" s="360">
        <v>0</v>
      </c>
      <c r="H3484" s="344">
        <v>932.63</v>
      </c>
      <c r="I3484" s="360">
        <v>0.3674</v>
      </c>
      <c r="J3484" s="344">
        <v>913.48</v>
      </c>
      <c r="K3484" s="360">
        <v>0.37130000000000002</v>
      </c>
      <c r="L3484" s="344">
        <v>1051.72</v>
      </c>
      <c r="M3484" s="360">
        <v>0</v>
      </c>
      <c r="N3484" s="344">
        <v>1045.6300000000001</v>
      </c>
      <c r="O3484" s="360">
        <v>1.8E-3</v>
      </c>
      <c r="P3484" s="344">
        <v>1104.57</v>
      </c>
      <c r="Q3484" s="360">
        <v>1.4E-3</v>
      </c>
      <c r="R3484" s="344">
        <v>961.57</v>
      </c>
    </row>
    <row r="3485" spans="1:18">
      <c r="A3485" s="296">
        <v>2106298</v>
      </c>
      <c r="B3485" s="343" t="s">
        <v>3513</v>
      </c>
      <c r="C3485" s="296" t="s">
        <v>105</v>
      </c>
      <c r="D3485" s="344">
        <v>38.159999999999997</v>
      </c>
      <c r="E3485" s="360">
        <v>0.58250000000000002</v>
      </c>
      <c r="F3485" s="344">
        <v>2424.5500000000002</v>
      </c>
      <c r="G3485" s="360">
        <v>0</v>
      </c>
      <c r="H3485" s="344">
        <v>1133.44</v>
      </c>
      <c r="I3485" s="360">
        <v>3.0999999999999999E-3</v>
      </c>
      <c r="J3485" s="344">
        <v>1850.04</v>
      </c>
      <c r="K3485" s="360">
        <v>0.59470000000000001</v>
      </c>
      <c r="L3485" s="344">
        <v>2567.2600000000002</v>
      </c>
      <c r="M3485" s="360">
        <v>0</v>
      </c>
      <c r="N3485" s="344">
        <v>2230.87</v>
      </c>
      <c r="O3485" s="360">
        <v>8.0000000000000004E-4</v>
      </c>
      <c r="P3485" s="344">
        <v>2090.0700000000002</v>
      </c>
      <c r="Q3485" s="360">
        <v>0.5272</v>
      </c>
      <c r="R3485" s="344">
        <v>1952.11</v>
      </c>
    </row>
    <row r="3486" spans="1:18">
      <c r="A3486" s="296">
        <v>2106295</v>
      </c>
      <c r="B3486" s="343" t="s">
        <v>3514</v>
      </c>
      <c r="C3486" s="296" t="s">
        <v>105</v>
      </c>
      <c r="D3486" s="344">
        <v>19.86</v>
      </c>
      <c r="E3486" s="360">
        <v>0.63109999999999999</v>
      </c>
      <c r="F3486" s="344">
        <v>2252.17</v>
      </c>
      <c r="G3486" s="360">
        <v>0</v>
      </c>
      <c r="H3486" s="344">
        <v>950.02</v>
      </c>
      <c r="I3486" s="360">
        <v>3.7000000000000002E-3</v>
      </c>
      <c r="J3486" s="344">
        <v>1657.2</v>
      </c>
      <c r="K3486" s="360">
        <v>0.66390000000000005</v>
      </c>
      <c r="L3486" s="344">
        <v>2371.25</v>
      </c>
      <c r="M3486" s="360">
        <v>0</v>
      </c>
      <c r="N3486" s="344">
        <v>2064.79</v>
      </c>
      <c r="O3486" s="360">
        <v>8.9999999999999998E-4</v>
      </c>
      <c r="P3486" s="344">
        <v>1911.22</v>
      </c>
      <c r="Q3486" s="360">
        <v>0.57650000000000001</v>
      </c>
      <c r="R3486" s="344">
        <v>1790.47</v>
      </c>
    </row>
    <row r="3487" spans="1:18">
      <c r="A3487" s="296">
        <v>2106294</v>
      </c>
      <c r="B3487" s="343" t="s">
        <v>3515</v>
      </c>
      <c r="C3487" s="296" t="s">
        <v>105</v>
      </c>
      <c r="D3487" s="344">
        <v>25.55</v>
      </c>
      <c r="E3487" s="360">
        <v>0.63239999999999996</v>
      </c>
      <c r="F3487" s="344">
        <v>2246.21</v>
      </c>
      <c r="G3487" s="360">
        <v>0</v>
      </c>
      <c r="H3487" s="344">
        <v>1010.59</v>
      </c>
      <c r="I3487" s="360">
        <v>3.3999999999999998E-3</v>
      </c>
      <c r="J3487" s="344">
        <v>1689.43</v>
      </c>
      <c r="K3487" s="360">
        <v>0.65129999999999999</v>
      </c>
      <c r="L3487" s="344">
        <v>2373.4499999999998</v>
      </c>
      <c r="M3487" s="360">
        <v>0</v>
      </c>
      <c r="N3487" s="344">
        <v>2052.8200000000002</v>
      </c>
      <c r="O3487" s="360">
        <v>8.9999999999999998E-4</v>
      </c>
      <c r="P3487" s="344">
        <v>1868.53</v>
      </c>
      <c r="Q3487" s="360">
        <v>0.5897</v>
      </c>
      <c r="R3487" s="344">
        <v>1793.77</v>
      </c>
    </row>
    <row r="3488" spans="1:18">
      <c r="A3488" s="296">
        <v>2106297</v>
      </c>
      <c r="B3488" s="343" t="s">
        <v>3516</v>
      </c>
      <c r="C3488" s="296" t="s">
        <v>105</v>
      </c>
      <c r="D3488" s="344">
        <v>31.1</v>
      </c>
      <c r="E3488" s="360">
        <v>0.66810000000000003</v>
      </c>
      <c r="F3488" s="344">
        <v>2142.3200000000002</v>
      </c>
      <c r="G3488" s="360">
        <v>0</v>
      </c>
      <c r="H3488" s="344">
        <v>897.53</v>
      </c>
      <c r="I3488" s="360">
        <v>3.8999999999999998E-3</v>
      </c>
      <c r="J3488" s="344">
        <v>1574.86</v>
      </c>
      <c r="K3488" s="360">
        <v>0.6986</v>
      </c>
      <c r="L3488" s="344">
        <v>2253.17</v>
      </c>
      <c r="M3488" s="360">
        <v>0</v>
      </c>
      <c r="N3488" s="344">
        <v>1949.28</v>
      </c>
      <c r="O3488" s="360">
        <v>1E-3</v>
      </c>
      <c r="P3488" s="344">
        <v>1757.55</v>
      </c>
      <c r="Q3488" s="360">
        <v>0.62690000000000001</v>
      </c>
      <c r="R3488" s="344">
        <v>1689</v>
      </c>
    </row>
    <row r="3489" spans="1:18">
      <c r="A3489" s="296">
        <v>2106296</v>
      </c>
      <c r="B3489" s="343" t="s">
        <v>3517</v>
      </c>
      <c r="C3489" s="296" t="s">
        <v>105</v>
      </c>
      <c r="D3489" s="344">
        <v>49.03</v>
      </c>
      <c r="E3489" s="360">
        <v>0.50009999999999999</v>
      </c>
      <c r="F3489" s="344">
        <v>1904.98</v>
      </c>
      <c r="G3489" s="360">
        <v>0</v>
      </c>
      <c r="H3489" s="344">
        <v>987.51</v>
      </c>
      <c r="I3489" s="360">
        <v>3.5000000000000001E-3</v>
      </c>
      <c r="J3489" s="344">
        <v>1494.84</v>
      </c>
      <c r="K3489" s="360">
        <v>0.51229999999999998</v>
      </c>
      <c r="L3489" s="344">
        <v>2054.79</v>
      </c>
      <c r="M3489" s="360">
        <v>0</v>
      </c>
      <c r="N3489" s="344">
        <v>1796.15</v>
      </c>
      <c r="O3489" s="360">
        <v>1.1000000000000001E-3</v>
      </c>
      <c r="P3489" s="344">
        <v>1730.64</v>
      </c>
      <c r="Q3489" s="360">
        <v>0.44340000000000002</v>
      </c>
      <c r="R3489" s="344">
        <v>1589.69</v>
      </c>
    </row>
    <row r="3490" spans="1:18">
      <c r="A3490" s="296">
        <v>2306731</v>
      </c>
      <c r="B3490" s="343" t="s">
        <v>3518</v>
      </c>
      <c r="C3490" s="296" t="s">
        <v>113</v>
      </c>
      <c r="D3490" s="344">
        <v>0.67</v>
      </c>
      <c r="E3490" s="360">
        <v>0.55410000000000004</v>
      </c>
      <c r="F3490" s="344">
        <v>1726.64</v>
      </c>
      <c r="G3490" s="360">
        <v>0</v>
      </c>
      <c r="H3490" s="344">
        <v>864.66</v>
      </c>
      <c r="I3490" s="360">
        <v>4.0000000000000001E-3</v>
      </c>
      <c r="J3490" s="344">
        <v>1334.23</v>
      </c>
      <c r="K3490" s="360">
        <v>0.57389999999999997</v>
      </c>
      <c r="L3490" s="344">
        <v>1860.98</v>
      </c>
      <c r="M3490" s="360">
        <v>0</v>
      </c>
      <c r="N3490" s="344">
        <v>1618.1</v>
      </c>
      <c r="O3490" s="360">
        <v>1.1999999999999999E-3</v>
      </c>
      <c r="P3490" s="344">
        <v>1509.1</v>
      </c>
      <c r="Q3490" s="360">
        <v>0.50849999999999995</v>
      </c>
      <c r="R3490" s="344">
        <v>1431.35</v>
      </c>
    </row>
    <row r="3491" spans="1:18">
      <c r="A3491" s="296">
        <v>2306728</v>
      </c>
      <c r="B3491" s="343" t="s">
        <v>3519</v>
      </c>
      <c r="C3491" s="296" t="s">
        <v>105</v>
      </c>
      <c r="D3491" s="344">
        <v>1660.24</v>
      </c>
      <c r="E3491" s="360">
        <v>0.55269999999999997</v>
      </c>
      <c r="F3491" s="344">
        <v>1732.6</v>
      </c>
      <c r="G3491" s="360">
        <v>0</v>
      </c>
      <c r="H3491" s="344">
        <v>804.09</v>
      </c>
      <c r="I3491" s="360">
        <v>4.3E-3</v>
      </c>
      <c r="J3491" s="344">
        <v>1302</v>
      </c>
      <c r="K3491" s="360">
        <v>0.58809999999999996</v>
      </c>
      <c r="L3491" s="344">
        <v>1858.78</v>
      </c>
      <c r="M3491" s="360">
        <v>0</v>
      </c>
      <c r="N3491" s="344">
        <v>1630.07</v>
      </c>
      <c r="O3491" s="360">
        <v>1.1999999999999999E-3</v>
      </c>
      <c r="P3491" s="344">
        <v>1551.79</v>
      </c>
      <c r="Q3491" s="360">
        <v>0.4945</v>
      </c>
      <c r="R3491" s="344">
        <v>1428.05</v>
      </c>
    </row>
    <row r="3492" spans="1:18">
      <c r="A3492" s="296">
        <v>2306729</v>
      </c>
      <c r="B3492" s="343" t="s">
        <v>3520</v>
      </c>
      <c r="C3492" s="296" t="s">
        <v>105</v>
      </c>
      <c r="D3492" s="344">
        <v>2022.69</v>
      </c>
      <c r="E3492" s="360">
        <v>0.59409999999999996</v>
      </c>
      <c r="F3492" s="344">
        <v>1622.75</v>
      </c>
      <c r="G3492" s="360">
        <v>0</v>
      </c>
      <c r="H3492" s="344">
        <v>751.6</v>
      </c>
      <c r="I3492" s="360">
        <v>4.5999999999999999E-3</v>
      </c>
      <c r="J3492" s="344">
        <v>1219.6600000000001</v>
      </c>
      <c r="K3492" s="360">
        <v>0.62780000000000002</v>
      </c>
      <c r="L3492" s="344">
        <v>1740.7</v>
      </c>
      <c r="M3492" s="360">
        <v>0</v>
      </c>
      <c r="N3492" s="344">
        <v>1514.56</v>
      </c>
      <c r="O3492" s="360">
        <v>1.1999999999999999E-3</v>
      </c>
      <c r="P3492" s="344">
        <v>1398.12</v>
      </c>
      <c r="Q3492" s="360">
        <v>0.54879999999999995</v>
      </c>
      <c r="R3492" s="344">
        <v>1326.58</v>
      </c>
    </row>
    <row r="3493" spans="1:18">
      <c r="A3493" s="296">
        <v>2306727</v>
      </c>
      <c r="B3493" s="343" t="s">
        <v>3521</v>
      </c>
      <c r="C3493" s="296" t="s">
        <v>105</v>
      </c>
      <c r="D3493" s="344">
        <v>388.5</v>
      </c>
      <c r="E3493" s="360">
        <v>0.96589999999999998</v>
      </c>
      <c r="F3493" s="344">
        <v>859.23</v>
      </c>
      <c r="G3493" s="360">
        <v>0</v>
      </c>
      <c r="H3493" s="344">
        <v>892.89</v>
      </c>
      <c r="I3493" s="360">
        <v>0.96779999999999999</v>
      </c>
      <c r="J3493" s="344">
        <v>893.29</v>
      </c>
      <c r="K3493" s="360">
        <v>0.96740000000000004</v>
      </c>
      <c r="L3493" s="344">
        <v>790.87</v>
      </c>
      <c r="M3493" s="360">
        <v>0</v>
      </c>
      <c r="N3493" s="344">
        <v>953.87</v>
      </c>
      <c r="O3493" s="360">
        <v>0</v>
      </c>
      <c r="P3493" s="344">
        <v>930.63</v>
      </c>
      <c r="Q3493" s="360">
        <v>0</v>
      </c>
      <c r="R3493" s="344">
        <v>768.77</v>
      </c>
    </row>
    <row r="3494" spans="1:18">
      <c r="A3494" s="296">
        <v>2306730</v>
      </c>
      <c r="B3494" s="343" t="s">
        <v>3522</v>
      </c>
      <c r="C3494" s="296" t="s">
        <v>222</v>
      </c>
      <c r="D3494" s="344">
        <v>131.32</v>
      </c>
      <c r="E3494" s="360">
        <v>0.96389999999999998</v>
      </c>
      <c r="F3494" s="344">
        <v>860.86</v>
      </c>
      <c r="G3494" s="360">
        <v>0</v>
      </c>
      <c r="H3494" s="344">
        <v>894.86</v>
      </c>
      <c r="I3494" s="360">
        <v>0.9657</v>
      </c>
      <c r="J3494" s="344">
        <v>894.95</v>
      </c>
      <c r="K3494" s="360">
        <v>0.96560000000000001</v>
      </c>
      <c r="L3494" s="344">
        <v>792.93</v>
      </c>
      <c r="M3494" s="360">
        <v>0</v>
      </c>
      <c r="N3494" s="344">
        <v>955.76</v>
      </c>
      <c r="O3494" s="360">
        <v>0</v>
      </c>
      <c r="P3494" s="344">
        <v>932.63</v>
      </c>
      <c r="Q3494" s="360">
        <v>0</v>
      </c>
      <c r="R3494" s="344">
        <v>771</v>
      </c>
    </row>
    <row r="3495" spans="1:18">
      <c r="A3495" s="296">
        <v>2306726</v>
      </c>
      <c r="B3495" s="343" t="s">
        <v>3523</v>
      </c>
      <c r="C3495" s="296" t="s">
        <v>105</v>
      </c>
      <c r="D3495" s="344">
        <v>253.91</v>
      </c>
      <c r="E3495" s="360">
        <v>0.96299999999999997</v>
      </c>
      <c r="F3495" s="344">
        <v>887.79</v>
      </c>
      <c r="G3495" s="360">
        <v>0</v>
      </c>
      <c r="H3495" s="344">
        <v>923.16</v>
      </c>
      <c r="I3495" s="360">
        <v>0.96460000000000001</v>
      </c>
      <c r="J3495" s="344">
        <v>922.93</v>
      </c>
      <c r="K3495" s="360">
        <v>0.96479999999999999</v>
      </c>
      <c r="L3495" s="344">
        <v>818.07</v>
      </c>
      <c r="M3495" s="360">
        <v>0</v>
      </c>
      <c r="N3495" s="344">
        <v>985.71</v>
      </c>
      <c r="O3495" s="360">
        <v>0</v>
      </c>
      <c r="P3495" s="344">
        <v>962.07</v>
      </c>
      <c r="Q3495" s="360">
        <v>0</v>
      </c>
      <c r="R3495" s="344">
        <v>795.61</v>
      </c>
    </row>
    <row r="3496" spans="1:18">
      <c r="A3496" s="296">
        <v>2306076</v>
      </c>
      <c r="B3496" s="343" t="s">
        <v>3524</v>
      </c>
      <c r="C3496" s="296" t="s">
        <v>113</v>
      </c>
      <c r="D3496" s="344">
        <v>12.5</v>
      </c>
      <c r="E3496" s="360">
        <v>0.93669999999999998</v>
      </c>
      <c r="F3496" s="344">
        <v>980.27</v>
      </c>
      <c r="G3496" s="360">
        <v>0</v>
      </c>
      <c r="H3496" s="344">
        <v>1012.88</v>
      </c>
      <c r="I3496" s="360">
        <v>0.94299999999999995</v>
      </c>
      <c r="J3496" s="344">
        <v>1018.68</v>
      </c>
      <c r="K3496" s="360">
        <v>0.93759999999999999</v>
      </c>
      <c r="L3496" s="344">
        <v>905.77</v>
      </c>
      <c r="M3496" s="360">
        <v>0</v>
      </c>
      <c r="N3496" s="344">
        <v>1089.0899999999999</v>
      </c>
      <c r="O3496" s="360">
        <v>0</v>
      </c>
      <c r="P3496" s="344">
        <v>1055.6199999999999</v>
      </c>
      <c r="Q3496" s="360">
        <v>0</v>
      </c>
      <c r="R3496" s="344">
        <v>882.74</v>
      </c>
    </row>
    <row r="3497" spans="1:18">
      <c r="A3497" s="296">
        <v>2306247</v>
      </c>
      <c r="B3497" s="343" t="s">
        <v>3525</v>
      </c>
      <c r="C3497" s="296" t="s">
        <v>222</v>
      </c>
      <c r="D3497" s="344">
        <v>244.06</v>
      </c>
      <c r="E3497" s="360">
        <v>0.88229999999999997</v>
      </c>
      <c r="F3497" s="344">
        <v>737.44</v>
      </c>
      <c r="G3497" s="360">
        <v>0</v>
      </c>
      <c r="H3497" s="344">
        <v>780.05</v>
      </c>
      <c r="I3497" s="360">
        <v>0.88129999999999997</v>
      </c>
      <c r="J3497" s="344">
        <v>770.31</v>
      </c>
      <c r="K3497" s="360">
        <v>0.89239999999999997</v>
      </c>
      <c r="L3497" s="344">
        <v>697.48</v>
      </c>
      <c r="M3497" s="360">
        <v>0</v>
      </c>
      <c r="N3497" s="344">
        <v>820.12</v>
      </c>
      <c r="O3497" s="360">
        <v>0</v>
      </c>
      <c r="P3497" s="344">
        <v>809.33</v>
      </c>
      <c r="Q3497" s="360">
        <v>0</v>
      </c>
      <c r="R3497" s="344">
        <v>678.24</v>
      </c>
    </row>
    <row r="3498" spans="1:18">
      <c r="A3498" s="296">
        <v>2306248</v>
      </c>
      <c r="B3498" s="343" t="s">
        <v>3526</v>
      </c>
      <c r="C3498" s="296" t="s">
        <v>222</v>
      </c>
      <c r="D3498" s="344">
        <v>566.29999999999995</v>
      </c>
      <c r="E3498" s="360">
        <v>0.87329999999999997</v>
      </c>
      <c r="F3498" s="344">
        <v>744.36</v>
      </c>
      <c r="G3498" s="360">
        <v>0</v>
      </c>
      <c r="H3498" s="344">
        <v>788.43</v>
      </c>
      <c r="I3498" s="360">
        <v>0.87190000000000001</v>
      </c>
      <c r="J3498" s="344">
        <v>777.48</v>
      </c>
      <c r="K3498" s="360">
        <v>0.88419999999999999</v>
      </c>
      <c r="L3498" s="344">
        <v>706.19</v>
      </c>
      <c r="M3498" s="360">
        <v>0</v>
      </c>
      <c r="N3498" s="344">
        <v>828.18</v>
      </c>
      <c r="O3498" s="360">
        <v>0</v>
      </c>
      <c r="P3498" s="344">
        <v>817.83</v>
      </c>
      <c r="Q3498" s="360">
        <v>0</v>
      </c>
      <c r="R3498" s="344">
        <v>687.18</v>
      </c>
    </row>
    <row r="3499" spans="1:18">
      <c r="A3499" s="296">
        <v>2306279</v>
      </c>
      <c r="B3499" s="343" t="s">
        <v>3527</v>
      </c>
      <c r="C3499" s="296" t="s">
        <v>222</v>
      </c>
      <c r="D3499" s="344">
        <v>92.63</v>
      </c>
      <c r="E3499" s="360">
        <v>0.86450000000000005</v>
      </c>
      <c r="F3499" s="344">
        <v>751.28</v>
      </c>
      <c r="G3499" s="360">
        <v>0</v>
      </c>
      <c r="H3499" s="344">
        <v>796.83</v>
      </c>
      <c r="I3499" s="360">
        <v>0.86270000000000002</v>
      </c>
      <c r="J3499" s="344">
        <v>784.65</v>
      </c>
      <c r="K3499" s="360">
        <v>0.87609999999999999</v>
      </c>
      <c r="L3499" s="344">
        <v>714.89</v>
      </c>
      <c r="M3499" s="360">
        <v>0</v>
      </c>
      <c r="N3499" s="344">
        <v>836.21</v>
      </c>
      <c r="O3499" s="360">
        <v>0</v>
      </c>
      <c r="P3499" s="344">
        <v>826.32</v>
      </c>
      <c r="Q3499" s="360">
        <v>0</v>
      </c>
      <c r="R3499" s="344">
        <v>696.1</v>
      </c>
    </row>
    <row r="3500" spans="1:18">
      <c r="A3500" s="296">
        <v>2306651</v>
      </c>
      <c r="B3500" s="343" t="s">
        <v>3528</v>
      </c>
      <c r="C3500" s="296" t="s">
        <v>105</v>
      </c>
      <c r="D3500" s="344">
        <v>6703.8</v>
      </c>
      <c r="E3500" s="360">
        <v>0.85580000000000001</v>
      </c>
      <c r="F3500" s="344">
        <v>758.17</v>
      </c>
      <c r="G3500" s="360">
        <v>0</v>
      </c>
      <c r="H3500" s="344">
        <v>805.22</v>
      </c>
      <c r="I3500" s="360">
        <v>0.85370000000000001</v>
      </c>
      <c r="J3500" s="344">
        <v>791.81</v>
      </c>
      <c r="K3500" s="360">
        <v>0.86819999999999997</v>
      </c>
      <c r="L3500" s="344">
        <v>723.59</v>
      </c>
      <c r="M3500" s="360">
        <v>0</v>
      </c>
      <c r="N3500" s="344">
        <v>844.26</v>
      </c>
      <c r="O3500" s="360">
        <v>0</v>
      </c>
      <c r="P3500" s="344">
        <v>834.82</v>
      </c>
      <c r="Q3500" s="360">
        <v>0</v>
      </c>
      <c r="R3500" s="344">
        <v>705.03</v>
      </c>
    </row>
    <row r="3501" spans="1:18">
      <c r="A3501" s="296">
        <v>2306678</v>
      </c>
      <c r="B3501" s="343" t="s">
        <v>3529</v>
      </c>
      <c r="C3501" s="296" t="s">
        <v>105</v>
      </c>
      <c r="D3501" s="344">
        <v>6434.33</v>
      </c>
      <c r="E3501" s="360">
        <v>0.96140000000000003</v>
      </c>
      <c r="F3501" s="344">
        <v>1040.18</v>
      </c>
      <c r="G3501" s="360">
        <v>0</v>
      </c>
      <c r="H3501" s="344">
        <v>1082.82</v>
      </c>
      <c r="I3501" s="360">
        <v>0.96240000000000003</v>
      </c>
      <c r="J3501" s="344">
        <v>1081.32</v>
      </c>
      <c r="K3501" s="360">
        <v>0.9637</v>
      </c>
      <c r="L3501" s="344">
        <v>959.54</v>
      </c>
      <c r="M3501" s="360">
        <v>0</v>
      </c>
      <c r="N3501" s="344">
        <v>1155.08</v>
      </c>
      <c r="O3501" s="360">
        <v>0</v>
      </c>
      <c r="P3501" s="344">
        <v>1128.33</v>
      </c>
      <c r="Q3501" s="360">
        <v>0</v>
      </c>
      <c r="R3501" s="344">
        <v>933.56</v>
      </c>
    </row>
    <row r="3502" spans="1:18">
      <c r="A3502" s="296">
        <v>2306652</v>
      </c>
      <c r="B3502" s="343" t="s">
        <v>3530</v>
      </c>
      <c r="C3502" s="296" t="s">
        <v>105</v>
      </c>
      <c r="D3502" s="344">
        <v>6767.32</v>
      </c>
      <c r="E3502" s="360">
        <v>0.93520000000000003</v>
      </c>
      <c r="F3502" s="344">
        <v>1099.43</v>
      </c>
      <c r="G3502" s="360">
        <v>0</v>
      </c>
      <c r="H3502" s="344">
        <v>1138.27</v>
      </c>
      <c r="I3502" s="360">
        <v>0.94030000000000002</v>
      </c>
      <c r="J3502" s="344">
        <v>1142.45</v>
      </c>
      <c r="K3502" s="360">
        <v>0.93689999999999996</v>
      </c>
      <c r="L3502" s="344">
        <v>1017.51</v>
      </c>
      <c r="M3502" s="360">
        <v>0</v>
      </c>
      <c r="N3502" s="344">
        <v>1221.71</v>
      </c>
      <c r="O3502" s="360">
        <v>0</v>
      </c>
      <c r="P3502" s="344">
        <v>1186.06</v>
      </c>
      <c r="Q3502" s="360">
        <v>0</v>
      </c>
      <c r="R3502" s="344">
        <v>992.16</v>
      </c>
    </row>
    <row r="3503" spans="1:18">
      <c r="A3503" s="296">
        <v>2306679</v>
      </c>
      <c r="B3503" s="343" t="s">
        <v>3531</v>
      </c>
      <c r="C3503" s="296" t="s">
        <v>105</v>
      </c>
      <c r="D3503" s="344">
        <v>6487.87</v>
      </c>
      <c r="E3503" s="360">
        <v>0.89739999999999998</v>
      </c>
      <c r="F3503" s="344">
        <v>1102.17</v>
      </c>
      <c r="G3503" s="360">
        <v>0</v>
      </c>
      <c r="H3503" s="344">
        <v>1163.57</v>
      </c>
      <c r="I3503" s="360">
        <v>0.89559999999999995</v>
      </c>
      <c r="J3503" s="344">
        <v>1149.51</v>
      </c>
      <c r="K3503" s="360">
        <v>0.90659999999999996</v>
      </c>
      <c r="L3503" s="344">
        <v>1038.75</v>
      </c>
      <c r="M3503" s="360">
        <v>0</v>
      </c>
      <c r="N3503" s="344">
        <v>1225.8399999999999</v>
      </c>
      <c r="O3503" s="360">
        <v>0</v>
      </c>
      <c r="P3503" s="344">
        <v>1208.42</v>
      </c>
      <c r="Q3503" s="360">
        <v>0</v>
      </c>
      <c r="R3503" s="344">
        <v>1010.68</v>
      </c>
    </row>
    <row r="3504" spans="1:18">
      <c r="A3504" s="296">
        <v>2306653</v>
      </c>
      <c r="B3504" s="343" t="s">
        <v>3532</v>
      </c>
      <c r="C3504" s="296" t="s">
        <v>105</v>
      </c>
      <c r="D3504" s="344">
        <v>6833.38</v>
      </c>
      <c r="E3504" s="360">
        <v>0.89300000000000002</v>
      </c>
      <c r="F3504" s="344">
        <v>1137.06</v>
      </c>
      <c r="G3504" s="360">
        <v>0</v>
      </c>
      <c r="H3504" s="344">
        <v>1201.21</v>
      </c>
      <c r="I3504" s="360">
        <v>0.8911</v>
      </c>
      <c r="J3504" s="344">
        <v>1185.77</v>
      </c>
      <c r="K3504" s="360">
        <v>0.90269999999999995</v>
      </c>
      <c r="L3504" s="344">
        <v>1073.3</v>
      </c>
      <c r="M3504" s="360">
        <v>0</v>
      </c>
      <c r="N3504" s="344">
        <v>1264.95</v>
      </c>
      <c r="O3504" s="360">
        <v>0</v>
      </c>
      <c r="P3504" s="344">
        <v>1247.3900000000001</v>
      </c>
      <c r="Q3504" s="360">
        <v>0</v>
      </c>
      <c r="R3504" s="344">
        <v>1044.71</v>
      </c>
    </row>
    <row r="3505" spans="1:18">
      <c r="A3505" s="296">
        <v>2306680</v>
      </c>
      <c r="B3505" s="343" t="s">
        <v>3533</v>
      </c>
      <c r="C3505" s="296" t="s">
        <v>105</v>
      </c>
      <c r="D3505" s="344">
        <v>6543.18</v>
      </c>
      <c r="E3505" s="360">
        <v>0</v>
      </c>
      <c r="F3505" s="344">
        <v>67.180000000000007</v>
      </c>
      <c r="G3505" s="360">
        <v>0</v>
      </c>
      <c r="H3505" s="344">
        <v>75.45</v>
      </c>
      <c r="I3505" s="360">
        <v>0</v>
      </c>
      <c r="J3505" s="344">
        <v>65.09</v>
      </c>
      <c r="K3505" s="360">
        <v>0</v>
      </c>
      <c r="L3505" s="344">
        <v>76.19</v>
      </c>
      <c r="M3505" s="360">
        <v>0</v>
      </c>
      <c r="N3505" s="344">
        <v>72.67</v>
      </c>
      <c r="O3505" s="360">
        <v>0</v>
      </c>
      <c r="P3505" s="344">
        <v>71.02</v>
      </c>
      <c r="Q3505" s="360">
        <v>0</v>
      </c>
      <c r="R3505" s="344">
        <v>72.41</v>
      </c>
    </row>
    <row r="3506" spans="1:18">
      <c r="A3506" s="296">
        <v>2306654</v>
      </c>
      <c r="B3506" s="343" t="s">
        <v>3534</v>
      </c>
      <c r="C3506" s="296" t="s">
        <v>105</v>
      </c>
      <c r="D3506" s="344">
        <v>6898.67</v>
      </c>
      <c r="E3506" s="360">
        <v>0.89839999999999998</v>
      </c>
      <c r="F3506" s="344">
        <v>1733.69</v>
      </c>
      <c r="G3506" s="360">
        <v>0.91369999999999996</v>
      </c>
      <c r="H3506" s="344">
        <v>1765.03</v>
      </c>
      <c r="I3506" s="360">
        <v>0.89749999999999996</v>
      </c>
      <c r="J3506" s="344">
        <v>1745.99</v>
      </c>
      <c r="K3506" s="360">
        <v>0.9073</v>
      </c>
      <c r="L3506" s="344">
        <v>1173.01</v>
      </c>
      <c r="M3506" s="360">
        <v>0</v>
      </c>
      <c r="N3506" s="344">
        <v>1754.92</v>
      </c>
      <c r="O3506" s="360">
        <v>0.90259999999999996</v>
      </c>
      <c r="P3506" s="344">
        <v>1443.68</v>
      </c>
      <c r="Q3506" s="360">
        <v>0</v>
      </c>
      <c r="R3506" s="344">
        <v>1766.74</v>
      </c>
    </row>
    <row r="3507" spans="1:18">
      <c r="A3507" s="296">
        <v>2306681</v>
      </c>
      <c r="B3507" s="343" t="s">
        <v>3535</v>
      </c>
      <c r="C3507" s="296" t="s">
        <v>105</v>
      </c>
      <c r="D3507" s="344">
        <v>6596.87</v>
      </c>
      <c r="E3507" s="360">
        <v>0.93789999999999996</v>
      </c>
      <c r="F3507" s="344">
        <v>805.94</v>
      </c>
      <c r="G3507" s="360">
        <v>0</v>
      </c>
      <c r="H3507" s="344">
        <v>878.86</v>
      </c>
      <c r="I3507" s="360">
        <v>0.97940000000000005</v>
      </c>
      <c r="J3507" s="344">
        <v>927.71</v>
      </c>
      <c r="K3507" s="360">
        <v>0.22520000000000001</v>
      </c>
      <c r="L3507" s="344">
        <v>548.66</v>
      </c>
      <c r="M3507" s="360">
        <v>0</v>
      </c>
      <c r="N3507" s="344">
        <v>782.44</v>
      </c>
      <c r="O3507" s="360">
        <v>0</v>
      </c>
      <c r="P3507" s="344">
        <v>767.36</v>
      </c>
      <c r="Q3507" s="360">
        <v>0</v>
      </c>
      <c r="R3507" s="344">
        <v>810.38</v>
      </c>
    </row>
    <row r="3508" spans="1:18">
      <c r="A3508" s="296">
        <v>2306655</v>
      </c>
      <c r="B3508" s="343" t="s">
        <v>3536</v>
      </c>
      <c r="C3508" s="296" t="s">
        <v>105</v>
      </c>
      <c r="D3508" s="344">
        <v>6965.08</v>
      </c>
      <c r="E3508" s="360">
        <v>0.8841</v>
      </c>
      <c r="F3508" s="344">
        <v>734.64</v>
      </c>
      <c r="G3508" s="360">
        <v>0</v>
      </c>
      <c r="H3508" s="344">
        <v>855.61</v>
      </c>
      <c r="I3508" s="360">
        <v>0.96140000000000003</v>
      </c>
      <c r="J3508" s="344">
        <v>914.86</v>
      </c>
      <c r="K3508" s="360">
        <v>0</v>
      </c>
      <c r="L3508" s="344">
        <v>568.36</v>
      </c>
      <c r="M3508" s="360">
        <v>0</v>
      </c>
      <c r="N3508" s="344">
        <v>725.35</v>
      </c>
      <c r="O3508" s="360">
        <v>0</v>
      </c>
      <c r="P3508" s="344">
        <v>704.44</v>
      </c>
      <c r="Q3508" s="360">
        <v>0</v>
      </c>
      <c r="R3508" s="344">
        <v>806.08</v>
      </c>
    </row>
    <row r="3509" spans="1:18">
      <c r="A3509" s="296">
        <v>2306682</v>
      </c>
      <c r="B3509" s="343" t="s">
        <v>3537</v>
      </c>
      <c r="C3509" s="296" t="s">
        <v>105</v>
      </c>
      <c r="D3509" s="344">
        <v>6650.7</v>
      </c>
      <c r="E3509" s="360">
        <v>0.9647</v>
      </c>
      <c r="F3509" s="344">
        <v>420.82</v>
      </c>
      <c r="G3509" s="360">
        <v>0</v>
      </c>
      <c r="H3509" s="344">
        <v>481.75</v>
      </c>
      <c r="I3509" s="360">
        <v>0.96919999999999995</v>
      </c>
      <c r="J3509" s="344">
        <v>512.37</v>
      </c>
      <c r="K3509" s="360">
        <v>0.13109999999999999</v>
      </c>
      <c r="L3509" s="344">
        <v>303.41000000000003</v>
      </c>
      <c r="M3509" s="360">
        <v>0</v>
      </c>
      <c r="N3509" s="344">
        <v>415.54</v>
      </c>
      <c r="O3509" s="360">
        <v>0</v>
      </c>
      <c r="P3509" s="344">
        <v>407.16</v>
      </c>
      <c r="Q3509" s="360">
        <v>0</v>
      </c>
      <c r="R3509" s="344">
        <v>451.14</v>
      </c>
    </row>
    <row r="3510" spans="1:18">
      <c r="A3510" s="296">
        <v>2306656</v>
      </c>
      <c r="B3510" s="343" t="s">
        <v>3538</v>
      </c>
      <c r="C3510" s="296" t="s">
        <v>105</v>
      </c>
      <c r="D3510" s="344">
        <v>9581.7900000000009</v>
      </c>
      <c r="E3510" s="360">
        <v>0.95779999999999998</v>
      </c>
      <c r="F3510" s="344">
        <v>694.78</v>
      </c>
      <c r="G3510" s="360">
        <v>0.9657</v>
      </c>
      <c r="H3510" s="344">
        <v>699.86</v>
      </c>
      <c r="I3510" s="360">
        <v>0.9587</v>
      </c>
      <c r="J3510" s="344">
        <v>697.22</v>
      </c>
      <c r="K3510" s="360">
        <v>0.96230000000000004</v>
      </c>
      <c r="L3510" s="344">
        <v>448.13</v>
      </c>
      <c r="M3510" s="360">
        <v>0</v>
      </c>
      <c r="N3510" s="344">
        <v>697.94</v>
      </c>
      <c r="O3510" s="360">
        <v>0.96130000000000004</v>
      </c>
      <c r="P3510" s="344">
        <v>563.95000000000005</v>
      </c>
      <c r="Q3510" s="360">
        <v>0</v>
      </c>
      <c r="R3510" s="344">
        <v>699.08</v>
      </c>
    </row>
    <row r="3511" spans="1:18">
      <c r="A3511" s="296">
        <v>2306683</v>
      </c>
      <c r="B3511" s="343" t="s">
        <v>3539</v>
      </c>
      <c r="C3511" s="296" t="s">
        <v>105</v>
      </c>
      <c r="D3511" s="344">
        <v>9302.35</v>
      </c>
      <c r="E3511" s="360">
        <v>0.5181</v>
      </c>
      <c r="F3511" s="344">
        <v>822.93</v>
      </c>
      <c r="G3511" s="360">
        <v>0</v>
      </c>
      <c r="H3511" s="344">
        <v>812.66</v>
      </c>
      <c r="I3511" s="360">
        <v>0.55640000000000001</v>
      </c>
      <c r="J3511" s="344">
        <v>810.35</v>
      </c>
      <c r="K3511" s="360">
        <v>0.55410000000000004</v>
      </c>
      <c r="L3511" s="344">
        <v>891.95</v>
      </c>
      <c r="M3511" s="360">
        <v>0</v>
      </c>
      <c r="N3511" s="344">
        <v>937.36</v>
      </c>
      <c r="O3511" s="360">
        <v>0</v>
      </c>
      <c r="P3511" s="344">
        <v>987.31</v>
      </c>
      <c r="Q3511" s="360">
        <v>3.2000000000000002E-3</v>
      </c>
      <c r="R3511" s="344">
        <v>825.34</v>
      </c>
    </row>
    <row r="3512" spans="1:18">
      <c r="A3512" s="296">
        <v>2306657</v>
      </c>
      <c r="B3512" s="343" t="s">
        <v>3540</v>
      </c>
      <c r="C3512" s="296" t="s">
        <v>105</v>
      </c>
      <c r="D3512" s="344">
        <v>9711.7000000000007</v>
      </c>
      <c r="E3512" s="360">
        <v>0.67130000000000001</v>
      </c>
      <c r="F3512" s="344">
        <v>327.9</v>
      </c>
      <c r="G3512" s="360">
        <v>0</v>
      </c>
      <c r="H3512" s="344">
        <v>379.98</v>
      </c>
      <c r="I3512" s="360">
        <v>0.65480000000000005</v>
      </c>
      <c r="J3512" s="344">
        <v>347.25</v>
      </c>
      <c r="K3512" s="360">
        <v>0.71199999999999997</v>
      </c>
      <c r="L3512" s="344">
        <v>390.96</v>
      </c>
      <c r="M3512" s="360">
        <v>0</v>
      </c>
      <c r="N3512" s="344">
        <v>408.96</v>
      </c>
      <c r="O3512" s="360">
        <v>0</v>
      </c>
      <c r="P3512" s="344">
        <v>387.87</v>
      </c>
      <c r="Q3512" s="360">
        <v>4.1000000000000003E-3</v>
      </c>
      <c r="R3512" s="344">
        <v>329.09</v>
      </c>
    </row>
    <row r="3513" spans="1:18">
      <c r="A3513" s="296">
        <v>2306684</v>
      </c>
      <c r="B3513" s="343" t="s">
        <v>3541</v>
      </c>
      <c r="C3513" s="296" t="s">
        <v>105</v>
      </c>
      <c r="D3513" s="344">
        <v>9421.51</v>
      </c>
      <c r="E3513" s="360">
        <v>0.68049999999999999</v>
      </c>
      <c r="F3513" s="344">
        <v>353.03</v>
      </c>
      <c r="G3513" s="360">
        <v>0</v>
      </c>
      <c r="H3513" s="344">
        <v>406.9</v>
      </c>
      <c r="I3513" s="360">
        <v>0.6643</v>
      </c>
      <c r="J3513" s="344">
        <v>373.31</v>
      </c>
      <c r="K3513" s="360">
        <v>0.71989999999999998</v>
      </c>
      <c r="L3513" s="344">
        <v>415.49</v>
      </c>
      <c r="M3513" s="360">
        <v>0</v>
      </c>
      <c r="N3513" s="344">
        <v>437.1</v>
      </c>
      <c r="O3513" s="360">
        <v>0</v>
      </c>
      <c r="P3513" s="344">
        <v>415.79</v>
      </c>
      <c r="Q3513" s="360">
        <v>3.8E-3</v>
      </c>
      <c r="R3513" s="344">
        <v>353.52</v>
      </c>
    </row>
    <row r="3514" spans="1:18">
      <c r="A3514" s="296">
        <v>2306658</v>
      </c>
      <c r="B3514" s="343" t="s">
        <v>3542</v>
      </c>
      <c r="C3514" s="296" t="s">
        <v>105</v>
      </c>
      <c r="D3514" s="344">
        <v>9838.82</v>
      </c>
      <c r="E3514" s="360">
        <v>0.69799999999999995</v>
      </c>
      <c r="F3514" s="344">
        <v>390.93</v>
      </c>
      <c r="G3514" s="360">
        <v>0</v>
      </c>
      <c r="H3514" s="344">
        <v>447.1</v>
      </c>
      <c r="I3514" s="360">
        <v>0.68240000000000001</v>
      </c>
      <c r="J3514" s="344">
        <v>412.65</v>
      </c>
      <c r="K3514" s="360">
        <v>0.73550000000000004</v>
      </c>
      <c r="L3514" s="344">
        <v>451.66</v>
      </c>
      <c r="M3514" s="360">
        <v>0</v>
      </c>
      <c r="N3514" s="344">
        <v>479.39</v>
      </c>
      <c r="O3514" s="360">
        <v>0</v>
      </c>
      <c r="P3514" s="344">
        <v>457.52</v>
      </c>
      <c r="Q3514" s="360">
        <v>3.5000000000000001E-3</v>
      </c>
      <c r="R3514" s="344">
        <v>389.22</v>
      </c>
    </row>
    <row r="3515" spans="1:18">
      <c r="A3515" s="296">
        <v>2306685</v>
      </c>
      <c r="B3515" s="343" t="s">
        <v>3543</v>
      </c>
      <c r="C3515" s="296" t="s">
        <v>105</v>
      </c>
      <c r="D3515" s="344">
        <v>9537.02</v>
      </c>
      <c r="E3515" s="360">
        <v>0.64959999999999996</v>
      </c>
      <c r="F3515" s="344">
        <v>306.02999999999997</v>
      </c>
      <c r="G3515" s="360">
        <v>0</v>
      </c>
      <c r="H3515" s="344">
        <v>357.23</v>
      </c>
      <c r="I3515" s="360">
        <v>0.63280000000000003</v>
      </c>
      <c r="J3515" s="344">
        <v>324.5</v>
      </c>
      <c r="K3515" s="360">
        <v>0.69179999999999997</v>
      </c>
      <c r="L3515" s="344">
        <v>370.99</v>
      </c>
      <c r="M3515" s="360">
        <v>0</v>
      </c>
      <c r="N3515" s="344">
        <v>384.72</v>
      </c>
      <c r="O3515" s="360">
        <v>0</v>
      </c>
      <c r="P3515" s="344">
        <v>364.15</v>
      </c>
      <c r="Q3515" s="360">
        <v>4.3E-3</v>
      </c>
      <c r="R3515" s="344">
        <v>309.77</v>
      </c>
    </row>
    <row r="3516" spans="1:18">
      <c r="A3516" s="296">
        <v>2306659</v>
      </c>
      <c r="B3516" s="343" t="s">
        <v>3544</v>
      </c>
      <c r="C3516" s="296" t="s">
        <v>105</v>
      </c>
      <c r="D3516" s="344">
        <v>9970.73</v>
      </c>
      <c r="E3516" s="360">
        <v>0.64219999999999999</v>
      </c>
      <c r="F3516" s="344">
        <v>312.39999999999998</v>
      </c>
      <c r="G3516" s="360">
        <v>0</v>
      </c>
      <c r="H3516" s="344">
        <v>364.64</v>
      </c>
      <c r="I3516" s="360">
        <v>0.62539999999999996</v>
      </c>
      <c r="J3516" s="344">
        <v>331.05</v>
      </c>
      <c r="K3516" s="360">
        <v>0.68410000000000004</v>
      </c>
      <c r="L3516" s="344">
        <v>378.39</v>
      </c>
      <c r="M3516" s="360">
        <v>0</v>
      </c>
      <c r="N3516" s="344">
        <v>392.06</v>
      </c>
      <c r="O3516" s="360">
        <v>0</v>
      </c>
      <c r="P3516" s="344">
        <v>371.71</v>
      </c>
      <c r="Q3516" s="360">
        <v>4.3E-3</v>
      </c>
      <c r="R3516" s="344">
        <v>317.61</v>
      </c>
    </row>
    <row r="3517" spans="1:18">
      <c r="A3517" s="296">
        <v>2306686</v>
      </c>
      <c r="B3517" s="343" t="s">
        <v>3545</v>
      </c>
      <c r="C3517" s="296" t="s">
        <v>105</v>
      </c>
      <c r="D3517" s="344">
        <v>9656.35</v>
      </c>
      <c r="E3517" s="360">
        <v>0.65280000000000005</v>
      </c>
      <c r="F3517" s="344">
        <v>336.58</v>
      </c>
      <c r="G3517" s="360">
        <v>0</v>
      </c>
      <c r="H3517" s="344">
        <v>390.56</v>
      </c>
      <c r="I3517" s="360">
        <v>0.63639999999999997</v>
      </c>
      <c r="J3517" s="344">
        <v>356.11</v>
      </c>
      <c r="K3517" s="360">
        <v>0.69350000000000001</v>
      </c>
      <c r="L3517" s="344">
        <v>402.04</v>
      </c>
      <c r="M3517" s="360">
        <v>0</v>
      </c>
      <c r="N3517" s="344">
        <v>419.13</v>
      </c>
      <c r="O3517" s="360">
        <v>0</v>
      </c>
      <c r="P3517" s="344">
        <v>398.57</v>
      </c>
      <c r="Q3517" s="360">
        <v>4.0000000000000001E-3</v>
      </c>
      <c r="R3517" s="344">
        <v>341.18</v>
      </c>
    </row>
    <row r="3518" spans="1:18">
      <c r="A3518" s="296">
        <v>2306637</v>
      </c>
      <c r="B3518" s="343" t="s">
        <v>3546</v>
      </c>
      <c r="C3518" s="296" t="s">
        <v>105</v>
      </c>
      <c r="D3518" s="344">
        <v>2277.94</v>
      </c>
      <c r="E3518" s="360">
        <v>0.70640000000000003</v>
      </c>
      <c r="F3518" s="344">
        <v>419.31</v>
      </c>
      <c r="G3518" s="360">
        <v>0</v>
      </c>
      <c r="H3518" s="344">
        <v>477.4</v>
      </c>
      <c r="I3518" s="360">
        <v>0.69120000000000004</v>
      </c>
      <c r="J3518" s="344">
        <v>442.07</v>
      </c>
      <c r="K3518" s="360">
        <v>0.74280000000000002</v>
      </c>
      <c r="L3518" s="344">
        <v>479.14</v>
      </c>
      <c r="M3518" s="360">
        <v>0</v>
      </c>
      <c r="N3518" s="344">
        <v>511.12</v>
      </c>
      <c r="O3518" s="360">
        <v>0</v>
      </c>
      <c r="P3518" s="344">
        <v>488.95</v>
      </c>
      <c r="Q3518" s="360">
        <v>3.2000000000000002E-3</v>
      </c>
      <c r="R3518" s="344">
        <v>416.51</v>
      </c>
    </row>
    <row r="3519" spans="1:18">
      <c r="A3519" s="296">
        <v>2306664</v>
      </c>
      <c r="B3519" s="343" t="s">
        <v>3547</v>
      </c>
      <c r="C3519" s="296" t="s">
        <v>105</v>
      </c>
      <c r="D3519" s="344">
        <v>2042.16</v>
      </c>
      <c r="E3519" s="360">
        <v>0.76729999999999998</v>
      </c>
      <c r="F3519" s="344">
        <v>609.64</v>
      </c>
      <c r="G3519" s="360">
        <v>0</v>
      </c>
      <c r="H3519" s="344">
        <v>678.13</v>
      </c>
      <c r="I3519" s="360">
        <v>0.75429999999999997</v>
      </c>
      <c r="J3519" s="344">
        <v>639.74</v>
      </c>
      <c r="K3519" s="360">
        <v>0.79710000000000003</v>
      </c>
      <c r="L3519" s="344">
        <v>658.49</v>
      </c>
      <c r="M3519" s="360">
        <v>0</v>
      </c>
      <c r="N3519" s="344">
        <v>723.1</v>
      </c>
      <c r="O3519" s="360">
        <v>0</v>
      </c>
      <c r="P3519" s="344">
        <v>697.69</v>
      </c>
      <c r="Q3519" s="360">
        <v>2.3E-3</v>
      </c>
      <c r="R3519" s="344">
        <v>592.52</v>
      </c>
    </row>
    <row r="3520" spans="1:18">
      <c r="A3520" s="296">
        <v>2306732</v>
      </c>
      <c r="B3520" s="343" t="s">
        <v>3548</v>
      </c>
      <c r="C3520" s="296" t="s">
        <v>105</v>
      </c>
      <c r="D3520" s="344">
        <v>960.43</v>
      </c>
      <c r="E3520" s="360">
        <v>0.66159999999999997</v>
      </c>
      <c r="F3520" s="344">
        <v>317.75</v>
      </c>
      <c r="G3520" s="360">
        <v>0</v>
      </c>
      <c r="H3520" s="344">
        <v>369.42</v>
      </c>
      <c r="I3520" s="360">
        <v>0.64500000000000002</v>
      </c>
      <c r="J3520" s="344">
        <v>336.69</v>
      </c>
      <c r="K3520" s="360">
        <v>0.70299999999999996</v>
      </c>
      <c r="L3520" s="344">
        <v>381.7</v>
      </c>
      <c r="M3520" s="360">
        <v>0</v>
      </c>
      <c r="N3520" s="344">
        <v>397.71</v>
      </c>
      <c r="O3520" s="360">
        <v>0</v>
      </c>
      <c r="P3520" s="344">
        <v>376.86</v>
      </c>
      <c r="Q3520" s="360">
        <v>4.1999999999999997E-3</v>
      </c>
      <c r="R3520" s="344">
        <v>320.13</v>
      </c>
    </row>
    <row r="3521" spans="1:18">
      <c r="A3521" s="296">
        <v>2306733</v>
      </c>
      <c r="B3521" s="343" t="s">
        <v>3549</v>
      </c>
      <c r="C3521" s="296" t="s">
        <v>105</v>
      </c>
      <c r="D3521" s="344">
        <v>761.88</v>
      </c>
      <c r="E3521" s="360">
        <v>0.65469999999999995</v>
      </c>
      <c r="F3521" s="344">
        <v>324.68</v>
      </c>
      <c r="G3521" s="360">
        <v>0</v>
      </c>
      <c r="H3521" s="344">
        <v>377.41</v>
      </c>
      <c r="I3521" s="360">
        <v>0.6381</v>
      </c>
      <c r="J3521" s="344">
        <v>343.82</v>
      </c>
      <c r="K3521" s="360">
        <v>0.69589999999999996</v>
      </c>
      <c r="L3521" s="344">
        <v>389.6</v>
      </c>
      <c r="M3521" s="360">
        <v>0</v>
      </c>
      <c r="N3521" s="344">
        <v>405.67</v>
      </c>
      <c r="O3521" s="360">
        <v>0</v>
      </c>
      <c r="P3521" s="344">
        <v>385.03</v>
      </c>
      <c r="Q3521" s="360">
        <v>4.1000000000000003E-3</v>
      </c>
      <c r="R3521" s="344">
        <v>328.46</v>
      </c>
    </row>
    <row r="3522" spans="1:18">
      <c r="A3522" s="296">
        <v>2306734</v>
      </c>
      <c r="B3522" s="343" t="s">
        <v>3550</v>
      </c>
      <c r="C3522" s="296" t="s">
        <v>105</v>
      </c>
      <c r="D3522" s="344">
        <v>1150.52</v>
      </c>
      <c r="E3522" s="360">
        <v>0.69299999999999995</v>
      </c>
      <c r="F3522" s="344">
        <v>384.17</v>
      </c>
      <c r="G3522" s="360">
        <v>0</v>
      </c>
      <c r="H3522" s="344">
        <v>440.06</v>
      </c>
      <c r="I3522" s="360">
        <v>0.67730000000000001</v>
      </c>
      <c r="J3522" s="344">
        <v>405.61</v>
      </c>
      <c r="K3522" s="360">
        <v>0.73089999999999999</v>
      </c>
      <c r="L3522" s="344">
        <v>445.48</v>
      </c>
      <c r="M3522" s="360">
        <v>0</v>
      </c>
      <c r="N3522" s="344">
        <v>471.89</v>
      </c>
      <c r="O3522" s="360">
        <v>0</v>
      </c>
      <c r="P3522" s="344">
        <v>450.18</v>
      </c>
      <c r="Q3522" s="360">
        <v>3.5000000000000001E-3</v>
      </c>
      <c r="R3522" s="344">
        <v>383.24</v>
      </c>
    </row>
    <row r="3523" spans="1:18">
      <c r="A3523" s="296">
        <v>2306735</v>
      </c>
      <c r="B3523" s="343" t="s">
        <v>3551</v>
      </c>
      <c r="C3523" s="296" t="s">
        <v>105</v>
      </c>
      <c r="D3523" s="344">
        <v>946.6</v>
      </c>
      <c r="E3523" s="360">
        <v>0.71309999999999996</v>
      </c>
      <c r="F3523" s="344">
        <v>429.69</v>
      </c>
      <c r="G3523" s="360">
        <v>0</v>
      </c>
      <c r="H3523" s="344">
        <v>488.21</v>
      </c>
      <c r="I3523" s="360">
        <v>0.69799999999999995</v>
      </c>
      <c r="J3523" s="344">
        <v>452.88</v>
      </c>
      <c r="K3523" s="360">
        <v>0.749</v>
      </c>
      <c r="L3523" s="344">
        <v>488.63</v>
      </c>
      <c r="M3523" s="360">
        <v>0</v>
      </c>
      <c r="N3523" s="344">
        <v>522.64</v>
      </c>
      <c r="O3523" s="360">
        <v>0</v>
      </c>
      <c r="P3523" s="344">
        <v>500.22</v>
      </c>
      <c r="Q3523" s="360">
        <v>3.2000000000000002E-3</v>
      </c>
      <c r="R3523" s="344">
        <v>425.69</v>
      </c>
    </row>
    <row r="3524" spans="1:18">
      <c r="A3524" s="296">
        <v>2306633</v>
      </c>
      <c r="B3524" s="343" t="s">
        <v>3552</v>
      </c>
      <c r="C3524" s="296" t="s">
        <v>105</v>
      </c>
      <c r="D3524" s="344">
        <v>1298.22</v>
      </c>
      <c r="E3524" s="360">
        <v>0.85360000000000003</v>
      </c>
      <c r="F3524" s="344">
        <v>1242.05</v>
      </c>
      <c r="G3524" s="360">
        <v>0</v>
      </c>
      <c r="H3524" s="344">
        <v>421.3</v>
      </c>
      <c r="I3524" s="360">
        <v>3.8E-3</v>
      </c>
      <c r="J3524" s="344">
        <v>874.87</v>
      </c>
      <c r="K3524" s="360">
        <v>0.87529999999999997</v>
      </c>
      <c r="L3524" s="344">
        <v>1299.57</v>
      </c>
      <c r="M3524" s="360">
        <v>0</v>
      </c>
      <c r="N3524" s="344">
        <v>1096.72</v>
      </c>
      <c r="O3524" s="360">
        <v>0</v>
      </c>
      <c r="P3524" s="344">
        <v>906.74</v>
      </c>
      <c r="Q3524" s="360">
        <v>0.84619999999999995</v>
      </c>
      <c r="R3524" s="344">
        <v>897.05</v>
      </c>
    </row>
    <row r="3525" spans="1:18">
      <c r="A3525" s="296">
        <v>2306660</v>
      </c>
      <c r="B3525" s="343" t="s">
        <v>3553</v>
      </c>
      <c r="C3525" s="296" t="s">
        <v>105</v>
      </c>
      <c r="D3525" s="344">
        <v>1088.6400000000001</v>
      </c>
      <c r="E3525" s="360">
        <v>0.78139999999999998</v>
      </c>
      <c r="F3525" s="344">
        <v>681.6</v>
      </c>
      <c r="G3525" s="360">
        <v>0</v>
      </c>
      <c r="H3525" s="344">
        <v>754.06</v>
      </c>
      <c r="I3525" s="360">
        <v>0.76910000000000001</v>
      </c>
      <c r="J3525" s="344">
        <v>714.48</v>
      </c>
      <c r="K3525" s="360">
        <v>0.8095</v>
      </c>
      <c r="L3525" s="344">
        <v>726.37</v>
      </c>
      <c r="M3525" s="360">
        <v>0</v>
      </c>
      <c r="N3525" s="344">
        <v>803.26</v>
      </c>
      <c r="O3525" s="360">
        <v>0</v>
      </c>
      <c r="P3525" s="344">
        <v>776.63</v>
      </c>
      <c r="Q3525" s="360">
        <v>2E-3</v>
      </c>
      <c r="R3525" s="344">
        <v>659.18</v>
      </c>
    </row>
    <row r="3526" spans="1:18">
      <c r="A3526" s="296">
        <v>2306634</v>
      </c>
      <c r="B3526" s="343" t="s">
        <v>3554</v>
      </c>
      <c r="C3526" s="296" t="s">
        <v>105</v>
      </c>
      <c r="D3526" s="344">
        <v>1497.95</v>
      </c>
      <c r="E3526" s="360">
        <v>0.87680000000000002</v>
      </c>
      <c r="F3526" s="344">
        <v>1761.62</v>
      </c>
      <c r="G3526" s="360">
        <v>0</v>
      </c>
      <c r="H3526" s="344">
        <v>567.23</v>
      </c>
      <c r="I3526" s="360">
        <v>2.8E-3</v>
      </c>
      <c r="J3526" s="344">
        <v>1230.07</v>
      </c>
      <c r="K3526" s="360">
        <v>0.89449999999999996</v>
      </c>
      <c r="L3526" s="344">
        <v>1812.04</v>
      </c>
      <c r="M3526" s="360">
        <v>0</v>
      </c>
      <c r="N3526" s="344">
        <v>1531.44</v>
      </c>
      <c r="O3526" s="360">
        <v>0</v>
      </c>
      <c r="P3526" s="344">
        <v>1266.17</v>
      </c>
      <c r="Q3526" s="360">
        <v>0.87019999999999997</v>
      </c>
      <c r="R3526" s="344">
        <v>1259.47</v>
      </c>
    </row>
    <row r="3527" spans="1:18">
      <c r="A3527" s="296">
        <v>2306661</v>
      </c>
      <c r="B3527" s="343" t="s">
        <v>3555</v>
      </c>
      <c r="C3527" s="296" t="s">
        <v>105</v>
      </c>
      <c r="D3527" s="344">
        <v>1282.3699999999999</v>
      </c>
      <c r="E3527" s="360">
        <v>0.9194</v>
      </c>
      <c r="F3527" s="344">
        <v>648.73</v>
      </c>
      <c r="G3527" s="360">
        <v>0</v>
      </c>
      <c r="H3527" s="344">
        <v>688.95</v>
      </c>
      <c r="I3527" s="360">
        <v>0.97209999999999996</v>
      </c>
      <c r="J3527" s="344">
        <v>722.07</v>
      </c>
      <c r="K3527" s="360">
        <v>0.2893</v>
      </c>
      <c r="L3527" s="344">
        <v>429.41</v>
      </c>
      <c r="M3527" s="360">
        <v>0</v>
      </c>
      <c r="N3527" s="344">
        <v>626.54999999999995</v>
      </c>
      <c r="O3527" s="360">
        <v>0</v>
      </c>
      <c r="P3527" s="344">
        <v>616.6</v>
      </c>
      <c r="Q3527" s="360">
        <v>0</v>
      </c>
      <c r="R3527" s="344">
        <v>630.66</v>
      </c>
    </row>
    <row r="3528" spans="1:18">
      <c r="A3528" s="296">
        <v>2306635</v>
      </c>
      <c r="B3528" s="343" t="s">
        <v>3556</v>
      </c>
      <c r="C3528" s="296" t="s">
        <v>105</v>
      </c>
      <c r="D3528" s="344">
        <v>1787.24</v>
      </c>
      <c r="E3528" s="360">
        <v>0.86509999999999998</v>
      </c>
      <c r="F3528" s="344">
        <v>823.98</v>
      </c>
      <c r="G3528" s="360">
        <v>0.86580000000000001</v>
      </c>
      <c r="H3528" s="344">
        <v>815.21</v>
      </c>
      <c r="I3528" s="360">
        <v>0.94540000000000002</v>
      </c>
      <c r="J3528" s="344">
        <v>810.36</v>
      </c>
      <c r="K3528" s="360">
        <v>0.88029999999999997</v>
      </c>
      <c r="L3528" s="344">
        <v>543.4</v>
      </c>
      <c r="M3528" s="360">
        <v>0</v>
      </c>
      <c r="N3528" s="344">
        <v>820.94</v>
      </c>
      <c r="O3528" s="360">
        <v>0.86899999999999999</v>
      </c>
      <c r="P3528" s="344">
        <v>676.3</v>
      </c>
      <c r="Q3528" s="360">
        <v>0</v>
      </c>
      <c r="R3528" s="344">
        <v>806.88</v>
      </c>
    </row>
    <row r="3529" spans="1:18">
      <c r="A3529" s="296">
        <v>2306662</v>
      </c>
      <c r="B3529" s="343" t="s">
        <v>3557</v>
      </c>
      <c r="C3529" s="296" t="s">
        <v>105</v>
      </c>
      <c r="D3529" s="344">
        <v>1565.33</v>
      </c>
      <c r="E3529" s="360">
        <v>0.84950000000000003</v>
      </c>
      <c r="F3529" s="344">
        <v>751.29</v>
      </c>
      <c r="G3529" s="360">
        <v>0.85050000000000003</v>
      </c>
      <c r="H3529" s="344">
        <v>742.89</v>
      </c>
      <c r="I3529" s="360">
        <v>0.93730000000000002</v>
      </c>
      <c r="J3529" s="344">
        <v>737.73</v>
      </c>
      <c r="K3529" s="360">
        <v>0.86619999999999997</v>
      </c>
      <c r="L3529" s="344">
        <v>499.11</v>
      </c>
      <c r="M3529" s="360">
        <v>0</v>
      </c>
      <c r="N3529" s="344">
        <v>748.54</v>
      </c>
      <c r="O3529" s="360">
        <v>0.85370000000000001</v>
      </c>
      <c r="P3529" s="344">
        <v>619.1</v>
      </c>
      <c r="Q3529" s="360">
        <v>0</v>
      </c>
      <c r="R3529" s="344">
        <v>734.69</v>
      </c>
    </row>
    <row r="3530" spans="1:18">
      <c r="A3530" s="296">
        <v>2306636</v>
      </c>
      <c r="B3530" s="343" t="s">
        <v>3558</v>
      </c>
      <c r="C3530" s="296" t="s">
        <v>105</v>
      </c>
      <c r="D3530" s="344">
        <v>1808.51</v>
      </c>
      <c r="E3530" s="360">
        <v>0</v>
      </c>
      <c r="F3530" s="344">
        <v>31.5</v>
      </c>
      <c r="G3530" s="360">
        <v>0</v>
      </c>
      <c r="H3530" s="344">
        <v>35.74</v>
      </c>
      <c r="I3530" s="360">
        <v>0</v>
      </c>
      <c r="J3530" s="344">
        <v>30.72</v>
      </c>
      <c r="K3530" s="360">
        <v>0</v>
      </c>
      <c r="L3530" s="344">
        <v>36.24</v>
      </c>
      <c r="M3530" s="360">
        <v>0</v>
      </c>
      <c r="N3530" s="344">
        <v>34.42</v>
      </c>
      <c r="O3530" s="360">
        <v>0</v>
      </c>
      <c r="P3530" s="344">
        <v>33.97</v>
      </c>
      <c r="Q3530" s="360">
        <v>0</v>
      </c>
      <c r="R3530" s="344">
        <v>35.1</v>
      </c>
    </row>
    <row r="3531" spans="1:18">
      <c r="A3531" s="296">
        <v>2306663</v>
      </c>
      <c r="B3531" s="343" t="s">
        <v>3559</v>
      </c>
      <c r="C3531" s="296" t="s">
        <v>105</v>
      </c>
      <c r="D3531" s="344">
        <v>1579.88</v>
      </c>
      <c r="E3531" s="360">
        <v>0</v>
      </c>
      <c r="F3531" s="344">
        <v>55.86</v>
      </c>
      <c r="G3531" s="360">
        <v>0</v>
      </c>
      <c r="H3531" s="344">
        <v>67.349999999999994</v>
      </c>
      <c r="I3531" s="360">
        <v>2.35E-2</v>
      </c>
      <c r="J3531" s="344">
        <v>56.63</v>
      </c>
      <c r="K3531" s="360">
        <v>0</v>
      </c>
      <c r="L3531" s="344">
        <v>69.61</v>
      </c>
      <c r="M3531" s="360">
        <v>0</v>
      </c>
      <c r="N3531" s="344">
        <v>64.31</v>
      </c>
      <c r="O3531" s="360">
        <v>0</v>
      </c>
      <c r="P3531" s="344">
        <v>67.75</v>
      </c>
      <c r="Q3531" s="360">
        <v>2.3300000000000001E-2</v>
      </c>
      <c r="R3531" s="344">
        <v>74.849999999999994</v>
      </c>
    </row>
    <row r="3532" spans="1:18">
      <c r="A3532" s="296">
        <v>2306641</v>
      </c>
      <c r="B3532" s="343" t="s">
        <v>3560</v>
      </c>
      <c r="C3532" s="296" t="s">
        <v>105</v>
      </c>
      <c r="D3532" s="344">
        <v>2873.59</v>
      </c>
      <c r="E3532" s="360">
        <v>0</v>
      </c>
      <c r="F3532" s="344">
        <v>62.13</v>
      </c>
      <c r="G3532" s="360">
        <v>0</v>
      </c>
      <c r="H3532" s="344">
        <v>74.94</v>
      </c>
      <c r="I3532" s="360">
        <v>2.1100000000000001E-2</v>
      </c>
      <c r="J3532" s="344">
        <v>62.96</v>
      </c>
      <c r="K3532" s="360">
        <v>0</v>
      </c>
      <c r="L3532" s="344">
        <v>77.42</v>
      </c>
      <c r="M3532" s="360">
        <v>0</v>
      </c>
      <c r="N3532" s="344">
        <v>71.58</v>
      </c>
      <c r="O3532" s="360">
        <v>0</v>
      </c>
      <c r="P3532" s="344">
        <v>75.36</v>
      </c>
      <c r="Q3532" s="360">
        <v>2.1000000000000001E-2</v>
      </c>
      <c r="R3532" s="344">
        <v>83.24</v>
      </c>
    </row>
    <row r="3533" spans="1:18">
      <c r="A3533" s="296">
        <v>2306668</v>
      </c>
      <c r="B3533" s="343" t="s">
        <v>3561</v>
      </c>
      <c r="C3533" s="296" t="s">
        <v>105</v>
      </c>
      <c r="D3533" s="344">
        <v>2637.8</v>
      </c>
      <c r="E3533" s="360">
        <v>0</v>
      </c>
      <c r="F3533" s="344">
        <v>68.44</v>
      </c>
      <c r="G3533" s="360">
        <v>0</v>
      </c>
      <c r="H3533" s="344">
        <v>82.58</v>
      </c>
      <c r="I3533" s="360">
        <v>1.9099999999999999E-2</v>
      </c>
      <c r="J3533" s="344">
        <v>69.349999999999994</v>
      </c>
      <c r="K3533" s="360">
        <v>0</v>
      </c>
      <c r="L3533" s="344">
        <v>85.31</v>
      </c>
      <c r="M3533" s="360">
        <v>0</v>
      </c>
      <c r="N3533" s="344">
        <v>78.91</v>
      </c>
      <c r="O3533" s="360">
        <v>0</v>
      </c>
      <c r="P3533" s="344">
        <v>83.02</v>
      </c>
      <c r="Q3533" s="360">
        <v>1.9E-2</v>
      </c>
      <c r="R3533" s="344">
        <v>91.68</v>
      </c>
    </row>
    <row r="3534" spans="1:18">
      <c r="A3534" s="296">
        <v>2306642</v>
      </c>
      <c r="B3534" s="343" t="s">
        <v>3562</v>
      </c>
      <c r="C3534" s="296" t="s">
        <v>105</v>
      </c>
      <c r="D3534" s="344">
        <v>2902.89</v>
      </c>
      <c r="E3534" s="360">
        <v>0</v>
      </c>
      <c r="F3534" s="344">
        <v>74.72</v>
      </c>
      <c r="G3534" s="360">
        <v>0</v>
      </c>
      <c r="H3534" s="344">
        <v>90.19</v>
      </c>
      <c r="I3534" s="360">
        <v>1.7500000000000002E-2</v>
      </c>
      <c r="J3534" s="344">
        <v>75.709999999999994</v>
      </c>
      <c r="K3534" s="360">
        <v>0</v>
      </c>
      <c r="L3534" s="344">
        <v>93.16</v>
      </c>
      <c r="M3534" s="360">
        <v>0</v>
      </c>
      <c r="N3534" s="344">
        <v>86.22</v>
      </c>
      <c r="O3534" s="360">
        <v>0</v>
      </c>
      <c r="P3534" s="344">
        <v>90.67</v>
      </c>
      <c r="Q3534" s="360">
        <v>1.7399999999999999E-2</v>
      </c>
      <c r="R3534" s="344">
        <v>100.1</v>
      </c>
    </row>
    <row r="3535" spans="1:18">
      <c r="A3535" s="296">
        <v>2306669</v>
      </c>
      <c r="B3535" s="343" t="s">
        <v>3563</v>
      </c>
      <c r="C3535" s="296" t="s">
        <v>105</v>
      </c>
      <c r="D3535" s="344">
        <v>2659.5</v>
      </c>
      <c r="E3535" s="360">
        <v>0</v>
      </c>
      <c r="F3535" s="344">
        <v>88.69</v>
      </c>
      <c r="G3535" s="360">
        <v>0</v>
      </c>
      <c r="H3535" s="344">
        <v>107.17</v>
      </c>
      <c r="I3535" s="360">
        <v>1.47E-2</v>
      </c>
      <c r="J3535" s="344">
        <v>90.02</v>
      </c>
      <c r="K3535" s="360">
        <v>0</v>
      </c>
      <c r="L3535" s="344">
        <v>110.93</v>
      </c>
      <c r="M3535" s="360">
        <v>0</v>
      </c>
      <c r="N3535" s="344">
        <v>102.6</v>
      </c>
      <c r="O3535" s="360">
        <v>0</v>
      </c>
      <c r="P3535" s="344">
        <v>107.9</v>
      </c>
      <c r="Q3535" s="360">
        <v>1.46E-2</v>
      </c>
      <c r="R3535" s="344">
        <v>119.56</v>
      </c>
    </row>
    <row r="3536" spans="1:18">
      <c r="A3536" s="296">
        <v>2306643</v>
      </c>
      <c r="B3536" s="343" t="s">
        <v>3564</v>
      </c>
      <c r="C3536" s="296" t="s">
        <v>105</v>
      </c>
      <c r="D3536" s="344">
        <v>2932.33</v>
      </c>
      <c r="E3536" s="360">
        <v>0</v>
      </c>
      <c r="F3536" s="344">
        <v>76.7</v>
      </c>
      <c r="G3536" s="360">
        <v>0</v>
      </c>
      <c r="H3536" s="344">
        <v>87.45</v>
      </c>
      <c r="I3536" s="360">
        <v>0</v>
      </c>
      <c r="J3536" s="344">
        <v>75.05</v>
      </c>
      <c r="K3536" s="360">
        <v>0</v>
      </c>
      <c r="L3536" s="344">
        <v>88.86</v>
      </c>
      <c r="M3536" s="360">
        <v>0</v>
      </c>
      <c r="N3536" s="344">
        <v>84.23</v>
      </c>
      <c r="O3536" s="360">
        <v>0</v>
      </c>
      <c r="P3536" s="344">
        <v>83.52</v>
      </c>
      <c r="Q3536" s="360">
        <v>0</v>
      </c>
      <c r="R3536" s="344">
        <v>86.92</v>
      </c>
    </row>
    <row r="3537" spans="1:18">
      <c r="A3537" s="296">
        <v>2306670</v>
      </c>
      <c r="B3537" s="343" t="s">
        <v>3565</v>
      </c>
      <c r="C3537" s="296" t="s">
        <v>105</v>
      </c>
      <c r="D3537" s="344">
        <v>2680.83</v>
      </c>
      <c r="E3537" s="360">
        <v>1.5E-3</v>
      </c>
      <c r="F3537" s="344">
        <v>61.85</v>
      </c>
      <c r="G3537" s="360">
        <v>0</v>
      </c>
      <c r="H3537" s="344">
        <v>73.77</v>
      </c>
      <c r="I3537" s="360">
        <v>1.6000000000000001E-3</v>
      </c>
      <c r="J3537" s="344">
        <v>72.819999999999993</v>
      </c>
      <c r="K3537" s="360">
        <v>0</v>
      </c>
      <c r="L3537" s="344">
        <v>66.95</v>
      </c>
      <c r="M3537" s="360">
        <v>0</v>
      </c>
      <c r="N3537" s="344">
        <v>64.319999999999993</v>
      </c>
      <c r="O3537" s="360">
        <v>1.9E-3</v>
      </c>
      <c r="P3537" s="344">
        <v>69.040000000000006</v>
      </c>
      <c r="Q3537" s="360">
        <v>0</v>
      </c>
      <c r="R3537" s="344">
        <v>67.510000000000005</v>
      </c>
    </row>
    <row r="3538" spans="1:18">
      <c r="A3538" s="296">
        <v>2306638</v>
      </c>
      <c r="B3538" s="343" t="s">
        <v>3566</v>
      </c>
      <c r="C3538" s="296" t="s">
        <v>105</v>
      </c>
      <c r="D3538" s="344">
        <v>1878.89</v>
      </c>
      <c r="E3538" s="360">
        <v>1.5E-3</v>
      </c>
      <c r="F3538" s="344">
        <v>85.02</v>
      </c>
      <c r="G3538" s="360">
        <v>0</v>
      </c>
      <c r="H3538" s="344">
        <v>103.55</v>
      </c>
      <c r="I3538" s="360">
        <v>1.6000000000000001E-3</v>
      </c>
      <c r="J3538" s="344">
        <v>101.28</v>
      </c>
      <c r="K3538" s="360">
        <v>0</v>
      </c>
      <c r="L3538" s="344">
        <v>94.87</v>
      </c>
      <c r="M3538" s="360">
        <v>0</v>
      </c>
      <c r="N3538" s="344">
        <v>90.42</v>
      </c>
      <c r="O3538" s="360">
        <v>1.9E-3</v>
      </c>
      <c r="P3538" s="344">
        <v>97.45</v>
      </c>
      <c r="Q3538" s="360">
        <v>0</v>
      </c>
      <c r="R3538" s="344">
        <v>94.62</v>
      </c>
    </row>
    <row r="3539" spans="1:18">
      <c r="A3539" s="296">
        <v>2306665</v>
      </c>
      <c r="B3539" s="343" t="s">
        <v>3567</v>
      </c>
      <c r="C3539" s="296" t="s">
        <v>105</v>
      </c>
      <c r="D3539" s="344">
        <v>1663.32</v>
      </c>
      <c r="E3539" s="360">
        <v>1.6000000000000001E-3</v>
      </c>
      <c r="F3539" s="344">
        <v>116.07</v>
      </c>
      <c r="G3539" s="360">
        <v>0</v>
      </c>
      <c r="H3539" s="344">
        <v>141.58000000000001</v>
      </c>
      <c r="I3539" s="360">
        <v>1.6999999999999999E-3</v>
      </c>
      <c r="J3539" s="344">
        <v>138.69</v>
      </c>
      <c r="K3539" s="360">
        <v>0</v>
      </c>
      <c r="L3539" s="344">
        <v>129.62</v>
      </c>
      <c r="M3539" s="360">
        <v>0</v>
      </c>
      <c r="N3539" s="344">
        <v>123.46</v>
      </c>
      <c r="O3539" s="360">
        <v>1.9E-3</v>
      </c>
      <c r="P3539" s="344">
        <v>133.21</v>
      </c>
      <c r="Q3539" s="360">
        <v>0</v>
      </c>
      <c r="R3539" s="344">
        <v>129.18</v>
      </c>
    </row>
    <row r="3540" spans="1:18">
      <c r="A3540" s="296">
        <v>2306639</v>
      </c>
      <c r="B3540" s="343" t="s">
        <v>3568</v>
      </c>
      <c r="C3540" s="296" t="s">
        <v>105</v>
      </c>
      <c r="D3540" s="344">
        <v>2247.83</v>
      </c>
      <c r="E3540" s="360">
        <v>3.8E-3</v>
      </c>
      <c r="F3540" s="344">
        <v>149.53</v>
      </c>
      <c r="G3540" s="360">
        <v>3.0999999999999999E-3</v>
      </c>
      <c r="H3540" s="344">
        <v>174.61</v>
      </c>
      <c r="I3540" s="360">
        <v>4.0000000000000001E-3</v>
      </c>
      <c r="J3540" s="344">
        <v>171.24</v>
      </c>
      <c r="K3540" s="360">
        <v>2.7000000000000001E-3</v>
      </c>
      <c r="L3540" s="344">
        <v>158.80000000000001</v>
      </c>
      <c r="M3540" s="360">
        <v>0</v>
      </c>
      <c r="N3540" s="344">
        <v>152.63999999999999</v>
      </c>
      <c r="O3540" s="360">
        <v>4.5999999999999999E-3</v>
      </c>
      <c r="P3540" s="344">
        <v>163.04</v>
      </c>
      <c r="Q3540" s="360">
        <v>2.8E-3</v>
      </c>
      <c r="R3540" s="344">
        <v>162.72999999999999</v>
      </c>
    </row>
    <row r="3541" spans="1:18">
      <c r="A3541" s="296">
        <v>2306666</v>
      </c>
      <c r="B3541" s="343" t="s">
        <v>3569</v>
      </c>
      <c r="C3541" s="296" t="s">
        <v>105</v>
      </c>
      <c r="D3541" s="344">
        <v>2025.91</v>
      </c>
      <c r="E3541" s="360"/>
      <c r="F3541" s="344">
        <v>0</v>
      </c>
      <c r="G3541" s="360"/>
      <c r="H3541" s="344">
        <v>0</v>
      </c>
      <c r="I3541" s="360"/>
      <c r="J3541" s="344">
        <v>0</v>
      </c>
      <c r="K3541" s="360"/>
      <c r="L3541" s="344">
        <v>0</v>
      </c>
      <c r="M3541" s="360"/>
      <c r="N3541" s="344">
        <v>0</v>
      </c>
      <c r="O3541" s="360"/>
      <c r="P3541" s="344">
        <v>0</v>
      </c>
      <c r="Q3541" s="360"/>
      <c r="R3541" s="344">
        <v>0</v>
      </c>
    </row>
    <row r="3542" spans="1:18">
      <c r="A3542" s="296">
        <v>2306640</v>
      </c>
      <c r="B3542" s="343" t="s">
        <v>3570</v>
      </c>
      <c r="C3542" s="296" t="s">
        <v>105</v>
      </c>
      <c r="D3542" s="344">
        <v>2276.17</v>
      </c>
      <c r="E3542" s="360"/>
      <c r="F3542" s="344">
        <v>0</v>
      </c>
      <c r="G3542" s="360"/>
      <c r="H3542" s="344">
        <v>0</v>
      </c>
      <c r="I3542" s="360"/>
      <c r="J3542" s="344">
        <v>0</v>
      </c>
      <c r="K3542" s="360"/>
      <c r="L3542" s="344">
        <v>0</v>
      </c>
      <c r="M3542" s="360"/>
      <c r="N3542" s="344">
        <v>0</v>
      </c>
      <c r="O3542" s="360"/>
      <c r="P3542" s="344">
        <v>0</v>
      </c>
      <c r="Q3542" s="360"/>
      <c r="R3542" s="344">
        <v>0</v>
      </c>
    </row>
    <row r="3543" spans="1:18">
      <c r="A3543" s="296">
        <v>2306667</v>
      </c>
      <c r="B3543" s="343" t="s">
        <v>3571</v>
      </c>
      <c r="C3543" s="296" t="s">
        <v>105</v>
      </c>
      <c r="D3543" s="344">
        <v>2047.53</v>
      </c>
      <c r="E3543" s="360"/>
      <c r="F3543" s="344">
        <v>0</v>
      </c>
      <c r="G3543" s="360"/>
      <c r="H3543" s="344">
        <v>0</v>
      </c>
      <c r="I3543" s="360"/>
      <c r="J3543" s="344">
        <v>0</v>
      </c>
      <c r="K3543" s="360"/>
      <c r="L3543" s="344">
        <v>0</v>
      </c>
      <c r="M3543" s="360"/>
      <c r="N3543" s="344">
        <v>0</v>
      </c>
      <c r="O3543" s="360"/>
      <c r="P3543" s="344">
        <v>0</v>
      </c>
      <c r="Q3543" s="360"/>
      <c r="R3543" s="344">
        <v>0</v>
      </c>
    </row>
    <row r="3544" spans="1:18">
      <c r="A3544" s="296">
        <v>2306645</v>
      </c>
      <c r="B3544" s="343" t="s">
        <v>3572</v>
      </c>
      <c r="C3544" s="296" t="s">
        <v>105</v>
      </c>
      <c r="D3544" s="344">
        <v>3442.04</v>
      </c>
      <c r="E3544" s="360"/>
      <c r="F3544" s="344">
        <v>0</v>
      </c>
      <c r="G3544" s="360"/>
      <c r="H3544" s="344">
        <v>0</v>
      </c>
      <c r="I3544" s="360"/>
      <c r="J3544" s="344">
        <v>0</v>
      </c>
      <c r="K3544" s="360"/>
      <c r="L3544" s="344">
        <v>0</v>
      </c>
      <c r="M3544" s="360"/>
      <c r="N3544" s="344">
        <v>0</v>
      </c>
      <c r="O3544" s="360"/>
      <c r="P3544" s="344">
        <v>0</v>
      </c>
      <c r="Q3544" s="360"/>
      <c r="R3544" s="344">
        <v>0</v>
      </c>
    </row>
    <row r="3545" spans="1:18">
      <c r="A3545" s="296">
        <v>2306672</v>
      </c>
      <c r="B3545" s="343" t="s">
        <v>3573</v>
      </c>
      <c r="C3545" s="296" t="s">
        <v>105</v>
      </c>
      <c r="D3545" s="344">
        <v>3206.25</v>
      </c>
      <c r="E3545" s="360"/>
      <c r="F3545" s="344">
        <v>0</v>
      </c>
      <c r="G3545" s="360"/>
      <c r="H3545" s="344">
        <v>0</v>
      </c>
      <c r="I3545" s="360"/>
      <c r="J3545" s="344">
        <v>0</v>
      </c>
      <c r="K3545" s="360"/>
      <c r="L3545" s="344">
        <v>0</v>
      </c>
      <c r="M3545" s="360"/>
      <c r="N3545" s="344">
        <v>0</v>
      </c>
      <c r="O3545" s="360"/>
      <c r="P3545" s="344">
        <v>0</v>
      </c>
      <c r="Q3545" s="360"/>
      <c r="R3545" s="344">
        <v>0</v>
      </c>
    </row>
    <row r="3546" spans="1:18">
      <c r="A3546" s="296">
        <v>2306646</v>
      </c>
      <c r="B3546" s="343" t="s">
        <v>3574</v>
      </c>
      <c r="C3546" s="296" t="s">
        <v>105</v>
      </c>
      <c r="D3546" s="344">
        <v>3480.46</v>
      </c>
      <c r="E3546" s="360"/>
      <c r="F3546" s="344">
        <v>0</v>
      </c>
      <c r="G3546" s="360"/>
      <c r="H3546" s="344">
        <v>0</v>
      </c>
      <c r="I3546" s="360"/>
      <c r="J3546" s="344">
        <v>0</v>
      </c>
      <c r="K3546" s="360"/>
      <c r="L3546" s="344">
        <v>0</v>
      </c>
      <c r="M3546" s="360"/>
      <c r="N3546" s="344">
        <v>0</v>
      </c>
      <c r="O3546" s="360"/>
      <c r="P3546" s="344">
        <v>0</v>
      </c>
      <c r="Q3546" s="360"/>
      <c r="R3546" s="344">
        <v>0</v>
      </c>
    </row>
    <row r="3547" spans="1:18">
      <c r="A3547" s="296">
        <v>2306673</v>
      </c>
      <c r="B3547" s="343" t="s">
        <v>3575</v>
      </c>
      <c r="C3547" s="296" t="s">
        <v>105</v>
      </c>
      <c r="D3547" s="344">
        <v>3237.07</v>
      </c>
      <c r="E3547" s="360"/>
      <c r="F3547" s="344">
        <v>0</v>
      </c>
      <c r="G3547" s="360"/>
      <c r="H3547" s="344">
        <v>0</v>
      </c>
      <c r="I3547" s="360"/>
      <c r="J3547" s="344">
        <v>0</v>
      </c>
      <c r="K3547" s="360"/>
      <c r="L3547" s="344">
        <v>0</v>
      </c>
      <c r="M3547" s="360"/>
      <c r="N3547" s="344">
        <v>0</v>
      </c>
      <c r="O3547" s="360"/>
      <c r="P3547" s="344">
        <v>0</v>
      </c>
      <c r="Q3547" s="360"/>
      <c r="R3547" s="344">
        <v>0</v>
      </c>
    </row>
    <row r="3548" spans="1:18">
      <c r="A3548" s="296">
        <v>2306647</v>
      </c>
      <c r="B3548" s="343" t="s">
        <v>3576</v>
      </c>
      <c r="C3548" s="296" t="s">
        <v>105</v>
      </c>
      <c r="D3548" s="344">
        <v>3518.62</v>
      </c>
      <c r="E3548" s="360"/>
      <c r="F3548" s="344">
        <v>0</v>
      </c>
      <c r="G3548" s="360"/>
      <c r="H3548" s="344">
        <v>0</v>
      </c>
      <c r="I3548" s="360"/>
      <c r="J3548" s="344">
        <v>0</v>
      </c>
      <c r="K3548" s="360"/>
      <c r="L3548" s="344">
        <v>0</v>
      </c>
      <c r="M3548" s="360"/>
      <c r="N3548" s="344">
        <v>0</v>
      </c>
      <c r="O3548" s="360"/>
      <c r="P3548" s="344">
        <v>0</v>
      </c>
      <c r="Q3548" s="360"/>
      <c r="R3548" s="344">
        <v>0</v>
      </c>
    </row>
    <row r="3549" spans="1:18">
      <c r="A3549" s="296">
        <v>2306674</v>
      </c>
      <c r="B3549" s="343" t="s">
        <v>3577</v>
      </c>
      <c r="C3549" s="296" t="s">
        <v>105</v>
      </c>
      <c r="D3549" s="344">
        <v>3267.12</v>
      </c>
      <c r="E3549" s="360"/>
      <c r="F3549" s="344">
        <v>0</v>
      </c>
      <c r="G3549" s="360"/>
      <c r="H3549" s="344">
        <v>0</v>
      </c>
      <c r="I3549" s="360"/>
      <c r="J3549" s="344">
        <v>0</v>
      </c>
      <c r="K3549" s="360"/>
      <c r="L3549" s="344">
        <v>0</v>
      </c>
      <c r="M3549" s="360"/>
      <c r="N3549" s="344">
        <v>0</v>
      </c>
      <c r="O3549" s="360"/>
      <c r="P3549" s="344">
        <v>0</v>
      </c>
      <c r="Q3549" s="360"/>
      <c r="R3549" s="344">
        <v>0</v>
      </c>
    </row>
    <row r="3550" spans="1:18">
      <c r="A3550" s="296">
        <v>2306648</v>
      </c>
      <c r="B3550" s="343" t="s">
        <v>3578</v>
      </c>
      <c r="C3550" s="296" t="s">
        <v>105</v>
      </c>
      <c r="D3550" s="344">
        <v>4908.8500000000004</v>
      </c>
      <c r="E3550" s="360"/>
      <c r="F3550" s="344">
        <v>0</v>
      </c>
      <c r="G3550" s="360"/>
      <c r="H3550" s="344">
        <v>0</v>
      </c>
      <c r="I3550" s="360"/>
      <c r="J3550" s="344">
        <v>0</v>
      </c>
      <c r="K3550" s="360"/>
      <c r="L3550" s="344">
        <v>0</v>
      </c>
      <c r="M3550" s="360"/>
      <c r="N3550" s="344">
        <v>0</v>
      </c>
      <c r="O3550" s="360"/>
      <c r="P3550" s="344">
        <v>0</v>
      </c>
      <c r="Q3550" s="360"/>
      <c r="R3550" s="344">
        <v>0</v>
      </c>
    </row>
    <row r="3551" spans="1:18">
      <c r="A3551" s="296">
        <v>2306675</v>
      </c>
      <c r="B3551" s="343" t="s">
        <v>3579</v>
      </c>
      <c r="C3551" s="296" t="s">
        <v>105</v>
      </c>
      <c r="D3551" s="344">
        <v>4648.67</v>
      </c>
      <c r="E3551" s="360"/>
      <c r="F3551" s="344">
        <v>0</v>
      </c>
      <c r="G3551" s="360"/>
      <c r="H3551" s="344">
        <v>0</v>
      </c>
      <c r="I3551" s="360"/>
      <c r="J3551" s="344">
        <v>0</v>
      </c>
      <c r="K3551" s="360"/>
      <c r="L3551" s="344">
        <v>0</v>
      </c>
      <c r="M3551" s="360"/>
      <c r="N3551" s="344">
        <v>0</v>
      </c>
      <c r="O3551" s="360"/>
      <c r="P3551" s="344">
        <v>0</v>
      </c>
      <c r="Q3551" s="360"/>
      <c r="R3551" s="344">
        <v>0</v>
      </c>
    </row>
    <row r="3552" spans="1:18">
      <c r="A3552" s="296">
        <v>2306649</v>
      </c>
      <c r="B3552" s="343" t="s">
        <v>3580</v>
      </c>
      <c r="C3552" s="296" t="s">
        <v>105</v>
      </c>
      <c r="D3552" s="344">
        <v>4949.18</v>
      </c>
      <c r="E3552" s="360">
        <v>0.10680000000000001</v>
      </c>
      <c r="F3552" s="344">
        <v>86.68</v>
      </c>
      <c r="G3552" s="360">
        <v>0.17419999999999999</v>
      </c>
      <c r="H3552" s="344">
        <v>113.36</v>
      </c>
      <c r="I3552" s="360">
        <v>0.13150000000000001</v>
      </c>
      <c r="J3552" s="344">
        <v>103.66</v>
      </c>
      <c r="K3552" s="360">
        <v>0.1447</v>
      </c>
      <c r="L3552" s="344">
        <v>90.8</v>
      </c>
      <c r="M3552" s="360">
        <v>0</v>
      </c>
      <c r="N3552" s="344">
        <v>88.3</v>
      </c>
      <c r="O3552" s="360">
        <v>0.16889999999999999</v>
      </c>
      <c r="P3552" s="344">
        <v>87.92</v>
      </c>
      <c r="Q3552" s="360">
        <v>0.1706</v>
      </c>
      <c r="R3552" s="344">
        <v>98.97</v>
      </c>
    </row>
    <row r="3553" spans="1:18">
      <c r="A3553" s="296">
        <v>2306676</v>
      </c>
      <c r="B3553" s="343" t="s">
        <v>3581</v>
      </c>
      <c r="C3553" s="296" t="s">
        <v>105</v>
      </c>
      <c r="D3553" s="344">
        <v>4679.71</v>
      </c>
      <c r="E3553" s="360">
        <v>0.1212</v>
      </c>
      <c r="F3553" s="344">
        <v>62.79</v>
      </c>
      <c r="G3553" s="360">
        <v>0.22839999999999999</v>
      </c>
      <c r="H3553" s="344">
        <v>86</v>
      </c>
      <c r="I3553" s="360">
        <v>0.16450000000000001</v>
      </c>
      <c r="J3553" s="344">
        <v>82.18</v>
      </c>
      <c r="K3553" s="360">
        <v>0.17330000000000001</v>
      </c>
      <c r="L3553" s="344">
        <v>63.54</v>
      </c>
      <c r="M3553" s="360">
        <v>0</v>
      </c>
      <c r="N3553" s="344">
        <v>61.67</v>
      </c>
      <c r="O3553" s="360">
        <v>0.22939999999999999</v>
      </c>
      <c r="P3553" s="344">
        <v>60.87</v>
      </c>
      <c r="Q3553" s="360">
        <v>0.2339</v>
      </c>
      <c r="R3553" s="344">
        <v>70.56</v>
      </c>
    </row>
    <row r="3554" spans="1:18">
      <c r="A3554" s="296">
        <v>2306650</v>
      </c>
      <c r="B3554" s="343" t="s">
        <v>3582</v>
      </c>
      <c r="C3554" s="296" t="s">
        <v>105</v>
      </c>
      <c r="D3554" s="344">
        <v>4989.3100000000004</v>
      </c>
      <c r="E3554" s="360">
        <v>7.3400000000000007E-2</v>
      </c>
      <c r="F3554" s="344">
        <v>122.15</v>
      </c>
      <c r="G3554" s="360">
        <v>0.1583</v>
      </c>
      <c r="H3554" s="344">
        <v>179.01</v>
      </c>
      <c r="I3554" s="360">
        <v>0.10539999999999999</v>
      </c>
      <c r="J3554" s="344">
        <v>171.18</v>
      </c>
      <c r="K3554" s="360">
        <v>0.1115</v>
      </c>
      <c r="L3554" s="344">
        <v>124.4</v>
      </c>
      <c r="M3554" s="360">
        <v>0</v>
      </c>
      <c r="N3554" s="344">
        <v>118.93</v>
      </c>
      <c r="O3554" s="360">
        <v>0.15859999999999999</v>
      </c>
      <c r="P3554" s="344">
        <v>117.45</v>
      </c>
      <c r="Q3554" s="360">
        <v>0.16250000000000001</v>
      </c>
      <c r="R3554" s="344">
        <v>138.88</v>
      </c>
    </row>
    <row r="3555" spans="1:18">
      <c r="A3555" s="296">
        <v>2306677</v>
      </c>
      <c r="B3555" s="343" t="s">
        <v>3583</v>
      </c>
      <c r="C3555" s="296" t="s">
        <v>105</v>
      </c>
      <c r="D3555" s="344">
        <v>4709.8599999999997</v>
      </c>
      <c r="E3555" s="360">
        <v>3.6799999999999999E-2</v>
      </c>
      <c r="F3555" s="344">
        <v>270.04000000000002</v>
      </c>
      <c r="G3555" s="360">
        <v>8.8499999999999995E-2</v>
      </c>
      <c r="H3555" s="344">
        <v>417.9</v>
      </c>
      <c r="I3555" s="360">
        <v>5.4600000000000003E-2</v>
      </c>
      <c r="J3555" s="344">
        <v>398.73</v>
      </c>
      <c r="K3555" s="360">
        <v>5.8500000000000003E-2</v>
      </c>
      <c r="L3555" s="344">
        <v>277.31</v>
      </c>
      <c r="M3555" s="360">
        <v>0</v>
      </c>
      <c r="N3555" s="344">
        <v>261.60000000000002</v>
      </c>
      <c r="O3555" s="360">
        <v>8.72E-2</v>
      </c>
      <c r="P3555" s="344">
        <v>258.72000000000003</v>
      </c>
      <c r="Q3555" s="360">
        <v>9.01E-2</v>
      </c>
      <c r="R3555" s="344">
        <v>310.68</v>
      </c>
    </row>
    <row r="3556" spans="1:18">
      <c r="A3556" s="296">
        <v>2306644</v>
      </c>
      <c r="B3556" s="343" t="s">
        <v>3584</v>
      </c>
      <c r="C3556" s="296" t="s">
        <v>105</v>
      </c>
      <c r="D3556" s="344">
        <v>2729.17</v>
      </c>
      <c r="E3556" s="360">
        <v>4.2900000000000001E-2</v>
      </c>
      <c r="F3556" s="344">
        <v>235.74</v>
      </c>
      <c r="G3556" s="360">
        <v>0.1013</v>
      </c>
      <c r="H3556" s="344">
        <v>360.86</v>
      </c>
      <c r="I3556" s="360">
        <v>6.3200000000000006E-2</v>
      </c>
      <c r="J3556" s="344">
        <v>345.22</v>
      </c>
      <c r="K3556" s="360">
        <v>6.7599999999999993E-2</v>
      </c>
      <c r="L3556" s="344">
        <v>240.71</v>
      </c>
      <c r="M3556" s="360">
        <v>0</v>
      </c>
      <c r="N3556" s="344">
        <v>227.72</v>
      </c>
      <c r="O3556" s="360">
        <v>0.10009999999999999</v>
      </c>
      <c r="P3556" s="344">
        <v>225.07</v>
      </c>
      <c r="Q3556" s="360">
        <v>0.1036</v>
      </c>
      <c r="R3556" s="344">
        <v>269.88</v>
      </c>
    </row>
    <row r="3557" spans="1:18">
      <c r="A3557" s="296">
        <v>2306671</v>
      </c>
      <c r="B3557" s="343" t="s">
        <v>3585</v>
      </c>
      <c r="C3557" s="296" t="s">
        <v>105</v>
      </c>
      <c r="D3557" s="344">
        <v>2500.5300000000002</v>
      </c>
      <c r="E3557" s="360">
        <v>0.91059999999999997</v>
      </c>
      <c r="F3557" s="344">
        <v>12.37</v>
      </c>
      <c r="G3557" s="360">
        <v>0.9224</v>
      </c>
      <c r="H3557" s="344">
        <v>12.72</v>
      </c>
      <c r="I3557" s="360">
        <v>0.90569999999999995</v>
      </c>
      <c r="J3557" s="344">
        <v>12.36</v>
      </c>
      <c r="K3557" s="360">
        <v>0.92310000000000003</v>
      </c>
      <c r="L3557" s="344">
        <v>13.86</v>
      </c>
      <c r="M3557" s="360">
        <v>1.95E-2</v>
      </c>
      <c r="N3557" s="344">
        <v>12.52</v>
      </c>
      <c r="O3557" s="360">
        <v>0.9113</v>
      </c>
      <c r="P3557" s="344">
        <v>12.49</v>
      </c>
      <c r="Q3557" s="360">
        <v>0.91349999999999998</v>
      </c>
      <c r="R3557" s="344">
        <v>12.65</v>
      </c>
    </row>
    <row r="3558" spans="1:18">
      <c r="A3558" s="296">
        <v>2306141</v>
      </c>
      <c r="B3558" s="343" t="s">
        <v>3586</v>
      </c>
      <c r="C3558" s="296" t="s">
        <v>105</v>
      </c>
      <c r="D3558" s="344">
        <v>86.89</v>
      </c>
      <c r="E3558" s="360">
        <v>0.92210000000000003</v>
      </c>
      <c r="F3558" s="344">
        <v>12.2</v>
      </c>
      <c r="G3558" s="360">
        <v>0.93200000000000005</v>
      </c>
      <c r="H3558" s="344">
        <v>12.49</v>
      </c>
      <c r="I3558" s="360">
        <v>0.91749999999999998</v>
      </c>
      <c r="J3558" s="344">
        <v>12.18</v>
      </c>
      <c r="K3558" s="360">
        <v>0.9335</v>
      </c>
      <c r="L3558" s="344">
        <v>13.65</v>
      </c>
      <c r="M3558" s="360">
        <v>1.6799999999999999E-2</v>
      </c>
      <c r="N3558" s="344">
        <v>12.34</v>
      </c>
      <c r="O3558" s="360">
        <v>0.9214</v>
      </c>
      <c r="P3558" s="344">
        <v>12.3</v>
      </c>
      <c r="Q3558" s="360">
        <v>0.9244</v>
      </c>
      <c r="R3558" s="344">
        <v>12.44</v>
      </c>
    </row>
    <row r="3559" spans="1:18">
      <c r="A3559" s="296">
        <v>2306145</v>
      </c>
      <c r="B3559" s="343" t="s">
        <v>3587</v>
      </c>
      <c r="C3559" s="296" t="s">
        <v>105</v>
      </c>
      <c r="D3559" s="344">
        <v>66.64</v>
      </c>
      <c r="E3559" s="360">
        <v>0.93020000000000003</v>
      </c>
      <c r="F3559" s="344">
        <v>12.1</v>
      </c>
      <c r="G3559" s="360">
        <v>0.93640000000000001</v>
      </c>
      <c r="H3559" s="344">
        <v>12.34</v>
      </c>
      <c r="I3559" s="360">
        <v>0.93030000000000002</v>
      </c>
      <c r="J3559" s="344">
        <v>12.05</v>
      </c>
      <c r="K3559" s="360">
        <v>0.94020000000000004</v>
      </c>
      <c r="L3559" s="344">
        <v>13.49</v>
      </c>
      <c r="M3559" s="360">
        <v>1.41E-2</v>
      </c>
      <c r="N3559" s="344">
        <v>12.2</v>
      </c>
      <c r="O3559" s="360">
        <v>0.92869999999999997</v>
      </c>
      <c r="P3559" s="344">
        <v>12.18</v>
      </c>
      <c r="Q3559" s="360">
        <v>0.93020000000000003</v>
      </c>
      <c r="R3559" s="344">
        <v>12.27</v>
      </c>
    </row>
    <row r="3560" spans="1:18">
      <c r="A3560" s="296">
        <v>2306142</v>
      </c>
      <c r="B3560" s="343" t="s">
        <v>3588</v>
      </c>
      <c r="C3560" s="296" t="s">
        <v>105</v>
      </c>
      <c r="D3560" s="344">
        <v>106.16</v>
      </c>
      <c r="E3560" s="360">
        <v>0.93859999999999999</v>
      </c>
      <c r="F3560" s="344">
        <v>11.94</v>
      </c>
      <c r="G3560" s="360">
        <v>0.94720000000000004</v>
      </c>
      <c r="H3560" s="344">
        <v>12.15</v>
      </c>
      <c r="I3560" s="360">
        <v>0.93659999999999999</v>
      </c>
      <c r="J3560" s="344">
        <v>11.93</v>
      </c>
      <c r="K3560" s="360">
        <v>0.94799999999999995</v>
      </c>
      <c r="L3560" s="344">
        <v>13.32</v>
      </c>
      <c r="M3560" s="360">
        <v>1.2800000000000001E-2</v>
      </c>
      <c r="N3560" s="344">
        <v>12.02</v>
      </c>
      <c r="O3560" s="360">
        <v>0.94089999999999996</v>
      </c>
      <c r="P3560" s="344">
        <v>12.03</v>
      </c>
      <c r="Q3560" s="360">
        <v>0.94010000000000005</v>
      </c>
      <c r="R3560" s="344">
        <v>12.1</v>
      </c>
    </row>
    <row r="3561" spans="1:18">
      <c r="A3561" s="296">
        <v>2306146</v>
      </c>
      <c r="B3561" s="343" t="s">
        <v>3589</v>
      </c>
      <c r="C3561" s="296" t="s">
        <v>105</v>
      </c>
      <c r="D3561" s="344">
        <v>77</v>
      </c>
      <c r="E3561" s="360"/>
      <c r="F3561" s="344">
        <v>0</v>
      </c>
      <c r="G3561" s="360"/>
      <c r="H3561" s="344">
        <v>0</v>
      </c>
      <c r="I3561" s="360"/>
      <c r="J3561" s="344">
        <v>0</v>
      </c>
      <c r="K3561" s="360"/>
      <c r="L3561" s="344">
        <v>0</v>
      </c>
      <c r="M3561" s="360"/>
      <c r="N3561" s="344">
        <v>0</v>
      </c>
      <c r="O3561" s="360"/>
      <c r="P3561" s="344">
        <v>0</v>
      </c>
      <c r="Q3561" s="360"/>
      <c r="R3561" s="344">
        <v>0</v>
      </c>
    </row>
    <row r="3562" spans="1:18">
      <c r="A3562" s="296">
        <v>2306143</v>
      </c>
      <c r="B3562" s="343" t="s">
        <v>3590</v>
      </c>
      <c r="C3562" s="296" t="s">
        <v>105</v>
      </c>
      <c r="D3562" s="344">
        <v>128.52000000000001</v>
      </c>
      <c r="E3562" s="360">
        <v>0.95109999999999995</v>
      </c>
      <c r="F3562" s="344">
        <v>11.78</v>
      </c>
      <c r="G3562" s="360">
        <v>0.95669999999999999</v>
      </c>
      <c r="H3562" s="344">
        <v>11.94</v>
      </c>
      <c r="I3562" s="360">
        <v>0.94889999999999997</v>
      </c>
      <c r="J3562" s="344">
        <v>11.77</v>
      </c>
      <c r="K3562" s="360">
        <v>0.95750000000000002</v>
      </c>
      <c r="L3562" s="344">
        <v>13.12</v>
      </c>
      <c r="M3562" s="360">
        <v>9.9000000000000008E-3</v>
      </c>
      <c r="N3562" s="344">
        <v>11.85</v>
      </c>
      <c r="O3562" s="360">
        <v>0.95109999999999995</v>
      </c>
      <c r="P3562" s="344">
        <v>11.84</v>
      </c>
      <c r="Q3562" s="360">
        <v>0.95189999999999997</v>
      </c>
      <c r="R3562" s="344">
        <v>11.9</v>
      </c>
    </row>
    <row r="3563" spans="1:18">
      <c r="A3563" s="296">
        <v>2306147</v>
      </c>
      <c r="B3563" s="343" t="s">
        <v>3591</v>
      </c>
      <c r="C3563" s="296" t="s">
        <v>105</v>
      </c>
      <c r="D3563" s="344">
        <v>88.83</v>
      </c>
      <c r="E3563" s="360">
        <v>0.90329999999999999</v>
      </c>
      <c r="F3563" s="344">
        <v>339.77</v>
      </c>
      <c r="G3563" s="360">
        <v>0.91379999999999995</v>
      </c>
      <c r="H3563" s="344">
        <v>348.49</v>
      </c>
      <c r="I3563" s="360">
        <v>0.90139999999999998</v>
      </c>
      <c r="J3563" s="344">
        <v>339.08</v>
      </c>
      <c r="K3563" s="360">
        <v>0.91569999999999996</v>
      </c>
      <c r="L3563" s="344">
        <v>346.63</v>
      </c>
      <c r="M3563" s="360">
        <v>0.89570000000000005</v>
      </c>
      <c r="N3563" s="344">
        <v>343.68</v>
      </c>
      <c r="O3563" s="360">
        <v>0.90339999999999998</v>
      </c>
      <c r="P3563" s="344">
        <v>342.81</v>
      </c>
      <c r="Q3563" s="360">
        <v>0.90569999999999995</v>
      </c>
      <c r="R3563" s="344">
        <v>346.52</v>
      </c>
    </row>
    <row r="3564" spans="1:18">
      <c r="A3564" s="296">
        <v>2306144</v>
      </c>
      <c r="B3564" s="343" t="s">
        <v>3592</v>
      </c>
      <c r="C3564" s="296" t="s">
        <v>105</v>
      </c>
      <c r="D3564" s="344">
        <v>155.15</v>
      </c>
      <c r="E3564" s="360">
        <v>0.8327</v>
      </c>
      <c r="F3564" s="344">
        <v>146.62</v>
      </c>
      <c r="G3564" s="360">
        <v>0.85150000000000003</v>
      </c>
      <c r="H3564" s="344">
        <v>153.6</v>
      </c>
      <c r="I3564" s="360">
        <v>0.83109999999999995</v>
      </c>
      <c r="J3564" s="344">
        <v>146.31</v>
      </c>
      <c r="K3564" s="360">
        <v>0.85329999999999995</v>
      </c>
      <c r="L3564" s="344">
        <v>152.24</v>
      </c>
      <c r="M3564" s="360">
        <v>0.82</v>
      </c>
      <c r="N3564" s="344">
        <v>149.69999999999999</v>
      </c>
      <c r="O3564" s="360">
        <v>0.83389999999999997</v>
      </c>
      <c r="P3564" s="344">
        <v>148.93</v>
      </c>
      <c r="Q3564" s="360">
        <v>0.83819999999999995</v>
      </c>
      <c r="R3564" s="344">
        <v>152.02000000000001</v>
      </c>
    </row>
    <row r="3565" spans="1:18">
      <c r="A3565" s="296">
        <v>2306148</v>
      </c>
      <c r="B3565" s="343" t="s">
        <v>3593</v>
      </c>
      <c r="C3565" s="296" t="s">
        <v>105</v>
      </c>
      <c r="D3565" s="344">
        <v>103.31</v>
      </c>
      <c r="E3565" s="360">
        <v>0.79979999999999996</v>
      </c>
      <c r="F3565" s="344">
        <v>113.14</v>
      </c>
      <c r="G3565" s="360">
        <v>0.82410000000000005</v>
      </c>
      <c r="H3565" s="344">
        <v>119.81</v>
      </c>
      <c r="I3565" s="360">
        <v>0.79459999999999997</v>
      </c>
      <c r="J3565" s="344">
        <v>113.17</v>
      </c>
      <c r="K3565" s="360">
        <v>0.82389999999999997</v>
      </c>
      <c r="L3565" s="344">
        <v>118.71</v>
      </c>
      <c r="M3565" s="360">
        <v>0.78539999999999999</v>
      </c>
      <c r="N3565" s="344">
        <v>116.13</v>
      </c>
      <c r="O3565" s="360">
        <v>0.80289999999999995</v>
      </c>
      <c r="P3565" s="344">
        <v>115.46</v>
      </c>
      <c r="Q3565" s="360">
        <v>0.80759999999999998</v>
      </c>
      <c r="R3565" s="344">
        <v>118.64</v>
      </c>
    </row>
    <row r="3566" spans="1:18">
      <c r="A3566" s="296">
        <v>2306624</v>
      </c>
      <c r="B3566" s="343" t="s">
        <v>3594</v>
      </c>
      <c r="C3566" s="296" t="s">
        <v>105</v>
      </c>
      <c r="D3566" s="344">
        <v>6393.21</v>
      </c>
      <c r="E3566" s="360"/>
      <c r="F3566" s="344">
        <v>0</v>
      </c>
      <c r="G3566" s="360"/>
      <c r="H3566" s="344">
        <v>0</v>
      </c>
      <c r="I3566" s="360"/>
      <c r="J3566" s="344">
        <v>0</v>
      </c>
      <c r="K3566" s="360"/>
      <c r="L3566" s="344">
        <v>0</v>
      </c>
      <c r="M3566" s="360"/>
      <c r="N3566" s="344">
        <v>0</v>
      </c>
      <c r="O3566" s="360"/>
      <c r="P3566" s="344">
        <v>0</v>
      </c>
      <c r="Q3566" s="360"/>
      <c r="R3566" s="344">
        <v>0</v>
      </c>
    </row>
    <row r="3567" spans="1:18">
      <c r="A3567" s="296">
        <v>2306625</v>
      </c>
      <c r="B3567" s="343" t="s">
        <v>3595</v>
      </c>
      <c r="C3567" s="296" t="s">
        <v>105</v>
      </c>
      <c r="D3567" s="344">
        <v>6444.68</v>
      </c>
      <c r="E3567" s="360"/>
      <c r="F3567" s="344">
        <v>0</v>
      </c>
      <c r="G3567" s="360"/>
      <c r="H3567" s="344">
        <v>0</v>
      </c>
      <c r="I3567" s="360"/>
      <c r="J3567" s="344">
        <v>0</v>
      </c>
      <c r="K3567" s="360"/>
      <c r="L3567" s="344">
        <v>0</v>
      </c>
      <c r="M3567" s="360"/>
      <c r="N3567" s="344">
        <v>0</v>
      </c>
      <c r="O3567" s="360"/>
      <c r="P3567" s="344">
        <v>0</v>
      </c>
      <c r="Q3567" s="360"/>
      <c r="R3567" s="344">
        <v>0</v>
      </c>
    </row>
    <row r="3568" spans="1:18">
      <c r="A3568" s="296">
        <v>2306626</v>
      </c>
      <c r="B3568" s="343" t="s">
        <v>3596</v>
      </c>
      <c r="C3568" s="296" t="s">
        <v>105</v>
      </c>
      <c r="D3568" s="344">
        <v>6497.82</v>
      </c>
      <c r="E3568" s="360"/>
      <c r="F3568" s="344">
        <v>0</v>
      </c>
      <c r="G3568" s="360"/>
      <c r="H3568" s="344">
        <v>0</v>
      </c>
      <c r="I3568" s="360"/>
      <c r="J3568" s="344">
        <v>0</v>
      </c>
      <c r="K3568" s="360"/>
      <c r="L3568" s="344">
        <v>0</v>
      </c>
      <c r="M3568" s="360"/>
      <c r="N3568" s="344">
        <v>0</v>
      </c>
      <c r="O3568" s="360"/>
      <c r="P3568" s="344">
        <v>0</v>
      </c>
      <c r="Q3568" s="360"/>
      <c r="R3568" s="344">
        <v>0</v>
      </c>
    </row>
    <row r="3569" spans="1:18">
      <c r="A3569" s="296">
        <v>2306627</v>
      </c>
      <c r="B3569" s="343" t="s">
        <v>3597</v>
      </c>
      <c r="C3569" s="296" t="s">
        <v>105</v>
      </c>
      <c r="D3569" s="344">
        <v>6549.29</v>
      </c>
      <c r="E3569" s="360"/>
      <c r="F3569" s="344">
        <v>0</v>
      </c>
      <c r="G3569" s="360"/>
      <c r="H3569" s="344">
        <v>0</v>
      </c>
      <c r="I3569" s="360"/>
      <c r="J3569" s="344">
        <v>0</v>
      </c>
      <c r="K3569" s="360"/>
      <c r="L3569" s="344">
        <v>0</v>
      </c>
      <c r="M3569" s="360"/>
      <c r="N3569" s="344">
        <v>0</v>
      </c>
      <c r="O3569" s="360"/>
      <c r="P3569" s="344">
        <v>0</v>
      </c>
      <c r="Q3569" s="360"/>
      <c r="R3569" s="344">
        <v>0</v>
      </c>
    </row>
    <row r="3570" spans="1:18">
      <c r="A3570" s="296">
        <v>2306628</v>
      </c>
      <c r="B3570" s="343" t="s">
        <v>3598</v>
      </c>
      <c r="C3570" s="296" t="s">
        <v>105</v>
      </c>
      <c r="D3570" s="344">
        <v>6600.82</v>
      </c>
      <c r="E3570" s="360"/>
      <c r="F3570" s="344">
        <v>0</v>
      </c>
      <c r="G3570" s="360"/>
      <c r="H3570" s="344">
        <v>0</v>
      </c>
      <c r="I3570" s="360"/>
      <c r="J3570" s="344">
        <v>0</v>
      </c>
      <c r="K3570" s="360"/>
      <c r="L3570" s="344">
        <v>0</v>
      </c>
      <c r="M3570" s="360"/>
      <c r="N3570" s="344">
        <v>0</v>
      </c>
      <c r="O3570" s="360"/>
      <c r="P3570" s="344">
        <v>0</v>
      </c>
      <c r="Q3570" s="360"/>
      <c r="R3570" s="344">
        <v>0</v>
      </c>
    </row>
    <row r="3571" spans="1:18">
      <c r="A3571" s="296">
        <v>2306629</v>
      </c>
      <c r="B3571" s="343" t="s">
        <v>3599</v>
      </c>
      <c r="C3571" s="296" t="s">
        <v>105</v>
      </c>
      <c r="D3571" s="344">
        <v>9251.1299999999992</v>
      </c>
      <c r="E3571" s="360"/>
      <c r="F3571" s="344">
        <v>0</v>
      </c>
      <c r="G3571" s="360"/>
      <c r="H3571" s="344">
        <v>0</v>
      </c>
      <c r="I3571" s="360"/>
      <c r="J3571" s="344">
        <v>0</v>
      </c>
      <c r="K3571" s="360"/>
      <c r="L3571" s="344">
        <v>0</v>
      </c>
      <c r="M3571" s="360"/>
      <c r="N3571" s="344">
        <v>0</v>
      </c>
      <c r="O3571" s="360"/>
      <c r="P3571" s="344">
        <v>0</v>
      </c>
      <c r="Q3571" s="360"/>
      <c r="R3571" s="344">
        <v>0</v>
      </c>
    </row>
    <row r="3572" spans="1:18">
      <c r="A3572" s="296">
        <v>2306630</v>
      </c>
      <c r="B3572" s="343" t="s">
        <v>3600</v>
      </c>
      <c r="C3572" s="296" t="s">
        <v>105</v>
      </c>
      <c r="D3572" s="344">
        <v>9367.59</v>
      </c>
      <c r="E3572" s="360"/>
      <c r="F3572" s="344">
        <v>0</v>
      </c>
      <c r="G3572" s="360"/>
      <c r="H3572" s="344">
        <v>0</v>
      </c>
      <c r="I3572" s="360"/>
      <c r="J3572" s="344">
        <v>0</v>
      </c>
      <c r="K3572" s="360"/>
      <c r="L3572" s="344">
        <v>0</v>
      </c>
      <c r="M3572" s="360"/>
      <c r="N3572" s="344">
        <v>0</v>
      </c>
      <c r="O3572" s="360"/>
      <c r="P3572" s="344">
        <v>0</v>
      </c>
      <c r="Q3572" s="360"/>
      <c r="R3572" s="344">
        <v>0</v>
      </c>
    </row>
    <row r="3573" spans="1:18">
      <c r="A3573" s="296">
        <v>2306631</v>
      </c>
      <c r="B3573" s="343" t="s">
        <v>3601</v>
      </c>
      <c r="C3573" s="296" t="s">
        <v>105</v>
      </c>
      <c r="D3573" s="344">
        <v>9480.3799999999992</v>
      </c>
      <c r="E3573" s="360"/>
      <c r="F3573" s="344">
        <v>0</v>
      </c>
      <c r="G3573" s="360"/>
      <c r="H3573" s="344">
        <v>0</v>
      </c>
      <c r="I3573" s="360"/>
      <c r="J3573" s="344">
        <v>0</v>
      </c>
      <c r="K3573" s="360"/>
      <c r="L3573" s="344">
        <v>0</v>
      </c>
      <c r="M3573" s="360"/>
      <c r="N3573" s="344">
        <v>0</v>
      </c>
      <c r="O3573" s="360"/>
      <c r="P3573" s="344">
        <v>0</v>
      </c>
      <c r="Q3573" s="360"/>
      <c r="R3573" s="344">
        <v>0</v>
      </c>
    </row>
    <row r="3574" spans="1:18">
      <c r="A3574" s="296">
        <v>2306632</v>
      </c>
      <c r="B3574" s="343" t="s">
        <v>3602</v>
      </c>
      <c r="C3574" s="296" t="s">
        <v>105</v>
      </c>
      <c r="D3574" s="344">
        <v>9596.84</v>
      </c>
      <c r="E3574" s="360">
        <v>7.1999999999999995E-2</v>
      </c>
      <c r="F3574" s="344">
        <v>275.64999999999998</v>
      </c>
      <c r="G3574" s="360">
        <v>0.15479999999999999</v>
      </c>
      <c r="H3574" s="344">
        <v>402</v>
      </c>
      <c r="I3574" s="360">
        <v>0.1042</v>
      </c>
      <c r="J3574" s="344">
        <v>385.29</v>
      </c>
      <c r="K3574" s="360">
        <v>0.10970000000000001</v>
      </c>
      <c r="L3574" s="344">
        <v>276.88</v>
      </c>
      <c r="M3574" s="360">
        <v>0</v>
      </c>
      <c r="N3574" s="344">
        <v>265.12</v>
      </c>
      <c r="O3574" s="360">
        <v>0.15790000000000001</v>
      </c>
      <c r="P3574" s="344">
        <v>262.72000000000003</v>
      </c>
      <c r="Q3574" s="360">
        <v>0.1608</v>
      </c>
      <c r="R3574" s="344">
        <v>312.05</v>
      </c>
    </row>
    <row r="3575" spans="1:18">
      <c r="A3575" s="296">
        <v>2306610</v>
      </c>
      <c r="B3575" s="343" t="s">
        <v>3603</v>
      </c>
      <c r="C3575" s="296" t="s">
        <v>105</v>
      </c>
      <c r="D3575" s="344">
        <v>2016.39</v>
      </c>
      <c r="E3575" s="360">
        <v>0.1237</v>
      </c>
      <c r="F3575" s="344">
        <v>146.35</v>
      </c>
      <c r="G3575" s="360">
        <v>0.2329</v>
      </c>
      <c r="H3575" s="344">
        <v>199.19</v>
      </c>
      <c r="I3575" s="360">
        <v>0.1696</v>
      </c>
      <c r="J3575" s="344">
        <v>191.21</v>
      </c>
      <c r="K3575" s="360">
        <v>0.17749999999999999</v>
      </c>
      <c r="L3575" s="344">
        <v>144.94999999999999</v>
      </c>
      <c r="M3575" s="360">
        <v>0</v>
      </c>
      <c r="N3575" s="344">
        <v>141.16999999999999</v>
      </c>
      <c r="O3575" s="360">
        <v>0.2394</v>
      </c>
      <c r="P3575" s="344">
        <v>139.87</v>
      </c>
      <c r="Q3575" s="360">
        <v>0.2427</v>
      </c>
      <c r="R3575" s="344">
        <v>163.32</v>
      </c>
    </row>
    <row r="3576" spans="1:18">
      <c r="A3576" s="296">
        <v>2306604</v>
      </c>
      <c r="B3576" s="343" t="s">
        <v>3604</v>
      </c>
      <c r="C3576" s="296" t="s">
        <v>105</v>
      </c>
      <c r="D3576" s="344">
        <v>742.17</v>
      </c>
      <c r="E3576" s="360">
        <v>4.9000000000000002E-2</v>
      </c>
      <c r="F3576" s="344">
        <v>456.44</v>
      </c>
      <c r="G3576" s="360">
        <v>0.1114</v>
      </c>
      <c r="H3576" s="344">
        <v>684.39</v>
      </c>
      <c r="I3576" s="360">
        <v>7.22E-2</v>
      </c>
      <c r="J3576" s="344">
        <v>656.02</v>
      </c>
      <c r="K3576" s="360">
        <v>7.6399999999999996E-2</v>
      </c>
      <c r="L3576" s="344">
        <v>459.85</v>
      </c>
      <c r="M3576" s="360">
        <v>0</v>
      </c>
      <c r="N3576" s="344">
        <v>437.07</v>
      </c>
      <c r="O3576" s="360">
        <v>0.113</v>
      </c>
      <c r="P3576" s="344">
        <v>433.17</v>
      </c>
      <c r="Q3576" s="360">
        <v>0.1157</v>
      </c>
      <c r="R3576" s="344">
        <v>518.85</v>
      </c>
    </row>
    <row r="3577" spans="1:18">
      <c r="A3577" s="296">
        <v>2306605</v>
      </c>
      <c r="B3577" s="343" t="s">
        <v>3605</v>
      </c>
      <c r="C3577" s="296" t="s">
        <v>105</v>
      </c>
      <c r="D3577" s="344">
        <v>925.96</v>
      </c>
      <c r="E3577" s="360">
        <v>4.2200000000000001E-2</v>
      </c>
      <c r="F3577" s="344">
        <v>621.4</v>
      </c>
      <c r="G3577" s="360">
        <v>9.2499999999999999E-2</v>
      </c>
      <c r="H3577" s="344">
        <v>905.56</v>
      </c>
      <c r="I3577" s="360">
        <v>6.1400000000000003E-2</v>
      </c>
      <c r="J3577" s="344">
        <v>872.47</v>
      </c>
      <c r="K3577" s="360">
        <v>6.4699999999999994E-2</v>
      </c>
      <c r="L3577" s="344">
        <v>613.45000000000005</v>
      </c>
      <c r="M3577" s="360">
        <v>0</v>
      </c>
      <c r="N3577" s="344">
        <v>586.48</v>
      </c>
      <c r="O3577" s="360">
        <v>9.4799999999999995E-2</v>
      </c>
      <c r="P3577" s="344">
        <v>581.76</v>
      </c>
      <c r="Q3577" s="360">
        <v>9.7100000000000006E-2</v>
      </c>
      <c r="R3577" s="344">
        <v>695.69</v>
      </c>
    </row>
    <row r="3578" spans="1:18">
      <c r="A3578" s="296">
        <v>2306606</v>
      </c>
      <c r="B3578" s="343" t="s">
        <v>3606</v>
      </c>
      <c r="C3578" s="296" t="s">
        <v>105</v>
      </c>
      <c r="D3578" s="344">
        <v>1067.04</v>
      </c>
      <c r="E3578" s="360">
        <v>4.19E-2</v>
      </c>
      <c r="F3578" s="344">
        <v>717.51</v>
      </c>
      <c r="G3578" s="360">
        <v>9.4600000000000004E-2</v>
      </c>
      <c r="H3578" s="344">
        <v>1063.46</v>
      </c>
      <c r="I3578" s="360">
        <v>6.1600000000000002E-2</v>
      </c>
      <c r="J3578" s="344">
        <v>1024.24</v>
      </c>
      <c r="K3578" s="360">
        <v>6.5100000000000005E-2</v>
      </c>
      <c r="L3578" s="344">
        <v>711.94</v>
      </c>
      <c r="M3578" s="360">
        <v>0</v>
      </c>
      <c r="N3578" s="344">
        <v>678.92</v>
      </c>
      <c r="O3578" s="360">
        <v>9.6500000000000002E-2</v>
      </c>
      <c r="P3578" s="344">
        <v>673.44</v>
      </c>
      <c r="Q3578" s="360">
        <v>9.9000000000000005E-2</v>
      </c>
      <c r="R3578" s="344">
        <v>807.09</v>
      </c>
    </row>
    <row r="3579" spans="1:18">
      <c r="A3579" s="296">
        <v>2306607</v>
      </c>
      <c r="B3579" s="343" t="s">
        <v>3607</v>
      </c>
      <c r="C3579" s="296" t="s">
        <v>105</v>
      </c>
      <c r="D3579" s="344">
        <v>1259.78</v>
      </c>
      <c r="E3579" s="360">
        <v>0.1477</v>
      </c>
      <c r="F3579" s="344">
        <v>2473.4499999999998</v>
      </c>
      <c r="G3579" s="360">
        <v>2.3599999999999999E-2</v>
      </c>
      <c r="H3579" s="344">
        <v>2847.58</v>
      </c>
      <c r="I3579" s="360">
        <v>0.1638</v>
      </c>
      <c r="J3579" s="344">
        <v>2591.88</v>
      </c>
      <c r="K3579" s="360">
        <v>2.2499999999999999E-2</v>
      </c>
      <c r="L3579" s="344">
        <v>3256.08</v>
      </c>
      <c r="M3579" s="360">
        <v>1.7899999999999999E-2</v>
      </c>
      <c r="N3579" s="344">
        <v>3288.5</v>
      </c>
      <c r="O3579" s="360">
        <v>1.77E-2</v>
      </c>
      <c r="P3579" s="344">
        <v>3187.32</v>
      </c>
      <c r="Q3579" s="360">
        <v>8.8800000000000004E-2</v>
      </c>
      <c r="R3579" s="344">
        <v>3437.47</v>
      </c>
    </row>
    <row r="3580" spans="1:18">
      <c r="A3580" s="296">
        <v>2306608</v>
      </c>
      <c r="B3580" s="343" t="s">
        <v>3608</v>
      </c>
      <c r="C3580" s="296" t="s">
        <v>105</v>
      </c>
      <c r="D3580" s="344">
        <v>1541.72</v>
      </c>
      <c r="E3580" s="360">
        <v>0.15740000000000001</v>
      </c>
      <c r="F3580" s="344">
        <v>2341.08</v>
      </c>
      <c r="G3580" s="360">
        <v>2.4899999999999999E-2</v>
      </c>
      <c r="H3580" s="344">
        <v>2686.55</v>
      </c>
      <c r="I3580" s="360">
        <v>0.17369999999999999</v>
      </c>
      <c r="J3580" s="344">
        <v>2450.5500000000002</v>
      </c>
      <c r="K3580" s="360">
        <v>2.3800000000000002E-2</v>
      </c>
      <c r="L3580" s="344">
        <v>3046.77</v>
      </c>
      <c r="M3580" s="360">
        <v>1.9099999999999999E-2</v>
      </c>
      <c r="N3580" s="344">
        <v>3062.55</v>
      </c>
      <c r="O3580" s="360">
        <v>1.9E-2</v>
      </c>
      <c r="P3580" s="344">
        <v>2981.54</v>
      </c>
      <c r="Q3580" s="360">
        <v>9.5000000000000001E-2</v>
      </c>
      <c r="R3580" s="344">
        <v>3217.27</v>
      </c>
    </row>
    <row r="3581" spans="1:18">
      <c r="A3581" s="296">
        <v>2306609</v>
      </c>
      <c r="B3581" s="343" t="s">
        <v>3609</v>
      </c>
      <c r="C3581" s="296" t="s">
        <v>105</v>
      </c>
      <c r="D3581" s="344">
        <v>1555.2</v>
      </c>
      <c r="E3581" s="360">
        <v>0.12809999999999999</v>
      </c>
      <c r="F3581" s="344">
        <v>2832.37</v>
      </c>
      <c r="G3581" s="360">
        <v>2.06E-2</v>
      </c>
      <c r="H3581" s="344">
        <v>3285.7</v>
      </c>
      <c r="I3581" s="360">
        <v>0.14199999999999999</v>
      </c>
      <c r="J3581" s="344">
        <v>2972.53</v>
      </c>
      <c r="K3581" s="360">
        <v>1.9599999999999999E-2</v>
      </c>
      <c r="L3581" s="344">
        <v>3758.78</v>
      </c>
      <c r="M3581" s="360">
        <v>1.55E-2</v>
      </c>
      <c r="N3581" s="344">
        <v>3785.61</v>
      </c>
      <c r="O3581" s="360">
        <v>1.54E-2</v>
      </c>
      <c r="P3581" s="344">
        <v>3679.11</v>
      </c>
      <c r="Q3581" s="360">
        <v>7.6999999999999999E-2</v>
      </c>
      <c r="R3581" s="344">
        <v>3971.44</v>
      </c>
    </row>
    <row r="3582" spans="1:18">
      <c r="A3582" s="296">
        <v>2306614</v>
      </c>
      <c r="B3582" s="343" t="s">
        <v>3610</v>
      </c>
      <c r="C3582" s="296" t="s">
        <v>105</v>
      </c>
      <c r="D3582" s="344">
        <v>2610.2199999999998</v>
      </c>
      <c r="E3582" s="360">
        <v>0.13919999999999999</v>
      </c>
      <c r="F3582" s="344">
        <v>2637.75</v>
      </c>
      <c r="G3582" s="360">
        <v>2.2100000000000002E-2</v>
      </c>
      <c r="H3582" s="344">
        <v>3047.14</v>
      </c>
      <c r="I3582" s="360">
        <v>0.15310000000000001</v>
      </c>
      <c r="J3582" s="344">
        <v>2763.03</v>
      </c>
      <c r="K3582" s="360">
        <v>2.1100000000000001E-2</v>
      </c>
      <c r="L3582" s="344">
        <v>3446.91</v>
      </c>
      <c r="M3582" s="360">
        <v>1.6899999999999998E-2</v>
      </c>
      <c r="N3582" s="344">
        <v>3447.78</v>
      </c>
      <c r="O3582" s="360">
        <v>1.6899999999999998E-2</v>
      </c>
      <c r="P3582" s="344">
        <v>3372.81</v>
      </c>
      <c r="Q3582" s="360">
        <v>8.4000000000000005E-2</v>
      </c>
      <c r="R3582" s="344">
        <v>3643.74</v>
      </c>
    </row>
    <row r="3583" spans="1:18">
      <c r="A3583" s="296">
        <v>2306615</v>
      </c>
      <c r="B3583" s="343" t="s">
        <v>3611</v>
      </c>
      <c r="C3583" s="296" t="s">
        <v>105</v>
      </c>
      <c r="D3583" s="344">
        <v>2630.59</v>
      </c>
      <c r="E3583" s="360">
        <v>0.1207</v>
      </c>
      <c r="F3583" s="344">
        <v>2984.01</v>
      </c>
      <c r="G3583" s="360">
        <v>1.95E-2</v>
      </c>
      <c r="H3583" s="344">
        <v>3470.31</v>
      </c>
      <c r="I3583" s="360">
        <v>0.13439999999999999</v>
      </c>
      <c r="J3583" s="344">
        <v>3134.68</v>
      </c>
      <c r="K3583" s="360">
        <v>1.8599999999999998E-2</v>
      </c>
      <c r="L3583" s="344">
        <v>3999.02</v>
      </c>
      <c r="M3583" s="360">
        <v>1.46E-2</v>
      </c>
      <c r="N3583" s="344">
        <v>4045.01</v>
      </c>
      <c r="O3583" s="360">
        <v>1.44E-2</v>
      </c>
      <c r="P3583" s="344">
        <v>3915.23</v>
      </c>
      <c r="Q3583" s="360">
        <v>7.2300000000000003E-2</v>
      </c>
      <c r="R3583" s="344">
        <v>4224.1099999999997</v>
      </c>
    </row>
    <row r="3584" spans="1:18">
      <c r="A3584" s="296">
        <v>2306616</v>
      </c>
      <c r="B3584" s="343" t="s">
        <v>3612</v>
      </c>
      <c r="C3584" s="296" t="s">
        <v>105</v>
      </c>
      <c r="D3584" s="344">
        <v>2650.57</v>
      </c>
      <c r="E3584" s="360">
        <v>0.14180000000000001</v>
      </c>
      <c r="F3584" s="344">
        <v>2599.94</v>
      </c>
      <c r="G3584" s="360">
        <v>2.24E-2</v>
      </c>
      <c r="H3584" s="344">
        <v>2997.54</v>
      </c>
      <c r="I3584" s="360">
        <v>0.15559999999999999</v>
      </c>
      <c r="J3584" s="344">
        <v>2719.25</v>
      </c>
      <c r="K3584" s="360">
        <v>2.1399999999999999E-2</v>
      </c>
      <c r="L3584" s="344">
        <v>3378.77</v>
      </c>
      <c r="M3584" s="360">
        <v>1.72E-2</v>
      </c>
      <c r="N3584" s="344">
        <v>3371.86</v>
      </c>
      <c r="O3584" s="360">
        <v>1.7299999999999999E-2</v>
      </c>
      <c r="P3584" s="344">
        <v>3306.58</v>
      </c>
      <c r="Q3584" s="360">
        <v>8.5599999999999996E-2</v>
      </c>
      <c r="R3584" s="344">
        <v>3572.91</v>
      </c>
    </row>
    <row r="3585" spans="1:18">
      <c r="A3585" s="296">
        <v>2306611</v>
      </c>
      <c r="B3585" s="343" t="s">
        <v>3613</v>
      </c>
      <c r="C3585" s="296" t="s">
        <v>105</v>
      </c>
      <c r="D3585" s="344">
        <v>1639.44</v>
      </c>
      <c r="E3585" s="360">
        <v>6.0299999999999999E-2</v>
      </c>
      <c r="F3585" s="344">
        <v>815.65</v>
      </c>
      <c r="G3585" s="360">
        <v>7.1400000000000005E-2</v>
      </c>
      <c r="H3585" s="344">
        <v>972.6</v>
      </c>
      <c r="I3585" s="360">
        <v>9.6299999999999997E-2</v>
      </c>
      <c r="J3585" s="344">
        <v>856.09</v>
      </c>
      <c r="K3585" s="360">
        <v>6.8099999999999994E-2</v>
      </c>
      <c r="L3585" s="344">
        <v>1129.7</v>
      </c>
      <c r="M3585" s="360">
        <v>5.16E-2</v>
      </c>
      <c r="N3585" s="344">
        <v>1129.73</v>
      </c>
      <c r="O3585" s="360">
        <v>5.16E-2</v>
      </c>
      <c r="P3585" s="344">
        <v>1101.3399999999999</v>
      </c>
      <c r="Q3585" s="360">
        <v>8.5000000000000006E-2</v>
      </c>
      <c r="R3585" s="344">
        <v>1192.02</v>
      </c>
    </row>
    <row r="3586" spans="1:18">
      <c r="A3586" s="296">
        <v>2306612</v>
      </c>
      <c r="B3586" s="343" t="s">
        <v>3614</v>
      </c>
      <c r="C3586" s="296" t="s">
        <v>105</v>
      </c>
      <c r="D3586" s="344">
        <v>2000.84</v>
      </c>
      <c r="E3586" s="360">
        <v>6.1800000000000001E-2</v>
      </c>
      <c r="F3586" s="344">
        <v>798.73</v>
      </c>
      <c r="G3586" s="360">
        <v>7.2999999999999995E-2</v>
      </c>
      <c r="H3586" s="344">
        <v>951.45</v>
      </c>
      <c r="I3586" s="360">
        <v>9.8400000000000001E-2</v>
      </c>
      <c r="J3586" s="344">
        <v>837.48</v>
      </c>
      <c r="K3586" s="360">
        <v>6.9599999999999995E-2</v>
      </c>
      <c r="L3586" s="344">
        <v>1101.6300000000001</v>
      </c>
      <c r="M3586" s="360">
        <v>5.2900000000000003E-2</v>
      </c>
      <c r="N3586" s="344">
        <v>1099.06</v>
      </c>
      <c r="O3586" s="360">
        <v>5.2999999999999999E-2</v>
      </c>
      <c r="P3586" s="344">
        <v>1073.8499999999999</v>
      </c>
      <c r="Q3586" s="360">
        <v>8.72E-2</v>
      </c>
      <c r="R3586" s="344">
        <v>1162.6199999999999</v>
      </c>
    </row>
    <row r="3587" spans="1:18">
      <c r="A3587" s="296">
        <v>2306613</v>
      </c>
      <c r="B3587" s="343" t="s">
        <v>3615</v>
      </c>
      <c r="C3587" s="296" t="s">
        <v>105</v>
      </c>
      <c r="D3587" s="344">
        <v>2021.21</v>
      </c>
      <c r="E3587" s="360">
        <v>4.3900000000000002E-2</v>
      </c>
      <c r="F3587" s="344">
        <v>1119.1600000000001</v>
      </c>
      <c r="G3587" s="360">
        <v>5.21E-2</v>
      </c>
      <c r="H3587" s="344">
        <v>1344.37</v>
      </c>
      <c r="I3587" s="360">
        <v>6.9699999999999998E-2</v>
      </c>
      <c r="J3587" s="344">
        <v>1178.54</v>
      </c>
      <c r="K3587" s="360">
        <v>4.9399999999999999E-2</v>
      </c>
      <c r="L3587" s="344">
        <v>1547.14</v>
      </c>
      <c r="M3587" s="360">
        <v>3.7699999999999997E-2</v>
      </c>
      <c r="N3587" s="344">
        <v>1535.52</v>
      </c>
      <c r="O3587" s="360">
        <v>3.7900000000000003E-2</v>
      </c>
      <c r="P3587" s="344">
        <v>1509.15</v>
      </c>
      <c r="Q3587" s="360">
        <v>6.2100000000000002E-2</v>
      </c>
      <c r="R3587" s="344">
        <v>1636.08</v>
      </c>
    </row>
    <row r="3588" spans="1:18">
      <c r="A3588" s="296">
        <v>2306618</v>
      </c>
      <c r="B3588" s="343" t="s">
        <v>3616</v>
      </c>
      <c r="C3588" s="296" t="s">
        <v>105</v>
      </c>
      <c r="D3588" s="344">
        <v>3176.91</v>
      </c>
      <c r="E3588" s="360">
        <v>4.4900000000000002E-2</v>
      </c>
      <c r="F3588" s="344">
        <v>1098.29</v>
      </c>
      <c r="G3588" s="360">
        <v>5.3100000000000001E-2</v>
      </c>
      <c r="H3588" s="344">
        <v>1318.27</v>
      </c>
      <c r="I3588" s="360">
        <v>7.0999999999999994E-2</v>
      </c>
      <c r="J3588" s="344">
        <v>1155.5899999999999</v>
      </c>
      <c r="K3588" s="360">
        <v>5.04E-2</v>
      </c>
      <c r="L3588" s="344">
        <v>1512.52</v>
      </c>
      <c r="M3588" s="360">
        <v>3.85E-2</v>
      </c>
      <c r="N3588" s="344">
        <v>1497.68</v>
      </c>
      <c r="O3588" s="360">
        <v>3.8899999999999997E-2</v>
      </c>
      <c r="P3588" s="344">
        <v>1475.23</v>
      </c>
      <c r="Q3588" s="360">
        <v>6.3500000000000001E-2</v>
      </c>
      <c r="R3588" s="344">
        <v>1599.82</v>
      </c>
    </row>
    <row r="3589" spans="1:18">
      <c r="A3589" s="296">
        <v>2306619</v>
      </c>
      <c r="B3589" s="343" t="s">
        <v>3617</v>
      </c>
      <c r="C3589" s="296" t="s">
        <v>105</v>
      </c>
      <c r="D3589" s="344">
        <v>3206.23</v>
      </c>
      <c r="E3589" s="360">
        <v>4.2000000000000003E-2</v>
      </c>
      <c r="F3589" s="344">
        <v>1165.96</v>
      </c>
      <c r="G3589" s="360">
        <v>0.05</v>
      </c>
      <c r="H3589" s="344">
        <v>1400.91</v>
      </c>
      <c r="I3589" s="360">
        <v>6.6900000000000001E-2</v>
      </c>
      <c r="J3589" s="344">
        <v>1228.19</v>
      </c>
      <c r="K3589" s="360">
        <v>4.7399999999999998E-2</v>
      </c>
      <c r="L3589" s="344">
        <v>1620.33</v>
      </c>
      <c r="M3589" s="360">
        <v>3.5999999999999997E-2</v>
      </c>
      <c r="N3589" s="344">
        <v>1614.25</v>
      </c>
      <c r="O3589" s="360">
        <v>3.61E-2</v>
      </c>
      <c r="P3589" s="344">
        <v>1581.12</v>
      </c>
      <c r="Q3589" s="360">
        <v>5.9200000000000003E-2</v>
      </c>
      <c r="R3589" s="344">
        <v>1713.14</v>
      </c>
    </row>
    <row r="3590" spans="1:18">
      <c r="A3590" s="296">
        <v>2306620</v>
      </c>
      <c r="B3590" s="343" t="s">
        <v>3618</v>
      </c>
      <c r="C3590" s="296" t="s">
        <v>105</v>
      </c>
      <c r="D3590" s="344">
        <v>3234.76</v>
      </c>
      <c r="E3590" s="360">
        <v>4.2799999999999998E-2</v>
      </c>
      <c r="F3590" s="344">
        <v>1145.0999999999999</v>
      </c>
      <c r="G3590" s="360">
        <v>5.0900000000000001E-2</v>
      </c>
      <c r="H3590" s="344">
        <v>1374.82</v>
      </c>
      <c r="I3590" s="360">
        <v>6.8099999999999994E-2</v>
      </c>
      <c r="J3590" s="344">
        <v>1205.24</v>
      </c>
      <c r="K3590" s="360">
        <v>4.8300000000000003E-2</v>
      </c>
      <c r="L3590" s="344">
        <v>1585.71</v>
      </c>
      <c r="M3590" s="360">
        <v>3.6700000000000003E-2</v>
      </c>
      <c r="N3590" s="344">
        <v>1576.42</v>
      </c>
      <c r="O3590" s="360">
        <v>3.6999999999999998E-2</v>
      </c>
      <c r="P3590" s="344">
        <v>1547.21</v>
      </c>
      <c r="Q3590" s="360">
        <v>6.0499999999999998E-2</v>
      </c>
      <c r="R3590" s="344">
        <v>1676.88</v>
      </c>
    </row>
    <row r="3591" spans="1:18">
      <c r="A3591" s="296">
        <v>2306621</v>
      </c>
      <c r="B3591" s="343" t="s">
        <v>3619</v>
      </c>
      <c r="C3591" s="296" t="s">
        <v>105</v>
      </c>
      <c r="D3591" s="344">
        <v>4614.74</v>
      </c>
      <c r="E3591" s="360">
        <v>3.7900000000000003E-2</v>
      </c>
      <c r="F3591" s="344">
        <v>1287.3900000000001</v>
      </c>
      <c r="G3591" s="360">
        <v>4.53E-2</v>
      </c>
      <c r="H3591" s="344">
        <v>1549.23</v>
      </c>
      <c r="I3591" s="360">
        <v>6.0499999999999998E-2</v>
      </c>
      <c r="J3591" s="344">
        <v>1357.37</v>
      </c>
      <c r="K3591" s="360">
        <v>4.2900000000000001E-2</v>
      </c>
      <c r="L3591" s="344">
        <v>1795.57</v>
      </c>
      <c r="M3591" s="360">
        <v>3.2500000000000001E-2</v>
      </c>
      <c r="N3591" s="344">
        <v>1791.38</v>
      </c>
      <c r="O3591" s="360">
        <v>3.2500000000000001E-2</v>
      </c>
      <c r="P3591" s="344">
        <v>1752.69</v>
      </c>
      <c r="Q3591" s="360">
        <v>5.3400000000000003E-2</v>
      </c>
      <c r="R3591" s="344">
        <v>1898.79</v>
      </c>
    </row>
    <row r="3592" spans="1:18">
      <c r="A3592" s="296">
        <v>2306622</v>
      </c>
      <c r="B3592" s="343" t="s">
        <v>3620</v>
      </c>
      <c r="C3592" s="296" t="s">
        <v>105</v>
      </c>
      <c r="D3592" s="344">
        <v>4644.13</v>
      </c>
      <c r="E3592" s="360">
        <v>3.6499999999999998E-2</v>
      </c>
      <c r="F3592" s="344">
        <v>1331.19</v>
      </c>
      <c r="G3592" s="360">
        <v>4.3799999999999999E-2</v>
      </c>
      <c r="H3592" s="344">
        <v>1603.97</v>
      </c>
      <c r="I3592" s="360">
        <v>5.8400000000000001E-2</v>
      </c>
      <c r="J3592" s="344">
        <v>1405.55</v>
      </c>
      <c r="K3592" s="360">
        <v>4.1500000000000002E-2</v>
      </c>
      <c r="L3592" s="344">
        <v>1868.23</v>
      </c>
      <c r="M3592" s="360">
        <v>3.1199999999999999E-2</v>
      </c>
      <c r="N3592" s="344">
        <v>1870.76</v>
      </c>
      <c r="O3592" s="360">
        <v>3.1099999999999999E-2</v>
      </c>
      <c r="P3592" s="344">
        <v>1823.84</v>
      </c>
      <c r="Q3592" s="360">
        <v>5.1400000000000001E-2</v>
      </c>
      <c r="R3592" s="344">
        <v>1974.88</v>
      </c>
    </row>
    <row r="3593" spans="1:18">
      <c r="A3593" s="296">
        <v>2306623</v>
      </c>
      <c r="B3593" s="343" t="s">
        <v>3621</v>
      </c>
      <c r="C3593" s="296" t="s">
        <v>105</v>
      </c>
      <c r="D3593" s="344">
        <v>4672.59</v>
      </c>
      <c r="E3593" s="360">
        <v>3.0300000000000001E-2</v>
      </c>
      <c r="F3593" s="344">
        <v>1609.65</v>
      </c>
      <c r="G3593" s="360">
        <v>3.6200000000000003E-2</v>
      </c>
      <c r="H3593" s="344">
        <v>1944.43</v>
      </c>
      <c r="I3593" s="360">
        <v>4.82E-2</v>
      </c>
      <c r="J3593" s="344">
        <v>1700.44</v>
      </c>
      <c r="K3593" s="360">
        <v>3.4299999999999997E-2</v>
      </c>
      <c r="L3593" s="344">
        <v>2244.14</v>
      </c>
      <c r="M3593" s="360">
        <v>2.5999999999999999E-2</v>
      </c>
      <c r="N3593" s="344">
        <v>2231.16</v>
      </c>
      <c r="O3593" s="360">
        <v>2.6100000000000002E-2</v>
      </c>
      <c r="P3593" s="344">
        <v>2190.9899999999998</v>
      </c>
      <c r="Q3593" s="360">
        <v>4.2700000000000002E-2</v>
      </c>
      <c r="R3593" s="344">
        <v>2375.44</v>
      </c>
    </row>
    <row r="3594" spans="1:18">
      <c r="A3594" s="296">
        <v>2306617</v>
      </c>
      <c r="B3594" s="343" t="s">
        <v>3622</v>
      </c>
      <c r="C3594" s="296" t="s">
        <v>105</v>
      </c>
      <c r="D3594" s="344">
        <v>2472.62</v>
      </c>
      <c r="E3594" s="360">
        <v>3.15E-2</v>
      </c>
      <c r="F3594" s="344">
        <v>1554.01</v>
      </c>
      <c r="G3594" s="360">
        <v>3.7499999999999999E-2</v>
      </c>
      <c r="H3594" s="344">
        <v>1874.85</v>
      </c>
      <c r="I3594" s="360">
        <v>0.05</v>
      </c>
      <c r="J3594" s="344">
        <v>1639.25</v>
      </c>
      <c r="K3594" s="360">
        <v>3.5499999999999997E-2</v>
      </c>
      <c r="L3594" s="344">
        <v>2151.83</v>
      </c>
      <c r="M3594" s="360">
        <v>2.7099999999999999E-2</v>
      </c>
      <c r="N3594" s="344">
        <v>2130.27</v>
      </c>
      <c r="O3594" s="360">
        <v>2.7400000000000001E-2</v>
      </c>
      <c r="P3594" s="344">
        <v>2100.56</v>
      </c>
      <c r="Q3594" s="360">
        <v>4.4600000000000001E-2</v>
      </c>
      <c r="R3594" s="344">
        <v>2278.7399999999998</v>
      </c>
    </row>
    <row r="3595" spans="1:18">
      <c r="A3595" s="296">
        <v>2306014</v>
      </c>
      <c r="B3595" s="343" t="s">
        <v>3623</v>
      </c>
      <c r="C3595" s="296" t="s">
        <v>113</v>
      </c>
      <c r="D3595" s="344">
        <v>12.74</v>
      </c>
      <c r="E3595" s="360">
        <v>0.16520000000000001</v>
      </c>
      <c r="F3595" s="344">
        <v>2229.54</v>
      </c>
      <c r="G3595" s="360">
        <v>2.6100000000000002E-2</v>
      </c>
      <c r="H3595" s="344">
        <v>2553.85</v>
      </c>
      <c r="I3595" s="360">
        <v>0.1827</v>
      </c>
      <c r="J3595" s="344">
        <v>2335.86</v>
      </c>
      <c r="K3595" s="360">
        <v>2.4899999999999999E-2</v>
      </c>
      <c r="L3595" s="344">
        <v>2905.6</v>
      </c>
      <c r="M3595" s="360">
        <v>2.01E-2</v>
      </c>
      <c r="N3595" s="344">
        <v>2931.51</v>
      </c>
      <c r="O3595" s="360">
        <v>1.9900000000000001E-2</v>
      </c>
      <c r="P3595" s="344">
        <v>2843.19</v>
      </c>
      <c r="Q3595" s="360">
        <v>9.9599999999999994E-2</v>
      </c>
      <c r="R3595" s="344">
        <v>3065.85</v>
      </c>
    </row>
    <row r="3596" spans="1:18">
      <c r="A3596" s="296">
        <v>2306700</v>
      </c>
      <c r="B3596" s="343" t="s">
        <v>3624</v>
      </c>
      <c r="C3596" s="296" t="s">
        <v>105</v>
      </c>
      <c r="D3596" s="344">
        <v>2282.66</v>
      </c>
      <c r="E3596" s="360">
        <v>0.17419999999999999</v>
      </c>
      <c r="F3596" s="344">
        <v>2134.19</v>
      </c>
      <c r="G3596" s="360">
        <v>2.7300000000000001E-2</v>
      </c>
      <c r="H3596" s="344">
        <v>2434.64</v>
      </c>
      <c r="I3596" s="360">
        <v>0.19159999999999999</v>
      </c>
      <c r="J3596" s="344">
        <v>2231.0100000000002</v>
      </c>
      <c r="K3596" s="360">
        <v>2.6100000000000002E-2</v>
      </c>
      <c r="L3596" s="344">
        <v>2747.42</v>
      </c>
      <c r="M3596" s="360">
        <v>2.12E-2</v>
      </c>
      <c r="N3596" s="344">
        <v>2758.66</v>
      </c>
      <c r="O3596" s="360">
        <v>2.1100000000000001E-2</v>
      </c>
      <c r="P3596" s="344">
        <v>2688.22</v>
      </c>
      <c r="Q3596" s="360">
        <v>0.1053</v>
      </c>
      <c r="R3596" s="344">
        <v>2900.16</v>
      </c>
    </row>
    <row r="3597" spans="1:18">
      <c r="A3597" s="296">
        <v>2306703</v>
      </c>
      <c r="B3597" s="343" t="s">
        <v>3625</v>
      </c>
      <c r="C3597" s="296" t="s">
        <v>105</v>
      </c>
      <c r="D3597" s="344">
        <v>2366.5700000000002</v>
      </c>
      <c r="E3597" s="360">
        <v>0.16039999999999999</v>
      </c>
      <c r="F3597" s="344">
        <v>2289.39</v>
      </c>
      <c r="G3597" s="360">
        <v>2.5499999999999998E-2</v>
      </c>
      <c r="H3597" s="344">
        <v>2624.36</v>
      </c>
      <c r="I3597" s="360">
        <v>0.17780000000000001</v>
      </c>
      <c r="J3597" s="344">
        <v>2397.64</v>
      </c>
      <c r="K3597" s="360">
        <v>2.4299999999999999E-2</v>
      </c>
      <c r="L3597" s="344">
        <v>2995.01</v>
      </c>
      <c r="M3597" s="360">
        <v>1.95E-2</v>
      </c>
      <c r="N3597" s="344">
        <v>3026.49</v>
      </c>
      <c r="O3597" s="360">
        <v>1.9300000000000001E-2</v>
      </c>
      <c r="P3597" s="344">
        <v>2931.44</v>
      </c>
      <c r="Q3597" s="360">
        <v>9.6600000000000005E-2</v>
      </c>
      <c r="R3597" s="344">
        <v>3160.41</v>
      </c>
    </row>
    <row r="3598" spans="1:18">
      <c r="A3598" s="296">
        <v>2306706</v>
      </c>
      <c r="B3598" s="343" t="s">
        <v>3626</v>
      </c>
      <c r="C3598" s="296" t="s">
        <v>105</v>
      </c>
      <c r="D3598" s="344">
        <v>2490.12</v>
      </c>
      <c r="E3598" s="360">
        <v>0.16889999999999999</v>
      </c>
      <c r="F3598" s="344">
        <v>2190.62</v>
      </c>
      <c r="G3598" s="360">
        <v>2.6599999999999999E-2</v>
      </c>
      <c r="H3598" s="344">
        <v>2503.0100000000002</v>
      </c>
      <c r="I3598" s="360">
        <v>0.18640000000000001</v>
      </c>
      <c r="J3598" s="344">
        <v>2291.06</v>
      </c>
      <c r="K3598" s="360">
        <v>2.5399999999999999E-2</v>
      </c>
      <c r="L3598" s="344">
        <v>2836.1</v>
      </c>
      <c r="M3598" s="360">
        <v>2.0500000000000001E-2</v>
      </c>
      <c r="N3598" s="344">
        <v>2854.17</v>
      </c>
      <c r="O3598" s="360">
        <v>2.0400000000000001E-2</v>
      </c>
      <c r="P3598" s="344">
        <v>2775.42</v>
      </c>
      <c r="Q3598" s="360">
        <v>0.10199999999999999</v>
      </c>
      <c r="R3598" s="344">
        <v>2993.49</v>
      </c>
    </row>
    <row r="3599" spans="1:18">
      <c r="A3599" s="296">
        <v>2306709</v>
      </c>
      <c r="B3599" s="343" t="s">
        <v>3627</v>
      </c>
      <c r="C3599" s="296" t="s">
        <v>105</v>
      </c>
      <c r="D3599" s="344">
        <v>2690.48</v>
      </c>
      <c r="E3599" s="360">
        <v>0</v>
      </c>
      <c r="F3599" s="344">
        <v>45.07</v>
      </c>
      <c r="G3599" s="360">
        <v>0</v>
      </c>
      <c r="H3599" s="344">
        <v>53.87</v>
      </c>
      <c r="I3599" s="360">
        <v>0</v>
      </c>
      <c r="J3599" s="344">
        <v>46.49</v>
      </c>
      <c r="K3599" s="360">
        <v>0</v>
      </c>
      <c r="L3599" s="344">
        <v>60.92</v>
      </c>
      <c r="M3599" s="360">
        <v>0</v>
      </c>
      <c r="N3599" s="344">
        <v>59.72</v>
      </c>
      <c r="O3599" s="360">
        <v>0</v>
      </c>
      <c r="P3599" s="344">
        <v>59.69</v>
      </c>
      <c r="Q3599" s="360">
        <v>0</v>
      </c>
      <c r="R3599" s="344">
        <v>64.86</v>
      </c>
    </row>
    <row r="3600" spans="1:18">
      <c r="A3600" s="296">
        <v>2306712</v>
      </c>
      <c r="B3600" s="343" t="s">
        <v>3628</v>
      </c>
      <c r="C3600" s="296" t="s">
        <v>105</v>
      </c>
      <c r="D3600" s="344">
        <v>2782.7</v>
      </c>
      <c r="E3600" s="360">
        <v>8.3000000000000001E-3</v>
      </c>
      <c r="F3600" s="344">
        <v>39.79</v>
      </c>
      <c r="G3600" s="360">
        <v>1.01E-2</v>
      </c>
      <c r="H3600" s="344">
        <v>47.15</v>
      </c>
      <c r="I3600" s="360">
        <v>8.5000000000000006E-3</v>
      </c>
      <c r="J3600" s="344">
        <v>40.92</v>
      </c>
      <c r="K3600" s="360">
        <v>9.7999999999999997E-3</v>
      </c>
      <c r="L3600" s="344">
        <v>53.82</v>
      </c>
      <c r="M3600" s="360">
        <v>7.4000000000000003E-3</v>
      </c>
      <c r="N3600" s="344">
        <v>53.09</v>
      </c>
      <c r="O3600" s="360">
        <v>7.4999999999999997E-3</v>
      </c>
      <c r="P3600" s="344">
        <v>52.74</v>
      </c>
      <c r="Q3600" s="360">
        <v>7.6E-3</v>
      </c>
      <c r="R3600" s="344">
        <v>57.34</v>
      </c>
    </row>
    <row r="3601" spans="1:18">
      <c r="A3601" s="296">
        <v>2306715</v>
      </c>
      <c r="B3601" s="343" t="s">
        <v>3629</v>
      </c>
      <c r="C3601" s="296" t="s">
        <v>105</v>
      </c>
      <c r="D3601" s="344">
        <v>2909.66</v>
      </c>
      <c r="E3601" s="360">
        <v>0</v>
      </c>
      <c r="F3601" s="344">
        <v>29.86</v>
      </c>
      <c r="G3601" s="360">
        <v>0</v>
      </c>
      <c r="H3601" s="344">
        <v>35.18</v>
      </c>
      <c r="I3601" s="360">
        <v>0</v>
      </c>
      <c r="J3601" s="344">
        <v>30.3</v>
      </c>
      <c r="K3601" s="360">
        <v>0</v>
      </c>
      <c r="L3601" s="344">
        <v>40.22</v>
      </c>
      <c r="M3601" s="360">
        <v>0</v>
      </c>
      <c r="N3601" s="344">
        <v>39.83</v>
      </c>
      <c r="O3601" s="360">
        <v>0</v>
      </c>
      <c r="P3601" s="344">
        <v>39.5</v>
      </c>
      <c r="Q3601" s="360">
        <v>0</v>
      </c>
      <c r="R3601" s="344">
        <v>42.84</v>
      </c>
    </row>
    <row r="3602" spans="1:18">
      <c r="A3602" s="296">
        <v>2306718</v>
      </c>
      <c r="B3602" s="343" t="s">
        <v>3630</v>
      </c>
      <c r="C3602" s="296" t="s">
        <v>105</v>
      </c>
      <c r="D3602" s="344">
        <v>3098.3</v>
      </c>
      <c r="E3602" s="360">
        <v>0</v>
      </c>
      <c r="F3602" s="344">
        <v>19.850000000000001</v>
      </c>
      <c r="G3602" s="360">
        <v>0</v>
      </c>
      <c r="H3602" s="344">
        <v>23.82</v>
      </c>
      <c r="I3602" s="360">
        <v>0</v>
      </c>
      <c r="J3602" s="344">
        <v>20.53</v>
      </c>
      <c r="K3602" s="360">
        <v>0</v>
      </c>
      <c r="L3602" s="344">
        <v>28.06</v>
      </c>
      <c r="M3602" s="360">
        <v>0</v>
      </c>
      <c r="N3602" s="344">
        <v>28.46</v>
      </c>
      <c r="O3602" s="360">
        <v>0</v>
      </c>
      <c r="P3602" s="344">
        <v>27.49</v>
      </c>
      <c r="Q3602" s="360">
        <v>0</v>
      </c>
      <c r="R3602" s="344">
        <v>29.73</v>
      </c>
    </row>
    <row r="3603" spans="1:18">
      <c r="A3603" s="296">
        <v>2306721</v>
      </c>
      <c r="B3603" s="343" t="s">
        <v>3631</v>
      </c>
      <c r="C3603" s="296" t="s">
        <v>105</v>
      </c>
      <c r="D3603" s="344">
        <v>3186.39</v>
      </c>
      <c r="E3603" s="360">
        <v>1.41E-2</v>
      </c>
      <c r="F3603" s="344">
        <v>18.649999999999999</v>
      </c>
      <c r="G3603" s="360">
        <v>1.77E-2</v>
      </c>
      <c r="H3603" s="344">
        <v>22.14</v>
      </c>
      <c r="I3603" s="360">
        <v>1.49E-2</v>
      </c>
      <c r="J3603" s="344">
        <v>19.28</v>
      </c>
      <c r="K3603" s="360">
        <v>1.7100000000000001E-2</v>
      </c>
      <c r="L3603" s="344">
        <v>26.45</v>
      </c>
      <c r="M3603" s="360">
        <v>1.2500000000000001E-2</v>
      </c>
      <c r="N3603" s="344">
        <v>27.02</v>
      </c>
      <c r="O3603" s="360">
        <v>1.2200000000000001E-2</v>
      </c>
      <c r="P3603" s="344">
        <v>25.87</v>
      </c>
      <c r="Q3603" s="360">
        <v>1.2800000000000001E-2</v>
      </c>
      <c r="R3603" s="344">
        <v>28.03</v>
      </c>
    </row>
    <row r="3604" spans="1:18">
      <c r="A3604" s="296">
        <v>2306724</v>
      </c>
      <c r="B3604" s="343" t="s">
        <v>3632</v>
      </c>
      <c r="C3604" s="296" t="s">
        <v>105</v>
      </c>
      <c r="D3604" s="344">
        <v>3357.32</v>
      </c>
      <c r="E3604" s="360">
        <v>0</v>
      </c>
      <c r="F3604" s="344">
        <v>17.13</v>
      </c>
      <c r="G3604" s="360">
        <v>0</v>
      </c>
      <c r="H3604" s="344">
        <v>20.5</v>
      </c>
      <c r="I3604" s="360">
        <v>0</v>
      </c>
      <c r="J3604" s="344">
        <v>17.63</v>
      </c>
      <c r="K3604" s="360">
        <v>0</v>
      </c>
      <c r="L3604" s="344">
        <v>24.34</v>
      </c>
      <c r="M3604" s="360">
        <v>0</v>
      </c>
      <c r="N3604" s="344">
        <v>24.88</v>
      </c>
      <c r="O3604" s="360">
        <v>0</v>
      </c>
      <c r="P3604" s="344">
        <v>23.86</v>
      </c>
      <c r="Q3604" s="360">
        <v>0</v>
      </c>
      <c r="R3604" s="344">
        <v>25.78</v>
      </c>
    </row>
    <row r="3605" spans="1:18">
      <c r="A3605" s="296">
        <v>2306688</v>
      </c>
      <c r="B3605" s="343" t="s">
        <v>3633</v>
      </c>
      <c r="C3605" s="296" t="s">
        <v>105</v>
      </c>
      <c r="D3605" s="344">
        <v>1809.29</v>
      </c>
      <c r="E3605" s="360">
        <v>0</v>
      </c>
      <c r="F3605" s="344">
        <v>41.09</v>
      </c>
      <c r="G3605" s="360">
        <v>0</v>
      </c>
      <c r="H3605" s="344">
        <v>49.17</v>
      </c>
      <c r="I3605" s="360">
        <v>0</v>
      </c>
      <c r="J3605" s="344">
        <v>42.37</v>
      </c>
      <c r="K3605" s="360">
        <v>0</v>
      </c>
      <c r="L3605" s="344">
        <v>56.81</v>
      </c>
      <c r="M3605" s="360">
        <v>0</v>
      </c>
      <c r="N3605" s="344">
        <v>56.73</v>
      </c>
      <c r="O3605" s="360">
        <v>0</v>
      </c>
      <c r="P3605" s="344">
        <v>55.65</v>
      </c>
      <c r="Q3605" s="360">
        <v>0</v>
      </c>
      <c r="R3605" s="344">
        <v>60.33</v>
      </c>
    </row>
    <row r="3606" spans="1:18">
      <c r="A3606" s="296">
        <v>2306691</v>
      </c>
      <c r="B3606" s="343" t="s">
        <v>3634</v>
      </c>
      <c r="C3606" s="296" t="s">
        <v>105</v>
      </c>
      <c r="D3606" s="344">
        <v>1911.82</v>
      </c>
      <c r="E3606" s="360">
        <v>1.14E-2</v>
      </c>
      <c r="F3606" s="344">
        <v>33.96</v>
      </c>
      <c r="G3606" s="360">
        <v>1.38E-2</v>
      </c>
      <c r="H3606" s="344">
        <v>40</v>
      </c>
      <c r="I3606" s="360">
        <v>1.18E-2</v>
      </c>
      <c r="J3606" s="344">
        <v>34.729999999999997</v>
      </c>
      <c r="K3606" s="360">
        <v>1.35E-2</v>
      </c>
      <c r="L3606" s="344">
        <v>46.24</v>
      </c>
      <c r="M3606" s="360">
        <v>1.0200000000000001E-2</v>
      </c>
      <c r="N3606" s="344">
        <v>46.06</v>
      </c>
      <c r="O3606" s="360">
        <v>1.0200000000000001E-2</v>
      </c>
      <c r="P3606" s="344">
        <v>45.33</v>
      </c>
      <c r="Q3606" s="360">
        <v>1.04E-2</v>
      </c>
      <c r="R3606" s="344">
        <v>49.21</v>
      </c>
    </row>
    <row r="3607" spans="1:18">
      <c r="A3607" s="296">
        <v>2306694</v>
      </c>
      <c r="B3607" s="343" t="s">
        <v>3635</v>
      </c>
      <c r="C3607" s="296" t="s">
        <v>105</v>
      </c>
      <c r="D3607" s="344">
        <v>2048.1799999999998</v>
      </c>
      <c r="E3607" s="360">
        <v>0</v>
      </c>
      <c r="F3607" s="344">
        <v>26.43</v>
      </c>
      <c r="G3607" s="360">
        <v>0</v>
      </c>
      <c r="H3607" s="344">
        <v>31.01</v>
      </c>
      <c r="I3607" s="360">
        <v>0</v>
      </c>
      <c r="J3607" s="344">
        <v>26.66</v>
      </c>
      <c r="K3607" s="360">
        <v>0</v>
      </c>
      <c r="L3607" s="344">
        <v>35.700000000000003</v>
      </c>
      <c r="M3607" s="360">
        <v>0</v>
      </c>
      <c r="N3607" s="344">
        <v>35.6</v>
      </c>
      <c r="O3607" s="360">
        <v>0</v>
      </c>
      <c r="P3607" s="344">
        <v>35.08</v>
      </c>
      <c r="Q3607" s="360">
        <v>0</v>
      </c>
      <c r="R3607" s="344">
        <v>37.99</v>
      </c>
    </row>
    <row r="3608" spans="1:18">
      <c r="A3608" s="296">
        <v>2306697</v>
      </c>
      <c r="B3608" s="343" t="s">
        <v>3636</v>
      </c>
      <c r="C3608" s="296" t="s">
        <v>105</v>
      </c>
      <c r="D3608" s="344">
        <v>2143.2399999999998</v>
      </c>
      <c r="E3608" s="360">
        <v>0.82509999999999994</v>
      </c>
      <c r="F3608" s="344">
        <v>11.19</v>
      </c>
      <c r="G3608" s="360">
        <v>0.81320000000000003</v>
      </c>
      <c r="H3608" s="344">
        <v>11.88</v>
      </c>
      <c r="I3608" s="360">
        <v>0.81479999999999997</v>
      </c>
      <c r="J3608" s="344">
        <v>11.36</v>
      </c>
      <c r="K3608" s="360">
        <v>0.80110000000000003</v>
      </c>
      <c r="L3608" s="344">
        <v>12.98</v>
      </c>
      <c r="M3608" s="360">
        <v>5.7799999999999997E-2</v>
      </c>
      <c r="N3608" s="344">
        <v>11.67</v>
      </c>
      <c r="O3608" s="360">
        <v>0.77980000000000005</v>
      </c>
      <c r="P3608" s="344">
        <v>11.61</v>
      </c>
      <c r="Q3608" s="360">
        <v>0.82079999999999997</v>
      </c>
      <c r="R3608" s="344">
        <v>12.14</v>
      </c>
    </row>
    <row r="3609" spans="1:18">
      <c r="A3609" s="296">
        <v>2306701</v>
      </c>
      <c r="B3609" s="343" t="s">
        <v>3637</v>
      </c>
      <c r="C3609" s="296" t="s">
        <v>105</v>
      </c>
      <c r="D3609" s="344">
        <v>4476.4399999999996</v>
      </c>
      <c r="E3609" s="360">
        <v>0.82830000000000004</v>
      </c>
      <c r="F3609" s="344">
        <v>10.37</v>
      </c>
      <c r="G3609" s="360">
        <v>0.83220000000000005</v>
      </c>
      <c r="H3609" s="344">
        <v>10.97</v>
      </c>
      <c r="I3609" s="360">
        <v>0.81859999999999999</v>
      </c>
      <c r="J3609" s="344">
        <v>10.49</v>
      </c>
      <c r="K3609" s="360">
        <v>0.82269999999999999</v>
      </c>
      <c r="L3609" s="344">
        <v>12.09</v>
      </c>
      <c r="M3609" s="360">
        <v>2.81E-2</v>
      </c>
      <c r="N3609" s="344">
        <v>10.77</v>
      </c>
      <c r="O3609" s="360">
        <v>0.80130000000000001</v>
      </c>
      <c r="P3609" s="344">
        <v>10.74</v>
      </c>
      <c r="Q3609" s="360">
        <v>0.82220000000000004</v>
      </c>
      <c r="R3609" s="344">
        <v>11.22</v>
      </c>
    </row>
    <row r="3610" spans="1:18">
      <c r="A3610" s="296">
        <v>2306704</v>
      </c>
      <c r="B3610" s="343" t="s">
        <v>3638</v>
      </c>
      <c r="C3610" s="296" t="s">
        <v>105</v>
      </c>
      <c r="D3610" s="344">
        <v>4758.49</v>
      </c>
      <c r="E3610" s="360">
        <v>0.80200000000000005</v>
      </c>
      <c r="F3610" s="344">
        <v>1817.87</v>
      </c>
      <c r="G3610" s="360">
        <v>0.81040000000000001</v>
      </c>
      <c r="H3610" s="344">
        <v>1939.2</v>
      </c>
      <c r="I3610" s="360">
        <v>0.79069999999999996</v>
      </c>
      <c r="J3610" s="344">
        <v>1843.37</v>
      </c>
      <c r="K3610" s="360">
        <v>0.79920000000000002</v>
      </c>
      <c r="L3610" s="344">
        <v>2137.9</v>
      </c>
      <c r="M3610" s="360">
        <v>2.7300000000000001E-2</v>
      </c>
      <c r="N3610" s="344">
        <v>1896.17</v>
      </c>
      <c r="O3610" s="360">
        <v>0.77700000000000002</v>
      </c>
      <c r="P3610" s="344">
        <v>1892.31</v>
      </c>
      <c r="Q3610" s="360">
        <v>0.79600000000000004</v>
      </c>
      <c r="R3610" s="344">
        <v>1992.11</v>
      </c>
    </row>
    <row r="3611" spans="1:18">
      <c r="A3611" s="296">
        <v>2306707</v>
      </c>
      <c r="B3611" s="343" t="s">
        <v>3639</v>
      </c>
      <c r="C3611" s="296" t="s">
        <v>105</v>
      </c>
      <c r="D3611" s="344">
        <v>4940.3999999999996</v>
      </c>
      <c r="E3611" s="360">
        <v>0.7923</v>
      </c>
      <c r="F3611" s="344">
        <v>1729.81</v>
      </c>
      <c r="G3611" s="360">
        <v>0.80079999999999996</v>
      </c>
      <c r="H3611" s="344">
        <v>1851.14</v>
      </c>
      <c r="I3611" s="360">
        <v>0.78080000000000005</v>
      </c>
      <c r="J3611" s="344">
        <v>1755.31</v>
      </c>
      <c r="K3611" s="360">
        <v>0.78910000000000002</v>
      </c>
      <c r="L3611" s="344">
        <v>2040.07</v>
      </c>
      <c r="M3611" s="360">
        <v>2.86E-2</v>
      </c>
      <c r="N3611" s="344">
        <v>1808.11</v>
      </c>
      <c r="O3611" s="360">
        <v>0.7661</v>
      </c>
      <c r="P3611" s="344">
        <v>1804.25</v>
      </c>
      <c r="Q3611" s="360">
        <v>0.78610000000000002</v>
      </c>
      <c r="R3611" s="344">
        <v>1904.05</v>
      </c>
    </row>
    <row r="3612" spans="1:18">
      <c r="A3612" s="296">
        <v>2306710</v>
      </c>
      <c r="B3612" s="343" t="s">
        <v>3640</v>
      </c>
      <c r="C3612" s="296" t="s">
        <v>105</v>
      </c>
      <c r="D3612" s="344">
        <v>5192.58</v>
      </c>
      <c r="E3612" s="360">
        <v>0.8135</v>
      </c>
      <c r="F3612" s="344">
        <v>1933.92</v>
      </c>
      <c r="G3612" s="360">
        <v>0.82179999999999997</v>
      </c>
      <c r="H3612" s="344">
        <v>2055.25</v>
      </c>
      <c r="I3612" s="360">
        <v>0.80259999999999998</v>
      </c>
      <c r="J3612" s="344">
        <v>1959.42</v>
      </c>
      <c r="K3612" s="360">
        <v>0.81110000000000004</v>
      </c>
      <c r="L3612" s="344">
        <v>2266.75</v>
      </c>
      <c r="M3612" s="360">
        <v>2.5700000000000001E-2</v>
      </c>
      <c r="N3612" s="344">
        <v>2012.22</v>
      </c>
      <c r="O3612" s="360">
        <v>0.78979999999999995</v>
      </c>
      <c r="P3612" s="344">
        <v>2008.36</v>
      </c>
      <c r="Q3612" s="360">
        <v>0.80779999999999996</v>
      </c>
      <c r="R3612" s="344">
        <v>2108.16</v>
      </c>
    </row>
    <row r="3613" spans="1:18">
      <c r="A3613" s="296">
        <v>2306713</v>
      </c>
      <c r="B3613" s="343" t="s">
        <v>3641</v>
      </c>
      <c r="C3613" s="296" t="s">
        <v>105</v>
      </c>
      <c r="D3613" s="344">
        <v>5328.73</v>
      </c>
      <c r="E3613" s="360">
        <v>0.80489999999999995</v>
      </c>
      <c r="F3613" s="344">
        <v>1845.86</v>
      </c>
      <c r="G3613" s="360">
        <v>0.81330000000000002</v>
      </c>
      <c r="H3613" s="344">
        <v>1967.19</v>
      </c>
      <c r="I3613" s="360">
        <v>0.79369999999999996</v>
      </c>
      <c r="J3613" s="344">
        <v>1871.36</v>
      </c>
      <c r="K3613" s="360">
        <v>0.80220000000000002</v>
      </c>
      <c r="L3613" s="344">
        <v>2168.92</v>
      </c>
      <c r="M3613" s="360">
        <v>2.69E-2</v>
      </c>
      <c r="N3613" s="344">
        <v>1924.16</v>
      </c>
      <c r="O3613" s="360">
        <v>0.7802</v>
      </c>
      <c r="P3613" s="344">
        <v>1920.3</v>
      </c>
      <c r="Q3613" s="360">
        <v>0.79900000000000004</v>
      </c>
      <c r="R3613" s="344">
        <v>2020.1</v>
      </c>
    </row>
    <row r="3614" spans="1:18">
      <c r="A3614" s="296">
        <v>2306716</v>
      </c>
      <c r="B3614" s="343" t="s">
        <v>3642</v>
      </c>
      <c r="C3614" s="296" t="s">
        <v>105</v>
      </c>
      <c r="D3614" s="344">
        <v>5637.66</v>
      </c>
      <c r="E3614" s="360">
        <v>0.82620000000000005</v>
      </c>
      <c r="F3614" s="344">
        <v>2079.33</v>
      </c>
      <c r="G3614" s="360">
        <v>0.83430000000000004</v>
      </c>
      <c r="H3614" s="344">
        <v>2200.66</v>
      </c>
      <c r="I3614" s="360">
        <v>0.81559999999999999</v>
      </c>
      <c r="J3614" s="344">
        <v>2104.83</v>
      </c>
      <c r="K3614" s="360">
        <v>0.82420000000000004</v>
      </c>
      <c r="L3614" s="344">
        <v>2428.21</v>
      </c>
      <c r="M3614" s="360">
        <v>2.4E-2</v>
      </c>
      <c r="N3614" s="344">
        <v>2157.63</v>
      </c>
      <c r="O3614" s="360">
        <v>0.80400000000000005</v>
      </c>
      <c r="P3614" s="344">
        <v>2153.77</v>
      </c>
      <c r="Q3614" s="360">
        <v>0.82079999999999997</v>
      </c>
      <c r="R3614" s="344">
        <v>2253.5700000000002</v>
      </c>
    </row>
    <row r="3615" spans="1:18">
      <c r="A3615" s="296">
        <v>2306719</v>
      </c>
      <c r="B3615" s="343" t="s">
        <v>3643</v>
      </c>
      <c r="C3615" s="296" t="s">
        <v>105</v>
      </c>
      <c r="D3615" s="344">
        <v>6142.78</v>
      </c>
      <c r="E3615" s="360">
        <v>0.81610000000000005</v>
      </c>
      <c r="F3615" s="344">
        <v>1961.91</v>
      </c>
      <c r="G3615" s="360">
        <v>0.82430000000000003</v>
      </c>
      <c r="H3615" s="344">
        <v>2083.2399999999998</v>
      </c>
      <c r="I3615" s="360">
        <v>0.80520000000000003</v>
      </c>
      <c r="J3615" s="344">
        <v>1987.41</v>
      </c>
      <c r="K3615" s="360">
        <v>0.81379999999999997</v>
      </c>
      <c r="L3615" s="344">
        <v>2297.77</v>
      </c>
      <c r="M3615" s="360">
        <v>2.5399999999999999E-2</v>
      </c>
      <c r="N3615" s="344">
        <v>2040.21</v>
      </c>
      <c r="O3615" s="360">
        <v>0.79269999999999996</v>
      </c>
      <c r="P3615" s="344">
        <v>2036.35</v>
      </c>
      <c r="Q3615" s="360">
        <v>0.8105</v>
      </c>
      <c r="R3615" s="344">
        <v>2136.15</v>
      </c>
    </row>
    <row r="3616" spans="1:18">
      <c r="A3616" s="296">
        <v>2306722</v>
      </c>
      <c r="B3616" s="343" t="s">
        <v>3644</v>
      </c>
      <c r="C3616" s="296" t="s">
        <v>105</v>
      </c>
      <c r="D3616" s="344">
        <v>6411.41</v>
      </c>
      <c r="E3616" s="360">
        <v>0.77510000000000001</v>
      </c>
      <c r="F3616" s="344">
        <v>672.37</v>
      </c>
      <c r="G3616" s="360">
        <v>0.75719999999999998</v>
      </c>
      <c r="H3616" s="344">
        <v>725.61</v>
      </c>
      <c r="I3616" s="360">
        <v>0.76400000000000001</v>
      </c>
      <c r="J3616" s="344">
        <v>685.06</v>
      </c>
      <c r="K3616" s="360">
        <v>0.74319999999999997</v>
      </c>
      <c r="L3616" s="344">
        <v>789.72</v>
      </c>
      <c r="M3616" s="360">
        <v>7.3800000000000004E-2</v>
      </c>
      <c r="N3616" s="344">
        <v>709.66</v>
      </c>
      <c r="O3616" s="360">
        <v>0.71740000000000004</v>
      </c>
      <c r="P3616" s="344">
        <v>704.59</v>
      </c>
      <c r="Q3616" s="360">
        <v>0.76959999999999995</v>
      </c>
      <c r="R3616" s="344">
        <v>745.54</v>
      </c>
    </row>
    <row r="3617" spans="1:18">
      <c r="A3617" s="296">
        <v>2306725</v>
      </c>
      <c r="B3617" s="343" t="s">
        <v>3645</v>
      </c>
      <c r="C3617" s="296" t="s">
        <v>105</v>
      </c>
      <c r="D3617" s="344">
        <v>6725.61</v>
      </c>
      <c r="E3617" s="360">
        <v>0.77510000000000001</v>
      </c>
      <c r="F3617" s="344">
        <v>672.37</v>
      </c>
      <c r="G3617" s="360">
        <v>0.75719999999999998</v>
      </c>
      <c r="H3617" s="344">
        <v>725.61</v>
      </c>
      <c r="I3617" s="360">
        <v>0.76400000000000001</v>
      </c>
      <c r="J3617" s="344">
        <v>685.06</v>
      </c>
      <c r="K3617" s="360">
        <v>0.74319999999999997</v>
      </c>
      <c r="L3617" s="344">
        <v>789.72</v>
      </c>
      <c r="M3617" s="360">
        <v>7.3800000000000004E-2</v>
      </c>
      <c r="N3617" s="344">
        <v>709.66</v>
      </c>
      <c r="O3617" s="360">
        <v>0.71740000000000004</v>
      </c>
      <c r="P3617" s="344">
        <v>704.59</v>
      </c>
      <c r="Q3617" s="360">
        <v>0.76959999999999995</v>
      </c>
      <c r="R3617" s="344">
        <v>745.54</v>
      </c>
    </row>
    <row r="3618" spans="1:18">
      <c r="A3618" s="296">
        <v>2306689</v>
      </c>
      <c r="B3618" s="343" t="s">
        <v>3646</v>
      </c>
      <c r="C3618" s="296" t="s">
        <v>105</v>
      </c>
      <c r="D3618" s="344">
        <v>3533.15</v>
      </c>
      <c r="E3618" s="360">
        <v>0.80710000000000004</v>
      </c>
      <c r="F3618" s="344">
        <v>788.43</v>
      </c>
      <c r="G3618" s="360">
        <v>0.79300000000000004</v>
      </c>
      <c r="H3618" s="344">
        <v>841.67</v>
      </c>
      <c r="I3618" s="360">
        <v>0.79659999999999997</v>
      </c>
      <c r="J3618" s="344">
        <v>801.12</v>
      </c>
      <c r="K3618" s="360">
        <v>0.78039999999999998</v>
      </c>
      <c r="L3618" s="344">
        <v>918.57</v>
      </c>
      <c r="M3618" s="360">
        <v>6.3399999999999998E-2</v>
      </c>
      <c r="N3618" s="344">
        <v>825.72</v>
      </c>
      <c r="O3618" s="360">
        <v>0.75719999999999998</v>
      </c>
      <c r="P3618" s="344">
        <v>820.65</v>
      </c>
      <c r="Q3618" s="360">
        <v>0.80220000000000002</v>
      </c>
      <c r="R3618" s="344">
        <v>861.6</v>
      </c>
    </row>
    <row r="3619" spans="1:18">
      <c r="A3619" s="296">
        <v>2306692</v>
      </c>
      <c r="B3619" s="343" t="s">
        <v>3647</v>
      </c>
      <c r="C3619" s="296" t="s">
        <v>105</v>
      </c>
      <c r="D3619" s="344">
        <v>3722.71</v>
      </c>
      <c r="E3619" s="360">
        <v>0.79990000000000006</v>
      </c>
      <c r="F3619" s="344">
        <v>759.07</v>
      </c>
      <c r="G3619" s="360">
        <v>0.78500000000000003</v>
      </c>
      <c r="H3619" s="344">
        <v>812.31</v>
      </c>
      <c r="I3619" s="360">
        <v>0.78920000000000001</v>
      </c>
      <c r="J3619" s="344">
        <v>771.76</v>
      </c>
      <c r="K3619" s="360">
        <v>0.77210000000000001</v>
      </c>
      <c r="L3619" s="344">
        <v>885.96</v>
      </c>
      <c r="M3619" s="360">
        <v>6.5799999999999997E-2</v>
      </c>
      <c r="N3619" s="344">
        <v>796.36</v>
      </c>
      <c r="O3619" s="360">
        <v>0.74819999999999998</v>
      </c>
      <c r="P3619" s="344">
        <v>791.29</v>
      </c>
      <c r="Q3619" s="360">
        <v>0.79490000000000005</v>
      </c>
      <c r="R3619" s="344">
        <v>832.24</v>
      </c>
    </row>
    <row r="3620" spans="1:18">
      <c r="A3620" s="296">
        <v>2306695</v>
      </c>
      <c r="B3620" s="343" t="s">
        <v>3648</v>
      </c>
      <c r="C3620" s="296" t="s">
        <v>105</v>
      </c>
      <c r="D3620" s="344">
        <v>3917.47</v>
      </c>
      <c r="E3620" s="360">
        <v>0.83109999999999995</v>
      </c>
      <c r="F3620" s="344">
        <v>904.48</v>
      </c>
      <c r="G3620" s="360">
        <v>0.81950000000000001</v>
      </c>
      <c r="H3620" s="344">
        <v>957.72</v>
      </c>
      <c r="I3620" s="360">
        <v>0.82120000000000004</v>
      </c>
      <c r="J3620" s="344">
        <v>917.17</v>
      </c>
      <c r="K3620" s="360">
        <v>0.80820000000000003</v>
      </c>
      <c r="L3620" s="344">
        <v>1047.42</v>
      </c>
      <c r="M3620" s="360">
        <v>5.5599999999999997E-2</v>
      </c>
      <c r="N3620" s="344">
        <v>941.77</v>
      </c>
      <c r="O3620" s="360">
        <v>0.78710000000000002</v>
      </c>
      <c r="P3620" s="344">
        <v>936.7</v>
      </c>
      <c r="Q3620" s="360">
        <v>0.82669999999999999</v>
      </c>
      <c r="R3620" s="344">
        <v>977.65</v>
      </c>
    </row>
    <row r="3621" spans="1:18">
      <c r="A3621" s="296">
        <v>2306698</v>
      </c>
      <c r="B3621" s="343" t="s">
        <v>3649</v>
      </c>
      <c r="C3621" s="296" t="s">
        <v>105</v>
      </c>
      <c r="D3621" s="344">
        <v>4146.55</v>
      </c>
      <c r="E3621" s="360">
        <v>0.8256</v>
      </c>
      <c r="F3621" s="344">
        <v>875.13</v>
      </c>
      <c r="G3621" s="360">
        <v>0.8135</v>
      </c>
      <c r="H3621" s="344">
        <v>928.37</v>
      </c>
      <c r="I3621" s="360">
        <v>0.81559999999999999</v>
      </c>
      <c r="J3621" s="344">
        <v>887.82</v>
      </c>
      <c r="K3621" s="360">
        <v>0.80189999999999995</v>
      </c>
      <c r="L3621" s="344">
        <v>1014.81</v>
      </c>
      <c r="M3621" s="360">
        <v>5.74E-2</v>
      </c>
      <c r="N3621" s="344">
        <v>912.42</v>
      </c>
      <c r="O3621" s="360">
        <v>0.7802</v>
      </c>
      <c r="P3621" s="344">
        <v>907.35</v>
      </c>
      <c r="Q3621" s="360">
        <v>0.82110000000000005</v>
      </c>
      <c r="R3621" s="344">
        <v>948.3</v>
      </c>
    </row>
    <row r="3622" spans="1:18">
      <c r="A3622" s="296">
        <v>2306699</v>
      </c>
      <c r="B3622" s="343" t="s">
        <v>3650</v>
      </c>
      <c r="C3622" s="296" t="s">
        <v>105</v>
      </c>
      <c r="D3622" s="344">
        <v>347.71</v>
      </c>
      <c r="E3622" s="360">
        <v>0.80589999999999995</v>
      </c>
      <c r="F3622" s="344">
        <v>1140.8399999999999</v>
      </c>
      <c r="G3622" s="360">
        <v>0.80289999999999995</v>
      </c>
      <c r="H3622" s="344">
        <v>1216.32</v>
      </c>
      <c r="I3622" s="360">
        <v>0.7964</v>
      </c>
      <c r="J3622" s="344">
        <v>1156.67</v>
      </c>
      <c r="K3622" s="360">
        <v>0.79190000000000005</v>
      </c>
      <c r="L3622" s="344">
        <v>1333.81</v>
      </c>
      <c r="M3622" s="360">
        <v>4.3700000000000003E-2</v>
      </c>
      <c r="N3622" s="344">
        <v>1191.32</v>
      </c>
      <c r="O3622" s="360">
        <v>0.76890000000000003</v>
      </c>
      <c r="P3622" s="344">
        <v>1186.45</v>
      </c>
      <c r="Q3622" s="360">
        <v>0.8</v>
      </c>
      <c r="R3622" s="344">
        <v>1245.8800000000001</v>
      </c>
    </row>
    <row r="3623" spans="1:18">
      <c r="A3623" s="296">
        <v>2306702</v>
      </c>
      <c r="B3623" s="343" t="s">
        <v>3651</v>
      </c>
      <c r="C3623" s="296" t="s">
        <v>105</v>
      </c>
      <c r="D3623" s="344">
        <v>359.4</v>
      </c>
      <c r="E3623" s="360">
        <v>0.79569999999999996</v>
      </c>
      <c r="F3623" s="344">
        <v>1082.1300000000001</v>
      </c>
      <c r="G3623" s="360">
        <v>0.79220000000000002</v>
      </c>
      <c r="H3623" s="344">
        <v>1157.6099999999999</v>
      </c>
      <c r="I3623" s="360">
        <v>0.78610000000000002</v>
      </c>
      <c r="J3623" s="344">
        <v>1097.96</v>
      </c>
      <c r="K3623" s="360">
        <v>0.78080000000000005</v>
      </c>
      <c r="L3623" s="344">
        <v>1268.5899999999999</v>
      </c>
      <c r="M3623" s="360">
        <v>4.5900000000000003E-2</v>
      </c>
      <c r="N3623" s="344">
        <v>1132.6099999999999</v>
      </c>
      <c r="O3623" s="360">
        <v>0.75690000000000002</v>
      </c>
      <c r="P3623" s="344">
        <v>1127.74</v>
      </c>
      <c r="Q3623" s="360">
        <v>0.78959999999999997</v>
      </c>
      <c r="R3623" s="344">
        <v>1187.17</v>
      </c>
    </row>
    <row r="3624" spans="1:18">
      <c r="A3624" s="296">
        <v>2306705</v>
      </c>
      <c r="B3624" s="343" t="s">
        <v>3652</v>
      </c>
      <c r="C3624" s="296" t="s">
        <v>105</v>
      </c>
      <c r="D3624" s="344">
        <v>378.48</v>
      </c>
      <c r="E3624" s="360">
        <v>0.82330000000000003</v>
      </c>
      <c r="F3624" s="344">
        <v>1256.8900000000001</v>
      </c>
      <c r="G3624" s="360">
        <v>0.82110000000000005</v>
      </c>
      <c r="H3624" s="344">
        <v>1332.37</v>
      </c>
      <c r="I3624" s="360">
        <v>0.81420000000000003</v>
      </c>
      <c r="J3624" s="344">
        <v>1272.72</v>
      </c>
      <c r="K3624" s="360">
        <v>0.81089999999999995</v>
      </c>
      <c r="L3624" s="344">
        <v>1462.66</v>
      </c>
      <c r="M3624" s="360">
        <v>3.9800000000000002E-2</v>
      </c>
      <c r="N3624" s="344">
        <v>1307.3699999999999</v>
      </c>
      <c r="O3624" s="360">
        <v>0.78939999999999999</v>
      </c>
      <c r="P3624" s="344">
        <v>1302.5</v>
      </c>
      <c r="Q3624" s="360">
        <v>0.81779999999999997</v>
      </c>
      <c r="R3624" s="344">
        <v>1361.93</v>
      </c>
    </row>
    <row r="3625" spans="1:18">
      <c r="A3625" s="296">
        <v>2306708</v>
      </c>
      <c r="B3625" s="343" t="s">
        <v>3653</v>
      </c>
      <c r="C3625" s="296" t="s">
        <v>105</v>
      </c>
      <c r="D3625" s="344">
        <v>392.37</v>
      </c>
      <c r="E3625" s="360">
        <v>0.81489999999999996</v>
      </c>
      <c r="F3625" s="344">
        <v>1198.19</v>
      </c>
      <c r="G3625" s="360">
        <v>0.81240000000000001</v>
      </c>
      <c r="H3625" s="344">
        <v>1273.67</v>
      </c>
      <c r="I3625" s="360">
        <v>0.80559999999999998</v>
      </c>
      <c r="J3625" s="344">
        <v>1214.02</v>
      </c>
      <c r="K3625" s="360">
        <v>0.80179999999999996</v>
      </c>
      <c r="L3625" s="344">
        <v>1397.44</v>
      </c>
      <c r="M3625" s="360">
        <v>4.1700000000000001E-2</v>
      </c>
      <c r="N3625" s="344">
        <v>1248.67</v>
      </c>
      <c r="O3625" s="360">
        <v>0.77949999999999997</v>
      </c>
      <c r="P3625" s="344">
        <v>1243.8</v>
      </c>
      <c r="Q3625" s="360">
        <v>0.80920000000000003</v>
      </c>
      <c r="R3625" s="344">
        <v>1303.23</v>
      </c>
    </row>
    <row r="3626" spans="1:18">
      <c r="A3626" s="296">
        <v>2306711</v>
      </c>
      <c r="B3626" s="343" t="s">
        <v>3654</v>
      </c>
      <c r="C3626" s="296" t="s">
        <v>105</v>
      </c>
      <c r="D3626" s="344">
        <v>407.32</v>
      </c>
      <c r="E3626" s="360">
        <v>0.81189999999999996</v>
      </c>
      <c r="F3626" s="344">
        <v>1409.3</v>
      </c>
      <c r="G3626" s="360">
        <v>0.81469999999999998</v>
      </c>
      <c r="H3626" s="344">
        <v>1499.65</v>
      </c>
      <c r="I3626" s="360">
        <v>0.80069999999999997</v>
      </c>
      <c r="J3626" s="344">
        <v>1429.29</v>
      </c>
      <c r="K3626" s="360">
        <v>0.80330000000000001</v>
      </c>
      <c r="L3626" s="344">
        <v>1649.86</v>
      </c>
      <c r="M3626" s="360">
        <v>3.5299999999999998E-2</v>
      </c>
      <c r="N3626" s="344">
        <v>1468.98</v>
      </c>
      <c r="O3626" s="360">
        <v>0.78159999999999996</v>
      </c>
      <c r="P3626" s="344">
        <v>1464.63</v>
      </c>
      <c r="Q3626" s="360">
        <v>0.80649999999999999</v>
      </c>
      <c r="R3626" s="344">
        <v>1537.88</v>
      </c>
    </row>
    <row r="3627" spans="1:18">
      <c r="A3627" s="296">
        <v>2306714</v>
      </c>
      <c r="B3627" s="343" t="s">
        <v>3655</v>
      </c>
      <c r="C3627" s="296" t="s">
        <v>105</v>
      </c>
      <c r="D3627" s="344">
        <v>423.45</v>
      </c>
      <c r="E3627" s="360">
        <v>0.80400000000000005</v>
      </c>
      <c r="F3627" s="344">
        <v>1350.59</v>
      </c>
      <c r="G3627" s="360">
        <v>0.80659999999999998</v>
      </c>
      <c r="H3627" s="344">
        <v>1440.94</v>
      </c>
      <c r="I3627" s="360">
        <v>0.79259999999999997</v>
      </c>
      <c r="J3627" s="344">
        <v>1370.58</v>
      </c>
      <c r="K3627" s="360">
        <v>0.79479999999999995</v>
      </c>
      <c r="L3627" s="344">
        <v>1584.64</v>
      </c>
      <c r="M3627" s="360">
        <v>3.6799999999999999E-2</v>
      </c>
      <c r="N3627" s="344">
        <v>1410.27</v>
      </c>
      <c r="O3627" s="360">
        <v>0.77249999999999996</v>
      </c>
      <c r="P3627" s="344">
        <v>1405.92</v>
      </c>
      <c r="Q3627" s="360">
        <v>0.7984</v>
      </c>
      <c r="R3627" s="344">
        <v>1479.17</v>
      </c>
    </row>
    <row r="3628" spans="1:18">
      <c r="A3628" s="296">
        <v>2306717</v>
      </c>
      <c r="B3628" s="343" t="s">
        <v>3656</v>
      </c>
      <c r="C3628" s="296" t="s">
        <v>105</v>
      </c>
      <c r="D3628" s="344">
        <v>442.05</v>
      </c>
      <c r="E3628" s="360">
        <v>0.82230000000000003</v>
      </c>
      <c r="F3628" s="344">
        <v>1638.41</v>
      </c>
      <c r="G3628" s="360">
        <v>0.82530000000000003</v>
      </c>
      <c r="H3628" s="344">
        <v>1735.82</v>
      </c>
      <c r="I3628" s="360">
        <v>0.81369999999999998</v>
      </c>
      <c r="J3628" s="344">
        <v>1657.18</v>
      </c>
      <c r="K3628" s="360">
        <v>0.81599999999999995</v>
      </c>
      <c r="L3628" s="344">
        <v>1909.67</v>
      </c>
      <c r="M3628" s="360">
        <v>3.0499999999999999E-2</v>
      </c>
      <c r="N3628" s="344">
        <v>1701.89</v>
      </c>
      <c r="O3628" s="360">
        <v>0.79449999999999998</v>
      </c>
      <c r="P3628" s="344">
        <v>1697.2</v>
      </c>
      <c r="Q3628" s="360">
        <v>0.81630000000000003</v>
      </c>
      <c r="R3628" s="344">
        <v>1774.75</v>
      </c>
    </row>
    <row r="3629" spans="1:18">
      <c r="A3629" s="296">
        <v>2306720</v>
      </c>
      <c r="B3629" s="343" t="s">
        <v>3657</v>
      </c>
      <c r="C3629" s="296" t="s">
        <v>105</v>
      </c>
      <c r="D3629" s="344">
        <v>461.12</v>
      </c>
      <c r="E3629" s="360">
        <v>0.80900000000000005</v>
      </c>
      <c r="F3629" s="344">
        <v>1521</v>
      </c>
      <c r="G3629" s="360">
        <v>0.81179999999999997</v>
      </c>
      <c r="H3629" s="344">
        <v>1618.41</v>
      </c>
      <c r="I3629" s="360">
        <v>0.80020000000000002</v>
      </c>
      <c r="J3629" s="344">
        <v>1539.77</v>
      </c>
      <c r="K3629" s="360">
        <v>0.80189999999999995</v>
      </c>
      <c r="L3629" s="344">
        <v>1779.23</v>
      </c>
      <c r="M3629" s="360">
        <v>3.2800000000000003E-2</v>
      </c>
      <c r="N3629" s="344">
        <v>1584.48</v>
      </c>
      <c r="O3629" s="360">
        <v>0.77929999999999999</v>
      </c>
      <c r="P3629" s="344">
        <v>1579.79</v>
      </c>
      <c r="Q3629" s="360">
        <v>0.80259999999999998</v>
      </c>
      <c r="R3629" s="344">
        <v>1657.34</v>
      </c>
    </row>
    <row r="3630" spans="1:18">
      <c r="A3630" s="296">
        <v>2306723</v>
      </c>
      <c r="B3630" s="343" t="s">
        <v>3658</v>
      </c>
      <c r="C3630" s="296" t="s">
        <v>105</v>
      </c>
      <c r="D3630" s="344">
        <v>471.28</v>
      </c>
      <c r="E3630" s="360">
        <v>0.1012</v>
      </c>
      <c r="F3630" s="344">
        <v>2023.71</v>
      </c>
      <c r="G3630" s="360">
        <v>2.8799999999999999E-2</v>
      </c>
      <c r="H3630" s="344">
        <v>2368.48</v>
      </c>
      <c r="I3630" s="360">
        <v>0.1183</v>
      </c>
      <c r="J3630" s="344">
        <v>2122.46</v>
      </c>
      <c r="K3630" s="360">
        <v>2.75E-2</v>
      </c>
      <c r="L3630" s="344">
        <v>2719.88</v>
      </c>
      <c r="M3630" s="360">
        <v>2.1399999999999999E-2</v>
      </c>
      <c r="N3630" s="344">
        <v>2730.86</v>
      </c>
      <c r="O3630" s="360">
        <v>2.1299999999999999E-2</v>
      </c>
      <c r="P3630" s="344">
        <v>2660.73</v>
      </c>
      <c r="Q3630" s="360">
        <v>7.0800000000000002E-2</v>
      </c>
      <c r="R3630" s="344">
        <v>2874.99</v>
      </c>
    </row>
    <row r="3631" spans="1:18">
      <c r="A3631" s="296">
        <v>2306687</v>
      </c>
      <c r="B3631" s="343" t="s">
        <v>3659</v>
      </c>
      <c r="C3631" s="296" t="s">
        <v>105</v>
      </c>
      <c r="D3631" s="344">
        <v>289.45999999999998</v>
      </c>
      <c r="E3631" s="360">
        <v>0.10340000000000001</v>
      </c>
      <c r="F3631" s="344">
        <v>1988.02</v>
      </c>
      <c r="G3631" s="360">
        <v>2.93E-2</v>
      </c>
      <c r="H3631" s="344">
        <v>2323.86</v>
      </c>
      <c r="I3631" s="360">
        <v>0.1205</v>
      </c>
      <c r="J3631" s="344">
        <v>2083.21</v>
      </c>
      <c r="K3631" s="360">
        <v>2.8000000000000001E-2</v>
      </c>
      <c r="L3631" s="344">
        <v>2660.67</v>
      </c>
      <c r="M3631" s="360">
        <v>2.1899999999999999E-2</v>
      </c>
      <c r="N3631" s="344">
        <v>2666.16</v>
      </c>
      <c r="O3631" s="360">
        <v>2.1899999999999999E-2</v>
      </c>
      <c r="P3631" s="344">
        <v>2602.73</v>
      </c>
      <c r="Q3631" s="360">
        <v>7.2400000000000006E-2</v>
      </c>
      <c r="R3631" s="344">
        <v>2812.97</v>
      </c>
    </row>
    <row r="3632" spans="1:18">
      <c r="A3632" s="296">
        <v>2306690</v>
      </c>
      <c r="B3632" s="343" t="s">
        <v>3660</v>
      </c>
      <c r="C3632" s="296" t="s">
        <v>105</v>
      </c>
      <c r="D3632" s="344">
        <v>302.79000000000002</v>
      </c>
      <c r="E3632" s="360">
        <v>8.7599999999999997E-2</v>
      </c>
      <c r="F3632" s="344">
        <v>2333.91</v>
      </c>
      <c r="G3632" s="360">
        <v>2.5000000000000001E-2</v>
      </c>
      <c r="H3632" s="344">
        <v>2745.55</v>
      </c>
      <c r="I3632" s="360">
        <v>0.10199999999999999</v>
      </c>
      <c r="J3632" s="344">
        <v>2449.4299999999998</v>
      </c>
      <c r="K3632" s="360">
        <v>2.3800000000000002E-2</v>
      </c>
      <c r="L3632" s="344">
        <v>3141.48</v>
      </c>
      <c r="M3632" s="360">
        <v>1.8499999999999999E-2</v>
      </c>
      <c r="N3632" s="344">
        <v>3139.27</v>
      </c>
      <c r="O3632" s="360">
        <v>1.8599999999999998E-2</v>
      </c>
      <c r="P3632" s="344">
        <v>3073.1</v>
      </c>
      <c r="Q3632" s="360">
        <v>6.13E-2</v>
      </c>
      <c r="R3632" s="344">
        <v>3324.05</v>
      </c>
    </row>
    <row r="3633" spans="1:18">
      <c r="A3633" s="296">
        <v>2306693</v>
      </c>
      <c r="B3633" s="343" t="s">
        <v>3661</v>
      </c>
      <c r="C3633" s="296" t="s">
        <v>105</v>
      </c>
      <c r="D3633" s="344">
        <v>316.22000000000003</v>
      </c>
      <c r="E3633" s="360">
        <v>8.9499999999999996E-2</v>
      </c>
      <c r="F3633" s="344">
        <v>2292.1799999999998</v>
      </c>
      <c r="G3633" s="360">
        <v>2.5399999999999999E-2</v>
      </c>
      <c r="H3633" s="344">
        <v>2693.37</v>
      </c>
      <c r="I3633" s="360">
        <v>0.104</v>
      </c>
      <c r="J3633" s="344">
        <v>2403.54</v>
      </c>
      <c r="K3633" s="360">
        <v>2.4199999999999999E-2</v>
      </c>
      <c r="L3633" s="344">
        <v>3072.25</v>
      </c>
      <c r="M3633" s="360">
        <v>1.9E-2</v>
      </c>
      <c r="N3633" s="344">
        <v>3063.61</v>
      </c>
      <c r="O3633" s="360">
        <v>1.9E-2</v>
      </c>
      <c r="P3633" s="344">
        <v>3005.28</v>
      </c>
      <c r="Q3633" s="360">
        <v>6.2700000000000006E-2</v>
      </c>
      <c r="R3633" s="344">
        <v>3251.53</v>
      </c>
    </row>
    <row r="3634" spans="1:18">
      <c r="A3634" s="296">
        <v>2306696</v>
      </c>
      <c r="B3634" s="343" t="s">
        <v>3662</v>
      </c>
      <c r="C3634" s="296" t="s">
        <v>105</v>
      </c>
      <c r="D3634" s="344">
        <v>330.9</v>
      </c>
      <c r="E3634" s="360">
        <v>8.4900000000000003E-2</v>
      </c>
      <c r="F3634" s="344">
        <v>2401.42</v>
      </c>
      <c r="G3634" s="360">
        <v>2.4299999999999999E-2</v>
      </c>
      <c r="H3634" s="344">
        <v>2827.12</v>
      </c>
      <c r="I3634" s="360">
        <v>9.9099999999999994E-2</v>
      </c>
      <c r="J3634" s="344">
        <v>2521.06</v>
      </c>
      <c r="K3634" s="360">
        <v>2.3099999999999999E-2</v>
      </c>
      <c r="L3634" s="344">
        <v>3247.06</v>
      </c>
      <c r="M3634" s="360">
        <v>1.7899999999999999E-2</v>
      </c>
      <c r="N3634" s="344">
        <v>3252.84</v>
      </c>
      <c r="O3634" s="360">
        <v>1.7899999999999999E-2</v>
      </c>
      <c r="P3634" s="344">
        <v>3176.96</v>
      </c>
      <c r="Q3634" s="360">
        <v>5.9299999999999999E-2</v>
      </c>
      <c r="R3634" s="344">
        <v>3435.21</v>
      </c>
    </row>
    <row r="3635" spans="1:18">
      <c r="A3635" s="296">
        <v>2306239</v>
      </c>
      <c r="B3635" s="343" t="s">
        <v>3663</v>
      </c>
      <c r="C3635" s="296" t="s">
        <v>222</v>
      </c>
      <c r="D3635" s="344">
        <v>294.19</v>
      </c>
      <c r="E3635" s="360">
        <v>8.6999999999999994E-2</v>
      </c>
      <c r="F3635" s="344">
        <v>2350.31</v>
      </c>
      <c r="G3635" s="360">
        <v>2.4799999999999999E-2</v>
      </c>
      <c r="H3635" s="344">
        <v>2763.21</v>
      </c>
      <c r="I3635" s="360">
        <v>0.1014</v>
      </c>
      <c r="J3635" s="344">
        <v>2464.85</v>
      </c>
      <c r="K3635" s="360">
        <v>2.3599999999999999E-2</v>
      </c>
      <c r="L3635" s="344">
        <v>3162.26</v>
      </c>
      <c r="M3635" s="360">
        <v>1.84E-2</v>
      </c>
      <c r="N3635" s="344">
        <v>3160.17</v>
      </c>
      <c r="O3635" s="360">
        <v>1.84E-2</v>
      </c>
      <c r="P3635" s="344">
        <v>3093.89</v>
      </c>
      <c r="Q3635" s="360">
        <v>6.0900000000000003E-2</v>
      </c>
      <c r="R3635" s="344">
        <v>3346.38</v>
      </c>
    </row>
    <row r="3636" spans="1:18">
      <c r="A3636" s="296">
        <v>2306090</v>
      </c>
      <c r="B3636" s="343" t="s">
        <v>3664</v>
      </c>
      <c r="C3636" s="296" t="s">
        <v>105</v>
      </c>
      <c r="D3636" s="344">
        <v>43.86</v>
      </c>
      <c r="E3636" s="360">
        <v>6.2399999999999997E-2</v>
      </c>
      <c r="F3636" s="344">
        <v>793.59</v>
      </c>
      <c r="G3636" s="360">
        <v>7.3400000000000007E-2</v>
      </c>
      <c r="H3636" s="344">
        <v>943.71</v>
      </c>
      <c r="I3636" s="360">
        <v>9.9199999999999997E-2</v>
      </c>
      <c r="J3636" s="344">
        <v>830.61</v>
      </c>
      <c r="K3636" s="360">
        <v>7.0199999999999999E-2</v>
      </c>
      <c r="L3636" s="344">
        <v>1090.1199999999999</v>
      </c>
      <c r="M3636" s="360">
        <v>5.3499999999999999E-2</v>
      </c>
      <c r="N3636" s="344">
        <v>1085.67</v>
      </c>
      <c r="O3636" s="360">
        <v>5.3699999999999998E-2</v>
      </c>
      <c r="P3636" s="344">
        <v>1062.76</v>
      </c>
      <c r="Q3636" s="360">
        <v>8.8099999999999998E-2</v>
      </c>
      <c r="R3636" s="344">
        <v>1150.83</v>
      </c>
    </row>
    <row r="3637" spans="1:18">
      <c r="A3637" s="296">
        <v>2306091</v>
      </c>
      <c r="B3637" s="343" t="s">
        <v>3665</v>
      </c>
      <c r="C3637" s="296" t="s">
        <v>105</v>
      </c>
      <c r="D3637" s="344">
        <v>58.49</v>
      </c>
      <c r="E3637" s="360">
        <v>6.3200000000000006E-2</v>
      </c>
      <c r="F3637" s="344">
        <v>785.13</v>
      </c>
      <c r="G3637" s="360">
        <v>7.4200000000000002E-2</v>
      </c>
      <c r="H3637" s="344">
        <v>933.14</v>
      </c>
      <c r="I3637" s="360">
        <v>0.1004</v>
      </c>
      <c r="J3637" s="344">
        <v>821.31</v>
      </c>
      <c r="K3637" s="360">
        <v>7.0900000000000005E-2</v>
      </c>
      <c r="L3637" s="344">
        <v>1076.0899999999999</v>
      </c>
      <c r="M3637" s="360">
        <v>5.4100000000000002E-2</v>
      </c>
      <c r="N3637" s="344">
        <v>1070.3399999999999</v>
      </c>
      <c r="O3637" s="360">
        <v>5.4399999999999997E-2</v>
      </c>
      <c r="P3637" s="344">
        <v>1049.02</v>
      </c>
      <c r="Q3637" s="360">
        <v>8.9300000000000004E-2</v>
      </c>
      <c r="R3637" s="344">
        <v>1136.1300000000001</v>
      </c>
    </row>
    <row r="3638" spans="1:18">
      <c r="A3638" s="296">
        <v>2306072</v>
      </c>
      <c r="B3638" s="343" t="s">
        <v>3666</v>
      </c>
      <c r="C3638" s="296" t="s">
        <v>222</v>
      </c>
      <c r="D3638" s="344">
        <v>1010.56</v>
      </c>
      <c r="E3638" s="360">
        <v>5.0500000000000003E-2</v>
      </c>
      <c r="F3638" s="344">
        <v>974.76</v>
      </c>
      <c r="G3638" s="360">
        <v>5.9799999999999999E-2</v>
      </c>
      <c r="H3638" s="344">
        <v>1164.93</v>
      </c>
      <c r="I3638" s="360">
        <v>8.0399999999999999E-2</v>
      </c>
      <c r="J3638" s="344">
        <v>1022.86</v>
      </c>
      <c r="K3638" s="360">
        <v>5.7000000000000002E-2</v>
      </c>
      <c r="L3638" s="344">
        <v>1344.44</v>
      </c>
      <c r="M3638" s="360">
        <v>4.3299999999999998E-2</v>
      </c>
      <c r="N3638" s="344">
        <v>1337.45</v>
      </c>
      <c r="O3638" s="360">
        <v>4.36E-2</v>
      </c>
      <c r="P3638" s="344">
        <v>1311.54</v>
      </c>
      <c r="Q3638" s="360">
        <v>7.1400000000000005E-2</v>
      </c>
      <c r="R3638" s="344">
        <v>1420.89</v>
      </c>
    </row>
    <row r="3639" spans="1:18">
      <c r="A3639" s="296">
        <v>2306133</v>
      </c>
      <c r="B3639" s="343" t="s">
        <v>3667</v>
      </c>
      <c r="C3639" s="296" t="s">
        <v>105</v>
      </c>
      <c r="D3639" s="344">
        <v>499.76</v>
      </c>
      <c r="E3639" s="360">
        <v>5.1499999999999997E-2</v>
      </c>
      <c r="F3639" s="344">
        <v>959.94</v>
      </c>
      <c r="G3639" s="360">
        <v>6.0699999999999997E-2</v>
      </c>
      <c r="H3639" s="344">
        <v>1146.4100000000001</v>
      </c>
      <c r="I3639" s="360">
        <v>8.1699999999999995E-2</v>
      </c>
      <c r="J3639" s="344">
        <v>1006.56</v>
      </c>
      <c r="K3639" s="360">
        <v>5.79E-2</v>
      </c>
      <c r="L3639" s="344">
        <v>1319.85</v>
      </c>
      <c r="M3639" s="360">
        <v>4.41E-2</v>
      </c>
      <c r="N3639" s="344">
        <v>1310.5899999999999</v>
      </c>
      <c r="O3639" s="360">
        <v>4.4499999999999998E-2</v>
      </c>
      <c r="P3639" s="344">
        <v>1287.46</v>
      </c>
      <c r="Q3639" s="360">
        <v>7.2700000000000001E-2</v>
      </c>
      <c r="R3639" s="344">
        <v>1395.13</v>
      </c>
    </row>
    <row r="3640" spans="1:18">
      <c r="A3640" s="296">
        <v>2306114</v>
      </c>
      <c r="B3640" s="343" t="s">
        <v>3668</v>
      </c>
      <c r="C3640" s="296" t="s">
        <v>105</v>
      </c>
      <c r="D3640" s="344">
        <v>290.58999999999997</v>
      </c>
      <c r="E3640" s="360">
        <v>4.8000000000000001E-2</v>
      </c>
      <c r="F3640" s="344">
        <v>1021.19</v>
      </c>
      <c r="G3640" s="360">
        <v>5.7099999999999998E-2</v>
      </c>
      <c r="H3640" s="344">
        <v>1220.57</v>
      </c>
      <c r="I3640" s="360">
        <v>7.6700000000000004E-2</v>
      </c>
      <c r="J3640" s="344">
        <v>1071.69</v>
      </c>
      <c r="K3640" s="360">
        <v>5.4399999999999997E-2</v>
      </c>
      <c r="L3640" s="344">
        <v>1416.01</v>
      </c>
      <c r="M3640" s="360">
        <v>4.1200000000000001E-2</v>
      </c>
      <c r="N3640" s="344">
        <v>1414.14</v>
      </c>
      <c r="O3640" s="360">
        <v>4.1200000000000001E-2</v>
      </c>
      <c r="P3640" s="344">
        <v>1382.01</v>
      </c>
      <c r="Q3640" s="360">
        <v>6.7799999999999999E-2</v>
      </c>
      <c r="R3640" s="344">
        <v>1496.34</v>
      </c>
    </row>
    <row r="3641" spans="1:18">
      <c r="A3641" s="296">
        <v>2306115</v>
      </c>
      <c r="B3641" s="343" t="s">
        <v>3669</v>
      </c>
      <c r="C3641" s="296" t="s">
        <v>105</v>
      </c>
      <c r="D3641" s="344">
        <v>422.62</v>
      </c>
      <c r="E3641" s="360">
        <v>4.8899999999999999E-2</v>
      </c>
      <c r="F3641" s="344">
        <v>1006.36</v>
      </c>
      <c r="G3641" s="360">
        <v>5.79E-2</v>
      </c>
      <c r="H3641" s="344">
        <v>1202.04</v>
      </c>
      <c r="I3641" s="360">
        <v>7.7899999999999997E-2</v>
      </c>
      <c r="J3641" s="344">
        <v>1055.3900000000001</v>
      </c>
      <c r="K3641" s="360">
        <v>5.5199999999999999E-2</v>
      </c>
      <c r="L3641" s="344">
        <v>1391.42</v>
      </c>
      <c r="M3641" s="360">
        <v>4.19E-2</v>
      </c>
      <c r="N3641" s="344">
        <v>1387.27</v>
      </c>
      <c r="O3641" s="360">
        <v>4.2000000000000003E-2</v>
      </c>
      <c r="P3641" s="344">
        <v>1357.92</v>
      </c>
      <c r="Q3641" s="360">
        <v>6.9000000000000006E-2</v>
      </c>
      <c r="R3641" s="344">
        <v>1470.58</v>
      </c>
    </row>
    <row r="3642" spans="1:18">
      <c r="A3642" s="296">
        <v>2306116</v>
      </c>
      <c r="B3642" s="343" t="s">
        <v>3670</v>
      </c>
      <c r="C3642" s="296" t="s">
        <v>105</v>
      </c>
      <c r="D3642" s="344">
        <v>503.28</v>
      </c>
      <c r="E3642" s="360">
        <v>4.3200000000000002E-2</v>
      </c>
      <c r="F3642" s="344">
        <v>1134.3599999999999</v>
      </c>
      <c r="G3642" s="360">
        <v>5.1400000000000001E-2</v>
      </c>
      <c r="H3642" s="344">
        <v>1358.14</v>
      </c>
      <c r="I3642" s="360">
        <v>6.9000000000000006E-2</v>
      </c>
      <c r="J3642" s="344">
        <v>1191.4100000000001</v>
      </c>
      <c r="K3642" s="360">
        <v>4.8899999999999999E-2</v>
      </c>
      <c r="L3642" s="344">
        <v>1576.58</v>
      </c>
      <c r="M3642" s="360">
        <v>3.6999999999999998E-2</v>
      </c>
      <c r="N3642" s="344">
        <v>1574.95</v>
      </c>
      <c r="O3642" s="360">
        <v>3.6999999999999998E-2</v>
      </c>
      <c r="P3642" s="344">
        <v>1539.26</v>
      </c>
      <c r="Q3642" s="360">
        <v>6.08E-2</v>
      </c>
      <c r="R3642" s="344">
        <v>1666.69</v>
      </c>
    </row>
    <row r="3643" spans="1:18">
      <c r="A3643" s="296">
        <v>2306118</v>
      </c>
      <c r="B3643" s="343" t="s">
        <v>3671</v>
      </c>
      <c r="C3643" s="296" t="s">
        <v>105</v>
      </c>
      <c r="D3643" s="344">
        <v>632.02</v>
      </c>
      <c r="E3643" s="360">
        <v>4.3499999999999997E-2</v>
      </c>
      <c r="F3643" s="344">
        <v>1125.9000000000001</v>
      </c>
      <c r="G3643" s="360">
        <v>5.1799999999999999E-2</v>
      </c>
      <c r="H3643" s="344">
        <v>1347.56</v>
      </c>
      <c r="I3643" s="360">
        <v>6.9500000000000006E-2</v>
      </c>
      <c r="J3643" s="344">
        <v>1182.0999999999999</v>
      </c>
      <c r="K3643" s="360">
        <v>4.9299999999999997E-2</v>
      </c>
      <c r="L3643" s="344">
        <v>1562.54</v>
      </c>
      <c r="M3643" s="360">
        <v>3.73E-2</v>
      </c>
      <c r="N3643" s="344">
        <v>1559.61</v>
      </c>
      <c r="O3643" s="360">
        <v>3.7400000000000003E-2</v>
      </c>
      <c r="P3643" s="344">
        <v>1525.51</v>
      </c>
      <c r="Q3643" s="360">
        <v>6.1400000000000003E-2</v>
      </c>
      <c r="R3643" s="344">
        <v>1651.99</v>
      </c>
    </row>
    <row r="3644" spans="1:18">
      <c r="A3644" s="296">
        <v>2306122</v>
      </c>
      <c r="B3644" s="343" t="s">
        <v>3672</v>
      </c>
      <c r="C3644" s="296" t="s">
        <v>105</v>
      </c>
      <c r="D3644" s="344">
        <v>748.51</v>
      </c>
      <c r="E3644" s="360">
        <v>3.4099999999999998E-2</v>
      </c>
      <c r="F3644" s="344">
        <v>1435.38</v>
      </c>
      <c r="G3644" s="360">
        <v>4.0599999999999997E-2</v>
      </c>
      <c r="H3644" s="344">
        <v>1726.36</v>
      </c>
      <c r="I3644" s="360">
        <v>5.4300000000000001E-2</v>
      </c>
      <c r="J3644" s="344">
        <v>1510.7</v>
      </c>
      <c r="K3644" s="360">
        <v>3.8600000000000002E-2</v>
      </c>
      <c r="L3644" s="344">
        <v>1988.9</v>
      </c>
      <c r="M3644" s="360">
        <v>2.93E-2</v>
      </c>
      <c r="N3644" s="344">
        <v>1974.88</v>
      </c>
      <c r="O3644" s="360">
        <v>2.9499999999999998E-2</v>
      </c>
      <c r="P3644" s="344">
        <v>1942.12</v>
      </c>
      <c r="Q3644" s="360">
        <v>4.82E-2</v>
      </c>
      <c r="R3644" s="344">
        <v>2105.4699999999998</v>
      </c>
    </row>
    <row r="3645" spans="1:18">
      <c r="A3645" s="296">
        <v>2306078</v>
      </c>
      <c r="B3645" s="343" t="s">
        <v>3673</v>
      </c>
      <c r="C3645" s="296" t="s">
        <v>105</v>
      </c>
      <c r="D3645" s="344">
        <v>129.9</v>
      </c>
      <c r="E3645" s="360">
        <v>3.4599999999999999E-2</v>
      </c>
      <c r="F3645" s="344">
        <v>1419.63</v>
      </c>
      <c r="G3645" s="360">
        <v>4.1000000000000002E-2</v>
      </c>
      <c r="H3645" s="344">
        <v>1706.67</v>
      </c>
      <c r="I3645" s="360">
        <v>5.4899999999999997E-2</v>
      </c>
      <c r="J3645" s="344">
        <v>1493.38</v>
      </c>
      <c r="K3645" s="360">
        <v>3.9E-2</v>
      </c>
      <c r="L3645" s="344">
        <v>1962.77</v>
      </c>
      <c r="M3645" s="360">
        <v>2.9700000000000001E-2</v>
      </c>
      <c r="N3645" s="344">
        <v>1946.33</v>
      </c>
      <c r="O3645" s="360">
        <v>2.9899999999999999E-2</v>
      </c>
      <c r="P3645" s="344">
        <v>1916.52</v>
      </c>
      <c r="Q3645" s="360">
        <v>4.8899999999999999E-2</v>
      </c>
      <c r="R3645" s="344">
        <v>2078.1</v>
      </c>
    </row>
    <row r="3646" spans="1:18">
      <c r="A3646" s="296">
        <v>2306080</v>
      </c>
      <c r="B3646" s="343" t="s">
        <v>3674</v>
      </c>
      <c r="C3646" s="296" t="s">
        <v>105</v>
      </c>
      <c r="D3646" s="344">
        <v>141.69999999999999</v>
      </c>
      <c r="E3646" s="360">
        <v>0.1143</v>
      </c>
      <c r="F3646" s="344">
        <v>1806.09</v>
      </c>
      <c r="G3646" s="360">
        <v>3.2300000000000002E-2</v>
      </c>
      <c r="H3646" s="344">
        <v>2104.04</v>
      </c>
      <c r="I3646" s="360">
        <v>0.1331</v>
      </c>
      <c r="J3646" s="344">
        <v>1891.93</v>
      </c>
      <c r="K3646" s="360">
        <v>3.0800000000000001E-2</v>
      </c>
      <c r="L3646" s="344">
        <v>2404.7199999999998</v>
      </c>
      <c r="M3646" s="360">
        <v>2.4199999999999999E-2</v>
      </c>
      <c r="N3646" s="344">
        <v>2410.25</v>
      </c>
      <c r="O3646" s="360">
        <v>2.4199999999999999E-2</v>
      </c>
      <c r="P3646" s="344">
        <v>2351.8000000000002</v>
      </c>
      <c r="Q3646" s="360">
        <v>8.0100000000000005E-2</v>
      </c>
      <c r="R3646" s="344">
        <v>2541.14</v>
      </c>
    </row>
    <row r="3647" spans="1:18">
      <c r="A3647" s="296">
        <v>2306082</v>
      </c>
      <c r="B3647" s="343" t="s">
        <v>3675</v>
      </c>
      <c r="C3647" s="296" t="s">
        <v>105</v>
      </c>
      <c r="D3647" s="344">
        <v>155.88</v>
      </c>
      <c r="E3647" s="360">
        <v>0.1159</v>
      </c>
      <c r="F3647" s="344">
        <v>1784.64</v>
      </c>
      <c r="G3647" s="360">
        <v>3.27E-2</v>
      </c>
      <c r="H3647" s="344">
        <v>2077.2199999999998</v>
      </c>
      <c r="I3647" s="360">
        <v>0.1348</v>
      </c>
      <c r="J3647" s="344">
        <v>1868.34</v>
      </c>
      <c r="K3647" s="360">
        <v>3.1199999999999999E-2</v>
      </c>
      <c r="L3647" s="344">
        <v>2369.13</v>
      </c>
      <c r="M3647" s="360">
        <v>2.46E-2</v>
      </c>
      <c r="N3647" s="344">
        <v>2371.36</v>
      </c>
      <c r="O3647" s="360">
        <v>2.46E-2</v>
      </c>
      <c r="P3647" s="344">
        <v>2316.94</v>
      </c>
      <c r="Q3647" s="360">
        <v>8.1299999999999997E-2</v>
      </c>
      <c r="R3647" s="344">
        <v>2503.86</v>
      </c>
    </row>
    <row r="3648" spans="1:18">
      <c r="A3648" s="296">
        <v>2306084</v>
      </c>
      <c r="B3648" s="343" t="s">
        <v>3676</v>
      </c>
      <c r="C3648" s="296" t="s">
        <v>105</v>
      </c>
      <c r="D3648" s="344">
        <v>181.25</v>
      </c>
      <c r="E3648" s="360">
        <v>0.11020000000000001</v>
      </c>
      <c r="F3648" s="344">
        <v>1865.17</v>
      </c>
      <c r="G3648" s="360">
        <v>3.1199999999999999E-2</v>
      </c>
      <c r="H3648" s="344">
        <v>2175.2800000000002</v>
      </c>
      <c r="I3648" s="360">
        <v>0.1288</v>
      </c>
      <c r="J3648" s="344">
        <v>1954.48</v>
      </c>
      <c r="K3648" s="360">
        <v>2.98E-2</v>
      </c>
      <c r="L3648" s="344">
        <v>2496.79</v>
      </c>
      <c r="M3648" s="360">
        <v>2.3300000000000001E-2</v>
      </c>
      <c r="N3648" s="344">
        <v>2509.1999999999998</v>
      </c>
      <c r="O3648" s="360">
        <v>2.3199999999999998E-2</v>
      </c>
      <c r="P3648" s="344">
        <v>2442.39</v>
      </c>
      <c r="Q3648" s="360">
        <v>7.7100000000000002E-2</v>
      </c>
      <c r="R3648" s="344">
        <v>2638.11</v>
      </c>
    </row>
    <row r="3649" spans="1:18">
      <c r="A3649" s="296">
        <v>2306086</v>
      </c>
      <c r="B3649" s="343" t="s">
        <v>3677</v>
      </c>
      <c r="C3649" s="296" t="s">
        <v>105</v>
      </c>
      <c r="D3649" s="344">
        <v>222.68</v>
      </c>
      <c r="E3649" s="360">
        <v>0.11169999999999999</v>
      </c>
      <c r="F3649" s="344">
        <v>1844.3</v>
      </c>
      <c r="G3649" s="360">
        <v>3.1600000000000003E-2</v>
      </c>
      <c r="H3649" s="344">
        <v>2149.1799999999998</v>
      </c>
      <c r="I3649" s="360">
        <v>0.1303</v>
      </c>
      <c r="J3649" s="344">
        <v>1931.53</v>
      </c>
      <c r="K3649" s="360">
        <v>3.0200000000000001E-2</v>
      </c>
      <c r="L3649" s="344">
        <v>2462.17</v>
      </c>
      <c r="M3649" s="360">
        <v>2.3699999999999999E-2</v>
      </c>
      <c r="N3649" s="344">
        <v>2471.36</v>
      </c>
      <c r="O3649" s="360">
        <v>2.3599999999999999E-2</v>
      </c>
      <c r="P3649" s="344">
        <v>2408.4699999999998</v>
      </c>
      <c r="Q3649" s="360">
        <v>7.8200000000000006E-2</v>
      </c>
      <c r="R3649" s="344">
        <v>2601.85</v>
      </c>
    </row>
    <row r="3650" spans="1:18">
      <c r="A3650" s="296">
        <v>2309088</v>
      </c>
      <c r="B3650" s="343" t="s">
        <v>3678</v>
      </c>
      <c r="C3650" s="296" t="s">
        <v>105</v>
      </c>
      <c r="D3650" s="344">
        <v>311.75</v>
      </c>
      <c r="E3650" s="360">
        <v>8.8400000000000006E-2</v>
      </c>
      <c r="F3650" s="344">
        <v>566.26</v>
      </c>
      <c r="G3650" s="360">
        <v>0.10290000000000001</v>
      </c>
      <c r="H3650" s="344">
        <v>677.75</v>
      </c>
      <c r="I3650" s="360">
        <v>8.9200000000000002E-2</v>
      </c>
      <c r="J3650" s="344">
        <v>593.23</v>
      </c>
      <c r="K3650" s="360">
        <v>9.8199999999999996E-2</v>
      </c>
      <c r="L3650" s="344">
        <v>757.47</v>
      </c>
      <c r="M3650" s="360">
        <v>7.6899999999999996E-2</v>
      </c>
      <c r="N3650" s="344">
        <v>743.2</v>
      </c>
      <c r="O3650" s="360">
        <v>7.8399999999999997E-2</v>
      </c>
      <c r="P3650" s="344">
        <v>736.87</v>
      </c>
      <c r="Q3650" s="360">
        <v>8.2000000000000003E-2</v>
      </c>
      <c r="R3650" s="344">
        <v>801.76</v>
      </c>
    </row>
    <row r="3651" spans="1:18">
      <c r="A3651" s="296">
        <v>2306074</v>
      </c>
      <c r="B3651" s="343" t="s">
        <v>3679</v>
      </c>
      <c r="C3651" s="296" t="s">
        <v>222</v>
      </c>
      <c r="D3651" s="344">
        <v>275.14999999999998</v>
      </c>
      <c r="E3651" s="360">
        <v>0.1368</v>
      </c>
      <c r="F3651" s="344">
        <v>360.45</v>
      </c>
      <c r="G3651" s="360">
        <v>0.16170000000000001</v>
      </c>
      <c r="H3651" s="344">
        <v>425.83</v>
      </c>
      <c r="I3651" s="360">
        <v>0.1419</v>
      </c>
      <c r="J3651" s="344">
        <v>375.85</v>
      </c>
      <c r="K3651" s="360">
        <v>0.155</v>
      </c>
      <c r="L3651" s="344">
        <v>492.89</v>
      </c>
      <c r="M3651" s="360">
        <v>0.1182</v>
      </c>
      <c r="N3651" s="344">
        <v>500.34</v>
      </c>
      <c r="O3651" s="360">
        <v>0.11650000000000001</v>
      </c>
      <c r="P3651" s="344">
        <v>479.02</v>
      </c>
      <c r="Q3651" s="360">
        <v>0.12620000000000001</v>
      </c>
      <c r="R3651" s="344">
        <v>518.58000000000004</v>
      </c>
    </row>
    <row r="3652" spans="1:18">
      <c r="A3652" s="296">
        <v>2306095</v>
      </c>
      <c r="B3652" s="343" t="s">
        <v>3680</v>
      </c>
      <c r="C3652" s="296" t="s">
        <v>222</v>
      </c>
      <c r="D3652" s="344">
        <v>329.91</v>
      </c>
      <c r="E3652" s="360">
        <v>0.11849999999999999</v>
      </c>
      <c r="F3652" s="344">
        <v>418.74</v>
      </c>
      <c r="G3652" s="360">
        <v>0.13919999999999999</v>
      </c>
      <c r="H3652" s="344">
        <v>497.19</v>
      </c>
      <c r="I3652" s="360">
        <v>0.1215</v>
      </c>
      <c r="J3652" s="344">
        <v>437.42</v>
      </c>
      <c r="K3652" s="360">
        <v>0.13320000000000001</v>
      </c>
      <c r="L3652" s="344">
        <v>567.84</v>
      </c>
      <c r="M3652" s="360">
        <v>0.1026</v>
      </c>
      <c r="N3652" s="344">
        <v>569.13</v>
      </c>
      <c r="O3652" s="360">
        <v>0.1024</v>
      </c>
      <c r="P3652" s="344">
        <v>552.05999999999995</v>
      </c>
      <c r="Q3652" s="360">
        <v>0.1095</v>
      </c>
      <c r="R3652" s="344">
        <v>598.79</v>
      </c>
    </row>
    <row r="3653" spans="1:18">
      <c r="A3653" s="296">
        <v>2306132</v>
      </c>
      <c r="B3653" s="343" t="s">
        <v>3681</v>
      </c>
      <c r="C3653" s="296" t="s">
        <v>105</v>
      </c>
      <c r="D3653" s="344">
        <v>321.68</v>
      </c>
      <c r="E3653" s="360">
        <v>0.1048</v>
      </c>
      <c r="F3653" s="344">
        <v>475.26</v>
      </c>
      <c r="G3653" s="360">
        <v>0.1226</v>
      </c>
      <c r="H3653" s="344">
        <v>566.36</v>
      </c>
      <c r="I3653" s="360">
        <v>0.1067</v>
      </c>
      <c r="J3653" s="344">
        <v>497.11</v>
      </c>
      <c r="K3653" s="360">
        <v>0.1172</v>
      </c>
      <c r="L3653" s="344">
        <v>640.49</v>
      </c>
      <c r="M3653" s="360">
        <v>9.0999999999999998E-2</v>
      </c>
      <c r="N3653" s="344">
        <v>635.82000000000005</v>
      </c>
      <c r="O3653" s="360">
        <v>9.1600000000000001E-2</v>
      </c>
      <c r="P3653" s="344">
        <v>622.87</v>
      </c>
      <c r="Q3653" s="360">
        <v>9.7000000000000003E-2</v>
      </c>
      <c r="R3653" s="344">
        <v>676.56</v>
      </c>
    </row>
    <row r="3654" spans="1:18">
      <c r="A3654" s="296">
        <v>2306015</v>
      </c>
      <c r="B3654" s="343" t="s">
        <v>3682</v>
      </c>
      <c r="C3654" s="296" t="s">
        <v>113</v>
      </c>
      <c r="D3654" s="344">
        <v>17.3</v>
      </c>
      <c r="E3654" s="360">
        <v>0.25269999999999998</v>
      </c>
      <c r="F3654" s="344">
        <v>305.77</v>
      </c>
      <c r="G3654" s="360">
        <v>0.19059999999999999</v>
      </c>
      <c r="H3654" s="344">
        <v>398.8</v>
      </c>
      <c r="I3654" s="360">
        <v>0.22919999999999999</v>
      </c>
      <c r="J3654" s="344">
        <v>334.91</v>
      </c>
      <c r="K3654" s="360">
        <v>0.17399999999999999</v>
      </c>
      <c r="L3654" s="344">
        <v>436.18</v>
      </c>
      <c r="M3654" s="360">
        <v>0.1336</v>
      </c>
      <c r="N3654" s="344">
        <v>368.64</v>
      </c>
      <c r="O3654" s="360">
        <v>0.15809999999999999</v>
      </c>
      <c r="P3654" s="344">
        <v>365.88</v>
      </c>
      <c r="Q3654" s="360">
        <v>0.24979999999999999</v>
      </c>
      <c r="R3654" s="344">
        <v>447.63</v>
      </c>
    </row>
    <row r="3655" spans="1:18">
      <c r="A3655" s="296">
        <v>2306019</v>
      </c>
      <c r="B3655" s="343" t="s">
        <v>3683</v>
      </c>
      <c r="C3655" s="296" t="s">
        <v>113</v>
      </c>
      <c r="D3655" s="344">
        <v>17.91</v>
      </c>
      <c r="E3655" s="360">
        <v>0.45979999999999999</v>
      </c>
      <c r="F3655" s="344">
        <v>174.36</v>
      </c>
      <c r="G3655" s="360">
        <v>0.3342</v>
      </c>
      <c r="H3655" s="344">
        <v>213.43</v>
      </c>
      <c r="I3655" s="360">
        <v>0.42820000000000003</v>
      </c>
      <c r="J3655" s="344">
        <v>188.26</v>
      </c>
      <c r="K3655" s="360">
        <v>0.3095</v>
      </c>
      <c r="L3655" s="344">
        <v>224.78</v>
      </c>
      <c r="M3655" s="360">
        <v>0.25919999999999999</v>
      </c>
      <c r="N3655" s="344">
        <v>203.81</v>
      </c>
      <c r="O3655" s="360">
        <v>0.28589999999999999</v>
      </c>
      <c r="P3655" s="344">
        <v>199.18</v>
      </c>
      <c r="Q3655" s="360">
        <v>0.45879999999999999</v>
      </c>
      <c r="R3655" s="344">
        <v>230.67</v>
      </c>
    </row>
    <row r="3656" spans="1:18">
      <c r="A3656" s="296">
        <v>2306018</v>
      </c>
      <c r="B3656" s="343" t="s">
        <v>3684</v>
      </c>
      <c r="C3656" s="296" t="s">
        <v>113</v>
      </c>
      <c r="D3656" s="344">
        <v>2.98</v>
      </c>
      <c r="E3656" s="360">
        <v>0.37419999999999998</v>
      </c>
      <c r="F3656" s="344">
        <v>210.98</v>
      </c>
      <c r="G3656" s="360">
        <v>0.2762</v>
      </c>
      <c r="H3656" s="344">
        <v>265.22000000000003</v>
      </c>
      <c r="I3656" s="360">
        <v>0.34460000000000002</v>
      </c>
      <c r="J3656" s="344">
        <v>229.23</v>
      </c>
      <c r="K3656" s="360">
        <v>0.25419999999999998</v>
      </c>
      <c r="L3656" s="344">
        <v>283.97000000000003</v>
      </c>
      <c r="M3656" s="360">
        <v>0.20519999999999999</v>
      </c>
      <c r="N3656" s="344">
        <v>249.83</v>
      </c>
      <c r="O3656" s="360">
        <v>0.23319999999999999</v>
      </c>
      <c r="P3656" s="344">
        <v>245.72</v>
      </c>
      <c r="Q3656" s="360">
        <v>0.37190000000000001</v>
      </c>
      <c r="R3656" s="344">
        <v>291.39999999999998</v>
      </c>
    </row>
    <row r="3657" spans="1:18">
      <c r="A3657" s="296">
        <v>2306016</v>
      </c>
      <c r="B3657" s="343" t="s">
        <v>3685</v>
      </c>
      <c r="C3657" s="296" t="s">
        <v>113</v>
      </c>
      <c r="D3657" s="344">
        <v>2.0499999999999998</v>
      </c>
      <c r="E3657" s="360">
        <v>0.31590000000000001</v>
      </c>
      <c r="F3657" s="344">
        <v>247.33</v>
      </c>
      <c r="G3657" s="360">
        <v>0.2356</v>
      </c>
      <c r="H3657" s="344">
        <v>316.44</v>
      </c>
      <c r="I3657" s="360">
        <v>0.2888</v>
      </c>
      <c r="J3657" s="344">
        <v>269.74</v>
      </c>
      <c r="K3657" s="360">
        <v>0.216</v>
      </c>
      <c r="L3657" s="344">
        <v>342.33</v>
      </c>
      <c r="M3657" s="360">
        <v>0.17019999999999999</v>
      </c>
      <c r="N3657" s="344">
        <v>295.38</v>
      </c>
      <c r="O3657" s="360">
        <v>0.1973</v>
      </c>
      <c r="P3657" s="344">
        <v>291.79000000000002</v>
      </c>
      <c r="Q3657" s="360">
        <v>0.31319999999999998</v>
      </c>
      <c r="R3657" s="344">
        <v>351.29</v>
      </c>
    </row>
    <row r="3658" spans="1:18">
      <c r="A3658" s="296">
        <v>2305999</v>
      </c>
      <c r="B3658" s="343" t="s">
        <v>3686</v>
      </c>
      <c r="C3658" s="296" t="s">
        <v>105</v>
      </c>
      <c r="D3658" s="344">
        <v>352.38</v>
      </c>
      <c r="E3658" s="360">
        <v>0</v>
      </c>
      <c r="F3658" s="344">
        <v>16.7</v>
      </c>
      <c r="G3658" s="360">
        <v>0</v>
      </c>
      <c r="H3658" s="344">
        <v>20.170000000000002</v>
      </c>
      <c r="I3658" s="360">
        <v>0</v>
      </c>
      <c r="J3658" s="344">
        <v>17.22</v>
      </c>
      <c r="K3658" s="360">
        <v>0</v>
      </c>
      <c r="L3658" s="344">
        <v>21.82</v>
      </c>
      <c r="M3658" s="360">
        <v>0</v>
      </c>
      <c r="N3658" s="344">
        <v>21.25</v>
      </c>
      <c r="O3658" s="360">
        <v>0</v>
      </c>
      <c r="P3658" s="344">
        <v>21.38</v>
      </c>
      <c r="Q3658" s="360">
        <v>0</v>
      </c>
      <c r="R3658" s="344">
        <v>23.35</v>
      </c>
    </row>
    <row r="3659" spans="1:18">
      <c r="A3659" s="296">
        <v>2306000</v>
      </c>
      <c r="B3659" s="343" t="s">
        <v>3687</v>
      </c>
      <c r="C3659" s="296" t="s">
        <v>105</v>
      </c>
      <c r="D3659" s="344">
        <v>434.27</v>
      </c>
      <c r="E3659" s="360">
        <v>5.9999999999999995E-4</v>
      </c>
      <c r="F3659" s="344">
        <v>14.59</v>
      </c>
      <c r="G3659" s="360">
        <v>6.9999999999999999E-4</v>
      </c>
      <c r="H3659" s="344">
        <v>18.010000000000002</v>
      </c>
      <c r="I3659" s="360">
        <v>5.9999999999999995E-4</v>
      </c>
      <c r="J3659" s="344">
        <v>15.02</v>
      </c>
      <c r="K3659" s="360">
        <v>6.9999999999999999E-4</v>
      </c>
      <c r="L3659" s="344">
        <v>19.25</v>
      </c>
      <c r="M3659" s="360">
        <v>0</v>
      </c>
      <c r="N3659" s="344">
        <v>18.54</v>
      </c>
      <c r="O3659" s="360">
        <v>0</v>
      </c>
      <c r="P3659" s="344">
        <v>18.62</v>
      </c>
      <c r="Q3659" s="360">
        <v>5.0000000000000001E-4</v>
      </c>
      <c r="R3659" s="344">
        <v>20.420000000000002</v>
      </c>
    </row>
    <row r="3660" spans="1:18">
      <c r="A3660" s="296">
        <v>2306001</v>
      </c>
      <c r="B3660" s="343" t="s">
        <v>3688</v>
      </c>
      <c r="C3660" s="296" t="s">
        <v>105</v>
      </c>
      <c r="D3660" s="344">
        <v>602.1</v>
      </c>
      <c r="E3660" s="360">
        <v>0</v>
      </c>
      <c r="F3660" s="344">
        <v>20.16</v>
      </c>
      <c r="G3660" s="360">
        <v>0</v>
      </c>
      <c r="H3660" s="344">
        <v>24.39</v>
      </c>
      <c r="I3660" s="360">
        <v>0</v>
      </c>
      <c r="J3660" s="344">
        <v>20.86</v>
      </c>
      <c r="K3660" s="360">
        <v>0</v>
      </c>
      <c r="L3660" s="344">
        <v>26.25</v>
      </c>
      <c r="M3660" s="360">
        <v>0</v>
      </c>
      <c r="N3660" s="344">
        <v>25.32</v>
      </c>
      <c r="O3660" s="360">
        <v>0</v>
      </c>
      <c r="P3660" s="344">
        <v>25.68</v>
      </c>
      <c r="Q3660" s="360">
        <v>0</v>
      </c>
      <c r="R3660" s="344">
        <v>28.09</v>
      </c>
    </row>
    <row r="3661" spans="1:18">
      <c r="A3661" s="296">
        <v>2306002</v>
      </c>
      <c r="B3661" s="343" t="s">
        <v>3689</v>
      </c>
      <c r="C3661" s="296" t="s">
        <v>105</v>
      </c>
      <c r="D3661" s="344">
        <v>808.08</v>
      </c>
      <c r="E3661" s="360">
        <v>0</v>
      </c>
      <c r="F3661" s="344">
        <v>16.96</v>
      </c>
      <c r="G3661" s="360">
        <v>0</v>
      </c>
      <c r="H3661" s="344">
        <v>20.47</v>
      </c>
      <c r="I3661" s="360">
        <v>0</v>
      </c>
      <c r="J3661" s="344">
        <v>17.489999999999998</v>
      </c>
      <c r="K3661" s="360">
        <v>0</v>
      </c>
      <c r="L3661" s="344">
        <v>21.99</v>
      </c>
      <c r="M3661" s="360">
        <v>0</v>
      </c>
      <c r="N3661" s="344">
        <v>21.2</v>
      </c>
      <c r="O3661" s="360">
        <v>0</v>
      </c>
      <c r="P3661" s="344">
        <v>21.52</v>
      </c>
      <c r="Q3661" s="360">
        <v>0</v>
      </c>
      <c r="R3661" s="344">
        <v>23.54</v>
      </c>
    </row>
    <row r="3662" spans="1:18">
      <c r="A3662" s="296">
        <v>2306003</v>
      </c>
      <c r="B3662" s="343" t="s">
        <v>3690</v>
      </c>
      <c r="C3662" s="296" t="s">
        <v>105</v>
      </c>
      <c r="D3662" s="344">
        <v>1041.97</v>
      </c>
      <c r="E3662" s="360">
        <v>6.9999999999999999E-4</v>
      </c>
      <c r="F3662" s="344">
        <v>12.25</v>
      </c>
      <c r="G3662" s="360">
        <v>8.0000000000000004E-4</v>
      </c>
      <c r="H3662" s="344">
        <v>15.47</v>
      </c>
      <c r="I3662" s="360">
        <v>5.9999999999999995E-4</v>
      </c>
      <c r="J3662" s="344">
        <v>12.63</v>
      </c>
      <c r="K3662" s="360">
        <v>8.0000000000000004E-4</v>
      </c>
      <c r="L3662" s="344">
        <v>16.7</v>
      </c>
      <c r="M3662" s="360">
        <v>0</v>
      </c>
      <c r="N3662" s="344">
        <v>16.489999999999998</v>
      </c>
      <c r="O3662" s="360">
        <v>0</v>
      </c>
      <c r="P3662" s="344">
        <v>16.05</v>
      </c>
      <c r="Q3662" s="360">
        <v>5.9999999999999995E-4</v>
      </c>
      <c r="R3662" s="344">
        <v>17.600000000000001</v>
      </c>
    </row>
    <row r="3663" spans="1:18">
      <c r="A3663" s="296">
        <v>2305997</v>
      </c>
      <c r="B3663" s="343" t="s">
        <v>3691</v>
      </c>
      <c r="C3663" s="296" t="s">
        <v>105</v>
      </c>
      <c r="D3663" s="344">
        <v>244.13</v>
      </c>
      <c r="E3663" s="360">
        <v>1.1000000000000001E-3</v>
      </c>
      <c r="F3663" s="344">
        <v>15.5</v>
      </c>
      <c r="G3663" s="360">
        <v>1.2999999999999999E-3</v>
      </c>
      <c r="H3663" s="344">
        <v>19.63</v>
      </c>
      <c r="I3663" s="360">
        <v>1E-3</v>
      </c>
      <c r="J3663" s="344">
        <v>16.03</v>
      </c>
      <c r="K3663" s="360">
        <v>1.1999999999999999E-3</v>
      </c>
      <c r="L3663" s="344">
        <v>21.22</v>
      </c>
      <c r="M3663" s="360">
        <v>0</v>
      </c>
      <c r="N3663" s="344">
        <v>21.01</v>
      </c>
      <c r="O3663" s="360">
        <v>0</v>
      </c>
      <c r="P3663" s="344">
        <v>20.37</v>
      </c>
      <c r="Q3663" s="360">
        <v>1E-3</v>
      </c>
      <c r="R3663" s="344">
        <v>22.36</v>
      </c>
    </row>
    <row r="3664" spans="1:18">
      <c r="A3664" s="296">
        <v>2305998</v>
      </c>
      <c r="B3664" s="343" t="s">
        <v>3692</v>
      </c>
      <c r="C3664" s="296" t="s">
        <v>105</v>
      </c>
      <c r="D3664" s="344">
        <v>311.97000000000003</v>
      </c>
      <c r="E3664" s="360">
        <v>5.9999999999999995E-4</v>
      </c>
      <c r="F3664" s="344">
        <v>14.96</v>
      </c>
      <c r="G3664" s="360">
        <v>6.9999999999999999E-4</v>
      </c>
      <c r="H3664" s="344">
        <v>18.77</v>
      </c>
      <c r="I3664" s="360">
        <v>5.0000000000000001E-4</v>
      </c>
      <c r="J3664" s="344">
        <v>15.5</v>
      </c>
      <c r="K3664" s="360">
        <v>5.9999999999999995E-4</v>
      </c>
      <c r="L3664" s="344">
        <v>20.170000000000002</v>
      </c>
      <c r="M3664" s="360">
        <v>0</v>
      </c>
      <c r="N3664" s="344">
        <v>19.7</v>
      </c>
      <c r="O3664" s="360">
        <v>0</v>
      </c>
      <c r="P3664" s="344">
        <v>19.43</v>
      </c>
      <c r="Q3664" s="360">
        <v>5.0000000000000001E-4</v>
      </c>
      <c r="R3664" s="344">
        <v>21.32</v>
      </c>
    </row>
    <row r="3665" spans="1:18">
      <c r="A3665" s="296">
        <v>2306101</v>
      </c>
      <c r="B3665" s="343" t="s">
        <v>3693</v>
      </c>
      <c r="C3665" s="296" t="s">
        <v>105</v>
      </c>
      <c r="D3665" s="344">
        <v>73.27</v>
      </c>
      <c r="E3665" s="360">
        <v>8.9999999999999998E-4</v>
      </c>
      <c r="F3665" s="344">
        <v>18.93</v>
      </c>
      <c r="G3665" s="360">
        <v>1.1000000000000001E-3</v>
      </c>
      <c r="H3665" s="344">
        <v>23.86</v>
      </c>
      <c r="I3665" s="360">
        <v>8.0000000000000004E-4</v>
      </c>
      <c r="J3665" s="344">
        <v>19.670000000000002</v>
      </c>
      <c r="K3665" s="360">
        <v>1E-3</v>
      </c>
      <c r="L3665" s="344">
        <v>25.64</v>
      </c>
      <c r="M3665" s="360">
        <v>0</v>
      </c>
      <c r="N3665" s="344">
        <v>25.09</v>
      </c>
      <c r="O3665" s="360">
        <v>0</v>
      </c>
      <c r="P3665" s="344">
        <v>24.68</v>
      </c>
      <c r="Q3665" s="360">
        <v>8.0000000000000004E-4</v>
      </c>
      <c r="R3665" s="344">
        <v>27.09</v>
      </c>
    </row>
    <row r="3666" spans="1:18">
      <c r="A3666" s="296">
        <v>2306102</v>
      </c>
      <c r="B3666" s="343" t="s">
        <v>3694</v>
      </c>
      <c r="C3666" s="296" t="s">
        <v>105</v>
      </c>
      <c r="D3666" s="344">
        <v>77.989999999999995</v>
      </c>
      <c r="E3666" s="360">
        <v>0.90600000000000003</v>
      </c>
      <c r="F3666" s="344">
        <v>62.63</v>
      </c>
      <c r="G3666" s="360">
        <v>0.8488</v>
      </c>
      <c r="H3666" s="344">
        <v>64.25</v>
      </c>
      <c r="I3666" s="360">
        <v>0.89290000000000003</v>
      </c>
      <c r="J3666" s="344">
        <v>63.18</v>
      </c>
      <c r="K3666" s="360">
        <v>0.84140000000000004</v>
      </c>
      <c r="L3666" s="344">
        <v>70.569999999999993</v>
      </c>
      <c r="M3666" s="360">
        <v>0</v>
      </c>
      <c r="N3666" s="344">
        <v>63.65</v>
      </c>
      <c r="O3666" s="360">
        <v>0.83520000000000005</v>
      </c>
      <c r="P3666" s="344">
        <v>63.41</v>
      </c>
      <c r="Q3666" s="360">
        <v>0.87839999999999996</v>
      </c>
      <c r="R3666" s="344">
        <v>65.06</v>
      </c>
    </row>
    <row r="3667" spans="1:18">
      <c r="A3667" s="296">
        <v>2306103</v>
      </c>
      <c r="B3667" s="343" t="s">
        <v>3695</v>
      </c>
      <c r="C3667" s="296" t="s">
        <v>105</v>
      </c>
      <c r="D3667" s="344">
        <v>87.71</v>
      </c>
      <c r="E3667" s="360">
        <v>0.9123</v>
      </c>
      <c r="F3667" s="344">
        <v>68.41</v>
      </c>
      <c r="G3667" s="360">
        <v>0.86009999999999998</v>
      </c>
      <c r="H3667" s="344">
        <v>70.05</v>
      </c>
      <c r="I3667" s="360">
        <v>0.90010000000000001</v>
      </c>
      <c r="J3667" s="344">
        <v>68.959999999999994</v>
      </c>
      <c r="K3667" s="360">
        <v>0.85319999999999996</v>
      </c>
      <c r="L3667" s="344">
        <v>77.040000000000006</v>
      </c>
      <c r="M3667" s="360">
        <v>0</v>
      </c>
      <c r="N3667" s="344">
        <v>69.44</v>
      </c>
      <c r="O3667" s="360">
        <v>0.84740000000000004</v>
      </c>
      <c r="P3667" s="344">
        <v>69.2</v>
      </c>
      <c r="Q3667" s="360">
        <v>0.88700000000000001</v>
      </c>
      <c r="R3667" s="344">
        <v>70.87</v>
      </c>
    </row>
    <row r="3668" spans="1:18">
      <c r="A3668" s="296">
        <v>2306104</v>
      </c>
      <c r="B3668" s="343" t="s">
        <v>3696</v>
      </c>
      <c r="C3668" s="296" t="s">
        <v>105</v>
      </c>
      <c r="D3668" s="344">
        <v>93.03</v>
      </c>
      <c r="E3668" s="360">
        <v>0.84819999999999995</v>
      </c>
      <c r="F3668" s="344">
        <v>66.91</v>
      </c>
      <c r="G3668" s="360">
        <v>0.80449999999999999</v>
      </c>
      <c r="H3668" s="344">
        <v>69.97</v>
      </c>
      <c r="I3668" s="360">
        <v>0.82950000000000002</v>
      </c>
      <c r="J3668" s="344">
        <v>67.84</v>
      </c>
      <c r="K3668" s="360">
        <v>0.79349999999999998</v>
      </c>
      <c r="L3668" s="344">
        <v>77.06</v>
      </c>
      <c r="M3668" s="360">
        <v>0</v>
      </c>
      <c r="N3668" s="344">
        <v>68.83</v>
      </c>
      <c r="O3668" s="360">
        <v>0.78210000000000002</v>
      </c>
      <c r="P3668" s="344">
        <v>68.62</v>
      </c>
      <c r="Q3668" s="360">
        <v>0.82150000000000001</v>
      </c>
      <c r="R3668" s="344">
        <v>71.59</v>
      </c>
    </row>
    <row r="3669" spans="1:18">
      <c r="A3669" s="296">
        <v>2306105</v>
      </c>
      <c r="B3669" s="343" t="s">
        <v>3697</v>
      </c>
      <c r="C3669" s="296" t="s">
        <v>105</v>
      </c>
      <c r="D3669" s="344">
        <v>98.79</v>
      </c>
      <c r="E3669" s="360">
        <v>0.86150000000000004</v>
      </c>
      <c r="F3669" s="344">
        <v>77.989999999999995</v>
      </c>
      <c r="G3669" s="360">
        <v>0.82550000000000001</v>
      </c>
      <c r="H3669" s="344">
        <v>81.25</v>
      </c>
      <c r="I3669" s="360">
        <v>0.84419999999999995</v>
      </c>
      <c r="J3669" s="344">
        <v>78.989999999999995</v>
      </c>
      <c r="K3669" s="360">
        <v>0.81499999999999995</v>
      </c>
      <c r="L3669" s="344">
        <v>89.59</v>
      </c>
      <c r="M3669" s="360">
        <v>0</v>
      </c>
      <c r="N3669" s="344">
        <v>80.03</v>
      </c>
      <c r="O3669" s="360">
        <v>0.8044</v>
      </c>
      <c r="P3669" s="344">
        <v>79.84</v>
      </c>
      <c r="Q3669" s="360">
        <v>0.83819999999999995</v>
      </c>
      <c r="R3669" s="344">
        <v>83</v>
      </c>
    </row>
    <row r="3670" spans="1:18">
      <c r="A3670" s="296">
        <v>2306106</v>
      </c>
      <c r="B3670" s="343" t="s">
        <v>3698</v>
      </c>
      <c r="C3670" s="296" t="s">
        <v>105</v>
      </c>
      <c r="D3670" s="344">
        <v>107.73</v>
      </c>
      <c r="E3670" s="360">
        <v>0.93489999999999995</v>
      </c>
      <c r="F3670" s="344">
        <v>34.06</v>
      </c>
      <c r="G3670" s="360">
        <v>0.89780000000000004</v>
      </c>
      <c r="H3670" s="344">
        <v>35.090000000000003</v>
      </c>
      <c r="I3670" s="360">
        <v>0.92530000000000001</v>
      </c>
      <c r="J3670" s="344">
        <v>34.56</v>
      </c>
      <c r="K3670" s="360">
        <v>0.88480000000000003</v>
      </c>
      <c r="L3670" s="344">
        <v>38.53</v>
      </c>
      <c r="M3670" s="360">
        <v>0</v>
      </c>
      <c r="N3670" s="344">
        <v>34.81</v>
      </c>
      <c r="O3670" s="360">
        <v>0.87849999999999995</v>
      </c>
      <c r="P3670" s="344">
        <v>34.78</v>
      </c>
      <c r="Q3670" s="360">
        <v>0.93359999999999999</v>
      </c>
      <c r="R3670" s="344">
        <v>35.340000000000003</v>
      </c>
    </row>
    <row r="3671" spans="1:18">
      <c r="A3671" s="296">
        <v>2306107</v>
      </c>
      <c r="B3671" s="343" t="s">
        <v>3699</v>
      </c>
      <c r="C3671" s="296" t="s">
        <v>105</v>
      </c>
      <c r="D3671" s="344">
        <v>110.83</v>
      </c>
      <c r="E3671" s="360">
        <v>0.93479999999999996</v>
      </c>
      <c r="F3671" s="344">
        <v>43.09</v>
      </c>
      <c r="G3671" s="360">
        <v>0.90790000000000004</v>
      </c>
      <c r="H3671" s="344">
        <v>44.33</v>
      </c>
      <c r="I3671" s="360">
        <v>0.92510000000000003</v>
      </c>
      <c r="J3671" s="344">
        <v>43.64</v>
      </c>
      <c r="K3671" s="360">
        <v>0.89639999999999997</v>
      </c>
      <c r="L3671" s="344">
        <v>48.77</v>
      </c>
      <c r="M3671" s="360">
        <v>0</v>
      </c>
      <c r="N3671" s="344">
        <v>43.97</v>
      </c>
      <c r="O3671" s="360">
        <v>0.88970000000000005</v>
      </c>
      <c r="P3671" s="344">
        <v>43.95</v>
      </c>
      <c r="Q3671" s="360">
        <v>0.93310000000000004</v>
      </c>
      <c r="R3671" s="344">
        <v>44.67</v>
      </c>
    </row>
    <row r="3672" spans="1:18">
      <c r="A3672" s="296">
        <v>2306269</v>
      </c>
      <c r="B3672" s="343" t="s">
        <v>3700</v>
      </c>
      <c r="C3672" s="296" t="s">
        <v>105</v>
      </c>
      <c r="D3672" s="344">
        <v>124.72</v>
      </c>
      <c r="E3672" s="360">
        <v>0.86560000000000004</v>
      </c>
      <c r="F3672" s="344">
        <v>36.51</v>
      </c>
      <c r="G3672" s="360">
        <v>0.84219999999999995</v>
      </c>
      <c r="H3672" s="344">
        <v>38.46</v>
      </c>
      <c r="I3672" s="360">
        <v>0.84870000000000001</v>
      </c>
      <c r="J3672" s="344">
        <v>37.26</v>
      </c>
      <c r="K3672" s="360">
        <v>0.82530000000000003</v>
      </c>
      <c r="L3672" s="344">
        <v>42.36</v>
      </c>
      <c r="M3672" s="360">
        <v>0</v>
      </c>
      <c r="N3672" s="344">
        <v>37.82</v>
      </c>
      <c r="O3672" s="360">
        <v>0.81310000000000004</v>
      </c>
      <c r="P3672" s="344">
        <v>37.83</v>
      </c>
      <c r="Q3672" s="360">
        <v>0.86280000000000001</v>
      </c>
      <c r="R3672" s="344">
        <v>39.24</v>
      </c>
    </row>
    <row r="3673" spans="1:18">
      <c r="A3673" s="296">
        <v>2306270</v>
      </c>
      <c r="B3673" s="343" t="s">
        <v>3701</v>
      </c>
      <c r="C3673" s="296" t="s">
        <v>105</v>
      </c>
      <c r="D3673" s="344">
        <v>139.21</v>
      </c>
      <c r="E3673" s="360">
        <v>0.86639999999999995</v>
      </c>
      <c r="F3673" s="344">
        <v>46.18</v>
      </c>
      <c r="G3673" s="360">
        <v>0.85229999999999995</v>
      </c>
      <c r="H3673" s="344">
        <v>48.55</v>
      </c>
      <c r="I3673" s="360">
        <v>0.84960000000000002</v>
      </c>
      <c r="J3673" s="344">
        <v>47.02</v>
      </c>
      <c r="K3673" s="360">
        <v>0.83709999999999996</v>
      </c>
      <c r="L3673" s="344">
        <v>53.56</v>
      </c>
      <c r="M3673" s="360">
        <v>0</v>
      </c>
      <c r="N3673" s="344">
        <v>47.76</v>
      </c>
      <c r="O3673" s="360">
        <v>0.82410000000000005</v>
      </c>
      <c r="P3673" s="344">
        <v>47.77</v>
      </c>
      <c r="Q3673" s="360">
        <v>0.86350000000000005</v>
      </c>
      <c r="R3673" s="344">
        <v>49.54</v>
      </c>
    </row>
    <row r="3674" spans="1:18">
      <c r="A3674" s="296">
        <v>2306271</v>
      </c>
      <c r="B3674" s="343" t="s">
        <v>3702</v>
      </c>
      <c r="C3674" s="296" t="s">
        <v>105</v>
      </c>
      <c r="D3674" s="344">
        <v>153.13</v>
      </c>
      <c r="E3674" s="360">
        <v>0.88049999999999995</v>
      </c>
      <c r="F3674" s="344">
        <v>125.26</v>
      </c>
      <c r="G3674" s="360">
        <v>0.81179999999999997</v>
      </c>
      <c r="H3674" s="344">
        <v>128.46</v>
      </c>
      <c r="I3674" s="360">
        <v>0.86450000000000005</v>
      </c>
      <c r="J3674" s="344">
        <v>125.96</v>
      </c>
      <c r="K3674" s="360">
        <v>0.80730000000000002</v>
      </c>
      <c r="L3674" s="344">
        <v>141.18</v>
      </c>
      <c r="M3674" s="360">
        <v>0</v>
      </c>
      <c r="N3674" s="344">
        <v>127.06</v>
      </c>
      <c r="O3674" s="360">
        <v>0.80030000000000001</v>
      </c>
      <c r="P3674" s="344">
        <v>126.31</v>
      </c>
      <c r="Q3674" s="360">
        <v>0.83699999999999997</v>
      </c>
      <c r="R3674" s="344">
        <v>130.63999999999999</v>
      </c>
    </row>
    <row r="3675" spans="1:18">
      <c r="A3675" s="296">
        <v>2306272</v>
      </c>
      <c r="B3675" s="343" t="s">
        <v>3703</v>
      </c>
      <c r="C3675" s="296" t="s">
        <v>105</v>
      </c>
      <c r="D3675" s="344">
        <v>161.91</v>
      </c>
      <c r="E3675" s="360">
        <v>0.88800000000000001</v>
      </c>
      <c r="F3675" s="344">
        <v>123.3</v>
      </c>
      <c r="G3675" s="360">
        <v>0.81679999999999997</v>
      </c>
      <c r="H3675" s="344">
        <v>126.11</v>
      </c>
      <c r="I3675" s="360">
        <v>0.87290000000000001</v>
      </c>
      <c r="J3675" s="344">
        <v>123.93</v>
      </c>
      <c r="K3675" s="360">
        <v>0.81259999999999999</v>
      </c>
      <c r="L3675" s="344">
        <v>138.62</v>
      </c>
      <c r="M3675" s="360">
        <v>0</v>
      </c>
      <c r="N3675" s="344">
        <v>124.88</v>
      </c>
      <c r="O3675" s="360">
        <v>0.80649999999999999</v>
      </c>
      <c r="P3675" s="344">
        <v>124.13</v>
      </c>
      <c r="Q3675" s="360">
        <v>0.84379999999999999</v>
      </c>
      <c r="R3675" s="344">
        <v>128.13</v>
      </c>
    </row>
    <row r="3676" spans="1:18">
      <c r="A3676" s="296">
        <v>2306273</v>
      </c>
      <c r="B3676" s="343" t="s">
        <v>3704</v>
      </c>
      <c r="C3676" s="296" t="s">
        <v>105</v>
      </c>
      <c r="D3676" s="344">
        <v>182.03</v>
      </c>
      <c r="E3676" s="360">
        <v>0.83150000000000002</v>
      </c>
      <c r="F3676" s="344">
        <v>132.93</v>
      </c>
      <c r="G3676" s="360">
        <v>0.77569999999999995</v>
      </c>
      <c r="H3676" s="344">
        <v>138.66</v>
      </c>
      <c r="I3676" s="360">
        <v>0.81120000000000003</v>
      </c>
      <c r="J3676" s="344">
        <v>134.33000000000001</v>
      </c>
      <c r="K3676" s="360">
        <v>0.76759999999999995</v>
      </c>
      <c r="L3676" s="344">
        <v>152.72999999999999</v>
      </c>
      <c r="M3676" s="360">
        <v>0</v>
      </c>
      <c r="N3676" s="344">
        <v>136.29</v>
      </c>
      <c r="O3676" s="360">
        <v>0.75649999999999995</v>
      </c>
      <c r="P3676" s="344">
        <v>135.63999999999999</v>
      </c>
      <c r="Q3676" s="360">
        <v>0.78990000000000005</v>
      </c>
      <c r="R3676" s="344">
        <v>142.27000000000001</v>
      </c>
    </row>
    <row r="3677" spans="1:18">
      <c r="A3677" s="296">
        <v>2306274</v>
      </c>
      <c r="B3677" s="343" t="s">
        <v>3705</v>
      </c>
      <c r="C3677" s="296" t="s">
        <v>105</v>
      </c>
      <c r="D3677" s="344">
        <v>194.77</v>
      </c>
      <c r="E3677" s="360">
        <v>0.83640000000000003</v>
      </c>
      <c r="F3677" s="344">
        <v>130.57</v>
      </c>
      <c r="G3677" s="360">
        <v>0.77839999999999998</v>
      </c>
      <c r="H3677" s="344">
        <v>135.94</v>
      </c>
      <c r="I3677" s="360">
        <v>0.81659999999999999</v>
      </c>
      <c r="J3677" s="344">
        <v>131.9</v>
      </c>
      <c r="K3677" s="360">
        <v>0.77059999999999995</v>
      </c>
      <c r="L3677" s="344">
        <v>149.71</v>
      </c>
      <c r="M3677" s="360">
        <v>0</v>
      </c>
      <c r="N3677" s="344">
        <v>133.72</v>
      </c>
      <c r="O3677" s="360">
        <v>0.7601</v>
      </c>
      <c r="P3677" s="344">
        <v>133.06</v>
      </c>
      <c r="Q3677" s="360">
        <v>0.79420000000000002</v>
      </c>
      <c r="R3677" s="344">
        <v>139.41999999999999</v>
      </c>
    </row>
    <row r="3678" spans="1:18">
      <c r="A3678" s="296">
        <v>2306275</v>
      </c>
      <c r="B3678" s="343" t="s">
        <v>3706</v>
      </c>
      <c r="C3678" s="296" t="s">
        <v>105</v>
      </c>
      <c r="D3678" s="344">
        <v>225.77</v>
      </c>
      <c r="E3678" s="360">
        <v>0.84699999999999998</v>
      </c>
      <c r="F3678" s="344">
        <v>47.54</v>
      </c>
      <c r="G3678" s="360">
        <v>0.84309999999999996</v>
      </c>
      <c r="H3678" s="344">
        <v>50.25</v>
      </c>
      <c r="I3678" s="360">
        <v>0.82730000000000004</v>
      </c>
      <c r="J3678" s="344">
        <v>48.33</v>
      </c>
      <c r="K3678" s="360">
        <v>0.82930000000000004</v>
      </c>
      <c r="L3678" s="344">
        <v>55.34</v>
      </c>
      <c r="M3678" s="360">
        <v>0</v>
      </c>
      <c r="N3678" s="344">
        <v>49.25</v>
      </c>
      <c r="O3678" s="360">
        <v>0.81379999999999997</v>
      </c>
      <c r="P3678" s="344">
        <v>49.28</v>
      </c>
      <c r="Q3678" s="360">
        <v>0.84350000000000003</v>
      </c>
      <c r="R3678" s="344">
        <v>51.22</v>
      </c>
    </row>
    <row r="3679" spans="1:18">
      <c r="A3679" s="296">
        <v>2306100</v>
      </c>
      <c r="B3679" s="343" t="s">
        <v>3707</v>
      </c>
      <c r="C3679" s="296" t="s">
        <v>105</v>
      </c>
      <c r="D3679" s="344">
        <v>378.25</v>
      </c>
      <c r="E3679" s="360">
        <v>0.82799999999999996</v>
      </c>
      <c r="F3679" s="344">
        <v>10.49</v>
      </c>
      <c r="G3679" s="360">
        <v>0.82550000000000001</v>
      </c>
      <c r="H3679" s="344">
        <v>11.16</v>
      </c>
      <c r="I3679" s="360">
        <v>0.80649999999999999</v>
      </c>
      <c r="J3679" s="344">
        <v>10.69</v>
      </c>
      <c r="K3679" s="360">
        <v>0.81010000000000004</v>
      </c>
      <c r="L3679" s="344">
        <v>12.28</v>
      </c>
      <c r="M3679" s="360">
        <v>0</v>
      </c>
      <c r="N3679" s="344">
        <v>10.91</v>
      </c>
      <c r="O3679" s="360">
        <v>0.79379999999999995</v>
      </c>
      <c r="P3679" s="344">
        <v>10.93</v>
      </c>
      <c r="Q3679" s="360">
        <v>0.82340000000000002</v>
      </c>
      <c r="R3679" s="344">
        <v>11.43</v>
      </c>
    </row>
    <row r="3680" spans="1:18">
      <c r="A3680" s="296">
        <v>2306004</v>
      </c>
      <c r="B3680" s="343" t="s">
        <v>3708</v>
      </c>
      <c r="C3680" s="296" t="s">
        <v>105</v>
      </c>
      <c r="D3680" s="344">
        <v>132.63</v>
      </c>
      <c r="E3680" s="360">
        <v>0.82650000000000001</v>
      </c>
      <c r="F3680" s="344">
        <v>45.51</v>
      </c>
      <c r="G3680" s="360">
        <v>0.82440000000000002</v>
      </c>
      <c r="H3680" s="344">
        <v>48.43</v>
      </c>
      <c r="I3680" s="360">
        <v>0.80549999999999999</v>
      </c>
      <c r="J3680" s="344">
        <v>46.38</v>
      </c>
      <c r="K3680" s="360">
        <v>0.80900000000000005</v>
      </c>
      <c r="L3680" s="344">
        <v>53.37</v>
      </c>
      <c r="M3680" s="360">
        <v>0</v>
      </c>
      <c r="N3680" s="344">
        <v>47.36</v>
      </c>
      <c r="O3680" s="360">
        <v>0.79220000000000002</v>
      </c>
      <c r="P3680" s="344">
        <v>47.4</v>
      </c>
      <c r="Q3680" s="360">
        <v>0.82299999999999995</v>
      </c>
      <c r="R3680" s="344">
        <v>49.58</v>
      </c>
    </row>
    <row r="3681" spans="1:18">
      <c r="A3681" s="296">
        <v>2306097</v>
      </c>
      <c r="B3681" s="343" t="s">
        <v>3709</v>
      </c>
      <c r="C3681" s="296" t="s">
        <v>105</v>
      </c>
      <c r="D3681" s="344">
        <v>169.02</v>
      </c>
      <c r="E3681" s="360">
        <v>4.0000000000000002E-4</v>
      </c>
      <c r="F3681" s="344">
        <v>58.94</v>
      </c>
      <c r="G3681" s="360">
        <v>5.0000000000000001E-4</v>
      </c>
      <c r="H3681" s="344">
        <v>73.209999999999994</v>
      </c>
      <c r="I3681" s="360">
        <v>4.0000000000000002E-4</v>
      </c>
      <c r="J3681" s="344">
        <v>62.25</v>
      </c>
      <c r="K3681" s="360">
        <v>5.0000000000000001E-4</v>
      </c>
      <c r="L3681" s="344">
        <v>87.09</v>
      </c>
      <c r="M3681" s="360">
        <v>0</v>
      </c>
      <c r="N3681" s="344">
        <v>89.78</v>
      </c>
      <c r="O3681" s="360">
        <v>0</v>
      </c>
      <c r="P3681" s="344">
        <v>84.64</v>
      </c>
      <c r="Q3681" s="360">
        <v>4.0000000000000002E-4</v>
      </c>
      <c r="R3681" s="344">
        <v>91.64</v>
      </c>
    </row>
    <row r="3682" spans="1:18">
      <c r="A3682" s="296">
        <v>2306098</v>
      </c>
      <c r="B3682" s="343" t="s">
        <v>3710</v>
      </c>
      <c r="C3682" s="296" t="s">
        <v>105</v>
      </c>
      <c r="D3682" s="344">
        <v>185.17</v>
      </c>
      <c r="E3682" s="360">
        <v>4.0000000000000002E-4</v>
      </c>
      <c r="F3682" s="344">
        <v>55.09</v>
      </c>
      <c r="G3682" s="360">
        <v>5.0000000000000001E-4</v>
      </c>
      <c r="H3682" s="344">
        <v>68.48</v>
      </c>
      <c r="I3682" s="360">
        <v>4.0000000000000002E-4</v>
      </c>
      <c r="J3682" s="344">
        <v>58.04</v>
      </c>
      <c r="K3682" s="360">
        <v>5.0000000000000001E-4</v>
      </c>
      <c r="L3682" s="344">
        <v>80.94</v>
      </c>
      <c r="M3682" s="360">
        <v>0</v>
      </c>
      <c r="N3682" s="344">
        <v>83.18</v>
      </c>
      <c r="O3682" s="360">
        <v>0</v>
      </c>
      <c r="P3682" s="344">
        <v>78.59</v>
      </c>
      <c r="Q3682" s="360">
        <v>4.0000000000000002E-4</v>
      </c>
      <c r="R3682" s="344">
        <v>85.15</v>
      </c>
    </row>
    <row r="3683" spans="1:18">
      <c r="A3683" s="296">
        <v>2306007</v>
      </c>
      <c r="B3683" s="343" t="s">
        <v>3711</v>
      </c>
      <c r="C3683" s="296" t="s">
        <v>105</v>
      </c>
      <c r="D3683" s="344">
        <v>261.64</v>
      </c>
      <c r="E3683" s="360">
        <v>2.9999999999999997E-4</v>
      </c>
      <c r="F3683" s="344">
        <v>72.7</v>
      </c>
      <c r="G3683" s="360">
        <v>4.0000000000000002E-4</v>
      </c>
      <c r="H3683" s="344">
        <v>90.25</v>
      </c>
      <c r="I3683" s="360">
        <v>2.9999999999999997E-4</v>
      </c>
      <c r="J3683" s="344">
        <v>76.98</v>
      </c>
      <c r="K3683" s="360">
        <v>4.0000000000000002E-4</v>
      </c>
      <c r="L3683" s="344">
        <v>106.61</v>
      </c>
      <c r="M3683" s="360">
        <v>0</v>
      </c>
      <c r="N3683" s="344">
        <v>109.16</v>
      </c>
      <c r="O3683" s="360">
        <v>0</v>
      </c>
      <c r="P3683" s="344">
        <v>103.67</v>
      </c>
      <c r="Q3683" s="360">
        <v>2.9999999999999997E-4</v>
      </c>
      <c r="R3683" s="344">
        <v>112.32</v>
      </c>
    </row>
    <row r="3684" spans="1:18">
      <c r="A3684" s="296">
        <v>2306067</v>
      </c>
      <c r="B3684" s="343" t="s">
        <v>3712</v>
      </c>
      <c r="C3684" s="296" t="s">
        <v>105</v>
      </c>
      <c r="D3684" s="344">
        <v>514.37</v>
      </c>
      <c r="E3684" s="360">
        <v>4.0000000000000002E-4</v>
      </c>
      <c r="F3684" s="344">
        <v>63.66</v>
      </c>
      <c r="G3684" s="360">
        <v>5.0000000000000001E-4</v>
      </c>
      <c r="H3684" s="344">
        <v>79</v>
      </c>
      <c r="I3684" s="360">
        <v>4.0000000000000002E-4</v>
      </c>
      <c r="J3684" s="344">
        <v>67.09</v>
      </c>
      <c r="K3684" s="360">
        <v>4.0000000000000002E-4</v>
      </c>
      <c r="L3684" s="344">
        <v>92.04</v>
      </c>
      <c r="M3684" s="360">
        <v>0</v>
      </c>
      <c r="N3684" s="344">
        <v>93.46</v>
      </c>
      <c r="O3684" s="360">
        <v>0</v>
      </c>
      <c r="P3684" s="344">
        <v>89.4</v>
      </c>
      <c r="Q3684" s="360">
        <v>2.9999999999999997E-4</v>
      </c>
      <c r="R3684" s="344">
        <v>97.02</v>
      </c>
    </row>
    <row r="3685" spans="1:18">
      <c r="A3685" s="296">
        <v>2306068</v>
      </c>
      <c r="B3685" s="343" t="s">
        <v>3713</v>
      </c>
      <c r="C3685" s="296" t="s">
        <v>105</v>
      </c>
      <c r="D3685" s="344">
        <v>648.64</v>
      </c>
      <c r="E3685" s="360">
        <v>0</v>
      </c>
      <c r="F3685" s="344">
        <v>12.58</v>
      </c>
      <c r="G3685" s="360">
        <v>0</v>
      </c>
      <c r="H3685" s="344">
        <v>15.57</v>
      </c>
      <c r="I3685" s="360">
        <v>0</v>
      </c>
      <c r="J3685" s="344">
        <v>13.49</v>
      </c>
      <c r="K3685" s="360">
        <v>0</v>
      </c>
      <c r="L3685" s="344">
        <v>19.149999999999999</v>
      </c>
      <c r="M3685" s="360">
        <v>0</v>
      </c>
      <c r="N3685" s="344">
        <v>20.03</v>
      </c>
      <c r="O3685" s="360">
        <v>0</v>
      </c>
      <c r="P3685" s="344">
        <v>18.72</v>
      </c>
      <c r="Q3685" s="360">
        <v>0</v>
      </c>
      <c r="R3685" s="344">
        <v>20.18</v>
      </c>
    </row>
    <row r="3686" spans="1:18">
      <c r="A3686" s="296">
        <v>2306069</v>
      </c>
      <c r="B3686" s="343" t="s">
        <v>3714</v>
      </c>
      <c r="C3686" s="296" t="s">
        <v>105</v>
      </c>
      <c r="D3686" s="344">
        <v>877.42</v>
      </c>
      <c r="E3686" s="360">
        <v>0</v>
      </c>
      <c r="F3686" s="344">
        <v>15.87</v>
      </c>
      <c r="G3686" s="360">
        <v>0</v>
      </c>
      <c r="H3686" s="344">
        <v>19.61</v>
      </c>
      <c r="I3686" s="360">
        <v>0</v>
      </c>
      <c r="J3686" s="344">
        <v>16.96</v>
      </c>
      <c r="K3686" s="360">
        <v>0</v>
      </c>
      <c r="L3686" s="344">
        <v>24.07</v>
      </c>
      <c r="M3686" s="360">
        <v>0</v>
      </c>
      <c r="N3686" s="344">
        <v>25.12</v>
      </c>
      <c r="O3686" s="360">
        <v>0</v>
      </c>
      <c r="P3686" s="344">
        <v>23.48</v>
      </c>
      <c r="Q3686" s="360">
        <v>0</v>
      </c>
      <c r="R3686" s="344">
        <v>25.33</v>
      </c>
    </row>
    <row r="3687" spans="1:18">
      <c r="A3687" s="296">
        <v>2306070</v>
      </c>
      <c r="B3687" s="343" t="s">
        <v>3715</v>
      </c>
      <c r="C3687" s="296" t="s">
        <v>105</v>
      </c>
      <c r="D3687" s="344">
        <v>1347.85</v>
      </c>
      <c r="E3687" s="360"/>
      <c r="F3687" s="344">
        <v>0</v>
      </c>
      <c r="G3687" s="360"/>
      <c r="H3687" s="344">
        <v>0</v>
      </c>
      <c r="I3687" s="360"/>
      <c r="J3687" s="344">
        <v>0</v>
      </c>
      <c r="K3687" s="360"/>
      <c r="L3687" s="344">
        <v>0</v>
      </c>
      <c r="M3687" s="360"/>
      <c r="N3687" s="344">
        <v>0</v>
      </c>
      <c r="O3687" s="360"/>
      <c r="P3687" s="344">
        <v>0</v>
      </c>
      <c r="Q3687" s="360"/>
      <c r="R3687" s="344">
        <v>0</v>
      </c>
    </row>
    <row r="3688" spans="1:18">
      <c r="A3688" s="296">
        <v>2306071</v>
      </c>
      <c r="B3688" s="343" t="s">
        <v>3716</v>
      </c>
      <c r="C3688" s="296" t="s">
        <v>105</v>
      </c>
      <c r="D3688" s="344">
        <v>2028.24</v>
      </c>
      <c r="E3688" s="360"/>
      <c r="F3688" s="344">
        <v>0</v>
      </c>
      <c r="G3688" s="360"/>
      <c r="H3688" s="344">
        <v>0</v>
      </c>
      <c r="I3688" s="360"/>
      <c r="J3688" s="344">
        <v>0</v>
      </c>
      <c r="K3688" s="360"/>
      <c r="L3688" s="344">
        <v>0</v>
      </c>
      <c r="M3688" s="360"/>
      <c r="N3688" s="344">
        <v>0</v>
      </c>
      <c r="O3688" s="360"/>
      <c r="P3688" s="344">
        <v>0</v>
      </c>
      <c r="Q3688" s="360"/>
      <c r="R3688" s="344">
        <v>0</v>
      </c>
    </row>
    <row r="3689" spans="1:18">
      <c r="A3689" s="296">
        <v>2306181</v>
      </c>
      <c r="B3689" s="343" t="s">
        <v>3717</v>
      </c>
      <c r="C3689" s="296" t="s">
        <v>105</v>
      </c>
      <c r="D3689" s="344">
        <v>2041.15</v>
      </c>
      <c r="E3689" s="360"/>
      <c r="F3689" s="344">
        <v>0</v>
      </c>
      <c r="G3689" s="360"/>
      <c r="H3689" s="344">
        <v>0</v>
      </c>
      <c r="I3689" s="360"/>
      <c r="J3689" s="344">
        <v>0</v>
      </c>
      <c r="K3689" s="360"/>
      <c r="L3689" s="344">
        <v>0</v>
      </c>
      <c r="M3689" s="360"/>
      <c r="N3689" s="344">
        <v>0</v>
      </c>
      <c r="O3689" s="360"/>
      <c r="P3689" s="344">
        <v>0</v>
      </c>
      <c r="Q3689" s="360"/>
      <c r="R3689" s="344">
        <v>0</v>
      </c>
    </row>
    <row r="3690" spans="1:18">
      <c r="A3690" s="296">
        <v>2306062</v>
      </c>
      <c r="B3690" s="343" t="s">
        <v>3718</v>
      </c>
      <c r="C3690" s="296" t="s">
        <v>105</v>
      </c>
      <c r="D3690" s="344">
        <v>90.7</v>
      </c>
      <c r="E3690" s="360"/>
      <c r="F3690" s="344">
        <v>0</v>
      </c>
      <c r="G3690" s="360"/>
      <c r="H3690" s="344">
        <v>0</v>
      </c>
      <c r="I3690" s="360"/>
      <c r="J3690" s="344">
        <v>0</v>
      </c>
      <c r="K3690" s="360"/>
      <c r="L3690" s="344">
        <v>0</v>
      </c>
      <c r="M3690" s="360"/>
      <c r="N3690" s="344">
        <v>0</v>
      </c>
      <c r="O3690" s="360"/>
      <c r="P3690" s="344">
        <v>0</v>
      </c>
      <c r="Q3690" s="360"/>
      <c r="R3690" s="344">
        <v>0</v>
      </c>
    </row>
    <row r="3691" spans="1:18">
      <c r="A3691" s="296">
        <v>2306063</v>
      </c>
      <c r="B3691" s="343" t="s">
        <v>3719</v>
      </c>
      <c r="C3691" s="296" t="s">
        <v>105</v>
      </c>
      <c r="D3691" s="344">
        <v>108.57</v>
      </c>
      <c r="E3691" s="360"/>
      <c r="F3691" s="344">
        <v>0</v>
      </c>
      <c r="G3691" s="360"/>
      <c r="H3691" s="344">
        <v>0</v>
      </c>
      <c r="I3691" s="360"/>
      <c r="J3691" s="344">
        <v>0</v>
      </c>
      <c r="K3691" s="360"/>
      <c r="L3691" s="344">
        <v>0</v>
      </c>
      <c r="M3691" s="360"/>
      <c r="N3691" s="344">
        <v>0</v>
      </c>
      <c r="O3691" s="360"/>
      <c r="P3691" s="344">
        <v>0</v>
      </c>
      <c r="Q3691" s="360"/>
      <c r="R3691" s="344">
        <v>0</v>
      </c>
    </row>
    <row r="3692" spans="1:18">
      <c r="A3692" s="296">
        <v>2306064</v>
      </c>
      <c r="B3692" s="343" t="s">
        <v>3720</v>
      </c>
      <c r="C3692" s="296" t="s">
        <v>105</v>
      </c>
      <c r="D3692" s="344">
        <v>133.11000000000001</v>
      </c>
      <c r="E3692" s="360"/>
      <c r="F3692" s="344">
        <v>0</v>
      </c>
      <c r="G3692" s="360"/>
      <c r="H3692" s="344">
        <v>0</v>
      </c>
      <c r="I3692" s="360"/>
      <c r="J3692" s="344">
        <v>0</v>
      </c>
      <c r="K3692" s="360"/>
      <c r="L3692" s="344">
        <v>0</v>
      </c>
      <c r="M3692" s="360"/>
      <c r="N3692" s="344">
        <v>0</v>
      </c>
      <c r="O3692" s="360"/>
      <c r="P3692" s="344">
        <v>0</v>
      </c>
      <c r="Q3692" s="360"/>
      <c r="R3692" s="344">
        <v>0</v>
      </c>
    </row>
    <row r="3693" spans="1:18">
      <c r="A3693" s="296">
        <v>2306065</v>
      </c>
      <c r="B3693" s="343" t="s">
        <v>3721</v>
      </c>
      <c r="C3693" s="296" t="s">
        <v>105</v>
      </c>
      <c r="D3693" s="344">
        <v>171.62</v>
      </c>
      <c r="E3693" s="360"/>
      <c r="F3693" s="344">
        <v>0</v>
      </c>
      <c r="G3693" s="360"/>
      <c r="H3693" s="344">
        <v>0</v>
      </c>
      <c r="I3693" s="360"/>
      <c r="J3693" s="344">
        <v>0</v>
      </c>
      <c r="K3693" s="360"/>
      <c r="L3693" s="344">
        <v>0</v>
      </c>
      <c r="M3693" s="360"/>
      <c r="N3693" s="344">
        <v>0</v>
      </c>
      <c r="O3693" s="360"/>
      <c r="P3693" s="344">
        <v>0</v>
      </c>
      <c r="Q3693" s="360"/>
      <c r="R3693" s="344">
        <v>0</v>
      </c>
    </row>
    <row r="3694" spans="1:18">
      <c r="A3694" s="296">
        <v>2306066</v>
      </c>
      <c r="B3694" s="343" t="s">
        <v>3722</v>
      </c>
      <c r="C3694" s="296" t="s">
        <v>105</v>
      </c>
      <c r="D3694" s="344">
        <v>240.42</v>
      </c>
      <c r="E3694" s="360"/>
      <c r="F3694" s="344">
        <v>0</v>
      </c>
      <c r="G3694" s="360"/>
      <c r="H3694" s="344">
        <v>0</v>
      </c>
      <c r="I3694" s="360"/>
      <c r="J3694" s="344">
        <v>0</v>
      </c>
      <c r="K3694" s="360"/>
      <c r="L3694" s="344">
        <v>0</v>
      </c>
      <c r="M3694" s="360"/>
      <c r="N3694" s="344">
        <v>0</v>
      </c>
      <c r="O3694" s="360"/>
      <c r="P3694" s="344">
        <v>0</v>
      </c>
      <c r="Q3694" s="360"/>
      <c r="R3694" s="344">
        <v>0</v>
      </c>
    </row>
    <row r="3695" spans="1:18">
      <c r="A3695" s="296">
        <v>2306180</v>
      </c>
      <c r="B3695" s="343" t="s">
        <v>3723</v>
      </c>
      <c r="C3695" s="296" t="s">
        <v>105</v>
      </c>
      <c r="D3695" s="344">
        <v>270.7</v>
      </c>
      <c r="E3695" s="360"/>
      <c r="F3695" s="344">
        <v>0</v>
      </c>
      <c r="G3695" s="360"/>
      <c r="H3695" s="344">
        <v>0</v>
      </c>
      <c r="I3695" s="360"/>
      <c r="J3695" s="344">
        <v>0</v>
      </c>
      <c r="K3695" s="360"/>
      <c r="L3695" s="344">
        <v>0</v>
      </c>
      <c r="M3695" s="360"/>
      <c r="N3695" s="344">
        <v>0</v>
      </c>
      <c r="O3695" s="360"/>
      <c r="P3695" s="344">
        <v>0</v>
      </c>
      <c r="Q3695" s="360"/>
      <c r="R3695" s="344">
        <v>0</v>
      </c>
    </row>
    <row r="3696" spans="1:18">
      <c r="A3696" s="296">
        <v>2306009</v>
      </c>
      <c r="B3696" s="343" t="s">
        <v>3724</v>
      </c>
      <c r="C3696" s="296" t="s">
        <v>105</v>
      </c>
      <c r="D3696" s="344">
        <v>16.77</v>
      </c>
      <c r="E3696" s="360"/>
      <c r="F3696" s="344">
        <v>0</v>
      </c>
      <c r="G3696" s="360"/>
      <c r="H3696" s="344">
        <v>0</v>
      </c>
      <c r="I3696" s="360"/>
      <c r="J3696" s="344">
        <v>0</v>
      </c>
      <c r="K3696" s="360"/>
      <c r="L3696" s="344">
        <v>0</v>
      </c>
      <c r="M3696" s="360"/>
      <c r="N3696" s="344">
        <v>0</v>
      </c>
      <c r="O3696" s="360"/>
      <c r="P3696" s="344">
        <v>0</v>
      </c>
      <c r="Q3696" s="360"/>
      <c r="R3696" s="344">
        <v>0</v>
      </c>
    </row>
    <row r="3697" spans="1:18">
      <c r="A3697" s="296">
        <v>2306010</v>
      </c>
      <c r="B3697" s="343" t="s">
        <v>3725</v>
      </c>
      <c r="C3697" s="296" t="s">
        <v>105</v>
      </c>
      <c r="D3697" s="344">
        <v>20.89</v>
      </c>
      <c r="E3697" s="360">
        <v>4.9399999999999999E-2</v>
      </c>
      <c r="F3697" s="344">
        <v>2202.64</v>
      </c>
      <c r="G3697" s="360">
        <v>7.9000000000000008E-3</v>
      </c>
      <c r="H3697" s="344">
        <v>2411.19</v>
      </c>
      <c r="I3697" s="360">
        <v>5.3800000000000001E-2</v>
      </c>
      <c r="J3697" s="344">
        <v>2456.36</v>
      </c>
      <c r="K3697" s="360">
        <v>5.1400000000000001E-2</v>
      </c>
      <c r="L3697" s="344">
        <v>2174.58</v>
      </c>
      <c r="M3697" s="360">
        <v>0</v>
      </c>
      <c r="N3697" s="344">
        <v>2167.35</v>
      </c>
      <c r="O3697" s="360">
        <v>5.9700000000000003E-2</v>
      </c>
      <c r="P3697" s="344">
        <v>2132.4</v>
      </c>
      <c r="Q3697" s="360">
        <v>5.9200000000000003E-2</v>
      </c>
      <c r="R3697" s="344">
        <v>2215.58</v>
      </c>
    </row>
    <row r="3698" spans="1:18">
      <c r="A3698" s="296">
        <v>2306011</v>
      </c>
      <c r="B3698" s="343" t="s">
        <v>3726</v>
      </c>
      <c r="C3698" s="296" t="s">
        <v>105</v>
      </c>
      <c r="D3698" s="344">
        <v>23.8</v>
      </c>
      <c r="E3698" s="360">
        <v>4.0000000000000001E-3</v>
      </c>
      <c r="F3698" s="344">
        <v>3916.77</v>
      </c>
      <c r="G3698" s="360">
        <v>1.7899999999999999E-2</v>
      </c>
      <c r="H3698" s="344">
        <v>4510.47</v>
      </c>
      <c r="I3698" s="360">
        <v>1.6500000000000001E-2</v>
      </c>
      <c r="J3698" s="344">
        <v>4337.9799999999996</v>
      </c>
      <c r="K3698" s="360">
        <v>3.5000000000000001E-3</v>
      </c>
      <c r="L3698" s="344">
        <v>4163.1099999999997</v>
      </c>
      <c r="M3698" s="360">
        <v>0</v>
      </c>
      <c r="N3698" s="344">
        <v>4191.1899999999996</v>
      </c>
      <c r="O3698" s="360">
        <v>1.7500000000000002E-2</v>
      </c>
      <c r="P3698" s="344">
        <v>4049.77</v>
      </c>
      <c r="Q3698" s="360">
        <v>3.8E-3</v>
      </c>
      <c r="R3698" s="344">
        <v>4459.76</v>
      </c>
    </row>
    <row r="3699" spans="1:18">
      <c r="A3699" s="296">
        <v>2306012</v>
      </c>
      <c r="B3699" s="343" t="s">
        <v>3727</v>
      </c>
      <c r="C3699" s="296" t="s">
        <v>105</v>
      </c>
      <c r="D3699" s="344">
        <v>27.86</v>
      </c>
      <c r="E3699" s="360">
        <v>7.7999999999999996E-3</v>
      </c>
      <c r="F3699" s="344">
        <v>2902.95</v>
      </c>
      <c r="G3699" s="360">
        <v>8.3000000000000001E-3</v>
      </c>
      <c r="H3699" s="344">
        <v>3332.69</v>
      </c>
      <c r="I3699" s="360">
        <v>8.3999999999999995E-3</v>
      </c>
      <c r="J3699" s="344">
        <v>3242.96</v>
      </c>
      <c r="K3699" s="360">
        <v>7.4000000000000003E-3</v>
      </c>
      <c r="L3699" s="344">
        <v>3053.62</v>
      </c>
      <c r="M3699" s="360">
        <v>0</v>
      </c>
      <c r="N3699" s="344">
        <v>3047.01</v>
      </c>
      <c r="O3699" s="360">
        <v>8.9999999999999993E-3</v>
      </c>
      <c r="P3699" s="344">
        <v>3018.7</v>
      </c>
      <c r="Q3699" s="360">
        <v>8.0000000000000002E-3</v>
      </c>
      <c r="R3699" s="344">
        <v>3196.08</v>
      </c>
    </row>
    <row r="3700" spans="1:18">
      <c r="A3700" s="296">
        <v>2306108</v>
      </c>
      <c r="B3700" s="343" t="s">
        <v>3728</v>
      </c>
      <c r="C3700" s="296" t="s">
        <v>105</v>
      </c>
      <c r="D3700" s="344">
        <v>155.62</v>
      </c>
      <c r="E3700" s="360">
        <v>5.0999999999999997E-2</v>
      </c>
      <c r="F3700" s="344">
        <v>1549.91</v>
      </c>
      <c r="G3700" s="360">
        <v>1.0500000000000001E-2</v>
      </c>
      <c r="H3700" s="344">
        <v>1796.74</v>
      </c>
      <c r="I3700" s="360">
        <v>5.6300000000000003E-2</v>
      </c>
      <c r="J3700" s="344">
        <v>1830.13</v>
      </c>
      <c r="K3700" s="360">
        <v>5.3499999999999999E-2</v>
      </c>
      <c r="L3700" s="344">
        <v>1637.27</v>
      </c>
      <c r="M3700" s="360">
        <v>0</v>
      </c>
      <c r="N3700" s="344">
        <v>1546.37</v>
      </c>
      <c r="O3700" s="360">
        <v>6.5299999999999997E-2</v>
      </c>
      <c r="P3700" s="344">
        <v>1635.72</v>
      </c>
      <c r="Q3700" s="360">
        <v>5.9900000000000002E-2</v>
      </c>
      <c r="R3700" s="344">
        <v>1587.32</v>
      </c>
    </row>
    <row r="3701" spans="1:18">
      <c r="A3701" s="296">
        <v>2306110</v>
      </c>
      <c r="B3701" s="343" t="s">
        <v>3729</v>
      </c>
      <c r="C3701" s="296" t="s">
        <v>105</v>
      </c>
      <c r="D3701" s="344">
        <v>221.86</v>
      </c>
      <c r="E3701" s="360">
        <v>1.01E-2</v>
      </c>
      <c r="F3701" s="344">
        <v>2866.65</v>
      </c>
      <c r="G3701" s="360">
        <v>1.1299999999999999E-2</v>
      </c>
      <c r="H3701" s="344">
        <v>3441.63</v>
      </c>
      <c r="I3701" s="360">
        <v>1.06E-2</v>
      </c>
      <c r="J3701" s="344">
        <v>3226.47</v>
      </c>
      <c r="K3701" s="360">
        <v>0.01</v>
      </c>
      <c r="L3701" s="344">
        <v>3271.23</v>
      </c>
      <c r="M3701" s="360">
        <v>0</v>
      </c>
      <c r="N3701" s="344">
        <v>3115.75</v>
      </c>
      <c r="O3701" s="360">
        <v>1.14E-2</v>
      </c>
      <c r="P3701" s="344">
        <v>3257.42</v>
      </c>
      <c r="Q3701" s="360">
        <v>9.9000000000000008E-3</v>
      </c>
      <c r="R3701" s="344">
        <v>3334.39</v>
      </c>
    </row>
    <row r="3702" spans="1:18">
      <c r="A3702" s="296">
        <v>2306111</v>
      </c>
      <c r="B3702" s="343" t="s">
        <v>3730</v>
      </c>
      <c r="C3702" s="296" t="s">
        <v>105</v>
      </c>
      <c r="D3702" s="344">
        <v>261.77999999999997</v>
      </c>
      <c r="E3702" s="360">
        <v>1.06E-2</v>
      </c>
      <c r="F3702" s="344">
        <v>2373.58</v>
      </c>
      <c r="G3702" s="360">
        <v>1.2E-2</v>
      </c>
      <c r="H3702" s="344">
        <v>2856.82</v>
      </c>
      <c r="I3702" s="360">
        <v>1.1299999999999999E-2</v>
      </c>
      <c r="J3702" s="344">
        <v>2733.25</v>
      </c>
      <c r="K3702" s="360">
        <v>1.04E-2</v>
      </c>
      <c r="L3702" s="344">
        <v>2673.85</v>
      </c>
      <c r="M3702" s="360">
        <v>0</v>
      </c>
      <c r="N3702" s="344">
        <v>2546.7199999999998</v>
      </c>
      <c r="O3702" s="360">
        <v>1.2500000000000001E-2</v>
      </c>
      <c r="P3702" s="344">
        <v>2674.91</v>
      </c>
      <c r="Q3702" s="360">
        <v>1.06E-2</v>
      </c>
      <c r="R3702" s="344">
        <v>2704.07</v>
      </c>
    </row>
    <row r="3703" spans="1:18">
      <c r="A3703" s="296">
        <v>2306112</v>
      </c>
      <c r="B3703" s="343" t="s">
        <v>3731</v>
      </c>
      <c r="C3703" s="296" t="s">
        <v>105</v>
      </c>
      <c r="D3703" s="344">
        <v>325.93</v>
      </c>
      <c r="E3703" s="360">
        <v>8.2000000000000007E-3</v>
      </c>
      <c r="F3703" s="344">
        <v>3256.91</v>
      </c>
      <c r="G3703" s="360">
        <v>8.8999999999999999E-3</v>
      </c>
      <c r="H3703" s="344">
        <v>3739.79</v>
      </c>
      <c r="I3703" s="360">
        <v>8.8000000000000005E-3</v>
      </c>
      <c r="J3703" s="344">
        <v>3595.41</v>
      </c>
      <c r="K3703" s="360">
        <v>8.0000000000000002E-3</v>
      </c>
      <c r="L3703" s="344">
        <v>3467.94</v>
      </c>
      <c r="M3703" s="360">
        <v>0</v>
      </c>
      <c r="N3703" s="344">
        <v>3362.55</v>
      </c>
      <c r="O3703" s="360">
        <v>9.5999999999999992E-3</v>
      </c>
      <c r="P3703" s="344">
        <v>3474.85</v>
      </c>
      <c r="Q3703" s="360">
        <v>8.3000000000000001E-3</v>
      </c>
      <c r="R3703" s="344">
        <v>3611.07</v>
      </c>
    </row>
    <row r="3704" spans="1:18">
      <c r="A3704" s="296">
        <v>2306113</v>
      </c>
      <c r="B3704" s="343" t="s">
        <v>3732</v>
      </c>
      <c r="C3704" s="296" t="s">
        <v>105</v>
      </c>
      <c r="D3704" s="344">
        <v>384.01</v>
      </c>
      <c r="E3704" s="360">
        <v>1.11E-2</v>
      </c>
      <c r="F3704" s="344">
        <v>3306.63</v>
      </c>
      <c r="G3704" s="360">
        <v>1.2500000000000001E-2</v>
      </c>
      <c r="H3704" s="344">
        <v>3923.52</v>
      </c>
      <c r="I3704" s="360">
        <v>1.1599999999999999E-2</v>
      </c>
      <c r="J3704" s="344">
        <v>3675.24</v>
      </c>
      <c r="K3704" s="360">
        <v>1.12E-2</v>
      </c>
      <c r="L3704" s="344">
        <v>3715.01</v>
      </c>
      <c r="M3704" s="360">
        <v>0</v>
      </c>
      <c r="N3704" s="344">
        <v>3556.09</v>
      </c>
      <c r="O3704" s="360">
        <v>1.2500000000000001E-2</v>
      </c>
      <c r="P3704" s="344">
        <v>3694.53</v>
      </c>
      <c r="Q3704" s="360">
        <v>1.12E-2</v>
      </c>
      <c r="R3704" s="344">
        <v>3838.12</v>
      </c>
    </row>
    <row r="3705" spans="1:18">
      <c r="A3705" s="296">
        <v>2306123</v>
      </c>
      <c r="B3705" s="343" t="s">
        <v>3733</v>
      </c>
      <c r="C3705" s="296" t="s">
        <v>105</v>
      </c>
      <c r="D3705" s="344">
        <v>424.14</v>
      </c>
      <c r="E3705" s="360">
        <v>9.3899999999999997E-2</v>
      </c>
      <c r="F3705" s="344">
        <v>115.88</v>
      </c>
      <c r="G3705" s="360">
        <v>0.2291</v>
      </c>
      <c r="H3705" s="344">
        <v>173.17</v>
      </c>
      <c r="I3705" s="360">
        <v>0.1348</v>
      </c>
      <c r="J3705" s="344">
        <v>163.66999999999999</v>
      </c>
      <c r="K3705" s="360">
        <v>0.1439</v>
      </c>
      <c r="L3705" s="344">
        <v>121.68</v>
      </c>
      <c r="M3705" s="360">
        <v>5.7999999999999996E-3</v>
      </c>
      <c r="N3705" s="344">
        <v>115.6</v>
      </c>
      <c r="O3705" s="360">
        <v>0.2019</v>
      </c>
      <c r="P3705" s="344">
        <v>113.74</v>
      </c>
      <c r="Q3705" s="360">
        <v>0.20710000000000001</v>
      </c>
      <c r="R3705" s="344">
        <v>133.13999999999999</v>
      </c>
    </row>
    <row r="3706" spans="1:18">
      <c r="A3706" s="296">
        <v>2306124</v>
      </c>
      <c r="B3706" s="343" t="s">
        <v>3734</v>
      </c>
      <c r="C3706" s="296" t="s">
        <v>105</v>
      </c>
      <c r="D3706" s="344">
        <v>621.57000000000005</v>
      </c>
      <c r="E3706" s="360">
        <v>7.7100000000000002E-2</v>
      </c>
      <c r="F3706" s="344">
        <v>107.06</v>
      </c>
      <c r="G3706" s="360">
        <v>0.19620000000000001</v>
      </c>
      <c r="H3706" s="344">
        <v>163.55000000000001</v>
      </c>
      <c r="I3706" s="360">
        <v>0.1125</v>
      </c>
      <c r="J3706" s="344">
        <v>154.80000000000001</v>
      </c>
      <c r="K3706" s="360">
        <v>0.1203</v>
      </c>
      <c r="L3706" s="344">
        <v>112.5</v>
      </c>
      <c r="M3706" s="360">
        <v>4.8999999999999998E-3</v>
      </c>
      <c r="N3706" s="344">
        <v>106.38</v>
      </c>
      <c r="O3706" s="360">
        <v>0.17299999999999999</v>
      </c>
      <c r="P3706" s="344">
        <v>104.73</v>
      </c>
      <c r="Q3706" s="360">
        <v>0.17780000000000001</v>
      </c>
      <c r="R3706" s="344">
        <v>123.55</v>
      </c>
    </row>
    <row r="3707" spans="1:18">
      <c r="A3707" s="296">
        <v>2306125</v>
      </c>
      <c r="B3707" s="343" t="s">
        <v>3735</v>
      </c>
      <c r="C3707" s="296" t="s">
        <v>105</v>
      </c>
      <c r="D3707" s="344">
        <v>742.1</v>
      </c>
      <c r="E3707" s="360">
        <v>0.13239999999999999</v>
      </c>
      <c r="F3707" s="344">
        <v>149.18</v>
      </c>
      <c r="G3707" s="360">
        <v>0.29580000000000001</v>
      </c>
      <c r="H3707" s="344">
        <v>208.59</v>
      </c>
      <c r="I3707" s="360">
        <v>0.18060000000000001</v>
      </c>
      <c r="J3707" s="344">
        <v>196.83</v>
      </c>
      <c r="K3707" s="360">
        <v>0.19259999999999999</v>
      </c>
      <c r="L3707" s="344">
        <v>155.66999999999999</v>
      </c>
      <c r="M3707" s="360">
        <v>1.23E-2</v>
      </c>
      <c r="N3707" s="344">
        <v>149.80000000000001</v>
      </c>
      <c r="O3707" s="360">
        <v>0.2515</v>
      </c>
      <c r="P3707" s="344">
        <v>146.63</v>
      </c>
      <c r="Q3707" s="360">
        <v>0.25850000000000001</v>
      </c>
      <c r="R3707" s="344">
        <v>167.41</v>
      </c>
    </row>
    <row r="3708" spans="1:18">
      <c r="A3708" s="296">
        <v>2306126</v>
      </c>
      <c r="B3708" s="343" t="s">
        <v>3736</v>
      </c>
      <c r="C3708" s="296" t="s">
        <v>105</v>
      </c>
      <c r="D3708" s="344">
        <v>934.61</v>
      </c>
      <c r="E3708" s="360">
        <v>6.3500000000000001E-2</v>
      </c>
      <c r="F3708" s="344">
        <v>133.63</v>
      </c>
      <c r="G3708" s="360">
        <v>0.1678</v>
      </c>
      <c r="H3708" s="344">
        <v>208.1</v>
      </c>
      <c r="I3708" s="360">
        <v>9.3899999999999997E-2</v>
      </c>
      <c r="J3708" s="344">
        <v>197.16</v>
      </c>
      <c r="K3708" s="360">
        <v>0.10059999999999999</v>
      </c>
      <c r="L3708" s="344">
        <v>140.53</v>
      </c>
      <c r="M3708" s="360">
        <v>4.1000000000000003E-3</v>
      </c>
      <c r="N3708" s="344">
        <v>132.31</v>
      </c>
      <c r="O3708" s="360">
        <v>0.14779999999999999</v>
      </c>
      <c r="P3708" s="344">
        <v>130.33000000000001</v>
      </c>
      <c r="Q3708" s="360">
        <v>0.1522</v>
      </c>
      <c r="R3708" s="344">
        <v>154.85</v>
      </c>
    </row>
    <row r="3709" spans="1:18">
      <c r="A3709" s="296">
        <v>2306127</v>
      </c>
      <c r="B3709" s="343" t="s">
        <v>3737</v>
      </c>
      <c r="C3709" s="296" t="s">
        <v>105</v>
      </c>
      <c r="D3709" s="344">
        <v>1108.67</v>
      </c>
      <c r="E3709" s="360">
        <v>5.28E-2</v>
      </c>
      <c r="F3709" s="344">
        <v>126.89</v>
      </c>
      <c r="G3709" s="360">
        <v>0.14380000000000001</v>
      </c>
      <c r="H3709" s="344">
        <v>200.72</v>
      </c>
      <c r="I3709" s="360">
        <v>7.8899999999999998E-2</v>
      </c>
      <c r="J3709" s="344">
        <v>190.34</v>
      </c>
      <c r="K3709" s="360">
        <v>8.4699999999999998E-2</v>
      </c>
      <c r="L3709" s="344">
        <v>133.51</v>
      </c>
      <c r="M3709" s="360">
        <v>3.5999999999999999E-3</v>
      </c>
      <c r="N3709" s="344">
        <v>125.26</v>
      </c>
      <c r="O3709" s="360">
        <v>0.12640000000000001</v>
      </c>
      <c r="P3709" s="344">
        <v>123.45</v>
      </c>
      <c r="Q3709" s="360">
        <v>0.13059999999999999</v>
      </c>
      <c r="R3709" s="344">
        <v>147.5</v>
      </c>
    </row>
    <row r="3710" spans="1:18">
      <c r="A3710" s="296">
        <v>2306300</v>
      </c>
      <c r="B3710" s="343" t="s">
        <v>3738</v>
      </c>
      <c r="C3710" s="296" t="s">
        <v>105</v>
      </c>
      <c r="D3710" s="344">
        <v>34.17</v>
      </c>
      <c r="E3710" s="360">
        <v>8.3500000000000005E-2</v>
      </c>
      <c r="F3710" s="344">
        <v>147</v>
      </c>
      <c r="G3710" s="360">
        <v>0.20930000000000001</v>
      </c>
      <c r="H3710" s="344">
        <v>222.73</v>
      </c>
      <c r="I3710" s="360">
        <v>0.1211</v>
      </c>
      <c r="J3710" s="344">
        <v>210.68</v>
      </c>
      <c r="K3710" s="360">
        <v>0.12939999999999999</v>
      </c>
      <c r="L3710" s="344">
        <v>154.44</v>
      </c>
      <c r="M3710" s="360">
        <v>5.1999999999999998E-3</v>
      </c>
      <c r="N3710" s="344">
        <v>146.28</v>
      </c>
      <c r="O3710" s="360">
        <v>0.18440000000000001</v>
      </c>
      <c r="P3710" s="344">
        <v>143.97999999999999</v>
      </c>
      <c r="Q3710" s="360">
        <v>0.18940000000000001</v>
      </c>
      <c r="R3710" s="344">
        <v>169.37</v>
      </c>
    </row>
    <row r="3711" spans="1:18">
      <c r="A3711" s="296">
        <v>2306301</v>
      </c>
      <c r="B3711" s="343" t="s">
        <v>3739</v>
      </c>
      <c r="C3711" s="296" t="s">
        <v>105</v>
      </c>
      <c r="D3711" s="344">
        <v>36.92</v>
      </c>
      <c r="E3711" s="360">
        <v>4.8300000000000003E-2</v>
      </c>
      <c r="F3711" s="344">
        <v>155.72</v>
      </c>
      <c r="G3711" s="360">
        <v>0.13289999999999999</v>
      </c>
      <c r="H3711" s="344">
        <v>247.64</v>
      </c>
      <c r="I3711" s="360">
        <v>7.2400000000000006E-2</v>
      </c>
      <c r="J3711" s="344">
        <v>234.98</v>
      </c>
      <c r="K3711" s="360">
        <v>7.7799999999999994E-2</v>
      </c>
      <c r="L3711" s="344">
        <v>163.81</v>
      </c>
      <c r="M3711" s="360">
        <v>3.5000000000000001E-3</v>
      </c>
      <c r="N3711" s="344">
        <v>153.51</v>
      </c>
      <c r="O3711" s="360">
        <v>0.1168</v>
      </c>
      <c r="P3711" s="344">
        <v>151.29</v>
      </c>
      <c r="Q3711" s="360">
        <v>0.12089999999999999</v>
      </c>
      <c r="R3711" s="344">
        <v>181.11</v>
      </c>
    </row>
    <row r="3712" spans="1:18">
      <c r="A3712" s="296">
        <v>2306302</v>
      </c>
      <c r="B3712" s="343" t="s">
        <v>3740</v>
      </c>
      <c r="C3712" s="296" t="s">
        <v>105</v>
      </c>
      <c r="D3712" s="344">
        <v>44.34</v>
      </c>
      <c r="E3712" s="360">
        <v>4.1099999999999998E-2</v>
      </c>
      <c r="F3712" s="344">
        <v>150.24</v>
      </c>
      <c r="G3712" s="360">
        <v>0.11550000000000001</v>
      </c>
      <c r="H3712" s="344">
        <v>241.59</v>
      </c>
      <c r="I3712" s="360">
        <v>6.1800000000000001E-2</v>
      </c>
      <c r="J3712" s="344">
        <v>229.38</v>
      </c>
      <c r="K3712" s="360">
        <v>6.6699999999999995E-2</v>
      </c>
      <c r="L3712" s="344">
        <v>158.13</v>
      </c>
      <c r="M3712" s="360">
        <v>3.0999999999999999E-3</v>
      </c>
      <c r="N3712" s="344">
        <v>147.81</v>
      </c>
      <c r="O3712" s="360">
        <v>0.1011</v>
      </c>
      <c r="P3712" s="344">
        <v>145.69999999999999</v>
      </c>
      <c r="Q3712" s="360">
        <v>0.105</v>
      </c>
      <c r="R3712" s="344">
        <v>175.14</v>
      </c>
    </row>
    <row r="3713" spans="1:18">
      <c r="A3713" s="296">
        <v>2306303</v>
      </c>
      <c r="B3713" s="343" t="s">
        <v>3741</v>
      </c>
      <c r="C3713" s="296" t="s">
        <v>105</v>
      </c>
      <c r="D3713" s="344">
        <v>48.06</v>
      </c>
      <c r="E3713" s="360">
        <v>6.2100000000000002E-2</v>
      </c>
      <c r="F3713" s="344">
        <v>166.45</v>
      </c>
      <c r="G3713" s="360">
        <v>0.1643</v>
      </c>
      <c r="H3713" s="344">
        <v>259.45</v>
      </c>
      <c r="I3713" s="360">
        <v>9.1899999999999996E-2</v>
      </c>
      <c r="J3713" s="344">
        <v>245.89</v>
      </c>
      <c r="K3713" s="360">
        <v>9.8500000000000004E-2</v>
      </c>
      <c r="L3713" s="344">
        <v>175</v>
      </c>
      <c r="M3713" s="360">
        <v>4.3E-3</v>
      </c>
      <c r="N3713" s="344">
        <v>164.75</v>
      </c>
      <c r="O3713" s="360">
        <v>0.14480000000000001</v>
      </c>
      <c r="P3713" s="344">
        <v>162.26</v>
      </c>
      <c r="Q3713" s="360">
        <v>0.1492</v>
      </c>
      <c r="R3713" s="344">
        <v>192.81</v>
      </c>
    </row>
    <row r="3714" spans="1:18">
      <c r="A3714" s="296">
        <v>2306304</v>
      </c>
      <c r="B3714" s="343" t="s">
        <v>3742</v>
      </c>
      <c r="C3714" s="296" t="s">
        <v>105</v>
      </c>
      <c r="D3714" s="344">
        <v>51.38</v>
      </c>
      <c r="E3714" s="360">
        <v>3.9399999999999998E-2</v>
      </c>
      <c r="F3714" s="344">
        <v>178.64</v>
      </c>
      <c r="G3714" s="360">
        <v>0.1115</v>
      </c>
      <c r="H3714" s="344">
        <v>288.08</v>
      </c>
      <c r="I3714" s="360">
        <v>5.9400000000000001E-2</v>
      </c>
      <c r="J3714" s="344">
        <v>273.54000000000002</v>
      </c>
      <c r="K3714" s="360">
        <v>6.4199999999999993E-2</v>
      </c>
      <c r="L3714" s="344">
        <v>188.04</v>
      </c>
      <c r="M3714" s="360">
        <v>2.8999999999999998E-3</v>
      </c>
      <c r="N3714" s="344">
        <v>175.65</v>
      </c>
      <c r="O3714" s="360">
        <v>9.74E-2</v>
      </c>
      <c r="P3714" s="344">
        <v>173.18</v>
      </c>
      <c r="Q3714" s="360">
        <v>0.1013</v>
      </c>
      <c r="R3714" s="344">
        <v>208.4</v>
      </c>
    </row>
    <row r="3715" spans="1:18">
      <c r="A3715" s="296">
        <v>2306305</v>
      </c>
      <c r="B3715" s="343" t="s">
        <v>3743</v>
      </c>
      <c r="C3715" s="296" t="s">
        <v>105</v>
      </c>
      <c r="D3715" s="344">
        <v>57.98</v>
      </c>
      <c r="E3715" s="360">
        <v>3.4299999999999997E-2</v>
      </c>
      <c r="F3715" s="344">
        <v>173.96</v>
      </c>
      <c r="G3715" s="360">
        <v>9.8500000000000004E-2</v>
      </c>
      <c r="H3715" s="344">
        <v>282.81</v>
      </c>
      <c r="I3715" s="360">
        <v>5.1700000000000003E-2</v>
      </c>
      <c r="J3715" s="344">
        <v>268.68</v>
      </c>
      <c r="K3715" s="360">
        <v>5.6099999999999997E-2</v>
      </c>
      <c r="L3715" s="344">
        <v>183.16</v>
      </c>
      <c r="M3715" s="360">
        <v>2.5999999999999999E-3</v>
      </c>
      <c r="N3715" s="344">
        <v>170.78</v>
      </c>
      <c r="O3715" s="360">
        <v>8.5699999999999998E-2</v>
      </c>
      <c r="P3715" s="344">
        <v>168.41</v>
      </c>
      <c r="Q3715" s="360">
        <v>8.9499999999999996E-2</v>
      </c>
      <c r="R3715" s="344">
        <v>203.28</v>
      </c>
    </row>
    <row r="3716" spans="1:18">
      <c r="A3716" s="296">
        <v>2306306</v>
      </c>
      <c r="B3716" s="343" t="s">
        <v>3744</v>
      </c>
      <c r="C3716" s="296" t="s">
        <v>105</v>
      </c>
      <c r="D3716" s="344">
        <v>59.43</v>
      </c>
      <c r="E3716" s="360">
        <v>4.9399999999999999E-2</v>
      </c>
      <c r="F3716" s="344">
        <v>187.7</v>
      </c>
      <c r="G3716" s="360">
        <v>0.13550000000000001</v>
      </c>
      <c r="H3716" s="344">
        <v>298.13</v>
      </c>
      <c r="I3716" s="360">
        <v>7.3899999999999993E-2</v>
      </c>
      <c r="J3716" s="344">
        <v>282.83</v>
      </c>
      <c r="K3716" s="360">
        <v>7.9500000000000001E-2</v>
      </c>
      <c r="L3716" s="344">
        <v>197.5</v>
      </c>
      <c r="M3716" s="360">
        <v>3.5000000000000001E-3</v>
      </c>
      <c r="N3716" s="344">
        <v>185.12</v>
      </c>
      <c r="O3716" s="360">
        <v>0.1191</v>
      </c>
      <c r="P3716" s="344">
        <v>182.43</v>
      </c>
      <c r="Q3716" s="360">
        <v>0.1232</v>
      </c>
      <c r="R3716" s="344">
        <v>218.29</v>
      </c>
    </row>
    <row r="3717" spans="1:18">
      <c r="A3717" s="296">
        <v>2306307</v>
      </c>
      <c r="B3717" s="343" t="s">
        <v>3745</v>
      </c>
      <c r="C3717" s="296" t="s">
        <v>105</v>
      </c>
      <c r="D3717" s="344">
        <v>69.13</v>
      </c>
      <c r="E3717" s="360">
        <v>0.26469999999999999</v>
      </c>
      <c r="F3717" s="344">
        <v>563.04</v>
      </c>
      <c r="G3717" s="360">
        <v>0.3337</v>
      </c>
      <c r="H3717" s="344">
        <v>650.37</v>
      </c>
      <c r="I3717" s="360">
        <v>0.2898</v>
      </c>
      <c r="J3717" s="344">
        <v>676.27</v>
      </c>
      <c r="K3717" s="360">
        <v>0.26879999999999998</v>
      </c>
      <c r="L3717" s="344">
        <v>601.47</v>
      </c>
      <c r="M3717" s="360">
        <v>2.3999999999999998E-3</v>
      </c>
      <c r="N3717" s="344">
        <v>579.82000000000005</v>
      </c>
      <c r="O3717" s="360">
        <v>0.3251</v>
      </c>
      <c r="P3717" s="344">
        <v>584.08000000000004</v>
      </c>
      <c r="Q3717" s="360">
        <v>0.31130000000000002</v>
      </c>
      <c r="R3717" s="344">
        <v>561.88</v>
      </c>
    </row>
    <row r="3718" spans="1:18">
      <c r="A3718" s="296">
        <v>2306308</v>
      </c>
      <c r="B3718" s="343" t="s">
        <v>3746</v>
      </c>
      <c r="C3718" s="296" t="s">
        <v>105</v>
      </c>
      <c r="D3718" s="344">
        <v>77.930000000000007</v>
      </c>
      <c r="E3718" s="360">
        <v>0.22939999999999999</v>
      </c>
      <c r="F3718" s="344">
        <v>517.74</v>
      </c>
      <c r="G3718" s="360">
        <v>0.29139999999999999</v>
      </c>
      <c r="H3718" s="344">
        <v>603.5</v>
      </c>
      <c r="I3718" s="360">
        <v>0.25280000000000002</v>
      </c>
      <c r="J3718" s="344">
        <v>630.69000000000005</v>
      </c>
      <c r="K3718" s="360">
        <v>0.23130000000000001</v>
      </c>
      <c r="L3718" s="344">
        <v>557.94000000000005</v>
      </c>
      <c r="M3718" s="360">
        <v>2.2000000000000001E-3</v>
      </c>
      <c r="N3718" s="344">
        <v>533.71</v>
      </c>
      <c r="O3718" s="360">
        <v>0.2858</v>
      </c>
      <c r="P3718" s="344">
        <v>538.5</v>
      </c>
      <c r="Q3718" s="360">
        <v>0.27089999999999997</v>
      </c>
      <c r="R3718" s="344">
        <v>513.79</v>
      </c>
    </row>
    <row r="3719" spans="1:18">
      <c r="A3719" s="296">
        <v>2306309</v>
      </c>
      <c r="B3719" s="343" t="s">
        <v>3747</v>
      </c>
      <c r="C3719" s="296" t="s">
        <v>105</v>
      </c>
      <c r="D3719" s="344">
        <v>88.37</v>
      </c>
      <c r="E3719" s="360">
        <v>0.32340000000000002</v>
      </c>
      <c r="F3719" s="344">
        <v>653.25</v>
      </c>
      <c r="G3719" s="360">
        <v>0.40100000000000002</v>
      </c>
      <c r="H3719" s="344">
        <v>743.62</v>
      </c>
      <c r="I3719" s="360">
        <v>0.35010000000000002</v>
      </c>
      <c r="J3719" s="344">
        <v>766.97</v>
      </c>
      <c r="K3719" s="360">
        <v>0.33079999999999998</v>
      </c>
      <c r="L3719" s="344">
        <v>688.09</v>
      </c>
      <c r="M3719" s="360">
        <v>2.8999999999999998E-3</v>
      </c>
      <c r="N3719" s="344">
        <v>671.66</v>
      </c>
      <c r="O3719" s="360">
        <v>0.3876</v>
      </c>
      <c r="P3719" s="344">
        <v>674.83</v>
      </c>
      <c r="Q3719" s="360">
        <v>0.37590000000000001</v>
      </c>
      <c r="R3719" s="344">
        <v>657.68</v>
      </c>
    </row>
    <row r="3720" spans="1:18">
      <c r="A3720" s="296">
        <v>2306310</v>
      </c>
      <c r="B3720" s="343" t="s">
        <v>3748</v>
      </c>
      <c r="C3720" s="296" t="s">
        <v>105</v>
      </c>
      <c r="D3720" s="344">
        <v>93.6</v>
      </c>
      <c r="E3720" s="360"/>
      <c r="F3720" s="344">
        <v>0</v>
      </c>
      <c r="G3720" s="360"/>
      <c r="H3720" s="344">
        <v>0</v>
      </c>
      <c r="I3720" s="360"/>
      <c r="J3720" s="344">
        <v>0</v>
      </c>
      <c r="K3720" s="360"/>
      <c r="L3720" s="344">
        <v>0</v>
      </c>
      <c r="M3720" s="360"/>
      <c r="N3720" s="344">
        <v>0</v>
      </c>
      <c r="O3720" s="360"/>
      <c r="P3720" s="344">
        <v>0</v>
      </c>
      <c r="Q3720" s="360"/>
      <c r="R3720" s="344">
        <v>0</v>
      </c>
    </row>
    <row r="3721" spans="1:18">
      <c r="A3721" s="296">
        <v>2306311</v>
      </c>
      <c r="B3721" s="343" t="s">
        <v>3749</v>
      </c>
      <c r="C3721" s="296" t="s">
        <v>105</v>
      </c>
      <c r="D3721" s="344">
        <v>108.38</v>
      </c>
      <c r="E3721" s="360">
        <v>0.1852</v>
      </c>
      <c r="F3721" s="344">
        <v>579.77</v>
      </c>
      <c r="G3721" s="360">
        <v>0.2366</v>
      </c>
      <c r="H3721" s="344">
        <v>683.7</v>
      </c>
      <c r="I3721" s="360">
        <v>0.20569999999999999</v>
      </c>
      <c r="J3721" s="344">
        <v>718.99</v>
      </c>
      <c r="K3721" s="360">
        <v>0.1842</v>
      </c>
      <c r="L3721" s="344">
        <v>631.83000000000004</v>
      </c>
      <c r="M3721" s="360">
        <v>1.8E-3</v>
      </c>
      <c r="N3721" s="344">
        <v>598.42999999999995</v>
      </c>
      <c r="O3721" s="360">
        <v>0.2351</v>
      </c>
      <c r="P3721" s="344">
        <v>605.04999999999995</v>
      </c>
      <c r="Q3721" s="360">
        <v>0.21890000000000001</v>
      </c>
      <c r="R3721" s="344">
        <v>571.16999999999996</v>
      </c>
    </row>
    <row r="3722" spans="1:18">
      <c r="A3722" s="296">
        <v>2306312</v>
      </c>
      <c r="B3722" s="343" t="s">
        <v>3750</v>
      </c>
      <c r="C3722" s="296" t="s">
        <v>105</v>
      </c>
      <c r="D3722" s="344">
        <v>117.14</v>
      </c>
      <c r="E3722" s="360">
        <v>0.25929999999999997</v>
      </c>
      <c r="F3722" s="344">
        <v>687.74</v>
      </c>
      <c r="G3722" s="360">
        <v>0.32729999999999998</v>
      </c>
      <c r="H3722" s="344">
        <v>795.44</v>
      </c>
      <c r="I3722" s="360">
        <v>0.28420000000000001</v>
      </c>
      <c r="J3722" s="344">
        <v>827.78</v>
      </c>
      <c r="K3722" s="360">
        <v>0.2631</v>
      </c>
      <c r="L3722" s="344">
        <v>735.62</v>
      </c>
      <c r="M3722" s="360">
        <v>2.3999999999999998E-3</v>
      </c>
      <c r="N3722" s="344">
        <v>708.34</v>
      </c>
      <c r="O3722" s="360">
        <v>0.31909999999999999</v>
      </c>
      <c r="P3722" s="344">
        <v>713.7</v>
      </c>
      <c r="Q3722" s="360">
        <v>0.30520000000000003</v>
      </c>
      <c r="R3722" s="344">
        <v>685.73</v>
      </c>
    </row>
    <row r="3723" spans="1:18">
      <c r="A3723" s="296">
        <v>2306313</v>
      </c>
      <c r="B3723" s="343" t="s">
        <v>3751</v>
      </c>
      <c r="C3723" s="296" t="s">
        <v>105</v>
      </c>
      <c r="D3723" s="344">
        <v>141.85</v>
      </c>
      <c r="E3723" s="360"/>
      <c r="F3723" s="344">
        <v>0</v>
      </c>
      <c r="G3723" s="360"/>
      <c r="H3723" s="344">
        <v>0</v>
      </c>
      <c r="I3723" s="360"/>
      <c r="J3723" s="344">
        <v>0</v>
      </c>
      <c r="K3723" s="360"/>
      <c r="L3723" s="344">
        <v>0</v>
      </c>
      <c r="M3723" s="360"/>
      <c r="N3723" s="344">
        <v>0</v>
      </c>
      <c r="O3723" s="360"/>
      <c r="P3723" s="344">
        <v>0</v>
      </c>
      <c r="Q3723" s="360"/>
      <c r="R3723" s="344">
        <v>0</v>
      </c>
    </row>
    <row r="3724" spans="1:18">
      <c r="A3724" s="296">
        <v>2306013</v>
      </c>
      <c r="B3724" s="343" t="s">
        <v>3752</v>
      </c>
      <c r="C3724" s="296" t="s">
        <v>113</v>
      </c>
      <c r="D3724" s="344">
        <v>12.63</v>
      </c>
      <c r="E3724" s="360"/>
      <c r="F3724" s="344">
        <v>0</v>
      </c>
      <c r="G3724" s="360"/>
      <c r="H3724" s="344">
        <v>0</v>
      </c>
      <c r="I3724" s="360"/>
      <c r="J3724" s="344">
        <v>0</v>
      </c>
      <c r="K3724" s="360"/>
      <c r="L3724" s="344">
        <v>0</v>
      </c>
      <c r="M3724" s="360"/>
      <c r="N3724" s="344">
        <v>0</v>
      </c>
      <c r="O3724" s="360"/>
      <c r="P3724" s="344">
        <v>0</v>
      </c>
      <c r="Q3724" s="360"/>
      <c r="R3724" s="344">
        <v>0</v>
      </c>
    </row>
    <row r="3725" spans="1:18">
      <c r="A3725" s="296">
        <v>2306243</v>
      </c>
      <c r="B3725" s="343" t="s">
        <v>3753</v>
      </c>
      <c r="C3725" s="296" t="s">
        <v>105</v>
      </c>
      <c r="D3725" s="344">
        <v>615.82000000000005</v>
      </c>
      <c r="E3725" s="360"/>
      <c r="F3725" s="344">
        <v>0</v>
      </c>
      <c r="G3725" s="360"/>
      <c r="H3725" s="344">
        <v>0</v>
      </c>
      <c r="I3725" s="360"/>
      <c r="J3725" s="344">
        <v>0</v>
      </c>
      <c r="K3725" s="360"/>
      <c r="L3725" s="344">
        <v>0</v>
      </c>
      <c r="M3725" s="360"/>
      <c r="N3725" s="344">
        <v>0</v>
      </c>
      <c r="O3725" s="360"/>
      <c r="P3725" s="344">
        <v>0</v>
      </c>
      <c r="Q3725" s="360"/>
      <c r="R3725" s="344">
        <v>0</v>
      </c>
    </row>
    <row r="3726" spans="1:18">
      <c r="A3726" s="296">
        <v>2408149</v>
      </c>
      <c r="B3726" s="343" t="s">
        <v>3754</v>
      </c>
      <c r="C3726" s="296" t="s">
        <v>113</v>
      </c>
      <c r="D3726" s="344">
        <v>16.28</v>
      </c>
      <c r="E3726" s="360"/>
      <c r="F3726" s="344">
        <v>0</v>
      </c>
      <c r="G3726" s="360"/>
      <c r="H3726" s="344">
        <v>0</v>
      </c>
      <c r="I3726" s="360"/>
      <c r="J3726" s="344">
        <v>0</v>
      </c>
      <c r="K3726" s="360"/>
      <c r="L3726" s="344">
        <v>0</v>
      </c>
      <c r="M3726" s="360"/>
      <c r="N3726" s="344">
        <v>0</v>
      </c>
      <c r="O3726" s="360"/>
      <c r="P3726" s="344">
        <v>0</v>
      </c>
      <c r="Q3726" s="360"/>
      <c r="R3726" s="344">
        <v>0</v>
      </c>
    </row>
    <row r="3727" spans="1:18">
      <c r="A3727" s="296">
        <v>2407972</v>
      </c>
      <c r="B3727" s="343" t="s">
        <v>3755</v>
      </c>
      <c r="C3727" s="296" t="s">
        <v>113</v>
      </c>
      <c r="D3727" s="344">
        <v>72.47</v>
      </c>
      <c r="E3727" s="360"/>
      <c r="F3727" s="344">
        <v>0</v>
      </c>
      <c r="G3727" s="360"/>
      <c r="H3727" s="344">
        <v>0</v>
      </c>
      <c r="I3727" s="360"/>
      <c r="J3727" s="344">
        <v>0</v>
      </c>
      <c r="K3727" s="360"/>
      <c r="L3727" s="344">
        <v>0</v>
      </c>
      <c r="M3727" s="360"/>
      <c r="N3727" s="344">
        <v>0</v>
      </c>
      <c r="O3727" s="360"/>
      <c r="P3727" s="344">
        <v>0</v>
      </c>
      <c r="Q3727" s="360"/>
      <c r="R3727" s="344">
        <v>0</v>
      </c>
    </row>
    <row r="3728" spans="1:18">
      <c r="A3728" s="296">
        <v>2407973</v>
      </c>
      <c r="B3728" s="343" t="s">
        <v>3756</v>
      </c>
      <c r="C3728" s="296" t="s">
        <v>1461</v>
      </c>
      <c r="D3728" s="344">
        <v>30.52</v>
      </c>
      <c r="E3728" s="360"/>
      <c r="F3728" s="344">
        <v>0</v>
      </c>
      <c r="G3728" s="360"/>
      <c r="H3728" s="344">
        <v>0</v>
      </c>
      <c r="I3728" s="360"/>
      <c r="J3728" s="344">
        <v>0</v>
      </c>
      <c r="K3728" s="360"/>
      <c r="L3728" s="344">
        <v>0</v>
      </c>
      <c r="M3728" s="360"/>
      <c r="N3728" s="344">
        <v>0</v>
      </c>
      <c r="O3728" s="360"/>
      <c r="P3728" s="344">
        <v>0</v>
      </c>
      <c r="Q3728" s="360"/>
      <c r="R3728" s="344">
        <v>0</v>
      </c>
    </row>
    <row r="3729" spans="1:18">
      <c r="A3729" s="296">
        <v>2408075</v>
      </c>
      <c r="B3729" s="343" t="s">
        <v>3757</v>
      </c>
      <c r="C3729" s="296" t="s">
        <v>1461</v>
      </c>
      <c r="D3729" s="344">
        <v>6.17</v>
      </c>
      <c r="E3729" s="360"/>
      <c r="F3729" s="344">
        <v>0</v>
      </c>
      <c r="G3729" s="360"/>
      <c r="H3729" s="344">
        <v>0</v>
      </c>
      <c r="I3729" s="360"/>
      <c r="J3729" s="344">
        <v>0</v>
      </c>
      <c r="K3729" s="360"/>
      <c r="L3729" s="344">
        <v>0</v>
      </c>
      <c r="M3729" s="360"/>
      <c r="N3729" s="344">
        <v>0</v>
      </c>
      <c r="O3729" s="360"/>
      <c r="P3729" s="344">
        <v>0</v>
      </c>
      <c r="Q3729" s="360"/>
      <c r="R3729" s="344">
        <v>0</v>
      </c>
    </row>
    <row r="3730" spans="1:18">
      <c r="A3730" s="296">
        <v>2408069</v>
      </c>
      <c r="B3730" s="343" t="s">
        <v>3758</v>
      </c>
      <c r="C3730" s="296" t="s">
        <v>1461</v>
      </c>
      <c r="D3730" s="344">
        <v>5.83</v>
      </c>
      <c r="E3730" s="360"/>
      <c r="F3730" s="344">
        <v>0</v>
      </c>
      <c r="G3730" s="360"/>
      <c r="H3730" s="344">
        <v>0</v>
      </c>
      <c r="I3730" s="360"/>
      <c r="J3730" s="344">
        <v>0</v>
      </c>
      <c r="K3730" s="360"/>
      <c r="L3730" s="344">
        <v>0</v>
      </c>
      <c r="M3730" s="360"/>
      <c r="N3730" s="344">
        <v>0</v>
      </c>
      <c r="O3730" s="360"/>
      <c r="P3730" s="344">
        <v>0</v>
      </c>
      <c r="Q3730" s="360"/>
      <c r="R3730" s="344">
        <v>0</v>
      </c>
    </row>
    <row r="3731" spans="1:18">
      <c r="A3731" s="296">
        <v>2419790</v>
      </c>
      <c r="B3731" s="343" t="s">
        <v>3759</v>
      </c>
      <c r="C3731" s="296" t="s">
        <v>1461</v>
      </c>
      <c r="D3731" s="344">
        <v>10.52</v>
      </c>
      <c r="E3731" s="360"/>
      <c r="F3731" s="344">
        <v>0</v>
      </c>
      <c r="G3731" s="360"/>
      <c r="H3731" s="344">
        <v>0</v>
      </c>
      <c r="I3731" s="360"/>
      <c r="J3731" s="344">
        <v>0</v>
      </c>
      <c r="K3731" s="360"/>
      <c r="L3731" s="344">
        <v>0</v>
      </c>
      <c r="M3731" s="360"/>
      <c r="N3731" s="344">
        <v>0</v>
      </c>
      <c r="O3731" s="360"/>
      <c r="P3731" s="344">
        <v>0</v>
      </c>
      <c r="Q3731" s="360"/>
      <c r="R3731" s="344">
        <v>0</v>
      </c>
    </row>
    <row r="3732" spans="1:18">
      <c r="A3732" s="296">
        <v>2407976</v>
      </c>
      <c r="B3732" s="343" t="s">
        <v>3760</v>
      </c>
      <c r="C3732" s="296" t="s">
        <v>1461</v>
      </c>
      <c r="D3732" s="344">
        <v>12.11</v>
      </c>
      <c r="E3732" s="360"/>
      <c r="F3732" s="344">
        <v>0</v>
      </c>
      <c r="G3732" s="360"/>
      <c r="H3732" s="344">
        <v>0</v>
      </c>
      <c r="I3732" s="360"/>
      <c r="J3732" s="344">
        <v>0</v>
      </c>
      <c r="K3732" s="360"/>
      <c r="L3732" s="344">
        <v>0</v>
      </c>
      <c r="M3732" s="360"/>
      <c r="N3732" s="344">
        <v>0</v>
      </c>
      <c r="O3732" s="360"/>
      <c r="P3732" s="344">
        <v>0</v>
      </c>
      <c r="Q3732" s="360"/>
      <c r="R3732" s="344">
        <v>0</v>
      </c>
    </row>
    <row r="3733" spans="1:18">
      <c r="A3733" s="296">
        <v>2408068</v>
      </c>
      <c r="B3733" s="343" t="s">
        <v>3761</v>
      </c>
      <c r="C3733" s="296" t="s">
        <v>1461</v>
      </c>
      <c r="D3733" s="344">
        <v>16.39</v>
      </c>
      <c r="E3733" s="360"/>
      <c r="F3733" s="344">
        <v>0</v>
      </c>
      <c r="G3733" s="360"/>
      <c r="H3733" s="344">
        <v>0</v>
      </c>
      <c r="I3733" s="360"/>
      <c r="J3733" s="344">
        <v>0</v>
      </c>
      <c r="K3733" s="360"/>
      <c r="L3733" s="344">
        <v>0</v>
      </c>
      <c r="M3733" s="360"/>
      <c r="N3733" s="344">
        <v>0</v>
      </c>
      <c r="O3733" s="360"/>
      <c r="P3733" s="344">
        <v>0</v>
      </c>
      <c r="Q3733" s="360"/>
      <c r="R3733" s="344">
        <v>0</v>
      </c>
    </row>
    <row r="3734" spans="1:18">
      <c r="A3734" s="296">
        <v>2419705</v>
      </c>
      <c r="B3734" s="343" t="s">
        <v>3762</v>
      </c>
      <c r="C3734" s="296" t="s">
        <v>1461</v>
      </c>
      <c r="D3734" s="344">
        <v>11.33</v>
      </c>
      <c r="E3734" s="360"/>
      <c r="F3734" s="344">
        <v>0</v>
      </c>
      <c r="G3734" s="360"/>
      <c r="H3734" s="344">
        <v>0</v>
      </c>
      <c r="I3734" s="360"/>
      <c r="J3734" s="344">
        <v>0</v>
      </c>
      <c r="K3734" s="360"/>
      <c r="L3734" s="344">
        <v>0</v>
      </c>
      <c r="M3734" s="360"/>
      <c r="N3734" s="344">
        <v>0</v>
      </c>
      <c r="O3734" s="360"/>
      <c r="P3734" s="344">
        <v>0</v>
      </c>
      <c r="Q3734" s="360"/>
      <c r="R3734" s="344">
        <v>0</v>
      </c>
    </row>
    <row r="3735" spans="1:18">
      <c r="A3735" s="296">
        <v>2419704</v>
      </c>
      <c r="B3735" s="343" t="s">
        <v>3763</v>
      </c>
      <c r="C3735" s="296" t="s">
        <v>1461</v>
      </c>
      <c r="D3735" s="344">
        <v>31.19</v>
      </c>
      <c r="E3735" s="360"/>
      <c r="F3735" s="344">
        <v>0</v>
      </c>
      <c r="G3735" s="360"/>
      <c r="H3735" s="344">
        <v>0</v>
      </c>
      <c r="I3735" s="360"/>
      <c r="J3735" s="344">
        <v>0</v>
      </c>
      <c r="K3735" s="360"/>
      <c r="L3735" s="344">
        <v>0</v>
      </c>
      <c r="M3735" s="360"/>
      <c r="N3735" s="344">
        <v>0</v>
      </c>
      <c r="O3735" s="360"/>
      <c r="P3735" s="344">
        <v>0</v>
      </c>
      <c r="Q3735" s="360"/>
      <c r="R3735" s="344">
        <v>0</v>
      </c>
    </row>
    <row r="3736" spans="1:18">
      <c r="A3736" s="296">
        <v>2407981</v>
      </c>
      <c r="B3736" s="343" t="s">
        <v>3764</v>
      </c>
      <c r="C3736" s="296" t="s">
        <v>1461</v>
      </c>
      <c r="D3736" s="344">
        <v>18.89</v>
      </c>
      <c r="E3736" s="360"/>
      <c r="F3736" s="344">
        <v>0</v>
      </c>
      <c r="G3736" s="360"/>
      <c r="H3736" s="344">
        <v>0</v>
      </c>
      <c r="I3736" s="360"/>
      <c r="J3736" s="344">
        <v>0</v>
      </c>
      <c r="K3736" s="360"/>
      <c r="L3736" s="344">
        <v>0</v>
      </c>
      <c r="M3736" s="360"/>
      <c r="N3736" s="344">
        <v>0</v>
      </c>
      <c r="O3736" s="360"/>
      <c r="P3736" s="344">
        <v>0</v>
      </c>
      <c r="Q3736" s="360"/>
      <c r="R3736" s="344">
        <v>0</v>
      </c>
    </row>
    <row r="3737" spans="1:18">
      <c r="A3737" s="296">
        <v>2407982</v>
      </c>
      <c r="B3737" s="343" t="s">
        <v>3765</v>
      </c>
      <c r="C3737" s="296" t="s">
        <v>1461</v>
      </c>
      <c r="D3737" s="344">
        <v>38.86</v>
      </c>
      <c r="E3737" s="360"/>
      <c r="F3737" s="344">
        <v>0</v>
      </c>
      <c r="G3737" s="360"/>
      <c r="H3737" s="344">
        <v>0</v>
      </c>
      <c r="I3737" s="360"/>
      <c r="J3737" s="344">
        <v>0</v>
      </c>
      <c r="K3737" s="360"/>
      <c r="L3737" s="344">
        <v>0</v>
      </c>
      <c r="M3737" s="360"/>
      <c r="N3737" s="344">
        <v>0</v>
      </c>
      <c r="O3737" s="360"/>
      <c r="P3737" s="344">
        <v>0</v>
      </c>
      <c r="Q3737" s="360"/>
      <c r="R3737" s="344">
        <v>0</v>
      </c>
    </row>
    <row r="3738" spans="1:18">
      <c r="A3738" s="296">
        <v>2419703</v>
      </c>
      <c r="B3738" s="343" t="s">
        <v>3766</v>
      </c>
      <c r="C3738" s="296" t="s">
        <v>1461</v>
      </c>
      <c r="D3738" s="344">
        <v>15.85</v>
      </c>
      <c r="E3738" s="360"/>
      <c r="F3738" s="344">
        <v>0</v>
      </c>
      <c r="G3738" s="360"/>
      <c r="H3738" s="344">
        <v>0</v>
      </c>
      <c r="I3738" s="360"/>
      <c r="J3738" s="344">
        <v>0</v>
      </c>
      <c r="K3738" s="360"/>
      <c r="L3738" s="344">
        <v>0</v>
      </c>
      <c r="M3738" s="360"/>
      <c r="N3738" s="344">
        <v>0</v>
      </c>
      <c r="O3738" s="360"/>
      <c r="P3738" s="344">
        <v>0</v>
      </c>
      <c r="Q3738" s="360"/>
      <c r="R3738" s="344">
        <v>0</v>
      </c>
    </row>
    <row r="3739" spans="1:18">
      <c r="A3739" s="296">
        <v>2408080</v>
      </c>
      <c r="B3739" s="343" t="s">
        <v>3767</v>
      </c>
      <c r="C3739" s="296" t="s">
        <v>1461</v>
      </c>
      <c r="D3739" s="344">
        <v>7.72</v>
      </c>
      <c r="E3739" s="360"/>
      <c r="F3739" s="344">
        <v>0</v>
      </c>
      <c r="G3739" s="360"/>
      <c r="H3739" s="344">
        <v>0</v>
      </c>
      <c r="I3739" s="360"/>
      <c r="J3739" s="344">
        <v>0</v>
      </c>
      <c r="K3739" s="360"/>
      <c r="L3739" s="344">
        <v>0</v>
      </c>
      <c r="M3739" s="360"/>
      <c r="N3739" s="344">
        <v>0</v>
      </c>
      <c r="O3739" s="360"/>
      <c r="P3739" s="344">
        <v>0</v>
      </c>
      <c r="Q3739" s="360"/>
      <c r="R3739" s="344">
        <v>0</v>
      </c>
    </row>
    <row r="3740" spans="1:18">
      <c r="A3740" s="296">
        <v>2408078</v>
      </c>
      <c r="B3740" s="343" t="s">
        <v>3768</v>
      </c>
      <c r="C3740" s="296" t="s">
        <v>1461</v>
      </c>
      <c r="D3740" s="344">
        <v>3.06</v>
      </c>
      <c r="E3740" s="360"/>
      <c r="F3740" s="344">
        <v>0</v>
      </c>
      <c r="G3740" s="360"/>
      <c r="H3740" s="344">
        <v>0</v>
      </c>
      <c r="I3740" s="360"/>
      <c r="J3740" s="344">
        <v>0</v>
      </c>
      <c r="K3740" s="360"/>
      <c r="L3740" s="344">
        <v>0</v>
      </c>
      <c r="M3740" s="360"/>
      <c r="N3740" s="344">
        <v>0</v>
      </c>
      <c r="O3740" s="360"/>
      <c r="P3740" s="344">
        <v>0</v>
      </c>
      <c r="Q3740" s="360"/>
      <c r="R3740" s="344">
        <v>0</v>
      </c>
    </row>
    <row r="3741" spans="1:18">
      <c r="A3741" s="296">
        <v>2407979</v>
      </c>
      <c r="B3741" s="343" t="s">
        <v>3769</v>
      </c>
      <c r="C3741" s="296" t="s">
        <v>1461</v>
      </c>
      <c r="D3741" s="344">
        <v>13.54</v>
      </c>
      <c r="E3741" s="360"/>
      <c r="F3741" s="344">
        <v>0</v>
      </c>
      <c r="G3741" s="360"/>
      <c r="H3741" s="344">
        <v>0</v>
      </c>
      <c r="I3741" s="360"/>
      <c r="J3741" s="344">
        <v>0</v>
      </c>
      <c r="K3741" s="360"/>
      <c r="L3741" s="344">
        <v>0</v>
      </c>
      <c r="M3741" s="360"/>
      <c r="N3741" s="344">
        <v>0</v>
      </c>
      <c r="O3741" s="360"/>
      <c r="P3741" s="344">
        <v>0</v>
      </c>
      <c r="Q3741" s="360"/>
      <c r="R3741" s="344">
        <v>0</v>
      </c>
    </row>
    <row r="3742" spans="1:18">
      <c r="A3742" s="296">
        <v>2407980</v>
      </c>
      <c r="B3742" s="343" t="s">
        <v>3770</v>
      </c>
      <c r="C3742" s="296" t="s">
        <v>1461</v>
      </c>
      <c r="D3742" s="344">
        <v>13.58</v>
      </c>
      <c r="E3742" s="360"/>
      <c r="F3742" s="344">
        <v>0</v>
      </c>
      <c r="G3742" s="360"/>
      <c r="H3742" s="344">
        <v>0</v>
      </c>
      <c r="I3742" s="360"/>
      <c r="J3742" s="344">
        <v>0</v>
      </c>
      <c r="K3742" s="360"/>
      <c r="L3742" s="344">
        <v>0</v>
      </c>
      <c r="M3742" s="360"/>
      <c r="N3742" s="344">
        <v>0</v>
      </c>
      <c r="O3742" s="360"/>
      <c r="P3742" s="344">
        <v>0</v>
      </c>
      <c r="Q3742" s="360"/>
      <c r="R3742" s="344">
        <v>0</v>
      </c>
    </row>
    <row r="3743" spans="1:18">
      <c r="A3743" s="296">
        <v>2408077</v>
      </c>
      <c r="B3743" s="343" t="s">
        <v>3771</v>
      </c>
      <c r="C3743" s="296" t="s">
        <v>1461</v>
      </c>
      <c r="D3743" s="344">
        <v>6.52</v>
      </c>
      <c r="E3743" s="360">
        <v>2.8000000000000001E-2</v>
      </c>
      <c r="F3743" s="344">
        <v>726.58</v>
      </c>
      <c r="G3743" s="360">
        <v>3.1899999999999998E-2</v>
      </c>
      <c r="H3743" s="344">
        <v>808.53</v>
      </c>
      <c r="I3743" s="360">
        <v>0.03</v>
      </c>
      <c r="J3743" s="344">
        <v>820.07</v>
      </c>
      <c r="K3743" s="360">
        <v>2.8299999999999999E-2</v>
      </c>
      <c r="L3743" s="344">
        <v>730.47</v>
      </c>
      <c r="M3743" s="360">
        <v>0</v>
      </c>
      <c r="N3743" s="344">
        <v>721.93</v>
      </c>
      <c r="O3743" s="360">
        <v>5.4999999999999997E-3</v>
      </c>
      <c r="P3743" s="344">
        <v>733.39</v>
      </c>
      <c r="Q3743" s="360">
        <v>3.1600000000000003E-2</v>
      </c>
      <c r="R3743" s="344">
        <v>760.07</v>
      </c>
    </row>
    <row r="3744" spans="1:18">
      <c r="A3744" s="296">
        <v>2407983</v>
      </c>
      <c r="B3744" s="343" t="s">
        <v>3772</v>
      </c>
      <c r="C3744" s="296" t="s">
        <v>1461</v>
      </c>
      <c r="D3744" s="344">
        <v>8.52</v>
      </c>
      <c r="E3744" s="360">
        <v>3.1300000000000001E-2</v>
      </c>
      <c r="F3744" s="344">
        <v>739.09</v>
      </c>
      <c r="G3744" s="360">
        <v>3.5700000000000003E-2</v>
      </c>
      <c r="H3744" s="344">
        <v>821.02</v>
      </c>
      <c r="I3744" s="360">
        <v>3.3500000000000002E-2</v>
      </c>
      <c r="J3744" s="344">
        <v>832.34</v>
      </c>
      <c r="K3744" s="360">
        <v>3.1699999999999999E-2</v>
      </c>
      <c r="L3744" s="344">
        <v>741.44</v>
      </c>
      <c r="M3744" s="360">
        <v>0</v>
      </c>
      <c r="N3744" s="344">
        <v>734.16</v>
      </c>
      <c r="O3744" s="360">
        <v>5.4000000000000003E-3</v>
      </c>
      <c r="P3744" s="344">
        <v>743.51</v>
      </c>
      <c r="Q3744" s="360">
        <v>3.5499999999999997E-2</v>
      </c>
      <c r="R3744" s="344">
        <v>772.36</v>
      </c>
    </row>
    <row r="3745" spans="1:18">
      <c r="A3745" s="296">
        <v>2407977</v>
      </c>
      <c r="B3745" s="343" t="s">
        <v>3773</v>
      </c>
      <c r="C3745" s="296" t="s">
        <v>1461</v>
      </c>
      <c r="D3745" s="344">
        <v>16.55</v>
      </c>
      <c r="E3745" s="360">
        <v>3.44E-2</v>
      </c>
      <c r="F3745" s="344">
        <v>751.59</v>
      </c>
      <c r="G3745" s="360">
        <v>3.9399999999999998E-2</v>
      </c>
      <c r="H3745" s="344">
        <v>833.51</v>
      </c>
      <c r="I3745" s="360">
        <v>3.6799999999999999E-2</v>
      </c>
      <c r="J3745" s="344">
        <v>844.61</v>
      </c>
      <c r="K3745" s="360">
        <v>3.5000000000000003E-2</v>
      </c>
      <c r="L3745" s="344">
        <v>752.4</v>
      </c>
      <c r="M3745" s="360">
        <v>0</v>
      </c>
      <c r="N3745" s="344">
        <v>746.38</v>
      </c>
      <c r="O3745" s="360">
        <v>5.3E-3</v>
      </c>
      <c r="P3745" s="344">
        <v>753.63</v>
      </c>
      <c r="Q3745" s="360">
        <v>3.9300000000000002E-2</v>
      </c>
      <c r="R3745" s="344">
        <v>784.67</v>
      </c>
    </row>
    <row r="3746" spans="1:18">
      <c r="A3746" s="296">
        <v>2407978</v>
      </c>
      <c r="B3746" s="343" t="s">
        <v>3774</v>
      </c>
      <c r="C3746" s="296" t="s">
        <v>1461</v>
      </c>
      <c r="D3746" s="344">
        <v>16.59</v>
      </c>
      <c r="E3746" s="360">
        <v>3.7499999999999999E-2</v>
      </c>
      <c r="F3746" s="344">
        <v>764.09</v>
      </c>
      <c r="G3746" s="360">
        <v>4.2900000000000001E-2</v>
      </c>
      <c r="H3746" s="344">
        <v>845.99</v>
      </c>
      <c r="I3746" s="360">
        <v>0.04</v>
      </c>
      <c r="J3746" s="344">
        <v>856.87</v>
      </c>
      <c r="K3746" s="360">
        <v>3.8300000000000001E-2</v>
      </c>
      <c r="L3746" s="344">
        <v>763.38</v>
      </c>
      <c r="M3746" s="360">
        <v>0</v>
      </c>
      <c r="N3746" s="344">
        <v>758.6</v>
      </c>
      <c r="O3746" s="360">
        <v>5.3E-3</v>
      </c>
      <c r="P3746" s="344">
        <v>763.75</v>
      </c>
      <c r="Q3746" s="360">
        <v>4.2900000000000001E-2</v>
      </c>
      <c r="R3746" s="344">
        <v>796.95</v>
      </c>
    </row>
    <row r="3747" spans="1:18">
      <c r="A3747" s="296">
        <v>2408079</v>
      </c>
      <c r="B3747" s="343" t="s">
        <v>3775</v>
      </c>
      <c r="C3747" s="296" t="s">
        <v>1461</v>
      </c>
      <c r="D3747" s="344">
        <v>49.12</v>
      </c>
      <c r="E3747" s="360">
        <v>4.3400000000000001E-2</v>
      </c>
      <c r="F3747" s="344">
        <v>789.09</v>
      </c>
      <c r="G3747" s="360">
        <v>4.9700000000000001E-2</v>
      </c>
      <c r="H3747" s="344">
        <v>870.97</v>
      </c>
      <c r="I3747" s="360">
        <v>4.6300000000000001E-2</v>
      </c>
      <c r="J3747" s="344">
        <v>881.41</v>
      </c>
      <c r="K3747" s="360">
        <v>4.4499999999999998E-2</v>
      </c>
      <c r="L3747" s="344">
        <v>785.33</v>
      </c>
      <c r="M3747" s="360">
        <v>0</v>
      </c>
      <c r="N3747" s="344">
        <v>783.05</v>
      </c>
      <c r="O3747" s="360">
        <v>5.1000000000000004E-3</v>
      </c>
      <c r="P3747" s="344">
        <v>784</v>
      </c>
      <c r="Q3747" s="360">
        <v>0.05</v>
      </c>
      <c r="R3747" s="344">
        <v>821.54</v>
      </c>
    </row>
    <row r="3748" spans="1:18">
      <c r="A3748" s="296">
        <v>2408076</v>
      </c>
      <c r="B3748" s="343" t="s">
        <v>3776</v>
      </c>
      <c r="C3748" s="296" t="s">
        <v>1461</v>
      </c>
      <c r="D3748" s="344">
        <v>19.190000000000001</v>
      </c>
      <c r="E3748" s="360">
        <v>7.1999999999999998E-3</v>
      </c>
      <c r="F3748" s="344">
        <v>15.13</v>
      </c>
      <c r="G3748" s="360">
        <v>7.3000000000000001E-3</v>
      </c>
      <c r="H3748" s="344">
        <v>14.71</v>
      </c>
      <c r="I3748" s="360">
        <v>7.4999999999999997E-3</v>
      </c>
      <c r="J3748" s="344">
        <v>14.72</v>
      </c>
      <c r="K3748" s="360">
        <v>7.4999999999999997E-3</v>
      </c>
      <c r="L3748" s="344">
        <v>13.05</v>
      </c>
      <c r="M3748" s="360">
        <v>0</v>
      </c>
      <c r="N3748" s="344">
        <v>13.19</v>
      </c>
      <c r="O3748" s="360">
        <v>8.3000000000000001E-3</v>
      </c>
      <c r="P3748" s="344">
        <v>13.44</v>
      </c>
      <c r="Q3748" s="360">
        <v>8.2000000000000007E-3</v>
      </c>
      <c r="R3748" s="344">
        <v>15.06</v>
      </c>
    </row>
    <row r="3749" spans="1:18">
      <c r="A3749" s="296">
        <v>2408057</v>
      </c>
      <c r="B3749" s="343" t="s">
        <v>3777</v>
      </c>
      <c r="C3749" s="296" t="s">
        <v>113</v>
      </c>
      <c r="D3749" s="344">
        <v>105.66</v>
      </c>
      <c r="E3749" s="360">
        <v>6.6E-3</v>
      </c>
      <c r="F3749" s="344">
        <v>12.22</v>
      </c>
      <c r="G3749" s="360">
        <v>6.4999999999999997E-3</v>
      </c>
      <c r="H3749" s="344">
        <v>11.67</v>
      </c>
      <c r="I3749" s="360">
        <v>6.8999999999999999E-3</v>
      </c>
      <c r="J3749" s="344">
        <v>11.79</v>
      </c>
      <c r="K3749" s="360">
        <v>6.7999999999999996E-3</v>
      </c>
      <c r="L3749" s="344">
        <v>10.1</v>
      </c>
      <c r="M3749" s="360">
        <v>0</v>
      </c>
      <c r="N3749" s="344">
        <v>10.31</v>
      </c>
      <c r="O3749" s="360">
        <v>7.7999999999999996E-3</v>
      </c>
      <c r="P3749" s="344">
        <v>10.47</v>
      </c>
      <c r="Q3749" s="360">
        <v>7.6E-3</v>
      </c>
      <c r="R3749" s="344">
        <v>11.86</v>
      </c>
    </row>
    <row r="3750" spans="1:18">
      <c r="A3750" s="296">
        <v>2408058</v>
      </c>
      <c r="B3750" s="343" t="s">
        <v>3778</v>
      </c>
      <c r="C3750" s="296" t="s">
        <v>113</v>
      </c>
      <c r="D3750" s="344">
        <v>66.540000000000006</v>
      </c>
      <c r="E3750" s="360">
        <v>3.3999999999999998E-3</v>
      </c>
      <c r="F3750" s="344">
        <v>11.85</v>
      </c>
      <c r="G3750" s="360">
        <v>3.3999999999999998E-3</v>
      </c>
      <c r="H3750" s="344">
        <v>11.22</v>
      </c>
      <c r="I3750" s="360">
        <v>3.5999999999999999E-3</v>
      </c>
      <c r="J3750" s="344">
        <v>11.4</v>
      </c>
      <c r="K3750" s="360">
        <v>3.5000000000000001E-3</v>
      </c>
      <c r="L3750" s="344">
        <v>9.6300000000000008</v>
      </c>
      <c r="M3750" s="360">
        <v>0</v>
      </c>
      <c r="N3750" s="344">
        <v>9.8800000000000008</v>
      </c>
      <c r="O3750" s="360">
        <v>4.0000000000000001E-3</v>
      </c>
      <c r="P3750" s="344">
        <v>10.01</v>
      </c>
      <c r="Q3750" s="360">
        <v>4.0000000000000001E-3</v>
      </c>
      <c r="R3750" s="344">
        <v>11.39</v>
      </c>
    </row>
    <row r="3751" spans="1:18">
      <c r="A3751" s="296">
        <v>2407974</v>
      </c>
      <c r="B3751" s="343" t="s">
        <v>3779</v>
      </c>
      <c r="C3751" s="296" t="s">
        <v>1461</v>
      </c>
      <c r="D3751" s="344">
        <v>367.14</v>
      </c>
      <c r="E3751" s="360">
        <v>1.5E-3</v>
      </c>
      <c r="F3751" s="344">
        <v>13.52</v>
      </c>
      <c r="G3751" s="360">
        <v>1.5E-3</v>
      </c>
      <c r="H3751" s="344">
        <v>12.65</v>
      </c>
      <c r="I3751" s="360">
        <v>1.6000000000000001E-3</v>
      </c>
      <c r="J3751" s="344">
        <v>12.98</v>
      </c>
      <c r="K3751" s="360">
        <v>1.5E-3</v>
      </c>
      <c r="L3751" s="344">
        <v>10.78</v>
      </c>
      <c r="M3751" s="360">
        <v>0</v>
      </c>
      <c r="N3751" s="344">
        <v>11.16</v>
      </c>
      <c r="O3751" s="360">
        <v>1.8E-3</v>
      </c>
      <c r="P3751" s="344">
        <v>11.27</v>
      </c>
      <c r="Q3751" s="360">
        <v>1.8E-3</v>
      </c>
      <c r="R3751" s="344">
        <v>12.85</v>
      </c>
    </row>
    <row r="3752" spans="1:18">
      <c r="A3752" s="296">
        <v>2407975</v>
      </c>
      <c r="B3752" s="343" t="s">
        <v>3780</v>
      </c>
      <c r="C3752" s="296" t="s">
        <v>1461</v>
      </c>
      <c r="D3752" s="344">
        <v>374.17</v>
      </c>
      <c r="E3752" s="360">
        <v>8.0000000000000004E-4</v>
      </c>
      <c r="F3752" s="344">
        <v>13.36</v>
      </c>
      <c r="G3752" s="360">
        <v>6.9999999999999999E-4</v>
      </c>
      <c r="H3752" s="344">
        <v>12.48</v>
      </c>
      <c r="I3752" s="360">
        <v>8.0000000000000004E-4</v>
      </c>
      <c r="J3752" s="344">
        <v>12.82</v>
      </c>
      <c r="K3752" s="360">
        <v>8.0000000000000004E-4</v>
      </c>
      <c r="L3752" s="344">
        <v>10.58</v>
      </c>
      <c r="M3752" s="360">
        <v>0</v>
      </c>
      <c r="N3752" s="344">
        <v>10.99</v>
      </c>
      <c r="O3752" s="360">
        <v>8.9999999999999998E-4</v>
      </c>
      <c r="P3752" s="344">
        <v>11.07</v>
      </c>
      <c r="Q3752" s="360">
        <v>8.9999999999999998E-4</v>
      </c>
      <c r="R3752" s="344">
        <v>12.65</v>
      </c>
    </row>
    <row r="3753" spans="1:18">
      <c r="A3753" s="296">
        <v>2419789</v>
      </c>
      <c r="B3753" s="343" t="s">
        <v>3781</v>
      </c>
      <c r="C3753" s="296" t="s">
        <v>1461</v>
      </c>
      <c r="D3753" s="344">
        <v>17.8</v>
      </c>
      <c r="E3753" s="360">
        <v>1.0500000000000001E-2</v>
      </c>
      <c r="F3753" s="344">
        <v>19.2</v>
      </c>
      <c r="G3753" s="360">
        <v>1.09E-2</v>
      </c>
      <c r="H3753" s="344">
        <v>19.62</v>
      </c>
      <c r="I3753" s="360">
        <v>1.0699999999999999E-2</v>
      </c>
      <c r="J3753" s="344">
        <v>19.03</v>
      </c>
      <c r="K3753" s="360">
        <v>1.0999999999999999E-2</v>
      </c>
      <c r="L3753" s="344">
        <v>18.239999999999998</v>
      </c>
      <c r="M3753" s="360">
        <v>0</v>
      </c>
      <c r="N3753" s="344">
        <v>17.95</v>
      </c>
      <c r="O3753" s="360">
        <v>1.17E-2</v>
      </c>
      <c r="P3753" s="344">
        <v>18.510000000000002</v>
      </c>
      <c r="Q3753" s="360">
        <v>1.1299999999999999E-2</v>
      </c>
      <c r="R3753" s="344">
        <v>20.309999999999999</v>
      </c>
    </row>
    <row r="3754" spans="1:18">
      <c r="A3754" s="296">
        <v>2607183</v>
      </c>
      <c r="B3754" s="343" t="s">
        <v>3782</v>
      </c>
      <c r="C3754" s="296" t="s">
        <v>26</v>
      </c>
      <c r="D3754" s="344">
        <v>329.53</v>
      </c>
      <c r="E3754" s="360">
        <v>8.8000000000000005E-3</v>
      </c>
      <c r="F3754" s="344">
        <v>17.7</v>
      </c>
      <c r="G3754" s="360">
        <v>8.9999999999999993E-3</v>
      </c>
      <c r="H3754" s="344">
        <v>17.62</v>
      </c>
      <c r="I3754" s="360">
        <v>9.1000000000000004E-3</v>
      </c>
      <c r="J3754" s="344">
        <v>17.37</v>
      </c>
      <c r="K3754" s="360">
        <v>9.1999999999999998E-3</v>
      </c>
      <c r="L3754" s="344">
        <v>15.98</v>
      </c>
      <c r="M3754" s="360">
        <v>0</v>
      </c>
      <c r="N3754" s="344">
        <v>15.96</v>
      </c>
      <c r="O3754" s="360">
        <v>0.01</v>
      </c>
      <c r="P3754" s="344">
        <v>16.37</v>
      </c>
      <c r="Q3754" s="360">
        <v>9.7999999999999997E-3</v>
      </c>
      <c r="R3754" s="344">
        <v>18.14</v>
      </c>
    </row>
    <row r="3755" spans="1:18">
      <c r="A3755" s="296">
        <v>2607226</v>
      </c>
      <c r="B3755" s="343" t="s">
        <v>3783</v>
      </c>
      <c r="C3755" s="296" t="s">
        <v>26</v>
      </c>
      <c r="D3755" s="344">
        <v>556124.57999999996</v>
      </c>
      <c r="E3755" s="360">
        <v>1E-4</v>
      </c>
      <c r="F3755" s="344">
        <v>646.79</v>
      </c>
      <c r="G3755" s="360">
        <v>2.9999999999999997E-4</v>
      </c>
      <c r="H3755" s="344">
        <v>1108.5999999999999</v>
      </c>
      <c r="I3755" s="360">
        <v>2.0000000000000001E-4</v>
      </c>
      <c r="J3755" s="344">
        <v>1053.83</v>
      </c>
      <c r="K3755" s="360">
        <v>2.0000000000000001E-4</v>
      </c>
      <c r="L3755" s="344">
        <v>689.83</v>
      </c>
      <c r="M3755" s="360">
        <v>0</v>
      </c>
      <c r="N3755" s="344">
        <v>632.78</v>
      </c>
      <c r="O3755" s="360">
        <v>2.9999999999999997E-4</v>
      </c>
      <c r="P3755" s="344">
        <v>628.70000000000005</v>
      </c>
      <c r="Q3755" s="360">
        <v>2.9999999999999997E-4</v>
      </c>
      <c r="R3755" s="344">
        <v>772.46</v>
      </c>
    </row>
    <row r="3756" spans="1:18">
      <c r="A3756" s="296">
        <v>2607209</v>
      </c>
      <c r="B3756" s="343" t="s">
        <v>3784</v>
      </c>
      <c r="C3756" s="296" t="s">
        <v>26</v>
      </c>
      <c r="D3756" s="344">
        <v>484039.45</v>
      </c>
      <c r="E3756" s="360"/>
      <c r="F3756" s="344">
        <v>0</v>
      </c>
      <c r="G3756" s="360"/>
      <c r="H3756" s="344">
        <v>0</v>
      </c>
      <c r="I3756" s="360"/>
      <c r="J3756" s="344">
        <v>0</v>
      </c>
      <c r="K3756" s="360"/>
      <c r="L3756" s="344">
        <v>0</v>
      </c>
      <c r="M3756" s="360"/>
      <c r="N3756" s="344">
        <v>0</v>
      </c>
      <c r="O3756" s="360"/>
      <c r="P3756" s="344">
        <v>0</v>
      </c>
      <c r="Q3756" s="360"/>
      <c r="R3756" s="344">
        <v>0</v>
      </c>
    </row>
    <row r="3757" spans="1:18">
      <c r="A3757" s="296">
        <v>2607161</v>
      </c>
      <c r="B3757" s="343" t="s">
        <v>3785</v>
      </c>
      <c r="C3757" s="296" t="s">
        <v>26</v>
      </c>
      <c r="D3757" s="344">
        <v>668886.96</v>
      </c>
      <c r="E3757" s="360"/>
      <c r="F3757" s="344">
        <v>0</v>
      </c>
      <c r="G3757" s="360"/>
      <c r="H3757" s="344">
        <v>0</v>
      </c>
      <c r="I3757" s="360"/>
      <c r="J3757" s="344">
        <v>0</v>
      </c>
      <c r="K3757" s="360"/>
      <c r="L3757" s="344">
        <v>0</v>
      </c>
      <c r="M3757" s="360"/>
      <c r="N3757" s="344">
        <v>0</v>
      </c>
      <c r="O3757" s="360"/>
      <c r="P3757" s="344">
        <v>0</v>
      </c>
      <c r="Q3757" s="360"/>
      <c r="R3757" s="344">
        <v>0</v>
      </c>
    </row>
    <row r="3758" spans="1:18">
      <c r="A3758" s="296">
        <v>2607148</v>
      </c>
      <c r="B3758" s="343" t="s">
        <v>3786</v>
      </c>
      <c r="C3758" s="296" t="s">
        <v>26</v>
      </c>
      <c r="D3758" s="344">
        <v>705398.35</v>
      </c>
      <c r="E3758" s="360"/>
      <c r="F3758" s="344">
        <v>0</v>
      </c>
      <c r="G3758" s="360"/>
      <c r="H3758" s="344">
        <v>0</v>
      </c>
      <c r="I3758" s="360"/>
      <c r="J3758" s="344">
        <v>0</v>
      </c>
      <c r="K3758" s="360"/>
      <c r="L3758" s="344">
        <v>0</v>
      </c>
      <c r="M3758" s="360"/>
      <c r="N3758" s="344">
        <v>0</v>
      </c>
      <c r="O3758" s="360"/>
      <c r="P3758" s="344">
        <v>0</v>
      </c>
      <c r="Q3758" s="360"/>
      <c r="R3758" s="344">
        <v>0</v>
      </c>
    </row>
    <row r="3759" spans="1:18">
      <c r="A3759" s="296">
        <v>2607213</v>
      </c>
      <c r="B3759" s="343" t="s">
        <v>3787</v>
      </c>
      <c r="C3759" s="296" t="s">
        <v>26</v>
      </c>
      <c r="D3759" s="344">
        <v>613987.23</v>
      </c>
      <c r="E3759" s="360"/>
      <c r="F3759" s="344">
        <v>0</v>
      </c>
      <c r="G3759" s="360"/>
      <c r="H3759" s="344">
        <v>0</v>
      </c>
      <c r="I3759" s="360"/>
      <c r="J3759" s="344">
        <v>0</v>
      </c>
      <c r="K3759" s="360"/>
      <c r="L3759" s="344">
        <v>0</v>
      </c>
      <c r="M3759" s="360"/>
      <c r="N3759" s="344">
        <v>0</v>
      </c>
      <c r="O3759" s="360"/>
      <c r="P3759" s="344">
        <v>0</v>
      </c>
      <c r="Q3759" s="360"/>
      <c r="R3759" s="344">
        <v>0</v>
      </c>
    </row>
    <row r="3760" spans="1:18">
      <c r="A3760" s="296">
        <v>2607165</v>
      </c>
      <c r="B3760" s="343" t="s">
        <v>3788</v>
      </c>
      <c r="C3760" s="296" t="s">
        <v>26</v>
      </c>
      <c r="D3760" s="344">
        <v>848857.99</v>
      </c>
      <c r="E3760" s="360"/>
      <c r="F3760" s="344">
        <v>0</v>
      </c>
      <c r="G3760" s="360"/>
      <c r="H3760" s="344">
        <v>0</v>
      </c>
      <c r="I3760" s="360"/>
      <c r="J3760" s="344">
        <v>0</v>
      </c>
      <c r="K3760" s="360"/>
      <c r="L3760" s="344">
        <v>0</v>
      </c>
      <c r="M3760" s="360"/>
      <c r="N3760" s="344">
        <v>0</v>
      </c>
      <c r="O3760" s="360"/>
      <c r="P3760" s="344">
        <v>0</v>
      </c>
      <c r="Q3760" s="360"/>
      <c r="R3760" s="344">
        <v>0</v>
      </c>
    </row>
    <row r="3761" spans="1:18">
      <c r="A3761" s="296">
        <v>2607152</v>
      </c>
      <c r="B3761" s="343" t="s">
        <v>3789</v>
      </c>
      <c r="C3761" s="296" t="s">
        <v>26</v>
      </c>
      <c r="D3761" s="344">
        <v>842625.29</v>
      </c>
      <c r="E3761" s="360"/>
      <c r="F3761" s="344">
        <v>0</v>
      </c>
      <c r="G3761" s="360"/>
      <c r="H3761" s="344">
        <v>0</v>
      </c>
      <c r="I3761" s="360"/>
      <c r="J3761" s="344">
        <v>0</v>
      </c>
      <c r="K3761" s="360"/>
      <c r="L3761" s="344">
        <v>0</v>
      </c>
      <c r="M3761" s="360"/>
      <c r="N3761" s="344">
        <v>0</v>
      </c>
      <c r="O3761" s="360"/>
      <c r="P3761" s="344">
        <v>0</v>
      </c>
      <c r="Q3761" s="360"/>
      <c r="R3761" s="344">
        <v>0</v>
      </c>
    </row>
    <row r="3762" spans="1:18">
      <c r="A3762" s="296">
        <v>2607217</v>
      </c>
      <c r="B3762" s="343" t="s">
        <v>3790</v>
      </c>
      <c r="C3762" s="296" t="s">
        <v>26</v>
      </c>
      <c r="D3762" s="344">
        <v>729376.98</v>
      </c>
      <c r="E3762" s="360"/>
      <c r="F3762" s="344">
        <v>0</v>
      </c>
      <c r="G3762" s="360"/>
      <c r="H3762" s="344">
        <v>0</v>
      </c>
      <c r="I3762" s="360"/>
      <c r="J3762" s="344">
        <v>0</v>
      </c>
      <c r="K3762" s="360"/>
      <c r="L3762" s="344">
        <v>0</v>
      </c>
      <c r="M3762" s="360"/>
      <c r="N3762" s="344">
        <v>0</v>
      </c>
      <c r="O3762" s="360"/>
      <c r="P3762" s="344">
        <v>0</v>
      </c>
      <c r="Q3762" s="360"/>
      <c r="R3762" s="344">
        <v>0</v>
      </c>
    </row>
    <row r="3763" spans="1:18">
      <c r="A3763" s="296">
        <v>2607169</v>
      </c>
      <c r="B3763" s="343" t="s">
        <v>3791</v>
      </c>
      <c r="C3763" s="296" t="s">
        <v>26</v>
      </c>
      <c r="D3763" s="344">
        <v>1010850.02</v>
      </c>
      <c r="E3763" s="360"/>
      <c r="F3763" s="344">
        <v>0</v>
      </c>
      <c r="G3763" s="360"/>
      <c r="H3763" s="344">
        <v>0</v>
      </c>
      <c r="I3763" s="360"/>
      <c r="J3763" s="344">
        <v>0</v>
      </c>
      <c r="K3763" s="360"/>
      <c r="L3763" s="344">
        <v>0</v>
      </c>
      <c r="M3763" s="360"/>
      <c r="N3763" s="344">
        <v>0</v>
      </c>
      <c r="O3763" s="360"/>
      <c r="P3763" s="344">
        <v>0</v>
      </c>
      <c r="Q3763" s="360"/>
      <c r="R3763" s="344">
        <v>0</v>
      </c>
    </row>
    <row r="3764" spans="1:18">
      <c r="A3764" s="296">
        <v>2607156</v>
      </c>
      <c r="B3764" s="343" t="s">
        <v>3792</v>
      </c>
      <c r="C3764" s="296" t="s">
        <v>26</v>
      </c>
      <c r="D3764" s="344">
        <v>740406.89</v>
      </c>
      <c r="E3764" s="360">
        <v>0</v>
      </c>
      <c r="F3764" s="344">
        <v>48.23</v>
      </c>
      <c r="G3764" s="360">
        <v>0</v>
      </c>
      <c r="H3764" s="344">
        <v>45.46</v>
      </c>
      <c r="I3764" s="360">
        <v>4.0000000000000002E-4</v>
      </c>
      <c r="J3764" s="344">
        <v>41.53</v>
      </c>
      <c r="K3764" s="360">
        <v>0</v>
      </c>
      <c r="L3764" s="344">
        <v>40.79</v>
      </c>
      <c r="M3764" s="360">
        <v>0</v>
      </c>
      <c r="N3764" s="344">
        <v>43.86</v>
      </c>
      <c r="O3764" s="360">
        <v>0</v>
      </c>
      <c r="P3764" s="344">
        <v>41.44</v>
      </c>
      <c r="Q3764" s="360">
        <v>0</v>
      </c>
      <c r="R3764" s="344">
        <v>45.89</v>
      </c>
    </row>
    <row r="3765" spans="1:18">
      <c r="A3765" s="296">
        <v>2607221</v>
      </c>
      <c r="B3765" s="343" t="s">
        <v>3793</v>
      </c>
      <c r="C3765" s="296" t="s">
        <v>26</v>
      </c>
      <c r="D3765" s="344">
        <v>644108.6</v>
      </c>
      <c r="E3765" s="360"/>
      <c r="F3765" s="344">
        <v>0</v>
      </c>
      <c r="G3765" s="360"/>
      <c r="H3765" s="344">
        <v>0</v>
      </c>
      <c r="I3765" s="360"/>
      <c r="J3765" s="344">
        <v>0</v>
      </c>
      <c r="K3765" s="360"/>
      <c r="L3765" s="344">
        <v>0</v>
      </c>
      <c r="M3765" s="360"/>
      <c r="N3765" s="344">
        <v>0</v>
      </c>
      <c r="O3765" s="360"/>
      <c r="P3765" s="344">
        <v>0</v>
      </c>
      <c r="Q3765" s="360"/>
      <c r="R3765" s="344">
        <v>0</v>
      </c>
    </row>
    <row r="3766" spans="1:18">
      <c r="A3766" s="296">
        <v>2607173</v>
      </c>
      <c r="B3766" s="343" t="s">
        <v>3794</v>
      </c>
      <c r="C3766" s="296" t="s">
        <v>26</v>
      </c>
      <c r="D3766" s="344">
        <v>890201.59999999998</v>
      </c>
      <c r="E3766" s="360"/>
      <c r="F3766" s="344">
        <v>0</v>
      </c>
      <c r="G3766" s="360"/>
      <c r="H3766" s="344">
        <v>0</v>
      </c>
      <c r="I3766" s="360"/>
      <c r="J3766" s="344">
        <v>0</v>
      </c>
      <c r="K3766" s="360"/>
      <c r="L3766" s="344">
        <v>0</v>
      </c>
      <c r="M3766" s="360"/>
      <c r="N3766" s="344">
        <v>0</v>
      </c>
      <c r="O3766" s="360"/>
      <c r="P3766" s="344">
        <v>0</v>
      </c>
      <c r="Q3766" s="360"/>
      <c r="R3766" s="344">
        <v>0</v>
      </c>
    </row>
    <row r="3767" spans="1:18">
      <c r="A3767" s="296">
        <v>2607227</v>
      </c>
      <c r="B3767" s="343" t="s">
        <v>3795</v>
      </c>
      <c r="C3767" s="296" t="s">
        <v>26</v>
      </c>
      <c r="D3767" s="344">
        <v>611521.31999999995</v>
      </c>
      <c r="E3767" s="360"/>
      <c r="F3767" s="344">
        <v>0</v>
      </c>
      <c r="G3767" s="360"/>
      <c r="H3767" s="344">
        <v>0</v>
      </c>
      <c r="I3767" s="360"/>
      <c r="J3767" s="344">
        <v>0</v>
      </c>
      <c r="K3767" s="360"/>
      <c r="L3767" s="344">
        <v>0</v>
      </c>
      <c r="M3767" s="360"/>
      <c r="N3767" s="344">
        <v>0</v>
      </c>
      <c r="O3767" s="360"/>
      <c r="P3767" s="344">
        <v>0</v>
      </c>
      <c r="Q3767" s="360"/>
      <c r="R3767" s="344">
        <v>0</v>
      </c>
    </row>
    <row r="3768" spans="1:18">
      <c r="A3768" s="296">
        <v>2607210</v>
      </c>
      <c r="B3768" s="343" t="s">
        <v>3796</v>
      </c>
      <c r="C3768" s="296" t="s">
        <v>26</v>
      </c>
      <c r="D3768" s="344">
        <v>532191.87</v>
      </c>
      <c r="E3768" s="360"/>
      <c r="F3768" s="344">
        <v>0</v>
      </c>
      <c r="G3768" s="360"/>
      <c r="H3768" s="344">
        <v>0</v>
      </c>
      <c r="I3768" s="360"/>
      <c r="J3768" s="344">
        <v>0</v>
      </c>
      <c r="K3768" s="360"/>
      <c r="L3768" s="344">
        <v>0</v>
      </c>
      <c r="M3768" s="360"/>
      <c r="N3768" s="344">
        <v>0</v>
      </c>
      <c r="O3768" s="360"/>
      <c r="P3768" s="344">
        <v>0</v>
      </c>
      <c r="Q3768" s="360"/>
      <c r="R3768" s="344">
        <v>0</v>
      </c>
    </row>
    <row r="3769" spans="1:18">
      <c r="A3769" s="296">
        <v>2607162</v>
      </c>
      <c r="B3769" s="343" t="s">
        <v>3797</v>
      </c>
      <c r="C3769" s="296" t="s">
        <v>26</v>
      </c>
      <c r="D3769" s="344">
        <v>735452.92</v>
      </c>
      <c r="E3769" s="360"/>
      <c r="F3769" s="344">
        <v>0</v>
      </c>
      <c r="G3769" s="360"/>
      <c r="H3769" s="344">
        <v>0</v>
      </c>
      <c r="I3769" s="360"/>
      <c r="J3769" s="344">
        <v>0</v>
      </c>
      <c r="K3769" s="360"/>
      <c r="L3769" s="344">
        <v>0</v>
      </c>
      <c r="M3769" s="360"/>
      <c r="N3769" s="344">
        <v>0</v>
      </c>
      <c r="O3769" s="360"/>
      <c r="P3769" s="344">
        <v>0</v>
      </c>
      <c r="Q3769" s="360"/>
      <c r="R3769" s="344">
        <v>0</v>
      </c>
    </row>
    <row r="3770" spans="1:18">
      <c r="A3770" s="296">
        <v>2607149</v>
      </c>
      <c r="B3770" s="343" t="s">
        <v>3798</v>
      </c>
      <c r="C3770" s="296" t="s">
        <v>26</v>
      </c>
      <c r="D3770" s="344">
        <v>775565.05</v>
      </c>
      <c r="E3770" s="360"/>
      <c r="F3770" s="344">
        <v>0</v>
      </c>
      <c r="G3770" s="360"/>
      <c r="H3770" s="344">
        <v>0</v>
      </c>
      <c r="I3770" s="360"/>
      <c r="J3770" s="344">
        <v>0</v>
      </c>
      <c r="K3770" s="360"/>
      <c r="L3770" s="344">
        <v>0</v>
      </c>
      <c r="M3770" s="360"/>
      <c r="N3770" s="344">
        <v>0</v>
      </c>
      <c r="O3770" s="360"/>
      <c r="P3770" s="344">
        <v>0</v>
      </c>
      <c r="Q3770" s="360"/>
      <c r="R3770" s="344">
        <v>0</v>
      </c>
    </row>
    <row r="3771" spans="1:18">
      <c r="A3771" s="296">
        <v>2607214</v>
      </c>
      <c r="B3771" s="343" t="s">
        <v>3799</v>
      </c>
      <c r="C3771" s="296" t="s">
        <v>26</v>
      </c>
      <c r="D3771" s="344">
        <v>673201.78</v>
      </c>
      <c r="E3771" s="360"/>
      <c r="F3771" s="344">
        <v>0</v>
      </c>
      <c r="G3771" s="360"/>
      <c r="H3771" s="344">
        <v>0</v>
      </c>
      <c r="I3771" s="360"/>
      <c r="J3771" s="344">
        <v>0</v>
      </c>
      <c r="K3771" s="360"/>
      <c r="L3771" s="344">
        <v>0</v>
      </c>
      <c r="M3771" s="360"/>
      <c r="N3771" s="344">
        <v>0</v>
      </c>
      <c r="O3771" s="360"/>
      <c r="P3771" s="344">
        <v>0</v>
      </c>
      <c r="Q3771" s="360"/>
      <c r="R3771" s="344">
        <v>0</v>
      </c>
    </row>
    <row r="3772" spans="1:18">
      <c r="A3772" s="296">
        <v>2607166</v>
      </c>
      <c r="B3772" s="343" t="s">
        <v>3800</v>
      </c>
      <c r="C3772" s="296" t="s">
        <v>26</v>
      </c>
      <c r="D3772" s="344">
        <v>933205.96</v>
      </c>
      <c r="E3772" s="360"/>
      <c r="F3772" s="344">
        <v>0</v>
      </c>
      <c r="G3772" s="360"/>
      <c r="H3772" s="344">
        <v>0</v>
      </c>
      <c r="I3772" s="360"/>
      <c r="J3772" s="344">
        <v>0</v>
      </c>
      <c r="K3772" s="360"/>
      <c r="L3772" s="344">
        <v>0</v>
      </c>
      <c r="M3772" s="360"/>
      <c r="N3772" s="344">
        <v>0</v>
      </c>
      <c r="O3772" s="360"/>
      <c r="P3772" s="344">
        <v>0</v>
      </c>
      <c r="Q3772" s="360"/>
      <c r="R3772" s="344">
        <v>0</v>
      </c>
    </row>
    <row r="3773" spans="1:18">
      <c r="A3773" s="296">
        <v>2607153</v>
      </c>
      <c r="B3773" s="343" t="s">
        <v>3801</v>
      </c>
      <c r="C3773" s="296" t="s">
        <v>26</v>
      </c>
      <c r="D3773" s="344">
        <v>923283.53</v>
      </c>
      <c r="E3773" s="360"/>
      <c r="F3773" s="344">
        <v>0</v>
      </c>
      <c r="G3773" s="360"/>
      <c r="H3773" s="344">
        <v>0</v>
      </c>
      <c r="I3773" s="360"/>
      <c r="J3773" s="344">
        <v>0</v>
      </c>
      <c r="K3773" s="360"/>
      <c r="L3773" s="344">
        <v>0</v>
      </c>
      <c r="M3773" s="360"/>
      <c r="N3773" s="344">
        <v>0</v>
      </c>
      <c r="O3773" s="360"/>
      <c r="P3773" s="344">
        <v>0</v>
      </c>
      <c r="Q3773" s="360"/>
      <c r="R3773" s="344">
        <v>0</v>
      </c>
    </row>
    <row r="3774" spans="1:18">
      <c r="A3774" s="296">
        <v>2607218</v>
      </c>
      <c r="B3774" s="343" t="s">
        <v>3802</v>
      </c>
      <c r="C3774" s="296" t="s">
        <v>26</v>
      </c>
      <c r="D3774" s="344">
        <v>803897.59</v>
      </c>
      <c r="E3774" s="360"/>
      <c r="F3774" s="344">
        <v>0</v>
      </c>
      <c r="G3774" s="360"/>
      <c r="H3774" s="344">
        <v>0</v>
      </c>
      <c r="I3774" s="360"/>
      <c r="J3774" s="344">
        <v>0</v>
      </c>
      <c r="K3774" s="360"/>
      <c r="L3774" s="344">
        <v>0</v>
      </c>
      <c r="M3774" s="360"/>
      <c r="N3774" s="344">
        <v>0</v>
      </c>
      <c r="O3774" s="360"/>
      <c r="P3774" s="344">
        <v>0</v>
      </c>
      <c r="Q3774" s="360"/>
      <c r="R3774" s="344">
        <v>0</v>
      </c>
    </row>
    <row r="3775" spans="1:18">
      <c r="A3775" s="296">
        <v>2607170</v>
      </c>
      <c r="B3775" s="343" t="s">
        <v>3803</v>
      </c>
      <c r="C3775" s="296" t="s">
        <v>26</v>
      </c>
      <c r="D3775" s="344">
        <v>1108504.79</v>
      </c>
      <c r="E3775" s="360"/>
      <c r="F3775" s="344">
        <v>0</v>
      </c>
      <c r="G3775" s="360"/>
      <c r="H3775" s="344">
        <v>0</v>
      </c>
      <c r="I3775" s="360"/>
      <c r="J3775" s="344">
        <v>0</v>
      </c>
      <c r="K3775" s="360"/>
      <c r="L3775" s="344">
        <v>0</v>
      </c>
      <c r="M3775" s="360"/>
      <c r="N3775" s="344">
        <v>0</v>
      </c>
      <c r="O3775" s="360"/>
      <c r="P3775" s="344">
        <v>0</v>
      </c>
      <c r="Q3775" s="360"/>
      <c r="R3775" s="344">
        <v>0</v>
      </c>
    </row>
    <row r="3776" spans="1:18">
      <c r="A3776" s="296">
        <v>2607157</v>
      </c>
      <c r="B3776" s="343" t="s">
        <v>3804</v>
      </c>
      <c r="C3776" s="296" t="s">
        <v>26</v>
      </c>
      <c r="D3776" s="344">
        <v>816079.46</v>
      </c>
      <c r="E3776" s="360"/>
      <c r="F3776" s="344">
        <v>0</v>
      </c>
      <c r="G3776" s="360"/>
      <c r="H3776" s="344">
        <v>0</v>
      </c>
      <c r="I3776" s="360"/>
      <c r="J3776" s="344">
        <v>0</v>
      </c>
      <c r="K3776" s="360"/>
      <c r="L3776" s="344">
        <v>0</v>
      </c>
      <c r="M3776" s="360"/>
      <c r="N3776" s="344">
        <v>0</v>
      </c>
      <c r="O3776" s="360"/>
      <c r="P3776" s="344">
        <v>0</v>
      </c>
      <c r="Q3776" s="360"/>
      <c r="R3776" s="344">
        <v>0</v>
      </c>
    </row>
    <row r="3777" spans="1:18">
      <c r="A3777" s="296">
        <v>2607222</v>
      </c>
      <c r="B3777" s="343" t="s">
        <v>3805</v>
      </c>
      <c r="C3777" s="296" t="s">
        <v>26</v>
      </c>
      <c r="D3777" s="344">
        <v>708303.3</v>
      </c>
      <c r="E3777" s="360"/>
      <c r="F3777" s="344">
        <v>0</v>
      </c>
      <c r="G3777" s="360"/>
      <c r="H3777" s="344">
        <v>0</v>
      </c>
      <c r="I3777" s="360"/>
      <c r="J3777" s="344">
        <v>0</v>
      </c>
      <c r="K3777" s="360"/>
      <c r="L3777" s="344">
        <v>0</v>
      </c>
      <c r="M3777" s="360"/>
      <c r="N3777" s="344">
        <v>0</v>
      </c>
      <c r="O3777" s="360"/>
      <c r="P3777" s="344">
        <v>0</v>
      </c>
      <c r="Q3777" s="360"/>
      <c r="R3777" s="344">
        <v>0</v>
      </c>
    </row>
    <row r="3778" spans="1:18">
      <c r="A3778" s="296">
        <v>2607174</v>
      </c>
      <c r="B3778" s="343" t="s">
        <v>3806</v>
      </c>
      <c r="C3778" s="296" t="s">
        <v>26</v>
      </c>
      <c r="D3778" s="344">
        <v>978991.47</v>
      </c>
      <c r="E3778" s="360"/>
      <c r="F3778" s="344">
        <v>0</v>
      </c>
      <c r="G3778" s="360"/>
      <c r="H3778" s="344">
        <v>0</v>
      </c>
      <c r="I3778" s="360"/>
      <c r="J3778" s="344">
        <v>0</v>
      </c>
      <c r="K3778" s="360"/>
      <c r="L3778" s="344">
        <v>0</v>
      </c>
      <c r="M3778" s="360"/>
      <c r="N3778" s="344">
        <v>0</v>
      </c>
      <c r="O3778" s="360"/>
      <c r="P3778" s="344">
        <v>0</v>
      </c>
      <c r="Q3778" s="360"/>
      <c r="R3778" s="344">
        <v>0</v>
      </c>
    </row>
    <row r="3779" spans="1:18">
      <c r="A3779" s="296">
        <v>2607228</v>
      </c>
      <c r="B3779" s="343" t="s">
        <v>3807</v>
      </c>
      <c r="C3779" s="296" t="s">
        <v>26</v>
      </c>
      <c r="D3779" s="344">
        <v>672428.88</v>
      </c>
      <c r="E3779" s="360"/>
      <c r="F3779" s="344">
        <v>0</v>
      </c>
      <c r="G3779" s="360"/>
      <c r="H3779" s="344">
        <v>0</v>
      </c>
      <c r="I3779" s="360"/>
      <c r="J3779" s="344">
        <v>0</v>
      </c>
      <c r="K3779" s="360"/>
      <c r="L3779" s="344">
        <v>0</v>
      </c>
      <c r="M3779" s="360"/>
      <c r="N3779" s="344">
        <v>0</v>
      </c>
      <c r="O3779" s="360"/>
      <c r="P3779" s="344">
        <v>0</v>
      </c>
      <c r="Q3779" s="360"/>
      <c r="R3779" s="344">
        <v>0</v>
      </c>
    </row>
    <row r="3780" spans="1:18">
      <c r="A3780" s="296">
        <v>2607211</v>
      </c>
      <c r="B3780" s="343" t="s">
        <v>3808</v>
      </c>
      <c r="C3780" s="296" t="s">
        <v>26</v>
      </c>
      <c r="D3780" s="344">
        <v>587087.56999999995</v>
      </c>
      <c r="E3780" s="360"/>
      <c r="F3780" s="344">
        <v>0</v>
      </c>
      <c r="G3780" s="360"/>
      <c r="H3780" s="344">
        <v>0</v>
      </c>
      <c r="I3780" s="360"/>
      <c r="J3780" s="344">
        <v>0</v>
      </c>
      <c r="K3780" s="360"/>
      <c r="L3780" s="344">
        <v>0</v>
      </c>
      <c r="M3780" s="360"/>
      <c r="N3780" s="344">
        <v>0</v>
      </c>
      <c r="O3780" s="360"/>
      <c r="P3780" s="344">
        <v>0</v>
      </c>
      <c r="Q3780" s="360"/>
      <c r="R3780" s="344">
        <v>0</v>
      </c>
    </row>
    <row r="3781" spans="1:18">
      <c r="A3781" s="296">
        <v>2607163</v>
      </c>
      <c r="B3781" s="343" t="s">
        <v>3809</v>
      </c>
      <c r="C3781" s="296" t="s">
        <v>26</v>
      </c>
      <c r="D3781" s="344">
        <v>811394.51</v>
      </c>
      <c r="E3781" s="360"/>
      <c r="F3781" s="344">
        <v>0</v>
      </c>
      <c r="G3781" s="360"/>
      <c r="H3781" s="344">
        <v>0</v>
      </c>
      <c r="I3781" s="360"/>
      <c r="J3781" s="344">
        <v>0</v>
      </c>
      <c r="K3781" s="360"/>
      <c r="L3781" s="344">
        <v>0</v>
      </c>
      <c r="M3781" s="360"/>
      <c r="N3781" s="344">
        <v>0</v>
      </c>
      <c r="O3781" s="360"/>
      <c r="P3781" s="344">
        <v>0</v>
      </c>
      <c r="Q3781" s="360"/>
      <c r="R3781" s="344">
        <v>0</v>
      </c>
    </row>
    <row r="3782" spans="1:18">
      <c r="A3782" s="296">
        <v>2607150</v>
      </c>
      <c r="B3782" s="343" t="s">
        <v>3810</v>
      </c>
      <c r="C3782" s="296" t="s">
        <v>26</v>
      </c>
      <c r="D3782" s="344">
        <v>855547.14</v>
      </c>
      <c r="E3782" s="360"/>
      <c r="F3782" s="344">
        <v>0</v>
      </c>
      <c r="G3782" s="360"/>
      <c r="H3782" s="344">
        <v>0</v>
      </c>
      <c r="I3782" s="360"/>
      <c r="J3782" s="344">
        <v>0</v>
      </c>
      <c r="K3782" s="360"/>
      <c r="L3782" s="344">
        <v>0</v>
      </c>
      <c r="M3782" s="360"/>
      <c r="N3782" s="344">
        <v>0</v>
      </c>
      <c r="O3782" s="360"/>
      <c r="P3782" s="344">
        <v>0</v>
      </c>
      <c r="Q3782" s="360"/>
      <c r="R3782" s="344">
        <v>0</v>
      </c>
    </row>
    <row r="3783" spans="1:18">
      <c r="A3783" s="296">
        <v>2607215</v>
      </c>
      <c r="B3783" s="343" t="s">
        <v>3811</v>
      </c>
      <c r="C3783" s="296" t="s">
        <v>26</v>
      </c>
      <c r="D3783" s="344">
        <v>740253.06</v>
      </c>
      <c r="E3783" s="360"/>
      <c r="F3783" s="344">
        <v>0</v>
      </c>
      <c r="G3783" s="360"/>
      <c r="H3783" s="344">
        <v>0</v>
      </c>
      <c r="I3783" s="360"/>
      <c r="J3783" s="344">
        <v>0</v>
      </c>
      <c r="K3783" s="360"/>
      <c r="L3783" s="344">
        <v>0</v>
      </c>
      <c r="M3783" s="360"/>
      <c r="N3783" s="344">
        <v>0</v>
      </c>
      <c r="O3783" s="360"/>
      <c r="P3783" s="344">
        <v>0</v>
      </c>
      <c r="Q3783" s="360"/>
      <c r="R3783" s="344">
        <v>0</v>
      </c>
    </row>
    <row r="3784" spans="1:18">
      <c r="A3784" s="296">
        <v>2607167</v>
      </c>
      <c r="B3784" s="343" t="s">
        <v>3812</v>
      </c>
      <c r="C3784" s="296" t="s">
        <v>26</v>
      </c>
      <c r="D3784" s="344">
        <v>1023005.34</v>
      </c>
      <c r="E3784" s="360">
        <v>0.56169999999999998</v>
      </c>
      <c r="F3784" s="344">
        <v>59.59</v>
      </c>
      <c r="G3784" s="360">
        <v>0.58950000000000002</v>
      </c>
      <c r="H3784" s="344">
        <v>63.72</v>
      </c>
      <c r="I3784" s="360">
        <v>0.55130000000000001</v>
      </c>
      <c r="J3784" s="344">
        <v>73.42</v>
      </c>
      <c r="K3784" s="360">
        <v>1E-4</v>
      </c>
      <c r="L3784" s="344">
        <v>68.64</v>
      </c>
      <c r="M3784" s="360">
        <v>0</v>
      </c>
      <c r="N3784" s="344">
        <v>62.17</v>
      </c>
      <c r="O3784" s="360">
        <v>0.56489999999999996</v>
      </c>
      <c r="P3784" s="344">
        <v>66.459999999999994</v>
      </c>
      <c r="Q3784" s="360">
        <v>2.0000000000000001E-4</v>
      </c>
      <c r="R3784" s="344">
        <v>66.319999999999993</v>
      </c>
    </row>
    <row r="3785" spans="1:18">
      <c r="A3785" s="296">
        <v>2607154</v>
      </c>
      <c r="B3785" s="343" t="s">
        <v>3813</v>
      </c>
      <c r="C3785" s="296" t="s">
        <v>26</v>
      </c>
      <c r="D3785" s="344">
        <v>1018119.6</v>
      </c>
      <c r="E3785" s="360">
        <v>0.67979999999999996</v>
      </c>
      <c r="F3785" s="344">
        <v>49.81</v>
      </c>
      <c r="G3785" s="360">
        <v>0.70509999999999995</v>
      </c>
      <c r="H3785" s="344">
        <v>52.41</v>
      </c>
      <c r="I3785" s="360">
        <v>0.67010000000000003</v>
      </c>
      <c r="J3785" s="344">
        <v>63.49</v>
      </c>
      <c r="K3785" s="360">
        <v>0</v>
      </c>
      <c r="L3785" s="344">
        <v>57.34</v>
      </c>
      <c r="M3785" s="360">
        <v>0</v>
      </c>
      <c r="N3785" s="344">
        <v>51.48</v>
      </c>
      <c r="O3785" s="360">
        <v>0.68220000000000003</v>
      </c>
      <c r="P3785" s="344">
        <v>55.29</v>
      </c>
      <c r="Q3785" s="360">
        <v>0</v>
      </c>
      <c r="R3785" s="344">
        <v>54.02</v>
      </c>
    </row>
    <row r="3786" spans="1:18">
      <c r="A3786" s="296">
        <v>2607219</v>
      </c>
      <c r="B3786" s="343" t="s">
        <v>3814</v>
      </c>
      <c r="C3786" s="296" t="s">
        <v>26</v>
      </c>
      <c r="D3786" s="344">
        <v>883870.16</v>
      </c>
      <c r="E3786" s="360">
        <v>0.70009999999999994</v>
      </c>
      <c r="F3786" s="344">
        <v>88.76</v>
      </c>
      <c r="G3786" s="360">
        <v>0.72350000000000003</v>
      </c>
      <c r="H3786" s="344">
        <v>92.93</v>
      </c>
      <c r="I3786" s="360">
        <v>0.69110000000000005</v>
      </c>
      <c r="J3786" s="344">
        <v>113.63</v>
      </c>
      <c r="K3786" s="360">
        <v>1E-4</v>
      </c>
      <c r="L3786" s="344">
        <v>101.83</v>
      </c>
      <c r="M3786" s="360">
        <v>0</v>
      </c>
      <c r="N3786" s="344">
        <v>91.35</v>
      </c>
      <c r="O3786" s="360">
        <v>0.70289999999999997</v>
      </c>
      <c r="P3786" s="344">
        <v>98.17</v>
      </c>
      <c r="Q3786" s="360">
        <v>1E-4</v>
      </c>
      <c r="R3786" s="344">
        <v>95.53</v>
      </c>
    </row>
    <row r="3787" spans="1:18">
      <c r="A3787" s="296">
        <v>2607171</v>
      </c>
      <c r="B3787" s="343" t="s">
        <v>3815</v>
      </c>
      <c r="C3787" s="296" t="s">
        <v>26</v>
      </c>
      <c r="D3787" s="344">
        <v>1224449.07</v>
      </c>
      <c r="E3787" s="360">
        <v>0.79400000000000004</v>
      </c>
      <c r="F3787" s="344">
        <v>79</v>
      </c>
      <c r="G3787" s="360">
        <v>0.81279999999999997</v>
      </c>
      <c r="H3787" s="344">
        <v>81.62</v>
      </c>
      <c r="I3787" s="360">
        <v>0.78669999999999995</v>
      </c>
      <c r="J3787" s="344">
        <v>103.71</v>
      </c>
      <c r="K3787" s="360">
        <v>0</v>
      </c>
      <c r="L3787" s="344">
        <v>90.56</v>
      </c>
      <c r="M3787" s="360">
        <v>0</v>
      </c>
      <c r="N3787" s="344">
        <v>80.7</v>
      </c>
      <c r="O3787" s="360">
        <v>0.79569999999999996</v>
      </c>
      <c r="P3787" s="344">
        <v>87.01</v>
      </c>
      <c r="Q3787" s="360">
        <v>0</v>
      </c>
      <c r="R3787" s="344">
        <v>83.25</v>
      </c>
    </row>
    <row r="3788" spans="1:18">
      <c r="A3788" s="296">
        <v>2607158</v>
      </c>
      <c r="B3788" s="343" t="s">
        <v>3816</v>
      </c>
      <c r="C3788" s="296" t="s">
        <v>26</v>
      </c>
      <c r="D3788" s="344">
        <v>897310.07</v>
      </c>
      <c r="E3788" s="360">
        <v>0.8518</v>
      </c>
      <c r="F3788" s="344">
        <v>184.21</v>
      </c>
      <c r="G3788" s="360">
        <v>0.86560000000000004</v>
      </c>
      <c r="H3788" s="344">
        <v>188.42</v>
      </c>
      <c r="I3788" s="360">
        <v>0.84619999999999995</v>
      </c>
      <c r="J3788" s="344">
        <v>245.19</v>
      </c>
      <c r="K3788" s="360">
        <v>0</v>
      </c>
      <c r="L3788" s="344">
        <v>210.41</v>
      </c>
      <c r="M3788" s="360">
        <v>0</v>
      </c>
      <c r="N3788" s="344">
        <v>186.84</v>
      </c>
      <c r="O3788" s="360">
        <v>0.85340000000000005</v>
      </c>
      <c r="P3788" s="344">
        <v>201.87</v>
      </c>
      <c r="Q3788" s="360">
        <v>0</v>
      </c>
      <c r="R3788" s="344">
        <v>191.05</v>
      </c>
    </row>
    <row r="3789" spans="1:18">
      <c r="A3789" s="296">
        <v>2607223</v>
      </c>
      <c r="B3789" s="343" t="s">
        <v>3817</v>
      </c>
      <c r="C3789" s="296" t="s">
        <v>26</v>
      </c>
      <c r="D3789" s="344">
        <v>778889.11</v>
      </c>
      <c r="E3789" s="360">
        <v>0.90349999999999997</v>
      </c>
      <c r="F3789" s="344">
        <v>174.56</v>
      </c>
      <c r="G3789" s="360">
        <v>0.91339999999999999</v>
      </c>
      <c r="H3789" s="344">
        <v>177.25</v>
      </c>
      <c r="I3789" s="360">
        <v>0.89949999999999997</v>
      </c>
      <c r="J3789" s="344">
        <v>235.39</v>
      </c>
      <c r="K3789" s="360">
        <v>0</v>
      </c>
      <c r="L3789" s="344">
        <v>199.28</v>
      </c>
      <c r="M3789" s="360">
        <v>0</v>
      </c>
      <c r="N3789" s="344">
        <v>176.31</v>
      </c>
      <c r="O3789" s="360">
        <v>0.90429999999999999</v>
      </c>
      <c r="P3789" s="344">
        <v>190.86</v>
      </c>
      <c r="Q3789" s="360">
        <v>0</v>
      </c>
      <c r="R3789" s="344">
        <v>178.92</v>
      </c>
    </row>
    <row r="3790" spans="1:18">
      <c r="A3790" s="296">
        <v>2607175</v>
      </c>
      <c r="B3790" s="343" t="s">
        <v>3818</v>
      </c>
      <c r="C3790" s="296" t="s">
        <v>26</v>
      </c>
      <c r="D3790" s="344">
        <v>1076599.2</v>
      </c>
      <c r="E3790" s="360">
        <v>0.89049999999999996</v>
      </c>
      <c r="F3790" s="344">
        <v>254.42</v>
      </c>
      <c r="G3790" s="360">
        <v>0.90110000000000001</v>
      </c>
      <c r="H3790" s="344">
        <v>258.7</v>
      </c>
      <c r="I3790" s="360">
        <v>0.88619999999999999</v>
      </c>
      <c r="J3790" s="344">
        <v>341.88</v>
      </c>
      <c r="K3790" s="360">
        <v>0</v>
      </c>
      <c r="L3790" s="344">
        <v>290.3</v>
      </c>
      <c r="M3790" s="360">
        <v>0</v>
      </c>
      <c r="N3790" s="344">
        <v>257.10000000000002</v>
      </c>
      <c r="O3790" s="360">
        <v>0.89170000000000005</v>
      </c>
      <c r="P3790" s="344">
        <v>278.17</v>
      </c>
      <c r="Q3790" s="360">
        <v>0</v>
      </c>
      <c r="R3790" s="344">
        <v>261.39</v>
      </c>
    </row>
    <row r="3791" spans="1:18">
      <c r="A3791" s="296">
        <v>2607151</v>
      </c>
      <c r="B3791" s="343" t="s">
        <v>3819</v>
      </c>
      <c r="C3791" s="296" t="s">
        <v>26</v>
      </c>
      <c r="D3791" s="344">
        <v>1025490.12</v>
      </c>
      <c r="E3791" s="360">
        <v>0.92649999999999999</v>
      </c>
      <c r="F3791" s="344">
        <v>245.39</v>
      </c>
      <c r="G3791" s="360">
        <v>0.93430000000000002</v>
      </c>
      <c r="H3791" s="344">
        <v>248.3</v>
      </c>
      <c r="I3791" s="360">
        <v>0.92330000000000001</v>
      </c>
      <c r="J3791" s="344">
        <v>332.72</v>
      </c>
      <c r="K3791" s="360">
        <v>0</v>
      </c>
      <c r="L3791" s="344">
        <v>279.95</v>
      </c>
      <c r="M3791" s="360">
        <v>0</v>
      </c>
      <c r="N3791" s="344">
        <v>247.3</v>
      </c>
      <c r="O3791" s="360">
        <v>0.92710000000000004</v>
      </c>
      <c r="P3791" s="344">
        <v>267.92</v>
      </c>
      <c r="Q3791" s="360">
        <v>0</v>
      </c>
      <c r="R3791" s="344">
        <v>250.09</v>
      </c>
    </row>
    <row r="3792" spans="1:18">
      <c r="A3792" s="296">
        <v>2607216</v>
      </c>
      <c r="B3792" s="343" t="s">
        <v>3820</v>
      </c>
      <c r="C3792" s="296" t="s">
        <v>26</v>
      </c>
      <c r="D3792" s="344">
        <v>892512.36</v>
      </c>
      <c r="E3792" s="360"/>
      <c r="F3792" s="344">
        <v>0</v>
      </c>
      <c r="G3792" s="360"/>
      <c r="H3792" s="344">
        <v>0</v>
      </c>
      <c r="I3792" s="360"/>
      <c r="J3792" s="344">
        <v>0</v>
      </c>
      <c r="K3792" s="360"/>
      <c r="L3792" s="344">
        <v>0</v>
      </c>
      <c r="M3792" s="360"/>
      <c r="N3792" s="344">
        <v>0</v>
      </c>
      <c r="O3792" s="360"/>
      <c r="P3792" s="344">
        <v>0</v>
      </c>
      <c r="Q3792" s="360"/>
      <c r="R3792" s="344">
        <v>0</v>
      </c>
    </row>
    <row r="3793" spans="1:18">
      <c r="A3793" s="296">
        <v>2607168</v>
      </c>
      <c r="B3793" s="343" t="s">
        <v>3821</v>
      </c>
      <c r="C3793" s="296" t="s">
        <v>26</v>
      </c>
      <c r="D3793" s="344">
        <v>1238686.58</v>
      </c>
      <c r="E3793" s="360"/>
      <c r="F3793" s="344">
        <v>0</v>
      </c>
      <c r="G3793" s="360"/>
      <c r="H3793" s="344">
        <v>0</v>
      </c>
      <c r="I3793" s="360"/>
      <c r="J3793" s="344">
        <v>0</v>
      </c>
      <c r="K3793" s="360"/>
      <c r="L3793" s="344">
        <v>0</v>
      </c>
      <c r="M3793" s="360"/>
      <c r="N3793" s="344">
        <v>0</v>
      </c>
      <c r="O3793" s="360"/>
      <c r="P3793" s="344">
        <v>0</v>
      </c>
      <c r="Q3793" s="360"/>
      <c r="R3793" s="344">
        <v>0</v>
      </c>
    </row>
    <row r="3794" spans="1:18">
      <c r="A3794" s="296">
        <v>2607155</v>
      </c>
      <c r="B3794" s="343" t="s">
        <v>3822</v>
      </c>
      <c r="C3794" s="296" t="s">
        <v>26</v>
      </c>
      <c r="D3794" s="344">
        <v>1223011.3400000001</v>
      </c>
      <c r="E3794" s="360"/>
      <c r="F3794" s="344">
        <v>0</v>
      </c>
      <c r="G3794" s="360"/>
      <c r="H3794" s="344">
        <v>0</v>
      </c>
      <c r="I3794" s="360"/>
      <c r="J3794" s="344">
        <v>0</v>
      </c>
      <c r="K3794" s="360"/>
      <c r="L3794" s="344">
        <v>0</v>
      </c>
      <c r="M3794" s="360"/>
      <c r="N3794" s="344">
        <v>0</v>
      </c>
      <c r="O3794" s="360"/>
      <c r="P3794" s="344">
        <v>0</v>
      </c>
      <c r="Q3794" s="360"/>
      <c r="R3794" s="344">
        <v>0</v>
      </c>
    </row>
    <row r="3795" spans="1:18">
      <c r="A3795" s="296">
        <v>2607220</v>
      </c>
      <c r="B3795" s="343" t="s">
        <v>3823</v>
      </c>
      <c r="C3795" s="296" t="s">
        <v>26</v>
      </c>
      <c r="D3795" s="344">
        <v>1060050.3899999999</v>
      </c>
      <c r="E3795" s="360"/>
      <c r="F3795" s="344">
        <v>0</v>
      </c>
      <c r="G3795" s="360"/>
      <c r="H3795" s="344">
        <v>0</v>
      </c>
      <c r="I3795" s="360"/>
      <c r="J3795" s="344">
        <v>0</v>
      </c>
      <c r="K3795" s="360"/>
      <c r="L3795" s="344">
        <v>0</v>
      </c>
      <c r="M3795" s="360"/>
      <c r="N3795" s="344">
        <v>0</v>
      </c>
      <c r="O3795" s="360"/>
      <c r="P3795" s="344">
        <v>0</v>
      </c>
      <c r="Q3795" s="360"/>
      <c r="R3795" s="344">
        <v>0</v>
      </c>
    </row>
    <row r="3796" spans="1:18">
      <c r="A3796" s="296">
        <v>2607172</v>
      </c>
      <c r="B3796" s="343" t="s">
        <v>3824</v>
      </c>
      <c r="C3796" s="296" t="s">
        <v>26</v>
      </c>
      <c r="D3796" s="344">
        <v>1468227.92</v>
      </c>
      <c r="E3796" s="360"/>
      <c r="F3796" s="344">
        <v>0</v>
      </c>
      <c r="G3796" s="360"/>
      <c r="H3796" s="344">
        <v>0</v>
      </c>
      <c r="I3796" s="360"/>
      <c r="J3796" s="344">
        <v>0</v>
      </c>
      <c r="K3796" s="360"/>
      <c r="L3796" s="344">
        <v>0</v>
      </c>
      <c r="M3796" s="360"/>
      <c r="N3796" s="344">
        <v>0</v>
      </c>
      <c r="O3796" s="360"/>
      <c r="P3796" s="344">
        <v>0</v>
      </c>
      <c r="Q3796" s="360"/>
      <c r="R3796" s="344">
        <v>0</v>
      </c>
    </row>
    <row r="3797" spans="1:18">
      <c r="A3797" s="296">
        <v>2607159</v>
      </c>
      <c r="B3797" s="343" t="s">
        <v>3825</v>
      </c>
      <c r="C3797" s="296" t="s">
        <v>26</v>
      </c>
      <c r="D3797" s="344">
        <v>1076336.24</v>
      </c>
      <c r="E3797" s="360"/>
      <c r="F3797" s="344">
        <v>0</v>
      </c>
      <c r="G3797" s="360"/>
      <c r="H3797" s="344">
        <v>0</v>
      </c>
      <c r="I3797" s="360"/>
      <c r="J3797" s="344">
        <v>0</v>
      </c>
      <c r="K3797" s="360"/>
      <c r="L3797" s="344">
        <v>0</v>
      </c>
      <c r="M3797" s="360"/>
      <c r="N3797" s="344">
        <v>0</v>
      </c>
      <c r="O3797" s="360"/>
      <c r="P3797" s="344">
        <v>0</v>
      </c>
      <c r="Q3797" s="360"/>
      <c r="R3797" s="344">
        <v>0</v>
      </c>
    </row>
    <row r="3798" spans="1:18">
      <c r="A3798" s="296">
        <v>2607224</v>
      </c>
      <c r="B3798" s="343" t="s">
        <v>3826</v>
      </c>
      <c r="C3798" s="296" t="s">
        <v>26</v>
      </c>
      <c r="D3798" s="344">
        <v>936195.91</v>
      </c>
      <c r="E3798" s="360"/>
      <c r="F3798" s="344">
        <v>0</v>
      </c>
      <c r="G3798" s="360"/>
      <c r="H3798" s="344">
        <v>0</v>
      </c>
      <c r="I3798" s="360"/>
      <c r="J3798" s="344">
        <v>0</v>
      </c>
      <c r="K3798" s="360"/>
      <c r="L3798" s="344">
        <v>0</v>
      </c>
      <c r="M3798" s="360"/>
      <c r="N3798" s="344">
        <v>0</v>
      </c>
      <c r="O3798" s="360"/>
      <c r="P3798" s="344">
        <v>0</v>
      </c>
      <c r="Q3798" s="360"/>
      <c r="R3798" s="344">
        <v>0</v>
      </c>
    </row>
    <row r="3799" spans="1:18">
      <c r="A3799" s="296">
        <v>2607176</v>
      </c>
      <c r="B3799" s="343" t="s">
        <v>3827</v>
      </c>
      <c r="C3799" s="296" t="s">
        <v>26</v>
      </c>
      <c r="D3799" s="344">
        <v>1297198.3899999999</v>
      </c>
      <c r="E3799" s="360"/>
      <c r="F3799" s="344">
        <v>0</v>
      </c>
      <c r="G3799" s="360"/>
      <c r="H3799" s="344">
        <v>0</v>
      </c>
      <c r="I3799" s="360"/>
      <c r="J3799" s="344">
        <v>0</v>
      </c>
      <c r="K3799" s="360"/>
      <c r="L3799" s="344">
        <v>0</v>
      </c>
      <c r="M3799" s="360"/>
      <c r="N3799" s="344">
        <v>0</v>
      </c>
      <c r="O3799" s="360"/>
      <c r="P3799" s="344">
        <v>0</v>
      </c>
      <c r="Q3799" s="360"/>
      <c r="R3799" s="344">
        <v>0</v>
      </c>
    </row>
    <row r="3800" spans="1:18">
      <c r="A3800" s="296">
        <v>2607225</v>
      </c>
      <c r="B3800" s="343" t="s">
        <v>3828</v>
      </c>
      <c r="C3800" s="296" t="s">
        <v>26</v>
      </c>
      <c r="D3800" s="344">
        <v>505738.44</v>
      </c>
      <c r="E3800" s="360"/>
      <c r="F3800" s="344">
        <v>0</v>
      </c>
      <c r="G3800" s="360"/>
      <c r="H3800" s="344">
        <v>0</v>
      </c>
      <c r="I3800" s="360"/>
      <c r="J3800" s="344">
        <v>0</v>
      </c>
      <c r="K3800" s="360"/>
      <c r="L3800" s="344">
        <v>0</v>
      </c>
      <c r="M3800" s="360"/>
      <c r="N3800" s="344">
        <v>0</v>
      </c>
      <c r="O3800" s="360"/>
      <c r="P3800" s="344">
        <v>0</v>
      </c>
      <c r="Q3800" s="360"/>
      <c r="R3800" s="344">
        <v>0</v>
      </c>
    </row>
    <row r="3801" spans="1:18">
      <c r="A3801" s="296">
        <v>2607208</v>
      </c>
      <c r="B3801" s="343" t="s">
        <v>3829</v>
      </c>
      <c r="C3801" s="296" t="s">
        <v>26</v>
      </c>
      <c r="D3801" s="344">
        <v>440245.75</v>
      </c>
      <c r="E3801" s="360"/>
      <c r="F3801" s="344">
        <v>0</v>
      </c>
      <c r="G3801" s="360"/>
      <c r="H3801" s="344">
        <v>0</v>
      </c>
      <c r="I3801" s="360"/>
      <c r="J3801" s="344">
        <v>0</v>
      </c>
      <c r="K3801" s="360"/>
      <c r="L3801" s="344">
        <v>0</v>
      </c>
      <c r="M3801" s="360"/>
      <c r="N3801" s="344">
        <v>0</v>
      </c>
      <c r="O3801" s="360"/>
      <c r="P3801" s="344">
        <v>0</v>
      </c>
      <c r="Q3801" s="360"/>
      <c r="R3801" s="344">
        <v>0</v>
      </c>
    </row>
    <row r="3802" spans="1:18">
      <c r="A3802" s="296">
        <v>2607160</v>
      </c>
      <c r="B3802" s="343" t="s">
        <v>3830</v>
      </c>
      <c r="C3802" s="296" t="s">
        <v>26</v>
      </c>
      <c r="D3802" s="344">
        <v>608330.72</v>
      </c>
      <c r="E3802" s="360"/>
      <c r="F3802" s="344">
        <v>0</v>
      </c>
      <c r="G3802" s="360"/>
      <c r="H3802" s="344">
        <v>0</v>
      </c>
      <c r="I3802" s="360"/>
      <c r="J3802" s="344">
        <v>0</v>
      </c>
      <c r="K3802" s="360"/>
      <c r="L3802" s="344">
        <v>0</v>
      </c>
      <c r="M3802" s="360"/>
      <c r="N3802" s="344">
        <v>0</v>
      </c>
      <c r="O3802" s="360"/>
      <c r="P3802" s="344">
        <v>0</v>
      </c>
      <c r="Q3802" s="360"/>
      <c r="R3802" s="344">
        <v>0</v>
      </c>
    </row>
    <row r="3803" spans="1:18">
      <c r="A3803" s="296">
        <v>2607229</v>
      </c>
      <c r="B3803" s="343" t="s">
        <v>3831</v>
      </c>
      <c r="C3803" s="296" t="s">
        <v>26</v>
      </c>
      <c r="D3803" s="344">
        <v>641532.46</v>
      </c>
      <c r="E3803" s="360"/>
      <c r="F3803" s="344">
        <v>0</v>
      </c>
      <c r="G3803" s="360"/>
      <c r="H3803" s="344">
        <v>0</v>
      </c>
      <c r="I3803" s="360"/>
      <c r="J3803" s="344">
        <v>0</v>
      </c>
      <c r="K3803" s="360"/>
      <c r="L3803" s="344">
        <v>0</v>
      </c>
      <c r="M3803" s="360"/>
      <c r="N3803" s="344">
        <v>0</v>
      </c>
      <c r="O3803" s="360"/>
      <c r="P3803" s="344">
        <v>0</v>
      </c>
      <c r="Q3803" s="360"/>
      <c r="R3803" s="344">
        <v>0</v>
      </c>
    </row>
    <row r="3804" spans="1:18">
      <c r="A3804" s="296">
        <v>2607212</v>
      </c>
      <c r="B3804" s="343" t="s">
        <v>3832</v>
      </c>
      <c r="C3804" s="296" t="s">
        <v>26</v>
      </c>
      <c r="D3804" s="344">
        <v>558526.44999999995</v>
      </c>
      <c r="E3804" s="360">
        <v>7.5999999999999998E-2</v>
      </c>
      <c r="F3804" s="344">
        <v>69.34</v>
      </c>
      <c r="G3804" s="360">
        <v>9.5299999999999996E-2</v>
      </c>
      <c r="H3804" s="344">
        <v>82.87</v>
      </c>
      <c r="I3804" s="360">
        <v>7.9799999999999996E-2</v>
      </c>
      <c r="J3804" s="344">
        <v>75.87</v>
      </c>
      <c r="K3804" s="360">
        <v>1E-4</v>
      </c>
      <c r="L3804" s="344">
        <v>97.59</v>
      </c>
      <c r="M3804" s="360">
        <v>0</v>
      </c>
      <c r="N3804" s="344">
        <v>99.74</v>
      </c>
      <c r="O3804" s="360">
        <v>6.6199999999999995E-2</v>
      </c>
      <c r="P3804" s="344">
        <v>95.62</v>
      </c>
      <c r="Q3804" s="360">
        <v>1E-4</v>
      </c>
      <c r="R3804" s="344">
        <v>102.3</v>
      </c>
    </row>
    <row r="3805" spans="1:18">
      <c r="A3805" s="296">
        <v>2607164</v>
      </c>
      <c r="B3805" s="343" t="s">
        <v>3833</v>
      </c>
      <c r="C3805" s="296" t="s">
        <v>26</v>
      </c>
      <c r="D3805" s="344">
        <v>769359.94</v>
      </c>
      <c r="E3805" s="360">
        <v>9.01E-2</v>
      </c>
      <c r="F3805" s="344">
        <v>57.03</v>
      </c>
      <c r="G3805" s="360">
        <v>0.1157</v>
      </c>
      <c r="H3805" s="344">
        <v>68.47</v>
      </c>
      <c r="I3805" s="360">
        <v>9.64E-2</v>
      </c>
      <c r="J3805" s="344">
        <v>63.3</v>
      </c>
      <c r="K3805" s="360">
        <v>0</v>
      </c>
      <c r="L3805" s="344">
        <v>83.14</v>
      </c>
      <c r="M3805" s="360">
        <v>0</v>
      </c>
      <c r="N3805" s="344">
        <v>86.11</v>
      </c>
      <c r="O3805" s="360">
        <v>7.6600000000000001E-2</v>
      </c>
      <c r="P3805" s="344">
        <v>81.34</v>
      </c>
      <c r="Q3805" s="360">
        <v>0</v>
      </c>
      <c r="R3805" s="344">
        <v>86.58</v>
      </c>
    </row>
    <row r="3806" spans="1:18">
      <c r="A3806" s="296">
        <v>2607207</v>
      </c>
      <c r="B3806" s="343" t="s">
        <v>3834</v>
      </c>
      <c r="C3806" s="296" t="s">
        <v>222</v>
      </c>
      <c r="D3806" s="344">
        <v>181.31</v>
      </c>
      <c r="E3806" s="360">
        <v>4.7199999999999999E-2</v>
      </c>
      <c r="F3806" s="344">
        <v>106.74</v>
      </c>
      <c r="G3806" s="360">
        <v>6.1899999999999997E-2</v>
      </c>
      <c r="H3806" s="344">
        <v>129.62</v>
      </c>
      <c r="I3806" s="360">
        <v>5.0999999999999997E-2</v>
      </c>
      <c r="J3806" s="344">
        <v>117.01</v>
      </c>
      <c r="K3806" s="360">
        <v>1E-4</v>
      </c>
      <c r="L3806" s="344">
        <v>159.59</v>
      </c>
      <c r="M3806" s="360">
        <v>0</v>
      </c>
      <c r="N3806" s="344">
        <v>167.47</v>
      </c>
      <c r="O3806" s="360">
        <v>3.9399999999999998E-2</v>
      </c>
      <c r="P3806" s="344">
        <v>156.35</v>
      </c>
      <c r="Q3806" s="360">
        <v>1E-4</v>
      </c>
      <c r="R3806" s="344">
        <v>167.26</v>
      </c>
    </row>
    <row r="3807" spans="1:18">
      <c r="A3807" s="296">
        <v>2607206</v>
      </c>
      <c r="B3807" s="343" t="s">
        <v>3835</v>
      </c>
      <c r="C3807" s="296" t="s">
        <v>222</v>
      </c>
      <c r="D3807" s="344">
        <v>176.62</v>
      </c>
      <c r="E3807" s="360">
        <v>5.2200000000000003E-2</v>
      </c>
      <c r="F3807" s="344">
        <v>94.44</v>
      </c>
      <c r="G3807" s="360">
        <v>6.9900000000000004E-2</v>
      </c>
      <c r="H3807" s="344">
        <v>115.24</v>
      </c>
      <c r="I3807" s="360">
        <v>5.7299999999999997E-2</v>
      </c>
      <c r="J3807" s="344">
        <v>104.46</v>
      </c>
      <c r="K3807" s="360">
        <v>0</v>
      </c>
      <c r="L3807" s="344">
        <v>145.16</v>
      </c>
      <c r="M3807" s="360">
        <v>0</v>
      </c>
      <c r="N3807" s="344">
        <v>153.86000000000001</v>
      </c>
      <c r="O3807" s="360">
        <v>4.2900000000000001E-2</v>
      </c>
      <c r="P3807" s="344">
        <v>142.1</v>
      </c>
      <c r="Q3807" s="360">
        <v>0</v>
      </c>
      <c r="R3807" s="344">
        <v>151.56</v>
      </c>
    </row>
    <row r="3808" spans="1:18">
      <c r="A3808" s="296">
        <v>2607344</v>
      </c>
      <c r="B3808" s="343" t="s">
        <v>3836</v>
      </c>
      <c r="C3808" s="296" t="s">
        <v>26</v>
      </c>
      <c r="D3808" s="344">
        <v>239.99</v>
      </c>
      <c r="E3808" s="360">
        <v>3.0800000000000001E-2</v>
      </c>
      <c r="F3808" s="344">
        <v>159.1</v>
      </c>
      <c r="G3808" s="360">
        <v>4.1500000000000002E-2</v>
      </c>
      <c r="H3808" s="344">
        <v>195.06</v>
      </c>
      <c r="I3808" s="360">
        <v>3.39E-2</v>
      </c>
      <c r="J3808" s="344">
        <v>174.58</v>
      </c>
      <c r="K3808" s="360">
        <v>1E-4</v>
      </c>
      <c r="L3808" s="344">
        <v>246.38</v>
      </c>
      <c r="M3808" s="360">
        <v>0</v>
      </c>
      <c r="N3808" s="344">
        <v>262.26</v>
      </c>
      <c r="O3808" s="360">
        <v>2.52E-2</v>
      </c>
      <c r="P3808" s="344">
        <v>241.37</v>
      </c>
      <c r="Q3808" s="360">
        <v>0</v>
      </c>
      <c r="R3808" s="344">
        <v>258.16000000000003</v>
      </c>
    </row>
    <row r="3809" spans="1:18">
      <c r="A3809" s="296">
        <v>2607339</v>
      </c>
      <c r="B3809" s="343" t="s">
        <v>3837</v>
      </c>
      <c r="C3809" s="296" t="s">
        <v>26</v>
      </c>
      <c r="D3809" s="344">
        <v>164.88</v>
      </c>
      <c r="E3809" s="360">
        <v>3.2899999999999999E-2</v>
      </c>
      <c r="F3809" s="344">
        <v>146.85</v>
      </c>
      <c r="G3809" s="360">
        <v>4.4900000000000002E-2</v>
      </c>
      <c r="H3809" s="344">
        <v>180.75</v>
      </c>
      <c r="I3809" s="360">
        <v>3.6499999999999998E-2</v>
      </c>
      <c r="J3809" s="344">
        <v>162.09</v>
      </c>
      <c r="K3809" s="360">
        <v>0</v>
      </c>
      <c r="L3809" s="344">
        <v>232.02</v>
      </c>
      <c r="M3809" s="360">
        <v>0</v>
      </c>
      <c r="N3809" s="344">
        <v>248.71</v>
      </c>
      <c r="O3809" s="360">
        <v>2.6499999999999999E-2</v>
      </c>
      <c r="P3809" s="344">
        <v>227.18</v>
      </c>
      <c r="Q3809" s="360">
        <v>0</v>
      </c>
      <c r="R3809" s="344">
        <v>242.54</v>
      </c>
    </row>
    <row r="3810" spans="1:18">
      <c r="A3810" s="296">
        <v>2607349</v>
      </c>
      <c r="B3810" s="343" t="s">
        <v>3838</v>
      </c>
      <c r="C3810" s="296" t="s">
        <v>26</v>
      </c>
      <c r="D3810" s="344">
        <v>366.41</v>
      </c>
      <c r="E3810" s="360">
        <v>0</v>
      </c>
      <c r="F3810" s="344">
        <v>482.3</v>
      </c>
      <c r="G3810" s="360">
        <v>0.80669999999999997</v>
      </c>
      <c r="H3810" s="344">
        <v>458.5</v>
      </c>
      <c r="I3810" s="360">
        <v>0.84860000000000002</v>
      </c>
      <c r="J3810" s="344">
        <v>335.84</v>
      </c>
      <c r="K3810" s="360">
        <v>0</v>
      </c>
      <c r="L3810" s="344">
        <v>330.26</v>
      </c>
      <c r="M3810" s="360">
        <v>0</v>
      </c>
      <c r="N3810" s="344">
        <v>483.33</v>
      </c>
      <c r="O3810" s="360">
        <v>0.80500000000000005</v>
      </c>
      <c r="P3810" s="344">
        <v>466.17</v>
      </c>
      <c r="Q3810" s="360">
        <v>0.83460000000000001</v>
      </c>
      <c r="R3810" s="344">
        <v>335.75</v>
      </c>
    </row>
    <row r="3811" spans="1:18">
      <c r="A3811" s="296">
        <v>2607345</v>
      </c>
      <c r="B3811" s="343" t="s">
        <v>3839</v>
      </c>
      <c r="C3811" s="296" t="s">
        <v>26</v>
      </c>
      <c r="D3811" s="344">
        <v>273.85000000000002</v>
      </c>
      <c r="E3811" s="360">
        <v>0.58150000000000002</v>
      </c>
      <c r="F3811" s="344">
        <v>72.2</v>
      </c>
      <c r="G3811" s="360">
        <v>0.3952</v>
      </c>
      <c r="H3811" s="344">
        <v>81</v>
      </c>
      <c r="I3811" s="360">
        <v>0.56830000000000003</v>
      </c>
      <c r="J3811" s="344">
        <v>87.7</v>
      </c>
      <c r="K3811" s="360">
        <v>1E-4</v>
      </c>
      <c r="L3811" s="344">
        <v>84.39</v>
      </c>
      <c r="M3811" s="360">
        <v>0</v>
      </c>
      <c r="N3811" s="344">
        <v>79.8</v>
      </c>
      <c r="O3811" s="360">
        <v>0.3574</v>
      </c>
      <c r="P3811" s="344">
        <v>83.46</v>
      </c>
      <c r="Q3811" s="360">
        <v>0.20979999999999999</v>
      </c>
      <c r="R3811" s="344">
        <v>84.49</v>
      </c>
    </row>
    <row r="3812" spans="1:18">
      <c r="A3812" s="296">
        <v>2607340</v>
      </c>
      <c r="B3812" s="343" t="s">
        <v>3840</v>
      </c>
      <c r="C3812" s="296" t="s">
        <v>26</v>
      </c>
      <c r="D3812" s="344">
        <v>188.24</v>
      </c>
      <c r="E3812" s="360">
        <v>0.67569999999999997</v>
      </c>
      <c r="F3812" s="344">
        <v>103.84</v>
      </c>
      <c r="G3812" s="360">
        <v>0.55489999999999995</v>
      </c>
      <c r="H3812" s="344">
        <v>113.19</v>
      </c>
      <c r="I3812" s="360">
        <v>0.66369999999999996</v>
      </c>
      <c r="J3812" s="344">
        <v>130.46</v>
      </c>
      <c r="K3812" s="360">
        <v>1E-4</v>
      </c>
      <c r="L3812" s="344">
        <v>120.64</v>
      </c>
      <c r="M3812" s="360">
        <v>0</v>
      </c>
      <c r="N3812" s="344">
        <v>111.85</v>
      </c>
      <c r="O3812" s="360">
        <v>0.5151</v>
      </c>
      <c r="P3812" s="344">
        <v>118.15</v>
      </c>
      <c r="Q3812" s="360">
        <v>0.1482</v>
      </c>
      <c r="R3812" s="344">
        <v>116.98</v>
      </c>
    </row>
    <row r="3813" spans="1:18">
      <c r="A3813" s="296">
        <v>2607350</v>
      </c>
      <c r="B3813" s="343" t="s">
        <v>3841</v>
      </c>
      <c r="C3813" s="296" t="s">
        <v>26</v>
      </c>
      <c r="D3813" s="344">
        <v>418.54</v>
      </c>
      <c r="E3813" s="360">
        <v>0.8014</v>
      </c>
      <c r="F3813" s="344">
        <v>204.42</v>
      </c>
      <c r="G3813" s="360">
        <v>0.74770000000000003</v>
      </c>
      <c r="H3813" s="344">
        <v>214.92</v>
      </c>
      <c r="I3813" s="360">
        <v>0.79259999999999997</v>
      </c>
      <c r="J3813" s="344">
        <v>267.33999999999997</v>
      </c>
      <c r="K3813" s="360">
        <v>0</v>
      </c>
      <c r="L3813" s="344">
        <v>235.61</v>
      </c>
      <c r="M3813" s="360">
        <v>0</v>
      </c>
      <c r="N3813" s="344">
        <v>213.3</v>
      </c>
      <c r="O3813" s="360">
        <v>0.71650000000000003</v>
      </c>
      <c r="P3813" s="344">
        <v>228.09</v>
      </c>
      <c r="Q3813" s="360">
        <v>7.6799999999999993E-2</v>
      </c>
      <c r="R3813" s="344">
        <v>219.38</v>
      </c>
    </row>
    <row r="3814" spans="1:18">
      <c r="A3814" s="296">
        <v>2607346</v>
      </c>
      <c r="B3814" s="343" t="s">
        <v>3842</v>
      </c>
      <c r="C3814" s="296" t="s">
        <v>26</v>
      </c>
      <c r="D3814" s="344">
        <v>318.07</v>
      </c>
      <c r="E3814" s="360">
        <v>0.82669999999999999</v>
      </c>
      <c r="F3814" s="344">
        <v>281.31</v>
      </c>
      <c r="G3814" s="360">
        <v>0.79159999999999997</v>
      </c>
      <c r="H3814" s="344">
        <v>293.33999999999997</v>
      </c>
      <c r="I3814" s="360">
        <v>0.81879999999999997</v>
      </c>
      <c r="J3814" s="344">
        <v>370.99</v>
      </c>
      <c r="K3814" s="360">
        <v>1E-4</v>
      </c>
      <c r="L3814" s="344">
        <v>323.79000000000002</v>
      </c>
      <c r="M3814" s="360">
        <v>0</v>
      </c>
      <c r="N3814" s="344">
        <v>291.33</v>
      </c>
      <c r="O3814" s="360">
        <v>0.76429999999999998</v>
      </c>
      <c r="P3814" s="344">
        <v>312.52</v>
      </c>
      <c r="Q3814" s="360">
        <v>5.6099999999999997E-2</v>
      </c>
      <c r="R3814" s="344">
        <v>298.64</v>
      </c>
    </row>
    <row r="3815" spans="1:18">
      <c r="A3815" s="296">
        <v>2607341</v>
      </c>
      <c r="B3815" s="343" t="s">
        <v>3843</v>
      </c>
      <c r="C3815" s="296" t="s">
        <v>26</v>
      </c>
      <c r="D3815" s="344">
        <v>222.07</v>
      </c>
      <c r="E3815" s="360">
        <v>0.28720000000000001</v>
      </c>
      <c r="F3815" s="344">
        <v>48.71</v>
      </c>
      <c r="G3815" s="360">
        <v>2.0000000000000001E-4</v>
      </c>
      <c r="H3815" s="344">
        <v>59.17</v>
      </c>
      <c r="I3815" s="360">
        <v>0.2959</v>
      </c>
      <c r="J3815" s="344">
        <v>54.62</v>
      </c>
      <c r="K3815" s="360">
        <v>2.0000000000000001E-4</v>
      </c>
      <c r="L3815" s="344">
        <v>65.239999999999995</v>
      </c>
      <c r="M3815" s="360">
        <v>0</v>
      </c>
      <c r="N3815" s="344">
        <v>68.099999999999994</v>
      </c>
      <c r="O3815" s="360">
        <v>0</v>
      </c>
      <c r="P3815" s="344">
        <v>65.5</v>
      </c>
      <c r="Q3815" s="360">
        <v>0.26729999999999998</v>
      </c>
      <c r="R3815" s="344">
        <v>69.45</v>
      </c>
    </row>
    <row r="3816" spans="1:18">
      <c r="A3816" s="296">
        <v>2607351</v>
      </c>
      <c r="B3816" s="343" t="s">
        <v>3844</v>
      </c>
      <c r="C3816" s="296" t="s">
        <v>26</v>
      </c>
      <c r="D3816" s="344">
        <v>486.18</v>
      </c>
      <c r="E3816" s="360">
        <v>0.252</v>
      </c>
      <c r="F3816" s="344">
        <v>54.84</v>
      </c>
      <c r="G3816" s="360">
        <v>2.0000000000000001E-4</v>
      </c>
      <c r="H3816" s="344">
        <v>66.819999999999993</v>
      </c>
      <c r="I3816" s="360">
        <v>0.26200000000000001</v>
      </c>
      <c r="J3816" s="344">
        <v>61.32</v>
      </c>
      <c r="K3816" s="360">
        <v>2.0000000000000001E-4</v>
      </c>
      <c r="L3816" s="344">
        <v>75.14</v>
      </c>
      <c r="M3816" s="360">
        <v>0</v>
      </c>
      <c r="N3816" s="344">
        <v>78.78</v>
      </c>
      <c r="O3816" s="360">
        <v>0</v>
      </c>
      <c r="P3816" s="344">
        <v>75.180000000000007</v>
      </c>
      <c r="Q3816" s="360">
        <v>0.2329</v>
      </c>
      <c r="R3816" s="344">
        <v>79.83</v>
      </c>
    </row>
    <row r="3817" spans="1:18">
      <c r="A3817" s="296">
        <v>2607347</v>
      </c>
      <c r="B3817" s="343" t="s">
        <v>3845</v>
      </c>
      <c r="C3817" s="296" t="s">
        <v>26</v>
      </c>
      <c r="D3817" s="344">
        <v>419.66</v>
      </c>
      <c r="E3817" s="360">
        <v>0.15110000000000001</v>
      </c>
      <c r="F3817" s="344">
        <v>87.92</v>
      </c>
      <c r="G3817" s="360">
        <v>1E-4</v>
      </c>
      <c r="H3817" s="344">
        <v>108.09</v>
      </c>
      <c r="I3817" s="360">
        <v>0.16200000000000001</v>
      </c>
      <c r="J3817" s="344">
        <v>97.58</v>
      </c>
      <c r="K3817" s="360">
        <v>1E-4</v>
      </c>
      <c r="L3817" s="344">
        <v>129.13999999999999</v>
      </c>
      <c r="M3817" s="360">
        <v>0</v>
      </c>
      <c r="N3817" s="344">
        <v>137.4</v>
      </c>
      <c r="O3817" s="360">
        <v>0</v>
      </c>
      <c r="P3817" s="344">
        <v>128.08000000000001</v>
      </c>
      <c r="Q3817" s="360">
        <v>0.13669999999999999</v>
      </c>
      <c r="R3817" s="344">
        <v>136.5</v>
      </c>
    </row>
    <row r="3818" spans="1:18">
      <c r="A3818" s="296">
        <v>2607342</v>
      </c>
      <c r="B3818" s="343" t="s">
        <v>3846</v>
      </c>
      <c r="C3818" s="296" t="s">
        <v>26</v>
      </c>
      <c r="D3818" s="344">
        <v>273.85000000000002</v>
      </c>
      <c r="E3818" s="360">
        <v>0.1212</v>
      </c>
      <c r="F3818" s="344">
        <v>108.38</v>
      </c>
      <c r="G3818" s="360">
        <v>1E-4</v>
      </c>
      <c r="H3818" s="344">
        <v>133.61000000000001</v>
      </c>
      <c r="I3818" s="360">
        <v>0.13109999999999999</v>
      </c>
      <c r="J3818" s="344">
        <v>119.98</v>
      </c>
      <c r="K3818" s="360">
        <v>1E-4</v>
      </c>
      <c r="L3818" s="344">
        <v>162.33000000000001</v>
      </c>
      <c r="M3818" s="360">
        <v>0</v>
      </c>
      <c r="N3818" s="344">
        <v>173.33</v>
      </c>
      <c r="O3818" s="360">
        <v>0</v>
      </c>
      <c r="P3818" s="344">
        <v>160.61000000000001</v>
      </c>
      <c r="Q3818" s="360">
        <v>0.109</v>
      </c>
      <c r="R3818" s="344">
        <v>171.34</v>
      </c>
    </row>
    <row r="3819" spans="1:18">
      <c r="A3819" s="296">
        <v>2607352</v>
      </c>
      <c r="B3819" s="343" t="s">
        <v>3847</v>
      </c>
      <c r="C3819" s="296" t="s">
        <v>26</v>
      </c>
      <c r="D3819" s="344">
        <v>639.67999999999995</v>
      </c>
      <c r="E3819" s="360">
        <v>0.27689999999999998</v>
      </c>
      <c r="F3819" s="344">
        <v>50.3</v>
      </c>
      <c r="G3819" s="360">
        <v>2.0000000000000001E-4</v>
      </c>
      <c r="H3819" s="344">
        <v>61.17</v>
      </c>
      <c r="I3819" s="360">
        <v>0.2863</v>
      </c>
      <c r="J3819" s="344">
        <v>56.38</v>
      </c>
      <c r="K3819" s="360">
        <v>2.0000000000000001E-4</v>
      </c>
      <c r="L3819" s="344">
        <v>67.900000000000006</v>
      </c>
      <c r="M3819" s="360">
        <v>0</v>
      </c>
      <c r="N3819" s="344">
        <v>70.989999999999995</v>
      </c>
      <c r="O3819" s="360">
        <v>0</v>
      </c>
      <c r="P3819" s="344">
        <v>68.08</v>
      </c>
      <c r="Q3819" s="360">
        <v>0.25719999999999998</v>
      </c>
      <c r="R3819" s="344">
        <v>72.22</v>
      </c>
    </row>
    <row r="3820" spans="1:18">
      <c r="A3820" s="296">
        <v>2607343</v>
      </c>
      <c r="B3820" s="343" t="s">
        <v>3848</v>
      </c>
      <c r="C3820" s="296" t="s">
        <v>26</v>
      </c>
      <c r="D3820" s="344">
        <v>192.68</v>
      </c>
      <c r="E3820" s="360">
        <v>0.24829999999999999</v>
      </c>
      <c r="F3820" s="344">
        <v>55.56</v>
      </c>
      <c r="G3820" s="360">
        <v>2.0000000000000001E-4</v>
      </c>
      <c r="H3820" s="344">
        <v>67.72</v>
      </c>
      <c r="I3820" s="360">
        <v>0.2586</v>
      </c>
      <c r="J3820" s="344">
        <v>62.11</v>
      </c>
      <c r="K3820" s="360">
        <v>2.0000000000000001E-4</v>
      </c>
      <c r="L3820" s="344">
        <v>76.34</v>
      </c>
      <c r="M3820" s="360">
        <v>0</v>
      </c>
      <c r="N3820" s="344">
        <v>80.099999999999994</v>
      </c>
      <c r="O3820" s="360">
        <v>0</v>
      </c>
      <c r="P3820" s="344">
        <v>76.37</v>
      </c>
      <c r="Q3820" s="360">
        <v>0.2293</v>
      </c>
      <c r="R3820" s="344">
        <v>81.099999999999994</v>
      </c>
    </row>
    <row r="3821" spans="1:18">
      <c r="A3821" s="296">
        <v>2607338</v>
      </c>
      <c r="B3821" s="343" t="s">
        <v>3849</v>
      </c>
      <c r="C3821" s="296" t="s">
        <v>26</v>
      </c>
      <c r="D3821" s="344">
        <v>140.97999999999999</v>
      </c>
      <c r="E3821" s="360">
        <v>0.2039</v>
      </c>
      <c r="F3821" s="344">
        <v>66.489999999999995</v>
      </c>
      <c r="G3821" s="360">
        <v>2.0000000000000001E-4</v>
      </c>
      <c r="H3821" s="344">
        <v>81.36</v>
      </c>
      <c r="I3821" s="360">
        <v>0.2152</v>
      </c>
      <c r="J3821" s="344">
        <v>74.099999999999994</v>
      </c>
      <c r="K3821" s="360">
        <v>1E-4</v>
      </c>
      <c r="L3821" s="344">
        <v>94.2</v>
      </c>
      <c r="M3821" s="360">
        <v>0</v>
      </c>
      <c r="N3821" s="344">
        <v>99.5</v>
      </c>
      <c r="O3821" s="360">
        <v>0</v>
      </c>
      <c r="P3821" s="344">
        <v>93.86</v>
      </c>
      <c r="Q3821" s="360">
        <v>0.18659999999999999</v>
      </c>
      <c r="R3821" s="344">
        <v>99.84</v>
      </c>
    </row>
    <row r="3822" spans="1:18">
      <c r="A3822" s="296">
        <v>2607348</v>
      </c>
      <c r="B3822" s="343" t="s">
        <v>3850</v>
      </c>
      <c r="C3822" s="296" t="s">
        <v>26</v>
      </c>
      <c r="D3822" s="344">
        <v>294.37</v>
      </c>
      <c r="E3822" s="360">
        <v>0.2175</v>
      </c>
      <c r="F3822" s="344">
        <v>62.86</v>
      </c>
      <c r="G3822" s="360">
        <v>2.0000000000000001E-4</v>
      </c>
      <c r="H3822" s="344">
        <v>76.81</v>
      </c>
      <c r="I3822" s="360">
        <v>0.22800000000000001</v>
      </c>
      <c r="J3822" s="344">
        <v>70.06</v>
      </c>
      <c r="K3822" s="360">
        <v>1E-4</v>
      </c>
      <c r="L3822" s="344">
        <v>87.84</v>
      </c>
      <c r="M3822" s="360">
        <v>0</v>
      </c>
      <c r="N3822" s="344">
        <v>92.41</v>
      </c>
      <c r="O3822" s="360">
        <v>0</v>
      </c>
      <c r="P3822" s="344">
        <v>87.64</v>
      </c>
      <c r="Q3822" s="360">
        <v>0.19980000000000001</v>
      </c>
      <c r="R3822" s="344">
        <v>93.21</v>
      </c>
    </row>
    <row r="3823" spans="1:18">
      <c r="A3823" s="296">
        <v>2607329</v>
      </c>
      <c r="B3823" s="343" t="s">
        <v>3851</v>
      </c>
      <c r="C3823" s="296" t="s">
        <v>26</v>
      </c>
      <c r="D3823" s="344">
        <v>547.89</v>
      </c>
      <c r="E3823" s="360">
        <v>0.19539999999999999</v>
      </c>
      <c r="F3823" s="344">
        <v>69.430000000000007</v>
      </c>
      <c r="G3823" s="360">
        <v>1E-4</v>
      </c>
      <c r="H3823" s="344">
        <v>84.98</v>
      </c>
      <c r="I3823" s="360">
        <v>0.20599999999999999</v>
      </c>
      <c r="J3823" s="344">
        <v>77.239999999999995</v>
      </c>
      <c r="K3823" s="360">
        <v>1E-4</v>
      </c>
      <c r="L3823" s="344">
        <v>98.39</v>
      </c>
      <c r="M3823" s="360">
        <v>0</v>
      </c>
      <c r="N3823" s="344">
        <v>103.77</v>
      </c>
      <c r="O3823" s="360">
        <v>0</v>
      </c>
      <c r="P3823" s="344">
        <v>97.97</v>
      </c>
      <c r="Q3823" s="360">
        <v>0.1787</v>
      </c>
      <c r="R3823" s="344">
        <v>104.29</v>
      </c>
    </row>
    <row r="3824" spans="1:18">
      <c r="A3824" s="296">
        <v>2607324</v>
      </c>
      <c r="B3824" s="343" t="s">
        <v>3852</v>
      </c>
      <c r="C3824" s="296" t="s">
        <v>26</v>
      </c>
      <c r="D3824" s="344">
        <v>374.06</v>
      </c>
      <c r="E3824" s="360">
        <v>0.1124</v>
      </c>
      <c r="F3824" s="344">
        <v>116.38</v>
      </c>
      <c r="G3824" s="360">
        <v>1E-4</v>
      </c>
      <c r="H3824" s="344">
        <v>143.62</v>
      </c>
      <c r="I3824" s="360">
        <v>0.12189999999999999</v>
      </c>
      <c r="J3824" s="344">
        <v>128.79</v>
      </c>
      <c r="K3824" s="360">
        <v>1E-4</v>
      </c>
      <c r="L3824" s="344">
        <v>175.62</v>
      </c>
      <c r="M3824" s="360">
        <v>0</v>
      </c>
      <c r="N3824" s="344">
        <v>187.84</v>
      </c>
      <c r="O3824" s="360">
        <v>0</v>
      </c>
      <c r="P3824" s="344">
        <v>173.62</v>
      </c>
      <c r="Q3824" s="360">
        <v>0.1009</v>
      </c>
      <c r="R3824" s="344">
        <v>185.25</v>
      </c>
    </row>
    <row r="3825" spans="1:18">
      <c r="A3825" s="296">
        <v>2607334</v>
      </c>
      <c r="B3825" s="343" t="s">
        <v>3853</v>
      </c>
      <c r="C3825" s="296" t="s">
        <v>26</v>
      </c>
      <c r="D3825" s="344">
        <v>794.36</v>
      </c>
      <c r="E3825" s="360">
        <v>0.13969999999999999</v>
      </c>
      <c r="F3825" s="344">
        <v>94.59</v>
      </c>
      <c r="G3825" s="360">
        <v>1E-4</v>
      </c>
      <c r="H3825" s="344">
        <v>116.43</v>
      </c>
      <c r="I3825" s="360">
        <v>0.15040000000000001</v>
      </c>
      <c r="J3825" s="344">
        <v>104.92</v>
      </c>
      <c r="K3825" s="360">
        <v>1E-4</v>
      </c>
      <c r="L3825" s="344">
        <v>140.19999999999999</v>
      </c>
      <c r="M3825" s="360">
        <v>0</v>
      </c>
      <c r="N3825" s="344">
        <v>149.5</v>
      </c>
      <c r="O3825" s="360">
        <v>0</v>
      </c>
      <c r="P3825" s="344">
        <v>138.93</v>
      </c>
      <c r="Q3825" s="360">
        <v>0.126</v>
      </c>
      <c r="R3825" s="344">
        <v>148.08000000000001</v>
      </c>
    </row>
    <row r="3826" spans="1:18">
      <c r="A3826" s="296">
        <v>2607330</v>
      </c>
      <c r="B3826" s="343" t="s">
        <v>3854</v>
      </c>
      <c r="C3826" s="296" t="s">
        <v>26</v>
      </c>
      <c r="D3826" s="344">
        <v>626.5</v>
      </c>
      <c r="E3826" s="360">
        <v>0.1958</v>
      </c>
      <c r="F3826" s="344">
        <v>69.05</v>
      </c>
      <c r="G3826" s="360">
        <v>1E-4</v>
      </c>
      <c r="H3826" s="344">
        <v>84.56</v>
      </c>
      <c r="I3826" s="360">
        <v>0.20710000000000001</v>
      </c>
      <c r="J3826" s="344">
        <v>76.900000000000006</v>
      </c>
      <c r="K3826" s="360">
        <v>1E-4</v>
      </c>
      <c r="L3826" s="344">
        <v>98.35</v>
      </c>
      <c r="M3826" s="360">
        <v>0</v>
      </c>
      <c r="N3826" s="344">
        <v>104</v>
      </c>
      <c r="O3826" s="360">
        <v>0</v>
      </c>
      <c r="P3826" s="344">
        <v>97.95</v>
      </c>
      <c r="Q3826" s="360">
        <v>0.17879999999999999</v>
      </c>
      <c r="R3826" s="344">
        <v>104.21</v>
      </c>
    </row>
    <row r="3827" spans="1:18">
      <c r="A3827" s="296">
        <v>2607325</v>
      </c>
      <c r="B3827" s="343" t="s">
        <v>3855</v>
      </c>
      <c r="C3827" s="296" t="s">
        <v>26</v>
      </c>
      <c r="D3827" s="344">
        <v>429.57</v>
      </c>
      <c r="E3827" s="360">
        <v>0.13739999999999999</v>
      </c>
      <c r="F3827" s="344">
        <v>96.37</v>
      </c>
      <c r="G3827" s="360">
        <v>1E-4</v>
      </c>
      <c r="H3827" s="344">
        <v>118.6</v>
      </c>
      <c r="I3827" s="360">
        <v>0.14760000000000001</v>
      </c>
      <c r="J3827" s="344">
        <v>106.78</v>
      </c>
      <c r="K3827" s="360">
        <v>1E-4</v>
      </c>
      <c r="L3827" s="344">
        <v>142.41</v>
      </c>
      <c r="M3827" s="360">
        <v>0</v>
      </c>
      <c r="N3827" s="344">
        <v>151.57</v>
      </c>
      <c r="O3827" s="360">
        <v>0</v>
      </c>
      <c r="P3827" s="344">
        <v>141.1</v>
      </c>
      <c r="Q3827" s="360">
        <v>0.1241</v>
      </c>
      <c r="R3827" s="344">
        <v>150.47</v>
      </c>
    </row>
    <row r="3828" spans="1:18">
      <c r="A3828" s="296">
        <v>2607335</v>
      </c>
      <c r="B3828" s="343" t="s">
        <v>3856</v>
      </c>
      <c r="C3828" s="296" t="s">
        <v>26</v>
      </c>
      <c r="D3828" s="344">
        <v>907.71</v>
      </c>
      <c r="E3828" s="360">
        <v>0.35170000000000001</v>
      </c>
      <c r="F3828" s="344">
        <v>56</v>
      </c>
      <c r="G3828" s="360">
        <v>2.0000000000000001E-4</v>
      </c>
      <c r="H3828" s="344">
        <v>51.72</v>
      </c>
      <c r="I3828" s="360">
        <v>0.33860000000000001</v>
      </c>
      <c r="J3828" s="344">
        <v>55.72</v>
      </c>
      <c r="K3828" s="360">
        <v>2.0000000000000001E-4</v>
      </c>
      <c r="L3828" s="344">
        <v>57.34</v>
      </c>
      <c r="M3828" s="360">
        <v>0</v>
      </c>
      <c r="N3828" s="344">
        <v>60.88</v>
      </c>
      <c r="O3828" s="360">
        <v>0</v>
      </c>
      <c r="P3828" s="344">
        <v>54.56</v>
      </c>
      <c r="Q3828" s="360">
        <v>0.32090000000000002</v>
      </c>
      <c r="R3828" s="344">
        <v>57.11</v>
      </c>
    </row>
    <row r="3829" spans="1:18">
      <c r="A3829" s="296">
        <v>2607331</v>
      </c>
      <c r="B3829" s="343" t="s">
        <v>3857</v>
      </c>
      <c r="C3829" s="296" t="s">
        <v>26</v>
      </c>
      <c r="D3829" s="344">
        <v>728.33</v>
      </c>
      <c r="E3829" s="360">
        <v>0.31440000000000001</v>
      </c>
      <c r="F3829" s="344">
        <v>66.02</v>
      </c>
      <c r="G3829" s="360">
        <v>2.0000000000000001E-4</v>
      </c>
      <c r="H3829" s="344">
        <v>58.04</v>
      </c>
      <c r="I3829" s="360">
        <v>0.30170000000000002</v>
      </c>
      <c r="J3829" s="344">
        <v>64.09</v>
      </c>
      <c r="K3829" s="360">
        <v>2.0000000000000001E-4</v>
      </c>
      <c r="L3829" s="344">
        <v>66.08</v>
      </c>
      <c r="M3829" s="360">
        <v>0</v>
      </c>
      <c r="N3829" s="344">
        <v>70.77</v>
      </c>
      <c r="O3829" s="360">
        <v>0</v>
      </c>
      <c r="P3829" s="344">
        <v>61.9</v>
      </c>
      <c r="Q3829" s="360">
        <v>0.28289999999999998</v>
      </c>
      <c r="R3829" s="344">
        <v>64.8</v>
      </c>
    </row>
    <row r="3830" spans="1:18">
      <c r="A3830" s="296">
        <v>2607326</v>
      </c>
      <c r="B3830" s="343" t="s">
        <v>3858</v>
      </c>
      <c r="C3830" s="296" t="s">
        <v>26</v>
      </c>
      <c r="D3830" s="344">
        <v>508.18</v>
      </c>
      <c r="E3830" s="360">
        <v>9.5699999999999993E-2</v>
      </c>
      <c r="F3830" s="344">
        <v>249.01</v>
      </c>
      <c r="G3830" s="360">
        <v>0.1154</v>
      </c>
      <c r="H3830" s="344">
        <v>288.33</v>
      </c>
      <c r="I3830" s="360">
        <v>9.1399999999999995E-2</v>
      </c>
      <c r="J3830" s="344">
        <v>262.18</v>
      </c>
      <c r="K3830" s="360">
        <v>7.6399999999999996E-2</v>
      </c>
      <c r="L3830" s="344">
        <v>278.87</v>
      </c>
      <c r="M3830" s="360">
        <v>1.9300000000000001E-2</v>
      </c>
      <c r="N3830" s="344">
        <v>265.3</v>
      </c>
      <c r="O3830" s="360">
        <v>9.6000000000000002E-2</v>
      </c>
      <c r="P3830" s="344">
        <v>252.51</v>
      </c>
      <c r="Q3830" s="360">
        <v>7.9399999999999998E-2</v>
      </c>
      <c r="R3830" s="344">
        <v>282.18</v>
      </c>
    </row>
    <row r="3831" spans="1:18">
      <c r="A3831" s="296">
        <v>2607336</v>
      </c>
      <c r="B3831" s="343" t="s">
        <v>3859</v>
      </c>
      <c r="C3831" s="296" t="s">
        <v>26</v>
      </c>
      <c r="D3831" s="344">
        <v>1055.8699999999999</v>
      </c>
      <c r="E3831" s="360">
        <v>9.4299999999999995E-2</v>
      </c>
      <c r="F3831" s="344">
        <v>210.06</v>
      </c>
      <c r="G3831" s="360">
        <v>0.1203</v>
      </c>
      <c r="H3831" s="344">
        <v>240.31</v>
      </c>
      <c r="I3831" s="360">
        <v>9.0499999999999997E-2</v>
      </c>
      <c r="J3831" s="344">
        <v>218.79</v>
      </c>
      <c r="K3831" s="360">
        <v>8.2299999999999998E-2</v>
      </c>
      <c r="L3831" s="344">
        <v>232.17</v>
      </c>
      <c r="M3831" s="360">
        <v>2.1899999999999999E-2</v>
      </c>
      <c r="N3831" s="344">
        <v>221.83</v>
      </c>
      <c r="O3831" s="360">
        <v>9.4700000000000006E-2</v>
      </c>
      <c r="P3831" s="344">
        <v>210.36</v>
      </c>
      <c r="Q3831" s="360">
        <v>8.5599999999999996E-2</v>
      </c>
      <c r="R3831" s="344">
        <v>235.33</v>
      </c>
    </row>
    <row r="3832" spans="1:18">
      <c r="A3832" s="296">
        <v>2607332</v>
      </c>
      <c r="B3832" s="343" t="s">
        <v>3860</v>
      </c>
      <c r="C3832" s="296" t="s">
        <v>26</v>
      </c>
      <c r="D3832" s="344">
        <v>964.23</v>
      </c>
      <c r="E3832" s="360">
        <v>0.104</v>
      </c>
      <c r="F3832" s="344">
        <v>275.88</v>
      </c>
      <c r="G3832" s="360">
        <v>0.12939999999999999</v>
      </c>
      <c r="H3832" s="344">
        <v>320.60000000000002</v>
      </c>
      <c r="I3832" s="360">
        <v>9.8900000000000002E-2</v>
      </c>
      <c r="J3832" s="344">
        <v>290.17</v>
      </c>
      <c r="K3832" s="360">
        <v>8.5599999999999996E-2</v>
      </c>
      <c r="L3832" s="344">
        <v>310.07</v>
      </c>
      <c r="M3832" s="360">
        <v>1.89E-2</v>
      </c>
      <c r="N3832" s="344">
        <v>294.97000000000003</v>
      </c>
      <c r="O3832" s="360">
        <v>0.1037</v>
      </c>
      <c r="P3832" s="344">
        <v>281.32</v>
      </c>
      <c r="Q3832" s="360">
        <v>8.8300000000000003E-2</v>
      </c>
      <c r="R3832" s="344">
        <v>313.98</v>
      </c>
    </row>
    <row r="3833" spans="1:18">
      <c r="A3833" s="296">
        <v>2607327</v>
      </c>
      <c r="B3833" s="343" t="s">
        <v>3861</v>
      </c>
      <c r="C3833" s="296" t="s">
        <v>26</v>
      </c>
      <c r="D3833" s="344">
        <v>626.5</v>
      </c>
      <c r="E3833" s="360">
        <v>0.10249999999999999</v>
      </c>
      <c r="F3833" s="344">
        <v>231.61</v>
      </c>
      <c r="G3833" s="360">
        <v>0.1318</v>
      </c>
      <c r="H3833" s="344">
        <v>266.26</v>
      </c>
      <c r="I3833" s="360">
        <v>9.7900000000000001E-2</v>
      </c>
      <c r="J3833" s="344">
        <v>241.35</v>
      </c>
      <c r="K3833" s="360">
        <v>9.0300000000000005E-2</v>
      </c>
      <c r="L3833" s="344">
        <v>257.29000000000002</v>
      </c>
      <c r="M3833" s="360">
        <v>2.0899999999999998E-2</v>
      </c>
      <c r="N3833" s="344">
        <v>245.69</v>
      </c>
      <c r="O3833" s="360">
        <v>0.10249999999999999</v>
      </c>
      <c r="P3833" s="344">
        <v>233.55</v>
      </c>
      <c r="Q3833" s="360">
        <v>9.3299999999999994E-2</v>
      </c>
      <c r="R3833" s="344">
        <v>260.95999999999998</v>
      </c>
    </row>
    <row r="3834" spans="1:18">
      <c r="A3834" s="296">
        <v>2607337</v>
      </c>
      <c r="B3834" s="343" t="s">
        <v>3862</v>
      </c>
      <c r="C3834" s="296" t="s">
        <v>26</v>
      </c>
      <c r="D3834" s="344">
        <v>1396</v>
      </c>
      <c r="E3834" s="360">
        <v>0.1186</v>
      </c>
      <c r="F3834" s="344">
        <v>339.48</v>
      </c>
      <c r="G3834" s="360">
        <v>0.15049999999999999</v>
      </c>
      <c r="H3834" s="344">
        <v>397.11</v>
      </c>
      <c r="I3834" s="360">
        <v>0.112</v>
      </c>
      <c r="J3834" s="344">
        <v>356.74</v>
      </c>
      <c r="K3834" s="360">
        <v>0.1009</v>
      </c>
      <c r="L3834" s="344">
        <v>384.19</v>
      </c>
      <c r="M3834" s="360">
        <v>1.7500000000000002E-2</v>
      </c>
      <c r="N3834" s="344">
        <v>365.38</v>
      </c>
      <c r="O3834" s="360">
        <v>0.11749999999999999</v>
      </c>
      <c r="P3834" s="344">
        <v>349.85</v>
      </c>
      <c r="Q3834" s="360">
        <v>0.10290000000000001</v>
      </c>
      <c r="R3834" s="344">
        <v>389.71</v>
      </c>
    </row>
    <row r="3835" spans="1:18">
      <c r="A3835" s="296">
        <v>2607328</v>
      </c>
      <c r="B3835" s="343" t="s">
        <v>3863</v>
      </c>
      <c r="C3835" s="296" t="s">
        <v>26</v>
      </c>
      <c r="D3835" s="344">
        <v>439.5</v>
      </c>
      <c r="E3835" s="360">
        <v>0.1178</v>
      </c>
      <c r="F3835" s="344">
        <v>284.33</v>
      </c>
      <c r="G3835" s="360">
        <v>0.1492</v>
      </c>
      <c r="H3835" s="344">
        <v>329.91</v>
      </c>
      <c r="I3835" s="360">
        <v>0.1116</v>
      </c>
      <c r="J3835" s="344">
        <v>296.77999999999997</v>
      </c>
      <c r="K3835" s="360">
        <v>0.1042</v>
      </c>
      <c r="L3835" s="344">
        <v>319.04000000000002</v>
      </c>
      <c r="M3835" s="360">
        <v>1.8700000000000001E-2</v>
      </c>
      <c r="N3835" s="344">
        <v>304.26</v>
      </c>
      <c r="O3835" s="360">
        <v>0.1171</v>
      </c>
      <c r="P3835" s="344">
        <v>290.64</v>
      </c>
      <c r="Q3835" s="360">
        <v>0.10639999999999999</v>
      </c>
      <c r="R3835" s="344">
        <v>324.26</v>
      </c>
    </row>
    <row r="3836" spans="1:18">
      <c r="A3836" s="296">
        <v>2607323</v>
      </c>
      <c r="B3836" s="343" t="s">
        <v>3864</v>
      </c>
      <c r="C3836" s="296" t="s">
        <v>26</v>
      </c>
      <c r="D3836" s="344">
        <v>321.12</v>
      </c>
      <c r="E3836" s="360">
        <v>0.9355</v>
      </c>
      <c r="F3836" s="344">
        <v>2335.4499999999998</v>
      </c>
      <c r="G3836" s="360">
        <v>0.91120000000000001</v>
      </c>
      <c r="H3836" s="344">
        <v>2353.4499999999998</v>
      </c>
      <c r="I3836" s="360">
        <v>0.94650000000000001</v>
      </c>
      <c r="J3836" s="344">
        <v>2296.7399999999998</v>
      </c>
      <c r="K3836" s="360">
        <v>0.93979999999999997</v>
      </c>
      <c r="L3836" s="344">
        <v>2582.7600000000002</v>
      </c>
      <c r="M3836" s="360">
        <v>0</v>
      </c>
      <c r="N3836" s="344">
        <v>2329.2199999999998</v>
      </c>
      <c r="O3836" s="360">
        <v>0.91359999999999997</v>
      </c>
      <c r="P3836" s="344">
        <v>2334.2800000000002</v>
      </c>
      <c r="Q3836" s="360">
        <v>0.92469999999999997</v>
      </c>
      <c r="R3836" s="344">
        <v>2318.91</v>
      </c>
    </row>
    <row r="3837" spans="1:18">
      <c r="A3837" s="296">
        <v>2607333</v>
      </c>
      <c r="B3837" s="343" t="s">
        <v>3865</v>
      </c>
      <c r="C3837" s="296" t="s">
        <v>26</v>
      </c>
      <c r="D3837" s="344">
        <v>636.36</v>
      </c>
      <c r="E3837" s="360">
        <v>0.75409999999999999</v>
      </c>
      <c r="F3837" s="344">
        <v>633.04999999999995</v>
      </c>
      <c r="G3837" s="360">
        <v>0.67230000000000001</v>
      </c>
      <c r="H3837" s="344">
        <v>651.04999999999995</v>
      </c>
      <c r="I3837" s="360">
        <v>0.80669999999999997</v>
      </c>
      <c r="J3837" s="344">
        <v>594.34</v>
      </c>
      <c r="K3837" s="360">
        <v>0.76729999999999998</v>
      </c>
      <c r="L3837" s="344">
        <v>693.09</v>
      </c>
      <c r="M3837" s="360">
        <v>0</v>
      </c>
      <c r="N3837" s="344">
        <v>626.82000000000005</v>
      </c>
      <c r="O3837" s="360">
        <v>0.67900000000000005</v>
      </c>
      <c r="P3837" s="344">
        <v>631.88</v>
      </c>
      <c r="Q3837" s="360">
        <v>0.7218</v>
      </c>
      <c r="R3837" s="344">
        <v>616.51</v>
      </c>
    </row>
    <row r="3838" spans="1:18">
      <c r="A3838" s="296">
        <v>2607106</v>
      </c>
      <c r="B3838" s="343" t="s">
        <v>3866</v>
      </c>
      <c r="C3838" s="296" t="s">
        <v>3867</v>
      </c>
      <c r="D3838" s="344">
        <v>98511.49</v>
      </c>
      <c r="E3838" s="360">
        <v>0.26629999999999998</v>
      </c>
      <c r="F3838" s="344">
        <v>87.31</v>
      </c>
      <c r="G3838" s="360">
        <v>0.32869999999999999</v>
      </c>
      <c r="H3838" s="344">
        <v>92.26</v>
      </c>
      <c r="I3838" s="360">
        <v>0.2697</v>
      </c>
      <c r="J3838" s="344">
        <v>84.38</v>
      </c>
      <c r="K3838" s="360">
        <v>0.2949</v>
      </c>
      <c r="L3838" s="344">
        <v>90.34</v>
      </c>
      <c r="M3838" s="360">
        <v>1.5800000000000002E-2</v>
      </c>
      <c r="N3838" s="344">
        <v>88.97</v>
      </c>
      <c r="O3838" s="360">
        <v>0.27960000000000002</v>
      </c>
      <c r="P3838" s="344">
        <v>80.02</v>
      </c>
      <c r="Q3838" s="360">
        <v>0.31090000000000001</v>
      </c>
      <c r="R3838" s="344">
        <v>87.89</v>
      </c>
    </row>
    <row r="3839" spans="1:18">
      <c r="A3839" s="296">
        <v>2607102</v>
      </c>
      <c r="B3839" s="343" t="s">
        <v>3868</v>
      </c>
      <c r="C3839" s="296" t="s">
        <v>3867</v>
      </c>
      <c r="D3839" s="344">
        <v>48476.74</v>
      </c>
      <c r="E3839" s="360">
        <v>0.1331</v>
      </c>
      <c r="F3839" s="344">
        <v>61.26</v>
      </c>
      <c r="G3839" s="360">
        <v>0.1918</v>
      </c>
      <c r="H3839" s="344">
        <v>62.74</v>
      </c>
      <c r="I3839" s="360">
        <v>0.13819999999999999</v>
      </c>
      <c r="J3839" s="344">
        <v>56.77</v>
      </c>
      <c r="K3839" s="360">
        <v>0.1527</v>
      </c>
      <c r="L3839" s="344">
        <v>62.63</v>
      </c>
      <c r="M3839" s="360">
        <v>1.7100000000000001E-2</v>
      </c>
      <c r="N3839" s="344">
        <v>61.32</v>
      </c>
      <c r="O3839" s="360">
        <v>0.13420000000000001</v>
      </c>
      <c r="P3839" s="344">
        <v>53.34</v>
      </c>
      <c r="Q3839" s="360">
        <v>0.16250000000000001</v>
      </c>
      <c r="R3839" s="344">
        <v>58.07</v>
      </c>
    </row>
    <row r="3840" spans="1:18">
      <c r="A3840" s="296">
        <v>2607261</v>
      </c>
      <c r="B3840" s="343" t="s">
        <v>3869</v>
      </c>
      <c r="C3840" s="296" t="s">
        <v>3867</v>
      </c>
      <c r="D3840" s="344">
        <v>98511.49</v>
      </c>
      <c r="E3840" s="360">
        <v>0.19289999999999999</v>
      </c>
      <c r="F3840" s="344">
        <v>47.99</v>
      </c>
      <c r="G3840" s="360">
        <v>0.23380000000000001</v>
      </c>
      <c r="H3840" s="344">
        <v>48.48</v>
      </c>
      <c r="I3840" s="360">
        <v>0.20050000000000001</v>
      </c>
      <c r="J3840" s="344">
        <v>44.64</v>
      </c>
      <c r="K3840" s="360">
        <v>0.2177</v>
      </c>
      <c r="L3840" s="344">
        <v>48.68</v>
      </c>
      <c r="M3840" s="360">
        <v>1.0500000000000001E-2</v>
      </c>
      <c r="N3840" s="344">
        <v>47.91</v>
      </c>
      <c r="O3840" s="360">
        <v>0.2029</v>
      </c>
      <c r="P3840" s="344">
        <v>40.44</v>
      </c>
      <c r="Q3840" s="360">
        <v>0.2404</v>
      </c>
      <c r="R3840" s="344">
        <v>45.15</v>
      </c>
    </row>
    <row r="3841" spans="1:18">
      <c r="A3841" s="296">
        <v>2607107</v>
      </c>
      <c r="B3841" s="343" t="s">
        <v>3870</v>
      </c>
      <c r="C3841" s="296" t="s">
        <v>3867</v>
      </c>
      <c r="D3841" s="344">
        <v>112432.53</v>
      </c>
      <c r="E3841" s="360">
        <v>0.27439999999999998</v>
      </c>
      <c r="F3841" s="344">
        <v>96.03</v>
      </c>
      <c r="G3841" s="360">
        <v>0.33929999999999999</v>
      </c>
      <c r="H3841" s="344">
        <v>101.97</v>
      </c>
      <c r="I3841" s="360">
        <v>0.27700000000000002</v>
      </c>
      <c r="J3841" s="344">
        <v>93.19</v>
      </c>
      <c r="K3841" s="360">
        <v>0.30309999999999998</v>
      </c>
      <c r="L3841" s="344">
        <v>99.58</v>
      </c>
      <c r="M3841" s="360">
        <v>1.61E-2</v>
      </c>
      <c r="N3841" s="344">
        <v>98.08</v>
      </c>
      <c r="O3841" s="360">
        <v>0.28799999999999998</v>
      </c>
      <c r="P3841" s="344">
        <v>88.79</v>
      </c>
      <c r="Q3841" s="360">
        <v>0.31819999999999998</v>
      </c>
      <c r="R3841" s="344">
        <v>97.36</v>
      </c>
    </row>
    <row r="3842" spans="1:18">
      <c r="A3842" s="296">
        <v>2607103</v>
      </c>
      <c r="B3842" s="343" t="s">
        <v>3871</v>
      </c>
      <c r="C3842" s="296" t="s">
        <v>3867</v>
      </c>
      <c r="D3842" s="344">
        <v>55171</v>
      </c>
      <c r="E3842" s="360">
        <v>0.14000000000000001</v>
      </c>
      <c r="F3842" s="344">
        <v>67.14</v>
      </c>
      <c r="G3842" s="360">
        <v>0.2021</v>
      </c>
      <c r="H3842" s="344">
        <v>69.2</v>
      </c>
      <c r="I3842" s="360">
        <v>0.14480000000000001</v>
      </c>
      <c r="J3842" s="344">
        <v>62.5</v>
      </c>
      <c r="K3842" s="360">
        <v>0.1603</v>
      </c>
      <c r="L3842" s="344">
        <v>68.83</v>
      </c>
      <c r="M3842" s="360">
        <v>1.7899999999999999E-2</v>
      </c>
      <c r="N3842" s="344">
        <v>67.38</v>
      </c>
      <c r="O3842" s="360">
        <v>0.1411</v>
      </c>
      <c r="P3842" s="344">
        <v>59.16</v>
      </c>
      <c r="Q3842" s="360">
        <v>0.1694</v>
      </c>
      <c r="R3842" s="344">
        <v>64.2</v>
      </c>
    </row>
    <row r="3843" spans="1:18">
      <c r="A3843" s="296">
        <v>2607262</v>
      </c>
      <c r="B3843" s="343" t="s">
        <v>3872</v>
      </c>
      <c r="C3843" s="296" t="s">
        <v>3867</v>
      </c>
      <c r="D3843" s="344">
        <v>112432.53</v>
      </c>
      <c r="E3843" s="360">
        <v>0.28360000000000002</v>
      </c>
      <c r="F3843" s="344">
        <v>108.98</v>
      </c>
      <c r="G3843" s="360">
        <v>0.35189999999999999</v>
      </c>
      <c r="H3843" s="344">
        <v>116.38</v>
      </c>
      <c r="I3843" s="360">
        <v>0.28539999999999999</v>
      </c>
      <c r="J3843" s="344">
        <v>106.26</v>
      </c>
      <c r="K3843" s="360">
        <v>0.31259999999999999</v>
      </c>
      <c r="L3843" s="344">
        <v>113.28</v>
      </c>
      <c r="M3843" s="360">
        <v>1.66E-2</v>
      </c>
      <c r="N3843" s="344">
        <v>111.6</v>
      </c>
      <c r="O3843" s="360">
        <v>0.29770000000000002</v>
      </c>
      <c r="P3843" s="344">
        <v>101.82</v>
      </c>
      <c r="Q3843" s="360">
        <v>0.32629999999999998</v>
      </c>
      <c r="R3843" s="344">
        <v>111.42</v>
      </c>
    </row>
    <row r="3844" spans="1:18">
      <c r="A3844" s="296">
        <v>2607108</v>
      </c>
      <c r="B3844" s="343" t="s">
        <v>3873</v>
      </c>
      <c r="C3844" s="296" t="s">
        <v>3867</v>
      </c>
      <c r="D3844" s="344">
        <v>130971.36</v>
      </c>
      <c r="E3844" s="360">
        <v>0.1479</v>
      </c>
      <c r="F3844" s="344">
        <v>75.86</v>
      </c>
      <c r="G3844" s="360">
        <v>0.21460000000000001</v>
      </c>
      <c r="H3844" s="344">
        <v>78.8</v>
      </c>
      <c r="I3844" s="360">
        <v>0.15229999999999999</v>
      </c>
      <c r="J3844" s="344">
        <v>71.040000000000006</v>
      </c>
      <c r="K3844" s="360">
        <v>0.16889999999999999</v>
      </c>
      <c r="L3844" s="344">
        <v>78.040000000000006</v>
      </c>
      <c r="M3844" s="360">
        <v>1.8700000000000001E-2</v>
      </c>
      <c r="N3844" s="344">
        <v>76.39</v>
      </c>
      <c r="O3844" s="360">
        <v>0.14910000000000001</v>
      </c>
      <c r="P3844" s="344">
        <v>67.849999999999994</v>
      </c>
      <c r="Q3844" s="360">
        <v>0.1769</v>
      </c>
      <c r="R3844" s="344">
        <v>73.37</v>
      </c>
    </row>
    <row r="3845" spans="1:18">
      <c r="A3845" s="296">
        <v>2607104</v>
      </c>
      <c r="B3845" s="343" t="s">
        <v>3874</v>
      </c>
      <c r="C3845" s="296" t="s">
        <v>3867</v>
      </c>
      <c r="D3845" s="344">
        <v>65189.69</v>
      </c>
      <c r="E3845" s="360">
        <v>0.21299999999999999</v>
      </c>
      <c r="F3845" s="344">
        <v>54.55</v>
      </c>
      <c r="G3845" s="360">
        <v>0.25979999999999998</v>
      </c>
      <c r="H3845" s="344">
        <v>55.76</v>
      </c>
      <c r="I3845" s="360">
        <v>0.21990000000000001</v>
      </c>
      <c r="J3845" s="344">
        <v>51.24</v>
      </c>
      <c r="K3845" s="360">
        <v>0.23930000000000001</v>
      </c>
      <c r="L3845" s="344">
        <v>55.64</v>
      </c>
      <c r="M3845" s="360">
        <v>1.15E-2</v>
      </c>
      <c r="N3845" s="344">
        <v>54.75</v>
      </c>
      <c r="O3845" s="360">
        <v>0.22389999999999999</v>
      </c>
      <c r="P3845" s="344">
        <v>47.06</v>
      </c>
      <c r="Q3845" s="360">
        <v>0.26050000000000001</v>
      </c>
      <c r="R3845" s="344">
        <v>52.26</v>
      </c>
    </row>
    <row r="3846" spans="1:18">
      <c r="A3846" s="296">
        <v>2607263</v>
      </c>
      <c r="B3846" s="343" t="s">
        <v>3875</v>
      </c>
      <c r="C3846" s="296" t="s">
        <v>3867</v>
      </c>
      <c r="D3846" s="344">
        <v>130971.36</v>
      </c>
      <c r="E3846" s="360">
        <v>0.25219999999999998</v>
      </c>
      <c r="F3846" s="344">
        <v>75.099999999999994</v>
      </c>
      <c r="G3846" s="360">
        <v>0.31009999999999999</v>
      </c>
      <c r="H3846" s="344">
        <v>78.650000000000006</v>
      </c>
      <c r="I3846" s="360">
        <v>0.25669999999999998</v>
      </c>
      <c r="J3846" s="344">
        <v>72.040000000000006</v>
      </c>
      <c r="K3846" s="360">
        <v>0.28029999999999999</v>
      </c>
      <c r="L3846" s="344">
        <v>77.41</v>
      </c>
      <c r="M3846" s="360">
        <v>1.52E-2</v>
      </c>
      <c r="N3846" s="344">
        <v>76.22</v>
      </c>
      <c r="O3846" s="360">
        <v>0.26490000000000002</v>
      </c>
      <c r="P3846" s="344">
        <v>67.739999999999995</v>
      </c>
      <c r="Q3846" s="360">
        <v>0.29809999999999998</v>
      </c>
      <c r="R3846" s="344">
        <v>74.599999999999994</v>
      </c>
    </row>
    <row r="3847" spans="1:18">
      <c r="A3847" s="296">
        <v>2607109</v>
      </c>
      <c r="B3847" s="343" t="s">
        <v>3876</v>
      </c>
      <c r="C3847" s="296" t="s">
        <v>3867</v>
      </c>
      <c r="D3847" s="344">
        <v>172689.32</v>
      </c>
      <c r="E3847" s="360">
        <v>0.1244</v>
      </c>
      <c r="F3847" s="344">
        <v>54.9</v>
      </c>
      <c r="G3847" s="360">
        <v>0.1787</v>
      </c>
      <c r="H3847" s="344">
        <v>55.76</v>
      </c>
      <c r="I3847" s="360">
        <v>0.12970000000000001</v>
      </c>
      <c r="J3847" s="344">
        <v>50.55</v>
      </c>
      <c r="K3847" s="360">
        <v>0.14299999999999999</v>
      </c>
      <c r="L3847" s="344">
        <v>55.92</v>
      </c>
      <c r="M3847" s="360">
        <v>1.5900000000000001E-2</v>
      </c>
      <c r="N3847" s="344">
        <v>54.76</v>
      </c>
      <c r="O3847" s="360">
        <v>0.1255</v>
      </c>
      <c r="P3847" s="344">
        <v>47.04</v>
      </c>
      <c r="Q3847" s="360">
        <v>0.1537</v>
      </c>
      <c r="R3847" s="344">
        <v>51.4</v>
      </c>
    </row>
    <row r="3848" spans="1:18">
      <c r="A3848" s="296">
        <v>2607105</v>
      </c>
      <c r="B3848" s="343" t="s">
        <v>3877</v>
      </c>
      <c r="C3848" s="296" t="s">
        <v>3867</v>
      </c>
      <c r="D3848" s="344">
        <v>81071.539999999994</v>
      </c>
      <c r="E3848" s="360">
        <v>0.17730000000000001</v>
      </c>
      <c r="F3848" s="344">
        <v>43.9</v>
      </c>
      <c r="G3848" s="360">
        <v>0.21390000000000001</v>
      </c>
      <c r="H3848" s="344">
        <v>43.87</v>
      </c>
      <c r="I3848" s="360">
        <v>0.1855</v>
      </c>
      <c r="J3848" s="344">
        <v>40.46</v>
      </c>
      <c r="K3848" s="360">
        <v>0.20119999999999999</v>
      </c>
      <c r="L3848" s="344">
        <v>44.36</v>
      </c>
      <c r="M3848" s="360">
        <v>9.4999999999999998E-3</v>
      </c>
      <c r="N3848" s="344">
        <v>43.62</v>
      </c>
      <c r="O3848" s="360">
        <v>0.18659999999999999</v>
      </c>
      <c r="P3848" s="344">
        <v>36.32</v>
      </c>
      <c r="Q3848" s="360">
        <v>0.22409999999999999</v>
      </c>
      <c r="R3848" s="344">
        <v>40.67</v>
      </c>
    </row>
    <row r="3849" spans="1:18">
      <c r="A3849" s="296">
        <v>2607264</v>
      </c>
      <c r="B3849" s="343" t="s">
        <v>3878</v>
      </c>
      <c r="C3849" s="296" t="s">
        <v>3867</v>
      </c>
      <c r="D3849" s="344">
        <v>172689.32</v>
      </c>
      <c r="E3849" s="360">
        <v>0.26129999999999998</v>
      </c>
      <c r="F3849" s="344">
        <v>82.39</v>
      </c>
      <c r="G3849" s="360">
        <v>0.32200000000000001</v>
      </c>
      <c r="H3849" s="344">
        <v>86.75</v>
      </c>
      <c r="I3849" s="360">
        <v>0.2651</v>
      </c>
      <c r="J3849" s="344">
        <v>79.38</v>
      </c>
      <c r="K3849" s="360">
        <v>0.28970000000000001</v>
      </c>
      <c r="L3849" s="344">
        <v>85.12</v>
      </c>
      <c r="M3849" s="360">
        <v>1.5599999999999999E-2</v>
      </c>
      <c r="N3849" s="344">
        <v>83.83</v>
      </c>
      <c r="O3849" s="360">
        <v>0.27439999999999998</v>
      </c>
      <c r="P3849" s="344">
        <v>75.069999999999993</v>
      </c>
      <c r="Q3849" s="360">
        <v>0.30640000000000001</v>
      </c>
      <c r="R3849" s="344">
        <v>82.52</v>
      </c>
    </row>
    <row r="3850" spans="1:18">
      <c r="A3850" s="296">
        <v>2607093</v>
      </c>
      <c r="B3850" s="343" t="s">
        <v>3879</v>
      </c>
      <c r="C3850" s="296" t="s">
        <v>3867</v>
      </c>
      <c r="D3850" s="344">
        <v>55077.91</v>
      </c>
      <c r="E3850" s="360">
        <v>0.1318</v>
      </c>
      <c r="F3850" s="344">
        <v>59.83</v>
      </c>
      <c r="G3850" s="360">
        <v>0.18970000000000001</v>
      </c>
      <c r="H3850" s="344">
        <v>61.16</v>
      </c>
      <c r="I3850" s="360">
        <v>0.13689999999999999</v>
      </c>
      <c r="J3850" s="344">
        <v>55.37</v>
      </c>
      <c r="K3850" s="360">
        <v>0.1512</v>
      </c>
      <c r="L3850" s="344">
        <v>61.13</v>
      </c>
      <c r="M3850" s="360">
        <v>1.67E-2</v>
      </c>
      <c r="N3850" s="344">
        <v>59.84</v>
      </c>
      <c r="O3850" s="360">
        <v>0.13289999999999999</v>
      </c>
      <c r="P3850" s="344">
        <v>51.91</v>
      </c>
      <c r="Q3850" s="360">
        <v>0.16120000000000001</v>
      </c>
      <c r="R3850" s="344">
        <v>56.58</v>
      </c>
    </row>
    <row r="3851" spans="1:18">
      <c r="A3851" s="296">
        <v>2607088</v>
      </c>
      <c r="B3851" s="343" t="s">
        <v>3880</v>
      </c>
      <c r="C3851" s="296" t="s">
        <v>3867</v>
      </c>
      <c r="D3851" s="344">
        <v>22683.16</v>
      </c>
      <c r="E3851" s="360">
        <v>0.27200000000000002</v>
      </c>
      <c r="F3851" s="344">
        <v>93.19</v>
      </c>
      <c r="G3851" s="360">
        <v>0.33629999999999999</v>
      </c>
      <c r="H3851" s="344">
        <v>98.76</v>
      </c>
      <c r="I3851" s="360">
        <v>0.27489999999999998</v>
      </c>
      <c r="J3851" s="344">
        <v>90.29</v>
      </c>
      <c r="K3851" s="360">
        <v>0.30070000000000002</v>
      </c>
      <c r="L3851" s="344">
        <v>96.52</v>
      </c>
      <c r="M3851" s="360">
        <v>1.61E-2</v>
      </c>
      <c r="N3851" s="344">
        <v>95.08</v>
      </c>
      <c r="O3851" s="360">
        <v>0.28549999999999998</v>
      </c>
      <c r="P3851" s="344">
        <v>85.9</v>
      </c>
      <c r="Q3851" s="360">
        <v>0.31609999999999999</v>
      </c>
      <c r="R3851" s="344">
        <v>94.24</v>
      </c>
    </row>
    <row r="3852" spans="1:18">
      <c r="A3852" s="296">
        <v>2607098</v>
      </c>
      <c r="B3852" s="343" t="s">
        <v>3881</v>
      </c>
      <c r="C3852" s="296" t="s">
        <v>3867</v>
      </c>
      <c r="D3852" s="344">
        <v>55426.1</v>
      </c>
      <c r="E3852" s="360">
        <v>0.1404</v>
      </c>
      <c r="F3852" s="344">
        <v>67.09</v>
      </c>
      <c r="G3852" s="360">
        <v>0.20300000000000001</v>
      </c>
      <c r="H3852" s="344">
        <v>69.14</v>
      </c>
      <c r="I3852" s="360">
        <v>0.1452</v>
      </c>
      <c r="J3852" s="344">
        <v>62.46</v>
      </c>
      <c r="K3852" s="360">
        <v>0.16070000000000001</v>
      </c>
      <c r="L3852" s="344">
        <v>68.760000000000005</v>
      </c>
      <c r="M3852" s="360">
        <v>1.77E-2</v>
      </c>
      <c r="N3852" s="344">
        <v>67.319999999999993</v>
      </c>
      <c r="O3852" s="360">
        <v>0.1416</v>
      </c>
      <c r="P3852" s="344">
        <v>59.14</v>
      </c>
      <c r="Q3852" s="360">
        <v>0.16980000000000001</v>
      </c>
      <c r="R3852" s="344">
        <v>64.180000000000007</v>
      </c>
    </row>
    <row r="3853" spans="1:18">
      <c r="A3853" s="296">
        <v>2607094</v>
      </c>
      <c r="B3853" s="343" t="s">
        <v>3882</v>
      </c>
      <c r="C3853" s="296" t="s">
        <v>3867</v>
      </c>
      <c r="D3853" s="344">
        <v>62080.03</v>
      </c>
      <c r="E3853" s="360">
        <v>0.19789999999999999</v>
      </c>
      <c r="F3853" s="344">
        <v>49.42</v>
      </c>
      <c r="G3853" s="360">
        <v>0.24060000000000001</v>
      </c>
      <c r="H3853" s="344">
        <v>50.04</v>
      </c>
      <c r="I3853" s="360">
        <v>0.2054</v>
      </c>
      <c r="J3853" s="344">
        <v>46.05</v>
      </c>
      <c r="K3853" s="360">
        <v>0.22320000000000001</v>
      </c>
      <c r="L3853" s="344">
        <v>50.19</v>
      </c>
      <c r="M3853" s="360">
        <v>1.06E-2</v>
      </c>
      <c r="N3853" s="344">
        <v>49.4</v>
      </c>
      <c r="O3853" s="360">
        <v>0.20810000000000001</v>
      </c>
      <c r="P3853" s="344">
        <v>41.88</v>
      </c>
      <c r="Q3853" s="360">
        <v>0.2455</v>
      </c>
      <c r="R3853" s="344">
        <v>46.67</v>
      </c>
    </row>
    <row r="3854" spans="1:18">
      <c r="A3854" s="296">
        <v>2607089</v>
      </c>
      <c r="B3854" s="343" t="s">
        <v>3883</v>
      </c>
      <c r="C3854" s="296" t="s">
        <v>3867</v>
      </c>
      <c r="D3854" s="344">
        <v>25969.96</v>
      </c>
      <c r="E3854" s="360">
        <v>0.28260000000000002</v>
      </c>
      <c r="F3854" s="344">
        <v>107.69</v>
      </c>
      <c r="G3854" s="360">
        <v>0.3503</v>
      </c>
      <c r="H3854" s="344">
        <v>114.95</v>
      </c>
      <c r="I3854" s="360">
        <v>0.28449999999999998</v>
      </c>
      <c r="J3854" s="344">
        <v>104.98</v>
      </c>
      <c r="K3854" s="360">
        <v>0.3115</v>
      </c>
      <c r="L3854" s="344">
        <v>111.94</v>
      </c>
      <c r="M3854" s="360">
        <v>1.6500000000000001E-2</v>
      </c>
      <c r="N3854" s="344">
        <v>110.27</v>
      </c>
      <c r="O3854" s="360">
        <v>0.29649999999999999</v>
      </c>
      <c r="P3854" s="344">
        <v>100.55</v>
      </c>
      <c r="Q3854" s="360">
        <v>0.32519999999999999</v>
      </c>
      <c r="R3854" s="344">
        <v>110.04</v>
      </c>
    </row>
    <row r="3855" spans="1:18">
      <c r="A3855" s="296">
        <v>2607099</v>
      </c>
      <c r="B3855" s="343" t="s">
        <v>3884</v>
      </c>
      <c r="C3855" s="296" t="s">
        <v>3867</v>
      </c>
      <c r="D3855" s="344">
        <v>62476.7</v>
      </c>
      <c r="E3855" s="360">
        <v>0.1429</v>
      </c>
      <c r="F3855" s="344">
        <v>70.709999999999994</v>
      </c>
      <c r="G3855" s="360">
        <v>0.20680000000000001</v>
      </c>
      <c r="H3855" s="344">
        <v>73.16</v>
      </c>
      <c r="I3855" s="360">
        <v>0.14749999999999999</v>
      </c>
      <c r="J3855" s="344">
        <v>66.02</v>
      </c>
      <c r="K3855" s="360">
        <v>0.16339999999999999</v>
      </c>
      <c r="L3855" s="344">
        <v>72.63</v>
      </c>
      <c r="M3855" s="360">
        <v>1.83E-2</v>
      </c>
      <c r="N3855" s="344">
        <v>71.099999999999994</v>
      </c>
      <c r="O3855" s="360">
        <v>0.14399999999999999</v>
      </c>
      <c r="P3855" s="344">
        <v>62.74</v>
      </c>
      <c r="Q3855" s="360">
        <v>0.17199999999999999</v>
      </c>
      <c r="R3855" s="344">
        <v>67.989999999999995</v>
      </c>
    </row>
    <row r="3856" spans="1:18">
      <c r="A3856" s="296">
        <v>2607095</v>
      </c>
      <c r="B3856" s="343" t="s">
        <v>3885</v>
      </c>
      <c r="C3856" s="296" t="s">
        <v>3867</v>
      </c>
      <c r="D3856" s="344">
        <v>72926.64</v>
      </c>
      <c r="E3856" s="360">
        <v>0.21110000000000001</v>
      </c>
      <c r="F3856" s="344">
        <v>54.1</v>
      </c>
      <c r="G3856" s="360">
        <v>0.2571</v>
      </c>
      <c r="H3856" s="344">
        <v>55.24</v>
      </c>
      <c r="I3856" s="360">
        <v>0.21809999999999999</v>
      </c>
      <c r="J3856" s="344">
        <v>50.79</v>
      </c>
      <c r="K3856" s="360">
        <v>0.23730000000000001</v>
      </c>
      <c r="L3856" s="344">
        <v>55.16</v>
      </c>
      <c r="M3856" s="360">
        <v>1.1599999999999999E-2</v>
      </c>
      <c r="N3856" s="344">
        <v>54.28</v>
      </c>
      <c r="O3856" s="360">
        <v>0.222</v>
      </c>
      <c r="P3856" s="344">
        <v>46.6</v>
      </c>
      <c r="Q3856" s="360">
        <v>0.2586</v>
      </c>
      <c r="R3856" s="344">
        <v>51.76</v>
      </c>
    </row>
    <row r="3857" spans="1:18">
      <c r="A3857" s="296">
        <v>2607090</v>
      </c>
      <c r="B3857" s="343" t="s">
        <v>3886</v>
      </c>
      <c r="C3857" s="296" t="s">
        <v>3867</v>
      </c>
      <c r="D3857" s="344">
        <v>31626.2</v>
      </c>
      <c r="E3857" s="360">
        <v>0.28920000000000001</v>
      </c>
      <c r="F3857" s="344">
        <v>118.58</v>
      </c>
      <c r="G3857" s="360">
        <v>0.3589</v>
      </c>
      <c r="H3857" s="344">
        <v>127.05</v>
      </c>
      <c r="I3857" s="360">
        <v>0.29039999999999999</v>
      </c>
      <c r="J3857" s="344">
        <v>115.98</v>
      </c>
      <c r="K3857" s="360">
        <v>0.31819999999999998</v>
      </c>
      <c r="L3857" s="344">
        <v>123.46</v>
      </c>
      <c r="M3857" s="360">
        <v>1.6799999999999999E-2</v>
      </c>
      <c r="N3857" s="344">
        <v>121.63</v>
      </c>
      <c r="O3857" s="360">
        <v>0.3034</v>
      </c>
      <c r="P3857" s="344">
        <v>111.47</v>
      </c>
      <c r="Q3857" s="360">
        <v>0.33100000000000002</v>
      </c>
      <c r="R3857" s="344">
        <v>121.85</v>
      </c>
    </row>
    <row r="3858" spans="1:18">
      <c r="A3858" s="296">
        <v>2607260</v>
      </c>
      <c r="B3858" s="343" t="s">
        <v>3887</v>
      </c>
      <c r="C3858" s="296" t="s">
        <v>3867</v>
      </c>
      <c r="D3858" s="344">
        <v>73387.34</v>
      </c>
      <c r="E3858" s="360">
        <v>0.14899999999999999</v>
      </c>
      <c r="F3858" s="344">
        <v>78.040000000000006</v>
      </c>
      <c r="G3858" s="360">
        <v>0.21629999999999999</v>
      </c>
      <c r="H3858" s="344">
        <v>81.22</v>
      </c>
      <c r="I3858" s="360">
        <v>0.15329999999999999</v>
      </c>
      <c r="J3858" s="344">
        <v>73.180000000000007</v>
      </c>
      <c r="K3858" s="360">
        <v>0.1701</v>
      </c>
      <c r="L3858" s="344">
        <v>80.38</v>
      </c>
      <c r="M3858" s="360">
        <v>1.9E-2</v>
      </c>
      <c r="N3858" s="344">
        <v>78.650000000000006</v>
      </c>
      <c r="O3858" s="360">
        <v>0.15029999999999999</v>
      </c>
      <c r="P3858" s="344">
        <v>70.02</v>
      </c>
      <c r="Q3858" s="360">
        <v>0.17780000000000001</v>
      </c>
      <c r="R3858" s="344">
        <v>75.650000000000006</v>
      </c>
    </row>
    <row r="3859" spans="1:18">
      <c r="A3859" s="296">
        <v>2607096</v>
      </c>
      <c r="B3859" s="343" t="s">
        <v>3888</v>
      </c>
      <c r="C3859" s="296" t="s">
        <v>3867</v>
      </c>
      <c r="D3859" s="344">
        <v>96136.59</v>
      </c>
      <c r="E3859" s="360">
        <v>0.29670000000000002</v>
      </c>
      <c r="F3859" s="344">
        <v>134.68</v>
      </c>
      <c r="G3859" s="360">
        <v>0.36919999999999997</v>
      </c>
      <c r="H3859" s="344">
        <v>145.01</v>
      </c>
      <c r="I3859" s="360">
        <v>0.29720000000000002</v>
      </c>
      <c r="J3859" s="344">
        <v>132.27000000000001</v>
      </c>
      <c r="K3859" s="360">
        <v>0.32579999999999998</v>
      </c>
      <c r="L3859" s="344">
        <v>140.52000000000001</v>
      </c>
      <c r="M3859" s="360">
        <v>1.7100000000000001E-2</v>
      </c>
      <c r="N3859" s="344">
        <v>138.44999999999999</v>
      </c>
      <c r="O3859" s="360">
        <v>0.31119999999999998</v>
      </c>
      <c r="P3859" s="344">
        <v>127.7</v>
      </c>
      <c r="Q3859" s="360">
        <v>0.33739999999999998</v>
      </c>
      <c r="R3859" s="344">
        <v>139.37</v>
      </c>
    </row>
    <row r="3860" spans="1:18">
      <c r="A3860" s="296">
        <v>2607091</v>
      </c>
      <c r="B3860" s="343" t="s">
        <v>3889</v>
      </c>
      <c r="C3860" s="296" t="s">
        <v>3867</v>
      </c>
      <c r="D3860" s="344">
        <v>39734.65</v>
      </c>
      <c r="E3860" s="360">
        <v>0.15640000000000001</v>
      </c>
      <c r="F3860" s="344">
        <v>88.91</v>
      </c>
      <c r="G3860" s="360">
        <v>0.2278</v>
      </c>
      <c r="H3860" s="344">
        <v>93.18</v>
      </c>
      <c r="I3860" s="360">
        <v>0.1603</v>
      </c>
      <c r="J3860" s="344">
        <v>83.79</v>
      </c>
      <c r="K3860" s="360">
        <v>0.17829999999999999</v>
      </c>
      <c r="L3860" s="344">
        <v>91.83</v>
      </c>
      <c r="M3860" s="360">
        <v>1.9800000000000002E-2</v>
      </c>
      <c r="N3860" s="344">
        <v>89.84</v>
      </c>
      <c r="O3860" s="360">
        <v>0.1578</v>
      </c>
      <c r="P3860" s="344">
        <v>80.83</v>
      </c>
      <c r="Q3860" s="360">
        <v>0.18479999999999999</v>
      </c>
      <c r="R3860" s="344">
        <v>87.04</v>
      </c>
    </row>
    <row r="3861" spans="1:18">
      <c r="A3861" s="296">
        <v>2607101</v>
      </c>
      <c r="B3861" s="343" t="s">
        <v>3890</v>
      </c>
      <c r="C3861" s="296" t="s">
        <v>3867</v>
      </c>
      <c r="D3861" s="344">
        <v>96743.8</v>
      </c>
      <c r="E3861" s="360">
        <v>0.2306</v>
      </c>
      <c r="F3861" s="344">
        <v>62.23</v>
      </c>
      <c r="G3861" s="360">
        <v>0.28249999999999997</v>
      </c>
      <c r="H3861" s="344">
        <v>64.3</v>
      </c>
      <c r="I3861" s="360">
        <v>0.23649999999999999</v>
      </c>
      <c r="J3861" s="344">
        <v>59.01</v>
      </c>
      <c r="K3861" s="360">
        <v>0.25779999999999997</v>
      </c>
      <c r="L3861" s="344">
        <v>63.76</v>
      </c>
      <c r="M3861" s="360">
        <v>1.2500000000000001E-2</v>
      </c>
      <c r="N3861" s="344">
        <v>62.77</v>
      </c>
      <c r="O3861" s="360">
        <v>0.24229999999999999</v>
      </c>
      <c r="P3861" s="344">
        <v>54.79</v>
      </c>
      <c r="Q3861" s="360">
        <v>0.27760000000000001</v>
      </c>
      <c r="R3861" s="344">
        <v>60.61</v>
      </c>
    </row>
    <row r="3862" spans="1:18">
      <c r="A3862" s="296">
        <v>2607092</v>
      </c>
      <c r="B3862" s="343" t="s">
        <v>3891</v>
      </c>
      <c r="C3862" s="296" t="s">
        <v>3867</v>
      </c>
      <c r="D3862" s="344">
        <v>43826.57</v>
      </c>
      <c r="E3862" s="360">
        <v>6.08E-2</v>
      </c>
      <c r="F3862" s="344">
        <v>36.19</v>
      </c>
      <c r="G3862" s="360">
        <v>0</v>
      </c>
      <c r="H3862" s="344">
        <v>43.38</v>
      </c>
      <c r="I3862" s="360">
        <v>7.8100000000000003E-2</v>
      </c>
      <c r="J3862" s="344">
        <v>39.36</v>
      </c>
      <c r="K3862" s="360">
        <v>2.3900000000000001E-2</v>
      </c>
      <c r="L3862" s="344">
        <v>42.48</v>
      </c>
      <c r="M3862" s="360">
        <v>0</v>
      </c>
      <c r="N3862" s="344">
        <v>39.200000000000003</v>
      </c>
      <c r="O3862" s="360">
        <v>2.9999999999999997E-4</v>
      </c>
      <c r="P3862" s="344">
        <v>41.87</v>
      </c>
      <c r="Q3862" s="360">
        <v>2.2499999999999999E-2</v>
      </c>
      <c r="R3862" s="344">
        <v>41.73</v>
      </c>
    </row>
    <row r="3863" spans="1:18">
      <c r="A3863" s="296">
        <v>2607087</v>
      </c>
      <c r="B3863" s="343" t="s">
        <v>3892</v>
      </c>
      <c r="C3863" s="296" t="s">
        <v>3867</v>
      </c>
      <c r="D3863" s="344">
        <v>18932.509999999998</v>
      </c>
      <c r="E3863" s="360"/>
      <c r="F3863" s="344">
        <v>0</v>
      </c>
      <c r="G3863" s="360"/>
      <c r="H3863" s="344">
        <v>0</v>
      </c>
      <c r="I3863" s="360"/>
      <c r="J3863" s="344">
        <v>0</v>
      </c>
      <c r="K3863" s="360"/>
      <c r="L3863" s="344">
        <v>0</v>
      </c>
      <c r="M3863" s="360"/>
      <c r="N3863" s="344">
        <v>0</v>
      </c>
      <c r="O3863" s="360"/>
      <c r="P3863" s="344">
        <v>0</v>
      </c>
      <c r="Q3863" s="360"/>
      <c r="R3863" s="344">
        <v>0</v>
      </c>
    </row>
    <row r="3864" spans="1:18">
      <c r="A3864" s="296">
        <v>2607097</v>
      </c>
      <c r="B3864" s="343" t="s">
        <v>3893</v>
      </c>
      <c r="C3864" s="296" t="s">
        <v>3867</v>
      </c>
      <c r="D3864" s="344">
        <v>44105.34</v>
      </c>
      <c r="E3864" s="360"/>
      <c r="F3864" s="344">
        <v>0</v>
      </c>
      <c r="G3864" s="360"/>
      <c r="H3864" s="344">
        <v>0</v>
      </c>
      <c r="I3864" s="360"/>
      <c r="J3864" s="344">
        <v>0</v>
      </c>
      <c r="K3864" s="360"/>
      <c r="L3864" s="344">
        <v>0</v>
      </c>
      <c r="M3864" s="360"/>
      <c r="N3864" s="344">
        <v>0</v>
      </c>
      <c r="O3864" s="360"/>
      <c r="P3864" s="344">
        <v>0</v>
      </c>
      <c r="Q3864" s="360"/>
      <c r="R3864" s="344">
        <v>0</v>
      </c>
    </row>
    <row r="3865" spans="1:18">
      <c r="A3865" s="296">
        <v>2607198</v>
      </c>
      <c r="B3865" s="343" t="s">
        <v>3894</v>
      </c>
      <c r="C3865" s="296" t="s">
        <v>26</v>
      </c>
      <c r="D3865" s="344">
        <v>332.12</v>
      </c>
      <c r="E3865" s="360"/>
      <c r="F3865" s="344">
        <v>0</v>
      </c>
      <c r="G3865" s="360"/>
      <c r="H3865" s="344">
        <v>0</v>
      </c>
      <c r="I3865" s="360"/>
      <c r="J3865" s="344">
        <v>0</v>
      </c>
      <c r="K3865" s="360"/>
      <c r="L3865" s="344">
        <v>0</v>
      </c>
      <c r="M3865" s="360"/>
      <c r="N3865" s="344">
        <v>0</v>
      </c>
      <c r="O3865" s="360"/>
      <c r="P3865" s="344">
        <v>0</v>
      </c>
      <c r="Q3865" s="360"/>
      <c r="R3865" s="344">
        <v>0</v>
      </c>
    </row>
    <row r="3866" spans="1:18">
      <c r="A3866" s="296">
        <v>2809170</v>
      </c>
      <c r="B3866" s="343" t="s">
        <v>3895</v>
      </c>
      <c r="C3866" s="296" t="s">
        <v>26</v>
      </c>
      <c r="D3866" s="344">
        <v>1959.66</v>
      </c>
      <c r="E3866" s="360"/>
      <c r="F3866" s="344">
        <v>0</v>
      </c>
      <c r="G3866" s="360"/>
      <c r="H3866" s="344">
        <v>0</v>
      </c>
      <c r="I3866" s="360"/>
      <c r="J3866" s="344">
        <v>0</v>
      </c>
      <c r="K3866" s="360"/>
      <c r="L3866" s="344">
        <v>0</v>
      </c>
      <c r="M3866" s="360"/>
      <c r="N3866" s="344">
        <v>0</v>
      </c>
      <c r="O3866" s="360"/>
      <c r="P3866" s="344">
        <v>0</v>
      </c>
      <c r="Q3866" s="360"/>
      <c r="R3866" s="344">
        <v>0</v>
      </c>
    </row>
    <row r="3867" spans="1:18">
      <c r="A3867" s="296">
        <v>2809183</v>
      </c>
      <c r="B3867" s="343" t="s">
        <v>3896</v>
      </c>
      <c r="C3867" s="296" t="s">
        <v>26</v>
      </c>
      <c r="D3867" s="344">
        <v>2850.7</v>
      </c>
      <c r="E3867" s="360"/>
      <c r="F3867" s="344">
        <v>0</v>
      </c>
      <c r="G3867" s="360"/>
      <c r="H3867" s="344">
        <v>0</v>
      </c>
      <c r="I3867" s="360"/>
      <c r="J3867" s="344">
        <v>0</v>
      </c>
      <c r="K3867" s="360"/>
      <c r="L3867" s="344">
        <v>0</v>
      </c>
      <c r="M3867" s="360"/>
      <c r="N3867" s="344">
        <v>0</v>
      </c>
      <c r="O3867" s="360"/>
      <c r="P3867" s="344">
        <v>0</v>
      </c>
      <c r="Q3867" s="360"/>
      <c r="R3867" s="344">
        <v>0</v>
      </c>
    </row>
    <row r="3868" spans="1:18">
      <c r="A3868" s="296">
        <v>2809174</v>
      </c>
      <c r="B3868" s="343" t="s">
        <v>3897</v>
      </c>
      <c r="C3868" s="296" t="s">
        <v>26</v>
      </c>
      <c r="D3868" s="344">
        <v>2059.0700000000002</v>
      </c>
      <c r="E3868" s="360"/>
      <c r="F3868" s="344">
        <v>0</v>
      </c>
      <c r="G3868" s="360"/>
      <c r="H3868" s="344">
        <v>0</v>
      </c>
      <c r="I3868" s="360"/>
      <c r="J3868" s="344">
        <v>0</v>
      </c>
      <c r="K3868" s="360"/>
      <c r="L3868" s="344">
        <v>0</v>
      </c>
      <c r="M3868" s="360"/>
      <c r="N3868" s="344">
        <v>0</v>
      </c>
      <c r="O3868" s="360"/>
      <c r="P3868" s="344">
        <v>0</v>
      </c>
      <c r="Q3868" s="360"/>
      <c r="R3868" s="344">
        <v>0</v>
      </c>
    </row>
    <row r="3869" spans="1:18">
      <c r="A3869" s="296">
        <v>2809196</v>
      </c>
      <c r="B3869" s="343" t="s">
        <v>3898</v>
      </c>
      <c r="C3869" s="296" t="s">
        <v>26</v>
      </c>
      <c r="D3869" s="344">
        <v>2993</v>
      </c>
      <c r="E3869" s="360"/>
      <c r="F3869" s="344">
        <v>0</v>
      </c>
      <c r="G3869" s="360"/>
      <c r="H3869" s="344">
        <v>0</v>
      </c>
      <c r="I3869" s="360"/>
      <c r="J3869" s="344">
        <v>0</v>
      </c>
      <c r="K3869" s="360"/>
      <c r="L3869" s="344">
        <v>0</v>
      </c>
      <c r="M3869" s="360"/>
      <c r="N3869" s="344">
        <v>0</v>
      </c>
      <c r="O3869" s="360"/>
      <c r="P3869" s="344">
        <v>0</v>
      </c>
      <c r="Q3869" s="360"/>
      <c r="R3869" s="344">
        <v>0</v>
      </c>
    </row>
    <row r="3870" spans="1:18">
      <c r="A3870" s="296">
        <v>2809187</v>
      </c>
      <c r="B3870" s="343" t="s">
        <v>3899</v>
      </c>
      <c r="C3870" s="296" t="s">
        <v>26</v>
      </c>
      <c r="D3870" s="344">
        <v>3001.57</v>
      </c>
      <c r="E3870" s="360"/>
      <c r="F3870" s="344">
        <v>0</v>
      </c>
      <c r="G3870" s="360"/>
      <c r="H3870" s="344">
        <v>0</v>
      </c>
      <c r="I3870" s="360"/>
      <c r="J3870" s="344">
        <v>0</v>
      </c>
      <c r="K3870" s="360"/>
      <c r="L3870" s="344">
        <v>0</v>
      </c>
      <c r="M3870" s="360"/>
      <c r="N3870" s="344">
        <v>0</v>
      </c>
      <c r="O3870" s="360"/>
      <c r="P3870" s="344">
        <v>0</v>
      </c>
      <c r="Q3870" s="360"/>
      <c r="R3870" s="344">
        <v>0</v>
      </c>
    </row>
    <row r="3871" spans="1:18">
      <c r="A3871" s="296">
        <v>2809178</v>
      </c>
      <c r="B3871" s="343" t="s">
        <v>3900</v>
      </c>
      <c r="C3871" s="296" t="s">
        <v>26</v>
      </c>
      <c r="D3871" s="344">
        <v>2208.04</v>
      </c>
      <c r="E3871" s="360"/>
      <c r="F3871" s="344">
        <v>0</v>
      </c>
      <c r="G3871" s="360"/>
      <c r="H3871" s="344">
        <v>0</v>
      </c>
      <c r="I3871" s="360"/>
      <c r="J3871" s="344">
        <v>0</v>
      </c>
      <c r="K3871" s="360"/>
      <c r="L3871" s="344">
        <v>0</v>
      </c>
      <c r="M3871" s="360"/>
      <c r="N3871" s="344">
        <v>0</v>
      </c>
      <c r="O3871" s="360"/>
      <c r="P3871" s="344">
        <v>0</v>
      </c>
      <c r="Q3871" s="360"/>
      <c r="R3871" s="344">
        <v>0</v>
      </c>
    </row>
    <row r="3872" spans="1:18">
      <c r="A3872" s="296">
        <v>2809200</v>
      </c>
      <c r="B3872" s="343" t="s">
        <v>3901</v>
      </c>
      <c r="C3872" s="296" t="s">
        <v>26</v>
      </c>
      <c r="D3872" s="344">
        <v>3150.14</v>
      </c>
      <c r="E3872" s="360"/>
      <c r="F3872" s="344">
        <v>0</v>
      </c>
      <c r="G3872" s="360"/>
      <c r="H3872" s="344">
        <v>0</v>
      </c>
      <c r="I3872" s="360"/>
      <c r="J3872" s="344">
        <v>0</v>
      </c>
      <c r="K3872" s="360"/>
      <c r="L3872" s="344">
        <v>0</v>
      </c>
      <c r="M3872" s="360"/>
      <c r="N3872" s="344">
        <v>0</v>
      </c>
      <c r="O3872" s="360"/>
      <c r="P3872" s="344">
        <v>0</v>
      </c>
      <c r="Q3872" s="360"/>
      <c r="R3872" s="344">
        <v>0</v>
      </c>
    </row>
    <row r="3873" spans="1:18">
      <c r="A3873" s="296">
        <v>2809191</v>
      </c>
      <c r="B3873" s="343" t="s">
        <v>3902</v>
      </c>
      <c r="C3873" s="296" t="s">
        <v>26</v>
      </c>
      <c r="D3873" s="344">
        <v>3139.94</v>
      </c>
      <c r="E3873" s="360"/>
      <c r="F3873" s="344">
        <v>0</v>
      </c>
      <c r="G3873" s="360"/>
      <c r="H3873" s="344">
        <v>0</v>
      </c>
      <c r="I3873" s="360"/>
      <c r="J3873" s="344">
        <v>0</v>
      </c>
      <c r="K3873" s="360"/>
      <c r="L3873" s="344">
        <v>0</v>
      </c>
      <c r="M3873" s="360"/>
      <c r="N3873" s="344">
        <v>0</v>
      </c>
      <c r="O3873" s="360"/>
      <c r="P3873" s="344">
        <v>0</v>
      </c>
      <c r="Q3873" s="360"/>
      <c r="R3873" s="344">
        <v>0</v>
      </c>
    </row>
    <row r="3874" spans="1:18">
      <c r="A3874" s="296">
        <v>2809204</v>
      </c>
      <c r="B3874" s="343" t="s">
        <v>3903</v>
      </c>
      <c r="C3874" s="296" t="s">
        <v>26</v>
      </c>
      <c r="D3874" s="344">
        <v>3294</v>
      </c>
      <c r="E3874" s="360"/>
      <c r="F3874" s="344">
        <v>0</v>
      </c>
      <c r="G3874" s="360"/>
      <c r="H3874" s="344">
        <v>0</v>
      </c>
      <c r="I3874" s="360"/>
      <c r="J3874" s="344">
        <v>0</v>
      </c>
      <c r="K3874" s="360"/>
      <c r="L3874" s="344">
        <v>0</v>
      </c>
      <c r="M3874" s="360"/>
      <c r="N3874" s="344">
        <v>0</v>
      </c>
      <c r="O3874" s="360"/>
      <c r="P3874" s="344">
        <v>0</v>
      </c>
      <c r="Q3874" s="360"/>
      <c r="R3874" s="344">
        <v>0</v>
      </c>
    </row>
    <row r="3875" spans="1:18">
      <c r="A3875" s="296">
        <v>2809171</v>
      </c>
      <c r="B3875" s="343" t="s">
        <v>3904</v>
      </c>
      <c r="C3875" s="296" t="s">
        <v>26</v>
      </c>
      <c r="D3875" s="344">
        <v>2211.79</v>
      </c>
      <c r="E3875" s="360"/>
      <c r="F3875" s="344">
        <v>0</v>
      </c>
      <c r="G3875" s="360"/>
      <c r="H3875" s="344">
        <v>0</v>
      </c>
      <c r="I3875" s="360"/>
      <c r="J3875" s="344">
        <v>0</v>
      </c>
      <c r="K3875" s="360"/>
      <c r="L3875" s="344">
        <v>0</v>
      </c>
      <c r="M3875" s="360"/>
      <c r="N3875" s="344">
        <v>0</v>
      </c>
      <c r="O3875" s="360"/>
      <c r="P3875" s="344">
        <v>0</v>
      </c>
      <c r="Q3875" s="360"/>
      <c r="R3875" s="344">
        <v>0</v>
      </c>
    </row>
    <row r="3876" spans="1:18">
      <c r="A3876" s="296">
        <v>2809184</v>
      </c>
      <c r="B3876" s="343" t="s">
        <v>3905</v>
      </c>
      <c r="C3876" s="296" t="s">
        <v>26</v>
      </c>
      <c r="D3876" s="344">
        <v>3215.07</v>
      </c>
      <c r="E3876" s="360"/>
      <c r="F3876" s="344">
        <v>0</v>
      </c>
      <c r="G3876" s="360"/>
      <c r="H3876" s="344">
        <v>0</v>
      </c>
      <c r="I3876" s="360"/>
      <c r="J3876" s="344">
        <v>0</v>
      </c>
      <c r="K3876" s="360"/>
      <c r="L3876" s="344">
        <v>0</v>
      </c>
      <c r="M3876" s="360"/>
      <c r="N3876" s="344">
        <v>0</v>
      </c>
      <c r="O3876" s="360"/>
      <c r="P3876" s="344">
        <v>0</v>
      </c>
      <c r="Q3876" s="360"/>
      <c r="R3876" s="344">
        <v>0</v>
      </c>
    </row>
    <row r="3877" spans="1:18">
      <c r="A3877" s="296">
        <v>2809175</v>
      </c>
      <c r="B3877" s="343" t="s">
        <v>3906</v>
      </c>
      <c r="C3877" s="296" t="s">
        <v>26</v>
      </c>
      <c r="D3877" s="344">
        <v>2321.14</v>
      </c>
      <c r="E3877" s="360"/>
      <c r="F3877" s="344">
        <v>0</v>
      </c>
      <c r="G3877" s="360"/>
      <c r="H3877" s="344">
        <v>0</v>
      </c>
      <c r="I3877" s="360"/>
      <c r="J3877" s="344">
        <v>0</v>
      </c>
      <c r="K3877" s="360"/>
      <c r="L3877" s="344">
        <v>0</v>
      </c>
      <c r="M3877" s="360"/>
      <c r="N3877" s="344">
        <v>0</v>
      </c>
      <c r="O3877" s="360"/>
      <c r="P3877" s="344">
        <v>0</v>
      </c>
      <c r="Q3877" s="360"/>
      <c r="R3877" s="344">
        <v>0</v>
      </c>
    </row>
    <row r="3878" spans="1:18">
      <c r="A3878" s="296">
        <v>2809197</v>
      </c>
      <c r="B3878" s="343" t="s">
        <v>3907</v>
      </c>
      <c r="C3878" s="296" t="s">
        <v>26</v>
      </c>
      <c r="D3878" s="344">
        <v>3372.26</v>
      </c>
      <c r="E3878" s="360"/>
      <c r="F3878" s="344">
        <v>0</v>
      </c>
      <c r="G3878" s="360"/>
      <c r="H3878" s="344">
        <v>0</v>
      </c>
      <c r="I3878" s="360"/>
      <c r="J3878" s="344">
        <v>0</v>
      </c>
      <c r="K3878" s="360"/>
      <c r="L3878" s="344">
        <v>0</v>
      </c>
      <c r="M3878" s="360"/>
      <c r="N3878" s="344">
        <v>0</v>
      </c>
      <c r="O3878" s="360"/>
      <c r="P3878" s="344">
        <v>0</v>
      </c>
      <c r="Q3878" s="360"/>
      <c r="R3878" s="344">
        <v>0</v>
      </c>
    </row>
    <row r="3879" spans="1:18">
      <c r="A3879" s="296">
        <v>2809188</v>
      </c>
      <c r="B3879" s="343" t="s">
        <v>3908</v>
      </c>
      <c r="C3879" s="296" t="s">
        <v>26</v>
      </c>
      <c r="D3879" s="344">
        <v>3381.03</v>
      </c>
      <c r="E3879" s="360"/>
      <c r="F3879" s="344">
        <v>0</v>
      </c>
      <c r="G3879" s="360"/>
      <c r="H3879" s="344">
        <v>0</v>
      </c>
      <c r="I3879" s="360"/>
      <c r="J3879" s="344">
        <v>0</v>
      </c>
      <c r="K3879" s="360"/>
      <c r="L3879" s="344">
        <v>0</v>
      </c>
      <c r="M3879" s="360"/>
      <c r="N3879" s="344">
        <v>0</v>
      </c>
      <c r="O3879" s="360"/>
      <c r="P3879" s="344">
        <v>0</v>
      </c>
      <c r="Q3879" s="360"/>
      <c r="R3879" s="344">
        <v>0</v>
      </c>
    </row>
    <row r="3880" spans="1:18">
      <c r="A3880" s="296">
        <v>2809179</v>
      </c>
      <c r="B3880" s="343" t="s">
        <v>3909</v>
      </c>
      <c r="C3880" s="296" t="s">
        <v>26</v>
      </c>
      <c r="D3880" s="344">
        <v>2485</v>
      </c>
      <c r="E3880" s="360"/>
      <c r="F3880" s="344">
        <v>0</v>
      </c>
      <c r="G3880" s="360"/>
      <c r="H3880" s="344">
        <v>0</v>
      </c>
      <c r="I3880" s="360"/>
      <c r="J3880" s="344">
        <v>0</v>
      </c>
      <c r="K3880" s="360"/>
      <c r="L3880" s="344">
        <v>0</v>
      </c>
      <c r="M3880" s="360"/>
      <c r="N3880" s="344">
        <v>0</v>
      </c>
      <c r="O3880" s="360"/>
      <c r="P3880" s="344">
        <v>0</v>
      </c>
      <c r="Q3880" s="360"/>
      <c r="R3880" s="344">
        <v>0</v>
      </c>
    </row>
    <row r="3881" spans="1:18">
      <c r="A3881" s="296">
        <v>2809201</v>
      </c>
      <c r="B3881" s="343" t="s">
        <v>3910</v>
      </c>
      <c r="C3881" s="296" t="s">
        <v>26</v>
      </c>
      <c r="D3881" s="344">
        <v>3545.11</v>
      </c>
      <c r="E3881" s="360"/>
      <c r="F3881" s="344">
        <v>0</v>
      </c>
      <c r="G3881" s="360"/>
      <c r="H3881" s="344">
        <v>0</v>
      </c>
      <c r="I3881" s="360"/>
      <c r="J3881" s="344">
        <v>0</v>
      </c>
      <c r="K3881" s="360"/>
      <c r="L3881" s="344">
        <v>0</v>
      </c>
      <c r="M3881" s="360"/>
      <c r="N3881" s="344">
        <v>0</v>
      </c>
      <c r="O3881" s="360"/>
      <c r="P3881" s="344">
        <v>0</v>
      </c>
      <c r="Q3881" s="360"/>
      <c r="R3881" s="344">
        <v>0</v>
      </c>
    </row>
    <row r="3882" spans="1:18">
      <c r="A3882" s="296">
        <v>2809192</v>
      </c>
      <c r="B3882" s="343" t="s">
        <v>3911</v>
      </c>
      <c r="C3882" s="296" t="s">
        <v>26</v>
      </c>
      <c r="D3882" s="344">
        <v>3533.24</v>
      </c>
      <c r="E3882" s="360"/>
      <c r="F3882" s="344">
        <v>0</v>
      </c>
      <c r="G3882" s="360"/>
      <c r="H3882" s="344">
        <v>0</v>
      </c>
      <c r="I3882" s="360"/>
      <c r="J3882" s="344">
        <v>0</v>
      </c>
      <c r="K3882" s="360"/>
      <c r="L3882" s="344">
        <v>0</v>
      </c>
      <c r="M3882" s="360"/>
      <c r="N3882" s="344">
        <v>0</v>
      </c>
      <c r="O3882" s="360"/>
      <c r="P3882" s="344">
        <v>0</v>
      </c>
      <c r="Q3882" s="360"/>
      <c r="R3882" s="344">
        <v>0</v>
      </c>
    </row>
    <row r="3883" spans="1:18">
      <c r="A3883" s="296">
        <v>2809205</v>
      </c>
      <c r="B3883" s="343" t="s">
        <v>3912</v>
      </c>
      <c r="C3883" s="296" t="s">
        <v>26</v>
      </c>
      <c r="D3883" s="344">
        <v>3703.35</v>
      </c>
      <c r="E3883" s="360"/>
      <c r="F3883" s="344">
        <v>0</v>
      </c>
      <c r="G3883" s="360"/>
      <c r="H3883" s="344">
        <v>0</v>
      </c>
      <c r="I3883" s="360"/>
      <c r="J3883" s="344">
        <v>0</v>
      </c>
      <c r="K3883" s="360"/>
      <c r="L3883" s="344">
        <v>0</v>
      </c>
      <c r="M3883" s="360"/>
      <c r="N3883" s="344">
        <v>0</v>
      </c>
      <c r="O3883" s="360"/>
      <c r="P3883" s="344">
        <v>0</v>
      </c>
      <c r="Q3883" s="360"/>
      <c r="R3883" s="344">
        <v>0</v>
      </c>
    </row>
    <row r="3884" spans="1:18">
      <c r="A3884" s="296">
        <v>2809172</v>
      </c>
      <c r="B3884" s="343" t="s">
        <v>3913</v>
      </c>
      <c r="C3884" s="296" t="s">
        <v>26</v>
      </c>
      <c r="D3884" s="344">
        <v>2585.1</v>
      </c>
      <c r="E3884" s="360"/>
      <c r="F3884" s="344">
        <v>0</v>
      </c>
      <c r="G3884" s="360"/>
      <c r="H3884" s="344">
        <v>0</v>
      </c>
      <c r="I3884" s="360"/>
      <c r="J3884" s="344">
        <v>0</v>
      </c>
      <c r="K3884" s="360"/>
      <c r="L3884" s="344">
        <v>0</v>
      </c>
      <c r="M3884" s="360"/>
      <c r="N3884" s="344">
        <v>0</v>
      </c>
      <c r="O3884" s="360"/>
      <c r="P3884" s="344">
        <v>0</v>
      </c>
      <c r="Q3884" s="360"/>
      <c r="R3884" s="344">
        <v>0</v>
      </c>
    </row>
    <row r="3885" spans="1:18">
      <c r="A3885" s="296">
        <v>2809185</v>
      </c>
      <c r="B3885" s="343" t="s">
        <v>3914</v>
      </c>
      <c r="C3885" s="296" t="s">
        <v>26</v>
      </c>
      <c r="D3885" s="344">
        <v>3701.06</v>
      </c>
      <c r="E3885" s="360"/>
      <c r="F3885" s="344">
        <v>0</v>
      </c>
      <c r="G3885" s="360"/>
      <c r="H3885" s="344">
        <v>0</v>
      </c>
      <c r="I3885" s="360"/>
      <c r="J3885" s="344">
        <v>0</v>
      </c>
      <c r="K3885" s="360"/>
      <c r="L3885" s="344">
        <v>0</v>
      </c>
      <c r="M3885" s="360"/>
      <c r="N3885" s="344">
        <v>0</v>
      </c>
      <c r="O3885" s="360"/>
      <c r="P3885" s="344">
        <v>0</v>
      </c>
      <c r="Q3885" s="360"/>
      <c r="R3885" s="344">
        <v>0</v>
      </c>
    </row>
    <row r="3886" spans="1:18">
      <c r="A3886" s="296">
        <v>2809176</v>
      </c>
      <c r="B3886" s="343" t="s">
        <v>3915</v>
      </c>
      <c r="C3886" s="296" t="s">
        <v>26</v>
      </c>
      <c r="D3886" s="344">
        <v>2705.38</v>
      </c>
      <c r="E3886" s="360"/>
      <c r="F3886" s="344">
        <v>0</v>
      </c>
      <c r="G3886" s="360"/>
      <c r="H3886" s="344">
        <v>0</v>
      </c>
      <c r="I3886" s="360"/>
      <c r="J3886" s="344">
        <v>0</v>
      </c>
      <c r="K3886" s="360"/>
      <c r="L3886" s="344">
        <v>0</v>
      </c>
      <c r="M3886" s="360"/>
      <c r="N3886" s="344">
        <v>0</v>
      </c>
      <c r="O3886" s="360"/>
      <c r="P3886" s="344">
        <v>0</v>
      </c>
      <c r="Q3886" s="360"/>
      <c r="R3886" s="344">
        <v>0</v>
      </c>
    </row>
    <row r="3887" spans="1:18">
      <c r="A3887" s="296">
        <v>2809198</v>
      </c>
      <c r="B3887" s="343" t="s">
        <v>3916</v>
      </c>
      <c r="C3887" s="296" t="s">
        <v>26</v>
      </c>
      <c r="D3887" s="344">
        <v>3877.18</v>
      </c>
      <c r="E3887" s="360">
        <v>4.6100000000000002E-2</v>
      </c>
      <c r="F3887" s="344">
        <v>19.989999999999998</v>
      </c>
      <c r="G3887" s="360">
        <v>5.8999999999999997E-2</v>
      </c>
      <c r="H3887" s="344">
        <v>28.14</v>
      </c>
      <c r="I3887" s="360">
        <v>4.19E-2</v>
      </c>
      <c r="J3887" s="344">
        <v>21.13</v>
      </c>
      <c r="K3887" s="360">
        <v>5.5800000000000002E-2</v>
      </c>
      <c r="L3887" s="344">
        <v>30.78</v>
      </c>
      <c r="M3887" s="360">
        <v>0</v>
      </c>
      <c r="N3887" s="344">
        <v>26.13</v>
      </c>
      <c r="O3887" s="360">
        <v>0</v>
      </c>
      <c r="P3887" s="344">
        <v>26.27</v>
      </c>
      <c r="Q3887" s="360">
        <v>4.4900000000000002E-2</v>
      </c>
      <c r="R3887" s="344">
        <v>28.22</v>
      </c>
    </row>
    <row r="3888" spans="1:18">
      <c r="A3888" s="296">
        <v>2809189</v>
      </c>
      <c r="B3888" s="343" t="s">
        <v>3917</v>
      </c>
      <c r="C3888" s="296" t="s">
        <v>26</v>
      </c>
      <c r="D3888" s="344">
        <v>3883.62</v>
      </c>
      <c r="E3888" s="360">
        <v>2.9700000000000001E-2</v>
      </c>
      <c r="F3888" s="344">
        <v>104.31</v>
      </c>
      <c r="G3888" s="360">
        <v>3.7699999999999997E-2</v>
      </c>
      <c r="H3888" s="344">
        <v>148.46</v>
      </c>
      <c r="I3888" s="360">
        <v>2.6499999999999999E-2</v>
      </c>
      <c r="J3888" s="344">
        <v>129.03</v>
      </c>
      <c r="K3888" s="360">
        <v>3.0499999999999999E-2</v>
      </c>
      <c r="L3888" s="344">
        <v>151.87</v>
      </c>
      <c r="M3888" s="360">
        <v>0</v>
      </c>
      <c r="N3888" s="344">
        <v>134.31</v>
      </c>
      <c r="O3888" s="360">
        <v>2.93E-2</v>
      </c>
      <c r="P3888" s="344">
        <v>127.92</v>
      </c>
      <c r="Q3888" s="360">
        <v>3.0700000000000002E-2</v>
      </c>
      <c r="R3888" s="344">
        <v>154.69999999999999</v>
      </c>
    </row>
    <row r="3889" spans="1:18">
      <c r="A3889" s="296">
        <v>2809180</v>
      </c>
      <c r="B3889" s="343" t="s">
        <v>3918</v>
      </c>
      <c r="C3889" s="296" t="s">
        <v>26</v>
      </c>
      <c r="D3889" s="344">
        <v>2885.63</v>
      </c>
      <c r="E3889" s="360">
        <v>0</v>
      </c>
      <c r="F3889" s="344">
        <v>2.92</v>
      </c>
      <c r="G3889" s="360">
        <v>1.37E-2</v>
      </c>
      <c r="H3889" s="344">
        <v>3.39</v>
      </c>
      <c r="I3889" s="360">
        <v>1.18E-2</v>
      </c>
      <c r="J3889" s="344">
        <v>2.88</v>
      </c>
      <c r="K3889" s="360">
        <v>1.3899999999999999E-2</v>
      </c>
      <c r="L3889" s="344">
        <v>3.18</v>
      </c>
      <c r="M3889" s="360">
        <v>0</v>
      </c>
      <c r="N3889" s="344">
        <v>3.18</v>
      </c>
      <c r="O3889" s="360">
        <v>1.26E-2</v>
      </c>
      <c r="P3889" s="344">
        <v>3.05</v>
      </c>
      <c r="Q3889" s="360">
        <v>0</v>
      </c>
      <c r="R3889" s="344">
        <v>2.99</v>
      </c>
    </row>
    <row r="3890" spans="1:18">
      <c r="A3890" s="296">
        <v>2809202</v>
      </c>
      <c r="B3890" s="343" t="s">
        <v>3919</v>
      </c>
      <c r="C3890" s="296" t="s">
        <v>26</v>
      </c>
      <c r="D3890" s="344">
        <v>4067.31</v>
      </c>
      <c r="E3890" s="360">
        <v>6.9900000000000004E-2</v>
      </c>
      <c r="F3890" s="344">
        <v>31.63</v>
      </c>
      <c r="G3890" s="360">
        <v>0</v>
      </c>
      <c r="H3890" s="344">
        <v>33.35</v>
      </c>
      <c r="I3890" s="360">
        <v>6.6299999999999998E-2</v>
      </c>
      <c r="J3890" s="344">
        <v>32.119999999999997</v>
      </c>
      <c r="K3890" s="360">
        <v>0</v>
      </c>
      <c r="L3890" s="344">
        <v>34.270000000000003</v>
      </c>
      <c r="M3890" s="360">
        <v>0</v>
      </c>
      <c r="N3890" s="344">
        <v>33.18</v>
      </c>
      <c r="O3890" s="360">
        <v>0</v>
      </c>
      <c r="P3890" s="344">
        <v>27.24</v>
      </c>
      <c r="Q3890" s="360">
        <v>8.1100000000000005E-2</v>
      </c>
      <c r="R3890" s="344">
        <v>28.6</v>
      </c>
    </row>
    <row r="3891" spans="1:18">
      <c r="A3891" s="296">
        <v>2809193</v>
      </c>
      <c r="B3891" s="343" t="s">
        <v>3920</v>
      </c>
      <c r="C3891" s="296" t="s">
        <v>26</v>
      </c>
      <c r="D3891" s="344">
        <v>4051.04</v>
      </c>
      <c r="E3891" s="360">
        <v>0</v>
      </c>
      <c r="F3891" s="344">
        <v>31.98</v>
      </c>
      <c r="G3891" s="360">
        <v>0.13950000000000001</v>
      </c>
      <c r="H3891" s="344">
        <v>38.380000000000003</v>
      </c>
      <c r="I3891" s="360">
        <v>0.1162</v>
      </c>
      <c r="J3891" s="344">
        <v>33.950000000000003</v>
      </c>
      <c r="K3891" s="360">
        <v>0</v>
      </c>
      <c r="L3891" s="344">
        <v>48.2</v>
      </c>
      <c r="M3891" s="360">
        <v>0</v>
      </c>
      <c r="N3891" s="344">
        <v>46.47</v>
      </c>
      <c r="O3891" s="360">
        <v>9.6000000000000002E-2</v>
      </c>
      <c r="P3891" s="344">
        <v>42.88</v>
      </c>
      <c r="Q3891" s="360">
        <v>0</v>
      </c>
      <c r="R3891" s="344">
        <v>49.88</v>
      </c>
    </row>
    <row r="3892" spans="1:18">
      <c r="A3892" s="296">
        <v>2809206</v>
      </c>
      <c r="B3892" s="343" t="s">
        <v>3921</v>
      </c>
      <c r="C3892" s="296" t="s">
        <v>26</v>
      </c>
      <c r="D3892" s="344">
        <v>4241.38</v>
      </c>
      <c r="E3892" s="360">
        <v>0.1772</v>
      </c>
      <c r="F3892" s="344">
        <v>11.85</v>
      </c>
      <c r="G3892" s="360">
        <v>0</v>
      </c>
      <c r="H3892" s="344">
        <v>12.65</v>
      </c>
      <c r="I3892" s="360">
        <v>0.51859999999999995</v>
      </c>
      <c r="J3892" s="344">
        <v>10.74</v>
      </c>
      <c r="K3892" s="360">
        <v>0</v>
      </c>
      <c r="L3892" s="344">
        <v>13.52</v>
      </c>
      <c r="M3892" s="360">
        <v>0</v>
      </c>
      <c r="N3892" s="344">
        <v>11.95</v>
      </c>
      <c r="O3892" s="360">
        <v>0.3891</v>
      </c>
      <c r="P3892" s="344">
        <v>10.62</v>
      </c>
      <c r="Q3892" s="360">
        <v>0.17979999999999999</v>
      </c>
      <c r="R3892" s="344">
        <v>13.58</v>
      </c>
    </row>
    <row r="3893" spans="1:18">
      <c r="A3893" s="296">
        <v>2809190</v>
      </c>
      <c r="B3893" s="343" t="s">
        <v>3922</v>
      </c>
      <c r="C3893" s="296" t="s">
        <v>26</v>
      </c>
      <c r="D3893" s="344">
        <v>5025.6099999999997</v>
      </c>
      <c r="E3893" s="360">
        <v>1.4200000000000001E-2</v>
      </c>
      <c r="F3893" s="344">
        <v>53.31</v>
      </c>
      <c r="G3893" s="360">
        <v>3.5999999999999999E-3</v>
      </c>
      <c r="H3893" s="344">
        <v>65.430000000000007</v>
      </c>
      <c r="I3893" s="360">
        <v>1.7000000000000001E-2</v>
      </c>
      <c r="J3893" s="344">
        <v>55.76</v>
      </c>
      <c r="K3893" s="360">
        <v>3.3999999999999998E-3</v>
      </c>
      <c r="L3893" s="344">
        <v>64.41</v>
      </c>
      <c r="M3893" s="360">
        <v>0</v>
      </c>
      <c r="N3893" s="344">
        <v>62.22</v>
      </c>
      <c r="O3893" s="360">
        <v>3.0999999999999999E-3</v>
      </c>
      <c r="P3893" s="344">
        <v>62.12</v>
      </c>
      <c r="Q3893" s="360">
        <v>1.4800000000000001E-2</v>
      </c>
      <c r="R3893" s="344">
        <v>59.02</v>
      </c>
    </row>
    <row r="3894" spans="1:18">
      <c r="A3894" s="296">
        <v>2809181</v>
      </c>
      <c r="B3894" s="343" t="s">
        <v>3923</v>
      </c>
      <c r="C3894" s="296" t="s">
        <v>26</v>
      </c>
      <c r="D3894" s="344">
        <v>3546.92</v>
      </c>
      <c r="E3894" s="360">
        <v>2.7799999999999998E-2</v>
      </c>
      <c r="F3894" s="344">
        <v>81.319999999999993</v>
      </c>
      <c r="G3894" s="360">
        <v>0</v>
      </c>
      <c r="H3894" s="344">
        <v>86.51</v>
      </c>
      <c r="I3894" s="360">
        <v>2.7300000000000001E-2</v>
      </c>
      <c r="J3894" s="344">
        <v>77.459999999999994</v>
      </c>
      <c r="K3894" s="360">
        <v>0</v>
      </c>
      <c r="L3894" s="344">
        <v>82.51</v>
      </c>
      <c r="M3894" s="360">
        <v>0</v>
      </c>
      <c r="N3894" s="344">
        <v>81.349999999999994</v>
      </c>
      <c r="O3894" s="360">
        <v>0</v>
      </c>
      <c r="P3894" s="344">
        <v>68.8</v>
      </c>
      <c r="Q3894" s="360">
        <v>3.4299999999999997E-2</v>
      </c>
      <c r="R3894" s="344">
        <v>75.73</v>
      </c>
    </row>
    <row r="3895" spans="1:18">
      <c r="A3895" s="296">
        <v>2809203</v>
      </c>
      <c r="B3895" s="343" t="s">
        <v>3924</v>
      </c>
      <c r="C3895" s="296" t="s">
        <v>26</v>
      </c>
      <c r="D3895" s="344">
        <v>5248.57</v>
      </c>
      <c r="E3895" s="360">
        <v>2.1700000000000001E-2</v>
      </c>
      <c r="F3895" s="344">
        <v>84.35</v>
      </c>
      <c r="G3895" s="360">
        <v>0</v>
      </c>
      <c r="H3895" s="344">
        <v>87.65</v>
      </c>
      <c r="I3895" s="360">
        <v>2.1299999999999999E-2</v>
      </c>
      <c r="J3895" s="344">
        <v>80.599999999999994</v>
      </c>
      <c r="K3895" s="360">
        <v>0</v>
      </c>
      <c r="L3895" s="344">
        <v>84.45</v>
      </c>
      <c r="M3895" s="360">
        <v>0</v>
      </c>
      <c r="N3895" s="344">
        <v>84.25</v>
      </c>
      <c r="O3895" s="360">
        <v>0</v>
      </c>
      <c r="P3895" s="344">
        <v>69.099999999999994</v>
      </c>
      <c r="Q3895" s="360">
        <v>2.7099999999999999E-2</v>
      </c>
      <c r="R3895" s="344">
        <v>74.28</v>
      </c>
    </row>
    <row r="3896" spans="1:18">
      <c r="A3896" s="296">
        <v>2809194</v>
      </c>
      <c r="B3896" s="343" t="s">
        <v>3925</v>
      </c>
      <c r="C3896" s="296" t="s">
        <v>26</v>
      </c>
      <c r="D3896" s="344">
        <v>5226.5200000000004</v>
      </c>
      <c r="E3896" s="360"/>
      <c r="F3896" s="344">
        <v>0</v>
      </c>
      <c r="G3896" s="360"/>
      <c r="H3896" s="344">
        <v>0</v>
      </c>
      <c r="I3896" s="360"/>
      <c r="J3896" s="344">
        <v>0</v>
      </c>
      <c r="K3896" s="360"/>
      <c r="L3896" s="344">
        <v>0</v>
      </c>
      <c r="M3896" s="360"/>
      <c r="N3896" s="344">
        <v>0</v>
      </c>
      <c r="O3896" s="360"/>
      <c r="P3896" s="344">
        <v>0</v>
      </c>
      <c r="Q3896" s="360"/>
      <c r="R3896" s="344">
        <v>0</v>
      </c>
    </row>
    <row r="3897" spans="1:18">
      <c r="A3897" s="296">
        <v>2809207</v>
      </c>
      <c r="B3897" s="343" t="s">
        <v>3926</v>
      </c>
      <c r="C3897" s="296" t="s">
        <v>26</v>
      </c>
      <c r="D3897" s="344">
        <v>5457.45</v>
      </c>
      <c r="E3897" s="360">
        <v>0</v>
      </c>
      <c r="F3897" s="344">
        <v>143.5</v>
      </c>
      <c r="G3897" s="360">
        <v>0.2114</v>
      </c>
      <c r="H3897" s="344">
        <v>163.79</v>
      </c>
      <c r="I3897" s="360">
        <v>0.1852</v>
      </c>
      <c r="J3897" s="344">
        <v>149.16999999999999</v>
      </c>
      <c r="K3897" s="360">
        <v>0</v>
      </c>
      <c r="L3897" s="344">
        <v>211.05</v>
      </c>
      <c r="M3897" s="360">
        <v>0</v>
      </c>
      <c r="N3897" s="344">
        <v>195.36</v>
      </c>
      <c r="O3897" s="360">
        <v>0.15529999999999999</v>
      </c>
      <c r="P3897" s="344">
        <v>176.16</v>
      </c>
      <c r="Q3897" s="360">
        <v>0</v>
      </c>
      <c r="R3897" s="344">
        <v>214.23</v>
      </c>
    </row>
    <row r="3898" spans="1:18">
      <c r="A3898" s="296">
        <v>2809169</v>
      </c>
      <c r="B3898" s="343" t="s">
        <v>3927</v>
      </c>
      <c r="C3898" s="296" t="s">
        <v>26</v>
      </c>
      <c r="D3898" s="344">
        <v>1685.63</v>
      </c>
      <c r="E3898" s="360">
        <v>0</v>
      </c>
      <c r="F3898" s="344">
        <v>116.34</v>
      </c>
      <c r="G3898" s="360">
        <v>0.26079999999999998</v>
      </c>
      <c r="H3898" s="344">
        <v>129.69999999999999</v>
      </c>
      <c r="I3898" s="360">
        <v>0.2339</v>
      </c>
      <c r="J3898" s="344">
        <v>119.07</v>
      </c>
      <c r="K3898" s="360">
        <v>0</v>
      </c>
      <c r="L3898" s="344">
        <v>164.38</v>
      </c>
      <c r="M3898" s="360">
        <v>0</v>
      </c>
      <c r="N3898" s="344">
        <v>143.56</v>
      </c>
      <c r="O3898" s="360">
        <v>0.21129999999999999</v>
      </c>
      <c r="P3898" s="344">
        <v>130.43</v>
      </c>
      <c r="Q3898" s="360">
        <v>0</v>
      </c>
      <c r="R3898" s="344">
        <v>165.48</v>
      </c>
    </row>
    <row r="3899" spans="1:18">
      <c r="A3899" s="296">
        <v>2809182</v>
      </c>
      <c r="B3899" s="343" t="s">
        <v>3928</v>
      </c>
      <c r="C3899" s="296" t="s">
        <v>26</v>
      </c>
      <c r="D3899" s="344">
        <v>2349.16</v>
      </c>
      <c r="E3899" s="360">
        <v>1.77E-2</v>
      </c>
      <c r="F3899" s="344">
        <v>43.28</v>
      </c>
      <c r="G3899" s="360">
        <v>4.4000000000000003E-3</v>
      </c>
      <c r="H3899" s="344">
        <v>52.02</v>
      </c>
      <c r="I3899" s="360">
        <v>2.1299999999999999E-2</v>
      </c>
      <c r="J3899" s="344">
        <v>44.32</v>
      </c>
      <c r="K3899" s="360">
        <v>4.3E-3</v>
      </c>
      <c r="L3899" s="344">
        <v>50.17</v>
      </c>
      <c r="M3899" s="360">
        <v>0</v>
      </c>
      <c r="N3899" s="344">
        <v>49.06</v>
      </c>
      <c r="O3899" s="360">
        <v>3.8999999999999998E-3</v>
      </c>
      <c r="P3899" s="344">
        <v>48.21</v>
      </c>
      <c r="Q3899" s="360">
        <v>1.9099999999999999E-2</v>
      </c>
      <c r="R3899" s="344">
        <v>46.46</v>
      </c>
    </row>
    <row r="3900" spans="1:18">
      <c r="A3900" s="296">
        <v>2809173</v>
      </c>
      <c r="B3900" s="343" t="s">
        <v>3929</v>
      </c>
      <c r="C3900" s="296" t="s">
        <v>26</v>
      </c>
      <c r="D3900" s="344">
        <v>1776</v>
      </c>
      <c r="E3900" s="360">
        <v>1.61E-2</v>
      </c>
      <c r="F3900" s="344">
        <v>47.32</v>
      </c>
      <c r="G3900" s="360">
        <v>4.0000000000000001E-3</v>
      </c>
      <c r="H3900" s="344">
        <v>57.44</v>
      </c>
      <c r="I3900" s="360">
        <v>1.9300000000000001E-2</v>
      </c>
      <c r="J3900" s="344">
        <v>48.94</v>
      </c>
      <c r="K3900" s="360">
        <v>3.8999999999999998E-3</v>
      </c>
      <c r="L3900" s="344">
        <v>55.94</v>
      </c>
      <c r="M3900" s="360">
        <v>0</v>
      </c>
      <c r="N3900" s="344">
        <v>54.39</v>
      </c>
      <c r="O3900" s="360">
        <v>3.5000000000000001E-3</v>
      </c>
      <c r="P3900" s="344">
        <v>53.84</v>
      </c>
      <c r="Q3900" s="360">
        <v>1.7100000000000001E-2</v>
      </c>
      <c r="R3900" s="344">
        <v>51.53</v>
      </c>
    </row>
    <row r="3901" spans="1:18">
      <c r="A3901" s="296">
        <v>2809195</v>
      </c>
      <c r="B3901" s="343" t="s">
        <v>3930</v>
      </c>
      <c r="C3901" s="296" t="s">
        <v>26</v>
      </c>
      <c r="D3901" s="344">
        <v>2456.37</v>
      </c>
      <c r="E3901" s="360">
        <v>4.58E-2</v>
      </c>
      <c r="F3901" s="344">
        <v>75.11</v>
      </c>
      <c r="G3901" s="360">
        <v>0</v>
      </c>
      <c r="H3901" s="344">
        <v>70.61</v>
      </c>
      <c r="I3901" s="360">
        <v>0.39300000000000002</v>
      </c>
      <c r="J3901" s="344">
        <v>66.97</v>
      </c>
      <c r="K3901" s="360">
        <v>0</v>
      </c>
      <c r="L3901" s="344">
        <v>75.709999999999994</v>
      </c>
      <c r="M3901" s="360">
        <v>0</v>
      </c>
      <c r="N3901" s="344">
        <v>71.72</v>
      </c>
      <c r="O3901" s="360">
        <v>0.34789999999999999</v>
      </c>
      <c r="P3901" s="344">
        <v>55.03</v>
      </c>
      <c r="Q3901" s="360">
        <v>5.0900000000000001E-2</v>
      </c>
      <c r="R3901" s="344">
        <v>63.38</v>
      </c>
    </row>
    <row r="3902" spans="1:18">
      <c r="A3902" s="296">
        <v>2809186</v>
      </c>
      <c r="B3902" s="343" t="s">
        <v>3931</v>
      </c>
      <c r="C3902" s="296" t="s">
        <v>26</v>
      </c>
      <c r="D3902" s="344">
        <v>2486.3200000000002</v>
      </c>
      <c r="E3902" s="360">
        <v>4.2099999999999999E-2</v>
      </c>
      <c r="F3902" s="344">
        <v>70.56</v>
      </c>
      <c r="G3902" s="360">
        <v>0</v>
      </c>
      <c r="H3902" s="344">
        <v>67.81</v>
      </c>
      <c r="I3902" s="360">
        <v>0.40410000000000001</v>
      </c>
      <c r="J3902" s="344">
        <v>62.3</v>
      </c>
      <c r="K3902" s="360">
        <v>0</v>
      </c>
      <c r="L3902" s="344">
        <v>72.39</v>
      </c>
      <c r="M3902" s="360">
        <v>0</v>
      </c>
      <c r="N3902" s="344">
        <v>67.17</v>
      </c>
      <c r="O3902" s="360">
        <v>0.37140000000000001</v>
      </c>
      <c r="P3902" s="344">
        <v>53.07</v>
      </c>
      <c r="Q3902" s="360">
        <v>4.6199999999999998E-2</v>
      </c>
      <c r="R3902" s="344">
        <v>63.33</v>
      </c>
    </row>
    <row r="3903" spans="1:18">
      <c r="A3903" s="296">
        <v>2809177</v>
      </c>
      <c r="B3903" s="343" t="s">
        <v>3932</v>
      </c>
      <c r="C3903" s="296" t="s">
        <v>26</v>
      </c>
      <c r="D3903" s="344">
        <v>1911.42</v>
      </c>
      <c r="E3903" s="360">
        <v>4.0800000000000003E-2</v>
      </c>
      <c r="F3903" s="344">
        <v>87.96</v>
      </c>
      <c r="G3903" s="360">
        <v>0</v>
      </c>
      <c r="H3903" s="344">
        <v>80.41</v>
      </c>
      <c r="I3903" s="360">
        <v>0.46700000000000003</v>
      </c>
      <c r="J3903" s="344">
        <v>75.260000000000005</v>
      </c>
      <c r="K3903" s="360">
        <v>0</v>
      </c>
      <c r="L3903" s="344">
        <v>85.4</v>
      </c>
      <c r="M3903" s="360">
        <v>0</v>
      </c>
      <c r="N3903" s="344">
        <v>81.52</v>
      </c>
      <c r="O3903" s="360">
        <v>0.42630000000000001</v>
      </c>
      <c r="P3903" s="344">
        <v>61.99</v>
      </c>
      <c r="Q3903" s="360">
        <v>4.5199999999999997E-2</v>
      </c>
      <c r="R3903" s="344">
        <v>72.569999999999993</v>
      </c>
    </row>
    <row r="3904" spans="1:18">
      <c r="A3904" s="296">
        <v>2809199</v>
      </c>
      <c r="B3904" s="343" t="s">
        <v>3933</v>
      </c>
      <c r="C3904" s="296" t="s">
        <v>26</v>
      </c>
      <c r="D3904" s="344">
        <v>2599.2199999999998</v>
      </c>
      <c r="E3904" s="360">
        <v>3.73E-2</v>
      </c>
      <c r="F3904" s="344">
        <v>83.41</v>
      </c>
      <c r="G3904" s="360">
        <v>0</v>
      </c>
      <c r="H3904" s="344">
        <v>77.61</v>
      </c>
      <c r="I3904" s="360">
        <v>0.4793</v>
      </c>
      <c r="J3904" s="344">
        <v>70.59</v>
      </c>
      <c r="K3904" s="360">
        <v>0</v>
      </c>
      <c r="L3904" s="344">
        <v>82.08</v>
      </c>
      <c r="M3904" s="360">
        <v>0</v>
      </c>
      <c r="N3904" s="344">
        <v>76.97</v>
      </c>
      <c r="O3904" s="360">
        <v>0.45150000000000001</v>
      </c>
      <c r="P3904" s="344">
        <v>60.03</v>
      </c>
      <c r="Q3904" s="360">
        <v>4.0800000000000003E-2</v>
      </c>
      <c r="R3904" s="344">
        <v>72.52</v>
      </c>
    </row>
    <row r="3905" spans="1:18">
      <c r="A3905" s="296">
        <v>2809219</v>
      </c>
      <c r="B3905" s="343" t="s">
        <v>3934</v>
      </c>
      <c r="C3905" s="296" t="s">
        <v>1835</v>
      </c>
      <c r="D3905" s="344">
        <v>23549.41</v>
      </c>
      <c r="E3905" s="360"/>
      <c r="F3905" s="344">
        <v>0</v>
      </c>
      <c r="G3905" s="360"/>
      <c r="H3905" s="344">
        <v>0</v>
      </c>
      <c r="I3905" s="360"/>
      <c r="J3905" s="344">
        <v>0</v>
      </c>
      <c r="K3905" s="360"/>
      <c r="L3905" s="344">
        <v>0</v>
      </c>
      <c r="M3905" s="360"/>
      <c r="N3905" s="344">
        <v>0</v>
      </c>
      <c r="O3905" s="360"/>
      <c r="P3905" s="344">
        <v>0</v>
      </c>
      <c r="Q3905" s="360"/>
      <c r="R3905" s="344">
        <v>0</v>
      </c>
    </row>
    <row r="3906" spans="1:18">
      <c r="A3906" s="296">
        <v>2809220</v>
      </c>
      <c r="B3906" s="343" t="s">
        <v>3935</v>
      </c>
      <c r="C3906" s="296" t="s">
        <v>1835</v>
      </c>
      <c r="D3906" s="344">
        <v>25119.11</v>
      </c>
      <c r="E3906" s="360">
        <v>6.1999999999999998E-3</v>
      </c>
      <c r="F3906" s="344">
        <v>466.1</v>
      </c>
      <c r="G3906" s="360">
        <v>7.1000000000000004E-3</v>
      </c>
      <c r="H3906" s="344">
        <v>575.47</v>
      </c>
      <c r="I3906" s="360">
        <v>3.7000000000000002E-3</v>
      </c>
      <c r="J3906" s="344">
        <v>540.21</v>
      </c>
      <c r="K3906" s="360">
        <v>6.1000000000000004E-3</v>
      </c>
      <c r="L3906" s="344">
        <v>539.47</v>
      </c>
      <c r="M3906" s="360">
        <v>0</v>
      </c>
      <c r="N3906" s="344">
        <v>527.64</v>
      </c>
      <c r="O3906" s="360">
        <v>7.3000000000000001E-3</v>
      </c>
      <c r="P3906" s="344">
        <v>559.45000000000005</v>
      </c>
      <c r="Q3906" s="360">
        <v>5.8999999999999999E-3</v>
      </c>
      <c r="R3906" s="344">
        <v>542.59</v>
      </c>
    </row>
    <row r="3907" spans="1:18">
      <c r="A3907" s="296">
        <v>2809221</v>
      </c>
      <c r="B3907" s="343" t="s">
        <v>3936</v>
      </c>
      <c r="C3907" s="296" t="s">
        <v>1835</v>
      </c>
      <c r="D3907" s="344">
        <v>25883.11</v>
      </c>
      <c r="E3907" s="360">
        <v>6.1999999999999998E-3</v>
      </c>
      <c r="F3907" s="344">
        <v>512.91</v>
      </c>
      <c r="G3907" s="360">
        <v>6.4000000000000003E-3</v>
      </c>
      <c r="H3907" s="344">
        <v>613.79</v>
      </c>
      <c r="I3907" s="360">
        <v>3.3999999999999998E-3</v>
      </c>
      <c r="J3907" s="344">
        <v>586.23</v>
      </c>
      <c r="K3907" s="360">
        <v>5.5999999999999999E-3</v>
      </c>
      <c r="L3907" s="344">
        <v>594.07000000000005</v>
      </c>
      <c r="M3907" s="360">
        <v>0</v>
      </c>
      <c r="N3907" s="344">
        <v>563.65</v>
      </c>
      <c r="O3907" s="360">
        <v>6.7999999999999996E-3</v>
      </c>
      <c r="P3907" s="344">
        <v>594.91</v>
      </c>
      <c r="Q3907" s="360">
        <v>5.4999999999999997E-3</v>
      </c>
      <c r="R3907" s="344">
        <v>565.94000000000005</v>
      </c>
    </row>
    <row r="3908" spans="1:18">
      <c r="A3908" s="296">
        <v>2809163</v>
      </c>
      <c r="B3908" s="343" t="s">
        <v>3937</v>
      </c>
      <c r="C3908" s="296" t="s">
        <v>1835</v>
      </c>
      <c r="D3908" s="344">
        <v>24590.59</v>
      </c>
      <c r="E3908" s="360">
        <v>0.73240000000000005</v>
      </c>
      <c r="F3908" s="344">
        <v>422.14</v>
      </c>
      <c r="G3908" s="360">
        <v>1.8100000000000002E-2</v>
      </c>
      <c r="H3908" s="344">
        <v>556.04999999999995</v>
      </c>
      <c r="I3908" s="360">
        <v>0.73340000000000005</v>
      </c>
      <c r="J3908" s="344">
        <v>549.04</v>
      </c>
      <c r="K3908" s="360">
        <v>0.75439999999999996</v>
      </c>
      <c r="L3908" s="344">
        <v>589.6</v>
      </c>
      <c r="M3908" s="360">
        <v>0</v>
      </c>
      <c r="N3908" s="344">
        <v>534.48</v>
      </c>
      <c r="O3908" s="360">
        <v>0.77510000000000001</v>
      </c>
      <c r="P3908" s="344">
        <v>575.01</v>
      </c>
      <c r="Q3908" s="360">
        <v>1.3299999999999999E-2</v>
      </c>
      <c r="R3908" s="344">
        <v>546.83000000000004</v>
      </c>
    </row>
    <row r="3909" spans="1:18">
      <c r="A3909" s="296">
        <v>2809164</v>
      </c>
      <c r="B3909" s="343" t="s">
        <v>3938</v>
      </c>
      <c r="C3909" s="296" t="s">
        <v>1835</v>
      </c>
      <c r="D3909" s="344">
        <v>26218.09</v>
      </c>
      <c r="E3909" s="360">
        <v>0.50539999999999996</v>
      </c>
      <c r="F3909" s="344">
        <v>1425.39</v>
      </c>
      <c r="G3909" s="360">
        <v>4.3400000000000001E-2</v>
      </c>
      <c r="H3909" s="344">
        <v>1960.75</v>
      </c>
      <c r="I3909" s="360">
        <v>0.51129999999999998</v>
      </c>
      <c r="J3909" s="344">
        <v>1957.05</v>
      </c>
      <c r="K3909" s="360">
        <v>0.54120000000000001</v>
      </c>
      <c r="L3909" s="344">
        <v>1886.95</v>
      </c>
      <c r="M3909" s="360">
        <v>0</v>
      </c>
      <c r="N3909" s="344">
        <v>1747.79</v>
      </c>
      <c r="O3909" s="360">
        <v>0.60670000000000002</v>
      </c>
      <c r="P3909" s="344">
        <v>1908.15</v>
      </c>
      <c r="Q3909" s="360">
        <v>3.2000000000000001E-2</v>
      </c>
      <c r="R3909" s="344">
        <v>1819.59</v>
      </c>
    </row>
    <row r="3910" spans="1:18">
      <c r="A3910" s="296">
        <v>2809165</v>
      </c>
      <c r="B3910" s="343" t="s">
        <v>3939</v>
      </c>
      <c r="C3910" s="296" t="s">
        <v>1835</v>
      </c>
      <c r="D3910" s="344">
        <v>27003.63</v>
      </c>
      <c r="E3910" s="360">
        <v>0.50370000000000004</v>
      </c>
      <c r="F3910" s="344">
        <v>3091.77</v>
      </c>
      <c r="G3910" s="360">
        <v>3.9E-2</v>
      </c>
      <c r="H3910" s="344">
        <v>4324.66</v>
      </c>
      <c r="I3910" s="360">
        <v>0.52490000000000003</v>
      </c>
      <c r="J3910" s="344">
        <v>4395.57</v>
      </c>
      <c r="K3910" s="360">
        <v>0.54179999999999995</v>
      </c>
      <c r="L3910" s="344">
        <v>4065.71</v>
      </c>
      <c r="M3910" s="360">
        <v>0</v>
      </c>
      <c r="N3910" s="344">
        <v>3761.2</v>
      </c>
      <c r="O3910" s="360">
        <v>0.63370000000000004</v>
      </c>
      <c r="P3910" s="344">
        <v>4169.2</v>
      </c>
      <c r="Q3910" s="360">
        <v>3.78E-2</v>
      </c>
      <c r="R3910" s="344">
        <v>3906.07</v>
      </c>
    </row>
    <row r="3911" spans="1:18">
      <c r="A3911" s="296">
        <v>2809216</v>
      </c>
      <c r="B3911" s="343" t="s">
        <v>3940</v>
      </c>
      <c r="C3911" s="296" t="s">
        <v>1835</v>
      </c>
      <c r="D3911" s="344">
        <v>21757.05</v>
      </c>
      <c r="E3911" s="360">
        <v>0.46750000000000003</v>
      </c>
      <c r="F3911" s="344">
        <v>4364.3599999999997</v>
      </c>
      <c r="G3911" s="360">
        <v>3.95E-2</v>
      </c>
      <c r="H3911" s="344">
        <v>6153.27</v>
      </c>
      <c r="I3911" s="360">
        <v>0.49049999999999999</v>
      </c>
      <c r="J3911" s="344">
        <v>6278.41</v>
      </c>
      <c r="K3911" s="360">
        <v>0.50600000000000001</v>
      </c>
      <c r="L3911" s="344">
        <v>5675.99</v>
      </c>
      <c r="M3911" s="360">
        <v>0</v>
      </c>
      <c r="N3911" s="344">
        <v>5269.02</v>
      </c>
      <c r="O3911" s="360">
        <v>0.60350000000000004</v>
      </c>
      <c r="P3911" s="344">
        <v>5872.19</v>
      </c>
      <c r="Q3911" s="360">
        <v>3.95E-2</v>
      </c>
      <c r="R3911" s="344">
        <v>5488.08</v>
      </c>
    </row>
    <row r="3912" spans="1:18">
      <c r="A3912" s="296">
        <v>2809217</v>
      </c>
      <c r="B3912" s="343" t="s">
        <v>3941</v>
      </c>
      <c r="C3912" s="296" t="s">
        <v>1835</v>
      </c>
      <c r="D3912" s="344">
        <v>22153.91</v>
      </c>
      <c r="E3912" s="360">
        <v>0.45939999999999998</v>
      </c>
      <c r="F3912" s="344">
        <v>6102.48</v>
      </c>
      <c r="G3912" s="360">
        <v>3.85E-2</v>
      </c>
      <c r="H3912" s="344">
        <v>8634.08</v>
      </c>
      <c r="I3912" s="360">
        <v>0.48420000000000002</v>
      </c>
      <c r="J3912" s="344">
        <v>8826.7099999999991</v>
      </c>
      <c r="K3912" s="360">
        <v>0.49809999999999999</v>
      </c>
      <c r="L3912" s="344">
        <v>7917</v>
      </c>
      <c r="M3912" s="360">
        <v>0</v>
      </c>
      <c r="N3912" s="344">
        <v>7356.08</v>
      </c>
      <c r="O3912" s="360">
        <v>0.59819999999999995</v>
      </c>
      <c r="P3912" s="344">
        <v>8217.9599999999991</v>
      </c>
      <c r="Q3912" s="360">
        <v>3.9199999999999999E-2</v>
      </c>
      <c r="R3912" s="344">
        <v>7667.57</v>
      </c>
    </row>
    <row r="3913" spans="1:18">
      <c r="A3913" s="296">
        <v>2809218</v>
      </c>
      <c r="B3913" s="343" t="s">
        <v>3942</v>
      </c>
      <c r="C3913" s="296" t="s">
        <v>1835</v>
      </c>
      <c r="D3913" s="344">
        <v>23701.1</v>
      </c>
      <c r="E3913" s="360">
        <v>9.1999999999999998E-3</v>
      </c>
      <c r="F3913" s="344">
        <v>3011.19</v>
      </c>
      <c r="G3913" s="360">
        <v>1.2200000000000001E-2</v>
      </c>
      <c r="H3913" s="344">
        <v>3822.73</v>
      </c>
      <c r="I3913" s="360">
        <v>4.7999999999999996E-3</v>
      </c>
      <c r="J3913" s="344">
        <v>3698.57</v>
      </c>
      <c r="K3913" s="360">
        <v>0.01</v>
      </c>
      <c r="L3913" s="344">
        <v>3333.52</v>
      </c>
      <c r="M3913" s="360">
        <v>0</v>
      </c>
      <c r="N3913" s="344">
        <v>3339.62</v>
      </c>
      <c r="O3913" s="360">
        <v>1.2E-2</v>
      </c>
      <c r="P3913" s="344">
        <v>3624.06</v>
      </c>
      <c r="Q3913" s="360">
        <v>1.0200000000000001E-2</v>
      </c>
      <c r="R3913" s="344">
        <v>3437.35</v>
      </c>
    </row>
    <row r="3914" spans="1:18">
      <c r="A3914" s="296">
        <v>2809160</v>
      </c>
      <c r="B3914" s="343" t="s">
        <v>3943</v>
      </c>
      <c r="C3914" s="296" t="s">
        <v>1835</v>
      </c>
      <c r="D3914" s="344">
        <v>22728.42</v>
      </c>
      <c r="E3914" s="360">
        <v>1.17E-2</v>
      </c>
      <c r="F3914" s="344">
        <v>4762.8900000000003</v>
      </c>
      <c r="G3914" s="360">
        <v>1.61E-2</v>
      </c>
      <c r="H3914" s="344">
        <v>6144.67</v>
      </c>
      <c r="I3914" s="360">
        <v>5.1999999999999998E-3</v>
      </c>
      <c r="J3914" s="344">
        <v>5976.19</v>
      </c>
      <c r="K3914" s="360">
        <v>1.2800000000000001E-2</v>
      </c>
      <c r="L3914" s="344">
        <v>5303.82</v>
      </c>
      <c r="M3914" s="360">
        <v>0</v>
      </c>
      <c r="N3914" s="344">
        <v>5284.14</v>
      </c>
      <c r="O3914" s="360">
        <v>1.55E-2</v>
      </c>
      <c r="P3914" s="344">
        <v>5781.07</v>
      </c>
      <c r="Q3914" s="360">
        <v>1.3299999999999999E-2</v>
      </c>
      <c r="R3914" s="344">
        <v>5471.8</v>
      </c>
    </row>
    <row r="3915" spans="1:18">
      <c r="A3915" s="296">
        <v>2809161</v>
      </c>
      <c r="B3915" s="343" t="s">
        <v>3944</v>
      </c>
      <c r="C3915" s="296" t="s">
        <v>1835</v>
      </c>
      <c r="D3915" s="344">
        <v>23128.17</v>
      </c>
      <c r="E3915" s="360">
        <v>1.3899999999999999E-2</v>
      </c>
      <c r="F3915" s="344">
        <v>7486.9</v>
      </c>
      <c r="G3915" s="360">
        <v>1.9699999999999999E-2</v>
      </c>
      <c r="H3915" s="344">
        <v>9805.1</v>
      </c>
      <c r="I3915" s="360">
        <v>5.4999999999999997E-3</v>
      </c>
      <c r="J3915" s="344">
        <v>9584.0300000000007</v>
      </c>
      <c r="K3915" s="360">
        <v>1.54E-2</v>
      </c>
      <c r="L3915" s="344">
        <v>8378.57</v>
      </c>
      <c r="M3915" s="360">
        <v>0</v>
      </c>
      <c r="N3915" s="344">
        <v>8307.93</v>
      </c>
      <c r="O3915" s="360">
        <v>1.8700000000000001E-2</v>
      </c>
      <c r="P3915" s="344">
        <v>9159.2000000000007</v>
      </c>
      <c r="Q3915" s="360">
        <v>1.61E-2</v>
      </c>
      <c r="R3915" s="344">
        <v>8649.34</v>
      </c>
    </row>
    <row r="3916" spans="1:18">
      <c r="A3916" s="296">
        <v>2809162</v>
      </c>
      <c r="B3916" s="343" t="s">
        <v>3945</v>
      </c>
      <c r="C3916" s="296" t="s">
        <v>1835</v>
      </c>
      <c r="D3916" s="344">
        <v>24732.7</v>
      </c>
      <c r="E3916" s="360">
        <v>1.4800000000000001E-2</v>
      </c>
      <c r="F3916" s="344">
        <v>9781.5</v>
      </c>
      <c r="G3916" s="360">
        <v>2.1100000000000001E-2</v>
      </c>
      <c r="H3916" s="344">
        <v>12892.51</v>
      </c>
      <c r="I3916" s="360">
        <v>5.5999999999999999E-3</v>
      </c>
      <c r="J3916" s="344">
        <v>12627.31</v>
      </c>
      <c r="K3916" s="360">
        <v>1.6400000000000001E-2</v>
      </c>
      <c r="L3916" s="344">
        <v>10968.68</v>
      </c>
      <c r="M3916" s="360">
        <v>0</v>
      </c>
      <c r="N3916" s="344">
        <v>10856.62</v>
      </c>
      <c r="O3916" s="360">
        <v>2.01E-2</v>
      </c>
      <c r="P3916" s="344">
        <v>12008.31</v>
      </c>
      <c r="Q3916" s="360">
        <v>1.72E-2</v>
      </c>
      <c r="R3916" s="344">
        <v>11327.36</v>
      </c>
    </row>
    <row r="3917" spans="1:18">
      <c r="A3917" s="296">
        <v>2809222</v>
      </c>
      <c r="B3917" s="343" t="s">
        <v>3946</v>
      </c>
      <c r="C3917" s="296" t="s">
        <v>1835</v>
      </c>
      <c r="D3917" s="344">
        <v>21518.79</v>
      </c>
      <c r="E3917" s="360">
        <v>1.5599999999999999E-2</v>
      </c>
      <c r="F3917" s="344">
        <v>11368.43</v>
      </c>
      <c r="G3917" s="360">
        <v>2.2499999999999999E-2</v>
      </c>
      <c r="H3917" s="344">
        <v>15062.95</v>
      </c>
      <c r="I3917" s="360">
        <v>5.7000000000000002E-3</v>
      </c>
      <c r="J3917" s="344">
        <v>14783.63</v>
      </c>
      <c r="K3917" s="360">
        <v>1.7299999999999999E-2</v>
      </c>
      <c r="L3917" s="344">
        <v>12770.44</v>
      </c>
      <c r="M3917" s="360">
        <v>0</v>
      </c>
      <c r="N3917" s="344">
        <v>12613.38</v>
      </c>
      <c r="O3917" s="360">
        <v>2.1299999999999999E-2</v>
      </c>
      <c r="P3917" s="344">
        <v>13989.99</v>
      </c>
      <c r="Q3917" s="360">
        <v>1.8200000000000001E-2</v>
      </c>
      <c r="R3917" s="344">
        <v>13187.91</v>
      </c>
    </row>
    <row r="3918" spans="1:18">
      <c r="A3918" s="296">
        <v>2809223</v>
      </c>
      <c r="B3918" s="343" t="s">
        <v>3947</v>
      </c>
      <c r="C3918" s="296" t="s">
        <v>1835</v>
      </c>
      <c r="D3918" s="344">
        <v>27597.97</v>
      </c>
      <c r="E3918" s="360">
        <v>1.6E-2</v>
      </c>
      <c r="F3918" s="344">
        <v>13421.13</v>
      </c>
      <c r="G3918" s="360">
        <v>2.3199999999999998E-2</v>
      </c>
      <c r="H3918" s="344">
        <v>17839.13</v>
      </c>
      <c r="I3918" s="360">
        <v>5.7000000000000002E-3</v>
      </c>
      <c r="J3918" s="344">
        <v>17526.169999999998</v>
      </c>
      <c r="K3918" s="360">
        <v>1.78E-2</v>
      </c>
      <c r="L3918" s="344">
        <v>15091.24</v>
      </c>
      <c r="M3918" s="360">
        <v>0</v>
      </c>
      <c r="N3918" s="344">
        <v>14891.97</v>
      </c>
      <c r="O3918" s="360">
        <v>2.1899999999999999E-2</v>
      </c>
      <c r="P3918" s="344">
        <v>16544.189999999999</v>
      </c>
      <c r="Q3918" s="360">
        <v>1.8800000000000001E-2</v>
      </c>
      <c r="R3918" s="344">
        <v>15587.27</v>
      </c>
    </row>
    <row r="3919" spans="1:18">
      <c r="A3919" s="296">
        <v>2809224</v>
      </c>
      <c r="B3919" s="343" t="s">
        <v>3948</v>
      </c>
      <c r="C3919" s="296" t="s">
        <v>1835</v>
      </c>
      <c r="D3919" s="344">
        <v>28743.96</v>
      </c>
      <c r="E3919" s="360">
        <v>1.18E-2</v>
      </c>
      <c r="F3919" s="344">
        <v>3713.06</v>
      </c>
      <c r="G3919" s="360">
        <v>1.37E-2</v>
      </c>
      <c r="H3919" s="344">
        <v>4473.28</v>
      </c>
      <c r="I3919" s="360">
        <v>4.3E-3</v>
      </c>
      <c r="J3919" s="344">
        <v>4435.7700000000004</v>
      </c>
      <c r="K3919" s="360">
        <v>1.15E-2</v>
      </c>
      <c r="L3919" s="344">
        <v>4147.9399999999996</v>
      </c>
      <c r="M3919" s="360">
        <v>0</v>
      </c>
      <c r="N3919" s="344">
        <v>3972.6</v>
      </c>
      <c r="O3919" s="360">
        <v>1.38E-2</v>
      </c>
      <c r="P3919" s="344">
        <v>4244.37</v>
      </c>
      <c r="Q3919" s="360">
        <v>1.2E-2</v>
      </c>
      <c r="R3919" s="344">
        <v>3925.7</v>
      </c>
    </row>
    <row r="3920" spans="1:18">
      <c r="A3920" s="296">
        <v>2809166</v>
      </c>
      <c r="B3920" s="343" t="s">
        <v>3949</v>
      </c>
      <c r="C3920" s="296" t="s">
        <v>1835</v>
      </c>
      <c r="D3920" s="344">
        <v>22395.7</v>
      </c>
      <c r="E3920" s="360">
        <v>1.38E-2</v>
      </c>
      <c r="F3920" s="344">
        <v>5831.26</v>
      </c>
      <c r="G3920" s="360">
        <v>1.67E-2</v>
      </c>
      <c r="H3920" s="344">
        <v>7157.96</v>
      </c>
      <c r="I3920" s="360">
        <v>4.7000000000000002E-3</v>
      </c>
      <c r="J3920" s="344">
        <v>7113.61</v>
      </c>
      <c r="K3920" s="360">
        <v>1.37E-2</v>
      </c>
      <c r="L3920" s="344">
        <v>6538.61</v>
      </c>
      <c r="M3920" s="360">
        <v>0</v>
      </c>
      <c r="N3920" s="344">
        <v>6257.28</v>
      </c>
      <c r="O3920" s="360">
        <v>1.66E-2</v>
      </c>
      <c r="P3920" s="344">
        <v>6742.01</v>
      </c>
      <c r="Q3920" s="360">
        <v>1.4500000000000001E-2</v>
      </c>
      <c r="R3920" s="344">
        <v>6242.78</v>
      </c>
    </row>
    <row r="3921" spans="1:18">
      <c r="A3921" s="296">
        <v>2809167</v>
      </c>
      <c r="B3921" s="343" t="s">
        <v>3950</v>
      </c>
      <c r="C3921" s="296" t="s">
        <v>1835</v>
      </c>
      <c r="D3921" s="344">
        <v>28770.04</v>
      </c>
      <c r="E3921" s="360">
        <v>1.6E-2</v>
      </c>
      <c r="F3921" s="344">
        <v>9083.58</v>
      </c>
      <c r="G3921" s="360">
        <v>2.0199999999999999E-2</v>
      </c>
      <c r="H3921" s="344">
        <v>11345.12</v>
      </c>
      <c r="I3921" s="360">
        <v>4.8999999999999998E-3</v>
      </c>
      <c r="J3921" s="344">
        <v>11297.52</v>
      </c>
      <c r="K3921" s="360">
        <v>1.6299999999999999E-2</v>
      </c>
      <c r="L3921" s="344">
        <v>10220.58</v>
      </c>
      <c r="M3921" s="360">
        <v>0</v>
      </c>
      <c r="N3921" s="344">
        <v>9774.56</v>
      </c>
      <c r="O3921" s="360">
        <v>1.9800000000000002E-2</v>
      </c>
      <c r="P3921" s="344">
        <v>10613.84</v>
      </c>
      <c r="Q3921" s="360">
        <v>1.7299999999999999E-2</v>
      </c>
      <c r="R3921" s="344">
        <v>9834.7000000000007</v>
      </c>
    </row>
    <row r="3922" spans="1:18">
      <c r="A3922" s="296">
        <v>2809168</v>
      </c>
      <c r="B3922" s="343" t="s">
        <v>3951</v>
      </c>
      <c r="C3922" s="296" t="s">
        <v>1835</v>
      </c>
      <c r="D3922" s="344">
        <v>29948.34</v>
      </c>
      <c r="E3922" s="360">
        <v>1.6799999999999999E-2</v>
      </c>
      <c r="F3922" s="344">
        <v>11825.76</v>
      </c>
      <c r="G3922" s="360">
        <v>2.1499999999999998E-2</v>
      </c>
      <c r="H3922" s="344">
        <v>14877.5</v>
      </c>
      <c r="I3922" s="360">
        <v>5.0000000000000001E-3</v>
      </c>
      <c r="J3922" s="344">
        <v>14829.12</v>
      </c>
      <c r="K3922" s="360">
        <v>1.72E-2</v>
      </c>
      <c r="L3922" s="344">
        <v>13324.74</v>
      </c>
      <c r="M3922" s="360">
        <v>0</v>
      </c>
      <c r="N3922" s="344">
        <v>12740.31</v>
      </c>
      <c r="O3922" s="360">
        <v>2.1000000000000001E-2</v>
      </c>
      <c r="P3922" s="344">
        <v>13880.36</v>
      </c>
      <c r="Q3922" s="360">
        <v>1.84E-2</v>
      </c>
      <c r="R3922" s="344">
        <v>12861.54</v>
      </c>
    </row>
    <row r="3923" spans="1:18">
      <c r="A3923" s="296">
        <v>2809158</v>
      </c>
      <c r="B3923" s="343" t="s">
        <v>3952</v>
      </c>
      <c r="C3923" s="296" t="s">
        <v>26</v>
      </c>
      <c r="D3923" s="344">
        <v>10.78</v>
      </c>
      <c r="E3923" s="360">
        <v>1.77E-2</v>
      </c>
      <c r="F3923" s="344">
        <v>13648.47</v>
      </c>
      <c r="G3923" s="360">
        <v>2.3E-2</v>
      </c>
      <c r="H3923" s="344">
        <v>17285.330000000002</v>
      </c>
      <c r="I3923" s="360">
        <v>5.1000000000000004E-3</v>
      </c>
      <c r="J3923" s="344">
        <v>17242.03</v>
      </c>
      <c r="K3923" s="360">
        <v>1.8200000000000001E-2</v>
      </c>
      <c r="L3923" s="344">
        <v>15398.27</v>
      </c>
      <c r="M3923" s="360">
        <v>0</v>
      </c>
      <c r="N3923" s="344">
        <v>14719.15</v>
      </c>
      <c r="O3923" s="360">
        <v>2.23E-2</v>
      </c>
      <c r="P3923" s="344">
        <v>16084.02</v>
      </c>
      <c r="Q3923" s="360">
        <v>1.95E-2</v>
      </c>
      <c r="R3923" s="344">
        <v>14911.19</v>
      </c>
    </row>
    <row r="3924" spans="1:18">
      <c r="A3924" s="296">
        <v>2809159</v>
      </c>
      <c r="B3924" s="343" t="s">
        <v>3953</v>
      </c>
      <c r="C3924" s="296" t="s">
        <v>26</v>
      </c>
      <c r="D3924" s="344">
        <v>8.1300000000000008</v>
      </c>
      <c r="E3924" s="360">
        <v>1.8100000000000002E-2</v>
      </c>
      <c r="F3924" s="344">
        <v>16078.17</v>
      </c>
      <c r="G3924" s="360">
        <v>2.3699999999999999E-2</v>
      </c>
      <c r="H3924" s="344">
        <v>20437.349999999999</v>
      </c>
      <c r="I3924" s="360">
        <v>5.1999999999999998E-3</v>
      </c>
      <c r="J3924" s="344">
        <v>20395.73</v>
      </c>
      <c r="K3924" s="360">
        <v>1.8700000000000001E-2</v>
      </c>
      <c r="L3924" s="344">
        <v>18152.37</v>
      </c>
      <c r="M3924" s="360">
        <v>0</v>
      </c>
      <c r="N3924" s="344">
        <v>17349.830000000002</v>
      </c>
      <c r="O3924" s="360">
        <v>2.3E-2</v>
      </c>
      <c r="P3924" s="344">
        <v>18990.53</v>
      </c>
      <c r="Q3924" s="360">
        <v>2.01E-2</v>
      </c>
      <c r="R3924" s="344">
        <v>17606.14</v>
      </c>
    </row>
    <row r="3925" spans="1:18">
      <c r="A3925" s="296">
        <v>2909152</v>
      </c>
      <c r="B3925" s="343" t="s">
        <v>3954</v>
      </c>
      <c r="C3925" s="296" t="s">
        <v>1835</v>
      </c>
      <c r="D3925" s="344">
        <v>121.15</v>
      </c>
      <c r="E3925" s="360">
        <v>0.69259999999999999</v>
      </c>
      <c r="F3925" s="344">
        <v>2414.9</v>
      </c>
      <c r="G3925" s="360">
        <v>2.7099999999999999E-2</v>
      </c>
      <c r="H3925" s="344">
        <v>3134.69</v>
      </c>
      <c r="I3925" s="360">
        <v>0.69530000000000003</v>
      </c>
      <c r="J3925" s="344">
        <v>3127.31</v>
      </c>
      <c r="K3925" s="360">
        <v>0.71499999999999997</v>
      </c>
      <c r="L3925" s="344">
        <v>3256.16</v>
      </c>
      <c r="M3925" s="360">
        <v>0</v>
      </c>
      <c r="N3925" s="344">
        <v>2982.51</v>
      </c>
      <c r="O3925" s="360">
        <v>0.75029999999999997</v>
      </c>
      <c r="P3925" s="344">
        <v>3176.44</v>
      </c>
      <c r="Q3925" s="360">
        <v>2.8500000000000001E-2</v>
      </c>
      <c r="R3925" s="344">
        <v>3040.78</v>
      </c>
    </row>
    <row r="3926" spans="1:18">
      <c r="A3926" s="296">
        <v>2909153</v>
      </c>
      <c r="B3926" s="343" t="s">
        <v>3955</v>
      </c>
      <c r="C3926" s="296" t="s">
        <v>1835</v>
      </c>
      <c r="D3926" s="344">
        <v>163.59</v>
      </c>
      <c r="E3926" s="360">
        <v>0.69569999999999999</v>
      </c>
      <c r="F3926" s="344">
        <v>3689.93</v>
      </c>
      <c r="G3926" s="360">
        <v>2.6499999999999999E-2</v>
      </c>
      <c r="H3926" s="344">
        <v>4788.13</v>
      </c>
      <c r="I3926" s="360">
        <v>0.69889999999999997</v>
      </c>
      <c r="J3926" s="344">
        <v>4779.91</v>
      </c>
      <c r="K3926" s="360">
        <v>0.71789999999999998</v>
      </c>
      <c r="L3926" s="344">
        <v>4976.2299999999996</v>
      </c>
      <c r="M3926" s="360">
        <v>0</v>
      </c>
      <c r="N3926" s="344">
        <v>4556.8999999999996</v>
      </c>
      <c r="O3926" s="360">
        <v>0.75349999999999995</v>
      </c>
      <c r="P3926" s="344">
        <v>4854.24</v>
      </c>
      <c r="Q3926" s="360">
        <v>2.8400000000000002E-2</v>
      </c>
      <c r="R3926" s="344">
        <v>4643.91</v>
      </c>
    </row>
    <row r="3927" spans="1:18">
      <c r="A3927" s="296">
        <v>2909151</v>
      </c>
      <c r="B3927" s="343" t="s">
        <v>3956</v>
      </c>
      <c r="C3927" s="296" t="s">
        <v>1835</v>
      </c>
      <c r="D3927" s="344">
        <v>72.22</v>
      </c>
      <c r="E3927" s="360">
        <v>0.72809999999999997</v>
      </c>
      <c r="F3927" s="344">
        <v>4226.58</v>
      </c>
      <c r="G3927" s="360">
        <v>2.7099999999999999E-2</v>
      </c>
      <c r="H3927" s="344">
        <v>5499.47</v>
      </c>
      <c r="I3927" s="360">
        <v>0.72829999999999995</v>
      </c>
      <c r="J3927" s="344">
        <v>5482.57</v>
      </c>
      <c r="K3927" s="360">
        <v>0.74909999999999999</v>
      </c>
      <c r="L3927" s="344">
        <v>5765.16</v>
      </c>
      <c r="M3927" s="360">
        <v>0</v>
      </c>
      <c r="N3927" s="344">
        <v>5263.59</v>
      </c>
      <c r="O3927" s="360">
        <v>0.78069999999999995</v>
      </c>
      <c r="P3927" s="344">
        <v>5610.88</v>
      </c>
      <c r="Q3927" s="360">
        <v>2.76E-2</v>
      </c>
      <c r="R3927" s="344">
        <v>5358.91</v>
      </c>
    </row>
    <row r="3928" spans="1:18">
      <c r="A3928" s="296">
        <v>2909145</v>
      </c>
      <c r="B3928" s="343" t="s">
        <v>3957</v>
      </c>
      <c r="C3928" s="296" t="s">
        <v>26</v>
      </c>
      <c r="D3928" s="344">
        <v>10.98</v>
      </c>
      <c r="E3928" s="360">
        <v>0.73009999999999997</v>
      </c>
      <c r="F3928" s="344">
        <v>5872.71</v>
      </c>
      <c r="G3928" s="360">
        <v>2.3300000000000001E-2</v>
      </c>
      <c r="H3928" s="344">
        <v>7640.92</v>
      </c>
      <c r="I3928" s="360">
        <v>0.73399999999999999</v>
      </c>
      <c r="J3928" s="344">
        <v>7631.92</v>
      </c>
      <c r="K3928" s="360">
        <v>0.75060000000000004</v>
      </c>
      <c r="L3928" s="344">
        <v>8010.16</v>
      </c>
      <c r="M3928" s="360">
        <v>0</v>
      </c>
      <c r="N3928" s="344">
        <v>7313.92</v>
      </c>
      <c r="O3928" s="360">
        <v>0.78359999999999996</v>
      </c>
      <c r="P3928" s="344">
        <v>7802.15</v>
      </c>
      <c r="Q3928" s="360">
        <v>2.5000000000000001E-2</v>
      </c>
      <c r="R3928" s="344">
        <v>7441.13</v>
      </c>
    </row>
    <row r="3929" spans="1:18">
      <c r="A3929" s="296">
        <v>2909379</v>
      </c>
      <c r="B3929" s="343" t="s">
        <v>3958</v>
      </c>
      <c r="C3929" s="296" t="s">
        <v>1835</v>
      </c>
      <c r="D3929" s="344">
        <v>6134.1</v>
      </c>
      <c r="E3929" s="360">
        <v>6.7999999999999996E-3</v>
      </c>
      <c r="F3929" s="344">
        <v>2478.08</v>
      </c>
      <c r="G3929" s="360">
        <v>9.2999999999999992E-3</v>
      </c>
      <c r="H3929" s="344">
        <v>3110.69</v>
      </c>
      <c r="I3929" s="360">
        <v>1.2699999999999999E-2</v>
      </c>
      <c r="J3929" s="344">
        <v>2932.51</v>
      </c>
      <c r="K3929" s="360">
        <v>7.7999999999999996E-3</v>
      </c>
      <c r="L3929" s="344">
        <v>2672.36</v>
      </c>
      <c r="M3929" s="360">
        <v>0</v>
      </c>
      <c r="N3929" s="344">
        <v>2803.08</v>
      </c>
      <c r="O3929" s="360">
        <v>8.6E-3</v>
      </c>
      <c r="P3929" s="344">
        <v>3032.17</v>
      </c>
      <c r="Q3929" s="360">
        <v>7.6E-3</v>
      </c>
      <c r="R3929" s="344">
        <v>2836.43</v>
      </c>
    </row>
    <row r="3930" spans="1:18">
      <c r="A3930" s="296">
        <v>2909381</v>
      </c>
      <c r="B3930" s="343" t="s">
        <v>3959</v>
      </c>
      <c r="C3930" s="296" t="s">
        <v>1835</v>
      </c>
      <c r="D3930" s="344">
        <v>6418.77</v>
      </c>
      <c r="E3930" s="360">
        <v>9.1999999999999998E-3</v>
      </c>
      <c r="F3930" s="344">
        <v>4217.97</v>
      </c>
      <c r="G3930" s="360">
        <v>1.29E-2</v>
      </c>
      <c r="H3930" s="344">
        <v>5348.63</v>
      </c>
      <c r="I3930" s="360">
        <v>1.29E-2</v>
      </c>
      <c r="J3930" s="344">
        <v>5053.18</v>
      </c>
      <c r="K3930" s="360">
        <v>1.0800000000000001E-2</v>
      </c>
      <c r="L3930" s="344">
        <v>4567.47</v>
      </c>
      <c r="M3930" s="360">
        <v>0</v>
      </c>
      <c r="N3930" s="344">
        <v>4790.8500000000004</v>
      </c>
      <c r="O3930" s="360">
        <v>1.18E-2</v>
      </c>
      <c r="P3930" s="344">
        <v>5213.75</v>
      </c>
      <c r="Q3930" s="360">
        <v>1.0500000000000001E-2</v>
      </c>
      <c r="R3930" s="344">
        <v>4857.1499999999996</v>
      </c>
    </row>
    <row r="3931" spans="1:18">
      <c r="A3931" s="296">
        <v>2909388</v>
      </c>
      <c r="B3931" s="343" t="s">
        <v>3960</v>
      </c>
      <c r="C3931" s="296" t="s">
        <v>1835</v>
      </c>
      <c r="D3931" s="344">
        <v>6762.69</v>
      </c>
      <c r="E3931" s="360">
        <v>1.1599999999999999E-2</v>
      </c>
      <c r="F3931" s="344">
        <v>5523.83</v>
      </c>
      <c r="G3931" s="360">
        <v>1.66E-2</v>
      </c>
      <c r="H3931" s="344">
        <v>7079.67</v>
      </c>
      <c r="I3931" s="360">
        <v>1.2500000000000001E-2</v>
      </c>
      <c r="J3931" s="344">
        <v>6727.82</v>
      </c>
      <c r="K3931" s="360">
        <v>1.37E-2</v>
      </c>
      <c r="L3931" s="344">
        <v>6017.02</v>
      </c>
      <c r="M3931" s="360">
        <v>0</v>
      </c>
      <c r="N3931" s="344">
        <v>6276.22</v>
      </c>
      <c r="O3931" s="360">
        <v>1.5100000000000001E-2</v>
      </c>
      <c r="P3931" s="344">
        <v>6874.77</v>
      </c>
      <c r="Q3931" s="360">
        <v>1.34E-2</v>
      </c>
      <c r="R3931" s="344">
        <v>6387.98</v>
      </c>
    </row>
    <row r="3932" spans="1:18">
      <c r="A3932" s="296">
        <v>2909380</v>
      </c>
      <c r="B3932" s="343" t="s">
        <v>3961</v>
      </c>
      <c r="C3932" s="296" t="s">
        <v>1835</v>
      </c>
      <c r="D3932" s="344">
        <v>8991.02</v>
      </c>
      <c r="E3932" s="360">
        <v>1.2999999999999999E-2</v>
      </c>
      <c r="F3932" s="344">
        <v>8155.09</v>
      </c>
      <c r="G3932" s="360">
        <v>1.8800000000000001E-2</v>
      </c>
      <c r="H3932" s="344">
        <v>10513.35</v>
      </c>
      <c r="I3932" s="360">
        <v>1.2500000000000001E-2</v>
      </c>
      <c r="J3932" s="344">
        <v>10011.59</v>
      </c>
      <c r="K3932" s="360">
        <v>1.5299999999999999E-2</v>
      </c>
      <c r="L3932" s="344">
        <v>8911.84</v>
      </c>
      <c r="M3932" s="360">
        <v>0</v>
      </c>
      <c r="N3932" s="344">
        <v>9278.16</v>
      </c>
      <c r="O3932" s="360">
        <v>1.7000000000000001E-2</v>
      </c>
      <c r="P3932" s="344">
        <v>10198.39</v>
      </c>
      <c r="Q3932" s="360">
        <v>1.4999999999999999E-2</v>
      </c>
      <c r="R3932" s="344">
        <v>9460.85</v>
      </c>
    </row>
    <row r="3933" spans="1:18">
      <c r="A3933" s="296">
        <v>2909382</v>
      </c>
      <c r="B3933" s="343" t="s">
        <v>3962</v>
      </c>
      <c r="C3933" s="296" t="s">
        <v>1835</v>
      </c>
      <c r="D3933" s="344">
        <v>9417.08</v>
      </c>
      <c r="E3933" s="360">
        <v>5.4999999999999997E-3</v>
      </c>
      <c r="F3933" s="344">
        <v>4059.08</v>
      </c>
      <c r="G3933" s="360">
        <v>5.5999999999999999E-3</v>
      </c>
      <c r="H3933" s="344">
        <v>4619.18</v>
      </c>
      <c r="I3933" s="360">
        <v>3.3300000000000003E-2</v>
      </c>
      <c r="J3933" s="344">
        <v>4550.0200000000004</v>
      </c>
      <c r="K3933" s="360">
        <v>5.0000000000000001E-3</v>
      </c>
      <c r="L3933" s="344">
        <v>4369.92</v>
      </c>
      <c r="M3933" s="360">
        <v>0</v>
      </c>
      <c r="N3933" s="344">
        <v>4269.7</v>
      </c>
      <c r="O3933" s="360">
        <v>5.8999999999999999E-3</v>
      </c>
      <c r="P3933" s="344">
        <v>4512.7299999999996</v>
      </c>
      <c r="Q3933" s="360">
        <v>5.1000000000000004E-3</v>
      </c>
      <c r="R3933" s="344">
        <v>3973.02</v>
      </c>
    </row>
    <row r="3934" spans="1:18">
      <c r="A3934" s="296">
        <v>2909387</v>
      </c>
      <c r="B3934" s="343" t="s">
        <v>3963</v>
      </c>
      <c r="C3934" s="296" t="s">
        <v>1835</v>
      </c>
      <c r="D3934" s="344">
        <v>9935.14</v>
      </c>
      <c r="E3934" s="360">
        <v>7.1999999999999998E-3</v>
      </c>
      <c r="F3934" s="344">
        <v>7113.61</v>
      </c>
      <c r="G3934" s="360">
        <v>7.7000000000000002E-3</v>
      </c>
      <c r="H3934" s="344">
        <v>8174.36</v>
      </c>
      <c r="I3934" s="360">
        <v>3.2099999999999997E-2</v>
      </c>
      <c r="J3934" s="344">
        <v>8069.16</v>
      </c>
      <c r="K3934" s="360">
        <v>6.7999999999999996E-3</v>
      </c>
      <c r="L3934" s="344">
        <v>7679.83</v>
      </c>
      <c r="M3934" s="360">
        <v>0</v>
      </c>
      <c r="N3934" s="344">
        <v>7499.28</v>
      </c>
      <c r="O3934" s="360">
        <v>7.7999999999999996E-3</v>
      </c>
      <c r="P3934" s="344">
        <v>7963.85</v>
      </c>
      <c r="Q3934" s="360">
        <v>6.7999999999999996E-3</v>
      </c>
      <c r="R3934" s="344">
        <v>7015.28</v>
      </c>
    </row>
    <row r="3935" spans="1:18">
      <c r="A3935" s="296">
        <v>2909375</v>
      </c>
      <c r="B3935" s="343" t="s">
        <v>3964</v>
      </c>
      <c r="C3935" s="296" t="s">
        <v>1835</v>
      </c>
      <c r="D3935" s="344">
        <v>9801.49</v>
      </c>
      <c r="E3935" s="360">
        <v>9.1000000000000004E-3</v>
      </c>
      <c r="F3935" s="344">
        <v>9149.8799999999992</v>
      </c>
      <c r="G3935" s="360">
        <v>0.01</v>
      </c>
      <c r="H3935" s="344">
        <v>10637.3</v>
      </c>
      <c r="I3935" s="360">
        <v>3.0700000000000002E-2</v>
      </c>
      <c r="J3935" s="344">
        <v>10520.82</v>
      </c>
      <c r="K3935" s="360">
        <v>8.6999999999999994E-3</v>
      </c>
      <c r="L3935" s="344">
        <v>9915.4699999999993</v>
      </c>
      <c r="M3935" s="360">
        <v>0</v>
      </c>
      <c r="N3935" s="344">
        <v>9674.67</v>
      </c>
      <c r="O3935" s="360">
        <v>1.01E-2</v>
      </c>
      <c r="P3935" s="344">
        <v>10330.26</v>
      </c>
      <c r="Q3935" s="360">
        <v>8.8999999999999999E-3</v>
      </c>
      <c r="R3935" s="344">
        <v>9113.69</v>
      </c>
    </row>
    <row r="3936" spans="1:18">
      <c r="A3936" s="296">
        <v>2909377</v>
      </c>
      <c r="B3936" s="343" t="s">
        <v>3965</v>
      </c>
      <c r="C3936" s="296" t="s">
        <v>1835</v>
      </c>
      <c r="D3936" s="344">
        <v>10259.219999999999</v>
      </c>
      <c r="E3936" s="360">
        <v>1.01E-2</v>
      </c>
      <c r="F3936" s="344">
        <v>13557.25</v>
      </c>
      <c r="G3936" s="360">
        <v>1.1299999999999999E-2</v>
      </c>
      <c r="H3936" s="344">
        <v>15856.15</v>
      </c>
      <c r="I3936" s="360">
        <v>2.9899999999999999E-2</v>
      </c>
      <c r="J3936" s="344">
        <v>15698.03</v>
      </c>
      <c r="K3936" s="360">
        <v>9.7000000000000003E-3</v>
      </c>
      <c r="L3936" s="344">
        <v>14720.59</v>
      </c>
      <c r="M3936" s="360">
        <v>0</v>
      </c>
      <c r="N3936" s="344">
        <v>14357.11</v>
      </c>
      <c r="O3936" s="360">
        <v>1.12E-2</v>
      </c>
      <c r="P3936" s="344">
        <v>15373.27</v>
      </c>
      <c r="Q3936" s="360">
        <v>0.01</v>
      </c>
      <c r="R3936" s="344">
        <v>13573.5</v>
      </c>
    </row>
    <row r="3937" spans="1:18">
      <c r="A3937" s="296">
        <v>2909386</v>
      </c>
      <c r="B3937" s="343" t="s">
        <v>3966</v>
      </c>
      <c r="C3937" s="296" t="s">
        <v>1835</v>
      </c>
      <c r="D3937" s="344">
        <v>10811.22</v>
      </c>
      <c r="E3937" s="360">
        <v>0.71460000000000001</v>
      </c>
      <c r="F3937" s="344">
        <v>1600.4</v>
      </c>
      <c r="G3937" s="360">
        <v>3.4200000000000001E-2</v>
      </c>
      <c r="H3937" s="344">
        <v>2089.44</v>
      </c>
      <c r="I3937" s="360">
        <v>0.70050000000000001</v>
      </c>
      <c r="J3937" s="344">
        <v>2056.31</v>
      </c>
      <c r="K3937" s="360">
        <v>0.73629999999999995</v>
      </c>
      <c r="L3937" s="344">
        <v>2204.73</v>
      </c>
      <c r="M3937" s="360">
        <v>0</v>
      </c>
      <c r="N3937" s="344">
        <v>2011.55</v>
      </c>
      <c r="O3937" s="360">
        <v>0.75329999999999997</v>
      </c>
      <c r="P3937" s="344">
        <v>2137.7199999999998</v>
      </c>
      <c r="Q3937" s="360">
        <v>2.52E-2</v>
      </c>
      <c r="R3937" s="344">
        <v>2056.6799999999998</v>
      </c>
    </row>
    <row r="3938" spans="1:18">
      <c r="A3938" s="296">
        <v>2909376</v>
      </c>
      <c r="B3938" s="343" t="s">
        <v>3967</v>
      </c>
      <c r="C3938" s="296" t="s">
        <v>1835</v>
      </c>
      <c r="D3938" s="344">
        <v>14396.07</v>
      </c>
      <c r="E3938" s="360">
        <v>0.71060000000000001</v>
      </c>
      <c r="F3938" s="344">
        <v>2204.94</v>
      </c>
      <c r="G3938" s="360">
        <v>2.7699999999999999E-2</v>
      </c>
      <c r="H3938" s="344">
        <v>2878.41</v>
      </c>
      <c r="I3938" s="360">
        <v>0.70340000000000003</v>
      </c>
      <c r="J3938" s="344">
        <v>2841.13</v>
      </c>
      <c r="K3938" s="360">
        <v>0.73209999999999997</v>
      </c>
      <c r="L3938" s="344">
        <v>3031.94</v>
      </c>
      <c r="M3938" s="360">
        <v>0</v>
      </c>
      <c r="N3938" s="344">
        <v>2769.14</v>
      </c>
      <c r="O3938" s="360">
        <v>0.75170000000000003</v>
      </c>
      <c r="P3938" s="344">
        <v>2945.95</v>
      </c>
      <c r="Q3938" s="360">
        <v>2.0400000000000001E-2</v>
      </c>
      <c r="R3938" s="344">
        <v>2829.44</v>
      </c>
    </row>
    <row r="3939" spans="1:18">
      <c r="A3939" s="296">
        <v>2909378</v>
      </c>
      <c r="B3939" s="343" t="s">
        <v>3968</v>
      </c>
      <c r="C3939" s="296" t="s">
        <v>1835</v>
      </c>
      <c r="D3939" s="344">
        <v>15088.19</v>
      </c>
      <c r="E3939" s="360">
        <v>0.76029999999999998</v>
      </c>
      <c r="F3939" s="344">
        <v>3560.85</v>
      </c>
      <c r="G3939" s="360">
        <v>2.23E-2</v>
      </c>
      <c r="H3939" s="344">
        <v>4649.41</v>
      </c>
      <c r="I3939" s="360">
        <v>0.76039999999999996</v>
      </c>
      <c r="J3939" s="344">
        <v>4631.24</v>
      </c>
      <c r="K3939" s="360">
        <v>0.77910000000000001</v>
      </c>
      <c r="L3939" s="344">
        <v>4930.25</v>
      </c>
      <c r="M3939" s="360">
        <v>0</v>
      </c>
      <c r="N3939" s="344">
        <v>4482.93</v>
      </c>
      <c r="O3939" s="360">
        <v>0.80520000000000003</v>
      </c>
      <c r="P3939" s="344">
        <v>4786.75</v>
      </c>
      <c r="Q3939" s="360">
        <v>2.1899999999999999E-2</v>
      </c>
      <c r="R3939" s="344">
        <v>4554.95</v>
      </c>
    </row>
    <row r="3940" spans="1:18">
      <c r="A3940" s="296">
        <v>2909385</v>
      </c>
      <c r="B3940" s="343" t="s">
        <v>3969</v>
      </c>
      <c r="C3940" s="296" t="s">
        <v>1835</v>
      </c>
      <c r="D3940" s="344">
        <v>15911.44</v>
      </c>
      <c r="E3940" s="360">
        <v>0.74570000000000003</v>
      </c>
      <c r="F3940" s="344">
        <v>4867.21</v>
      </c>
      <c r="G3940" s="360">
        <v>2.01E-2</v>
      </c>
      <c r="H3940" s="344">
        <v>6344.87</v>
      </c>
      <c r="I3940" s="360">
        <v>0.74960000000000004</v>
      </c>
      <c r="J3940" s="344">
        <v>6332.27</v>
      </c>
      <c r="K3940" s="360">
        <v>0.76490000000000002</v>
      </c>
      <c r="L3940" s="344">
        <v>6698.67</v>
      </c>
      <c r="M3940" s="360">
        <v>0</v>
      </c>
      <c r="N3940" s="344">
        <v>6100.26</v>
      </c>
      <c r="O3940" s="360">
        <v>0.7944</v>
      </c>
      <c r="P3940" s="344">
        <v>6514.1</v>
      </c>
      <c r="Q3940" s="360">
        <v>2.1299999999999999E-2</v>
      </c>
      <c r="R3940" s="344">
        <v>6198.45</v>
      </c>
    </row>
    <row r="3941" spans="1:18">
      <c r="A3941" s="296">
        <v>2909383</v>
      </c>
      <c r="B3941" s="343" t="s">
        <v>3970</v>
      </c>
      <c r="C3941" s="296" t="s">
        <v>1835</v>
      </c>
      <c r="D3941" s="344">
        <v>6187.1</v>
      </c>
      <c r="E3941" s="360">
        <v>0.77200000000000002</v>
      </c>
      <c r="F3941" s="344">
        <v>5638.38</v>
      </c>
      <c r="G3941" s="360">
        <v>2.0299999999999999E-2</v>
      </c>
      <c r="H3941" s="344">
        <v>7366.39</v>
      </c>
      <c r="I3941" s="360">
        <v>0.77339999999999998</v>
      </c>
      <c r="J3941" s="344">
        <v>7344.23</v>
      </c>
      <c r="K3941" s="360">
        <v>0.78990000000000005</v>
      </c>
      <c r="L3941" s="344">
        <v>7831.04</v>
      </c>
      <c r="M3941" s="360">
        <v>0</v>
      </c>
      <c r="N3941" s="344">
        <v>7114.67</v>
      </c>
      <c r="O3941" s="360">
        <v>0.81569999999999998</v>
      </c>
      <c r="P3941" s="344">
        <v>7601.76</v>
      </c>
      <c r="Q3941" s="360">
        <v>2.0400000000000001E-2</v>
      </c>
      <c r="R3941" s="344">
        <v>7223.17</v>
      </c>
    </row>
    <row r="3942" spans="1:18">
      <c r="A3942" s="296">
        <v>2909384</v>
      </c>
      <c r="B3942" s="343" t="s">
        <v>3971</v>
      </c>
      <c r="C3942" s="296" t="s">
        <v>1835</v>
      </c>
      <c r="D3942" s="344">
        <v>6495.19</v>
      </c>
      <c r="E3942" s="360">
        <v>0.74890000000000001</v>
      </c>
      <c r="F3942" s="344">
        <v>6762.32</v>
      </c>
      <c r="G3942" s="360">
        <v>1.7500000000000002E-2</v>
      </c>
      <c r="H3942" s="344">
        <v>8815.5</v>
      </c>
      <c r="I3942" s="360">
        <v>0.75560000000000005</v>
      </c>
      <c r="J3942" s="344">
        <v>8810.7099999999991</v>
      </c>
      <c r="K3942" s="360">
        <v>0.76780000000000004</v>
      </c>
      <c r="L3942" s="344">
        <v>9307.93</v>
      </c>
      <c r="M3942" s="360">
        <v>0</v>
      </c>
      <c r="N3942" s="344">
        <v>8477.15</v>
      </c>
      <c r="O3942" s="360">
        <v>0.7984</v>
      </c>
      <c r="P3942" s="344">
        <v>9056.76</v>
      </c>
      <c r="Q3942" s="360">
        <v>1.9599999999999999E-2</v>
      </c>
      <c r="R3942" s="344">
        <v>8609.31</v>
      </c>
    </row>
    <row r="3943" spans="1:18">
      <c r="A3943" s="296">
        <v>2909148</v>
      </c>
      <c r="B3943" s="343" t="s">
        <v>3972</v>
      </c>
      <c r="C3943" s="296" t="s">
        <v>1835</v>
      </c>
      <c r="D3943" s="344">
        <v>439.23</v>
      </c>
      <c r="E3943" s="360">
        <v>7.7000000000000002E-3</v>
      </c>
      <c r="F3943" s="344">
        <v>3481.16</v>
      </c>
      <c r="G3943" s="360">
        <v>9.7000000000000003E-3</v>
      </c>
      <c r="H3943" s="344">
        <v>4335.1499999999996</v>
      </c>
      <c r="I3943" s="360">
        <v>5.3E-3</v>
      </c>
      <c r="J3943" s="344">
        <v>4171.8100000000004</v>
      </c>
      <c r="K3943" s="360">
        <v>8.0999999999999996E-3</v>
      </c>
      <c r="L3943" s="344">
        <v>3845.37</v>
      </c>
      <c r="M3943" s="360">
        <v>0</v>
      </c>
      <c r="N3943" s="344">
        <v>3859.06</v>
      </c>
      <c r="O3943" s="360">
        <v>9.7999999999999997E-3</v>
      </c>
      <c r="P3943" s="344">
        <v>4152.1499999999996</v>
      </c>
      <c r="Q3943" s="360">
        <v>8.0999999999999996E-3</v>
      </c>
      <c r="R3943" s="344">
        <v>3949.28</v>
      </c>
    </row>
    <row r="3944" spans="1:18">
      <c r="A3944" s="296">
        <v>2909389</v>
      </c>
      <c r="B3944" s="343" t="s">
        <v>3973</v>
      </c>
      <c r="C3944" s="296" t="s">
        <v>1835</v>
      </c>
      <c r="D3944" s="344">
        <v>3565.14</v>
      </c>
      <c r="E3944" s="360">
        <v>7.7000000000000002E-3</v>
      </c>
      <c r="F3944" s="344">
        <v>4583.28</v>
      </c>
      <c r="G3944" s="360">
        <v>9.7000000000000003E-3</v>
      </c>
      <c r="H3944" s="344">
        <v>5710.97</v>
      </c>
      <c r="I3944" s="360">
        <v>5.3E-3</v>
      </c>
      <c r="J3944" s="344">
        <v>5487.15</v>
      </c>
      <c r="K3944" s="360">
        <v>8.0999999999999996E-3</v>
      </c>
      <c r="L3944" s="344">
        <v>5067.5</v>
      </c>
      <c r="M3944" s="360">
        <v>0</v>
      </c>
      <c r="N3944" s="344">
        <v>5088.01</v>
      </c>
      <c r="O3944" s="360">
        <v>9.7000000000000003E-3</v>
      </c>
      <c r="P3944" s="344">
        <v>5474.95</v>
      </c>
      <c r="Q3944" s="360">
        <v>8.0999999999999996E-3</v>
      </c>
      <c r="R3944" s="344">
        <v>5206.72</v>
      </c>
    </row>
    <row r="3945" spans="1:18">
      <c r="A3945" s="296">
        <v>2909390</v>
      </c>
      <c r="B3945" s="343" t="s">
        <v>3974</v>
      </c>
      <c r="C3945" s="296" t="s">
        <v>1835</v>
      </c>
      <c r="D3945" s="344">
        <v>2510.67</v>
      </c>
      <c r="E3945" s="360">
        <v>7.7999999999999996E-3</v>
      </c>
      <c r="F3945" s="344">
        <v>6419.46</v>
      </c>
      <c r="G3945" s="360">
        <v>9.7999999999999997E-3</v>
      </c>
      <c r="H3945" s="344">
        <v>8003.97</v>
      </c>
      <c r="I3945" s="360">
        <v>5.3E-3</v>
      </c>
      <c r="J3945" s="344">
        <v>7683.06</v>
      </c>
      <c r="K3945" s="360">
        <v>8.2000000000000007E-3</v>
      </c>
      <c r="L3945" s="344">
        <v>7105.72</v>
      </c>
      <c r="M3945" s="360">
        <v>0</v>
      </c>
      <c r="N3945" s="344">
        <v>7132</v>
      </c>
      <c r="O3945" s="360">
        <v>9.7999999999999997E-3</v>
      </c>
      <c r="P3945" s="344">
        <v>7676.06</v>
      </c>
      <c r="Q3945" s="360">
        <v>8.2000000000000007E-3</v>
      </c>
      <c r="R3945" s="344">
        <v>7301.05</v>
      </c>
    </row>
    <row r="3946" spans="1:18">
      <c r="A3946" s="296">
        <v>2909391</v>
      </c>
      <c r="B3946" s="343" t="s">
        <v>3975</v>
      </c>
      <c r="C3946" s="296" t="s">
        <v>1835</v>
      </c>
      <c r="D3946" s="344">
        <v>4278.45</v>
      </c>
      <c r="E3946" s="360">
        <v>8.3999999999999995E-3</v>
      </c>
      <c r="F3946" s="344">
        <v>8717.67</v>
      </c>
      <c r="G3946" s="360">
        <v>1.06E-2</v>
      </c>
      <c r="H3946" s="344">
        <v>10877.13</v>
      </c>
      <c r="I3946" s="360">
        <v>5.5999999999999999E-3</v>
      </c>
      <c r="J3946" s="344">
        <v>10458.19</v>
      </c>
      <c r="K3946" s="360">
        <v>8.8000000000000005E-3</v>
      </c>
      <c r="L3946" s="344">
        <v>9663.85</v>
      </c>
      <c r="M3946" s="360">
        <v>0</v>
      </c>
      <c r="N3946" s="344">
        <v>9667.56</v>
      </c>
      <c r="O3946" s="360">
        <v>1.06E-2</v>
      </c>
      <c r="P3946" s="344">
        <v>10411.9</v>
      </c>
      <c r="Q3946" s="360">
        <v>8.8000000000000005E-3</v>
      </c>
      <c r="R3946" s="344">
        <v>9913.94</v>
      </c>
    </row>
    <row r="3947" spans="1:18">
      <c r="A3947" s="296">
        <v>3009336</v>
      </c>
      <c r="B3947" s="343" t="s">
        <v>3976</v>
      </c>
      <c r="C3947" s="296" t="s">
        <v>26</v>
      </c>
      <c r="D3947" s="344">
        <v>99.4</v>
      </c>
      <c r="E3947" s="360">
        <v>7.3000000000000001E-3</v>
      </c>
      <c r="F3947" s="344">
        <v>10441.209999999999</v>
      </c>
      <c r="G3947" s="360">
        <v>9.1999999999999998E-3</v>
      </c>
      <c r="H3947" s="344">
        <v>13023.65</v>
      </c>
      <c r="I3947" s="360">
        <v>5.0000000000000001E-3</v>
      </c>
      <c r="J3947" s="344">
        <v>12449.68</v>
      </c>
      <c r="K3947" s="360">
        <v>7.7000000000000002E-3</v>
      </c>
      <c r="L3947" s="344">
        <v>11564.01</v>
      </c>
      <c r="M3947" s="360">
        <v>0</v>
      </c>
      <c r="N3947" s="344">
        <v>11647.02</v>
      </c>
      <c r="O3947" s="360">
        <v>9.1999999999999998E-3</v>
      </c>
      <c r="P3947" s="344">
        <v>12530.03</v>
      </c>
      <c r="Q3947" s="360">
        <v>7.7000000000000002E-3</v>
      </c>
      <c r="R3947" s="344">
        <v>11905.77</v>
      </c>
    </row>
    <row r="3948" spans="1:18">
      <c r="A3948" s="296">
        <v>3009337</v>
      </c>
      <c r="B3948" s="343" t="s">
        <v>3977</v>
      </c>
      <c r="C3948" s="296" t="s">
        <v>26</v>
      </c>
      <c r="D3948" s="344">
        <v>102.03</v>
      </c>
      <c r="E3948" s="360">
        <v>8.0999999999999996E-3</v>
      </c>
      <c r="F3948" s="344">
        <v>9820.6</v>
      </c>
      <c r="G3948" s="360">
        <v>1.01E-2</v>
      </c>
      <c r="H3948" s="344">
        <v>12252.88</v>
      </c>
      <c r="I3948" s="360">
        <v>5.4000000000000003E-3</v>
      </c>
      <c r="J3948" s="344">
        <v>11757.91</v>
      </c>
      <c r="K3948" s="360">
        <v>8.3999999999999995E-3</v>
      </c>
      <c r="L3948" s="344">
        <v>10884.74</v>
      </c>
      <c r="M3948" s="360">
        <v>0</v>
      </c>
      <c r="N3948" s="344">
        <v>10912.27</v>
      </c>
      <c r="O3948" s="360">
        <v>1.01E-2</v>
      </c>
      <c r="P3948" s="344">
        <v>11748.62</v>
      </c>
      <c r="Q3948" s="360">
        <v>8.5000000000000006E-3</v>
      </c>
      <c r="R3948" s="344">
        <v>11179.3</v>
      </c>
    </row>
    <row r="3949" spans="1:18">
      <c r="A3949" s="296">
        <v>3009340</v>
      </c>
      <c r="B3949" s="343" t="s">
        <v>3978</v>
      </c>
      <c r="C3949" s="296" t="s">
        <v>26</v>
      </c>
      <c r="D3949" s="344">
        <v>190.1</v>
      </c>
      <c r="E3949" s="360">
        <v>7.1999999999999998E-3</v>
      </c>
      <c r="F3949" s="344">
        <v>4411.16</v>
      </c>
      <c r="G3949" s="360">
        <v>7.7000000000000002E-3</v>
      </c>
      <c r="H3949" s="344">
        <v>5222.6899999999996</v>
      </c>
      <c r="I3949" s="360">
        <v>4.5999999999999999E-3</v>
      </c>
      <c r="J3949" s="344">
        <v>5173.25</v>
      </c>
      <c r="K3949" s="360">
        <v>6.4999999999999997E-3</v>
      </c>
      <c r="L3949" s="344">
        <v>4909.3100000000004</v>
      </c>
      <c r="M3949" s="360">
        <v>0</v>
      </c>
      <c r="N3949" s="344">
        <v>4701.8999999999996</v>
      </c>
      <c r="O3949" s="360">
        <v>8.2000000000000007E-3</v>
      </c>
      <c r="P3949" s="344">
        <v>4998.3100000000004</v>
      </c>
      <c r="Q3949" s="360">
        <v>6.7999999999999996E-3</v>
      </c>
      <c r="R3949" s="344">
        <v>4597.54</v>
      </c>
    </row>
    <row r="3950" spans="1:18">
      <c r="A3950" s="296">
        <v>3009341</v>
      </c>
      <c r="B3950" s="343" t="s">
        <v>3979</v>
      </c>
      <c r="C3950" s="296" t="s">
        <v>26</v>
      </c>
      <c r="D3950" s="344">
        <v>195.37</v>
      </c>
      <c r="E3950" s="360">
        <v>7.1000000000000004E-3</v>
      </c>
      <c r="F3950" s="344">
        <v>5873.54</v>
      </c>
      <c r="G3950" s="360">
        <v>7.4999999999999997E-3</v>
      </c>
      <c r="H3950" s="344">
        <v>6955.09</v>
      </c>
      <c r="I3950" s="360">
        <v>4.5999999999999999E-3</v>
      </c>
      <c r="J3950" s="344">
        <v>6884.3</v>
      </c>
      <c r="K3950" s="360">
        <v>6.4000000000000003E-3</v>
      </c>
      <c r="L3950" s="344">
        <v>6540.36</v>
      </c>
      <c r="M3950" s="360">
        <v>0</v>
      </c>
      <c r="N3950" s="344">
        <v>6262.41</v>
      </c>
      <c r="O3950" s="360">
        <v>8.0999999999999996E-3</v>
      </c>
      <c r="P3950" s="344">
        <v>6659.11</v>
      </c>
      <c r="Q3950" s="360">
        <v>6.7000000000000002E-3</v>
      </c>
      <c r="R3950" s="344">
        <v>6117.54</v>
      </c>
    </row>
    <row r="3951" spans="1:18">
      <c r="A3951" s="296">
        <v>3009344</v>
      </c>
      <c r="B3951" s="343" t="s">
        <v>3980</v>
      </c>
      <c r="C3951" s="296" t="s">
        <v>26</v>
      </c>
      <c r="D3951" s="344">
        <v>99.86</v>
      </c>
      <c r="E3951" s="360">
        <v>7.1999999999999998E-3</v>
      </c>
      <c r="F3951" s="344">
        <v>8292.7099999999991</v>
      </c>
      <c r="G3951" s="360">
        <v>7.6E-3</v>
      </c>
      <c r="H3951" s="344">
        <v>9828.0400000000009</v>
      </c>
      <c r="I3951" s="360">
        <v>4.4999999999999997E-3</v>
      </c>
      <c r="J3951" s="344">
        <v>9722.59</v>
      </c>
      <c r="K3951" s="360">
        <v>6.4999999999999997E-3</v>
      </c>
      <c r="L3951" s="344">
        <v>9239.89</v>
      </c>
      <c r="M3951" s="360">
        <v>0</v>
      </c>
      <c r="N3951" s="344">
        <v>8844.2900000000009</v>
      </c>
      <c r="O3951" s="360">
        <v>8.2000000000000007E-3</v>
      </c>
      <c r="P3951" s="344">
        <v>9409.1200000000008</v>
      </c>
      <c r="Q3951" s="360">
        <v>6.7000000000000002E-3</v>
      </c>
      <c r="R3951" s="344">
        <v>8641.07</v>
      </c>
    </row>
    <row r="3952" spans="1:18">
      <c r="A3952" s="296">
        <v>3009345</v>
      </c>
      <c r="B3952" s="343" t="s">
        <v>3981</v>
      </c>
      <c r="C3952" s="296" t="s">
        <v>26</v>
      </c>
      <c r="D3952" s="344">
        <v>102.49</v>
      </c>
      <c r="E3952" s="360">
        <v>7.7000000000000002E-3</v>
      </c>
      <c r="F3952" s="344">
        <v>11169.22</v>
      </c>
      <c r="G3952" s="360">
        <v>8.2000000000000007E-3</v>
      </c>
      <c r="H3952" s="344">
        <v>13278.55</v>
      </c>
      <c r="I3952" s="360">
        <v>4.7999999999999996E-3</v>
      </c>
      <c r="J3952" s="344">
        <v>13136.8</v>
      </c>
      <c r="K3952" s="360">
        <v>7.0000000000000001E-3</v>
      </c>
      <c r="L3952" s="344">
        <v>12454.14</v>
      </c>
      <c r="M3952" s="360">
        <v>0</v>
      </c>
      <c r="N3952" s="344">
        <v>11914.6</v>
      </c>
      <c r="O3952" s="360">
        <v>8.8000000000000005E-3</v>
      </c>
      <c r="P3952" s="344">
        <v>12689.92</v>
      </c>
      <c r="Q3952" s="360">
        <v>7.3000000000000001E-3</v>
      </c>
      <c r="R3952" s="344">
        <v>11686.4</v>
      </c>
    </row>
    <row r="3953" spans="1:18">
      <c r="A3953" s="296">
        <v>3009348</v>
      </c>
      <c r="B3953" s="343" t="s">
        <v>3982</v>
      </c>
      <c r="C3953" s="296" t="s">
        <v>26</v>
      </c>
      <c r="D3953" s="344">
        <v>190.16</v>
      </c>
      <c r="E3953" s="360">
        <v>6.6E-3</v>
      </c>
      <c r="F3953" s="344">
        <v>13857.03</v>
      </c>
      <c r="G3953" s="360">
        <v>6.8999999999999999E-3</v>
      </c>
      <c r="H3953" s="344">
        <v>16387.09</v>
      </c>
      <c r="I3953" s="360">
        <v>4.1999999999999997E-3</v>
      </c>
      <c r="J3953" s="344">
        <v>16190.86</v>
      </c>
      <c r="K3953" s="360">
        <v>5.8999999999999999E-3</v>
      </c>
      <c r="L3953" s="344">
        <v>15445.63</v>
      </c>
      <c r="M3953" s="360">
        <v>0</v>
      </c>
      <c r="N3953" s="344">
        <v>14783.78</v>
      </c>
      <c r="O3953" s="360">
        <v>7.4999999999999997E-3</v>
      </c>
      <c r="P3953" s="344">
        <v>15721.1</v>
      </c>
      <c r="Q3953" s="360">
        <v>6.1000000000000004E-3</v>
      </c>
      <c r="R3953" s="344">
        <v>14378.69</v>
      </c>
    </row>
    <row r="3954" spans="1:18">
      <c r="A3954" s="296">
        <v>3009349</v>
      </c>
      <c r="B3954" s="343" t="s">
        <v>3983</v>
      </c>
      <c r="C3954" s="296" t="s">
        <v>26</v>
      </c>
      <c r="D3954" s="344">
        <v>195.43</v>
      </c>
      <c r="E3954" s="360">
        <v>7.3000000000000001E-3</v>
      </c>
      <c r="F3954" s="344">
        <v>12740.78</v>
      </c>
      <c r="G3954" s="360">
        <v>7.7999999999999996E-3</v>
      </c>
      <c r="H3954" s="344">
        <v>15122.07</v>
      </c>
      <c r="I3954" s="360">
        <v>4.5999999999999999E-3</v>
      </c>
      <c r="J3954" s="344">
        <v>14953.44</v>
      </c>
      <c r="K3954" s="360">
        <v>6.6E-3</v>
      </c>
      <c r="L3954" s="344">
        <v>14205.77</v>
      </c>
      <c r="M3954" s="360">
        <v>0</v>
      </c>
      <c r="N3954" s="344">
        <v>13592.04</v>
      </c>
      <c r="O3954" s="360">
        <v>8.3999999999999995E-3</v>
      </c>
      <c r="P3954" s="344">
        <v>14469.84</v>
      </c>
      <c r="Q3954" s="360">
        <v>6.8999999999999999E-3</v>
      </c>
      <c r="R3954" s="344">
        <v>13295.29</v>
      </c>
    </row>
    <row r="3955" spans="1:18">
      <c r="A3955" s="296">
        <v>3009338</v>
      </c>
      <c r="B3955" s="343" t="s">
        <v>3984</v>
      </c>
      <c r="C3955" s="296" t="s">
        <v>26</v>
      </c>
      <c r="D3955" s="344">
        <v>99.4</v>
      </c>
      <c r="E3955" s="360">
        <v>8.0000000000000004E-4</v>
      </c>
      <c r="F3955" s="344">
        <v>13.26</v>
      </c>
      <c r="G3955" s="360">
        <v>8.0000000000000004E-4</v>
      </c>
      <c r="H3955" s="344">
        <v>12.34</v>
      </c>
      <c r="I3955" s="360">
        <v>8.0000000000000004E-4</v>
      </c>
      <c r="J3955" s="344">
        <v>12.69</v>
      </c>
      <c r="K3955" s="360">
        <v>8.0000000000000004E-4</v>
      </c>
      <c r="L3955" s="344">
        <v>10.42</v>
      </c>
      <c r="M3955" s="360">
        <v>0</v>
      </c>
      <c r="N3955" s="344">
        <v>10.85</v>
      </c>
      <c r="O3955" s="360">
        <v>8.9999999999999998E-4</v>
      </c>
      <c r="P3955" s="344">
        <v>10.92</v>
      </c>
      <c r="Q3955" s="360">
        <v>8.9999999999999998E-4</v>
      </c>
      <c r="R3955" s="344">
        <v>12.49</v>
      </c>
    </row>
    <row r="3956" spans="1:18">
      <c r="A3956" s="296">
        <v>3009339</v>
      </c>
      <c r="B3956" s="343" t="s">
        <v>3985</v>
      </c>
      <c r="C3956" s="296" t="s">
        <v>26</v>
      </c>
      <c r="D3956" s="344">
        <v>102.03</v>
      </c>
      <c r="E3956" s="360">
        <v>5.8999999999999999E-3</v>
      </c>
      <c r="F3956" s="344">
        <v>16.649999999999999</v>
      </c>
      <c r="G3956" s="360">
        <v>6.0000000000000001E-3</v>
      </c>
      <c r="H3956" s="344">
        <v>16.54</v>
      </c>
      <c r="I3956" s="360">
        <v>6.0000000000000001E-3</v>
      </c>
      <c r="J3956" s="344">
        <v>16.27</v>
      </c>
      <c r="K3956" s="360">
        <v>6.1000000000000004E-3</v>
      </c>
      <c r="L3956" s="344">
        <v>14.87</v>
      </c>
      <c r="M3956" s="360">
        <v>0</v>
      </c>
      <c r="N3956" s="344">
        <v>14.93</v>
      </c>
      <c r="O3956" s="360">
        <v>6.7000000000000002E-3</v>
      </c>
      <c r="P3956" s="344">
        <v>15.23</v>
      </c>
      <c r="Q3956" s="360">
        <v>6.6E-3</v>
      </c>
      <c r="R3956" s="344">
        <v>16.989999999999998</v>
      </c>
    </row>
    <row r="3957" spans="1:18">
      <c r="A3957" s="296">
        <v>3009342</v>
      </c>
      <c r="B3957" s="343" t="s">
        <v>3986</v>
      </c>
      <c r="C3957" s="296" t="s">
        <v>26</v>
      </c>
      <c r="D3957" s="344">
        <v>190.1</v>
      </c>
      <c r="E3957" s="360">
        <v>8.5000000000000006E-3</v>
      </c>
      <c r="F3957" s="344">
        <v>20.18</v>
      </c>
      <c r="G3957" s="360">
        <v>8.8999999999999999E-3</v>
      </c>
      <c r="H3957" s="344">
        <v>20.78</v>
      </c>
      <c r="I3957" s="360">
        <v>8.6999999999999994E-3</v>
      </c>
      <c r="J3957" s="344">
        <v>19.96</v>
      </c>
      <c r="K3957" s="360">
        <v>8.9999999999999993E-3</v>
      </c>
      <c r="L3957" s="344">
        <v>19.23</v>
      </c>
      <c r="M3957" s="360">
        <v>0</v>
      </c>
      <c r="N3957" s="344">
        <v>18.989999999999998</v>
      </c>
      <c r="O3957" s="360">
        <v>9.4999999999999998E-3</v>
      </c>
      <c r="P3957" s="344">
        <v>19.510000000000002</v>
      </c>
      <c r="Q3957" s="360">
        <v>9.1999999999999998E-3</v>
      </c>
      <c r="R3957" s="344">
        <v>21.48</v>
      </c>
    </row>
    <row r="3958" spans="1:18">
      <c r="A3958" s="296">
        <v>3009343</v>
      </c>
      <c r="B3958" s="343" t="s">
        <v>3987</v>
      </c>
      <c r="C3958" s="296" t="s">
        <v>26</v>
      </c>
      <c r="D3958" s="344">
        <v>195.37</v>
      </c>
      <c r="E3958" s="360">
        <v>6.7000000000000002E-3</v>
      </c>
      <c r="F3958" s="344">
        <v>18.72</v>
      </c>
      <c r="G3958" s="360">
        <v>6.8999999999999999E-3</v>
      </c>
      <c r="H3958" s="344">
        <v>18.86</v>
      </c>
      <c r="I3958" s="360">
        <v>6.8999999999999999E-3</v>
      </c>
      <c r="J3958" s="344">
        <v>18.38</v>
      </c>
      <c r="K3958" s="360">
        <v>7.1000000000000004E-3</v>
      </c>
      <c r="L3958" s="344">
        <v>17.11</v>
      </c>
      <c r="M3958" s="360">
        <v>0</v>
      </c>
      <c r="N3958" s="344">
        <v>17.09</v>
      </c>
      <c r="O3958" s="360">
        <v>7.6E-3</v>
      </c>
      <c r="P3958" s="344">
        <v>17.489999999999998</v>
      </c>
      <c r="Q3958" s="360">
        <v>7.4000000000000003E-3</v>
      </c>
      <c r="R3958" s="344">
        <v>19.41</v>
      </c>
    </row>
    <row r="3959" spans="1:18">
      <c r="A3959" s="296">
        <v>3009346</v>
      </c>
      <c r="B3959" s="343" t="s">
        <v>3988</v>
      </c>
      <c r="C3959" s="296" t="s">
        <v>26</v>
      </c>
      <c r="D3959" s="344">
        <v>99.86</v>
      </c>
      <c r="E3959" s="360">
        <v>1.09E-2</v>
      </c>
      <c r="F3959" s="344">
        <v>21.61</v>
      </c>
      <c r="G3959" s="360">
        <v>1.1599999999999999E-2</v>
      </c>
      <c r="H3959" s="344">
        <v>22.9</v>
      </c>
      <c r="I3959" s="360">
        <v>1.09E-2</v>
      </c>
      <c r="J3959" s="344">
        <v>21.58</v>
      </c>
      <c r="K3959" s="360">
        <v>1.1599999999999999E-2</v>
      </c>
      <c r="L3959" s="344">
        <v>21.66</v>
      </c>
      <c r="M3959" s="360">
        <v>0</v>
      </c>
      <c r="N3959" s="344">
        <v>21.1</v>
      </c>
      <c r="O3959" s="360">
        <v>1.18E-2</v>
      </c>
      <c r="P3959" s="344">
        <v>21.8</v>
      </c>
      <c r="Q3959" s="360">
        <v>1.15E-2</v>
      </c>
      <c r="R3959" s="344">
        <v>23.78</v>
      </c>
    </row>
    <row r="3960" spans="1:18">
      <c r="A3960" s="296">
        <v>3009347</v>
      </c>
      <c r="B3960" s="343" t="s">
        <v>3989</v>
      </c>
      <c r="C3960" s="296" t="s">
        <v>26</v>
      </c>
      <c r="D3960" s="344">
        <v>102.49</v>
      </c>
      <c r="E3960" s="360">
        <v>2.8E-3</v>
      </c>
      <c r="F3960" s="344">
        <v>14.17</v>
      </c>
      <c r="G3960" s="360">
        <v>2.8E-3</v>
      </c>
      <c r="H3960" s="344">
        <v>13.44</v>
      </c>
      <c r="I3960" s="360">
        <v>3.0000000000000001E-3</v>
      </c>
      <c r="J3960" s="344">
        <v>13.65</v>
      </c>
      <c r="K3960" s="360">
        <v>2.8999999999999998E-3</v>
      </c>
      <c r="L3960" s="344">
        <v>11.57</v>
      </c>
      <c r="M3960" s="360">
        <v>0</v>
      </c>
      <c r="N3960" s="344">
        <v>11.91</v>
      </c>
      <c r="O3960" s="360">
        <v>3.3999999999999998E-3</v>
      </c>
      <c r="P3960" s="344">
        <v>12.04</v>
      </c>
      <c r="Q3960" s="360">
        <v>3.3E-3</v>
      </c>
      <c r="R3960" s="344">
        <v>13.68</v>
      </c>
    </row>
    <row r="3961" spans="1:18">
      <c r="A3961" s="296">
        <v>3009350</v>
      </c>
      <c r="B3961" s="343" t="s">
        <v>3990</v>
      </c>
      <c r="C3961" s="296" t="s">
        <v>26</v>
      </c>
      <c r="D3961" s="344">
        <v>190.16</v>
      </c>
      <c r="E3961" s="360">
        <v>4.4999999999999997E-3</v>
      </c>
      <c r="F3961" s="344">
        <v>13.22</v>
      </c>
      <c r="G3961" s="360">
        <v>4.4999999999999997E-3</v>
      </c>
      <c r="H3961" s="344">
        <v>12.89</v>
      </c>
      <c r="I3961" s="360">
        <v>4.7000000000000002E-3</v>
      </c>
      <c r="J3961" s="344">
        <v>12.82</v>
      </c>
      <c r="K3961" s="360">
        <v>4.7000000000000002E-3</v>
      </c>
      <c r="L3961" s="344">
        <v>11.32</v>
      </c>
      <c r="M3961" s="360">
        <v>0</v>
      </c>
      <c r="N3961" s="344">
        <v>11.47</v>
      </c>
      <c r="O3961" s="360">
        <v>5.1999999999999998E-3</v>
      </c>
      <c r="P3961" s="344">
        <v>11.67</v>
      </c>
      <c r="Q3961" s="360">
        <v>5.1000000000000004E-3</v>
      </c>
      <c r="R3961" s="344">
        <v>13.16</v>
      </c>
    </row>
    <row r="3962" spans="1:18">
      <c r="A3962" s="296">
        <v>3009351</v>
      </c>
      <c r="B3962" s="343" t="s">
        <v>3991</v>
      </c>
      <c r="C3962" s="296" t="s">
        <v>26</v>
      </c>
      <c r="D3962" s="344">
        <v>195.43</v>
      </c>
      <c r="E3962" s="360">
        <v>4.0000000000000001E-3</v>
      </c>
      <c r="F3962" s="344">
        <v>12.65</v>
      </c>
      <c r="G3962" s="360">
        <v>4.0000000000000001E-3</v>
      </c>
      <c r="H3962" s="344">
        <v>12.19</v>
      </c>
      <c r="I3962" s="360">
        <v>4.1000000000000003E-3</v>
      </c>
      <c r="J3962" s="344">
        <v>12.22</v>
      </c>
      <c r="K3962" s="360">
        <v>4.1000000000000003E-3</v>
      </c>
      <c r="L3962" s="344">
        <v>10.6</v>
      </c>
      <c r="M3962" s="360">
        <v>0</v>
      </c>
      <c r="N3962" s="344">
        <v>10.8</v>
      </c>
      <c r="O3962" s="360">
        <v>4.5999999999999999E-3</v>
      </c>
      <c r="P3962" s="344">
        <v>10.96</v>
      </c>
      <c r="Q3962" s="360">
        <v>4.5999999999999999E-3</v>
      </c>
      <c r="R3962" s="344">
        <v>12.41</v>
      </c>
    </row>
    <row r="3963" spans="1:18">
      <c r="A3963" s="296">
        <v>3009080</v>
      </c>
      <c r="B3963" s="343" t="s">
        <v>3992</v>
      </c>
      <c r="C3963" s="296" t="s">
        <v>26</v>
      </c>
      <c r="D3963" s="344">
        <v>0.15</v>
      </c>
      <c r="E3963" s="360">
        <v>5.1000000000000004E-3</v>
      </c>
      <c r="F3963" s="344">
        <v>15.49</v>
      </c>
      <c r="G3963" s="360">
        <v>5.1999999999999998E-3</v>
      </c>
      <c r="H3963" s="344">
        <v>15.14</v>
      </c>
      <c r="I3963" s="360">
        <v>5.3E-3</v>
      </c>
      <c r="J3963" s="344">
        <v>15.05</v>
      </c>
      <c r="K3963" s="360">
        <v>5.3E-3</v>
      </c>
      <c r="L3963" s="344">
        <v>13.4</v>
      </c>
      <c r="M3963" s="360">
        <v>0</v>
      </c>
      <c r="N3963" s="344">
        <v>13.57</v>
      </c>
      <c r="O3963" s="360">
        <v>5.8999999999999999E-3</v>
      </c>
      <c r="P3963" s="344">
        <v>13.8</v>
      </c>
      <c r="Q3963" s="360">
        <v>5.7999999999999996E-3</v>
      </c>
      <c r="R3963" s="344">
        <v>15.48</v>
      </c>
    </row>
    <row r="3964" spans="1:18">
      <c r="A3964" s="296">
        <v>3009075</v>
      </c>
      <c r="B3964" s="343" t="s">
        <v>3993</v>
      </c>
      <c r="C3964" s="296" t="s">
        <v>26</v>
      </c>
      <c r="D3964" s="344">
        <v>55.12</v>
      </c>
      <c r="E3964" s="360">
        <v>7.6E-3</v>
      </c>
      <c r="F3964" s="344">
        <v>18.010000000000002</v>
      </c>
      <c r="G3964" s="360">
        <v>7.7999999999999996E-3</v>
      </c>
      <c r="H3964" s="344">
        <v>18.14</v>
      </c>
      <c r="I3964" s="360">
        <v>7.7000000000000002E-3</v>
      </c>
      <c r="J3964" s="344">
        <v>17.68</v>
      </c>
      <c r="K3964" s="360">
        <v>7.9000000000000008E-3</v>
      </c>
      <c r="L3964" s="344">
        <v>16.489999999999998</v>
      </c>
      <c r="M3964" s="360">
        <v>0</v>
      </c>
      <c r="N3964" s="344">
        <v>16.440000000000001</v>
      </c>
      <c r="O3964" s="360">
        <v>8.5000000000000006E-3</v>
      </c>
      <c r="P3964" s="344">
        <v>16.82</v>
      </c>
      <c r="Q3964" s="360">
        <v>8.3000000000000001E-3</v>
      </c>
      <c r="R3964" s="344">
        <v>18.66</v>
      </c>
    </row>
    <row r="3965" spans="1:18">
      <c r="A3965" s="296">
        <v>3009076</v>
      </c>
      <c r="B3965" s="343" t="s">
        <v>3994</v>
      </c>
      <c r="C3965" s="296" t="s">
        <v>26</v>
      </c>
      <c r="D3965" s="344">
        <v>56.93</v>
      </c>
      <c r="E3965" s="360">
        <v>6.3E-3</v>
      </c>
      <c r="F3965" s="344">
        <v>17.149999999999999</v>
      </c>
      <c r="G3965" s="360">
        <v>6.4000000000000003E-3</v>
      </c>
      <c r="H3965" s="344">
        <v>16.920000000000002</v>
      </c>
      <c r="I3965" s="360">
        <v>6.4999999999999997E-3</v>
      </c>
      <c r="J3965" s="344">
        <v>16.72</v>
      </c>
      <c r="K3965" s="360">
        <v>6.6E-3</v>
      </c>
      <c r="L3965" s="344">
        <v>15.1</v>
      </c>
      <c r="M3965" s="360">
        <v>0</v>
      </c>
      <c r="N3965" s="344">
        <v>15.23</v>
      </c>
      <c r="O3965" s="360">
        <v>7.1999999999999998E-3</v>
      </c>
      <c r="P3965" s="344">
        <v>15.53</v>
      </c>
      <c r="Q3965" s="360">
        <v>7.1000000000000004E-3</v>
      </c>
      <c r="R3965" s="344">
        <v>17.350000000000001</v>
      </c>
    </row>
    <row r="3966" spans="1:18">
      <c r="A3966" s="296">
        <v>3009077</v>
      </c>
      <c r="B3966" s="343" t="s">
        <v>3995</v>
      </c>
      <c r="C3966" s="296" t="s">
        <v>26</v>
      </c>
      <c r="D3966" s="344">
        <v>60.1</v>
      </c>
      <c r="E3966" s="360">
        <v>9.1999999999999998E-3</v>
      </c>
      <c r="F3966" s="344">
        <v>18.71</v>
      </c>
      <c r="G3966" s="360">
        <v>9.5999999999999992E-3</v>
      </c>
      <c r="H3966" s="344">
        <v>19.399999999999999</v>
      </c>
      <c r="I3966" s="360">
        <v>9.2999999999999992E-3</v>
      </c>
      <c r="J3966" s="344">
        <v>18.55</v>
      </c>
      <c r="K3966" s="360">
        <v>9.7000000000000003E-3</v>
      </c>
      <c r="L3966" s="344">
        <v>18.010000000000002</v>
      </c>
      <c r="M3966" s="360">
        <v>0</v>
      </c>
      <c r="N3966" s="344">
        <v>17.72</v>
      </c>
      <c r="O3966" s="360">
        <v>1.0200000000000001E-2</v>
      </c>
      <c r="P3966" s="344">
        <v>18.239999999999998</v>
      </c>
      <c r="Q3966" s="360">
        <v>9.9000000000000008E-3</v>
      </c>
      <c r="R3966" s="344">
        <v>20.05</v>
      </c>
    </row>
    <row r="3967" spans="1:18">
      <c r="A3967" s="296">
        <v>3009078</v>
      </c>
      <c r="B3967" s="343" t="s">
        <v>3996</v>
      </c>
      <c r="C3967" s="296" t="s">
        <v>26</v>
      </c>
      <c r="D3967" s="344">
        <v>62.56</v>
      </c>
      <c r="E3967" s="360">
        <v>1E-4</v>
      </c>
      <c r="F3967" s="344">
        <v>710.86</v>
      </c>
      <c r="G3967" s="360">
        <v>1E-4</v>
      </c>
      <c r="H3967" s="344">
        <v>1223.1099999999999</v>
      </c>
      <c r="I3967" s="360">
        <v>1E-4</v>
      </c>
      <c r="J3967" s="344">
        <v>1162.72</v>
      </c>
      <c r="K3967" s="360">
        <v>1E-4</v>
      </c>
      <c r="L3967" s="344">
        <v>753.78</v>
      </c>
      <c r="M3967" s="360">
        <v>0</v>
      </c>
      <c r="N3967" s="344">
        <v>692.39</v>
      </c>
      <c r="O3967" s="360">
        <v>1E-4</v>
      </c>
      <c r="P3967" s="344">
        <v>686.22</v>
      </c>
      <c r="Q3967" s="360">
        <v>1E-4</v>
      </c>
      <c r="R3967" s="344">
        <v>846.24</v>
      </c>
    </row>
    <row r="3968" spans="1:18">
      <c r="A3968" s="296">
        <v>3009087</v>
      </c>
      <c r="B3968" s="343" t="s">
        <v>3997</v>
      </c>
      <c r="C3968" s="296" t="s">
        <v>26</v>
      </c>
      <c r="D3968" s="344">
        <v>0.1</v>
      </c>
      <c r="E3968" s="360">
        <v>3.5000000000000001E-3</v>
      </c>
      <c r="F3968" s="344">
        <v>697.45</v>
      </c>
      <c r="G3968" s="360">
        <v>1.1999999999999999E-3</v>
      </c>
      <c r="H3968" s="344">
        <v>957.22</v>
      </c>
      <c r="I3968" s="360">
        <v>4.1999999999999997E-3</v>
      </c>
      <c r="J3968" s="344">
        <v>1036.5899999999999</v>
      </c>
      <c r="K3968" s="360">
        <v>8.0000000000000004E-4</v>
      </c>
      <c r="L3968" s="344">
        <v>806.46</v>
      </c>
      <c r="M3968" s="360">
        <v>0</v>
      </c>
      <c r="N3968" s="344">
        <v>750.95</v>
      </c>
      <c r="O3968" s="360">
        <v>5.4000000000000003E-3</v>
      </c>
      <c r="P3968" s="344">
        <v>841.48</v>
      </c>
      <c r="Q3968" s="360">
        <v>1E-3</v>
      </c>
      <c r="R3968" s="344">
        <v>724.8</v>
      </c>
    </row>
    <row r="3969" spans="1:18">
      <c r="A3969" s="296">
        <v>3009085</v>
      </c>
      <c r="B3969" s="343" t="s">
        <v>3998</v>
      </c>
      <c r="C3969" s="296" t="s">
        <v>105</v>
      </c>
      <c r="D3969" s="344">
        <v>1028.28</v>
      </c>
      <c r="E3969" s="360">
        <v>1E-4</v>
      </c>
      <c r="F3969" s="344">
        <v>733.75</v>
      </c>
      <c r="G3969" s="360">
        <v>2.0000000000000001E-4</v>
      </c>
      <c r="H3969" s="344">
        <v>1259.5999999999999</v>
      </c>
      <c r="I3969" s="360">
        <v>1E-4</v>
      </c>
      <c r="J3969" s="344">
        <v>1196.6199999999999</v>
      </c>
      <c r="K3969" s="360">
        <v>1E-4</v>
      </c>
      <c r="L3969" s="344">
        <v>778.91</v>
      </c>
      <c r="M3969" s="360">
        <v>0</v>
      </c>
      <c r="N3969" s="344">
        <v>715.63</v>
      </c>
      <c r="O3969" s="360">
        <v>2.0000000000000001E-4</v>
      </c>
      <c r="P3969" s="344">
        <v>709.56</v>
      </c>
      <c r="Q3969" s="360">
        <v>2.0000000000000001E-4</v>
      </c>
      <c r="R3969" s="344">
        <v>873.81</v>
      </c>
    </row>
    <row r="3970" spans="1:18">
      <c r="A3970" s="296">
        <v>3009086</v>
      </c>
      <c r="B3970" s="343" t="s">
        <v>3999</v>
      </c>
      <c r="C3970" s="296" t="s">
        <v>105</v>
      </c>
      <c r="D3970" s="344">
        <v>1364.13</v>
      </c>
      <c r="E3970" s="360">
        <v>3.5999999999999999E-3</v>
      </c>
      <c r="F3970" s="344">
        <v>749.23</v>
      </c>
      <c r="G3970" s="360">
        <v>1.5E-3</v>
      </c>
      <c r="H3970" s="344">
        <v>1022.58</v>
      </c>
      <c r="I3970" s="360">
        <v>4.3E-3</v>
      </c>
      <c r="J3970" s="344">
        <v>1097.19</v>
      </c>
      <c r="K3970" s="360">
        <v>1E-3</v>
      </c>
      <c r="L3970" s="344">
        <v>868.53</v>
      </c>
      <c r="M3970" s="360">
        <v>0</v>
      </c>
      <c r="N3970" s="344">
        <v>809.04</v>
      </c>
      <c r="O3970" s="360">
        <v>5.4000000000000003E-3</v>
      </c>
      <c r="P3970" s="344">
        <v>903.61</v>
      </c>
      <c r="Q3970" s="360">
        <v>1.2999999999999999E-3</v>
      </c>
      <c r="R3970" s="344">
        <v>785.88</v>
      </c>
    </row>
    <row r="3971" spans="1:18">
      <c r="A3971" s="296">
        <v>3009089</v>
      </c>
      <c r="B3971" s="343" t="s">
        <v>4000</v>
      </c>
      <c r="C3971" s="296" t="s">
        <v>105</v>
      </c>
      <c r="D3971" s="344">
        <v>1669.85</v>
      </c>
      <c r="E3971" s="360">
        <v>1E-4</v>
      </c>
      <c r="F3971" s="344">
        <v>742.09</v>
      </c>
      <c r="G3971" s="360">
        <v>2.9999999999999997E-4</v>
      </c>
      <c r="H3971" s="344">
        <v>1269.6300000000001</v>
      </c>
      <c r="I3971" s="360">
        <v>2.0000000000000001E-4</v>
      </c>
      <c r="J3971" s="344">
        <v>1204.92</v>
      </c>
      <c r="K3971" s="360">
        <v>2.0000000000000001E-4</v>
      </c>
      <c r="L3971" s="344">
        <v>789.04</v>
      </c>
      <c r="M3971" s="360">
        <v>0</v>
      </c>
      <c r="N3971" s="344">
        <v>725.16</v>
      </c>
      <c r="O3971" s="360">
        <v>2.9999999999999997E-4</v>
      </c>
      <c r="P3971" s="344">
        <v>719.49</v>
      </c>
      <c r="Q3971" s="360">
        <v>2.9999999999999997E-4</v>
      </c>
      <c r="R3971" s="344">
        <v>884.23</v>
      </c>
    </row>
    <row r="3972" spans="1:18">
      <c r="A3972" s="296">
        <v>3009090</v>
      </c>
      <c r="B3972" s="343" t="s">
        <v>4001</v>
      </c>
      <c r="C3972" s="296" t="s">
        <v>105</v>
      </c>
      <c r="D3972" s="344">
        <v>1503.89</v>
      </c>
      <c r="E3972" s="360">
        <v>3.5999999999999999E-3</v>
      </c>
      <c r="F3972" s="344">
        <v>837.05</v>
      </c>
      <c r="G3972" s="360">
        <v>1.8E-3</v>
      </c>
      <c r="H3972" s="344">
        <v>1129.19</v>
      </c>
      <c r="I3972" s="360">
        <v>4.1999999999999997E-3</v>
      </c>
      <c r="J3972" s="344">
        <v>1187.6400000000001</v>
      </c>
      <c r="K3972" s="360">
        <v>1.2999999999999999E-3</v>
      </c>
      <c r="L3972" s="344">
        <v>979.25</v>
      </c>
      <c r="M3972" s="360">
        <v>0</v>
      </c>
      <c r="N3972" s="344">
        <v>911.4</v>
      </c>
      <c r="O3972" s="360">
        <v>5.3E-3</v>
      </c>
      <c r="P3972" s="344">
        <v>1011.69</v>
      </c>
      <c r="Q3972" s="360">
        <v>1.5E-3</v>
      </c>
      <c r="R3972" s="344">
        <v>898.79</v>
      </c>
    </row>
    <row r="3973" spans="1:18">
      <c r="A3973" s="296">
        <v>3009004</v>
      </c>
      <c r="B3973" s="343" t="s">
        <v>4002</v>
      </c>
      <c r="C3973" s="296" t="s">
        <v>26</v>
      </c>
      <c r="D3973" s="344">
        <v>433.38</v>
      </c>
      <c r="E3973" s="360">
        <v>0</v>
      </c>
      <c r="F3973" s="344">
        <v>89.53</v>
      </c>
      <c r="G3973" s="360">
        <v>0</v>
      </c>
      <c r="H3973" s="344">
        <v>107.28</v>
      </c>
      <c r="I3973" s="360">
        <v>0</v>
      </c>
      <c r="J3973" s="344">
        <v>87.36</v>
      </c>
      <c r="K3973" s="360">
        <v>0</v>
      </c>
      <c r="L3973" s="344">
        <v>106.36</v>
      </c>
      <c r="M3973" s="360">
        <v>0</v>
      </c>
      <c r="N3973" s="344">
        <v>101.26</v>
      </c>
      <c r="O3973" s="360">
        <v>0</v>
      </c>
      <c r="P3973" s="344">
        <v>104.51</v>
      </c>
      <c r="Q3973" s="360">
        <v>0</v>
      </c>
      <c r="R3973" s="344">
        <v>110.18</v>
      </c>
    </row>
    <row r="3974" spans="1:18">
      <c r="A3974" s="296">
        <v>3009002</v>
      </c>
      <c r="B3974" s="343" t="s">
        <v>4003</v>
      </c>
      <c r="C3974" s="296" t="s">
        <v>26</v>
      </c>
      <c r="D3974" s="344">
        <v>328.61</v>
      </c>
      <c r="E3974" s="360">
        <v>0</v>
      </c>
      <c r="F3974" s="344">
        <v>134.82</v>
      </c>
      <c r="G3974" s="360">
        <v>0</v>
      </c>
      <c r="H3974" s="344">
        <v>161.75</v>
      </c>
      <c r="I3974" s="360">
        <v>0</v>
      </c>
      <c r="J3974" s="344">
        <v>132.26</v>
      </c>
      <c r="K3974" s="360">
        <v>0</v>
      </c>
      <c r="L3974" s="344">
        <v>161.12</v>
      </c>
      <c r="M3974" s="360">
        <v>0</v>
      </c>
      <c r="N3974" s="344">
        <v>152.94</v>
      </c>
      <c r="O3974" s="360">
        <v>0</v>
      </c>
      <c r="P3974" s="344">
        <v>158.21</v>
      </c>
      <c r="Q3974" s="360">
        <v>0</v>
      </c>
      <c r="R3974" s="344">
        <v>166.64</v>
      </c>
    </row>
    <row r="3975" spans="1:18">
      <c r="A3975" s="296">
        <v>3009006</v>
      </c>
      <c r="B3975" s="343" t="s">
        <v>4004</v>
      </c>
      <c r="C3975" s="296" t="s">
        <v>26</v>
      </c>
      <c r="D3975" s="344">
        <v>592.78</v>
      </c>
      <c r="E3975" s="360">
        <v>0</v>
      </c>
      <c r="F3975" s="344">
        <v>98.66</v>
      </c>
      <c r="G3975" s="360">
        <v>0</v>
      </c>
      <c r="H3975" s="344">
        <v>118.17</v>
      </c>
      <c r="I3975" s="360">
        <v>0</v>
      </c>
      <c r="J3975" s="344">
        <v>96.08</v>
      </c>
      <c r="K3975" s="360">
        <v>0</v>
      </c>
      <c r="L3975" s="344">
        <v>116.94</v>
      </c>
      <c r="M3975" s="360">
        <v>0</v>
      </c>
      <c r="N3975" s="344">
        <v>111.46</v>
      </c>
      <c r="O3975" s="360">
        <v>0</v>
      </c>
      <c r="P3975" s="344">
        <v>114.94</v>
      </c>
      <c r="Q3975" s="360">
        <v>0</v>
      </c>
      <c r="R3975" s="344">
        <v>121.22</v>
      </c>
    </row>
    <row r="3976" spans="1:18">
      <c r="A3976" s="296">
        <v>3009335</v>
      </c>
      <c r="B3976" s="343" t="s">
        <v>4005</v>
      </c>
      <c r="C3976" s="296" t="s">
        <v>26</v>
      </c>
      <c r="D3976" s="344">
        <v>1133.8</v>
      </c>
      <c r="E3976" s="360">
        <v>0</v>
      </c>
      <c r="F3976" s="344">
        <v>192.13</v>
      </c>
      <c r="G3976" s="360">
        <v>0</v>
      </c>
      <c r="H3976" s="344">
        <v>230.81</v>
      </c>
      <c r="I3976" s="360">
        <v>0</v>
      </c>
      <c r="J3976" s="344">
        <v>189.43</v>
      </c>
      <c r="K3976" s="360">
        <v>0</v>
      </c>
      <c r="L3976" s="344">
        <v>230.91</v>
      </c>
      <c r="M3976" s="360">
        <v>0</v>
      </c>
      <c r="N3976" s="344">
        <v>218.57</v>
      </c>
      <c r="O3976" s="360">
        <v>0</v>
      </c>
      <c r="P3976" s="344">
        <v>226.61</v>
      </c>
      <c r="Q3976" s="360">
        <v>0</v>
      </c>
      <c r="R3976" s="344">
        <v>238.48</v>
      </c>
    </row>
    <row r="3977" spans="1:18">
      <c r="A3977" s="296">
        <v>3009334</v>
      </c>
      <c r="B3977" s="343" t="s">
        <v>4006</v>
      </c>
      <c r="C3977" s="296" t="s">
        <v>26</v>
      </c>
      <c r="D3977" s="344">
        <v>809.04</v>
      </c>
      <c r="E3977" s="360">
        <v>0.3543</v>
      </c>
      <c r="F3977" s="344">
        <v>38.729999999999997</v>
      </c>
      <c r="G3977" s="360">
        <v>0.40689999999999998</v>
      </c>
      <c r="H3977" s="344">
        <v>46.41</v>
      </c>
      <c r="I3977" s="360">
        <v>0</v>
      </c>
      <c r="J3977" s="344">
        <v>39.96</v>
      </c>
      <c r="K3977" s="360">
        <v>0.39439999999999997</v>
      </c>
      <c r="L3977" s="344">
        <v>45.54</v>
      </c>
      <c r="M3977" s="360">
        <v>0</v>
      </c>
      <c r="N3977" s="344">
        <v>42.74</v>
      </c>
      <c r="O3977" s="360">
        <v>0.36870000000000003</v>
      </c>
      <c r="P3977" s="344">
        <v>41.33</v>
      </c>
      <c r="Q3977" s="360">
        <v>0.38129999999999997</v>
      </c>
      <c r="R3977" s="344">
        <v>45.42</v>
      </c>
    </row>
    <row r="3978" spans="1:18">
      <c r="A3978" s="296">
        <v>3009280</v>
      </c>
      <c r="B3978" s="343" t="s">
        <v>4007</v>
      </c>
      <c r="C3978" s="296" t="s">
        <v>1835</v>
      </c>
      <c r="D3978" s="344">
        <v>746123.57</v>
      </c>
      <c r="E3978" s="360">
        <v>0.21299999999999999</v>
      </c>
      <c r="F3978" s="344">
        <v>85.33</v>
      </c>
      <c r="G3978" s="360">
        <v>0.24260000000000001</v>
      </c>
      <c r="H3978" s="344">
        <v>102.48</v>
      </c>
      <c r="I3978" s="360">
        <v>0</v>
      </c>
      <c r="J3978" s="344">
        <v>86.8</v>
      </c>
      <c r="K3978" s="360">
        <v>0.23849999999999999</v>
      </c>
      <c r="L3978" s="344">
        <v>101.72</v>
      </c>
      <c r="M3978" s="360">
        <v>0</v>
      </c>
      <c r="N3978" s="344">
        <v>95.58</v>
      </c>
      <c r="O3978" s="360">
        <v>0.21659999999999999</v>
      </c>
      <c r="P3978" s="344">
        <v>95.35</v>
      </c>
      <c r="Q3978" s="360">
        <v>0.21709999999999999</v>
      </c>
      <c r="R3978" s="344">
        <v>102.8</v>
      </c>
    </row>
    <row r="3979" spans="1:18">
      <c r="A3979" s="296">
        <v>3009281</v>
      </c>
      <c r="B3979" s="343" t="s">
        <v>4008</v>
      </c>
      <c r="C3979" s="296" t="s">
        <v>1835</v>
      </c>
      <c r="D3979" s="344">
        <v>738063.86</v>
      </c>
      <c r="E3979" s="360">
        <v>0.50170000000000003</v>
      </c>
      <c r="F3979" s="344">
        <v>51.47</v>
      </c>
      <c r="G3979" s="360">
        <v>0.56630000000000003</v>
      </c>
      <c r="H3979" s="344">
        <v>61.38</v>
      </c>
      <c r="I3979" s="360">
        <v>0.47489999999999999</v>
      </c>
      <c r="J3979" s="344">
        <v>53.08</v>
      </c>
      <c r="K3979" s="360">
        <v>0.54920000000000002</v>
      </c>
      <c r="L3979" s="344">
        <v>60.77</v>
      </c>
      <c r="M3979" s="360">
        <v>0</v>
      </c>
      <c r="N3979" s="344">
        <v>55.7</v>
      </c>
      <c r="O3979" s="360">
        <v>0</v>
      </c>
      <c r="P3979" s="344">
        <v>55.46</v>
      </c>
      <c r="Q3979" s="360">
        <v>0.52559999999999996</v>
      </c>
      <c r="R3979" s="344">
        <v>60</v>
      </c>
    </row>
    <row r="3980" spans="1:18">
      <c r="A3980" s="296">
        <v>3009061</v>
      </c>
      <c r="B3980" s="343" t="s">
        <v>4009</v>
      </c>
      <c r="C3980" s="296" t="s">
        <v>1835</v>
      </c>
      <c r="D3980" s="344">
        <v>783274.13</v>
      </c>
      <c r="E3980" s="360">
        <v>0.2417</v>
      </c>
      <c r="F3980" s="344">
        <v>141.91</v>
      </c>
      <c r="G3980" s="360">
        <v>0.27239999999999998</v>
      </c>
      <c r="H3980" s="344">
        <v>170.11</v>
      </c>
      <c r="I3980" s="360">
        <v>0.2273</v>
      </c>
      <c r="J3980" s="344">
        <v>143.78</v>
      </c>
      <c r="K3980" s="360">
        <v>0.26889999999999997</v>
      </c>
      <c r="L3980" s="344">
        <v>170.13</v>
      </c>
      <c r="M3980" s="360">
        <v>0</v>
      </c>
      <c r="N3980" s="344">
        <v>158.13</v>
      </c>
      <c r="O3980" s="360">
        <v>0</v>
      </c>
      <c r="P3980" s="344">
        <v>161.31</v>
      </c>
      <c r="Q3980" s="360">
        <v>0.2397</v>
      </c>
      <c r="R3980" s="344">
        <v>171.78</v>
      </c>
    </row>
    <row r="3981" spans="1:18">
      <c r="A3981" s="296">
        <v>3009062</v>
      </c>
      <c r="B3981" s="343" t="s">
        <v>4010</v>
      </c>
      <c r="C3981" s="296" t="s">
        <v>1835</v>
      </c>
      <c r="D3981" s="344">
        <v>774812.03</v>
      </c>
      <c r="E3981" s="360">
        <v>0</v>
      </c>
      <c r="F3981" s="344">
        <v>198.67</v>
      </c>
      <c r="G3981" s="360">
        <v>0</v>
      </c>
      <c r="H3981" s="344">
        <v>184.74</v>
      </c>
      <c r="I3981" s="360">
        <v>4.0000000000000002E-4</v>
      </c>
      <c r="J3981" s="344">
        <v>189.99</v>
      </c>
      <c r="K3981" s="360">
        <v>0</v>
      </c>
      <c r="L3981" s="344">
        <v>196.08</v>
      </c>
      <c r="M3981" s="360">
        <v>0</v>
      </c>
      <c r="N3981" s="344">
        <v>207.08</v>
      </c>
      <c r="O3981" s="360">
        <v>0</v>
      </c>
      <c r="P3981" s="344">
        <v>179.28</v>
      </c>
      <c r="Q3981" s="360">
        <v>0</v>
      </c>
      <c r="R3981" s="344">
        <v>204.96</v>
      </c>
    </row>
    <row r="3982" spans="1:18">
      <c r="A3982" s="296">
        <v>3009278</v>
      </c>
      <c r="B3982" s="343" t="s">
        <v>4011</v>
      </c>
      <c r="C3982" s="296" t="s">
        <v>1835</v>
      </c>
      <c r="D3982" s="344">
        <v>566299.93999999994</v>
      </c>
      <c r="E3982" s="360">
        <v>0</v>
      </c>
      <c r="F3982" s="344">
        <v>133.91999999999999</v>
      </c>
      <c r="G3982" s="360">
        <v>0</v>
      </c>
      <c r="H3982" s="344">
        <v>132.6</v>
      </c>
      <c r="I3982" s="360">
        <v>5.0000000000000001E-4</v>
      </c>
      <c r="J3982" s="344">
        <v>130.49</v>
      </c>
      <c r="K3982" s="360">
        <v>0</v>
      </c>
      <c r="L3982" s="344">
        <v>139.77000000000001</v>
      </c>
      <c r="M3982" s="360">
        <v>0</v>
      </c>
      <c r="N3982" s="344">
        <v>142.96</v>
      </c>
      <c r="O3982" s="360">
        <v>0</v>
      </c>
      <c r="P3982" s="344">
        <v>130.03</v>
      </c>
      <c r="Q3982" s="360">
        <v>0</v>
      </c>
      <c r="R3982" s="344">
        <v>147.13</v>
      </c>
    </row>
    <row r="3983" spans="1:18">
      <c r="A3983" s="296">
        <v>3009279</v>
      </c>
      <c r="B3983" s="343" t="s">
        <v>4012</v>
      </c>
      <c r="C3983" s="296" t="s">
        <v>1835</v>
      </c>
      <c r="D3983" s="344">
        <v>560325.03</v>
      </c>
      <c r="E3983" s="360">
        <v>0</v>
      </c>
      <c r="F3983" s="344">
        <v>182.89</v>
      </c>
      <c r="G3983" s="360">
        <v>0</v>
      </c>
      <c r="H3983" s="344">
        <v>143.97</v>
      </c>
      <c r="I3983" s="360">
        <v>8.0000000000000004E-4</v>
      </c>
      <c r="J3983" s="344">
        <v>164.42</v>
      </c>
      <c r="K3983" s="360">
        <v>0</v>
      </c>
      <c r="L3983" s="344">
        <v>179.08</v>
      </c>
      <c r="M3983" s="360">
        <v>0</v>
      </c>
      <c r="N3983" s="344">
        <v>189.35</v>
      </c>
      <c r="O3983" s="360">
        <v>0</v>
      </c>
      <c r="P3983" s="344">
        <v>156.4</v>
      </c>
      <c r="Q3983" s="360">
        <v>0</v>
      </c>
      <c r="R3983" s="344">
        <v>168.47</v>
      </c>
    </row>
    <row r="3984" spans="1:18">
      <c r="A3984" s="296">
        <v>3009059</v>
      </c>
      <c r="B3984" s="343" t="s">
        <v>4013</v>
      </c>
      <c r="C3984" s="296" t="s">
        <v>1835</v>
      </c>
      <c r="D3984" s="344">
        <v>594497.07999999996</v>
      </c>
      <c r="E3984" s="360">
        <v>0</v>
      </c>
      <c r="F3984" s="344">
        <v>115.74</v>
      </c>
      <c r="G3984" s="360">
        <v>0</v>
      </c>
      <c r="H3984" s="344">
        <v>99.89</v>
      </c>
      <c r="I3984" s="360">
        <v>1.1000000000000001E-3</v>
      </c>
      <c r="J3984" s="344">
        <v>106.96</v>
      </c>
      <c r="K3984" s="360">
        <v>0</v>
      </c>
      <c r="L3984" s="344">
        <v>118.93</v>
      </c>
      <c r="M3984" s="360">
        <v>0</v>
      </c>
      <c r="N3984" s="344">
        <v>122.37</v>
      </c>
      <c r="O3984" s="360">
        <v>0</v>
      </c>
      <c r="P3984" s="344">
        <v>106.6</v>
      </c>
      <c r="Q3984" s="360">
        <v>0</v>
      </c>
      <c r="R3984" s="344">
        <v>115.38</v>
      </c>
    </row>
    <row r="3985" spans="1:18">
      <c r="A3985" s="296">
        <v>3009060</v>
      </c>
      <c r="B3985" s="343" t="s">
        <v>4014</v>
      </c>
      <c r="C3985" s="296" t="s">
        <v>1835</v>
      </c>
      <c r="D3985" s="344">
        <v>588223.59</v>
      </c>
      <c r="E3985" s="360">
        <v>0</v>
      </c>
      <c r="F3985" s="344">
        <v>80.78</v>
      </c>
      <c r="G3985" s="360">
        <v>0</v>
      </c>
      <c r="H3985" s="344">
        <v>76.930000000000007</v>
      </c>
      <c r="I3985" s="360">
        <v>1.4E-3</v>
      </c>
      <c r="J3985" s="344">
        <v>77.069999999999993</v>
      </c>
      <c r="K3985" s="360">
        <v>0</v>
      </c>
      <c r="L3985" s="344">
        <v>87.66</v>
      </c>
      <c r="M3985" s="360">
        <v>0</v>
      </c>
      <c r="N3985" s="344">
        <v>87.5</v>
      </c>
      <c r="O3985" s="360">
        <v>0</v>
      </c>
      <c r="P3985" s="344">
        <v>80.66</v>
      </c>
      <c r="Q3985" s="360">
        <v>0</v>
      </c>
      <c r="R3985" s="344">
        <v>87.72</v>
      </c>
    </row>
    <row r="3986" spans="1:18">
      <c r="A3986" s="296">
        <v>3009282</v>
      </c>
      <c r="B3986" s="343" t="s">
        <v>4015</v>
      </c>
      <c r="C3986" s="296" t="s">
        <v>1835</v>
      </c>
      <c r="D3986" s="344">
        <v>1011846.54</v>
      </c>
      <c r="E3986" s="360">
        <v>0</v>
      </c>
      <c r="F3986" s="344">
        <v>156.24</v>
      </c>
      <c r="G3986" s="360">
        <v>0</v>
      </c>
      <c r="H3986" s="344">
        <v>154.03</v>
      </c>
      <c r="I3986" s="360">
        <v>5.0000000000000001E-4</v>
      </c>
      <c r="J3986" s="344">
        <v>152.81</v>
      </c>
      <c r="K3986" s="360">
        <v>0</v>
      </c>
      <c r="L3986" s="344">
        <v>157.09</v>
      </c>
      <c r="M3986" s="360">
        <v>0</v>
      </c>
      <c r="N3986" s="344">
        <v>164.03</v>
      </c>
      <c r="O3986" s="360">
        <v>0</v>
      </c>
      <c r="P3986" s="344">
        <v>145.44999999999999</v>
      </c>
      <c r="Q3986" s="360">
        <v>0</v>
      </c>
      <c r="R3986" s="344">
        <v>168.67</v>
      </c>
    </row>
    <row r="3987" spans="1:18">
      <c r="A3987" s="296">
        <v>3009283</v>
      </c>
      <c r="B3987" s="343" t="s">
        <v>4016</v>
      </c>
      <c r="C3987" s="296" t="s">
        <v>1835</v>
      </c>
      <c r="D3987" s="344">
        <v>1003781.66</v>
      </c>
      <c r="E3987" s="360">
        <v>0</v>
      </c>
      <c r="F3987" s="344">
        <v>92.9</v>
      </c>
      <c r="G3987" s="360">
        <v>0</v>
      </c>
      <c r="H3987" s="344">
        <v>93.92</v>
      </c>
      <c r="I3987" s="360">
        <v>5.9999999999999995E-4</v>
      </c>
      <c r="J3987" s="344">
        <v>92.06</v>
      </c>
      <c r="K3987" s="360">
        <v>0</v>
      </c>
      <c r="L3987" s="344">
        <v>97.56</v>
      </c>
      <c r="M3987" s="360">
        <v>0</v>
      </c>
      <c r="N3987" s="344">
        <v>99.06</v>
      </c>
      <c r="O3987" s="360">
        <v>0</v>
      </c>
      <c r="P3987" s="344">
        <v>90.88</v>
      </c>
      <c r="Q3987" s="360">
        <v>0</v>
      </c>
      <c r="R3987" s="344">
        <v>104.38</v>
      </c>
    </row>
    <row r="3988" spans="1:18">
      <c r="A3988" s="296">
        <v>3009063</v>
      </c>
      <c r="B3988" s="343" t="s">
        <v>4017</v>
      </c>
      <c r="C3988" s="296" t="s">
        <v>1835</v>
      </c>
      <c r="D3988" s="344">
        <v>1062227.46</v>
      </c>
      <c r="E3988" s="360">
        <v>0</v>
      </c>
      <c r="F3988" s="344">
        <v>189.08</v>
      </c>
      <c r="G3988" s="360">
        <v>0</v>
      </c>
      <c r="H3988" s="344">
        <v>148.06</v>
      </c>
      <c r="I3988" s="360">
        <v>1E-3</v>
      </c>
      <c r="J3988" s="344">
        <v>170.53</v>
      </c>
      <c r="K3988" s="360">
        <v>0</v>
      </c>
      <c r="L3988" s="344">
        <v>184.5</v>
      </c>
      <c r="M3988" s="360">
        <v>0</v>
      </c>
      <c r="N3988" s="344">
        <v>195.07</v>
      </c>
      <c r="O3988" s="360">
        <v>0</v>
      </c>
      <c r="P3988" s="344">
        <v>158.57</v>
      </c>
      <c r="Q3988" s="360">
        <v>0</v>
      </c>
      <c r="R3988" s="344">
        <v>172.62</v>
      </c>
    </row>
    <row r="3989" spans="1:18">
      <c r="A3989" s="296">
        <v>3009064</v>
      </c>
      <c r="B3989" s="343" t="s">
        <v>4018</v>
      </c>
      <c r="C3989" s="296" t="s">
        <v>1835</v>
      </c>
      <c r="D3989" s="344">
        <v>1053759.93</v>
      </c>
      <c r="E3989" s="360">
        <v>0</v>
      </c>
      <c r="F3989" s="344">
        <v>115.59</v>
      </c>
      <c r="G3989" s="360">
        <v>0</v>
      </c>
      <c r="H3989" s="344">
        <v>97.68</v>
      </c>
      <c r="I3989" s="360">
        <v>1.1999999999999999E-3</v>
      </c>
      <c r="J3989" s="344">
        <v>106.4</v>
      </c>
      <c r="K3989" s="360">
        <v>0</v>
      </c>
      <c r="L3989" s="344">
        <v>117.19</v>
      </c>
      <c r="M3989" s="360">
        <v>0</v>
      </c>
      <c r="N3989" s="344">
        <v>121.02</v>
      </c>
      <c r="O3989" s="360">
        <v>0</v>
      </c>
      <c r="P3989" s="344">
        <v>103.29</v>
      </c>
      <c r="Q3989" s="360">
        <v>0</v>
      </c>
      <c r="R3989" s="344">
        <v>112.65</v>
      </c>
    </row>
    <row r="3990" spans="1:18">
      <c r="A3990" s="296">
        <v>3009081</v>
      </c>
      <c r="B3990" s="343" t="s">
        <v>4019</v>
      </c>
      <c r="C3990" s="296" t="s">
        <v>26</v>
      </c>
      <c r="D3990" s="344">
        <v>837.14</v>
      </c>
      <c r="E3990" s="360">
        <v>0</v>
      </c>
      <c r="F3990" s="344">
        <v>77.41</v>
      </c>
      <c r="G3990" s="360">
        <v>0</v>
      </c>
      <c r="H3990" s="344">
        <v>71.48</v>
      </c>
      <c r="I3990" s="360">
        <v>1.5E-3</v>
      </c>
      <c r="J3990" s="344">
        <v>73.069999999999993</v>
      </c>
      <c r="K3990" s="360">
        <v>0</v>
      </c>
      <c r="L3990" s="344">
        <v>82.19</v>
      </c>
      <c r="M3990" s="360">
        <v>0</v>
      </c>
      <c r="N3990" s="344">
        <v>82.49</v>
      </c>
      <c r="O3990" s="360">
        <v>0</v>
      </c>
      <c r="P3990" s="344">
        <v>74.56</v>
      </c>
      <c r="Q3990" s="360">
        <v>0</v>
      </c>
      <c r="R3990" s="344">
        <v>81.489999999999995</v>
      </c>
    </row>
    <row r="3991" spans="1:18">
      <c r="A3991" s="296">
        <v>3009082</v>
      </c>
      <c r="B3991" s="343" t="s">
        <v>4020</v>
      </c>
      <c r="C3991" s="296" t="s">
        <v>26</v>
      </c>
      <c r="D3991" s="344">
        <v>920.56</v>
      </c>
      <c r="E3991" s="360">
        <v>0</v>
      </c>
      <c r="F3991" s="344">
        <v>247.97</v>
      </c>
      <c r="G3991" s="360">
        <v>0</v>
      </c>
      <c r="H3991" s="344">
        <v>255.89</v>
      </c>
      <c r="I3991" s="360">
        <v>4.0000000000000002E-4</v>
      </c>
      <c r="J3991" s="344">
        <v>247.18</v>
      </c>
      <c r="K3991" s="360">
        <v>0</v>
      </c>
      <c r="L3991" s="344">
        <v>265.61</v>
      </c>
      <c r="M3991" s="360">
        <v>0</v>
      </c>
      <c r="N3991" s="344">
        <v>267.57</v>
      </c>
      <c r="O3991" s="360">
        <v>0</v>
      </c>
      <c r="P3991" s="344">
        <v>245.03</v>
      </c>
      <c r="Q3991" s="360">
        <v>0</v>
      </c>
      <c r="R3991" s="344">
        <v>281.58</v>
      </c>
    </row>
    <row r="3992" spans="1:18">
      <c r="A3992" s="296">
        <v>3009083</v>
      </c>
      <c r="B3992" s="343" t="s">
        <v>4021</v>
      </c>
      <c r="C3992" s="296" t="s">
        <v>26</v>
      </c>
      <c r="D3992" s="344">
        <v>945.56</v>
      </c>
      <c r="E3992" s="360">
        <v>0</v>
      </c>
      <c r="F3992" s="344">
        <v>176.07</v>
      </c>
      <c r="G3992" s="360">
        <v>0</v>
      </c>
      <c r="H3992" s="344">
        <v>189.48</v>
      </c>
      <c r="I3992" s="360">
        <v>4.0000000000000002E-4</v>
      </c>
      <c r="J3992" s="344">
        <v>177.25</v>
      </c>
      <c r="K3992" s="360">
        <v>0</v>
      </c>
      <c r="L3992" s="344">
        <v>196.35</v>
      </c>
      <c r="M3992" s="360">
        <v>0</v>
      </c>
      <c r="N3992" s="344">
        <v>193.17</v>
      </c>
      <c r="O3992" s="360">
        <v>0</v>
      </c>
      <c r="P3992" s="344">
        <v>184.21</v>
      </c>
      <c r="Q3992" s="360">
        <v>0</v>
      </c>
      <c r="R3992" s="344">
        <v>208.98</v>
      </c>
    </row>
    <row r="3993" spans="1:18">
      <c r="A3993" s="296">
        <v>3009084</v>
      </c>
      <c r="B3993" s="343" t="s">
        <v>4022</v>
      </c>
      <c r="C3993" s="296" t="s">
        <v>26</v>
      </c>
      <c r="D3993" s="344">
        <v>981.47</v>
      </c>
      <c r="E3993" s="360">
        <v>0</v>
      </c>
      <c r="F3993" s="344">
        <v>275.05</v>
      </c>
      <c r="G3993" s="360">
        <v>0</v>
      </c>
      <c r="H3993" s="344">
        <v>259.83</v>
      </c>
      <c r="I3993" s="360">
        <v>1E-3</v>
      </c>
      <c r="J3993" s="344">
        <v>269.07</v>
      </c>
      <c r="K3993" s="360">
        <v>0</v>
      </c>
      <c r="L3993" s="344">
        <v>299.68</v>
      </c>
      <c r="M3993" s="360">
        <v>0</v>
      </c>
      <c r="N3993" s="344">
        <v>300.45999999999998</v>
      </c>
      <c r="O3993" s="360">
        <v>0</v>
      </c>
      <c r="P3993" s="344">
        <v>259.14999999999998</v>
      </c>
      <c r="Q3993" s="360">
        <v>0</v>
      </c>
      <c r="R3993" s="344">
        <v>293.31</v>
      </c>
    </row>
    <row r="3994" spans="1:18">
      <c r="A3994" s="296">
        <v>3009070</v>
      </c>
      <c r="B3994" s="343" t="s">
        <v>4023</v>
      </c>
      <c r="C3994" s="296" t="s">
        <v>26</v>
      </c>
      <c r="D3994" s="344">
        <v>490.5</v>
      </c>
      <c r="E3994" s="360">
        <v>0</v>
      </c>
      <c r="F3994" s="344">
        <v>179.07</v>
      </c>
      <c r="G3994" s="360">
        <v>0</v>
      </c>
      <c r="H3994" s="344">
        <v>178.85</v>
      </c>
      <c r="I3994" s="360">
        <v>1E-3</v>
      </c>
      <c r="J3994" s="344">
        <v>177.46</v>
      </c>
      <c r="K3994" s="360">
        <v>0</v>
      </c>
      <c r="L3994" s="344">
        <v>201.02</v>
      </c>
      <c r="M3994" s="360">
        <v>0</v>
      </c>
      <c r="N3994" s="344">
        <v>198.06</v>
      </c>
      <c r="O3994" s="360">
        <v>0</v>
      </c>
      <c r="P3994" s="344">
        <v>178.94</v>
      </c>
      <c r="Q3994" s="360">
        <v>0</v>
      </c>
      <c r="R3994" s="344">
        <v>201.1</v>
      </c>
    </row>
    <row r="3995" spans="1:18">
      <c r="A3995" s="296">
        <v>3009285</v>
      </c>
      <c r="B3995" s="343" t="s">
        <v>4024</v>
      </c>
      <c r="C3995" s="296" t="s">
        <v>1835</v>
      </c>
      <c r="D3995" s="344">
        <v>797542.37</v>
      </c>
      <c r="E3995" s="360">
        <v>0</v>
      </c>
      <c r="F3995" s="344">
        <v>129.15</v>
      </c>
      <c r="G3995" s="360">
        <v>0</v>
      </c>
      <c r="H3995" s="344">
        <v>136.72999999999999</v>
      </c>
      <c r="I3995" s="360">
        <v>1E-3</v>
      </c>
      <c r="J3995" s="344">
        <v>129.81</v>
      </c>
      <c r="K3995" s="360">
        <v>0</v>
      </c>
      <c r="L3995" s="344">
        <v>149.69</v>
      </c>
      <c r="M3995" s="360">
        <v>0</v>
      </c>
      <c r="N3995" s="344">
        <v>144.79</v>
      </c>
      <c r="O3995" s="360">
        <v>0</v>
      </c>
      <c r="P3995" s="344">
        <v>137.22</v>
      </c>
      <c r="Q3995" s="360">
        <v>0</v>
      </c>
      <c r="R3995" s="344">
        <v>153.11000000000001</v>
      </c>
    </row>
    <row r="3996" spans="1:18">
      <c r="A3996" s="296">
        <v>3009072</v>
      </c>
      <c r="B3996" s="343" t="s">
        <v>4025</v>
      </c>
      <c r="C3996" s="296" t="s">
        <v>1835</v>
      </c>
      <c r="D3996" s="344">
        <v>837253.08</v>
      </c>
      <c r="E3996" s="360">
        <v>0</v>
      </c>
      <c r="F3996" s="344">
        <v>137.61000000000001</v>
      </c>
      <c r="G3996" s="360">
        <v>0</v>
      </c>
      <c r="H3996" s="344">
        <v>134.51</v>
      </c>
      <c r="I3996" s="360">
        <v>5.0000000000000001E-4</v>
      </c>
      <c r="J3996" s="344">
        <v>134.18</v>
      </c>
      <c r="K3996" s="360">
        <v>0</v>
      </c>
      <c r="L3996" s="344">
        <v>135.88999999999999</v>
      </c>
      <c r="M3996" s="360">
        <v>0</v>
      </c>
      <c r="N3996" s="344">
        <v>143.93</v>
      </c>
      <c r="O3996" s="360">
        <v>0</v>
      </c>
      <c r="P3996" s="344">
        <v>126.44</v>
      </c>
      <c r="Q3996" s="360">
        <v>0</v>
      </c>
      <c r="R3996" s="344">
        <v>147</v>
      </c>
    </row>
    <row r="3997" spans="1:18">
      <c r="A3997" s="296">
        <v>3009069</v>
      </c>
      <c r="B3997" s="343" t="s">
        <v>4026</v>
      </c>
      <c r="C3997" s="296" t="s">
        <v>26</v>
      </c>
      <c r="D3997" s="344">
        <v>298.05</v>
      </c>
      <c r="E3997" s="360">
        <v>0</v>
      </c>
      <c r="F3997" s="344">
        <v>97.3</v>
      </c>
      <c r="G3997" s="360">
        <v>0</v>
      </c>
      <c r="H3997" s="344">
        <v>100.89</v>
      </c>
      <c r="I3997" s="360">
        <v>5.9999999999999995E-4</v>
      </c>
      <c r="J3997" s="344">
        <v>96.53</v>
      </c>
      <c r="K3997" s="360">
        <v>0</v>
      </c>
      <c r="L3997" s="344">
        <v>102.6</v>
      </c>
      <c r="M3997" s="360">
        <v>0</v>
      </c>
      <c r="N3997" s="344">
        <v>104.66</v>
      </c>
      <c r="O3997" s="360">
        <v>0</v>
      </c>
      <c r="P3997" s="344">
        <v>96.91</v>
      </c>
      <c r="Q3997" s="360">
        <v>0</v>
      </c>
      <c r="R3997" s="344">
        <v>110.78</v>
      </c>
    </row>
    <row r="3998" spans="1:18">
      <c r="A3998" s="296">
        <v>3009284</v>
      </c>
      <c r="B3998" s="343" t="s">
        <v>4027</v>
      </c>
      <c r="C3998" s="296" t="s">
        <v>1835</v>
      </c>
      <c r="D3998" s="344">
        <v>481608.88</v>
      </c>
      <c r="E3998" s="360">
        <v>0</v>
      </c>
      <c r="F3998" s="344">
        <v>167.52</v>
      </c>
      <c r="G3998" s="360">
        <v>0</v>
      </c>
      <c r="H3998" s="344">
        <v>131.74</v>
      </c>
      <c r="I3998" s="360">
        <v>8.9999999999999998E-4</v>
      </c>
      <c r="J3998" s="344">
        <v>150.61000000000001</v>
      </c>
      <c r="K3998" s="360">
        <v>0</v>
      </c>
      <c r="L3998" s="344">
        <v>163.63999999999999</v>
      </c>
      <c r="M3998" s="360">
        <v>0</v>
      </c>
      <c r="N3998" s="344">
        <v>172.72</v>
      </c>
      <c r="O3998" s="360">
        <v>0</v>
      </c>
      <c r="P3998" s="344">
        <v>142.22999999999999</v>
      </c>
      <c r="Q3998" s="360">
        <v>0</v>
      </c>
      <c r="R3998" s="344">
        <v>153.85</v>
      </c>
    </row>
    <row r="3999" spans="1:18">
      <c r="A3999" s="296">
        <v>3009071</v>
      </c>
      <c r="B3999" s="343" t="s">
        <v>4028</v>
      </c>
      <c r="C3999" s="296" t="s">
        <v>1835</v>
      </c>
      <c r="D3999" s="344">
        <v>505589.24</v>
      </c>
      <c r="E3999" s="360">
        <v>0</v>
      </c>
      <c r="F3999" s="344">
        <v>103.99</v>
      </c>
      <c r="G3999" s="360">
        <v>0</v>
      </c>
      <c r="H3999" s="344">
        <v>88.85</v>
      </c>
      <c r="I3999" s="360">
        <v>1.4E-3</v>
      </c>
      <c r="J3999" s="344">
        <v>95.78</v>
      </c>
      <c r="K3999" s="360">
        <v>0</v>
      </c>
      <c r="L3999" s="344">
        <v>106.05</v>
      </c>
      <c r="M3999" s="360">
        <v>0</v>
      </c>
      <c r="N3999" s="344">
        <v>109.16</v>
      </c>
      <c r="O3999" s="360">
        <v>0</v>
      </c>
      <c r="P3999" s="344">
        <v>94.48</v>
      </c>
      <c r="Q3999" s="360">
        <v>0</v>
      </c>
      <c r="R3999" s="344">
        <v>102.55</v>
      </c>
    </row>
    <row r="4000" spans="1:18">
      <c r="A4000" s="296">
        <v>3009091</v>
      </c>
      <c r="B4000" s="343" t="s">
        <v>4029</v>
      </c>
      <c r="C4000" s="296" t="s">
        <v>222</v>
      </c>
      <c r="D4000" s="344">
        <v>191.29</v>
      </c>
      <c r="E4000" s="360">
        <v>0</v>
      </c>
      <c r="F4000" s="344">
        <v>70.94</v>
      </c>
      <c r="G4000" s="360">
        <v>0</v>
      </c>
      <c r="H4000" s="344">
        <v>66.510000000000005</v>
      </c>
      <c r="I4000" s="360">
        <v>1.6999999999999999E-3</v>
      </c>
      <c r="J4000" s="344">
        <v>67.2</v>
      </c>
      <c r="K4000" s="360">
        <v>0</v>
      </c>
      <c r="L4000" s="344">
        <v>76.06</v>
      </c>
      <c r="M4000" s="360">
        <v>0</v>
      </c>
      <c r="N4000" s="344">
        <v>76.06</v>
      </c>
      <c r="O4000" s="360">
        <v>0</v>
      </c>
      <c r="P4000" s="344">
        <v>69.61</v>
      </c>
      <c r="Q4000" s="360">
        <v>0</v>
      </c>
      <c r="R4000" s="344">
        <v>75.83</v>
      </c>
    </row>
    <row r="4001" spans="1:18">
      <c r="A4001" s="296">
        <v>3009058</v>
      </c>
      <c r="B4001" s="343" t="s">
        <v>4030</v>
      </c>
      <c r="C4001" s="296" t="s">
        <v>26</v>
      </c>
      <c r="D4001" s="344">
        <v>91976.65</v>
      </c>
      <c r="E4001" s="360"/>
      <c r="F4001" s="344">
        <v>0</v>
      </c>
      <c r="G4001" s="360"/>
      <c r="H4001" s="344">
        <v>0</v>
      </c>
      <c r="I4001" s="360"/>
      <c r="J4001" s="344">
        <v>0</v>
      </c>
      <c r="K4001" s="360"/>
      <c r="L4001" s="344">
        <v>0</v>
      </c>
      <c r="M4001" s="360"/>
      <c r="N4001" s="344">
        <v>0</v>
      </c>
      <c r="O4001" s="360"/>
      <c r="P4001" s="344">
        <v>0</v>
      </c>
      <c r="Q4001" s="360"/>
      <c r="R4001" s="344">
        <v>0</v>
      </c>
    </row>
    <row r="4002" spans="1:18">
      <c r="A4002" s="296">
        <v>3009229</v>
      </c>
      <c r="B4002" s="343" t="s">
        <v>4031</v>
      </c>
      <c r="C4002" s="296" t="s">
        <v>1835</v>
      </c>
      <c r="D4002" s="344">
        <v>209.75</v>
      </c>
      <c r="E4002" s="360"/>
      <c r="F4002" s="344">
        <v>0</v>
      </c>
      <c r="G4002" s="360"/>
      <c r="H4002" s="344">
        <v>0</v>
      </c>
      <c r="I4002" s="360"/>
      <c r="J4002" s="344">
        <v>0</v>
      </c>
      <c r="K4002" s="360"/>
      <c r="L4002" s="344">
        <v>0</v>
      </c>
      <c r="M4002" s="360"/>
      <c r="N4002" s="344">
        <v>0</v>
      </c>
      <c r="O4002" s="360"/>
      <c r="P4002" s="344">
        <v>0</v>
      </c>
      <c r="Q4002" s="360"/>
      <c r="R4002" s="344">
        <v>0</v>
      </c>
    </row>
    <row r="4003" spans="1:18">
      <c r="A4003" s="296">
        <v>3009132</v>
      </c>
      <c r="B4003" s="343" t="s">
        <v>4032</v>
      </c>
      <c r="C4003" s="296" t="s">
        <v>1835</v>
      </c>
      <c r="D4003" s="344">
        <v>1318.1</v>
      </c>
      <c r="E4003" s="360"/>
      <c r="F4003" s="344">
        <v>0</v>
      </c>
      <c r="G4003" s="360"/>
      <c r="H4003" s="344">
        <v>0</v>
      </c>
      <c r="I4003" s="360"/>
      <c r="J4003" s="344">
        <v>0</v>
      </c>
      <c r="K4003" s="360"/>
      <c r="L4003" s="344">
        <v>0</v>
      </c>
      <c r="M4003" s="360"/>
      <c r="N4003" s="344">
        <v>0</v>
      </c>
      <c r="O4003" s="360"/>
      <c r="P4003" s="344">
        <v>0</v>
      </c>
      <c r="Q4003" s="360"/>
      <c r="R4003" s="344">
        <v>0</v>
      </c>
    </row>
    <row r="4004" spans="1:18">
      <c r="A4004" s="296">
        <v>3009133</v>
      </c>
      <c r="B4004" s="343" t="s">
        <v>4033</v>
      </c>
      <c r="C4004" s="296" t="s">
        <v>1835</v>
      </c>
      <c r="D4004" s="344">
        <v>1845.07</v>
      </c>
      <c r="E4004" s="360"/>
      <c r="F4004" s="344">
        <v>0</v>
      </c>
      <c r="G4004" s="360"/>
      <c r="H4004" s="344">
        <v>0</v>
      </c>
      <c r="I4004" s="360"/>
      <c r="J4004" s="344">
        <v>0</v>
      </c>
      <c r="K4004" s="360"/>
      <c r="L4004" s="344">
        <v>0</v>
      </c>
      <c r="M4004" s="360"/>
      <c r="N4004" s="344">
        <v>0</v>
      </c>
      <c r="O4004" s="360"/>
      <c r="P4004" s="344">
        <v>0</v>
      </c>
      <c r="Q4004" s="360"/>
      <c r="R4004" s="344">
        <v>0</v>
      </c>
    </row>
    <row r="4005" spans="1:18">
      <c r="A4005" s="296">
        <v>3009321</v>
      </c>
      <c r="B4005" s="343" t="s">
        <v>4034</v>
      </c>
      <c r="C4005" s="296" t="s">
        <v>26</v>
      </c>
      <c r="D4005" s="344">
        <v>1588.35</v>
      </c>
      <c r="E4005" s="360">
        <v>0</v>
      </c>
      <c r="F4005" s="344">
        <v>28.88</v>
      </c>
      <c r="G4005" s="360">
        <v>0</v>
      </c>
      <c r="H4005" s="344">
        <v>23.54</v>
      </c>
      <c r="I4005" s="360">
        <v>0</v>
      </c>
      <c r="J4005" s="344">
        <v>26.07</v>
      </c>
      <c r="K4005" s="360">
        <v>0</v>
      </c>
      <c r="L4005" s="344">
        <v>29.06</v>
      </c>
      <c r="M4005" s="360">
        <v>0</v>
      </c>
      <c r="N4005" s="344">
        <v>30.75</v>
      </c>
      <c r="O4005" s="360">
        <v>0</v>
      </c>
      <c r="P4005" s="344">
        <v>25.94</v>
      </c>
      <c r="Q4005" s="360">
        <v>0</v>
      </c>
      <c r="R4005" s="344">
        <v>27.78</v>
      </c>
    </row>
    <row r="4006" spans="1:18">
      <c r="A4006" s="296">
        <v>3009322</v>
      </c>
      <c r="B4006" s="343" t="s">
        <v>4035</v>
      </c>
      <c r="C4006" s="296" t="s">
        <v>26</v>
      </c>
      <c r="D4006" s="344">
        <v>1582.95</v>
      </c>
      <c r="E4006" s="360">
        <v>0</v>
      </c>
      <c r="F4006" s="344">
        <v>17.260000000000002</v>
      </c>
      <c r="G4006" s="360">
        <v>0</v>
      </c>
      <c r="H4006" s="344">
        <v>15.79</v>
      </c>
      <c r="I4006" s="360">
        <v>0</v>
      </c>
      <c r="J4006" s="344">
        <v>16.260000000000002</v>
      </c>
      <c r="K4006" s="360">
        <v>0</v>
      </c>
      <c r="L4006" s="344">
        <v>18.79</v>
      </c>
      <c r="M4006" s="360">
        <v>0</v>
      </c>
      <c r="N4006" s="344">
        <v>19.36</v>
      </c>
      <c r="O4006" s="360">
        <v>0</v>
      </c>
      <c r="P4006" s="344">
        <v>17.100000000000001</v>
      </c>
      <c r="Q4006" s="360">
        <v>0</v>
      </c>
      <c r="R4006" s="344">
        <v>18.559999999999999</v>
      </c>
    </row>
    <row r="4007" spans="1:18">
      <c r="A4007" s="296">
        <v>3009323</v>
      </c>
      <c r="B4007" s="343" t="s">
        <v>4036</v>
      </c>
      <c r="C4007" s="296" t="s">
        <v>26</v>
      </c>
      <c r="D4007" s="344">
        <v>1652.93</v>
      </c>
      <c r="E4007" s="360">
        <v>0</v>
      </c>
      <c r="F4007" s="344">
        <v>47.24</v>
      </c>
      <c r="G4007" s="360">
        <v>0</v>
      </c>
      <c r="H4007" s="344">
        <v>36.01</v>
      </c>
      <c r="I4007" s="360">
        <v>0</v>
      </c>
      <c r="J4007" s="344">
        <v>42.95</v>
      </c>
      <c r="K4007" s="360">
        <v>0</v>
      </c>
      <c r="L4007" s="344">
        <v>39.369999999999997</v>
      </c>
      <c r="M4007" s="360">
        <v>0</v>
      </c>
      <c r="N4007" s="344">
        <v>46.17</v>
      </c>
      <c r="O4007" s="360">
        <v>0</v>
      </c>
      <c r="P4007" s="344">
        <v>33.43</v>
      </c>
      <c r="Q4007" s="360">
        <v>0</v>
      </c>
      <c r="R4007" s="344">
        <v>39.869999999999997</v>
      </c>
    </row>
    <row r="4008" spans="1:18">
      <c r="A4008" s="296">
        <v>3009324</v>
      </c>
      <c r="B4008" s="343" t="s">
        <v>4037</v>
      </c>
      <c r="C4008" s="296" t="s">
        <v>26</v>
      </c>
      <c r="D4008" s="344">
        <v>1600.44</v>
      </c>
      <c r="E4008" s="360">
        <v>0</v>
      </c>
      <c r="F4008" s="344">
        <v>34.94</v>
      </c>
      <c r="G4008" s="360">
        <v>0</v>
      </c>
      <c r="H4008" s="344">
        <v>21.32</v>
      </c>
      <c r="I4008" s="360">
        <v>0</v>
      </c>
      <c r="J4008" s="344">
        <v>29.09</v>
      </c>
      <c r="K4008" s="360">
        <v>0</v>
      </c>
      <c r="L4008" s="344">
        <v>30.13</v>
      </c>
      <c r="M4008" s="360">
        <v>0</v>
      </c>
      <c r="N4008" s="344">
        <v>34.21</v>
      </c>
      <c r="O4008" s="360">
        <v>0</v>
      </c>
      <c r="P4008" s="344">
        <v>24.88</v>
      </c>
      <c r="Q4008" s="360">
        <v>0</v>
      </c>
      <c r="R4008" s="344">
        <v>26.08</v>
      </c>
    </row>
    <row r="4009" spans="1:18">
      <c r="A4009" s="296">
        <v>3009096</v>
      </c>
      <c r="B4009" s="343" t="s">
        <v>4038</v>
      </c>
      <c r="C4009" s="296" t="s">
        <v>26</v>
      </c>
      <c r="D4009" s="344">
        <v>275.56</v>
      </c>
      <c r="E4009" s="360">
        <v>0</v>
      </c>
      <c r="F4009" s="344">
        <v>18.95</v>
      </c>
      <c r="G4009" s="360">
        <v>0</v>
      </c>
      <c r="H4009" s="344">
        <v>13.59</v>
      </c>
      <c r="I4009" s="360">
        <v>0</v>
      </c>
      <c r="J4009" s="344">
        <v>16.61</v>
      </c>
      <c r="K4009" s="360">
        <v>0</v>
      </c>
      <c r="L4009" s="344">
        <v>17.68</v>
      </c>
      <c r="M4009" s="360">
        <v>0</v>
      </c>
      <c r="N4009" s="344">
        <v>19.11</v>
      </c>
      <c r="O4009" s="360">
        <v>0</v>
      </c>
      <c r="P4009" s="344">
        <v>14.91</v>
      </c>
      <c r="Q4009" s="360">
        <v>0</v>
      </c>
      <c r="R4009" s="344">
        <v>16.09</v>
      </c>
    </row>
    <row r="4010" spans="1:18">
      <c r="A4010" s="296">
        <v>3009330</v>
      </c>
      <c r="B4010" s="343" t="s">
        <v>4039</v>
      </c>
      <c r="C4010" s="296" t="s">
        <v>26</v>
      </c>
      <c r="D4010" s="344">
        <v>226.38</v>
      </c>
      <c r="E4010" s="360">
        <v>0</v>
      </c>
      <c r="F4010" s="344">
        <v>117.41</v>
      </c>
      <c r="G4010" s="360">
        <v>0</v>
      </c>
      <c r="H4010" s="344">
        <v>101.77</v>
      </c>
      <c r="I4010" s="360">
        <v>0</v>
      </c>
      <c r="J4010" s="344">
        <v>111.91</v>
      </c>
      <c r="K4010" s="360">
        <v>0</v>
      </c>
      <c r="L4010" s="344">
        <v>72.38</v>
      </c>
      <c r="M4010" s="360">
        <v>0</v>
      </c>
      <c r="N4010" s="344">
        <v>104.35</v>
      </c>
      <c r="O4010" s="360">
        <v>0</v>
      </c>
      <c r="P4010" s="344">
        <v>68.62</v>
      </c>
      <c r="Q4010" s="360">
        <v>0</v>
      </c>
      <c r="R4010" s="344">
        <v>99.67</v>
      </c>
    </row>
    <row r="4011" spans="1:18">
      <c r="A4011" s="296">
        <v>3009326</v>
      </c>
      <c r="B4011" s="343" t="s">
        <v>4040</v>
      </c>
      <c r="C4011" s="296" t="s">
        <v>26</v>
      </c>
      <c r="D4011" s="344">
        <v>232.48</v>
      </c>
      <c r="E4011" s="360">
        <v>0</v>
      </c>
      <c r="F4011" s="344">
        <v>69.650000000000006</v>
      </c>
      <c r="G4011" s="360">
        <v>0</v>
      </c>
      <c r="H4011" s="344">
        <v>60.64</v>
      </c>
      <c r="I4011" s="360">
        <v>0</v>
      </c>
      <c r="J4011" s="344">
        <v>66.55</v>
      </c>
      <c r="K4011" s="360">
        <v>0</v>
      </c>
      <c r="L4011" s="344">
        <v>43.27</v>
      </c>
      <c r="M4011" s="360">
        <v>0</v>
      </c>
      <c r="N4011" s="344">
        <v>62.08</v>
      </c>
      <c r="O4011" s="360">
        <v>0</v>
      </c>
      <c r="P4011" s="344">
        <v>40.909999999999997</v>
      </c>
      <c r="Q4011" s="360">
        <v>0</v>
      </c>
      <c r="R4011" s="344">
        <v>59.41</v>
      </c>
    </row>
    <row r="4012" spans="1:18">
      <c r="A4012" s="296">
        <v>3009234</v>
      </c>
      <c r="B4012" s="343" t="s">
        <v>4041</v>
      </c>
      <c r="C4012" s="296" t="s">
        <v>1835</v>
      </c>
      <c r="D4012" s="344">
        <v>1069876.04</v>
      </c>
      <c r="E4012" s="360">
        <v>0</v>
      </c>
      <c r="F4012" s="344">
        <v>64.010000000000005</v>
      </c>
      <c r="G4012" s="360">
        <v>0</v>
      </c>
      <c r="H4012" s="344">
        <v>80.17</v>
      </c>
      <c r="I4012" s="360">
        <v>0</v>
      </c>
      <c r="J4012" s="344">
        <v>70.540000000000006</v>
      </c>
      <c r="K4012" s="360">
        <v>0</v>
      </c>
      <c r="L4012" s="344">
        <v>106.19</v>
      </c>
      <c r="M4012" s="360">
        <v>0</v>
      </c>
      <c r="N4012" s="344">
        <v>115.85</v>
      </c>
      <c r="O4012" s="360">
        <v>0</v>
      </c>
      <c r="P4012" s="344">
        <v>103.86</v>
      </c>
      <c r="Q4012" s="360">
        <v>0</v>
      </c>
      <c r="R4012" s="344">
        <v>111.23</v>
      </c>
    </row>
    <row r="4013" spans="1:18">
      <c r="A4013" s="296">
        <v>3009022</v>
      </c>
      <c r="B4013" s="343" t="s">
        <v>4042</v>
      </c>
      <c r="C4013" s="296" t="s">
        <v>1835</v>
      </c>
      <c r="D4013" s="344">
        <v>1076384.53</v>
      </c>
      <c r="E4013" s="360">
        <v>0</v>
      </c>
      <c r="F4013" s="344">
        <v>257.22000000000003</v>
      </c>
      <c r="G4013" s="360">
        <v>0</v>
      </c>
      <c r="H4013" s="344">
        <v>221.83</v>
      </c>
      <c r="I4013" s="360">
        <v>1E-4</v>
      </c>
      <c r="J4013" s="344">
        <v>242.76</v>
      </c>
      <c r="K4013" s="360">
        <v>0</v>
      </c>
      <c r="L4013" s="344">
        <v>202.83</v>
      </c>
      <c r="M4013" s="360">
        <v>0</v>
      </c>
      <c r="N4013" s="344">
        <v>245.99</v>
      </c>
      <c r="O4013" s="360">
        <v>0</v>
      </c>
      <c r="P4013" s="344">
        <v>183.98</v>
      </c>
      <c r="Q4013" s="360">
        <v>0</v>
      </c>
      <c r="R4013" s="344">
        <v>233.3</v>
      </c>
    </row>
    <row r="4014" spans="1:18">
      <c r="A4014" s="296">
        <v>3009230</v>
      </c>
      <c r="B4014" s="343" t="s">
        <v>4043</v>
      </c>
      <c r="C4014" s="296" t="s">
        <v>1835</v>
      </c>
      <c r="D4014" s="344">
        <v>1604978.96</v>
      </c>
      <c r="E4014" s="360">
        <v>0</v>
      </c>
      <c r="F4014" s="344">
        <v>196.46</v>
      </c>
      <c r="G4014" s="360">
        <v>0</v>
      </c>
      <c r="H4014" s="344">
        <v>169.5</v>
      </c>
      <c r="I4014" s="360">
        <v>2.0000000000000001E-4</v>
      </c>
      <c r="J4014" s="344">
        <v>185.05</v>
      </c>
      <c r="K4014" s="360">
        <v>0</v>
      </c>
      <c r="L4014" s="344">
        <v>165.79</v>
      </c>
      <c r="M4014" s="360">
        <v>0</v>
      </c>
      <c r="N4014" s="344">
        <v>192.21</v>
      </c>
      <c r="O4014" s="360">
        <v>0</v>
      </c>
      <c r="P4014" s="344">
        <v>148.72999999999999</v>
      </c>
      <c r="Q4014" s="360">
        <v>0</v>
      </c>
      <c r="R4014" s="344">
        <v>182.08</v>
      </c>
    </row>
    <row r="4015" spans="1:18">
      <c r="A4015" s="296">
        <v>3009018</v>
      </c>
      <c r="B4015" s="343" t="s">
        <v>4044</v>
      </c>
      <c r="C4015" s="296" t="s">
        <v>1835</v>
      </c>
      <c r="D4015" s="344">
        <v>1614741.69</v>
      </c>
      <c r="E4015" s="360">
        <v>0</v>
      </c>
      <c r="F4015" s="344">
        <v>166.74</v>
      </c>
      <c r="G4015" s="360">
        <v>0</v>
      </c>
      <c r="H4015" s="344">
        <v>113.19</v>
      </c>
      <c r="I4015" s="360">
        <v>2.0000000000000001E-4</v>
      </c>
      <c r="J4015" s="344">
        <v>143.96</v>
      </c>
      <c r="K4015" s="360">
        <v>0</v>
      </c>
      <c r="L4015" s="344">
        <v>151.72999999999999</v>
      </c>
      <c r="M4015" s="360">
        <v>0</v>
      </c>
      <c r="N4015" s="344">
        <v>167.26</v>
      </c>
      <c r="O4015" s="360">
        <v>0</v>
      </c>
      <c r="P4015" s="344">
        <v>126.74</v>
      </c>
      <c r="Q4015" s="360">
        <v>0</v>
      </c>
      <c r="R4015" s="344">
        <v>135.57</v>
      </c>
    </row>
    <row r="4016" spans="1:18">
      <c r="A4016" s="296">
        <v>3009288</v>
      </c>
      <c r="B4016" s="343" t="s">
        <v>4045</v>
      </c>
      <c r="C4016" s="296" t="s">
        <v>1835</v>
      </c>
      <c r="D4016" s="344">
        <v>1369443.86</v>
      </c>
      <c r="E4016" s="360">
        <v>0</v>
      </c>
      <c r="F4016" s="344">
        <v>122.28</v>
      </c>
      <c r="G4016" s="360">
        <v>0</v>
      </c>
      <c r="H4016" s="344">
        <v>143.19</v>
      </c>
      <c r="I4016" s="360">
        <v>1E-4</v>
      </c>
      <c r="J4016" s="344">
        <v>130.58000000000001</v>
      </c>
      <c r="K4016" s="360">
        <v>0</v>
      </c>
      <c r="L4016" s="344">
        <v>178.6</v>
      </c>
      <c r="M4016" s="360">
        <v>0</v>
      </c>
      <c r="N4016" s="344">
        <v>187.51</v>
      </c>
      <c r="O4016" s="360">
        <v>0</v>
      </c>
      <c r="P4016" s="344">
        <v>169.36</v>
      </c>
      <c r="Q4016" s="360">
        <v>0</v>
      </c>
      <c r="R4016" s="344">
        <v>184.97</v>
      </c>
    </row>
    <row r="4017" spans="1:18">
      <c r="A4017" s="296">
        <v>3009013</v>
      </c>
      <c r="B4017" s="343" t="s">
        <v>4046</v>
      </c>
      <c r="C4017" s="296" t="s">
        <v>1835</v>
      </c>
      <c r="D4017" s="344">
        <v>1390649.94</v>
      </c>
      <c r="E4017" s="360">
        <v>0</v>
      </c>
      <c r="F4017" s="344">
        <v>193.16</v>
      </c>
      <c r="G4017" s="360">
        <v>0</v>
      </c>
      <c r="H4017" s="344">
        <v>173.29</v>
      </c>
      <c r="I4017" s="360">
        <v>1E-4</v>
      </c>
      <c r="J4017" s="344">
        <v>185.47</v>
      </c>
      <c r="K4017" s="360">
        <v>0</v>
      </c>
      <c r="L4017" s="344">
        <v>150.21</v>
      </c>
      <c r="M4017" s="360">
        <v>0</v>
      </c>
      <c r="N4017" s="344">
        <v>184.18</v>
      </c>
      <c r="O4017" s="360">
        <v>0</v>
      </c>
      <c r="P4017" s="344">
        <v>137.62</v>
      </c>
      <c r="Q4017" s="360">
        <v>0</v>
      </c>
      <c r="R4017" s="344">
        <v>179.24</v>
      </c>
    </row>
    <row r="4018" spans="1:18">
      <c r="A4018" s="296">
        <v>3009292</v>
      </c>
      <c r="B4018" s="343" t="s">
        <v>4047</v>
      </c>
      <c r="C4018" s="296" t="s">
        <v>1835</v>
      </c>
      <c r="D4018" s="344">
        <v>2054168.5</v>
      </c>
      <c r="E4018" s="360">
        <v>0</v>
      </c>
      <c r="F4018" s="344">
        <v>141.04</v>
      </c>
      <c r="G4018" s="360">
        <v>0</v>
      </c>
      <c r="H4018" s="344">
        <v>128.4</v>
      </c>
      <c r="I4018" s="360">
        <v>2.0000000000000001E-4</v>
      </c>
      <c r="J4018" s="344">
        <v>135.96</v>
      </c>
      <c r="K4018" s="360">
        <v>0</v>
      </c>
      <c r="L4018" s="344">
        <v>118.44</v>
      </c>
      <c r="M4018" s="360">
        <v>0</v>
      </c>
      <c r="N4018" s="344">
        <v>138.04</v>
      </c>
      <c r="O4018" s="360">
        <v>0</v>
      </c>
      <c r="P4018" s="344">
        <v>107.38</v>
      </c>
      <c r="Q4018" s="360">
        <v>0</v>
      </c>
      <c r="R4018" s="344">
        <v>135.31</v>
      </c>
    </row>
    <row r="4019" spans="1:18">
      <c r="A4019" s="296">
        <v>3009225</v>
      </c>
      <c r="B4019" s="343" t="s">
        <v>4048</v>
      </c>
      <c r="C4019" s="296" t="s">
        <v>1835</v>
      </c>
      <c r="D4019" s="344">
        <v>2085977.81</v>
      </c>
      <c r="E4019" s="360">
        <v>5.16E-2</v>
      </c>
      <c r="F4019" s="344">
        <v>104.91</v>
      </c>
      <c r="G4019" s="360">
        <v>4.3099999999999999E-2</v>
      </c>
      <c r="H4019" s="344">
        <v>94.53</v>
      </c>
      <c r="I4019" s="360">
        <v>4.8000000000000001E-2</v>
      </c>
      <c r="J4019" s="344">
        <v>76.83</v>
      </c>
      <c r="K4019" s="360">
        <v>5.8799999999999998E-2</v>
      </c>
      <c r="L4019" s="344">
        <v>72.52</v>
      </c>
      <c r="M4019" s="360">
        <v>6.2300000000000001E-2</v>
      </c>
      <c r="N4019" s="344">
        <v>79.959999999999994</v>
      </c>
      <c r="O4019" s="360">
        <v>5.6500000000000002E-2</v>
      </c>
      <c r="P4019" s="344">
        <v>82.22</v>
      </c>
      <c r="Q4019" s="360">
        <v>5.5E-2</v>
      </c>
      <c r="R4019" s="344">
        <v>84.29</v>
      </c>
    </row>
    <row r="4020" spans="1:18">
      <c r="A4020" s="296">
        <v>3009100</v>
      </c>
      <c r="B4020" s="343" t="s">
        <v>4049</v>
      </c>
      <c r="C4020" s="296" t="s">
        <v>26</v>
      </c>
      <c r="D4020" s="344">
        <v>48231.88</v>
      </c>
      <c r="E4020" s="360">
        <v>5.3900000000000003E-2</v>
      </c>
      <c r="F4020" s="344">
        <v>101.42</v>
      </c>
      <c r="G4020" s="360">
        <v>4.4600000000000001E-2</v>
      </c>
      <c r="H4020" s="344">
        <v>90.82</v>
      </c>
      <c r="I4020" s="360">
        <v>0.05</v>
      </c>
      <c r="J4020" s="344">
        <v>73.31</v>
      </c>
      <c r="K4020" s="360">
        <v>6.1699999999999998E-2</v>
      </c>
      <c r="L4020" s="344">
        <v>69.12</v>
      </c>
      <c r="M4020" s="360">
        <v>6.54E-2</v>
      </c>
      <c r="N4020" s="344">
        <v>76.31</v>
      </c>
      <c r="O4020" s="360">
        <v>5.9200000000000003E-2</v>
      </c>
      <c r="P4020" s="344">
        <v>78.930000000000007</v>
      </c>
      <c r="Q4020" s="360">
        <v>5.7299999999999997E-2</v>
      </c>
      <c r="R4020" s="344">
        <v>80.33</v>
      </c>
    </row>
    <row r="4021" spans="1:18">
      <c r="A4021" s="296">
        <v>3009238</v>
      </c>
      <c r="B4021" s="343" t="s">
        <v>4050</v>
      </c>
      <c r="C4021" s="296" t="s">
        <v>1835</v>
      </c>
      <c r="D4021" s="344">
        <v>955533.73</v>
      </c>
      <c r="E4021" s="360">
        <v>5.6000000000000001E-2</v>
      </c>
      <c r="F4021" s="344">
        <v>98.43</v>
      </c>
      <c r="G4021" s="360">
        <v>4.5900000000000003E-2</v>
      </c>
      <c r="H4021" s="344">
        <v>87.63</v>
      </c>
      <c r="I4021" s="360">
        <v>5.1799999999999999E-2</v>
      </c>
      <c r="J4021" s="344">
        <v>70.290000000000006</v>
      </c>
      <c r="K4021" s="360">
        <v>6.4299999999999996E-2</v>
      </c>
      <c r="L4021" s="344">
        <v>66.13</v>
      </c>
      <c r="M4021" s="360">
        <v>6.8400000000000002E-2</v>
      </c>
      <c r="N4021" s="344">
        <v>73.17</v>
      </c>
      <c r="O4021" s="360">
        <v>6.1800000000000001E-2</v>
      </c>
      <c r="P4021" s="344">
        <v>76.05</v>
      </c>
      <c r="Q4021" s="360">
        <v>5.9400000000000001E-2</v>
      </c>
      <c r="R4021" s="344">
        <v>76.91</v>
      </c>
    </row>
    <row r="4022" spans="1:18">
      <c r="A4022" s="296">
        <v>3009304</v>
      </c>
      <c r="B4022" s="343" t="s">
        <v>4051</v>
      </c>
      <c r="C4022" s="296" t="s">
        <v>1835</v>
      </c>
      <c r="D4022" s="344">
        <v>1433195.56</v>
      </c>
      <c r="E4022" s="360">
        <v>6.08E-2</v>
      </c>
      <c r="F4022" s="344">
        <v>92.58</v>
      </c>
      <c r="G4022" s="360">
        <v>4.8800000000000003E-2</v>
      </c>
      <c r="H4022" s="344">
        <v>81.47</v>
      </c>
      <c r="I4022" s="360">
        <v>5.57E-2</v>
      </c>
      <c r="J4022" s="344">
        <v>64.39</v>
      </c>
      <c r="K4022" s="360">
        <v>7.0199999999999999E-2</v>
      </c>
      <c r="L4022" s="344">
        <v>60.46</v>
      </c>
      <c r="M4022" s="360">
        <v>7.4800000000000005E-2</v>
      </c>
      <c r="N4022" s="344">
        <v>67.06</v>
      </c>
      <c r="O4022" s="360">
        <v>6.7400000000000002E-2</v>
      </c>
      <c r="P4022" s="344">
        <v>70.58</v>
      </c>
      <c r="Q4022" s="360">
        <v>6.4000000000000001E-2</v>
      </c>
      <c r="R4022" s="344">
        <v>70.319999999999993</v>
      </c>
    </row>
    <row r="4023" spans="1:18">
      <c r="A4023" s="296">
        <v>3009030</v>
      </c>
      <c r="B4023" s="343" t="s">
        <v>4052</v>
      </c>
      <c r="C4023" s="296" t="s">
        <v>1835</v>
      </c>
      <c r="D4023" s="344">
        <v>1442950.23</v>
      </c>
      <c r="E4023" s="360">
        <v>3.7100000000000001E-2</v>
      </c>
      <c r="F4023" s="344">
        <v>138.19999999999999</v>
      </c>
      <c r="G4023" s="360">
        <v>3.27E-2</v>
      </c>
      <c r="H4023" s="344">
        <v>126.75</v>
      </c>
      <c r="I4023" s="360">
        <v>3.6200000000000003E-2</v>
      </c>
      <c r="J4023" s="344">
        <v>109.59</v>
      </c>
      <c r="K4023" s="360">
        <v>4.1200000000000001E-2</v>
      </c>
      <c r="L4023" s="344">
        <v>99.31</v>
      </c>
      <c r="M4023" s="360">
        <v>4.5499999999999999E-2</v>
      </c>
      <c r="N4023" s="344">
        <v>112.29</v>
      </c>
      <c r="O4023" s="360">
        <v>4.0300000000000002E-2</v>
      </c>
      <c r="P4023" s="344">
        <v>107.88</v>
      </c>
      <c r="Q4023" s="360">
        <v>4.19E-2</v>
      </c>
      <c r="R4023" s="344">
        <v>117.49</v>
      </c>
    </row>
    <row r="4024" spans="1:18">
      <c r="A4024" s="296">
        <v>3009254</v>
      </c>
      <c r="B4024" s="343" t="s">
        <v>4053</v>
      </c>
      <c r="C4024" s="296" t="s">
        <v>1835</v>
      </c>
      <c r="D4024" s="344">
        <v>1443141.43</v>
      </c>
      <c r="E4024" s="360">
        <v>4.3900000000000002E-2</v>
      </c>
      <c r="F4024" s="344">
        <v>119.25</v>
      </c>
      <c r="G4024" s="360">
        <v>3.7900000000000003E-2</v>
      </c>
      <c r="H4024" s="344">
        <v>109.36</v>
      </c>
      <c r="I4024" s="360">
        <v>4.2000000000000003E-2</v>
      </c>
      <c r="J4024" s="344">
        <v>91.23</v>
      </c>
      <c r="K4024" s="360">
        <v>4.9500000000000002E-2</v>
      </c>
      <c r="L4024" s="344">
        <v>85.85</v>
      </c>
      <c r="M4024" s="360">
        <v>5.2600000000000001E-2</v>
      </c>
      <c r="N4024" s="344">
        <v>94.66</v>
      </c>
      <c r="O4024" s="360">
        <v>4.7699999999999999E-2</v>
      </c>
      <c r="P4024" s="344">
        <v>95.07</v>
      </c>
      <c r="Q4024" s="360">
        <v>4.7500000000000001E-2</v>
      </c>
      <c r="R4024" s="344">
        <v>99.99</v>
      </c>
    </row>
    <row r="4025" spans="1:18">
      <c r="A4025" s="296">
        <v>3009262</v>
      </c>
      <c r="B4025" s="343" t="s">
        <v>4054</v>
      </c>
      <c r="C4025" s="296" t="s">
        <v>1835</v>
      </c>
      <c r="D4025" s="344">
        <v>1253598.04</v>
      </c>
      <c r="E4025" s="360">
        <v>4.82E-2</v>
      </c>
      <c r="F4025" s="344">
        <v>110.23</v>
      </c>
      <c r="G4025" s="360">
        <v>4.1000000000000002E-2</v>
      </c>
      <c r="H4025" s="344">
        <v>100.68</v>
      </c>
      <c r="I4025" s="360">
        <v>4.5600000000000002E-2</v>
      </c>
      <c r="J4025" s="344">
        <v>82.38</v>
      </c>
      <c r="K4025" s="360">
        <v>5.4899999999999997E-2</v>
      </c>
      <c r="L4025" s="344">
        <v>78.69</v>
      </c>
      <c r="M4025" s="360">
        <v>5.74E-2</v>
      </c>
      <c r="N4025" s="344">
        <v>85.94</v>
      </c>
      <c r="O4025" s="360">
        <v>5.2600000000000001E-2</v>
      </c>
      <c r="P4025" s="344">
        <v>88.2</v>
      </c>
      <c r="Q4025" s="360">
        <v>5.1200000000000002E-2</v>
      </c>
      <c r="R4025" s="344">
        <v>91.07</v>
      </c>
    </row>
    <row r="4026" spans="1:18">
      <c r="A4026" s="296">
        <v>3009034</v>
      </c>
      <c r="B4026" s="343" t="s">
        <v>4055</v>
      </c>
      <c r="C4026" s="296" t="s">
        <v>1835</v>
      </c>
      <c r="D4026" s="344">
        <v>1474208.33</v>
      </c>
      <c r="E4026" s="360">
        <v>5.1499999999999997E-2</v>
      </c>
      <c r="F4026" s="344">
        <v>104.58</v>
      </c>
      <c r="G4026" s="360">
        <v>4.3200000000000002E-2</v>
      </c>
      <c r="H4026" s="344">
        <v>95.01</v>
      </c>
      <c r="I4026" s="360">
        <v>4.8300000000000003E-2</v>
      </c>
      <c r="J4026" s="344">
        <v>76.75</v>
      </c>
      <c r="K4026" s="360">
        <v>5.8900000000000001E-2</v>
      </c>
      <c r="L4026" s="344">
        <v>73.72</v>
      </c>
      <c r="M4026" s="360">
        <v>6.13E-2</v>
      </c>
      <c r="N4026" s="344">
        <v>80.28</v>
      </c>
      <c r="O4026" s="360">
        <v>5.6300000000000003E-2</v>
      </c>
      <c r="P4026" s="344">
        <v>83.43</v>
      </c>
      <c r="Q4026" s="360">
        <v>5.4199999999999998E-2</v>
      </c>
      <c r="R4026" s="344">
        <v>85.12</v>
      </c>
    </row>
    <row r="4027" spans="1:18">
      <c r="A4027" s="296">
        <v>3009042</v>
      </c>
      <c r="B4027" s="343" t="s">
        <v>4056</v>
      </c>
      <c r="C4027" s="296" t="s">
        <v>1835</v>
      </c>
      <c r="D4027" s="344">
        <v>1275227.3999999999</v>
      </c>
      <c r="E4027" s="360">
        <v>9.5100000000000004E-2</v>
      </c>
      <c r="F4027" s="344">
        <v>51.53</v>
      </c>
      <c r="G4027" s="360">
        <v>8.77E-2</v>
      </c>
      <c r="H4027" s="344">
        <v>48.69</v>
      </c>
      <c r="I4027" s="360">
        <v>9.3200000000000005E-2</v>
      </c>
      <c r="J4027" s="344">
        <v>43.48</v>
      </c>
      <c r="K4027" s="360">
        <v>0.104</v>
      </c>
      <c r="L4027" s="344">
        <v>40.1</v>
      </c>
      <c r="M4027" s="360">
        <v>0.11269999999999999</v>
      </c>
      <c r="N4027" s="344">
        <v>44.55</v>
      </c>
      <c r="O4027" s="360">
        <v>0.10150000000000001</v>
      </c>
      <c r="P4027" s="344">
        <v>42.23</v>
      </c>
      <c r="Q4027" s="360">
        <v>0.107</v>
      </c>
      <c r="R4027" s="344">
        <v>46.73</v>
      </c>
    </row>
    <row r="4028" spans="1:18">
      <c r="A4028" s="296">
        <v>3009270</v>
      </c>
      <c r="B4028" s="343" t="s">
        <v>4057</v>
      </c>
      <c r="C4028" s="296" t="s">
        <v>1835</v>
      </c>
      <c r="D4028" s="344">
        <v>2165403.21</v>
      </c>
      <c r="E4028" s="360">
        <v>0.1011</v>
      </c>
      <c r="F4028" s="344">
        <v>48.82</v>
      </c>
      <c r="G4028" s="360">
        <v>9.2600000000000002E-2</v>
      </c>
      <c r="H4028" s="344">
        <v>45.96</v>
      </c>
      <c r="I4028" s="360">
        <v>9.8799999999999999E-2</v>
      </c>
      <c r="J4028" s="344">
        <v>40.79</v>
      </c>
      <c r="K4028" s="360">
        <v>0.1108</v>
      </c>
      <c r="L4028" s="344">
        <v>37.71</v>
      </c>
      <c r="M4028" s="360">
        <v>0.11990000000000001</v>
      </c>
      <c r="N4028" s="344">
        <v>41.82</v>
      </c>
      <c r="O4028" s="360">
        <v>0.1081</v>
      </c>
      <c r="P4028" s="344">
        <v>39.93</v>
      </c>
      <c r="Q4028" s="360">
        <v>0.1132</v>
      </c>
      <c r="R4028" s="344">
        <v>43.85</v>
      </c>
    </row>
    <row r="4029" spans="1:18">
      <c r="A4029" s="296">
        <v>3009050</v>
      </c>
      <c r="B4029" s="343" t="s">
        <v>4058</v>
      </c>
      <c r="C4029" s="296" t="s">
        <v>1835</v>
      </c>
      <c r="D4029" s="344">
        <v>2212043.66</v>
      </c>
      <c r="E4029" s="360">
        <v>0.1069</v>
      </c>
      <c r="F4029" s="344">
        <v>46.56</v>
      </c>
      <c r="G4029" s="360">
        <v>9.7100000000000006E-2</v>
      </c>
      <c r="H4029" s="344">
        <v>43.64</v>
      </c>
      <c r="I4029" s="360">
        <v>0.104</v>
      </c>
      <c r="J4029" s="344">
        <v>38.53</v>
      </c>
      <c r="K4029" s="360">
        <v>0.1173</v>
      </c>
      <c r="L4029" s="344">
        <v>35.65</v>
      </c>
      <c r="M4029" s="360">
        <v>0.1268</v>
      </c>
      <c r="N4029" s="344">
        <v>39.520000000000003</v>
      </c>
      <c r="O4029" s="360">
        <v>0.1144</v>
      </c>
      <c r="P4029" s="344">
        <v>37.94</v>
      </c>
      <c r="Q4029" s="360">
        <v>0.1191</v>
      </c>
      <c r="R4029" s="344">
        <v>41.41</v>
      </c>
    </row>
    <row r="4030" spans="1:18">
      <c r="A4030" s="296">
        <v>3009101</v>
      </c>
      <c r="B4030" s="343" t="s">
        <v>4059</v>
      </c>
      <c r="C4030" s="296" t="s">
        <v>26</v>
      </c>
      <c r="D4030" s="344">
        <v>96739.32</v>
      </c>
      <c r="E4030" s="360">
        <v>0.1206</v>
      </c>
      <c r="F4030" s="344">
        <v>41.95</v>
      </c>
      <c r="G4030" s="360">
        <v>0.1077</v>
      </c>
      <c r="H4030" s="344">
        <v>39.020000000000003</v>
      </c>
      <c r="I4030" s="360">
        <v>0.1164</v>
      </c>
      <c r="J4030" s="344">
        <v>33.950000000000003</v>
      </c>
      <c r="K4030" s="360">
        <v>0.1331</v>
      </c>
      <c r="L4030" s="344">
        <v>31.62</v>
      </c>
      <c r="M4030" s="360">
        <v>0.1429</v>
      </c>
      <c r="N4030" s="344">
        <v>34.9</v>
      </c>
      <c r="O4030" s="360">
        <v>0.1295</v>
      </c>
      <c r="P4030" s="344">
        <v>34.049999999999997</v>
      </c>
      <c r="Q4030" s="360">
        <v>0.13270000000000001</v>
      </c>
      <c r="R4030" s="344">
        <v>36.57</v>
      </c>
    </row>
    <row r="4031" spans="1:18">
      <c r="A4031" s="296">
        <v>3009246</v>
      </c>
      <c r="B4031" s="343" t="s">
        <v>4060</v>
      </c>
      <c r="C4031" s="296" t="s">
        <v>1835</v>
      </c>
      <c r="D4031" s="344">
        <v>949634.27</v>
      </c>
      <c r="E4031" s="360">
        <v>0</v>
      </c>
      <c r="F4031" s="344">
        <v>110.87</v>
      </c>
      <c r="G4031" s="360">
        <v>0</v>
      </c>
      <c r="H4031" s="344">
        <v>112.56</v>
      </c>
      <c r="I4031" s="360">
        <v>5.9999999999999995E-4</v>
      </c>
      <c r="J4031" s="344">
        <v>110.3</v>
      </c>
      <c r="K4031" s="360">
        <v>0</v>
      </c>
      <c r="L4031" s="344">
        <v>117.25</v>
      </c>
      <c r="M4031" s="360">
        <v>0</v>
      </c>
      <c r="N4031" s="344">
        <v>129.46</v>
      </c>
      <c r="O4031" s="360">
        <v>0</v>
      </c>
      <c r="P4031" s="344">
        <v>111.77</v>
      </c>
      <c r="Q4031" s="360">
        <v>0</v>
      </c>
      <c r="R4031" s="344">
        <v>129.69999999999999</v>
      </c>
    </row>
    <row r="4032" spans="1:18">
      <c r="A4032" s="296">
        <v>3009208</v>
      </c>
      <c r="B4032" s="343" t="s">
        <v>4061</v>
      </c>
      <c r="C4032" s="296" t="s">
        <v>1835</v>
      </c>
      <c r="D4032" s="344">
        <v>956137.58</v>
      </c>
      <c r="E4032" s="360">
        <v>0</v>
      </c>
      <c r="F4032" s="344">
        <v>78.569999999999993</v>
      </c>
      <c r="G4032" s="360">
        <v>0</v>
      </c>
      <c r="H4032" s="344">
        <v>78.92</v>
      </c>
      <c r="I4032" s="360">
        <v>8.9999999999999998E-4</v>
      </c>
      <c r="J4032" s="344">
        <v>77.430000000000007</v>
      </c>
      <c r="K4032" s="360">
        <v>0</v>
      </c>
      <c r="L4032" s="344">
        <v>82.13</v>
      </c>
      <c r="M4032" s="360">
        <v>0</v>
      </c>
      <c r="N4032" s="344">
        <v>88.06</v>
      </c>
      <c r="O4032" s="360">
        <v>0</v>
      </c>
      <c r="P4032" s="344">
        <v>77.83</v>
      </c>
      <c r="Q4032" s="360">
        <v>0</v>
      </c>
      <c r="R4032" s="344">
        <v>89.62</v>
      </c>
    </row>
    <row r="4033" spans="1:18">
      <c r="A4033" s="296">
        <v>3009308</v>
      </c>
      <c r="B4033" s="343" t="s">
        <v>4062</v>
      </c>
      <c r="C4033" s="296" t="s">
        <v>1835</v>
      </c>
      <c r="D4033" s="344">
        <v>1424347.01</v>
      </c>
      <c r="E4033" s="360">
        <v>0</v>
      </c>
      <c r="F4033" s="344">
        <v>66.5</v>
      </c>
      <c r="G4033" s="360">
        <v>0</v>
      </c>
      <c r="H4033" s="344">
        <v>67.31</v>
      </c>
      <c r="I4033" s="360">
        <v>1E-3</v>
      </c>
      <c r="J4033" s="344">
        <v>65.569999999999993</v>
      </c>
      <c r="K4033" s="360">
        <v>0</v>
      </c>
      <c r="L4033" s="344">
        <v>71</v>
      </c>
      <c r="M4033" s="360">
        <v>0</v>
      </c>
      <c r="N4033" s="344">
        <v>74.959999999999994</v>
      </c>
      <c r="O4033" s="360">
        <v>0</v>
      </c>
      <c r="P4033" s="344">
        <v>67.28</v>
      </c>
      <c r="Q4033" s="360">
        <v>0</v>
      </c>
      <c r="R4033" s="344">
        <v>76.77</v>
      </c>
    </row>
    <row r="4034" spans="1:18">
      <c r="A4034" s="296">
        <v>3009212</v>
      </c>
      <c r="B4034" s="343" t="s">
        <v>4063</v>
      </c>
      <c r="C4034" s="296" t="s">
        <v>1835</v>
      </c>
      <c r="D4034" s="344">
        <v>1434101.99</v>
      </c>
      <c r="E4034" s="360">
        <v>0</v>
      </c>
      <c r="F4034" s="344">
        <v>58.87</v>
      </c>
      <c r="G4034" s="360">
        <v>0</v>
      </c>
      <c r="H4034" s="344">
        <v>59.51</v>
      </c>
      <c r="I4034" s="360">
        <v>1.1999999999999999E-3</v>
      </c>
      <c r="J4034" s="344">
        <v>57.91</v>
      </c>
      <c r="K4034" s="360">
        <v>0</v>
      </c>
      <c r="L4034" s="344">
        <v>63.11</v>
      </c>
      <c r="M4034" s="360">
        <v>0</v>
      </c>
      <c r="N4034" s="344">
        <v>66.03</v>
      </c>
      <c r="O4034" s="360">
        <v>0</v>
      </c>
      <c r="P4034" s="344">
        <v>59.73</v>
      </c>
      <c r="Q4034" s="360">
        <v>0</v>
      </c>
      <c r="R4034" s="344">
        <v>67.84</v>
      </c>
    </row>
    <row r="4035" spans="1:18">
      <c r="A4035" s="296">
        <v>3009258</v>
      </c>
      <c r="B4035" s="343" t="s">
        <v>4064</v>
      </c>
      <c r="C4035" s="296" t="s">
        <v>1835</v>
      </c>
      <c r="D4035" s="344">
        <v>1437302.41</v>
      </c>
      <c r="E4035" s="360">
        <v>5.8599999999999999E-2</v>
      </c>
      <c r="F4035" s="344">
        <v>81.02</v>
      </c>
      <c r="G4035" s="360">
        <v>5.5800000000000002E-2</v>
      </c>
      <c r="H4035" s="344">
        <v>76.260000000000005</v>
      </c>
      <c r="I4035" s="360">
        <v>6.0199999999999997E-2</v>
      </c>
      <c r="J4035" s="344">
        <v>72.22</v>
      </c>
      <c r="K4035" s="360">
        <v>6.2600000000000003E-2</v>
      </c>
      <c r="L4035" s="344">
        <v>61.99</v>
      </c>
      <c r="M4035" s="360">
        <v>7.2900000000000006E-2</v>
      </c>
      <c r="N4035" s="344">
        <v>72.37</v>
      </c>
      <c r="O4035" s="360">
        <v>6.25E-2</v>
      </c>
      <c r="P4035" s="344">
        <v>63.1</v>
      </c>
      <c r="Q4035" s="360">
        <v>7.1599999999999997E-2</v>
      </c>
      <c r="R4035" s="344">
        <v>74.67</v>
      </c>
    </row>
    <row r="4036" spans="1:18">
      <c r="A4036" s="296">
        <v>3009266</v>
      </c>
      <c r="B4036" s="343" t="s">
        <v>4065</v>
      </c>
      <c r="C4036" s="296" t="s">
        <v>1835</v>
      </c>
      <c r="D4036" s="344">
        <v>1247759.02</v>
      </c>
      <c r="E4036" s="360">
        <v>7.5899999999999995E-2</v>
      </c>
      <c r="F4036" s="344">
        <v>63.11</v>
      </c>
      <c r="G4036" s="360">
        <v>7.1599999999999997E-2</v>
      </c>
      <c r="H4036" s="344">
        <v>60.15</v>
      </c>
      <c r="I4036" s="360">
        <v>7.6300000000000007E-2</v>
      </c>
      <c r="J4036" s="344">
        <v>54.97</v>
      </c>
      <c r="K4036" s="360">
        <v>8.2199999999999995E-2</v>
      </c>
      <c r="L4036" s="344">
        <v>49.87</v>
      </c>
      <c r="M4036" s="360">
        <v>9.06E-2</v>
      </c>
      <c r="N4036" s="344">
        <v>55.97</v>
      </c>
      <c r="O4036" s="360">
        <v>8.0799999999999997E-2</v>
      </c>
      <c r="P4036" s="344">
        <v>51.6</v>
      </c>
      <c r="Q4036" s="360">
        <v>8.7599999999999997E-2</v>
      </c>
      <c r="R4036" s="344">
        <v>58.62</v>
      </c>
    </row>
    <row r="4037" spans="1:18">
      <c r="A4037" s="296">
        <v>3009038</v>
      </c>
      <c r="B4037" s="343" t="s">
        <v>4066</v>
      </c>
      <c r="C4037" s="296" t="s">
        <v>1835</v>
      </c>
      <c r="D4037" s="344">
        <v>1468369.3</v>
      </c>
      <c r="E4037" s="360">
        <v>8.7800000000000003E-2</v>
      </c>
      <c r="F4037" s="344">
        <v>55.09</v>
      </c>
      <c r="G4037" s="360">
        <v>8.2000000000000003E-2</v>
      </c>
      <c r="H4037" s="344">
        <v>52.7</v>
      </c>
      <c r="I4037" s="360">
        <v>8.7099999999999997E-2</v>
      </c>
      <c r="J4037" s="344">
        <v>47.16</v>
      </c>
      <c r="K4037" s="360">
        <v>9.5799999999999996E-2</v>
      </c>
      <c r="L4037" s="344">
        <v>44.01</v>
      </c>
      <c r="M4037" s="360">
        <v>0.1027</v>
      </c>
      <c r="N4037" s="344">
        <v>48.43</v>
      </c>
      <c r="O4037" s="360">
        <v>9.3299999999999994E-2</v>
      </c>
      <c r="P4037" s="344">
        <v>45.99</v>
      </c>
      <c r="Q4037" s="360">
        <v>9.8299999999999998E-2</v>
      </c>
      <c r="R4037" s="344">
        <v>51.08</v>
      </c>
    </row>
    <row r="4038" spans="1:18">
      <c r="A4038" s="296">
        <v>3009046</v>
      </c>
      <c r="B4038" s="343" t="s">
        <v>4067</v>
      </c>
      <c r="C4038" s="296" t="s">
        <v>1835</v>
      </c>
      <c r="D4038" s="344">
        <v>1269388.3799999999</v>
      </c>
      <c r="E4038" s="360">
        <v>9.69E-2</v>
      </c>
      <c r="F4038" s="344">
        <v>50.35</v>
      </c>
      <c r="G4038" s="360">
        <v>8.9800000000000005E-2</v>
      </c>
      <c r="H4038" s="344">
        <v>48.13</v>
      </c>
      <c r="I4038" s="360">
        <v>9.5399999999999999E-2</v>
      </c>
      <c r="J4038" s="344">
        <v>42.51</v>
      </c>
      <c r="K4038" s="360">
        <v>0.10630000000000001</v>
      </c>
      <c r="L4038" s="344">
        <v>40.21</v>
      </c>
      <c r="M4038" s="360">
        <v>0.1124</v>
      </c>
      <c r="N4038" s="344">
        <v>43.85</v>
      </c>
      <c r="O4038" s="360">
        <v>0.1031</v>
      </c>
      <c r="P4038" s="344">
        <v>42.36</v>
      </c>
      <c r="Q4038" s="360">
        <v>0.1067</v>
      </c>
      <c r="R4038" s="344">
        <v>46.37</v>
      </c>
    </row>
    <row r="4039" spans="1:18">
      <c r="A4039" s="296">
        <v>3009274</v>
      </c>
      <c r="B4039" s="343" t="s">
        <v>4068</v>
      </c>
      <c r="C4039" s="296" t="s">
        <v>1835</v>
      </c>
      <c r="D4039" s="344">
        <v>2156645.41</v>
      </c>
      <c r="E4039" s="360">
        <v>0</v>
      </c>
      <c r="F4039" s="344">
        <v>248.39</v>
      </c>
      <c r="G4039" s="360">
        <v>0</v>
      </c>
      <c r="H4039" s="344">
        <v>293.32</v>
      </c>
      <c r="I4039" s="360">
        <v>4.0000000000000002E-4</v>
      </c>
      <c r="J4039" s="344">
        <v>262.14999999999998</v>
      </c>
      <c r="K4039" s="360">
        <v>0</v>
      </c>
      <c r="L4039" s="344">
        <v>350.28</v>
      </c>
      <c r="M4039" s="360">
        <v>0</v>
      </c>
      <c r="N4039" s="344">
        <v>356.16</v>
      </c>
      <c r="O4039" s="360">
        <v>0</v>
      </c>
      <c r="P4039" s="344">
        <v>339.09</v>
      </c>
      <c r="Q4039" s="360">
        <v>0</v>
      </c>
      <c r="R4039" s="344">
        <v>366.96</v>
      </c>
    </row>
    <row r="4040" spans="1:18">
      <c r="A4040" s="296">
        <v>3009054</v>
      </c>
      <c r="B4040" s="343" t="s">
        <v>4069</v>
      </c>
      <c r="C4040" s="296" t="s">
        <v>1835</v>
      </c>
      <c r="D4040" s="344">
        <v>2203285.86</v>
      </c>
      <c r="E4040" s="360">
        <v>0</v>
      </c>
      <c r="F4040" s="344">
        <v>179.86</v>
      </c>
      <c r="G4040" s="360">
        <v>0</v>
      </c>
      <c r="H4040" s="344">
        <v>209.33</v>
      </c>
      <c r="I4040" s="360">
        <v>5.9999999999999995E-4</v>
      </c>
      <c r="J4040" s="344">
        <v>188.06</v>
      </c>
      <c r="K4040" s="360">
        <v>0</v>
      </c>
      <c r="L4040" s="344">
        <v>245.53</v>
      </c>
      <c r="M4040" s="360">
        <v>0</v>
      </c>
      <c r="N4040" s="344">
        <v>246.3</v>
      </c>
      <c r="O4040" s="360">
        <v>0</v>
      </c>
      <c r="P4040" s="344">
        <v>236.96</v>
      </c>
      <c r="Q4040" s="360">
        <v>0</v>
      </c>
      <c r="R4040" s="344">
        <v>256.99</v>
      </c>
    </row>
    <row r="4041" spans="1:18">
      <c r="A4041" s="296">
        <v>3009235</v>
      </c>
      <c r="B4041" s="343" t="s">
        <v>4070</v>
      </c>
      <c r="C4041" s="296" t="s">
        <v>1835</v>
      </c>
      <c r="D4041" s="344">
        <v>1406222.75</v>
      </c>
      <c r="E4041" s="360">
        <v>0</v>
      </c>
      <c r="F4041" s="344">
        <v>134.33000000000001</v>
      </c>
      <c r="G4041" s="360">
        <v>0</v>
      </c>
      <c r="H4041" s="344">
        <v>154.16</v>
      </c>
      <c r="I4041" s="360">
        <v>8.0000000000000004E-4</v>
      </c>
      <c r="J4041" s="344">
        <v>139.18</v>
      </c>
      <c r="K4041" s="360">
        <v>0</v>
      </c>
      <c r="L4041" s="344">
        <v>177.82</v>
      </c>
      <c r="M4041" s="360">
        <v>0</v>
      </c>
      <c r="N4041" s="344">
        <v>176.1</v>
      </c>
      <c r="O4041" s="360">
        <v>0</v>
      </c>
      <c r="P4041" s="344">
        <v>171.13</v>
      </c>
      <c r="Q4041" s="360">
        <v>0</v>
      </c>
      <c r="R4041" s="344">
        <v>185.94</v>
      </c>
    </row>
    <row r="4042" spans="1:18">
      <c r="A4042" s="296">
        <v>3009023</v>
      </c>
      <c r="B4042" s="343" t="s">
        <v>4071</v>
      </c>
      <c r="C4042" s="296" t="s">
        <v>1835</v>
      </c>
      <c r="D4042" s="344">
        <v>1412511.55</v>
      </c>
      <c r="E4042" s="360">
        <v>3.8899999999999997E-2</v>
      </c>
      <c r="F4042" s="344">
        <v>138.61000000000001</v>
      </c>
      <c r="G4042" s="360">
        <v>3.2599999999999997E-2</v>
      </c>
      <c r="H4042" s="344">
        <v>127.11</v>
      </c>
      <c r="I4042" s="360">
        <v>3.5999999999999997E-2</v>
      </c>
      <c r="J4042" s="344">
        <v>100.38</v>
      </c>
      <c r="K4042" s="360">
        <v>4.4999999999999998E-2</v>
      </c>
      <c r="L4042" s="344">
        <v>99.81</v>
      </c>
      <c r="M4042" s="360">
        <v>4.53E-2</v>
      </c>
      <c r="N4042" s="344">
        <v>106.25</v>
      </c>
      <c r="O4042" s="360">
        <v>4.2500000000000003E-2</v>
      </c>
      <c r="P4042" s="344">
        <v>113.53</v>
      </c>
      <c r="Q4042" s="360">
        <v>3.9800000000000002E-2</v>
      </c>
      <c r="R4042" s="344">
        <v>113.98</v>
      </c>
    </row>
    <row r="4043" spans="1:18">
      <c r="A4043" s="296">
        <v>3009231</v>
      </c>
      <c r="B4043" s="343" t="s">
        <v>4072</v>
      </c>
      <c r="C4043" s="296" t="s">
        <v>1835</v>
      </c>
      <c r="D4043" s="344">
        <v>2107486.7999999998</v>
      </c>
      <c r="E4043" s="360">
        <v>4.0800000000000003E-2</v>
      </c>
      <c r="F4043" s="344">
        <v>133.88</v>
      </c>
      <c r="G4043" s="360">
        <v>3.3799999999999997E-2</v>
      </c>
      <c r="H4043" s="344">
        <v>121.92</v>
      </c>
      <c r="I4043" s="360">
        <v>3.7499999999999999E-2</v>
      </c>
      <c r="J4043" s="344">
        <v>95.53</v>
      </c>
      <c r="K4043" s="360">
        <v>4.7300000000000002E-2</v>
      </c>
      <c r="L4043" s="344">
        <v>94.86</v>
      </c>
      <c r="M4043" s="360">
        <v>4.7600000000000003E-2</v>
      </c>
      <c r="N4043" s="344">
        <v>101.15</v>
      </c>
      <c r="O4043" s="360">
        <v>4.4699999999999997E-2</v>
      </c>
      <c r="P4043" s="344">
        <v>108.74</v>
      </c>
      <c r="Q4043" s="360">
        <v>4.1599999999999998E-2</v>
      </c>
      <c r="R4043" s="344">
        <v>108.35</v>
      </c>
    </row>
    <row r="4044" spans="1:18">
      <c r="A4044" s="296">
        <v>3009019</v>
      </c>
      <c r="B4044" s="343" t="s">
        <v>4073</v>
      </c>
      <c r="C4044" s="296" t="s">
        <v>1835</v>
      </c>
      <c r="D4044" s="344">
        <v>2119426.54</v>
      </c>
      <c r="E4044" s="360">
        <v>4.2299999999999997E-2</v>
      </c>
      <c r="F4044" s="344">
        <v>130.29</v>
      </c>
      <c r="G4044" s="360">
        <v>3.4700000000000002E-2</v>
      </c>
      <c r="H4044" s="344">
        <v>117.79</v>
      </c>
      <c r="I4044" s="360">
        <v>3.8800000000000001E-2</v>
      </c>
      <c r="J4044" s="344">
        <v>91.81</v>
      </c>
      <c r="K4044" s="360">
        <v>4.9200000000000001E-2</v>
      </c>
      <c r="L4044" s="344">
        <v>90.74</v>
      </c>
      <c r="M4044" s="360">
        <v>4.9799999999999997E-2</v>
      </c>
      <c r="N4044" s="344">
        <v>97.13</v>
      </c>
      <c r="O4044" s="360">
        <v>4.65E-2</v>
      </c>
      <c r="P4044" s="344">
        <v>104.74</v>
      </c>
      <c r="Q4044" s="360">
        <v>4.3200000000000002E-2</v>
      </c>
      <c r="R4044" s="344">
        <v>103.79</v>
      </c>
    </row>
    <row r="4045" spans="1:18">
      <c r="A4045" s="296">
        <v>3009289</v>
      </c>
      <c r="B4045" s="343" t="s">
        <v>4074</v>
      </c>
      <c r="C4045" s="296" t="s">
        <v>1835</v>
      </c>
      <c r="D4045" s="344">
        <v>1844559.26</v>
      </c>
      <c r="E4045" s="360">
        <v>4.5499999999999999E-2</v>
      </c>
      <c r="F4045" s="344">
        <v>123.64</v>
      </c>
      <c r="G4045" s="360">
        <v>3.6600000000000001E-2</v>
      </c>
      <c r="H4045" s="344">
        <v>110.24</v>
      </c>
      <c r="I4045" s="360">
        <v>4.1500000000000002E-2</v>
      </c>
      <c r="J4045" s="344">
        <v>84.95</v>
      </c>
      <c r="K4045" s="360">
        <v>5.3199999999999997E-2</v>
      </c>
      <c r="L4045" s="344">
        <v>83.28</v>
      </c>
      <c r="M4045" s="360">
        <v>5.4300000000000001E-2</v>
      </c>
      <c r="N4045" s="344">
        <v>89.77</v>
      </c>
      <c r="O4045" s="360">
        <v>5.04E-2</v>
      </c>
      <c r="P4045" s="344">
        <v>97.5</v>
      </c>
      <c r="Q4045" s="360">
        <v>4.6399999999999997E-2</v>
      </c>
      <c r="R4045" s="344">
        <v>95.5</v>
      </c>
    </row>
    <row r="4046" spans="1:18">
      <c r="A4046" s="296">
        <v>3009014</v>
      </c>
      <c r="B4046" s="343" t="s">
        <v>4075</v>
      </c>
      <c r="C4046" s="296" t="s">
        <v>1835</v>
      </c>
      <c r="D4046" s="344">
        <v>1872980.01</v>
      </c>
      <c r="E4046" s="360">
        <v>3.6900000000000002E-2</v>
      </c>
      <c r="F4046" s="344">
        <v>144.43</v>
      </c>
      <c r="G4046" s="360">
        <v>3.1300000000000001E-2</v>
      </c>
      <c r="H4046" s="344">
        <v>133.33000000000001</v>
      </c>
      <c r="I4046" s="360">
        <v>3.4299999999999997E-2</v>
      </c>
      <c r="J4046" s="344">
        <v>106.25</v>
      </c>
      <c r="K4046" s="360">
        <v>4.2500000000000003E-2</v>
      </c>
      <c r="L4046" s="344">
        <v>105.64</v>
      </c>
      <c r="M4046" s="360">
        <v>4.2799999999999998E-2</v>
      </c>
      <c r="N4046" s="344">
        <v>112.39</v>
      </c>
      <c r="O4046" s="360">
        <v>4.02E-2</v>
      </c>
      <c r="P4046" s="344">
        <v>119.16</v>
      </c>
      <c r="Q4046" s="360">
        <v>3.7900000000000003E-2</v>
      </c>
      <c r="R4046" s="344">
        <v>120.68</v>
      </c>
    </row>
    <row r="4047" spans="1:18">
      <c r="A4047" s="296">
        <v>3009293</v>
      </c>
      <c r="B4047" s="343" t="s">
        <v>4076</v>
      </c>
      <c r="C4047" s="296" t="s">
        <v>1835</v>
      </c>
      <c r="D4047" s="344">
        <v>2766841.7</v>
      </c>
      <c r="E4047" s="360">
        <v>6.0600000000000001E-2</v>
      </c>
      <c r="F4047" s="344">
        <v>84.09</v>
      </c>
      <c r="G4047" s="360">
        <v>5.3800000000000001E-2</v>
      </c>
      <c r="H4047" s="344">
        <v>79.88</v>
      </c>
      <c r="I4047" s="360">
        <v>5.7200000000000001E-2</v>
      </c>
      <c r="J4047" s="344">
        <v>65.819999999999993</v>
      </c>
      <c r="K4047" s="360">
        <v>6.8699999999999997E-2</v>
      </c>
      <c r="L4047" s="344">
        <v>65.930000000000007</v>
      </c>
      <c r="M4047" s="360">
        <v>6.8599999999999994E-2</v>
      </c>
      <c r="N4047" s="344">
        <v>69.47</v>
      </c>
      <c r="O4047" s="360">
        <v>6.5100000000000005E-2</v>
      </c>
      <c r="P4047" s="344">
        <v>72.099999999999994</v>
      </c>
      <c r="Q4047" s="360">
        <v>6.2700000000000006E-2</v>
      </c>
      <c r="R4047" s="344">
        <v>74.84</v>
      </c>
    </row>
    <row r="4048" spans="1:18">
      <c r="A4048" s="296">
        <v>3009226</v>
      </c>
      <c r="B4048" s="343" t="s">
        <v>4077</v>
      </c>
      <c r="C4048" s="296" t="s">
        <v>1835</v>
      </c>
      <c r="D4048" s="344">
        <v>2809473.12</v>
      </c>
      <c r="E4048" s="360">
        <v>6.4199999999999993E-2</v>
      </c>
      <c r="F4048" s="344">
        <v>80.19</v>
      </c>
      <c r="G4048" s="360">
        <v>5.6399999999999999E-2</v>
      </c>
      <c r="H4048" s="344">
        <v>75.709999999999994</v>
      </c>
      <c r="I4048" s="360">
        <v>6.0400000000000002E-2</v>
      </c>
      <c r="J4048" s="344">
        <v>61.85</v>
      </c>
      <c r="K4048" s="360">
        <v>7.3099999999999998E-2</v>
      </c>
      <c r="L4048" s="344">
        <v>62.05</v>
      </c>
      <c r="M4048" s="360">
        <v>7.2800000000000004E-2</v>
      </c>
      <c r="N4048" s="344">
        <v>65.37</v>
      </c>
      <c r="O4048" s="360">
        <v>6.9099999999999995E-2</v>
      </c>
      <c r="P4048" s="344">
        <v>68.36</v>
      </c>
      <c r="Q4048" s="360">
        <v>6.6100000000000006E-2</v>
      </c>
      <c r="R4048" s="344">
        <v>70.36</v>
      </c>
    </row>
    <row r="4049" spans="1:18">
      <c r="A4049" s="296">
        <v>3009102</v>
      </c>
      <c r="B4049" s="343" t="s">
        <v>4078</v>
      </c>
      <c r="C4049" s="296" t="s">
        <v>26</v>
      </c>
      <c r="D4049" s="344">
        <v>67645.72</v>
      </c>
      <c r="E4049" s="360">
        <v>6.7199999999999996E-2</v>
      </c>
      <c r="F4049" s="344">
        <v>77.41</v>
      </c>
      <c r="G4049" s="360">
        <v>5.8400000000000001E-2</v>
      </c>
      <c r="H4049" s="344">
        <v>72.58</v>
      </c>
      <c r="I4049" s="360">
        <v>6.3E-2</v>
      </c>
      <c r="J4049" s="344">
        <v>58.99</v>
      </c>
      <c r="K4049" s="360">
        <v>7.6600000000000001E-2</v>
      </c>
      <c r="L4049" s="344">
        <v>58.97</v>
      </c>
      <c r="M4049" s="360">
        <v>7.6600000000000001E-2</v>
      </c>
      <c r="N4049" s="344">
        <v>62.3</v>
      </c>
      <c r="O4049" s="360">
        <v>7.2599999999999998E-2</v>
      </c>
      <c r="P4049" s="344">
        <v>65.37</v>
      </c>
      <c r="Q4049" s="360">
        <v>6.9099999999999995E-2</v>
      </c>
      <c r="R4049" s="344">
        <v>66.92</v>
      </c>
    </row>
    <row r="4050" spans="1:18">
      <c r="A4050" s="296">
        <v>3009297</v>
      </c>
      <c r="B4050" s="343" t="s">
        <v>4079</v>
      </c>
      <c r="C4050" s="296" t="s">
        <v>1835</v>
      </c>
      <c r="D4050" s="344">
        <v>1280276.97</v>
      </c>
      <c r="E4050" s="360">
        <v>7.3599999999999999E-2</v>
      </c>
      <c r="F4050" s="344">
        <v>72.16</v>
      </c>
      <c r="G4050" s="360">
        <v>6.2600000000000003E-2</v>
      </c>
      <c r="H4050" s="344">
        <v>66.739999999999995</v>
      </c>
      <c r="I4050" s="360">
        <v>6.8500000000000005E-2</v>
      </c>
      <c r="J4050" s="344">
        <v>53.62</v>
      </c>
      <c r="K4050" s="360">
        <v>8.43E-2</v>
      </c>
      <c r="L4050" s="344">
        <v>53.32</v>
      </c>
      <c r="M4050" s="360">
        <v>8.48E-2</v>
      </c>
      <c r="N4050" s="344">
        <v>56.6</v>
      </c>
      <c r="O4050" s="360">
        <v>7.9899999999999999E-2</v>
      </c>
      <c r="P4050" s="344">
        <v>59.89</v>
      </c>
      <c r="Q4050" s="360">
        <v>7.5499999999999998E-2</v>
      </c>
      <c r="R4050" s="344">
        <v>60.57</v>
      </c>
    </row>
    <row r="4051" spans="1:18">
      <c r="A4051" s="296">
        <v>3009027</v>
      </c>
      <c r="B4051" s="343" t="s">
        <v>4080</v>
      </c>
      <c r="C4051" s="296" t="s">
        <v>1835</v>
      </c>
      <c r="D4051" s="344">
        <v>1286780.2</v>
      </c>
      <c r="E4051" s="360">
        <v>5.67E-2</v>
      </c>
      <c r="F4051" s="344">
        <v>88.93</v>
      </c>
      <c r="G4051" s="360">
        <v>5.0799999999999998E-2</v>
      </c>
      <c r="H4051" s="344">
        <v>84.91</v>
      </c>
      <c r="I4051" s="360">
        <v>5.3800000000000001E-2</v>
      </c>
      <c r="J4051" s="344">
        <v>70.67</v>
      </c>
      <c r="K4051" s="360">
        <v>6.4000000000000001E-2</v>
      </c>
      <c r="L4051" s="344">
        <v>70.489999999999995</v>
      </c>
      <c r="M4051" s="360">
        <v>6.4100000000000004E-2</v>
      </c>
      <c r="N4051" s="344">
        <v>74.47</v>
      </c>
      <c r="O4051" s="360">
        <v>6.0699999999999997E-2</v>
      </c>
      <c r="P4051" s="344">
        <v>76.5</v>
      </c>
      <c r="Q4051" s="360">
        <v>5.91E-2</v>
      </c>
      <c r="R4051" s="344">
        <v>80.2</v>
      </c>
    </row>
    <row r="4052" spans="1:18">
      <c r="A4052" s="296">
        <v>3009305</v>
      </c>
      <c r="B4052" s="343" t="s">
        <v>4081</v>
      </c>
      <c r="C4052" s="296" t="s">
        <v>1835</v>
      </c>
      <c r="D4052" s="344">
        <v>1920310.32</v>
      </c>
      <c r="E4052" s="360">
        <v>0</v>
      </c>
      <c r="F4052" s="344">
        <v>91.53</v>
      </c>
      <c r="G4052" s="360">
        <v>0</v>
      </c>
      <c r="H4052" s="344">
        <v>86.96</v>
      </c>
      <c r="I4052" s="360">
        <v>2.0000000000000001E-4</v>
      </c>
      <c r="J4052" s="344">
        <v>75.63</v>
      </c>
      <c r="K4052" s="360">
        <v>0</v>
      </c>
      <c r="L4052" s="344">
        <v>76.02</v>
      </c>
      <c r="M4052" s="360">
        <v>0</v>
      </c>
      <c r="N4052" s="344">
        <v>80.34</v>
      </c>
      <c r="O4052" s="360">
        <v>0</v>
      </c>
      <c r="P4052" s="344">
        <v>79.19</v>
      </c>
      <c r="Q4052" s="360">
        <v>0</v>
      </c>
      <c r="R4052" s="344">
        <v>85.31</v>
      </c>
    </row>
    <row r="4053" spans="1:18">
      <c r="A4053" s="296">
        <v>3009031</v>
      </c>
      <c r="B4053" s="343" t="s">
        <v>4082</v>
      </c>
      <c r="C4053" s="296" t="s">
        <v>1835</v>
      </c>
      <c r="D4053" s="344">
        <v>1930064.99</v>
      </c>
      <c r="E4053" s="360">
        <v>0</v>
      </c>
      <c r="F4053" s="344">
        <v>87.64</v>
      </c>
      <c r="G4053" s="360">
        <v>0</v>
      </c>
      <c r="H4053" s="344">
        <v>83.24</v>
      </c>
      <c r="I4053" s="360">
        <v>2.0000000000000001E-4</v>
      </c>
      <c r="J4053" s="344">
        <v>71.849999999999994</v>
      </c>
      <c r="K4053" s="360">
        <v>0</v>
      </c>
      <c r="L4053" s="344">
        <v>72.44</v>
      </c>
      <c r="M4053" s="360">
        <v>0</v>
      </c>
      <c r="N4053" s="344">
        <v>76.39</v>
      </c>
      <c r="O4053" s="360">
        <v>0</v>
      </c>
      <c r="P4053" s="344">
        <v>75.84</v>
      </c>
      <c r="Q4053" s="360">
        <v>0</v>
      </c>
      <c r="R4053" s="344">
        <v>81.290000000000006</v>
      </c>
    </row>
    <row r="4054" spans="1:18">
      <c r="A4054" s="296">
        <v>3009255</v>
      </c>
      <c r="B4054" s="343" t="s">
        <v>4083</v>
      </c>
      <c r="C4054" s="296" t="s">
        <v>1835</v>
      </c>
      <c r="D4054" s="344">
        <v>1835208.05</v>
      </c>
      <c r="E4054" s="360">
        <v>0</v>
      </c>
      <c r="F4054" s="344">
        <v>84.85</v>
      </c>
      <c r="G4054" s="360">
        <v>0</v>
      </c>
      <c r="H4054" s="344">
        <v>80.55</v>
      </c>
      <c r="I4054" s="360">
        <v>2.0000000000000001E-4</v>
      </c>
      <c r="J4054" s="344">
        <v>69.13</v>
      </c>
      <c r="K4054" s="360">
        <v>0</v>
      </c>
      <c r="L4054" s="344">
        <v>69.87</v>
      </c>
      <c r="M4054" s="360">
        <v>0</v>
      </c>
      <c r="N4054" s="344">
        <v>73.56</v>
      </c>
      <c r="O4054" s="360">
        <v>0</v>
      </c>
      <c r="P4054" s="344">
        <v>73.45</v>
      </c>
      <c r="Q4054" s="360">
        <v>0</v>
      </c>
      <c r="R4054" s="344">
        <v>78.41</v>
      </c>
    </row>
    <row r="4055" spans="1:18">
      <c r="A4055" s="296">
        <v>3009263</v>
      </c>
      <c r="B4055" s="343" t="s">
        <v>4084</v>
      </c>
      <c r="C4055" s="296" t="s">
        <v>1835</v>
      </c>
      <c r="D4055" s="344">
        <v>1717394.5</v>
      </c>
      <c r="E4055" s="360">
        <v>0</v>
      </c>
      <c r="F4055" s="344">
        <v>78.95</v>
      </c>
      <c r="G4055" s="360">
        <v>0</v>
      </c>
      <c r="H4055" s="344">
        <v>75.09</v>
      </c>
      <c r="I4055" s="360">
        <v>2.9999999999999997E-4</v>
      </c>
      <c r="J4055" s="344">
        <v>63.45</v>
      </c>
      <c r="K4055" s="360">
        <v>0</v>
      </c>
      <c r="L4055" s="344">
        <v>64.680000000000007</v>
      </c>
      <c r="M4055" s="360">
        <v>0</v>
      </c>
      <c r="N4055" s="344">
        <v>67.680000000000007</v>
      </c>
      <c r="O4055" s="360">
        <v>0</v>
      </c>
      <c r="P4055" s="344">
        <v>68.66</v>
      </c>
      <c r="Q4055" s="360">
        <v>0</v>
      </c>
      <c r="R4055" s="344">
        <v>72.569999999999993</v>
      </c>
    </row>
    <row r="4056" spans="1:18">
      <c r="A4056" s="296">
        <v>3009035</v>
      </c>
      <c r="B4056" s="343" t="s">
        <v>4085</v>
      </c>
      <c r="C4056" s="296" t="s">
        <v>1835</v>
      </c>
      <c r="D4056" s="344">
        <v>1869626.98</v>
      </c>
      <c r="E4056" s="360">
        <v>0</v>
      </c>
      <c r="F4056" s="344">
        <v>189.23</v>
      </c>
      <c r="G4056" s="360">
        <v>0</v>
      </c>
      <c r="H4056" s="344">
        <v>179.05</v>
      </c>
      <c r="I4056" s="360">
        <v>4.0000000000000002E-4</v>
      </c>
      <c r="J4056" s="344">
        <v>170.12</v>
      </c>
      <c r="K4056" s="360">
        <v>0</v>
      </c>
      <c r="L4056" s="344">
        <v>169.58</v>
      </c>
      <c r="M4056" s="360">
        <v>0</v>
      </c>
      <c r="N4056" s="344">
        <v>180.89</v>
      </c>
      <c r="O4056" s="360">
        <v>0</v>
      </c>
      <c r="P4056" s="344">
        <v>165.06</v>
      </c>
      <c r="Q4056" s="360">
        <v>0</v>
      </c>
      <c r="R4056" s="344">
        <v>186.14</v>
      </c>
    </row>
    <row r="4057" spans="1:18">
      <c r="A4057" s="296">
        <v>3009043</v>
      </c>
      <c r="B4057" s="343" t="s">
        <v>4086</v>
      </c>
      <c r="C4057" s="296" t="s">
        <v>1835</v>
      </c>
      <c r="D4057" s="344">
        <v>1745947.33</v>
      </c>
      <c r="E4057" s="360">
        <v>0</v>
      </c>
      <c r="F4057" s="344">
        <v>125.7</v>
      </c>
      <c r="G4057" s="360">
        <v>0</v>
      </c>
      <c r="H4057" s="344">
        <v>119.88</v>
      </c>
      <c r="I4057" s="360">
        <v>5.9999999999999995E-4</v>
      </c>
      <c r="J4057" s="344">
        <v>108.88</v>
      </c>
      <c r="K4057" s="360">
        <v>0</v>
      </c>
      <c r="L4057" s="344">
        <v>110.58</v>
      </c>
      <c r="M4057" s="360">
        <v>0</v>
      </c>
      <c r="N4057" s="344">
        <v>116.29</v>
      </c>
      <c r="O4057" s="360">
        <v>0</v>
      </c>
      <c r="P4057" s="344">
        <v>110.93</v>
      </c>
      <c r="Q4057" s="360">
        <v>0</v>
      </c>
      <c r="R4057" s="344">
        <v>121.78</v>
      </c>
    </row>
    <row r="4058" spans="1:18">
      <c r="A4058" s="296">
        <v>3009271</v>
      </c>
      <c r="B4058" s="343" t="s">
        <v>4087</v>
      </c>
      <c r="C4058" s="296" t="s">
        <v>1835</v>
      </c>
      <c r="D4058" s="344">
        <v>2753503.04</v>
      </c>
      <c r="E4058" s="360">
        <v>0</v>
      </c>
      <c r="F4058" s="344">
        <v>105.72</v>
      </c>
      <c r="G4058" s="360">
        <v>0</v>
      </c>
      <c r="H4058" s="344">
        <v>100.73</v>
      </c>
      <c r="I4058" s="360">
        <v>6.9999999999999999E-4</v>
      </c>
      <c r="J4058" s="344">
        <v>89.44</v>
      </c>
      <c r="K4058" s="360">
        <v>0</v>
      </c>
      <c r="L4058" s="344">
        <v>91.36</v>
      </c>
      <c r="M4058" s="360">
        <v>0</v>
      </c>
      <c r="N4058" s="344">
        <v>95.66</v>
      </c>
      <c r="O4058" s="360">
        <v>0</v>
      </c>
      <c r="P4058" s="344">
        <v>93.17</v>
      </c>
      <c r="Q4058" s="360">
        <v>0</v>
      </c>
      <c r="R4058" s="344">
        <v>100.88</v>
      </c>
    </row>
    <row r="4059" spans="1:18">
      <c r="A4059" s="296">
        <v>3009051</v>
      </c>
      <c r="B4059" s="343" t="s">
        <v>4088</v>
      </c>
      <c r="C4059" s="296" t="s">
        <v>1835</v>
      </c>
      <c r="D4059" s="344">
        <v>2805171.54</v>
      </c>
      <c r="E4059" s="360">
        <v>0</v>
      </c>
      <c r="F4059" s="344">
        <v>95.64</v>
      </c>
      <c r="G4059" s="360">
        <v>0</v>
      </c>
      <c r="H4059" s="344">
        <v>91.09</v>
      </c>
      <c r="I4059" s="360">
        <v>8.0000000000000004E-4</v>
      </c>
      <c r="J4059" s="344">
        <v>79.64</v>
      </c>
      <c r="K4059" s="360">
        <v>0</v>
      </c>
      <c r="L4059" s="344">
        <v>81.69</v>
      </c>
      <c r="M4059" s="360">
        <v>0</v>
      </c>
      <c r="N4059" s="344">
        <v>85.26</v>
      </c>
      <c r="O4059" s="360">
        <v>0</v>
      </c>
      <c r="P4059" s="344">
        <v>84.23</v>
      </c>
      <c r="Q4059" s="360">
        <v>0</v>
      </c>
      <c r="R4059" s="344">
        <v>90.35</v>
      </c>
    </row>
    <row r="4060" spans="1:18">
      <c r="A4060" s="296">
        <v>3009103</v>
      </c>
      <c r="B4060" s="343" t="s">
        <v>4089</v>
      </c>
      <c r="C4060" s="296" t="s">
        <v>26</v>
      </c>
      <c r="D4060" s="344">
        <v>135567</v>
      </c>
      <c r="E4060" s="360">
        <v>0</v>
      </c>
      <c r="F4060" s="344">
        <v>79.52</v>
      </c>
      <c r="G4060" s="360">
        <v>0</v>
      </c>
      <c r="H4060" s="344">
        <v>72.25</v>
      </c>
      <c r="I4060" s="360">
        <v>2.9999999999999997E-4</v>
      </c>
      <c r="J4060" s="344">
        <v>62.92</v>
      </c>
      <c r="K4060" s="360">
        <v>0</v>
      </c>
      <c r="L4060" s="344">
        <v>60.52</v>
      </c>
      <c r="M4060" s="360">
        <v>0</v>
      </c>
      <c r="N4060" s="344">
        <v>66.14</v>
      </c>
      <c r="O4060" s="360">
        <v>0</v>
      </c>
      <c r="P4060" s="344">
        <v>64.09</v>
      </c>
      <c r="Q4060" s="360">
        <v>0</v>
      </c>
      <c r="R4060" s="344">
        <v>68.73</v>
      </c>
    </row>
    <row r="4061" spans="1:18">
      <c r="A4061" s="296">
        <v>3009247</v>
      </c>
      <c r="B4061" s="343" t="s">
        <v>4090</v>
      </c>
      <c r="C4061" s="296" t="s">
        <v>1835</v>
      </c>
      <c r="D4061" s="344">
        <v>1273788.3899999999</v>
      </c>
      <c r="E4061" s="360">
        <v>0</v>
      </c>
      <c r="F4061" s="344">
        <v>76.05</v>
      </c>
      <c r="G4061" s="360">
        <v>0</v>
      </c>
      <c r="H4061" s="344">
        <v>69.03</v>
      </c>
      <c r="I4061" s="360">
        <v>2.9999999999999997E-4</v>
      </c>
      <c r="J4061" s="344">
        <v>59.58</v>
      </c>
      <c r="K4061" s="360">
        <v>0</v>
      </c>
      <c r="L4061" s="344">
        <v>57.46</v>
      </c>
      <c r="M4061" s="360">
        <v>0</v>
      </c>
      <c r="N4061" s="344">
        <v>62.68</v>
      </c>
      <c r="O4061" s="360">
        <v>0</v>
      </c>
      <c r="P4061" s="344">
        <v>61.26</v>
      </c>
      <c r="Q4061" s="360">
        <v>0</v>
      </c>
      <c r="R4061" s="344">
        <v>65.28</v>
      </c>
    </row>
    <row r="4062" spans="1:18">
      <c r="A4062" s="296">
        <v>3009209</v>
      </c>
      <c r="B4062" s="343" t="s">
        <v>4091</v>
      </c>
      <c r="C4062" s="296" t="s">
        <v>1835</v>
      </c>
      <c r="D4062" s="344">
        <v>1280291.71</v>
      </c>
      <c r="E4062" s="360">
        <v>0</v>
      </c>
      <c r="F4062" s="344">
        <v>73.540000000000006</v>
      </c>
      <c r="G4062" s="360">
        <v>0</v>
      </c>
      <c r="H4062" s="344">
        <v>66.69</v>
      </c>
      <c r="I4062" s="360">
        <v>2.9999999999999997E-4</v>
      </c>
      <c r="J4062" s="344">
        <v>57.16</v>
      </c>
      <c r="K4062" s="360">
        <v>0</v>
      </c>
      <c r="L4062" s="344">
        <v>55.25</v>
      </c>
      <c r="M4062" s="360">
        <v>0</v>
      </c>
      <c r="N4062" s="344">
        <v>60.17</v>
      </c>
      <c r="O4062" s="360">
        <v>0</v>
      </c>
      <c r="P4062" s="344">
        <v>59.22</v>
      </c>
      <c r="Q4062" s="360">
        <v>0</v>
      </c>
      <c r="R4062" s="344">
        <v>62.78</v>
      </c>
    </row>
    <row r="4063" spans="1:18">
      <c r="A4063" s="296">
        <v>3009309</v>
      </c>
      <c r="B4063" s="343" t="s">
        <v>4092</v>
      </c>
      <c r="C4063" s="296" t="s">
        <v>1835</v>
      </c>
      <c r="D4063" s="344">
        <v>1910578.39</v>
      </c>
      <c r="E4063" s="360">
        <v>0</v>
      </c>
      <c r="F4063" s="344">
        <v>68.040000000000006</v>
      </c>
      <c r="G4063" s="360">
        <v>0</v>
      </c>
      <c r="H4063" s="344">
        <v>61.72</v>
      </c>
      <c r="I4063" s="360">
        <v>2.9999999999999997E-4</v>
      </c>
      <c r="J4063" s="344">
        <v>51.9</v>
      </c>
      <c r="K4063" s="360">
        <v>0</v>
      </c>
      <c r="L4063" s="344">
        <v>50.59</v>
      </c>
      <c r="M4063" s="360">
        <v>0</v>
      </c>
      <c r="N4063" s="344">
        <v>54.78</v>
      </c>
      <c r="O4063" s="360">
        <v>0</v>
      </c>
      <c r="P4063" s="344">
        <v>54.94</v>
      </c>
      <c r="Q4063" s="360">
        <v>0</v>
      </c>
      <c r="R4063" s="344">
        <v>57.5</v>
      </c>
    </row>
    <row r="4064" spans="1:18">
      <c r="A4064" s="296">
        <v>3009213</v>
      </c>
      <c r="B4064" s="343" t="s">
        <v>4093</v>
      </c>
      <c r="C4064" s="296" t="s">
        <v>1835</v>
      </c>
      <c r="D4064" s="344">
        <v>1920333.37</v>
      </c>
      <c r="E4064" s="360">
        <v>0</v>
      </c>
      <c r="F4064" s="344">
        <v>168.77</v>
      </c>
      <c r="G4064" s="360">
        <v>0</v>
      </c>
      <c r="H4064" s="344">
        <v>153.97999999999999</v>
      </c>
      <c r="I4064" s="360">
        <v>5.0000000000000001E-4</v>
      </c>
      <c r="J4064" s="344">
        <v>148.46</v>
      </c>
      <c r="K4064" s="360">
        <v>0</v>
      </c>
      <c r="L4064" s="344">
        <v>143.15</v>
      </c>
      <c r="M4064" s="360">
        <v>0</v>
      </c>
      <c r="N4064" s="344">
        <v>156.69999999999999</v>
      </c>
      <c r="O4064" s="360">
        <v>0</v>
      </c>
      <c r="P4064" s="344">
        <v>139.32</v>
      </c>
      <c r="Q4064" s="360">
        <v>0</v>
      </c>
      <c r="R4064" s="344">
        <v>157.88</v>
      </c>
    </row>
    <row r="4065" spans="1:18">
      <c r="A4065" s="296">
        <v>3009259</v>
      </c>
      <c r="B4065" s="343" t="s">
        <v>4094</v>
      </c>
      <c r="C4065" s="296" t="s">
        <v>1835</v>
      </c>
      <c r="D4065" s="344">
        <v>1828779.91</v>
      </c>
      <c r="E4065" s="360">
        <v>0</v>
      </c>
      <c r="F4065" s="344">
        <v>110.01</v>
      </c>
      <c r="G4065" s="360">
        <v>0</v>
      </c>
      <c r="H4065" s="344">
        <v>100.66</v>
      </c>
      <c r="I4065" s="360">
        <v>6.9999999999999999E-4</v>
      </c>
      <c r="J4065" s="344">
        <v>92.27</v>
      </c>
      <c r="K4065" s="360">
        <v>0</v>
      </c>
      <c r="L4065" s="344">
        <v>90.32</v>
      </c>
      <c r="M4065" s="360">
        <v>0</v>
      </c>
      <c r="N4065" s="344">
        <v>97.74</v>
      </c>
      <c r="O4065" s="360">
        <v>0</v>
      </c>
      <c r="P4065" s="344">
        <v>91.19</v>
      </c>
      <c r="Q4065" s="360">
        <v>0</v>
      </c>
      <c r="R4065" s="344">
        <v>100.11</v>
      </c>
    </row>
    <row r="4066" spans="1:18">
      <c r="A4066" s="296">
        <v>3009267</v>
      </c>
      <c r="B4066" s="343" t="s">
        <v>4095</v>
      </c>
      <c r="C4066" s="296" t="s">
        <v>1835</v>
      </c>
      <c r="D4066" s="344">
        <v>1710966.37</v>
      </c>
      <c r="E4066" s="360">
        <v>0</v>
      </c>
      <c r="F4066" s="344">
        <v>92.08</v>
      </c>
      <c r="G4066" s="360">
        <v>0</v>
      </c>
      <c r="H4066" s="344">
        <v>84.02</v>
      </c>
      <c r="I4066" s="360">
        <v>8.0000000000000004E-4</v>
      </c>
      <c r="J4066" s="344">
        <v>74.989999999999995</v>
      </c>
      <c r="K4066" s="360">
        <v>0</v>
      </c>
      <c r="L4066" s="344">
        <v>73.739999999999995</v>
      </c>
      <c r="M4066" s="360">
        <v>0</v>
      </c>
      <c r="N4066" s="344">
        <v>79.53</v>
      </c>
      <c r="O4066" s="360">
        <v>0</v>
      </c>
      <c r="P4066" s="344">
        <v>76.010000000000005</v>
      </c>
      <c r="Q4066" s="360">
        <v>0</v>
      </c>
      <c r="R4066" s="344">
        <v>82.04</v>
      </c>
    </row>
    <row r="4067" spans="1:18">
      <c r="A4067" s="296">
        <v>3009039</v>
      </c>
      <c r="B4067" s="343" t="s">
        <v>4096</v>
      </c>
      <c r="C4067" s="296" t="s">
        <v>1835</v>
      </c>
      <c r="D4067" s="344">
        <v>1863198.84</v>
      </c>
      <c r="E4067" s="360">
        <v>0</v>
      </c>
      <c r="F4067" s="344">
        <v>82.99</v>
      </c>
      <c r="G4067" s="360">
        <v>0</v>
      </c>
      <c r="H4067" s="344">
        <v>75.599999999999994</v>
      </c>
      <c r="I4067" s="360">
        <v>8.9999999999999998E-4</v>
      </c>
      <c r="J4067" s="344">
        <v>66.25</v>
      </c>
      <c r="K4067" s="360">
        <v>0</v>
      </c>
      <c r="L4067" s="344">
        <v>65.349999999999994</v>
      </c>
      <c r="M4067" s="360">
        <v>0</v>
      </c>
      <c r="N4067" s="344">
        <v>70.31</v>
      </c>
      <c r="O4067" s="360">
        <v>0</v>
      </c>
      <c r="P4067" s="344">
        <v>68.319999999999993</v>
      </c>
      <c r="Q4067" s="360">
        <v>0</v>
      </c>
      <c r="R4067" s="344">
        <v>72.89</v>
      </c>
    </row>
    <row r="4068" spans="1:18">
      <c r="A4068" s="296">
        <v>3009047</v>
      </c>
      <c r="B4068" s="343" t="s">
        <v>4097</v>
      </c>
      <c r="C4068" s="296" t="s">
        <v>1835</v>
      </c>
      <c r="D4068" s="344">
        <v>1739519.19</v>
      </c>
      <c r="E4068" s="360">
        <v>0</v>
      </c>
      <c r="F4068" s="344">
        <v>255.98</v>
      </c>
      <c r="G4068" s="360">
        <v>0</v>
      </c>
      <c r="H4068" s="344">
        <v>220.37</v>
      </c>
      <c r="I4068" s="360">
        <v>5.9999999999999995E-4</v>
      </c>
      <c r="J4068" s="344">
        <v>237.49</v>
      </c>
      <c r="K4068" s="360">
        <v>0</v>
      </c>
      <c r="L4068" s="344">
        <v>265.25</v>
      </c>
      <c r="M4068" s="360">
        <v>0</v>
      </c>
      <c r="N4068" s="344">
        <v>271.72000000000003</v>
      </c>
      <c r="O4068" s="360">
        <v>0</v>
      </c>
      <c r="P4068" s="344">
        <v>236.96</v>
      </c>
      <c r="Q4068" s="360">
        <v>0</v>
      </c>
      <c r="R4068" s="344">
        <v>256.45999999999998</v>
      </c>
    </row>
    <row r="4069" spans="1:18">
      <c r="A4069" s="296">
        <v>3009275</v>
      </c>
      <c r="B4069" s="343" t="s">
        <v>4098</v>
      </c>
      <c r="C4069" s="296" t="s">
        <v>1835</v>
      </c>
      <c r="D4069" s="344">
        <v>2743861.86</v>
      </c>
      <c r="E4069" s="360">
        <v>0</v>
      </c>
      <c r="F4069" s="344">
        <v>164.3</v>
      </c>
      <c r="G4069" s="360">
        <v>0</v>
      </c>
      <c r="H4069" s="344">
        <v>152.68</v>
      </c>
      <c r="I4069" s="360">
        <v>8.9999999999999998E-4</v>
      </c>
      <c r="J4069" s="344">
        <v>156.38</v>
      </c>
      <c r="K4069" s="360">
        <v>0</v>
      </c>
      <c r="L4069" s="344">
        <v>178</v>
      </c>
      <c r="M4069" s="360">
        <v>0</v>
      </c>
      <c r="N4069" s="344">
        <v>177.96</v>
      </c>
      <c r="O4069" s="360">
        <v>0</v>
      </c>
      <c r="P4069" s="344">
        <v>162.30000000000001</v>
      </c>
      <c r="Q4069" s="360">
        <v>0</v>
      </c>
      <c r="R4069" s="344">
        <v>176.24</v>
      </c>
    </row>
    <row r="4070" spans="1:18">
      <c r="A4070" s="296">
        <v>3009055</v>
      </c>
      <c r="B4070" s="343" t="s">
        <v>4099</v>
      </c>
      <c r="C4070" s="296" t="s">
        <v>1835</v>
      </c>
      <c r="D4070" s="344">
        <v>2795530.36</v>
      </c>
      <c r="E4070" s="360">
        <v>0</v>
      </c>
      <c r="F4070" s="344">
        <v>104.45</v>
      </c>
      <c r="G4070" s="360">
        <v>0</v>
      </c>
      <c r="H4070" s="344">
        <v>102.58</v>
      </c>
      <c r="I4070" s="360">
        <v>1.1999999999999999E-3</v>
      </c>
      <c r="J4070" s="344">
        <v>101.34</v>
      </c>
      <c r="K4070" s="360">
        <v>0</v>
      </c>
      <c r="L4070" s="344">
        <v>116.94</v>
      </c>
      <c r="M4070" s="360">
        <v>0</v>
      </c>
      <c r="N4070" s="344">
        <v>114.81</v>
      </c>
      <c r="O4070" s="360">
        <v>0</v>
      </c>
      <c r="P4070" s="344">
        <v>108.18</v>
      </c>
      <c r="Q4070" s="360">
        <v>0</v>
      </c>
      <c r="R4070" s="344">
        <v>117.74</v>
      </c>
    </row>
    <row r="4071" spans="1:18">
      <c r="A4071" s="296">
        <v>3009236</v>
      </c>
      <c r="B4071" s="343" t="s">
        <v>4100</v>
      </c>
      <c r="C4071" s="296" t="s">
        <v>1835</v>
      </c>
      <c r="D4071" s="344">
        <v>1713432.75</v>
      </c>
      <c r="E4071" s="360">
        <v>0</v>
      </c>
      <c r="F4071" s="344">
        <v>170.76</v>
      </c>
      <c r="G4071" s="360">
        <v>0</v>
      </c>
      <c r="H4071" s="344">
        <v>153.01</v>
      </c>
      <c r="I4071" s="360">
        <v>1E-4</v>
      </c>
      <c r="J4071" s="344">
        <v>162.77000000000001</v>
      </c>
      <c r="K4071" s="360">
        <v>0</v>
      </c>
      <c r="L4071" s="344">
        <v>160.56</v>
      </c>
      <c r="M4071" s="360">
        <v>0</v>
      </c>
      <c r="N4071" s="344">
        <v>177.18</v>
      </c>
      <c r="O4071" s="360">
        <v>0</v>
      </c>
      <c r="P4071" s="344">
        <v>144.88999999999999</v>
      </c>
      <c r="Q4071" s="360">
        <v>0</v>
      </c>
      <c r="R4071" s="344">
        <v>170.04</v>
      </c>
    </row>
    <row r="4072" spans="1:18">
      <c r="A4072" s="296">
        <v>3009024</v>
      </c>
      <c r="B4072" s="343" t="s">
        <v>4101</v>
      </c>
      <c r="C4072" s="296" t="s">
        <v>1835</v>
      </c>
      <c r="D4072" s="344">
        <v>1718093.77</v>
      </c>
      <c r="E4072" s="360">
        <v>0</v>
      </c>
      <c r="F4072" s="344">
        <v>154.78</v>
      </c>
      <c r="G4072" s="360">
        <v>0</v>
      </c>
      <c r="H4072" s="344">
        <v>139.19</v>
      </c>
      <c r="I4072" s="360">
        <v>1E-4</v>
      </c>
      <c r="J4072" s="344">
        <v>147.66</v>
      </c>
      <c r="K4072" s="360">
        <v>0</v>
      </c>
      <c r="L4072" s="344">
        <v>146.24</v>
      </c>
      <c r="M4072" s="360">
        <v>0</v>
      </c>
      <c r="N4072" s="344">
        <v>161.1</v>
      </c>
      <c r="O4072" s="360">
        <v>0</v>
      </c>
      <c r="P4072" s="344">
        <v>132.13999999999999</v>
      </c>
      <c r="Q4072" s="360">
        <v>0</v>
      </c>
      <c r="R4072" s="344">
        <v>154.87</v>
      </c>
    </row>
    <row r="4073" spans="1:18">
      <c r="A4073" s="296">
        <v>3009232</v>
      </c>
      <c r="B4073" s="343" t="s">
        <v>4102</v>
      </c>
      <c r="C4073" s="296" t="s">
        <v>1835</v>
      </c>
      <c r="D4073" s="344">
        <v>2566079.81</v>
      </c>
      <c r="E4073" s="360">
        <v>0</v>
      </c>
      <c r="F4073" s="344">
        <v>141.97999999999999</v>
      </c>
      <c r="G4073" s="360">
        <v>0</v>
      </c>
      <c r="H4073" s="344">
        <v>127.98</v>
      </c>
      <c r="I4073" s="360">
        <v>2.0000000000000001E-4</v>
      </c>
      <c r="J4073" s="344">
        <v>135.54</v>
      </c>
      <c r="K4073" s="360">
        <v>0</v>
      </c>
      <c r="L4073" s="344">
        <v>134.61000000000001</v>
      </c>
      <c r="M4073" s="360">
        <v>0</v>
      </c>
      <c r="N4073" s="344">
        <v>148.16999999999999</v>
      </c>
      <c r="O4073" s="360">
        <v>0</v>
      </c>
      <c r="P4073" s="344">
        <v>121.75</v>
      </c>
      <c r="Q4073" s="360">
        <v>0</v>
      </c>
      <c r="R4073" s="344">
        <v>142.57</v>
      </c>
    </row>
    <row r="4074" spans="1:18">
      <c r="A4074" s="296">
        <v>3009020</v>
      </c>
      <c r="B4074" s="343" t="s">
        <v>4103</v>
      </c>
      <c r="C4074" s="296" t="s">
        <v>1835</v>
      </c>
      <c r="D4074" s="344">
        <v>2575458.09</v>
      </c>
      <c r="E4074" s="360">
        <v>0</v>
      </c>
      <c r="F4074" s="344">
        <v>114.21</v>
      </c>
      <c r="G4074" s="360">
        <v>0</v>
      </c>
      <c r="H4074" s="344">
        <v>104.09</v>
      </c>
      <c r="I4074" s="360">
        <v>2.0000000000000001E-4</v>
      </c>
      <c r="J4074" s="344">
        <v>109.38</v>
      </c>
      <c r="K4074" s="360">
        <v>0</v>
      </c>
      <c r="L4074" s="344">
        <v>109.87</v>
      </c>
      <c r="M4074" s="360">
        <v>0</v>
      </c>
      <c r="N4074" s="344">
        <v>120.3</v>
      </c>
      <c r="O4074" s="360">
        <v>0</v>
      </c>
      <c r="P4074" s="344">
        <v>99.77</v>
      </c>
      <c r="Q4074" s="360">
        <v>0</v>
      </c>
      <c r="R4074" s="344">
        <v>116.4</v>
      </c>
    </row>
    <row r="4075" spans="1:18">
      <c r="A4075" s="296">
        <v>3009290</v>
      </c>
      <c r="B4075" s="343" t="s">
        <v>4104</v>
      </c>
      <c r="C4075" s="296" t="s">
        <v>1835</v>
      </c>
      <c r="D4075" s="344">
        <v>2191814.64</v>
      </c>
      <c r="E4075" s="360">
        <v>0</v>
      </c>
      <c r="F4075" s="344">
        <v>315.76</v>
      </c>
      <c r="G4075" s="360">
        <v>0</v>
      </c>
      <c r="H4075" s="344">
        <v>279.33</v>
      </c>
      <c r="I4075" s="360">
        <v>2.9999999999999997E-4</v>
      </c>
      <c r="J4075" s="344">
        <v>300.14999999999998</v>
      </c>
      <c r="K4075" s="360">
        <v>0</v>
      </c>
      <c r="L4075" s="344">
        <v>291.51</v>
      </c>
      <c r="M4075" s="360">
        <v>0</v>
      </c>
      <c r="N4075" s="344">
        <v>324.39</v>
      </c>
      <c r="O4075" s="360">
        <v>0</v>
      </c>
      <c r="P4075" s="344">
        <v>261.25</v>
      </c>
      <c r="Q4075" s="360">
        <v>0</v>
      </c>
      <c r="R4075" s="344">
        <v>308.83999999999997</v>
      </c>
    </row>
    <row r="4076" spans="1:18">
      <c r="A4076" s="296">
        <v>3009015</v>
      </c>
      <c r="B4076" s="343" t="s">
        <v>4105</v>
      </c>
      <c r="C4076" s="296" t="s">
        <v>1835</v>
      </c>
      <c r="D4076" s="344">
        <v>2222310.2999999998</v>
      </c>
      <c r="E4076" s="360">
        <v>0</v>
      </c>
      <c r="F4076" s="344">
        <v>271.73</v>
      </c>
      <c r="G4076" s="360">
        <v>0</v>
      </c>
      <c r="H4076" s="344">
        <v>238.52</v>
      </c>
      <c r="I4076" s="360">
        <v>2.9999999999999997E-4</v>
      </c>
      <c r="J4076" s="344">
        <v>257.48</v>
      </c>
      <c r="K4076" s="360">
        <v>0</v>
      </c>
      <c r="L4076" s="344">
        <v>251.01</v>
      </c>
      <c r="M4076" s="360">
        <v>0</v>
      </c>
      <c r="N4076" s="344">
        <v>278.54000000000002</v>
      </c>
      <c r="O4076" s="360">
        <v>0</v>
      </c>
      <c r="P4076" s="344">
        <v>224.32</v>
      </c>
      <c r="Q4076" s="360">
        <v>0</v>
      </c>
      <c r="R4076" s="344">
        <v>264.14999999999998</v>
      </c>
    </row>
    <row r="4077" spans="1:18">
      <c r="A4077" s="296">
        <v>3009294</v>
      </c>
      <c r="B4077" s="343" t="s">
        <v>4106</v>
      </c>
      <c r="C4077" s="296" t="s">
        <v>1835</v>
      </c>
      <c r="D4077" s="344">
        <v>3287724.77</v>
      </c>
      <c r="E4077" s="360">
        <v>0</v>
      </c>
      <c r="F4077" s="344">
        <v>235.12</v>
      </c>
      <c r="G4077" s="360">
        <v>0</v>
      </c>
      <c r="H4077" s="344">
        <v>206.66</v>
      </c>
      <c r="I4077" s="360">
        <v>2.9999999999999997E-4</v>
      </c>
      <c r="J4077" s="344">
        <v>222.82</v>
      </c>
      <c r="K4077" s="360">
        <v>0</v>
      </c>
      <c r="L4077" s="344">
        <v>218.89</v>
      </c>
      <c r="M4077" s="360">
        <v>0</v>
      </c>
      <c r="N4077" s="344">
        <v>242.07</v>
      </c>
      <c r="O4077" s="360">
        <v>0</v>
      </c>
      <c r="P4077" s="344">
        <v>195.72</v>
      </c>
      <c r="Q4077" s="360">
        <v>0</v>
      </c>
      <c r="R4077" s="344">
        <v>229.6</v>
      </c>
    </row>
    <row r="4078" spans="1:18">
      <c r="A4078" s="296">
        <v>3009227</v>
      </c>
      <c r="B4078" s="343" t="s">
        <v>4107</v>
      </c>
      <c r="C4078" s="296" t="s">
        <v>1835</v>
      </c>
      <c r="D4078" s="344">
        <v>3333468.55</v>
      </c>
      <c r="E4078" s="360">
        <v>0</v>
      </c>
      <c r="F4078" s="344">
        <v>217</v>
      </c>
      <c r="G4078" s="360">
        <v>0</v>
      </c>
      <c r="H4078" s="344">
        <v>190.2</v>
      </c>
      <c r="I4078" s="360">
        <v>4.0000000000000002E-4</v>
      </c>
      <c r="J4078" s="344">
        <v>205.42</v>
      </c>
      <c r="K4078" s="360">
        <v>0</v>
      </c>
      <c r="L4078" s="344">
        <v>202.37</v>
      </c>
      <c r="M4078" s="360">
        <v>0</v>
      </c>
      <c r="N4078" s="344">
        <v>223.74</v>
      </c>
      <c r="O4078" s="360">
        <v>0</v>
      </c>
      <c r="P4078" s="344">
        <v>180.8</v>
      </c>
      <c r="Q4078" s="360">
        <v>0</v>
      </c>
      <c r="R4078" s="344">
        <v>211.7</v>
      </c>
    </row>
    <row r="4079" spans="1:18">
      <c r="A4079" s="296">
        <v>3009104</v>
      </c>
      <c r="B4079" s="343" t="s">
        <v>4108</v>
      </c>
      <c r="C4079" s="296" t="s">
        <v>26</v>
      </c>
      <c r="D4079" s="344">
        <v>83920.03</v>
      </c>
      <c r="E4079" s="360">
        <v>0</v>
      </c>
      <c r="F4079" s="344">
        <v>108.96</v>
      </c>
      <c r="G4079" s="360">
        <v>0</v>
      </c>
      <c r="H4079" s="344">
        <v>99.94</v>
      </c>
      <c r="I4079" s="360">
        <v>2.0000000000000001E-4</v>
      </c>
      <c r="J4079" s="344">
        <v>104.6</v>
      </c>
      <c r="K4079" s="360">
        <v>0</v>
      </c>
      <c r="L4079" s="344">
        <v>102.55</v>
      </c>
      <c r="M4079" s="360">
        <v>0</v>
      </c>
      <c r="N4079" s="344">
        <v>113.05</v>
      </c>
      <c r="O4079" s="360">
        <v>0</v>
      </c>
      <c r="P4079" s="344">
        <v>93.48</v>
      </c>
      <c r="Q4079" s="360">
        <v>0</v>
      </c>
      <c r="R4079" s="344">
        <v>110.37</v>
      </c>
    </row>
    <row r="4080" spans="1:18">
      <c r="A4080" s="296">
        <v>3009240</v>
      </c>
      <c r="B4080" s="343" t="s">
        <v>4109</v>
      </c>
      <c r="C4080" s="296" t="s">
        <v>1835</v>
      </c>
      <c r="D4080" s="344">
        <v>1554834.66</v>
      </c>
      <c r="E4080" s="360">
        <v>0</v>
      </c>
      <c r="F4080" s="344">
        <v>98.89</v>
      </c>
      <c r="G4080" s="360">
        <v>0</v>
      </c>
      <c r="H4080" s="344">
        <v>91.01</v>
      </c>
      <c r="I4080" s="360">
        <v>2.0000000000000001E-4</v>
      </c>
      <c r="J4080" s="344">
        <v>95.01</v>
      </c>
      <c r="K4080" s="360">
        <v>0</v>
      </c>
      <c r="L4080" s="344">
        <v>93.55</v>
      </c>
      <c r="M4080" s="360">
        <v>0</v>
      </c>
      <c r="N4080" s="344">
        <v>102.92</v>
      </c>
      <c r="O4080" s="360">
        <v>0</v>
      </c>
      <c r="P4080" s="344">
        <v>85.37</v>
      </c>
      <c r="Q4080" s="360">
        <v>0</v>
      </c>
      <c r="R4080" s="344">
        <v>100.65</v>
      </c>
    </row>
    <row r="4081" spans="1:18">
      <c r="A4081" s="296">
        <v>3009028</v>
      </c>
      <c r="B4081" s="343" t="s">
        <v>4110</v>
      </c>
      <c r="C4081" s="296" t="s">
        <v>1835</v>
      </c>
      <c r="D4081" s="344">
        <v>1561337.89</v>
      </c>
      <c r="E4081" s="360">
        <v>0</v>
      </c>
      <c r="F4081" s="344">
        <v>90.79</v>
      </c>
      <c r="G4081" s="360">
        <v>0</v>
      </c>
      <c r="H4081" s="344">
        <v>83.76</v>
      </c>
      <c r="I4081" s="360">
        <v>2.0000000000000001E-4</v>
      </c>
      <c r="J4081" s="344">
        <v>87.28</v>
      </c>
      <c r="K4081" s="360">
        <v>0</v>
      </c>
      <c r="L4081" s="344">
        <v>86.2</v>
      </c>
      <c r="M4081" s="360">
        <v>0</v>
      </c>
      <c r="N4081" s="344">
        <v>94.75</v>
      </c>
      <c r="O4081" s="360">
        <v>0</v>
      </c>
      <c r="P4081" s="344">
        <v>78.739999999999995</v>
      </c>
      <c r="Q4081" s="360">
        <v>0</v>
      </c>
      <c r="R4081" s="344">
        <v>92.75</v>
      </c>
    </row>
    <row r="4082" spans="1:18">
      <c r="A4082" s="296">
        <v>3009306</v>
      </c>
      <c r="B4082" s="343" t="s">
        <v>4111</v>
      </c>
      <c r="C4082" s="296" t="s">
        <v>1835</v>
      </c>
      <c r="D4082" s="344">
        <v>2332146.7799999998</v>
      </c>
      <c r="E4082" s="360">
        <v>0</v>
      </c>
      <c r="F4082" s="344">
        <v>73.239999999999995</v>
      </c>
      <c r="G4082" s="360">
        <v>0</v>
      </c>
      <c r="H4082" s="344">
        <v>68.27</v>
      </c>
      <c r="I4082" s="360">
        <v>2.9999999999999997E-4</v>
      </c>
      <c r="J4082" s="344">
        <v>70.599999999999994</v>
      </c>
      <c r="K4082" s="360">
        <v>0</v>
      </c>
      <c r="L4082" s="344">
        <v>70.58</v>
      </c>
      <c r="M4082" s="360">
        <v>0</v>
      </c>
      <c r="N4082" s="344">
        <v>77.13</v>
      </c>
      <c r="O4082" s="360">
        <v>0</v>
      </c>
      <c r="P4082" s="344">
        <v>64.72</v>
      </c>
      <c r="Q4082" s="360">
        <v>0</v>
      </c>
      <c r="R4082" s="344">
        <v>75.91</v>
      </c>
    </row>
    <row r="4083" spans="1:18">
      <c r="A4083" s="296">
        <v>3009032</v>
      </c>
      <c r="B4083" s="343" t="s">
        <v>4112</v>
      </c>
      <c r="C4083" s="296" t="s">
        <v>1835</v>
      </c>
      <c r="D4083" s="344">
        <v>2341901.4500000002</v>
      </c>
      <c r="E4083" s="360">
        <v>0</v>
      </c>
      <c r="F4083" s="344">
        <v>212.36</v>
      </c>
      <c r="G4083" s="360">
        <v>0</v>
      </c>
      <c r="H4083" s="344">
        <v>192.27</v>
      </c>
      <c r="I4083" s="360">
        <v>4.0000000000000002E-4</v>
      </c>
      <c r="J4083" s="344">
        <v>203.4</v>
      </c>
      <c r="K4083" s="360">
        <v>0</v>
      </c>
      <c r="L4083" s="344">
        <v>196.3</v>
      </c>
      <c r="M4083" s="360">
        <v>0</v>
      </c>
      <c r="N4083" s="344">
        <v>218.09</v>
      </c>
      <c r="O4083" s="360">
        <v>0</v>
      </c>
      <c r="P4083" s="344">
        <v>177.42</v>
      </c>
      <c r="Q4083" s="360">
        <v>0</v>
      </c>
      <c r="R4083" s="344">
        <v>211.17</v>
      </c>
    </row>
    <row r="4084" spans="1:18">
      <c r="A4084" s="296">
        <v>3009256</v>
      </c>
      <c r="B4084" s="343" t="s">
        <v>4113</v>
      </c>
      <c r="C4084" s="296" t="s">
        <v>1835</v>
      </c>
      <c r="D4084" s="344">
        <v>2145667.67</v>
      </c>
      <c r="E4084" s="360">
        <v>0</v>
      </c>
      <c r="F4084" s="344">
        <v>174.32</v>
      </c>
      <c r="G4084" s="360">
        <v>0</v>
      </c>
      <c r="H4084" s="344">
        <v>156.94999999999999</v>
      </c>
      <c r="I4084" s="360">
        <v>4.0000000000000002E-4</v>
      </c>
      <c r="J4084" s="344">
        <v>166.5</v>
      </c>
      <c r="K4084" s="360">
        <v>0</v>
      </c>
      <c r="L4084" s="344">
        <v>161.97</v>
      </c>
      <c r="M4084" s="360">
        <v>0</v>
      </c>
      <c r="N4084" s="344">
        <v>179</v>
      </c>
      <c r="O4084" s="360">
        <v>0</v>
      </c>
      <c r="P4084" s="344">
        <v>146.09</v>
      </c>
      <c r="Q4084" s="360">
        <v>0</v>
      </c>
      <c r="R4084" s="344">
        <v>172.86</v>
      </c>
    </row>
    <row r="4085" spans="1:18">
      <c r="A4085" s="296">
        <v>3009264</v>
      </c>
      <c r="B4085" s="343" t="s">
        <v>4114</v>
      </c>
      <c r="C4085" s="296" t="s">
        <v>1835</v>
      </c>
      <c r="D4085" s="344">
        <v>2033625.36</v>
      </c>
      <c r="E4085" s="360">
        <v>0</v>
      </c>
      <c r="F4085" s="344">
        <v>147.19</v>
      </c>
      <c r="G4085" s="360">
        <v>0</v>
      </c>
      <c r="H4085" s="344">
        <v>132.81</v>
      </c>
      <c r="I4085" s="360">
        <v>5.0000000000000001E-4</v>
      </c>
      <c r="J4085" s="344">
        <v>140.62</v>
      </c>
      <c r="K4085" s="360">
        <v>0</v>
      </c>
      <c r="L4085" s="344">
        <v>138.26</v>
      </c>
      <c r="M4085" s="360">
        <v>0</v>
      </c>
      <c r="N4085" s="344">
        <v>152.02000000000001</v>
      </c>
      <c r="O4085" s="360">
        <v>0</v>
      </c>
      <c r="P4085" s="344">
        <v>124.8</v>
      </c>
      <c r="Q4085" s="360">
        <v>0</v>
      </c>
      <c r="R4085" s="344">
        <v>146.88999999999999</v>
      </c>
    </row>
    <row r="4086" spans="1:18">
      <c r="A4086" s="296">
        <v>3009036</v>
      </c>
      <c r="B4086" s="343" t="s">
        <v>4115</v>
      </c>
      <c r="C4086" s="296" t="s">
        <v>1835</v>
      </c>
      <c r="D4086" s="344">
        <v>2181874.16</v>
      </c>
      <c r="E4086" s="360">
        <v>0</v>
      </c>
      <c r="F4086" s="344">
        <v>133.28</v>
      </c>
      <c r="G4086" s="360">
        <v>0</v>
      </c>
      <c r="H4086" s="344">
        <v>119.98</v>
      </c>
      <c r="I4086" s="360">
        <v>5.9999999999999995E-4</v>
      </c>
      <c r="J4086" s="344">
        <v>127.19</v>
      </c>
      <c r="K4086" s="360">
        <v>0</v>
      </c>
      <c r="L4086" s="344">
        <v>125.68</v>
      </c>
      <c r="M4086" s="360">
        <v>0</v>
      </c>
      <c r="N4086" s="344">
        <v>138</v>
      </c>
      <c r="O4086" s="360">
        <v>0</v>
      </c>
      <c r="P4086" s="344">
        <v>113.37</v>
      </c>
      <c r="Q4086" s="360">
        <v>0</v>
      </c>
      <c r="R4086" s="344">
        <v>133.06</v>
      </c>
    </row>
    <row r="4087" spans="1:18">
      <c r="A4087" s="296">
        <v>3009044</v>
      </c>
      <c r="B4087" s="343" t="s">
        <v>4116</v>
      </c>
      <c r="C4087" s="296" t="s">
        <v>1835</v>
      </c>
      <c r="D4087" s="344">
        <v>2064253.1</v>
      </c>
      <c r="E4087" s="360">
        <v>0</v>
      </c>
      <c r="F4087" s="344">
        <v>238.65</v>
      </c>
      <c r="G4087" s="360">
        <v>0</v>
      </c>
      <c r="H4087" s="344">
        <v>269</v>
      </c>
      <c r="I4087" s="360">
        <v>5.0000000000000001E-4</v>
      </c>
      <c r="J4087" s="344">
        <v>247.8</v>
      </c>
      <c r="K4087" s="360">
        <v>0</v>
      </c>
      <c r="L4087" s="344">
        <v>320.67</v>
      </c>
      <c r="M4087" s="360">
        <v>0</v>
      </c>
      <c r="N4087" s="344">
        <v>325.85000000000002</v>
      </c>
      <c r="O4087" s="360">
        <v>0</v>
      </c>
      <c r="P4087" s="344">
        <v>304</v>
      </c>
      <c r="Q4087" s="360">
        <v>0</v>
      </c>
      <c r="R4087" s="344">
        <v>331.77</v>
      </c>
    </row>
    <row r="4088" spans="1:18">
      <c r="A4088" s="296">
        <v>3009272</v>
      </c>
      <c r="B4088" s="343" t="s">
        <v>4117</v>
      </c>
      <c r="C4088" s="296" t="s">
        <v>1835</v>
      </c>
      <c r="D4088" s="344">
        <v>3219192.39</v>
      </c>
      <c r="E4088" s="360">
        <v>0</v>
      </c>
      <c r="F4088" s="344">
        <v>171.1</v>
      </c>
      <c r="G4088" s="360">
        <v>0</v>
      </c>
      <c r="H4088" s="344">
        <v>190.14</v>
      </c>
      <c r="I4088" s="360">
        <v>6.9999999999999999E-4</v>
      </c>
      <c r="J4088" s="344">
        <v>176.17</v>
      </c>
      <c r="K4088" s="360">
        <v>0</v>
      </c>
      <c r="L4088" s="344">
        <v>224.61</v>
      </c>
      <c r="M4088" s="360">
        <v>0</v>
      </c>
      <c r="N4088" s="344">
        <v>226.7</v>
      </c>
      <c r="O4088" s="360">
        <v>0</v>
      </c>
      <c r="P4088" s="344">
        <v>212.54</v>
      </c>
      <c r="Q4088" s="360">
        <v>0</v>
      </c>
      <c r="R4088" s="344">
        <v>231.99</v>
      </c>
    </row>
    <row r="4089" spans="1:18">
      <c r="A4089" s="296">
        <v>3009052</v>
      </c>
      <c r="B4089" s="343" t="s">
        <v>4118</v>
      </c>
      <c r="C4089" s="296" t="s">
        <v>1835</v>
      </c>
      <c r="D4089" s="344">
        <v>3273542.24</v>
      </c>
      <c r="E4089" s="360">
        <v>0</v>
      </c>
      <c r="F4089" s="344">
        <v>139.93</v>
      </c>
      <c r="G4089" s="360">
        <v>0</v>
      </c>
      <c r="H4089" s="344">
        <v>149.94</v>
      </c>
      <c r="I4089" s="360">
        <v>8.0000000000000004E-4</v>
      </c>
      <c r="J4089" s="344">
        <v>141.66</v>
      </c>
      <c r="K4089" s="360">
        <v>0</v>
      </c>
      <c r="L4089" s="344">
        <v>176.98</v>
      </c>
      <c r="M4089" s="360">
        <v>0</v>
      </c>
      <c r="N4089" s="344">
        <v>178.49</v>
      </c>
      <c r="O4089" s="360">
        <v>0</v>
      </c>
      <c r="P4089" s="344">
        <v>166.27</v>
      </c>
      <c r="Q4089" s="360">
        <v>0</v>
      </c>
      <c r="R4089" s="344">
        <v>181.39</v>
      </c>
    </row>
    <row r="4090" spans="1:18">
      <c r="A4090" s="296">
        <v>3009105</v>
      </c>
      <c r="B4090" s="343" t="s">
        <v>4119</v>
      </c>
      <c r="C4090" s="296" t="s">
        <v>26</v>
      </c>
      <c r="D4090" s="344">
        <v>168115.61</v>
      </c>
      <c r="E4090" s="360">
        <v>0</v>
      </c>
      <c r="F4090" s="344">
        <v>392.27</v>
      </c>
      <c r="G4090" s="360">
        <v>0</v>
      </c>
      <c r="H4090" s="344">
        <v>328.45</v>
      </c>
      <c r="I4090" s="360">
        <v>1E-4</v>
      </c>
      <c r="J4090" s="344">
        <v>244.52</v>
      </c>
      <c r="K4090" s="360">
        <v>0</v>
      </c>
      <c r="L4090" s="344">
        <v>226.04</v>
      </c>
      <c r="M4090" s="360">
        <v>0</v>
      </c>
      <c r="N4090" s="344">
        <v>256.02</v>
      </c>
      <c r="O4090" s="360">
        <v>0</v>
      </c>
      <c r="P4090" s="344">
        <v>279.58999999999997</v>
      </c>
      <c r="Q4090" s="360">
        <v>0</v>
      </c>
      <c r="R4090" s="344">
        <v>265.74</v>
      </c>
    </row>
    <row r="4091" spans="1:18">
      <c r="A4091" s="296">
        <v>3009248</v>
      </c>
      <c r="B4091" s="343" t="s">
        <v>4120</v>
      </c>
      <c r="C4091" s="296" t="s">
        <v>1835</v>
      </c>
      <c r="D4091" s="344">
        <v>1546691.6</v>
      </c>
      <c r="E4091" s="360">
        <v>0</v>
      </c>
      <c r="F4091" s="344">
        <v>385.32</v>
      </c>
      <c r="G4091" s="360">
        <v>0</v>
      </c>
      <c r="H4091" s="344">
        <v>321.02</v>
      </c>
      <c r="I4091" s="360">
        <v>1E-4</v>
      </c>
      <c r="J4091" s="344">
        <v>237.49</v>
      </c>
      <c r="K4091" s="360">
        <v>0</v>
      </c>
      <c r="L4091" s="344">
        <v>218.76</v>
      </c>
      <c r="M4091" s="360">
        <v>0</v>
      </c>
      <c r="N4091" s="344">
        <v>248.56</v>
      </c>
      <c r="O4091" s="360">
        <v>0</v>
      </c>
      <c r="P4091" s="344">
        <v>272.64</v>
      </c>
      <c r="Q4091" s="360">
        <v>0</v>
      </c>
      <c r="R4091" s="344">
        <v>257.63</v>
      </c>
    </row>
    <row r="4092" spans="1:18">
      <c r="A4092" s="296">
        <v>3009210</v>
      </c>
      <c r="B4092" s="343" t="s">
        <v>4121</v>
      </c>
      <c r="C4092" s="296" t="s">
        <v>1835</v>
      </c>
      <c r="D4092" s="344">
        <v>1553194.92</v>
      </c>
      <c r="E4092" s="360">
        <v>0</v>
      </c>
      <c r="F4092" s="344">
        <v>379.44</v>
      </c>
      <c r="G4092" s="360">
        <v>0</v>
      </c>
      <c r="H4092" s="344">
        <v>314.64</v>
      </c>
      <c r="I4092" s="360">
        <v>1E-4</v>
      </c>
      <c r="J4092" s="344">
        <v>231.51</v>
      </c>
      <c r="K4092" s="360">
        <v>0</v>
      </c>
      <c r="L4092" s="344">
        <v>212.45</v>
      </c>
      <c r="M4092" s="360">
        <v>0</v>
      </c>
      <c r="N4092" s="344">
        <v>242.19</v>
      </c>
      <c r="O4092" s="360">
        <v>0</v>
      </c>
      <c r="P4092" s="344">
        <v>266.60000000000002</v>
      </c>
      <c r="Q4092" s="360">
        <v>0</v>
      </c>
      <c r="R4092" s="344">
        <v>250.64</v>
      </c>
    </row>
    <row r="4093" spans="1:18">
      <c r="A4093" s="296">
        <v>3009310</v>
      </c>
      <c r="B4093" s="343" t="s">
        <v>4122</v>
      </c>
      <c r="C4093" s="296" t="s">
        <v>1835</v>
      </c>
      <c r="D4093" s="344">
        <v>2319933.37</v>
      </c>
      <c r="E4093" s="360">
        <v>0</v>
      </c>
      <c r="F4093" s="344">
        <v>367.58</v>
      </c>
      <c r="G4093" s="360">
        <v>0</v>
      </c>
      <c r="H4093" s="344">
        <v>302.01</v>
      </c>
      <c r="I4093" s="360">
        <v>1E-4</v>
      </c>
      <c r="J4093" s="344">
        <v>219.53</v>
      </c>
      <c r="K4093" s="360">
        <v>0</v>
      </c>
      <c r="L4093" s="344">
        <v>200.12</v>
      </c>
      <c r="M4093" s="360">
        <v>0</v>
      </c>
      <c r="N4093" s="344">
        <v>229.49</v>
      </c>
      <c r="O4093" s="360">
        <v>0</v>
      </c>
      <c r="P4093" s="344">
        <v>254.87</v>
      </c>
      <c r="Q4093" s="360">
        <v>0</v>
      </c>
      <c r="R4093" s="344">
        <v>236.9</v>
      </c>
    </row>
    <row r="4094" spans="1:18">
      <c r="A4094" s="296">
        <v>3009214</v>
      </c>
      <c r="B4094" s="343" t="s">
        <v>4123</v>
      </c>
      <c r="C4094" s="296" t="s">
        <v>1835</v>
      </c>
      <c r="D4094" s="344">
        <v>2329688.34</v>
      </c>
      <c r="E4094" s="360">
        <v>0</v>
      </c>
      <c r="F4094" s="344">
        <v>466.65</v>
      </c>
      <c r="G4094" s="360">
        <v>0</v>
      </c>
      <c r="H4094" s="344">
        <v>402.21</v>
      </c>
      <c r="I4094" s="360">
        <v>2.0000000000000001E-4</v>
      </c>
      <c r="J4094" s="344">
        <v>318.02999999999997</v>
      </c>
      <c r="K4094" s="360">
        <v>0</v>
      </c>
      <c r="L4094" s="344">
        <v>298.56</v>
      </c>
      <c r="M4094" s="360">
        <v>0</v>
      </c>
      <c r="N4094" s="344">
        <v>333.26</v>
      </c>
      <c r="O4094" s="360">
        <v>0</v>
      </c>
      <c r="P4094" s="344">
        <v>346.67</v>
      </c>
      <c r="Q4094" s="360">
        <v>0</v>
      </c>
      <c r="R4094" s="344">
        <v>345.62</v>
      </c>
    </row>
    <row r="4095" spans="1:18">
      <c r="A4095" s="296">
        <v>3009260</v>
      </c>
      <c r="B4095" s="343" t="s">
        <v>4124</v>
      </c>
      <c r="C4095" s="296" t="s">
        <v>1835</v>
      </c>
      <c r="D4095" s="344">
        <v>2137585.0499999998</v>
      </c>
      <c r="E4095" s="360">
        <v>0</v>
      </c>
      <c r="F4095" s="344">
        <v>431.76</v>
      </c>
      <c r="G4095" s="360">
        <v>0</v>
      </c>
      <c r="H4095" s="344">
        <v>368.87</v>
      </c>
      <c r="I4095" s="360">
        <v>2.0000000000000001E-4</v>
      </c>
      <c r="J4095" s="344">
        <v>283.92</v>
      </c>
      <c r="K4095" s="360">
        <v>0</v>
      </c>
      <c r="L4095" s="344">
        <v>267</v>
      </c>
      <c r="M4095" s="360">
        <v>0</v>
      </c>
      <c r="N4095" s="344">
        <v>298.08999999999997</v>
      </c>
      <c r="O4095" s="360">
        <v>0</v>
      </c>
      <c r="P4095" s="344">
        <v>317.63</v>
      </c>
      <c r="Q4095" s="360">
        <v>0</v>
      </c>
      <c r="R4095" s="344">
        <v>310.02999999999997</v>
      </c>
    </row>
    <row r="4096" spans="1:18">
      <c r="A4096" s="296">
        <v>3009268</v>
      </c>
      <c r="B4096" s="343" t="s">
        <v>4125</v>
      </c>
      <c r="C4096" s="296" t="s">
        <v>1835</v>
      </c>
      <c r="D4096" s="344">
        <v>2025542.74</v>
      </c>
      <c r="E4096" s="360">
        <v>0</v>
      </c>
      <c r="F4096" s="344">
        <v>410.59</v>
      </c>
      <c r="G4096" s="360">
        <v>0</v>
      </c>
      <c r="H4096" s="344">
        <v>348.15</v>
      </c>
      <c r="I4096" s="360">
        <v>2.0000000000000001E-4</v>
      </c>
      <c r="J4096" s="344">
        <v>263.08999999999997</v>
      </c>
      <c r="K4096" s="360">
        <v>0</v>
      </c>
      <c r="L4096" s="344">
        <v>247.12</v>
      </c>
      <c r="M4096" s="360">
        <v>0</v>
      </c>
      <c r="N4096" s="344">
        <v>276.43</v>
      </c>
      <c r="O4096" s="360">
        <v>0</v>
      </c>
      <c r="P4096" s="344">
        <v>299.20999999999998</v>
      </c>
      <c r="Q4096" s="360">
        <v>0</v>
      </c>
      <c r="R4096" s="344">
        <v>287.77</v>
      </c>
    </row>
    <row r="4097" spans="1:18">
      <c r="A4097" s="296">
        <v>3009040</v>
      </c>
      <c r="B4097" s="343" t="s">
        <v>4126</v>
      </c>
      <c r="C4097" s="296" t="s">
        <v>1835</v>
      </c>
      <c r="D4097" s="344">
        <v>2173791.54</v>
      </c>
      <c r="E4097" s="360">
        <v>0</v>
      </c>
      <c r="F4097" s="344">
        <v>397.69</v>
      </c>
      <c r="G4097" s="360">
        <v>0</v>
      </c>
      <c r="H4097" s="344">
        <v>335.05</v>
      </c>
      <c r="I4097" s="360">
        <v>2.0000000000000001E-4</v>
      </c>
      <c r="J4097" s="344">
        <v>250.23</v>
      </c>
      <c r="K4097" s="360">
        <v>0</v>
      </c>
      <c r="L4097" s="344">
        <v>234.34</v>
      </c>
      <c r="M4097" s="360">
        <v>0</v>
      </c>
      <c r="N4097" s="344">
        <v>262.92</v>
      </c>
      <c r="O4097" s="360">
        <v>0</v>
      </c>
      <c r="P4097" s="344">
        <v>287.25</v>
      </c>
      <c r="Q4097" s="360">
        <v>0</v>
      </c>
      <c r="R4097" s="344">
        <v>273.58</v>
      </c>
    </row>
    <row r="4098" spans="1:18">
      <c r="A4098" s="296">
        <v>3009048</v>
      </c>
      <c r="B4098" s="343" t="s">
        <v>4127</v>
      </c>
      <c r="C4098" s="296" t="s">
        <v>1835</v>
      </c>
      <c r="D4098" s="344">
        <v>2056170.48</v>
      </c>
      <c r="E4098" s="360">
        <v>0</v>
      </c>
      <c r="F4098" s="344">
        <v>157.66</v>
      </c>
      <c r="G4098" s="360">
        <v>0</v>
      </c>
      <c r="H4098" s="344">
        <v>141.61000000000001</v>
      </c>
      <c r="I4098" s="360">
        <v>1E-4</v>
      </c>
      <c r="J4098" s="344">
        <v>116.52</v>
      </c>
      <c r="K4098" s="360">
        <v>0</v>
      </c>
      <c r="L4098" s="344">
        <v>112.59</v>
      </c>
      <c r="M4098" s="360">
        <v>0</v>
      </c>
      <c r="N4098" s="344">
        <v>122.66</v>
      </c>
      <c r="O4098" s="360">
        <v>0</v>
      </c>
      <c r="P4098" s="344">
        <v>124.83</v>
      </c>
      <c r="Q4098" s="360">
        <v>0</v>
      </c>
      <c r="R4098" s="344">
        <v>128.88</v>
      </c>
    </row>
    <row r="4099" spans="1:18">
      <c r="A4099" s="296">
        <v>3009276</v>
      </c>
      <c r="B4099" s="343" t="s">
        <v>4128</v>
      </c>
      <c r="C4099" s="296" t="s">
        <v>1835</v>
      </c>
      <c r="D4099" s="344">
        <v>3207069.72</v>
      </c>
      <c r="E4099" s="360">
        <v>0</v>
      </c>
      <c r="F4099" s="344">
        <v>151.36000000000001</v>
      </c>
      <c r="G4099" s="360">
        <v>0</v>
      </c>
      <c r="H4099" s="344">
        <v>135.13999999999999</v>
      </c>
      <c r="I4099" s="360">
        <v>1E-4</v>
      </c>
      <c r="J4099" s="344">
        <v>110.22</v>
      </c>
      <c r="K4099" s="360">
        <v>0</v>
      </c>
      <c r="L4099" s="344">
        <v>106.27</v>
      </c>
      <c r="M4099" s="360">
        <v>0</v>
      </c>
      <c r="N4099" s="344">
        <v>116.03</v>
      </c>
      <c r="O4099" s="360">
        <v>0</v>
      </c>
      <c r="P4099" s="344">
        <v>118.85</v>
      </c>
      <c r="Q4099" s="360">
        <v>0</v>
      </c>
      <c r="R4099" s="344">
        <v>121.86</v>
      </c>
    </row>
    <row r="4100" spans="1:18">
      <c r="A4100" s="296">
        <v>3009056</v>
      </c>
      <c r="B4100" s="343" t="s">
        <v>4129</v>
      </c>
      <c r="C4100" s="296" t="s">
        <v>1835</v>
      </c>
      <c r="D4100" s="344">
        <v>3261419.57</v>
      </c>
      <c r="E4100" s="360">
        <v>0</v>
      </c>
      <c r="F4100" s="344">
        <v>146.12</v>
      </c>
      <c r="G4100" s="360">
        <v>0</v>
      </c>
      <c r="H4100" s="344">
        <v>129.66</v>
      </c>
      <c r="I4100" s="360">
        <v>2.0000000000000001E-4</v>
      </c>
      <c r="J4100" s="344">
        <v>104.97</v>
      </c>
      <c r="K4100" s="360">
        <v>0</v>
      </c>
      <c r="L4100" s="344">
        <v>100.87</v>
      </c>
      <c r="M4100" s="360">
        <v>0</v>
      </c>
      <c r="N4100" s="344">
        <v>110.45</v>
      </c>
      <c r="O4100" s="360">
        <v>0</v>
      </c>
      <c r="P4100" s="344">
        <v>113.73</v>
      </c>
      <c r="Q4100" s="360">
        <v>0</v>
      </c>
      <c r="R4100" s="344">
        <v>115.88</v>
      </c>
    </row>
    <row r="4101" spans="1:18">
      <c r="A4101" s="296">
        <v>3009237</v>
      </c>
      <c r="B4101" s="343" t="s">
        <v>4130</v>
      </c>
      <c r="C4101" s="296" t="s">
        <v>1835</v>
      </c>
      <c r="D4101" s="344">
        <v>1547563.28</v>
      </c>
      <c r="E4101" s="360">
        <v>0</v>
      </c>
      <c r="F4101" s="344">
        <v>135.4</v>
      </c>
      <c r="G4101" s="360">
        <v>0</v>
      </c>
      <c r="H4101" s="344">
        <v>118.68</v>
      </c>
      <c r="I4101" s="360">
        <v>2.0000000000000001E-4</v>
      </c>
      <c r="J4101" s="344">
        <v>94.28</v>
      </c>
      <c r="K4101" s="360">
        <v>0</v>
      </c>
      <c r="L4101" s="344">
        <v>90.19</v>
      </c>
      <c r="M4101" s="360">
        <v>0</v>
      </c>
      <c r="N4101" s="344">
        <v>99.17</v>
      </c>
      <c r="O4101" s="360">
        <v>0</v>
      </c>
      <c r="P4101" s="344">
        <v>103.64</v>
      </c>
      <c r="Q4101" s="360">
        <v>0</v>
      </c>
      <c r="R4101" s="344">
        <v>103.96</v>
      </c>
    </row>
    <row r="4102" spans="1:18">
      <c r="A4102" s="296">
        <v>3009025</v>
      </c>
      <c r="B4102" s="343" t="s">
        <v>4131</v>
      </c>
      <c r="C4102" s="296" t="s">
        <v>1835</v>
      </c>
      <c r="D4102" s="344">
        <v>1552334.15</v>
      </c>
      <c r="E4102" s="360">
        <v>0</v>
      </c>
      <c r="F4102" s="344">
        <v>233.5</v>
      </c>
      <c r="G4102" s="360">
        <v>0</v>
      </c>
      <c r="H4102" s="344">
        <v>213.21</v>
      </c>
      <c r="I4102" s="360">
        <v>4.0000000000000002E-4</v>
      </c>
      <c r="J4102" s="344">
        <v>190.12</v>
      </c>
      <c r="K4102" s="360">
        <v>0</v>
      </c>
      <c r="L4102" s="344">
        <v>184.27</v>
      </c>
      <c r="M4102" s="360">
        <v>0</v>
      </c>
      <c r="N4102" s="344">
        <v>200.34</v>
      </c>
      <c r="O4102" s="360">
        <v>0</v>
      </c>
      <c r="P4102" s="344">
        <v>190.31</v>
      </c>
      <c r="Q4102" s="360">
        <v>0</v>
      </c>
      <c r="R4102" s="344">
        <v>206.76</v>
      </c>
    </row>
    <row r="4103" spans="1:18">
      <c r="A4103" s="296">
        <v>3009319</v>
      </c>
      <c r="B4103" s="343" t="s">
        <v>4132</v>
      </c>
      <c r="C4103" s="296" t="s">
        <v>1835</v>
      </c>
      <c r="D4103" s="344">
        <v>2319397.7000000002</v>
      </c>
      <c r="E4103" s="360">
        <v>0</v>
      </c>
      <c r="F4103" s="344">
        <v>197.47</v>
      </c>
      <c r="G4103" s="360">
        <v>0</v>
      </c>
      <c r="H4103" s="344">
        <v>180.07</v>
      </c>
      <c r="I4103" s="360">
        <v>4.0000000000000002E-4</v>
      </c>
      <c r="J4103" s="344">
        <v>155.37</v>
      </c>
      <c r="K4103" s="360">
        <v>0</v>
      </c>
      <c r="L4103" s="344">
        <v>152.33000000000001</v>
      </c>
      <c r="M4103" s="360">
        <v>0</v>
      </c>
      <c r="N4103" s="344">
        <v>164.35</v>
      </c>
      <c r="O4103" s="360">
        <v>0</v>
      </c>
      <c r="P4103" s="344">
        <v>161.22</v>
      </c>
      <c r="Q4103" s="360">
        <v>0</v>
      </c>
      <c r="R4103" s="344">
        <v>171.22</v>
      </c>
    </row>
    <row r="4104" spans="1:18">
      <c r="A4104" s="296">
        <v>3009021</v>
      </c>
      <c r="B4104" s="343" t="s">
        <v>4133</v>
      </c>
      <c r="C4104" s="296" t="s">
        <v>1835</v>
      </c>
      <c r="D4104" s="344">
        <v>2326873.58</v>
      </c>
      <c r="E4104" s="360">
        <v>0</v>
      </c>
      <c r="F4104" s="344">
        <v>165.59</v>
      </c>
      <c r="G4104" s="360">
        <v>0</v>
      </c>
      <c r="H4104" s="344">
        <v>151.96</v>
      </c>
      <c r="I4104" s="360">
        <v>5.0000000000000001E-4</v>
      </c>
      <c r="J4104" s="344">
        <v>129.09</v>
      </c>
      <c r="K4104" s="360">
        <v>0</v>
      </c>
      <c r="L4104" s="344">
        <v>128.05000000000001</v>
      </c>
      <c r="M4104" s="360">
        <v>0</v>
      </c>
      <c r="N4104" s="344">
        <v>136.94999999999999</v>
      </c>
      <c r="O4104" s="360">
        <v>0</v>
      </c>
      <c r="P4104" s="344">
        <v>136.72999999999999</v>
      </c>
      <c r="Q4104" s="360">
        <v>0</v>
      </c>
      <c r="R4104" s="344">
        <v>143.86000000000001</v>
      </c>
    </row>
    <row r="4105" spans="1:18">
      <c r="A4105" s="296">
        <v>3009291</v>
      </c>
      <c r="B4105" s="343" t="s">
        <v>4134</v>
      </c>
      <c r="C4105" s="296" t="s">
        <v>1835</v>
      </c>
      <c r="D4105" s="344">
        <v>2085814.56</v>
      </c>
      <c r="E4105" s="360">
        <v>0</v>
      </c>
      <c r="F4105" s="344">
        <v>163.11000000000001</v>
      </c>
      <c r="G4105" s="360">
        <v>0</v>
      </c>
      <c r="H4105" s="344">
        <v>147.57</v>
      </c>
      <c r="I4105" s="360">
        <v>5.0000000000000001E-4</v>
      </c>
      <c r="J4105" s="344">
        <v>122.01</v>
      </c>
      <c r="K4105" s="360">
        <v>0</v>
      </c>
      <c r="L4105" s="344">
        <v>120.48</v>
      </c>
      <c r="M4105" s="360">
        <v>0</v>
      </c>
      <c r="N4105" s="344">
        <v>129.38999999999999</v>
      </c>
      <c r="O4105" s="360">
        <v>0</v>
      </c>
      <c r="P4105" s="344">
        <v>131.94999999999999</v>
      </c>
      <c r="Q4105" s="360">
        <v>0</v>
      </c>
      <c r="R4105" s="344">
        <v>136.09</v>
      </c>
    </row>
    <row r="4106" spans="1:18">
      <c r="A4106" s="296">
        <v>3009016</v>
      </c>
      <c r="B4106" s="343" t="s">
        <v>4135</v>
      </c>
      <c r="C4106" s="296" t="s">
        <v>1835</v>
      </c>
      <c r="D4106" s="344">
        <v>2119291.12</v>
      </c>
      <c r="E4106" s="360">
        <v>0</v>
      </c>
      <c r="F4106" s="344">
        <v>234.65</v>
      </c>
      <c r="G4106" s="360">
        <v>0</v>
      </c>
      <c r="H4106" s="344">
        <v>188.87</v>
      </c>
      <c r="I4106" s="360">
        <v>2.0000000000000001E-4</v>
      </c>
      <c r="J4106" s="344">
        <v>215.1</v>
      </c>
      <c r="K4106" s="360">
        <v>0</v>
      </c>
      <c r="L4106" s="344">
        <v>184.78</v>
      </c>
      <c r="M4106" s="360">
        <v>0</v>
      </c>
      <c r="N4106" s="344">
        <v>221.68</v>
      </c>
      <c r="O4106" s="360">
        <v>0</v>
      </c>
      <c r="P4106" s="344">
        <v>162.9</v>
      </c>
      <c r="Q4106" s="360">
        <v>0</v>
      </c>
      <c r="R4106" s="344">
        <v>201.87</v>
      </c>
    </row>
    <row r="4107" spans="1:18">
      <c r="A4107" s="296">
        <v>3009295</v>
      </c>
      <c r="B4107" s="343" t="s">
        <v>4136</v>
      </c>
      <c r="C4107" s="296" t="s">
        <v>1835</v>
      </c>
      <c r="D4107" s="344">
        <v>3128724.66</v>
      </c>
      <c r="E4107" s="360">
        <v>0</v>
      </c>
      <c r="F4107" s="344">
        <v>192.53</v>
      </c>
      <c r="G4107" s="360">
        <v>0</v>
      </c>
      <c r="H4107" s="344">
        <v>153.88</v>
      </c>
      <c r="I4107" s="360">
        <v>2.9999999999999997E-4</v>
      </c>
      <c r="J4107" s="344">
        <v>176.32</v>
      </c>
      <c r="K4107" s="360">
        <v>0</v>
      </c>
      <c r="L4107" s="344">
        <v>155.27000000000001</v>
      </c>
      <c r="M4107" s="360">
        <v>0</v>
      </c>
      <c r="N4107" s="344">
        <v>183.8</v>
      </c>
      <c r="O4107" s="360">
        <v>0</v>
      </c>
      <c r="P4107" s="344">
        <v>135.53</v>
      </c>
      <c r="Q4107" s="360">
        <v>0</v>
      </c>
      <c r="R4107" s="344">
        <v>165.97</v>
      </c>
    </row>
    <row r="4108" spans="1:18">
      <c r="A4108" s="296">
        <v>3009228</v>
      </c>
      <c r="B4108" s="343" t="s">
        <v>4137</v>
      </c>
      <c r="C4108" s="296" t="s">
        <v>1835</v>
      </c>
      <c r="D4108" s="344">
        <v>3178939.79</v>
      </c>
      <c r="E4108" s="360"/>
      <c r="F4108" s="344">
        <v>0</v>
      </c>
      <c r="G4108" s="360"/>
      <c r="H4108" s="344">
        <v>0</v>
      </c>
      <c r="I4108" s="360"/>
      <c r="J4108" s="344">
        <v>0</v>
      </c>
      <c r="K4108" s="360"/>
      <c r="L4108" s="344">
        <v>0</v>
      </c>
      <c r="M4108" s="360"/>
      <c r="N4108" s="344">
        <v>0</v>
      </c>
      <c r="O4108" s="360"/>
      <c r="P4108" s="344">
        <v>0</v>
      </c>
      <c r="Q4108" s="360"/>
      <c r="R4108" s="344">
        <v>0</v>
      </c>
    </row>
    <row r="4109" spans="1:18">
      <c r="A4109" s="296">
        <v>3009106</v>
      </c>
      <c r="B4109" s="343" t="s">
        <v>4138</v>
      </c>
      <c r="C4109" s="296" t="s">
        <v>26</v>
      </c>
      <c r="D4109" s="344">
        <v>75216.7</v>
      </c>
      <c r="E4109" s="360"/>
      <c r="F4109" s="344">
        <v>0</v>
      </c>
      <c r="G4109" s="360"/>
      <c r="H4109" s="344">
        <v>0</v>
      </c>
      <c r="I4109" s="360"/>
      <c r="J4109" s="344">
        <v>0</v>
      </c>
      <c r="K4109" s="360"/>
      <c r="L4109" s="344">
        <v>0</v>
      </c>
      <c r="M4109" s="360"/>
      <c r="N4109" s="344">
        <v>0</v>
      </c>
      <c r="O4109" s="360"/>
      <c r="P4109" s="344">
        <v>0</v>
      </c>
      <c r="Q4109" s="360"/>
      <c r="R4109" s="344">
        <v>0</v>
      </c>
    </row>
    <row r="4110" spans="1:18">
      <c r="A4110" s="296">
        <v>3009299</v>
      </c>
      <c r="B4110" s="343" t="s">
        <v>4139</v>
      </c>
      <c r="C4110" s="296" t="s">
        <v>1835</v>
      </c>
      <c r="D4110" s="344">
        <v>1407772.5</v>
      </c>
      <c r="E4110" s="360">
        <v>0</v>
      </c>
      <c r="F4110" s="344">
        <v>226.46</v>
      </c>
      <c r="G4110" s="360">
        <v>0</v>
      </c>
      <c r="H4110" s="344">
        <v>209.38</v>
      </c>
      <c r="I4110" s="360">
        <v>4.0000000000000002E-4</v>
      </c>
      <c r="J4110" s="344">
        <v>205.19</v>
      </c>
      <c r="K4110" s="360">
        <v>0</v>
      </c>
      <c r="L4110" s="344">
        <v>203.2</v>
      </c>
      <c r="M4110" s="360">
        <v>0</v>
      </c>
      <c r="N4110" s="344">
        <v>218.13</v>
      </c>
      <c r="O4110" s="360">
        <v>0</v>
      </c>
      <c r="P4110" s="344">
        <v>194.26</v>
      </c>
      <c r="Q4110" s="360">
        <v>0</v>
      </c>
      <c r="R4110" s="344">
        <v>220.88</v>
      </c>
    </row>
    <row r="4111" spans="1:18">
      <c r="A4111" s="296">
        <v>3009029</v>
      </c>
      <c r="B4111" s="343" t="s">
        <v>4140</v>
      </c>
      <c r="C4111" s="296" t="s">
        <v>1835</v>
      </c>
      <c r="D4111" s="344">
        <v>1414275.73</v>
      </c>
      <c r="E4111" s="360"/>
      <c r="F4111" s="344">
        <v>0</v>
      </c>
      <c r="G4111" s="360"/>
      <c r="H4111" s="344">
        <v>0</v>
      </c>
      <c r="I4111" s="360"/>
      <c r="J4111" s="344">
        <v>0</v>
      </c>
      <c r="K4111" s="360"/>
      <c r="L4111" s="344">
        <v>0</v>
      </c>
      <c r="M4111" s="360"/>
      <c r="N4111" s="344">
        <v>0</v>
      </c>
      <c r="O4111" s="360"/>
      <c r="P4111" s="344">
        <v>0</v>
      </c>
      <c r="Q4111" s="360"/>
      <c r="R4111" s="344">
        <v>0</v>
      </c>
    </row>
    <row r="4112" spans="1:18">
      <c r="A4112" s="296">
        <v>3009245</v>
      </c>
      <c r="B4112" s="343" t="s">
        <v>4141</v>
      </c>
      <c r="C4112" s="296" t="s">
        <v>1835</v>
      </c>
      <c r="D4112" s="344">
        <v>2111553.58</v>
      </c>
      <c r="E4112" s="360"/>
      <c r="F4112" s="344">
        <v>0</v>
      </c>
      <c r="G4112" s="360"/>
      <c r="H4112" s="344">
        <v>0</v>
      </c>
      <c r="I4112" s="360"/>
      <c r="J4112" s="344">
        <v>0</v>
      </c>
      <c r="K4112" s="360"/>
      <c r="L4112" s="344">
        <v>0</v>
      </c>
      <c r="M4112" s="360"/>
      <c r="N4112" s="344">
        <v>0</v>
      </c>
      <c r="O4112" s="360"/>
      <c r="P4112" s="344">
        <v>0</v>
      </c>
      <c r="Q4112" s="360"/>
      <c r="R4112" s="344">
        <v>0</v>
      </c>
    </row>
    <row r="4113" spans="1:18">
      <c r="A4113" s="296">
        <v>3009033</v>
      </c>
      <c r="B4113" s="343" t="s">
        <v>4142</v>
      </c>
      <c r="C4113" s="296" t="s">
        <v>1835</v>
      </c>
      <c r="D4113" s="344">
        <v>2121308.2400000002</v>
      </c>
      <c r="E4113" s="360">
        <v>0</v>
      </c>
      <c r="F4113" s="344">
        <v>159.65</v>
      </c>
      <c r="G4113" s="360">
        <v>0</v>
      </c>
      <c r="H4113" s="344">
        <v>148.19999999999999</v>
      </c>
      <c r="I4113" s="360">
        <v>5.0000000000000001E-4</v>
      </c>
      <c r="J4113" s="344">
        <v>149.9</v>
      </c>
      <c r="K4113" s="360">
        <v>0</v>
      </c>
      <c r="L4113" s="344">
        <v>149.74</v>
      </c>
      <c r="M4113" s="360">
        <v>0</v>
      </c>
      <c r="N4113" s="344">
        <v>159.87</v>
      </c>
      <c r="O4113" s="360">
        <v>0</v>
      </c>
      <c r="P4113" s="344">
        <v>139.11000000000001</v>
      </c>
      <c r="Q4113" s="360">
        <v>0</v>
      </c>
      <c r="R4113" s="344">
        <v>160.6</v>
      </c>
    </row>
    <row r="4114" spans="1:18">
      <c r="A4114" s="296">
        <v>3009257</v>
      </c>
      <c r="B4114" s="343" t="s">
        <v>4143</v>
      </c>
      <c r="C4114" s="296" t="s">
        <v>1835</v>
      </c>
      <c r="D4114" s="344">
        <v>1988853.3</v>
      </c>
      <c r="E4114" s="360"/>
      <c r="F4114" s="344">
        <v>0</v>
      </c>
      <c r="G4114" s="360"/>
      <c r="H4114" s="344">
        <v>0</v>
      </c>
      <c r="I4114" s="360"/>
      <c r="J4114" s="344">
        <v>0</v>
      </c>
      <c r="K4114" s="360"/>
      <c r="L4114" s="344">
        <v>0</v>
      </c>
      <c r="M4114" s="360"/>
      <c r="N4114" s="344">
        <v>0</v>
      </c>
      <c r="O4114" s="360"/>
      <c r="P4114" s="344">
        <v>0</v>
      </c>
      <c r="Q4114" s="360"/>
      <c r="R4114" s="344">
        <v>0</v>
      </c>
    </row>
    <row r="4115" spans="1:18">
      <c r="A4115" s="296">
        <v>3009265</v>
      </c>
      <c r="B4115" s="343" t="s">
        <v>4144</v>
      </c>
      <c r="C4115" s="296" t="s">
        <v>1835</v>
      </c>
      <c r="D4115" s="344">
        <v>1946432.58</v>
      </c>
      <c r="E4115" s="360"/>
      <c r="F4115" s="344">
        <v>0</v>
      </c>
      <c r="G4115" s="360"/>
      <c r="H4115" s="344">
        <v>0</v>
      </c>
      <c r="I4115" s="360"/>
      <c r="J4115" s="344">
        <v>0</v>
      </c>
      <c r="K4115" s="360"/>
      <c r="L4115" s="344">
        <v>0</v>
      </c>
      <c r="M4115" s="360"/>
      <c r="N4115" s="344">
        <v>0</v>
      </c>
      <c r="O4115" s="360"/>
      <c r="P4115" s="344">
        <v>0</v>
      </c>
      <c r="Q4115" s="360"/>
      <c r="R4115" s="344">
        <v>0</v>
      </c>
    </row>
    <row r="4116" spans="1:18">
      <c r="A4116" s="296">
        <v>3009037</v>
      </c>
      <c r="B4116" s="343" t="s">
        <v>4145</v>
      </c>
      <c r="C4116" s="296" t="s">
        <v>1835</v>
      </c>
      <c r="D4116" s="344">
        <v>2024574.23</v>
      </c>
      <c r="E4116" s="360">
        <v>5.5399999999999998E-2</v>
      </c>
      <c r="F4116" s="344">
        <v>2087.2399999999998</v>
      </c>
      <c r="G4116" s="360">
        <v>6.0100000000000001E-2</v>
      </c>
      <c r="H4116" s="344">
        <v>2764.52</v>
      </c>
      <c r="I4116" s="360">
        <v>5.1799999999999999E-2</v>
      </c>
      <c r="J4116" s="344">
        <v>2261.79</v>
      </c>
      <c r="K4116" s="360">
        <v>5.5399999999999998E-2</v>
      </c>
      <c r="L4116" s="344">
        <v>2030.12</v>
      </c>
      <c r="M4116" s="360">
        <v>0</v>
      </c>
      <c r="N4116" s="344">
        <v>1616.79</v>
      </c>
      <c r="O4116" s="360">
        <v>8.8499999999999995E-2</v>
      </c>
      <c r="P4116" s="344">
        <v>1920.1</v>
      </c>
      <c r="Q4116" s="360">
        <v>6.5299999999999997E-2</v>
      </c>
      <c r="R4116" s="344">
        <v>2417.6</v>
      </c>
    </row>
    <row r="4117" spans="1:18">
      <c r="A4117" s="296">
        <v>3009045</v>
      </c>
      <c r="B4117" s="343" t="s">
        <v>4146</v>
      </c>
      <c r="C4117" s="296" t="s">
        <v>1835</v>
      </c>
      <c r="D4117" s="344">
        <v>1980041.22</v>
      </c>
      <c r="E4117" s="360">
        <v>5.3400000000000003E-2</v>
      </c>
      <c r="F4117" s="344">
        <v>2495.0100000000002</v>
      </c>
      <c r="G4117" s="360">
        <v>5.7500000000000002E-2</v>
      </c>
      <c r="H4117" s="344">
        <v>3270.6</v>
      </c>
      <c r="I4117" s="360">
        <v>4.9299999999999997E-2</v>
      </c>
      <c r="J4117" s="344">
        <v>2646.39</v>
      </c>
      <c r="K4117" s="360">
        <v>5.4199999999999998E-2</v>
      </c>
      <c r="L4117" s="344">
        <v>2408.36</v>
      </c>
      <c r="M4117" s="360">
        <v>0</v>
      </c>
      <c r="N4117" s="344">
        <v>1903.7</v>
      </c>
      <c r="O4117" s="360">
        <v>8.4599999999999995E-2</v>
      </c>
      <c r="P4117" s="344">
        <v>2252.23</v>
      </c>
      <c r="Q4117" s="360">
        <v>6.3600000000000004E-2</v>
      </c>
      <c r="R4117" s="344">
        <v>2874.88</v>
      </c>
    </row>
    <row r="4118" spans="1:18">
      <c r="A4118" s="296">
        <v>3009273</v>
      </c>
      <c r="B4118" s="343" t="s">
        <v>4147</v>
      </c>
      <c r="C4118" s="296" t="s">
        <v>1835</v>
      </c>
      <c r="D4118" s="344">
        <v>2983970.89</v>
      </c>
      <c r="E4118" s="360">
        <v>5.8000000000000003E-2</v>
      </c>
      <c r="F4118" s="344">
        <v>1677.18</v>
      </c>
      <c r="G4118" s="360">
        <v>6.3600000000000004E-2</v>
      </c>
      <c r="H4118" s="344">
        <v>2255.73</v>
      </c>
      <c r="I4118" s="360">
        <v>5.5199999999999999E-2</v>
      </c>
      <c r="J4118" s="344">
        <v>1874.85</v>
      </c>
      <c r="K4118" s="360">
        <v>5.6899999999999999E-2</v>
      </c>
      <c r="L4118" s="344">
        <v>1649.2</v>
      </c>
      <c r="M4118" s="360">
        <v>0</v>
      </c>
      <c r="N4118" s="344">
        <v>1327.31</v>
      </c>
      <c r="O4118" s="360">
        <v>9.3799999999999994E-2</v>
      </c>
      <c r="P4118" s="344">
        <v>1585.35</v>
      </c>
      <c r="Q4118" s="360">
        <v>6.7299999999999999E-2</v>
      </c>
      <c r="R4118" s="344">
        <v>1957.54</v>
      </c>
    </row>
    <row r="4119" spans="1:18">
      <c r="A4119" s="296">
        <v>3009053</v>
      </c>
      <c r="B4119" s="343" t="s">
        <v>4148</v>
      </c>
      <c r="C4119" s="296" t="s">
        <v>1835</v>
      </c>
      <c r="D4119" s="344">
        <v>3037592.39</v>
      </c>
      <c r="E4119" s="360">
        <v>6.5299999999999997E-2</v>
      </c>
      <c r="F4119" s="344">
        <v>976.86</v>
      </c>
      <c r="G4119" s="360">
        <v>7.7899999999999997E-2</v>
      </c>
      <c r="H4119" s="344">
        <v>1387.24</v>
      </c>
      <c r="I4119" s="360">
        <v>6.6000000000000003E-2</v>
      </c>
      <c r="J4119" s="344">
        <v>1212.42</v>
      </c>
      <c r="K4119" s="360">
        <v>6.2799999999999995E-2</v>
      </c>
      <c r="L4119" s="344">
        <v>997.71</v>
      </c>
      <c r="M4119" s="360">
        <v>0</v>
      </c>
      <c r="N4119" s="344">
        <v>831.89</v>
      </c>
      <c r="O4119" s="360">
        <v>0.11</v>
      </c>
      <c r="P4119" s="344">
        <v>1013.19</v>
      </c>
      <c r="Q4119" s="360">
        <v>7.51E-2</v>
      </c>
      <c r="R4119" s="344">
        <v>1171.1500000000001</v>
      </c>
    </row>
    <row r="4120" spans="1:18">
      <c r="A4120" s="296">
        <v>3009107</v>
      </c>
      <c r="B4120" s="343" t="s">
        <v>4149</v>
      </c>
      <c r="C4120" s="296" t="s">
        <v>26</v>
      </c>
      <c r="D4120" s="344">
        <v>150708.96</v>
      </c>
      <c r="E4120" s="360">
        <v>6.7100000000000007E-2</v>
      </c>
      <c r="F4120" s="344">
        <v>818.63</v>
      </c>
      <c r="G4120" s="360">
        <v>9.4200000000000006E-2</v>
      </c>
      <c r="H4120" s="344">
        <v>1193.17</v>
      </c>
      <c r="I4120" s="360">
        <v>6.9500000000000006E-2</v>
      </c>
      <c r="J4120" s="344">
        <v>1058.18</v>
      </c>
      <c r="K4120" s="360">
        <v>7.2800000000000004E-2</v>
      </c>
      <c r="L4120" s="344">
        <v>853.62</v>
      </c>
      <c r="M4120" s="360">
        <v>0</v>
      </c>
      <c r="N4120" s="344">
        <v>724.95</v>
      </c>
      <c r="O4120" s="360">
        <v>0.1144</v>
      </c>
      <c r="P4120" s="344">
        <v>889.57</v>
      </c>
      <c r="Q4120" s="360">
        <v>8.6599999999999996E-2</v>
      </c>
      <c r="R4120" s="344">
        <v>994.86</v>
      </c>
    </row>
    <row r="4121" spans="1:18">
      <c r="A4121" s="296">
        <v>3009249</v>
      </c>
      <c r="B4121" s="343" t="s">
        <v>4150</v>
      </c>
      <c r="C4121" s="296" t="s">
        <v>1835</v>
      </c>
      <c r="D4121" s="344">
        <v>1400633.18</v>
      </c>
      <c r="E4121" s="360">
        <v>6.7299999999999999E-2</v>
      </c>
      <c r="F4121" s="344">
        <v>914.1</v>
      </c>
      <c r="G4121" s="360">
        <v>9.4399999999999998E-2</v>
      </c>
      <c r="H4121" s="344">
        <v>1311.38</v>
      </c>
      <c r="I4121" s="360">
        <v>6.8599999999999994E-2</v>
      </c>
      <c r="J4121" s="344">
        <v>1148.07</v>
      </c>
      <c r="K4121" s="360">
        <v>7.5200000000000003E-2</v>
      </c>
      <c r="L4121" s="344">
        <v>945.68</v>
      </c>
      <c r="M4121" s="360">
        <v>0</v>
      </c>
      <c r="N4121" s="344">
        <v>798.21</v>
      </c>
      <c r="O4121" s="360">
        <v>0.11269999999999999</v>
      </c>
      <c r="P4121" s="344">
        <v>972.36</v>
      </c>
      <c r="Q4121" s="360">
        <v>8.8800000000000004E-2</v>
      </c>
      <c r="R4121" s="344">
        <v>1103.23</v>
      </c>
    </row>
    <row r="4122" spans="1:18">
      <c r="A4122" s="296">
        <v>3009211</v>
      </c>
      <c r="B4122" s="343" t="s">
        <v>4151</v>
      </c>
      <c r="C4122" s="296" t="s">
        <v>1835</v>
      </c>
      <c r="D4122" s="344">
        <v>1407136.49</v>
      </c>
      <c r="E4122" s="360">
        <v>6.88E-2</v>
      </c>
      <c r="F4122" s="344">
        <v>663.62</v>
      </c>
      <c r="G4122" s="360">
        <v>9.9699999999999997E-2</v>
      </c>
      <c r="H4122" s="344">
        <v>1000.83</v>
      </c>
      <c r="I4122" s="360">
        <v>7.3499999999999996E-2</v>
      </c>
      <c r="J4122" s="344">
        <v>911.87</v>
      </c>
      <c r="K4122" s="360">
        <v>7.2499999999999995E-2</v>
      </c>
      <c r="L4122" s="344">
        <v>706.09</v>
      </c>
      <c r="M4122" s="360">
        <v>0</v>
      </c>
      <c r="N4122" s="344">
        <v>609.94000000000005</v>
      </c>
      <c r="O4122" s="360">
        <v>0.1206</v>
      </c>
      <c r="P4122" s="344">
        <v>758.35</v>
      </c>
      <c r="Q4122" s="360">
        <v>8.72E-2</v>
      </c>
      <c r="R4122" s="344">
        <v>819.34</v>
      </c>
    </row>
    <row r="4123" spans="1:18">
      <c r="A4123" s="296">
        <v>3009253</v>
      </c>
      <c r="B4123" s="343" t="s">
        <v>4152</v>
      </c>
      <c r="C4123" s="296" t="s">
        <v>1835</v>
      </c>
      <c r="D4123" s="344">
        <v>2100845.64</v>
      </c>
      <c r="E4123" s="360">
        <v>4.7600000000000003E-2</v>
      </c>
      <c r="F4123" s="344">
        <v>760.53</v>
      </c>
      <c r="G4123" s="360">
        <v>6.54E-2</v>
      </c>
      <c r="H4123" s="344">
        <v>1125.73</v>
      </c>
      <c r="I4123" s="360">
        <v>4.9299999999999997E-2</v>
      </c>
      <c r="J4123" s="344">
        <v>995.65</v>
      </c>
      <c r="K4123" s="360">
        <v>4.99E-2</v>
      </c>
      <c r="L4123" s="344">
        <v>773.36</v>
      </c>
      <c r="M4123" s="360">
        <v>0</v>
      </c>
      <c r="N4123" s="344">
        <v>640.80999999999995</v>
      </c>
      <c r="O4123" s="360">
        <v>8.6699999999999999E-2</v>
      </c>
      <c r="P4123" s="344">
        <v>808.7</v>
      </c>
      <c r="Q4123" s="360">
        <v>6.1499999999999999E-2</v>
      </c>
      <c r="R4123" s="344">
        <v>918.55</v>
      </c>
    </row>
    <row r="4124" spans="1:18">
      <c r="A4124" s="296">
        <v>3009215</v>
      </c>
      <c r="B4124" s="343" t="s">
        <v>4153</v>
      </c>
      <c r="C4124" s="296" t="s">
        <v>1835</v>
      </c>
      <c r="D4124" s="344">
        <v>2110600.62</v>
      </c>
      <c r="E4124" s="360">
        <v>5.0700000000000002E-2</v>
      </c>
      <c r="F4124" s="344">
        <v>833.57</v>
      </c>
      <c r="G4124" s="360">
        <v>7.1400000000000005E-2</v>
      </c>
      <c r="H4124" s="344">
        <v>1215.6400000000001</v>
      </c>
      <c r="I4124" s="360">
        <v>5.1999999999999998E-2</v>
      </c>
      <c r="J4124" s="344">
        <v>1064.82</v>
      </c>
      <c r="K4124" s="360">
        <v>5.5899999999999998E-2</v>
      </c>
      <c r="L4124" s="344">
        <v>845.84</v>
      </c>
      <c r="M4124" s="360">
        <v>0</v>
      </c>
      <c r="N4124" s="344">
        <v>700.58</v>
      </c>
      <c r="O4124" s="360">
        <v>9.0200000000000002E-2</v>
      </c>
      <c r="P4124" s="344">
        <v>874.91</v>
      </c>
      <c r="Q4124" s="360">
        <v>6.8099999999999994E-2</v>
      </c>
      <c r="R4124" s="344">
        <v>1002.16</v>
      </c>
    </row>
    <row r="4125" spans="1:18">
      <c r="A4125" s="296">
        <v>3009261</v>
      </c>
      <c r="B4125" s="343" t="s">
        <v>4154</v>
      </c>
      <c r="C4125" s="296" t="s">
        <v>1835</v>
      </c>
      <c r="D4125" s="344">
        <v>1981774.42</v>
      </c>
      <c r="E4125" s="360">
        <v>4.2000000000000003E-2</v>
      </c>
      <c r="F4125" s="344">
        <v>639.17999999999995</v>
      </c>
      <c r="G4125" s="360">
        <v>5.6500000000000002E-2</v>
      </c>
      <c r="H4125" s="344">
        <v>976.19</v>
      </c>
      <c r="I4125" s="360">
        <v>4.4600000000000001E-2</v>
      </c>
      <c r="J4125" s="344">
        <v>879.87</v>
      </c>
      <c r="K4125" s="360">
        <v>4.1099999999999998E-2</v>
      </c>
      <c r="L4125" s="344">
        <v>653.37</v>
      </c>
      <c r="M4125" s="360">
        <v>0</v>
      </c>
      <c r="N4125" s="344">
        <v>542.98</v>
      </c>
      <c r="O4125" s="360">
        <v>8.0100000000000005E-2</v>
      </c>
      <c r="P4125" s="344">
        <v>699.99</v>
      </c>
      <c r="Q4125" s="360">
        <v>5.16E-2</v>
      </c>
      <c r="R4125" s="344">
        <v>779.46</v>
      </c>
    </row>
    <row r="4126" spans="1:18">
      <c r="A4126" s="296">
        <v>3009269</v>
      </c>
      <c r="B4126" s="343" t="s">
        <v>4155</v>
      </c>
      <c r="C4126" s="296" t="s">
        <v>1835</v>
      </c>
      <c r="D4126" s="344">
        <v>1939353.7</v>
      </c>
      <c r="E4126" s="360">
        <v>0.21260000000000001</v>
      </c>
      <c r="F4126" s="344">
        <v>650.08000000000004</v>
      </c>
      <c r="G4126" s="360">
        <v>0.21909999999999999</v>
      </c>
      <c r="H4126" s="344">
        <v>778.21</v>
      </c>
      <c r="I4126" s="360">
        <v>0.19009999999999999</v>
      </c>
      <c r="J4126" s="344">
        <v>632.91</v>
      </c>
      <c r="K4126" s="360">
        <v>0.22509999999999999</v>
      </c>
      <c r="L4126" s="344">
        <v>649.23</v>
      </c>
      <c r="M4126" s="360">
        <v>0.12759999999999999</v>
      </c>
      <c r="N4126" s="344">
        <v>547.83000000000004</v>
      </c>
      <c r="O4126" s="360">
        <v>0.27</v>
      </c>
      <c r="P4126" s="344">
        <v>594.96</v>
      </c>
      <c r="Q4126" s="360">
        <v>0.2394</v>
      </c>
      <c r="R4126" s="344">
        <v>736</v>
      </c>
    </row>
    <row r="4127" spans="1:18">
      <c r="A4127" s="296">
        <v>3009041</v>
      </c>
      <c r="B4127" s="343" t="s">
        <v>4156</v>
      </c>
      <c r="C4127" s="296" t="s">
        <v>1835</v>
      </c>
      <c r="D4127" s="344">
        <v>2017495.35</v>
      </c>
      <c r="E4127" s="360">
        <v>0.20580000000000001</v>
      </c>
      <c r="F4127" s="344">
        <v>668.95</v>
      </c>
      <c r="G4127" s="360">
        <v>0.20419999999999999</v>
      </c>
      <c r="H4127" s="344">
        <v>801.08</v>
      </c>
      <c r="I4127" s="360">
        <v>0.18340000000000001</v>
      </c>
      <c r="J4127" s="344">
        <v>652.48</v>
      </c>
      <c r="K4127" s="360">
        <v>0.20930000000000001</v>
      </c>
      <c r="L4127" s="344">
        <v>662.9</v>
      </c>
      <c r="M4127" s="360">
        <v>0.125</v>
      </c>
      <c r="N4127" s="344">
        <v>554.58000000000004</v>
      </c>
      <c r="O4127" s="360">
        <v>0.26490000000000002</v>
      </c>
      <c r="P4127" s="344">
        <v>604.39</v>
      </c>
      <c r="Q4127" s="360">
        <v>0.22600000000000001</v>
      </c>
      <c r="R4127" s="344">
        <v>755.64</v>
      </c>
    </row>
    <row r="4128" spans="1:18">
      <c r="A4128" s="296">
        <v>3009049</v>
      </c>
      <c r="B4128" s="343" t="s">
        <v>4157</v>
      </c>
      <c r="C4128" s="296" t="s">
        <v>1835</v>
      </c>
      <c r="D4128" s="344">
        <v>1972962.34</v>
      </c>
      <c r="E4128" s="360">
        <v>9.9599999999999994E-2</v>
      </c>
      <c r="F4128" s="344">
        <v>253.03</v>
      </c>
      <c r="G4128" s="360">
        <v>9.35E-2</v>
      </c>
      <c r="H4128" s="344">
        <v>339.78</v>
      </c>
      <c r="I4128" s="360">
        <v>9.7000000000000003E-2</v>
      </c>
      <c r="J4128" s="344">
        <v>294.60000000000002</v>
      </c>
      <c r="K4128" s="360">
        <v>8.0299999999999996E-2</v>
      </c>
      <c r="L4128" s="344">
        <v>257.42</v>
      </c>
      <c r="M4128" s="360">
        <v>0</v>
      </c>
      <c r="N4128" s="344">
        <v>214.89</v>
      </c>
      <c r="O4128" s="360">
        <v>0.15329999999999999</v>
      </c>
      <c r="P4128" s="344">
        <v>251.52</v>
      </c>
      <c r="Q4128" s="360">
        <v>9.4E-2</v>
      </c>
      <c r="R4128" s="344">
        <v>297.99</v>
      </c>
    </row>
    <row r="4129" spans="1:18">
      <c r="A4129" s="296">
        <v>3009277</v>
      </c>
      <c r="B4129" s="343" t="s">
        <v>4158</v>
      </c>
      <c r="C4129" s="296" t="s">
        <v>1835</v>
      </c>
      <c r="D4129" s="344">
        <v>2973353.7</v>
      </c>
      <c r="E4129" s="360">
        <v>9.7500000000000003E-2</v>
      </c>
      <c r="F4129" s="344">
        <v>287.83</v>
      </c>
      <c r="G4129" s="360">
        <v>9.98E-2</v>
      </c>
      <c r="H4129" s="344">
        <v>393.36</v>
      </c>
      <c r="I4129" s="360">
        <v>9.6699999999999994E-2</v>
      </c>
      <c r="J4129" s="344">
        <v>344.59</v>
      </c>
      <c r="K4129" s="360">
        <v>8.3299999999999999E-2</v>
      </c>
      <c r="L4129" s="344">
        <v>295.8</v>
      </c>
      <c r="M4129" s="360">
        <v>0</v>
      </c>
      <c r="N4129" s="344">
        <v>249.35</v>
      </c>
      <c r="O4129" s="360">
        <v>0.1525</v>
      </c>
      <c r="P4129" s="344">
        <v>294.01</v>
      </c>
      <c r="Q4129" s="360">
        <v>9.7699999999999995E-2</v>
      </c>
      <c r="R4129" s="344">
        <v>341.67</v>
      </c>
    </row>
    <row r="4130" spans="1:18">
      <c r="A4130" s="296">
        <v>3009057</v>
      </c>
      <c r="B4130" s="343" t="s">
        <v>4159</v>
      </c>
      <c r="C4130" s="296" t="s">
        <v>1835</v>
      </c>
      <c r="D4130" s="344">
        <v>3026975.2</v>
      </c>
      <c r="E4130" s="360">
        <v>9.5399999999999999E-2</v>
      </c>
      <c r="F4130" s="344">
        <v>329.76</v>
      </c>
      <c r="G4130" s="360">
        <v>0.105</v>
      </c>
      <c r="H4130" s="344">
        <v>457.54</v>
      </c>
      <c r="I4130" s="360">
        <v>9.6000000000000002E-2</v>
      </c>
      <c r="J4130" s="344">
        <v>404.14</v>
      </c>
      <c r="K4130" s="360">
        <v>8.5699999999999998E-2</v>
      </c>
      <c r="L4130" s="344">
        <v>341.76</v>
      </c>
      <c r="M4130" s="360">
        <v>0</v>
      </c>
      <c r="N4130" s="344">
        <v>290.41000000000003</v>
      </c>
      <c r="O4130" s="360">
        <v>0.15129999999999999</v>
      </c>
      <c r="P4130" s="344">
        <v>344.59</v>
      </c>
      <c r="Q4130" s="360">
        <v>0.10050000000000001</v>
      </c>
      <c r="R4130" s="344">
        <v>394.09</v>
      </c>
    </row>
    <row r="4131" spans="1:18">
      <c r="A4131" s="296">
        <v>3108073</v>
      </c>
      <c r="B4131" s="343" t="s">
        <v>4160</v>
      </c>
      <c r="C4131" s="296" t="s">
        <v>1461</v>
      </c>
      <c r="D4131" s="344">
        <v>326.83</v>
      </c>
      <c r="E4131" s="360">
        <v>2.58E-2</v>
      </c>
      <c r="F4131" s="344">
        <v>721.39</v>
      </c>
      <c r="G4131" s="360">
        <v>4.0099999999999997E-2</v>
      </c>
      <c r="H4131" s="344">
        <v>1084.22</v>
      </c>
      <c r="I4131" s="360">
        <v>2.6700000000000002E-2</v>
      </c>
      <c r="J4131" s="344">
        <v>948.67</v>
      </c>
      <c r="K4131" s="360">
        <v>3.0499999999999999E-2</v>
      </c>
      <c r="L4131" s="344">
        <v>716.74</v>
      </c>
      <c r="M4131" s="360">
        <v>0</v>
      </c>
      <c r="N4131" s="344">
        <v>577.82000000000005</v>
      </c>
      <c r="O4131" s="360">
        <v>5.0099999999999999E-2</v>
      </c>
      <c r="P4131" s="344">
        <v>751.15</v>
      </c>
      <c r="Q4131" s="360">
        <v>3.85E-2</v>
      </c>
      <c r="R4131" s="344">
        <v>867.18</v>
      </c>
    </row>
    <row r="4132" spans="1:18">
      <c r="A4132" s="296">
        <v>3107965</v>
      </c>
      <c r="B4132" s="343" t="s">
        <v>4161</v>
      </c>
      <c r="C4132" s="296" t="s">
        <v>1461</v>
      </c>
      <c r="D4132" s="344">
        <v>532.11</v>
      </c>
      <c r="E4132" s="360"/>
      <c r="F4132" s="344">
        <v>0</v>
      </c>
      <c r="G4132" s="360"/>
      <c r="H4132" s="344">
        <v>0</v>
      </c>
      <c r="I4132" s="360"/>
      <c r="J4132" s="344">
        <v>0</v>
      </c>
      <c r="K4132" s="360"/>
      <c r="L4132" s="344">
        <v>0</v>
      </c>
      <c r="M4132" s="360"/>
      <c r="N4132" s="344">
        <v>0</v>
      </c>
      <c r="O4132" s="360"/>
      <c r="P4132" s="344">
        <v>0</v>
      </c>
      <c r="Q4132" s="360"/>
      <c r="R4132" s="344">
        <v>0</v>
      </c>
    </row>
    <row r="4133" spans="1:18">
      <c r="A4133" s="296">
        <v>3105941</v>
      </c>
      <c r="B4133" s="343" t="s">
        <v>4162</v>
      </c>
      <c r="C4133" s="296" t="s">
        <v>1461</v>
      </c>
      <c r="D4133" s="344">
        <v>31.3</v>
      </c>
      <c r="E4133" s="360"/>
      <c r="F4133" s="344">
        <v>0</v>
      </c>
      <c r="G4133" s="360"/>
      <c r="H4133" s="344">
        <v>0</v>
      </c>
      <c r="I4133" s="360"/>
      <c r="J4133" s="344">
        <v>0</v>
      </c>
      <c r="K4133" s="360"/>
      <c r="L4133" s="344">
        <v>0</v>
      </c>
      <c r="M4133" s="360"/>
      <c r="N4133" s="344">
        <v>0</v>
      </c>
      <c r="O4133" s="360"/>
      <c r="P4133" s="344">
        <v>0</v>
      </c>
      <c r="Q4133" s="360"/>
      <c r="R4133" s="344">
        <v>0</v>
      </c>
    </row>
    <row r="4134" spans="1:18">
      <c r="A4134" s="296">
        <v>3108150</v>
      </c>
      <c r="B4134" s="343" t="s">
        <v>4163</v>
      </c>
      <c r="C4134" s="296" t="s">
        <v>1461</v>
      </c>
      <c r="D4134" s="344">
        <v>21.21</v>
      </c>
      <c r="E4134" s="360"/>
      <c r="F4134" s="344">
        <v>0</v>
      </c>
      <c r="G4134" s="360"/>
      <c r="H4134" s="344">
        <v>0</v>
      </c>
      <c r="I4134" s="360"/>
      <c r="J4134" s="344">
        <v>0</v>
      </c>
      <c r="K4134" s="360"/>
      <c r="L4134" s="344">
        <v>0</v>
      </c>
      <c r="M4134" s="360"/>
      <c r="N4134" s="344">
        <v>0</v>
      </c>
      <c r="O4134" s="360"/>
      <c r="P4134" s="344">
        <v>0</v>
      </c>
      <c r="Q4134" s="360"/>
      <c r="R4134" s="344">
        <v>0</v>
      </c>
    </row>
    <row r="4135" spans="1:18">
      <c r="A4135" s="296">
        <v>3108071</v>
      </c>
      <c r="B4135" s="343" t="s">
        <v>4164</v>
      </c>
      <c r="C4135" s="296" t="s">
        <v>1461</v>
      </c>
      <c r="D4135" s="344">
        <v>13.94</v>
      </c>
      <c r="E4135" s="360"/>
      <c r="F4135" s="344">
        <v>0</v>
      </c>
      <c r="G4135" s="360"/>
      <c r="H4135" s="344">
        <v>0</v>
      </c>
      <c r="I4135" s="360"/>
      <c r="J4135" s="344">
        <v>0</v>
      </c>
      <c r="K4135" s="360"/>
      <c r="L4135" s="344">
        <v>0</v>
      </c>
      <c r="M4135" s="360"/>
      <c r="N4135" s="344">
        <v>0</v>
      </c>
      <c r="O4135" s="360"/>
      <c r="P4135" s="344">
        <v>0</v>
      </c>
      <c r="Q4135" s="360"/>
      <c r="R4135" s="344">
        <v>0</v>
      </c>
    </row>
    <row r="4136" spans="1:18">
      <c r="A4136" s="296">
        <v>3107967</v>
      </c>
      <c r="B4136" s="343" t="s">
        <v>4165</v>
      </c>
      <c r="C4136" s="296" t="s">
        <v>1461</v>
      </c>
      <c r="D4136" s="344">
        <v>11.59</v>
      </c>
      <c r="E4136" s="360"/>
      <c r="F4136" s="344">
        <v>0</v>
      </c>
      <c r="G4136" s="360"/>
      <c r="H4136" s="344">
        <v>0</v>
      </c>
      <c r="I4136" s="360"/>
      <c r="J4136" s="344">
        <v>0</v>
      </c>
      <c r="K4136" s="360"/>
      <c r="L4136" s="344">
        <v>0</v>
      </c>
      <c r="M4136" s="360"/>
      <c r="N4136" s="344">
        <v>0</v>
      </c>
      <c r="O4136" s="360"/>
      <c r="P4136" s="344">
        <v>0</v>
      </c>
      <c r="Q4136" s="360"/>
      <c r="R4136" s="344">
        <v>0</v>
      </c>
    </row>
    <row r="4137" spans="1:18">
      <c r="A4137" s="296">
        <v>3107966</v>
      </c>
      <c r="B4137" s="343" t="s">
        <v>4166</v>
      </c>
      <c r="C4137" s="296" t="s">
        <v>1461</v>
      </c>
      <c r="D4137" s="344">
        <v>27.28</v>
      </c>
      <c r="E4137" s="360"/>
      <c r="F4137" s="344">
        <v>0</v>
      </c>
      <c r="G4137" s="360"/>
      <c r="H4137" s="344">
        <v>0</v>
      </c>
      <c r="I4137" s="360"/>
      <c r="J4137" s="344">
        <v>0</v>
      </c>
      <c r="K4137" s="360"/>
      <c r="L4137" s="344">
        <v>0</v>
      </c>
      <c r="M4137" s="360"/>
      <c r="N4137" s="344">
        <v>0</v>
      </c>
      <c r="O4137" s="360"/>
      <c r="P4137" s="344">
        <v>0</v>
      </c>
      <c r="Q4137" s="360"/>
      <c r="R4137" s="344">
        <v>0</v>
      </c>
    </row>
    <row r="4138" spans="1:18">
      <c r="A4138" s="296">
        <v>3108072</v>
      </c>
      <c r="B4138" s="343" t="s">
        <v>4167</v>
      </c>
      <c r="C4138" s="296" t="s">
        <v>1461</v>
      </c>
      <c r="D4138" s="344">
        <v>17.11</v>
      </c>
      <c r="E4138" s="360"/>
      <c r="F4138" s="344">
        <v>0</v>
      </c>
      <c r="G4138" s="360"/>
      <c r="H4138" s="344">
        <v>0</v>
      </c>
      <c r="I4138" s="360"/>
      <c r="J4138" s="344">
        <v>0</v>
      </c>
      <c r="K4138" s="360"/>
      <c r="L4138" s="344">
        <v>0</v>
      </c>
      <c r="M4138" s="360"/>
      <c r="N4138" s="344">
        <v>0</v>
      </c>
      <c r="O4138" s="360"/>
      <c r="P4138" s="344">
        <v>0</v>
      </c>
      <c r="Q4138" s="360"/>
      <c r="R4138" s="344">
        <v>0</v>
      </c>
    </row>
    <row r="4139" spans="1:18">
      <c r="A4139" s="296">
        <v>3117750</v>
      </c>
      <c r="B4139" s="343" t="s">
        <v>4168</v>
      </c>
      <c r="C4139" s="296" t="s">
        <v>1461</v>
      </c>
      <c r="D4139" s="344">
        <v>19.920000000000002</v>
      </c>
      <c r="E4139" s="360"/>
      <c r="F4139" s="344">
        <v>0</v>
      </c>
      <c r="G4139" s="360"/>
      <c r="H4139" s="344">
        <v>0</v>
      </c>
      <c r="I4139" s="360"/>
      <c r="J4139" s="344">
        <v>0</v>
      </c>
      <c r="K4139" s="360"/>
      <c r="L4139" s="344">
        <v>0</v>
      </c>
      <c r="M4139" s="360"/>
      <c r="N4139" s="344">
        <v>0</v>
      </c>
      <c r="O4139" s="360"/>
      <c r="P4139" s="344">
        <v>0</v>
      </c>
      <c r="Q4139" s="360"/>
      <c r="R4139" s="344">
        <v>0</v>
      </c>
    </row>
    <row r="4140" spans="1:18">
      <c r="A4140" s="296">
        <v>3117749</v>
      </c>
      <c r="B4140" s="343" t="s">
        <v>4169</v>
      </c>
      <c r="C4140" s="296" t="s">
        <v>1461</v>
      </c>
      <c r="D4140" s="344">
        <v>14.81</v>
      </c>
      <c r="E4140" s="360"/>
      <c r="F4140" s="344">
        <v>0</v>
      </c>
      <c r="G4140" s="360"/>
      <c r="H4140" s="344">
        <v>0</v>
      </c>
      <c r="I4140" s="360"/>
      <c r="J4140" s="344">
        <v>0</v>
      </c>
      <c r="K4140" s="360"/>
      <c r="L4140" s="344">
        <v>0</v>
      </c>
      <c r="M4140" s="360"/>
      <c r="N4140" s="344">
        <v>0</v>
      </c>
      <c r="O4140" s="360"/>
      <c r="P4140" s="344">
        <v>0</v>
      </c>
      <c r="Q4140" s="360"/>
      <c r="R4140" s="344">
        <v>0</v>
      </c>
    </row>
    <row r="4141" spans="1:18">
      <c r="A4141" s="296">
        <v>3107964</v>
      </c>
      <c r="B4141" s="343" t="s">
        <v>4170</v>
      </c>
      <c r="C4141" s="296" t="s">
        <v>1461</v>
      </c>
      <c r="D4141" s="344">
        <v>17.010000000000002</v>
      </c>
      <c r="E4141" s="360"/>
      <c r="F4141" s="344">
        <v>0</v>
      </c>
      <c r="G4141" s="360"/>
      <c r="H4141" s="344">
        <v>0</v>
      </c>
      <c r="I4141" s="360"/>
      <c r="J4141" s="344">
        <v>0</v>
      </c>
      <c r="K4141" s="360"/>
      <c r="L4141" s="344">
        <v>0</v>
      </c>
      <c r="M4141" s="360"/>
      <c r="N4141" s="344">
        <v>0</v>
      </c>
      <c r="O4141" s="360"/>
      <c r="P4141" s="344">
        <v>0</v>
      </c>
      <c r="Q4141" s="360"/>
      <c r="R4141" s="344">
        <v>0</v>
      </c>
    </row>
    <row r="4142" spans="1:18">
      <c r="A4142" s="296">
        <v>3106551</v>
      </c>
      <c r="B4142" s="343" t="s">
        <v>4171</v>
      </c>
      <c r="C4142" s="296" t="s">
        <v>1461</v>
      </c>
      <c r="D4142" s="344">
        <v>12.56</v>
      </c>
      <c r="E4142" s="360"/>
      <c r="F4142" s="344">
        <v>0</v>
      </c>
      <c r="G4142" s="360"/>
      <c r="H4142" s="344">
        <v>0</v>
      </c>
      <c r="I4142" s="360"/>
      <c r="J4142" s="344">
        <v>0</v>
      </c>
      <c r="K4142" s="360"/>
      <c r="L4142" s="344">
        <v>0</v>
      </c>
      <c r="M4142" s="360"/>
      <c r="N4142" s="344">
        <v>0</v>
      </c>
      <c r="O4142" s="360"/>
      <c r="P4142" s="344">
        <v>0</v>
      </c>
      <c r="Q4142" s="360"/>
      <c r="R4142" s="344">
        <v>0</v>
      </c>
    </row>
    <row r="4143" spans="1:18">
      <c r="A4143" s="296">
        <v>3106427</v>
      </c>
      <c r="B4143" s="343" t="s">
        <v>4172</v>
      </c>
      <c r="C4143" s="296" t="s">
        <v>1461</v>
      </c>
      <c r="D4143" s="344">
        <v>42.01</v>
      </c>
      <c r="E4143" s="360"/>
      <c r="F4143" s="344">
        <v>0</v>
      </c>
      <c r="G4143" s="360"/>
      <c r="H4143" s="344">
        <v>0</v>
      </c>
      <c r="I4143" s="360"/>
      <c r="J4143" s="344">
        <v>0</v>
      </c>
      <c r="K4143" s="360"/>
      <c r="L4143" s="344">
        <v>0</v>
      </c>
      <c r="M4143" s="360"/>
      <c r="N4143" s="344">
        <v>0</v>
      </c>
      <c r="O4143" s="360"/>
      <c r="P4143" s="344">
        <v>0</v>
      </c>
      <c r="Q4143" s="360"/>
      <c r="R4143" s="344">
        <v>0</v>
      </c>
    </row>
    <row r="4144" spans="1:18">
      <c r="A4144" s="296">
        <v>3106552</v>
      </c>
      <c r="B4144" s="343" t="s">
        <v>4173</v>
      </c>
      <c r="C4144" s="296" t="s">
        <v>1461</v>
      </c>
      <c r="D4144" s="344">
        <v>11.81</v>
      </c>
      <c r="E4144" s="360"/>
      <c r="F4144" s="344">
        <v>0</v>
      </c>
      <c r="G4144" s="360"/>
      <c r="H4144" s="344">
        <v>0</v>
      </c>
      <c r="I4144" s="360"/>
      <c r="J4144" s="344">
        <v>0</v>
      </c>
      <c r="K4144" s="360"/>
      <c r="L4144" s="344">
        <v>0</v>
      </c>
      <c r="M4144" s="360"/>
      <c r="N4144" s="344">
        <v>0</v>
      </c>
      <c r="O4144" s="360"/>
      <c r="P4144" s="344">
        <v>0</v>
      </c>
      <c r="Q4144" s="360"/>
      <c r="R4144" s="344">
        <v>0</v>
      </c>
    </row>
    <row r="4145" spans="1:18">
      <c r="A4145" s="296">
        <v>3107969</v>
      </c>
      <c r="B4145" s="343" t="s">
        <v>4174</v>
      </c>
      <c r="C4145" s="296" t="s">
        <v>1461</v>
      </c>
      <c r="D4145" s="344">
        <v>128.85</v>
      </c>
      <c r="E4145" s="360"/>
      <c r="F4145" s="344">
        <v>0</v>
      </c>
      <c r="G4145" s="360"/>
      <c r="H4145" s="344">
        <v>0</v>
      </c>
      <c r="I4145" s="360"/>
      <c r="J4145" s="344">
        <v>0</v>
      </c>
      <c r="K4145" s="360"/>
      <c r="L4145" s="344">
        <v>0</v>
      </c>
      <c r="M4145" s="360"/>
      <c r="N4145" s="344">
        <v>0</v>
      </c>
      <c r="O4145" s="360"/>
      <c r="P4145" s="344">
        <v>0</v>
      </c>
      <c r="Q4145" s="360"/>
      <c r="R4145" s="344">
        <v>0</v>
      </c>
    </row>
    <row r="4146" spans="1:18">
      <c r="A4146" s="296">
        <v>3107970</v>
      </c>
      <c r="B4146" s="343" t="s">
        <v>4175</v>
      </c>
      <c r="C4146" s="296" t="s">
        <v>1461</v>
      </c>
      <c r="D4146" s="344">
        <v>123.62</v>
      </c>
      <c r="E4146" s="360"/>
      <c r="F4146" s="344">
        <v>0</v>
      </c>
      <c r="G4146" s="360"/>
      <c r="H4146" s="344">
        <v>0</v>
      </c>
      <c r="I4146" s="360"/>
      <c r="J4146" s="344">
        <v>0</v>
      </c>
      <c r="K4146" s="360"/>
      <c r="L4146" s="344">
        <v>0</v>
      </c>
      <c r="M4146" s="360"/>
      <c r="N4146" s="344">
        <v>0</v>
      </c>
      <c r="O4146" s="360"/>
      <c r="P4146" s="344">
        <v>0</v>
      </c>
      <c r="Q4146" s="360"/>
      <c r="R4146" s="344">
        <v>0</v>
      </c>
    </row>
    <row r="4147" spans="1:18">
      <c r="A4147" s="296">
        <v>3108007</v>
      </c>
      <c r="B4147" s="343" t="s">
        <v>4176</v>
      </c>
      <c r="C4147" s="296" t="s">
        <v>1461</v>
      </c>
      <c r="D4147" s="344">
        <v>148.63999999999999</v>
      </c>
      <c r="E4147" s="360">
        <v>0.9728</v>
      </c>
      <c r="F4147" s="344">
        <v>2911.14</v>
      </c>
      <c r="G4147" s="360">
        <v>1.0200000000000001E-2</v>
      </c>
      <c r="H4147" s="344">
        <v>3863.33</v>
      </c>
      <c r="I4147" s="360">
        <v>0.97</v>
      </c>
      <c r="J4147" s="344">
        <v>3849.24</v>
      </c>
      <c r="K4147" s="360">
        <v>0.9758</v>
      </c>
      <c r="L4147" s="344">
        <v>4302.7700000000004</v>
      </c>
      <c r="M4147" s="360">
        <v>0</v>
      </c>
      <c r="N4147" s="344">
        <v>3854.62</v>
      </c>
      <c r="O4147" s="360">
        <v>0.97219999999999995</v>
      </c>
      <c r="P4147" s="344">
        <v>4144.8599999999997</v>
      </c>
      <c r="Q4147" s="360">
        <v>7.1000000000000004E-3</v>
      </c>
      <c r="R4147" s="344">
        <v>3884.58</v>
      </c>
    </row>
    <row r="4148" spans="1:18">
      <c r="A4148" s="296">
        <v>3108008</v>
      </c>
      <c r="B4148" s="343" t="s">
        <v>4177</v>
      </c>
      <c r="C4148" s="296" t="s">
        <v>1461</v>
      </c>
      <c r="D4148" s="344">
        <v>98.16</v>
      </c>
      <c r="E4148" s="360">
        <v>0.97340000000000004</v>
      </c>
      <c r="F4148" s="344">
        <v>3638.13</v>
      </c>
      <c r="G4148" s="360">
        <v>8.6E-3</v>
      </c>
      <c r="H4148" s="344">
        <v>4829.33</v>
      </c>
      <c r="I4148" s="360">
        <v>0.97119999999999995</v>
      </c>
      <c r="J4148" s="344">
        <v>4813.16</v>
      </c>
      <c r="K4148" s="360">
        <v>0.97629999999999995</v>
      </c>
      <c r="L4148" s="344">
        <v>5380.04</v>
      </c>
      <c r="M4148" s="360">
        <v>0</v>
      </c>
      <c r="N4148" s="344">
        <v>4819.04</v>
      </c>
      <c r="O4148" s="360">
        <v>0.97330000000000005</v>
      </c>
      <c r="P4148" s="344">
        <v>5183.22</v>
      </c>
      <c r="Q4148" s="360">
        <v>6.0000000000000001E-3</v>
      </c>
      <c r="R4148" s="344">
        <v>4856.1899999999996</v>
      </c>
    </row>
    <row r="4149" spans="1:18">
      <c r="A4149" s="296">
        <v>3108009</v>
      </c>
      <c r="B4149" s="343" t="s">
        <v>4178</v>
      </c>
      <c r="C4149" s="296" t="s">
        <v>1461</v>
      </c>
      <c r="D4149" s="344">
        <v>82.91</v>
      </c>
      <c r="E4149" s="360"/>
      <c r="F4149" s="344">
        <v>0</v>
      </c>
      <c r="G4149" s="360"/>
      <c r="H4149" s="344">
        <v>0</v>
      </c>
      <c r="I4149" s="360"/>
      <c r="J4149" s="344">
        <v>0</v>
      </c>
      <c r="K4149" s="360"/>
      <c r="L4149" s="344">
        <v>0</v>
      </c>
      <c r="M4149" s="360"/>
      <c r="N4149" s="344">
        <v>0</v>
      </c>
      <c r="O4149" s="360"/>
      <c r="P4149" s="344">
        <v>0</v>
      </c>
      <c r="Q4149" s="360"/>
      <c r="R4149" s="344">
        <v>0</v>
      </c>
    </row>
    <row r="4150" spans="1:18">
      <c r="A4150" s="296">
        <v>3108011</v>
      </c>
      <c r="B4150" s="343" t="s">
        <v>4179</v>
      </c>
      <c r="C4150" s="296" t="s">
        <v>1461</v>
      </c>
      <c r="D4150" s="344">
        <v>155.79</v>
      </c>
      <c r="E4150" s="360">
        <v>0.97599999999999998</v>
      </c>
      <c r="F4150" s="344">
        <v>4911.3500000000004</v>
      </c>
      <c r="G4150" s="360">
        <v>7.9000000000000008E-3</v>
      </c>
      <c r="H4150" s="344">
        <v>6520.48</v>
      </c>
      <c r="I4150" s="360">
        <v>0.97399999999999998</v>
      </c>
      <c r="J4150" s="344">
        <v>6502.02</v>
      </c>
      <c r="K4150" s="360">
        <v>0.97850000000000004</v>
      </c>
      <c r="L4150" s="344">
        <v>7266.73</v>
      </c>
      <c r="M4150" s="360">
        <v>0</v>
      </c>
      <c r="N4150" s="344">
        <v>6508.46</v>
      </c>
      <c r="O4150" s="360">
        <v>0.9758</v>
      </c>
      <c r="P4150" s="344">
        <v>7001.39</v>
      </c>
      <c r="Q4150" s="360">
        <v>5.4999999999999997E-3</v>
      </c>
      <c r="R4150" s="344">
        <v>6556.81</v>
      </c>
    </row>
    <row r="4151" spans="1:18">
      <c r="A4151" s="296">
        <v>3108012</v>
      </c>
      <c r="B4151" s="343" t="s">
        <v>4180</v>
      </c>
      <c r="C4151" s="296" t="s">
        <v>1461</v>
      </c>
      <c r="D4151" s="344">
        <v>101.91</v>
      </c>
      <c r="E4151" s="360"/>
      <c r="F4151" s="344">
        <v>0</v>
      </c>
      <c r="G4151" s="360"/>
      <c r="H4151" s="344">
        <v>0</v>
      </c>
      <c r="I4151" s="360"/>
      <c r="J4151" s="344">
        <v>0</v>
      </c>
      <c r="K4151" s="360"/>
      <c r="L4151" s="344">
        <v>0</v>
      </c>
      <c r="M4151" s="360"/>
      <c r="N4151" s="344">
        <v>0</v>
      </c>
      <c r="O4151" s="360"/>
      <c r="P4151" s="344">
        <v>0</v>
      </c>
      <c r="Q4151" s="360"/>
      <c r="R4151" s="344">
        <v>0</v>
      </c>
    </row>
    <row r="4152" spans="1:18">
      <c r="A4152" s="296">
        <v>3108013</v>
      </c>
      <c r="B4152" s="343" t="s">
        <v>4181</v>
      </c>
      <c r="C4152" s="296" t="s">
        <v>1461</v>
      </c>
      <c r="D4152" s="344">
        <v>85.54</v>
      </c>
      <c r="E4152" s="360"/>
      <c r="F4152" s="344">
        <v>0</v>
      </c>
      <c r="G4152" s="360"/>
      <c r="H4152" s="344">
        <v>0</v>
      </c>
      <c r="I4152" s="360"/>
      <c r="J4152" s="344">
        <v>0</v>
      </c>
      <c r="K4152" s="360"/>
      <c r="L4152" s="344">
        <v>0</v>
      </c>
      <c r="M4152" s="360"/>
      <c r="N4152" s="344">
        <v>0</v>
      </c>
      <c r="O4152" s="360"/>
      <c r="P4152" s="344">
        <v>0</v>
      </c>
      <c r="Q4152" s="360"/>
      <c r="R4152" s="344">
        <v>0</v>
      </c>
    </row>
    <row r="4153" spans="1:18">
      <c r="A4153" s="296">
        <v>3108015</v>
      </c>
      <c r="B4153" s="343" t="s">
        <v>4182</v>
      </c>
      <c r="C4153" s="296" t="s">
        <v>1461</v>
      </c>
      <c r="D4153" s="344">
        <v>165.48</v>
      </c>
      <c r="E4153" s="360">
        <v>0.97699999999999998</v>
      </c>
      <c r="F4153" s="344">
        <v>5907.59</v>
      </c>
      <c r="G4153" s="360">
        <v>2.29E-2</v>
      </c>
      <c r="H4153" s="344">
        <v>7822.16</v>
      </c>
      <c r="I4153" s="360">
        <v>0.97460000000000002</v>
      </c>
      <c r="J4153" s="344">
        <v>7795.41</v>
      </c>
      <c r="K4153" s="360">
        <v>0.97950000000000004</v>
      </c>
      <c r="L4153" s="344">
        <v>8715.51</v>
      </c>
      <c r="M4153" s="360">
        <v>1.4200000000000001E-2</v>
      </c>
      <c r="N4153" s="344">
        <v>7812.76</v>
      </c>
      <c r="O4153" s="360">
        <v>0.9758</v>
      </c>
      <c r="P4153" s="344">
        <v>8387.7900000000009</v>
      </c>
      <c r="Q4153" s="360">
        <v>1.61E-2</v>
      </c>
      <c r="R4153" s="344">
        <v>7870.98</v>
      </c>
    </row>
    <row r="4154" spans="1:18">
      <c r="A4154" s="296">
        <v>3108016</v>
      </c>
      <c r="B4154" s="343" t="s">
        <v>4183</v>
      </c>
      <c r="C4154" s="296" t="s">
        <v>1461</v>
      </c>
      <c r="D4154" s="344">
        <v>107.01</v>
      </c>
      <c r="E4154" s="360"/>
      <c r="F4154" s="344">
        <v>0</v>
      </c>
      <c r="G4154" s="360"/>
      <c r="H4154" s="344">
        <v>0</v>
      </c>
      <c r="I4154" s="360"/>
      <c r="J4154" s="344">
        <v>0</v>
      </c>
      <c r="K4154" s="360"/>
      <c r="L4154" s="344">
        <v>0</v>
      </c>
      <c r="M4154" s="360"/>
      <c r="N4154" s="344">
        <v>0</v>
      </c>
      <c r="O4154" s="360"/>
      <c r="P4154" s="344">
        <v>0</v>
      </c>
      <c r="Q4154" s="360"/>
      <c r="R4154" s="344">
        <v>0</v>
      </c>
    </row>
    <row r="4155" spans="1:18">
      <c r="A4155" s="296">
        <v>3108017</v>
      </c>
      <c r="B4155" s="343" t="s">
        <v>4184</v>
      </c>
      <c r="C4155" s="296" t="s">
        <v>1461</v>
      </c>
      <c r="D4155" s="344">
        <v>89.1</v>
      </c>
      <c r="E4155" s="360"/>
      <c r="F4155" s="344">
        <v>0</v>
      </c>
      <c r="G4155" s="360"/>
      <c r="H4155" s="344">
        <v>0</v>
      </c>
      <c r="I4155" s="360"/>
      <c r="J4155" s="344">
        <v>0</v>
      </c>
      <c r="K4155" s="360"/>
      <c r="L4155" s="344">
        <v>0</v>
      </c>
      <c r="M4155" s="360"/>
      <c r="N4155" s="344">
        <v>0</v>
      </c>
      <c r="O4155" s="360"/>
      <c r="P4155" s="344">
        <v>0</v>
      </c>
      <c r="Q4155" s="360"/>
      <c r="R4155" s="344">
        <v>0</v>
      </c>
    </row>
    <row r="4156" spans="1:18">
      <c r="A4156" s="296">
        <v>3107995</v>
      </c>
      <c r="B4156" s="343" t="s">
        <v>4185</v>
      </c>
      <c r="C4156" s="296" t="s">
        <v>1461</v>
      </c>
      <c r="D4156" s="344">
        <v>139.44999999999999</v>
      </c>
      <c r="E4156" s="360">
        <v>0.98299999999999998</v>
      </c>
      <c r="F4156" s="344">
        <v>29</v>
      </c>
      <c r="G4156" s="360">
        <v>0</v>
      </c>
      <c r="H4156" s="344">
        <v>25.9</v>
      </c>
      <c r="I4156" s="360">
        <v>0.98219999999999996</v>
      </c>
      <c r="J4156" s="344">
        <v>44.32</v>
      </c>
      <c r="K4156" s="360">
        <v>0</v>
      </c>
      <c r="L4156" s="344">
        <v>29.14</v>
      </c>
      <c r="M4156" s="360">
        <v>0</v>
      </c>
      <c r="N4156" s="344">
        <v>25.88</v>
      </c>
      <c r="O4156" s="360">
        <v>0.98299999999999998</v>
      </c>
      <c r="P4156" s="344">
        <v>23.41</v>
      </c>
      <c r="Q4156" s="360">
        <v>0</v>
      </c>
      <c r="R4156" s="344">
        <v>28.83</v>
      </c>
    </row>
    <row r="4157" spans="1:18">
      <c r="A4157" s="296">
        <v>3107996</v>
      </c>
      <c r="B4157" s="343" t="s">
        <v>4186</v>
      </c>
      <c r="C4157" s="296" t="s">
        <v>1461</v>
      </c>
      <c r="D4157" s="344">
        <v>93.38</v>
      </c>
      <c r="E4157" s="360">
        <v>1.83E-2</v>
      </c>
      <c r="F4157" s="344">
        <v>17.79</v>
      </c>
      <c r="G4157" s="360">
        <v>0</v>
      </c>
      <c r="H4157" s="344">
        <v>21.44</v>
      </c>
      <c r="I4157" s="360">
        <v>1.8200000000000001E-2</v>
      </c>
      <c r="J4157" s="344">
        <v>18.010000000000002</v>
      </c>
      <c r="K4157" s="360">
        <v>0</v>
      </c>
      <c r="L4157" s="344">
        <v>21.19</v>
      </c>
      <c r="M4157" s="360">
        <v>0</v>
      </c>
      <c r="N4157" s="344">
        <v>20.190000000000001</v>
      </c>
      <c r="O4157" s="360">
        <v>1.9300000000000001E-2</v>
      </c>
      <c r="P4157" s="344">
        <v>19.47</v>
      </c>
      <c r="Q4157" s="360">
        <v>0</v>
      </c>
      <c r="R4157" s="344">
        <v>19.07</v>
      </c>
    </row>
    <row r="4158" spans="1:18">
      <c r="A4158" s="296">
        <v>3107997</v>
      </c>
      <c r="B4158" s="343" t="s">
        <v>4187</v>
      </c>
      <c r="C4158" s="296" t="s">
        <v>1461</v>
      </c>
      <c r="D4158" s="344">
        <v>79.599999999999994</v>
      </c>
      <c r="E4158" s="360">
        <v>2.1999999999999999E-2</v>
      </c>
      <c r="F4158" s="344">
        <v>26.73</v>
      </c>
      <c r="G4158" s="360">
        <v>0</v>
      </c>
      <c r="H4158" s="344">
        <v>31.42</v>
      </c>
      <c r="I4158" s="360">
        <v>2.1999999999999999E-2</v>
      </c>
      <c r="J4158" s="344">
        <v>26.25</v>
      </c>
      <c r="K4158" s="360">
        <v>0</v>
      </c>
      <c r="L4158" s="344">
        <v>30.49</v>
      </c>
      <c r="M4158" s="360">
        <v>0</v>
      </c>
      <c r="N4158" s="344">
        <v>29.29</v>
      </c>
      <c r="O4158" s="360">
        <v>2.3599999999999999E-2</v>
      </c>
      <c r="P4158" s="344">
        <v>27.6</v>
      </c>
      <c r="Q4158" s="360">
        <v>0</v>
      </c>
      <c r="R4158" s="344">
        <v>27.73</v>
      </c>
    </row>
    <row r="4159" spans="1:18">
      <c r="A4159" s="296">
        <v>3107999</v>
      </c>
      <c r="B4159" s="343" t="s">
        <v>4188</v>
      </c>
      <c r="C4159" s="296" t="s">
        <v>1461</v>
      </c>
      <c r="D4159" s="344">
        <v>145.25</v>
      </c>
      <c r="E4159" s="360">
        <v>1.9599999999999999E-2</v>
      </c>
      <c r="F4159" s="344">
        <v>29.63</v>
      </c>
      <c r="G4159" s="360">
        <v>0</v>
      </c>
      <c r="H4159" s="344">
        <v>35.4</v>
      </c>
      <c r="I4159" s="360">
        <v>1.95E-2</v>
      </c>
      <c r="J4159" s="344">
        <v>29.7</v>
      </c>
      <c r="K4159" s="360">
        <v>0</v>
      </c>
      <c r="L4159" s="344">
        <v>34.79</v>
      </c>
      <c r="M4159" s="360">
        <v>0</v>
      </c>
      <c r="N4159" s="344">
        <v>33.24</v>
      </c>
      <c r="O4159" s="360">
        <v>2.0799999999999999E-2</v>
      </c>
      <c r="P4159" s="344">
        <v>31.8</v>
      </c>
      <c r="Q4159" s="360">
        <v>0</v>
      </c>
      <c r="R4159" s="344">
        <v>31.43</v>
      </c>
    </row>
    <row r="4160" spans="1:18">
      <c r="A4160" s="296">
        <v>3108000</v>
      </c>
      <c r="B4160" s="343" t="s">
        <v>4189</v>
      </c>
      <c r="C4160" s="296" t="s">
        <v>1461</v>
      </c>
      <c r="D4160" s="344">
        <v>96.43</v>
      </c>
      <c r="E4160" s="360">
        <v>2.07E-2</v>
      </c>
      <c r="F4160" s="344">
        <v>36.729999999999997</v>
      </c>
      <c r="G4160" s="360">
        <v>0</v>
      </c>
      <c r="H4160" s="344">
        <v>43.55</v>
      </c>
      <c r="I4160" s="360">
        <v>2.07E-2</v>
      </c>
      <c r="J4160" s="344">
        <v>36.479999999999997</v>
      </c>
      <c r="K4160" s="360">
        <v>0</v>
      </c>
      <c r="L4160" s="344">
        <v>42.55</v>
      </c>
      <c r="M4160" s="360">
        <v>0</v>
      </c>
      <c r="N4160" s="344">
        <v>40.75</v>
      </c>
      <c r="O4160" s="360">
        <v>2.2100000000000002E-2</v>
      </c>
      <c r="P4160" s="344">
        <v>38.71</v>
      </c>
      <c r="Q4160" s="360">
        <v>0</v>
      </c>
      <c r="R4160" s="344">
        <v>38.56</v>
      </c>
    </row>
    <row r="4161" spans="1:18">
      <c r="A4161" s="296">
        <v>3108001</v>
      </c>
      <c r="B4161" s="343" t="s">
        <v>4190</v>
      </c>
      <c r="C4161" s="296" t="s">
        <v>1461</v>
      </c>
      <c r="D4161" s="344">
        <v>81.73</v>
      </c>
      <c r="E4161" s="360">
        <v>0</v>
      </c>
      <c r="F4161" s="344">
        <v>23.93</v>
      </c>
      <c r="G4161" s="360">
        <v>0</v>
      </c>
      <c r="H4161" s="344">
        <v>29.21</v>
      </c>
      <c r="I4161" s="360">
        <v>0</v>
      </c>
      <c r="J4161" s="344">
        <v>24.99</v>
      </c>
      <c r="K4161" s="360">
        <v>0</v>
      </c>
      <c r="L4161" s="344">
        <v>28.68</v>
      </c>
      <c r="M4161" s="360">
        <v>0</v>
      </c>
      <c r="N4161" s="344">
        <v>27.9</v>
      </c>
      <c r="O4161" s="360">
        <v>0</v>
      </c>
      <c r="P4161" s="344">
        <v>27.45</v>
      </c>
      <c r="Q4161" s="360">
        <v>0</v>
      </c>
      <c r="R4161" s="344">
        <v>25.7</v>
      </c>
    </row>
    <row r="4162" spans="1:18">
      <c r="A4162" s="296">
        <v>3108003</v>
      </c>
      <c r="B4162" s="343" t="s">
        <v>4191</v>
      </c>
      <c r="C4162" s="296" t="s">
        <v>1461</v>
      </c>
      <c r="D4162" s="344">
        <v>150.22</v>
      </c>
      <c r="E4162" s="360">
        <v>0</v>
      </c>
      <c r="F4162" s="344">
        <v>36.35</v>
      </c>
      <c r="G4162" s="360">
        <v>0</v>
      </c>
      <c r="H4162" s="344">
        <v>43.46</v>
      </c>
      <c r="I4162" s="360">
        <v>0</v>
      </c>
      <c r="J4162" s="344">
        <v>37.1</v>
      </c>
      <c r="K4162" s="360">
        <v>0</v>
      </c>
      <c r="L4162" s="344">
        <v>41.85</v>
      </c>
      <c r="M4162" s="360">
        <v>0</v>
      </c>
      <c r="N4162" s="344">
        <v>41.2</v>
      </c>
      <c r="O4162" s="360">
        <v>0</v>
      </c>
      <c r="P4162" s="344">
        <v>39.92</v>
      </c>
      <c r="Q4162" s="360">
        <v>0</v>
      </c>
      <c r="R4162" s="344">
        <v>37.86</v>
      </c>
    </row>
    <row r="4163" spans="1:18">
      <c r="A4163" s="296">
        <v>3108004</v>
      </c>
      <c r="B4163" s="343" t="s">
        <v>4192</v>
      </c>
      <c r="C4163" s="296" t="s">
        <v>1461</v>
      </c>
      <c r="D4163" s="344">
        <v>99.04</v>
      </c>
      <c r="E4163" s="360">
        <v>0</v>
      </c>
      <c r="F4163" s="344">
        <v>18.36</v>
      </c>
      <c r="G4163" s="360">
        <v>0</v>
      </c>
      <c r="H4163" s="344">
        <v>21.56</v>
      </c>
      <c r="I4163" s="360">
        <v>0</v>
      </c>
      <c r="J4163" s="344">
        <v>18.37</v>
      </c>
      <c r="K4163" s="360">
        <v>0</v>
      </c>
      <c r="L4163" s="344">
        <v>20.41</v>
      </c>
      <c r="M4163" s="360">
        <v>0</v>
      </c>
      <c r="N4163" s="344">
        <v>20.309999999999999</v>
      </c>
      <c r="O4163" s="360">
        <v>0</v>
      </c>
      <c r="P4163" s="344">
        <v>19.399999999999999</v>
      </c>
      <c r="Q4163" s="360">
        <v>0</v>
      </c>
      <c r="R4163" s="344">
        <v>18.63</v>
      </c>
    </row>
    <row r="4164" spans="1:18">
      <c r="A4164" s="296">
        <v>3108005</v>
      </c>
      <c r="B4164" s="343" t="s">
        <v>4193</v>
      </c>
      <c r="C4164" s="296" t="s">
        <v>1461</v>
      </c>
      <c r="D4164" s="344">
        <v>83.56</v>
      </c>
      <c r="E4164" s="360">
        <v>0</v>
      </c>
      <c r="F4164" s="344">
        <v>28.93</v>
      </c>
      <c r="G4164" s="360">
        <v>0</v>
      </c>
      <c r="H4164" s="344">
        <v>33.270000000000003</v>
      </c>
      <c r="I4164" s="360">
        <v>0</v>
      </c>
      <c r="J4164" s="344">
        <v>28.3</v>
      </c>
      <c r="K4164" s="360">
        <v>0</v>
      </c>
      <c r="L4164" s="344">
        <v>30.84</v>
      </c>
      <c r="M4164" s="360">
        <v>0</v>
      </c>
      <c r="N4164" s="344">
        <v>31.09</v>
      </c>
      <c r="O4164" s="360">
        <v>0</v>
      </c>
      <c r="P4164" s="344">
        <v>29.2</v>
      </c>
      <c r="Q4164" s="360">
        <v>0</v>
      </c>
      <c r="R4164" s="344">
        <v>28.44</v>
      </c>
    </row>
    <row r="4165" spans="1:18">
      <c r="A4165" s="296">
        <v>3106119</v>
      </c>
      <c r="B4165" s="343" t="s">
        <v>4194</v>
      </c>
      <c r="C4165" s="296" t="s">
        <v>1461</v>
      </c>
      <c r="D4165" s="344">
        <v>168.64</v>
      </c>
      <c r="E4165" s="360">
        <v>0</v>
      </c>
      <c r="F4165" s="344">
        <v>26.65</v>
      </c>
      <c r="G4165" s="360">
        <v>0</v>
      </c>
      <c r="H4165" s="344">
        <v>32.950000000000003</v>
      </c>
      <c r="I4165" s="360">
        <v>0</v>
      </c>
      <c r="J4165" s="344">
        <v>28.23</v>
      </c>
      <c r="K4165" s="360">
        <v>0</v>
      </c>
      <c r="L4165" s="344">
        <v>32.72</v>
      </c>
      <c r="M4165" s="360">
        <v>0</v>
      </c>
      <c r="N4165" s="344">
        <v>31.61</v>
      </c>
      <c r="O4165" s="360">
        <v>0</v>
      </c>
      <c r="P4165" s="344">
        <v>31.4</v>
      </c>
      <c r="Q4165" s="360">
        <v>0</v>
      </c>
      <c r="R4165" s="344">
        <v>29.16</v>
      </c>
    </row>
    <row r="4166" spans="1:18">
      <c r="A4166" s="296">
        <v>3106120</v>
      </c>
      <c r="B4166" s="343" t="s">
        <v>4195</v>
      </c>
      <c r="C4166" s="296" t="s">
        <v>1461</v>
      </c>
      <c r="D4166" s="344">
        <v>116.97</v>
      </c>
      <c r="E4166" s="360">
        <v>0</v>
      </c>
      <c r="F4166" s="344">
        <v>37.81</v>
      </c>
      <c r="G4166" s="360">
        <v>0</v>
      </c>
      <c r="H4166" s="344">
        <v>45.47</v>
      </c>
      <c r="I4166" s="360">
        <v>0</v>
      </c>
      <c r="J4166" s="344">
        <v>38.840000000000003</v>
      </c>
      <c r="K4166" s="360">
        <v>0</v>
      </c>
      <c r="L4166" s="344">
        <v>44.02</v>
      </c>
      <c r="M4166" s="360">
        <v>0</v>
      </c>
      <c r="N4166" s="344">
        <v>43.19</v>
      </c>
      <c r="O4166" s="360">
        <v>0</v>
      </c>
      <c r="P4166" s="344">
        <v>42.05</v>
      </c>
      <c r="Q4166" s="360">
        <v>0</v>
      </c>
      <c r="R4166" s="344">
        <v>39.72</v>
      </c>
    </row>
    <row r="4167" spans="1:18">
      <c r="A4167" s="296">
        <v>3106121</v>
      </c>
      <c r="B4167" s="343" t="s">
        <v>4196</v>
      </c>
      <c r="C4167" s="296" t="s">
        <v>1461</v>
      </c>
      <c r="D4167" s="344">
        <v>101.63</v>
      </c>
      <c r="E4167" s="360">
        <v>0</v>
      </c>
      <c r="F4167" s="344">
        <v>18.34</v>
      </c>
      <c r="G4167" s="360">
        <v>0</v>
      </c>
      <c r="H4167" s="344">
        <v>21.54</v>
      </c>
      <c r="I4167" s="360">
        <v>0</v>
      </c>
      <c r="J4167" s="344">
        <v>18.36</v>
      </c>
      <c r="K4167" s="360">
        <v>0</v>
      </c>
      <c r="L4167" s="344">
        <v>20.39</v>
      </c>
      <c r="M4167" s="360">
        <v>0</v>
      </c>
      <c r="N4167" s="344">
        <v>20.29</v>
      </c>
      <c r="O4167" s="360">
        <v>0</v>
      </c>
      <c r="P4167" s="344">
        <v>19.38</v>
      </c>
      <c r="Q4167" s="360">
        <v>0</v>
      </c>
      <c r="R4167" s="344">
        <v>18.61</v>
      </c>
    </row>
    <row r="4168" spans="1:18">
      <c r="A4168" s="296">
        <v>3103302</v>
      </c>
      <c r="B4168" s="343" t="s">
        <v>4197</v>
      </c>
      <c r="C4168" s="296" t="s">
        <v>1461</v>
      </c>
      <c r="D4168" s="344">
        <v>82.29</v>
      </c>
      <c r="E4168" s="360">
        <v>0</v>
      </c>
      <c r="F4168" s="344">
        <v>29.51</v>
      </c>
      <c r="G4168" s="360">
        <v>0</v>
      </c>
      <c r="H4168" s="344">
        <v>34.06</v>
      </c>
      <c r="I4168" s="360">
        <v>0</v>
      </c>
      <c r="J4168" s="344">
        <v>28.97</v>
      </c>
      <c r="K4168" s="360">
        <v>0</v>
      </c>
      <c r="L4168" s="344">
        <v>31.69</v>
      </c>
      <c r="M4168" s="360">
        <v>0</v>
      </c>
      <c r="N4168" s="344">
        <v>31.87</v>
      </c>
      <c r="O4168" s="360">
        <v>0</v>
      </c>
      <c r="P4168" s="344">
        <v>30.03</v>
      </c>
      <c r="Q4168" s="360">
        <v>0</v>
      </c>
      <c r="R4168" s="344">
        <v>29.16</v>
      </c>
    </row>
    <row r="4169" spans="1:18">
      <c r="A4169" s="296">
        <v>3103303</v>
      </c>
      <c r="B4169" s="343" t="s">
        <v>4198</v>
      </c>
      <c r="C4169" s="296" t="s">
        <v>1461</v>
      </c>
      <c r="D4169" s="344">
        <v>42.87</v>
      </c>
      <c r="E4169" s="360">
        <v>0</v>
      </c>
      <c r="F4169" s="344">
        <v>31.42</v>
      </c>
      <c r="G4169" s="360">
        <v>0</v>
      </c>
      <c r="H4169" s="344">
        <v>39.520000000000003</v>
      </c>
      <c r="I4169" s="360">
        <v>0</v>
      </c>
      <c r="J4169" s="344">
        <v>33.89</v>
      </c>
      <c r="K4169" s="360">
        <v>0</v>
      </c>
      <c r="L4169" s="344">
        <v>39.799999999999997</v>
      </c>
      <c r="M4169" s="360">
        <v>0</v>
      </c>
      <c r="N4169" s="344">
        <v>38.119999999999997</v>
      </c>
      <c r="O4169" s="360">
        <v>0</v>
      </c>
      <c r="P4169" s="344">
        <v>38.299999999999997</v>
      </c>
      <c r="Q4169" s="360">
        <v>0</v>
      </c>
      <c r="R4169" s="344">
        <v>35.229999999999997</v>
      </c>
    </row>
    <row r="4170" spans="1:18">
      <c r="A4170" s="296">
        <v>3106759</v>
      </c>
      <c r="B4170" s="343" t="s">
        <v>4199</v>
      </c>
      <c r="C4170" s="296" t="s">
        <v>1461</v>
      </c>
      <c r="D4170" s="344">
        <v>121.4</v>
      </c>
      <c r="E4170" s="360">
        <v>0</v>
      </c>
      <c r="F4170" s="344">
        <v>42.57</v>
      </c>
      <c r="G4170" s="360">
        <v>0</v>
      </c>
      <c r="H4170" s="344">
        <v>52.03</v>
      </c>
      <c r="I4170" s="360">
        <v>0</v>
      </c>
      <c r="J4170" s="344">
        <v>44.51</v>
      </c>
      <c r="K4170" s="360">
        <v>0</v>
      </c>
      <c r="L4170" s="344">
        <v>51.1</v>
      </c>
      <c r="M4170" s="360">
        <v>0</v>
      </c>
      <c r="N4170" s="344">
        <v>49.69</v>
      </c>
      <c r="O4170" s="360">
        <v>0</v>
      </c>
      <c r="P4170" s="344">
        <v>48.95</v>
      </c>
      <c r="Q4170" s="360">
        <v>0</v>
      </c>
      <c r="R4170" s="344">
        <v>45.79</v>
      </c>
    </row>
    <row r="4171" spans="1:18">
      <c r="A4171" s="296">
        <v>3108023</v>
      </c>
      <c r="B4171" s="343" t="s">
        <v>4200</v>
      </c>
      <c r="C4171" s="296" t="s">
        <v>105</v>
      </c>
      <c r="D4171" s="344">
        <v>6.36</v>
      </c>
      <c r="E4171" s="360">
        <v>0</v>
      </c>
      <c r="F4171" s="344">
        <v>22.73</v>
      </c>
      <c r="G4171" s="360">
        <v>0</v>
      </c>
      <c r="H4171" s="344">
        <v>27.57</v>
      </c>
      <c r="I4171" s="360">
        <v>0</v>
      </c>
      <c r="J4171" s="344">
        <v>23.57</v>
      </c>
      <c r="K4171" s="360">
        <v>0</v>
      </c>
      <c r="L4171" s="344">
        <v>26.89</v>
      </c>
      <c r="M4171" s="360">
        <v>0</v>
      </c>
      <c r="N4171" s="344">
        <v>26.27</v>
      </c>
      <c r="O4171" s="360">
        <v>0</v>
      </c>
      <c r="P4171" s="344">
        <v>25.73</v>
      </c>
      <c r="Q4171" s="360">
        <v>0</v>
      </c>
      <c r="R4171" s="344">
        <v>24.18</v>
      </c>
    </row>
    <row r="4172" spans="1:18">
      <c r="A4172" s="296">
        <v>3108018</v>
      </c>
      <c r="B4172" s="343" t="s">
        <v>4201</v>
      </c>
      <c r="C4172" s="296" t="s">
        <v>105</v>
      </c>
      <c r="D4172" s="344">
        <v>4.6100000000000003</v>
      </c>
      <c r="E4172" s="360">
        <v>0</v>
      </c>
      <c r="F4172" s="344">
        <v>33.01</v>
      </c>
      <c r="G4172" s="360">
        <v>0</v>
      </c>
      <c r="H4172" s="344">
        <v>38.880000000000003</v>
      </c>
      <c r="I4172" s="360">
        <v>0</v>
      </c>
      <c r="J4172" s="344">
        <v>33.14</v>
      </c>
      <c r="K4172" s="360">
        <v>0</v>
      </c>
      <c r="L4172" s="344">
        <v>36.89</v>
      </c>
      <c r="M4172" s="360">
        <v>0</v>
      </c>
      <c r="N4172" s="344">
        <v>36.65</v>
      </c>
      <c r="O4172" s="360">
        <v>0</v>
      </c>
      <c r="P4172" s="344">
        <v>35.11</v>
      </c>
      <c r="Q4172" s="360">
        <v>0</v>
      </c>
      <c r="R4172" s="344">
        <v>33.619999999999997</v>
      </c>
    </row>
    <row r="4173" spans="1:18">
      <c r="A4173" s="296">
        <v>3108022</v>
      </c>
      <c r="B4173" s="343" t="s">
        <v>4202</v>
      </c>
      <c r="C4173" s="296" t="s">
        <v>105</v>
      </c>
      <c r="D4173" s="344">
        <v>5.19</v>
      </c>
      <c r="E4173" s="360">
        <v>0</v>
      </c>
      <c r="F4173" s="344">
        <v>16.329999999999998</v>
      </c>
      <c r="G4173" s="360">
        <v>0</v>
      </c>
      <c r="H4173" s="344">
        <v>18.77</v>
      </c>
      <c r="I4173" s="360">
        <v>0</v>
      </c>
      <c r="J4173" s="344">
        <v>15.96</v>
      </c>
      <c r="K4173" s="360">
        <v>0</v>
      </c>
      <c r="L4173" s="344">
        <v>17.399999999999999</v>
      </c>
      <c r="M4173" s="360">
        <v>0</v>
      </c>
      <c r="N4173" s="344">
        <v>17.54</v>
      </c>
      <c r="O4173" s="360">
        <v>0</v>
      </c>
      <c r="P4173" s="344">
        <v>16.46</v>
      </c>
      <c r="Q4173" s="360">
        <v>0</v>
      </c>
      <c r="R4173" s="344">
        <v>16.05</v>
      </c>
    </row>
    <row r="4174" spans="1:18">
      <c r="A4174" s="296">
        <v>3205864</v>
      </c>
      <c r="B4174" s="343" t="s">
        <v>4203</v>
      </c>
      <c r="C4174" s="296" t="s">
        <v>222</v>
      </c>
      <c r="D4174" s="344">
        <v>905.22</v>
      </c>
      <c r="E4174" s="360">
        <v>0</v>
      </c>
      <c r="F4174" s="344">
        <v>26.61</v>
      </c>
      <c r="G4174" s="360">
        <v>0</v>
      </c>
      <c r="H4174" s="344">
        <v>30.08</v>
      </c>
      <c r="I4174" s="360">
        <v>0</v>
      </c>
      <c r="J4174" s="344">
        <v>25.54</v>
      </c>
      <c r="K4174" s="360">
        <v>0</v>
      </c>
      <c r="L4174" s="344">
        <v>27.4</v>
      </c>
      <c r="M4174" s="360">
        <v>0</v>
      </c>
      <c r="N4174" s="344">
        <v>27.93</v>
      </c>
      <c r="O4174" s="360">
        <v>0</v>
      </c>
      <c r="P4174" s="344">
        <v>25.84</v>
      </c>
      <c r="Q4174" s="360">
        <v>0</v>
      </c>
      <c r="R4174" s="344">
        <v>25.49</v>
      </c>
    </row>
    <row r="4175" spans="1:18">
      <c r="A4175" s="296">
        <v>3205863</v>
      </c>
      <c r="B4175" s="343" t="s">
        <v>4204</v>
      </c>
      <c r="C4175" s="296" t="s">
        <v>222</v>
      </c>
      <c r="D4175" s="344">
        <v>801.9</v>
      </c>
      <c r="E4175" s="360">
        <v>0</v>
      </c>
      <c r="F4175" s="344">
        <v>26.41</v>
      </c>
      <c r="G4175" s="360">
        <v>0</v>
      </c>
      <c r="H4175" s="344">
        <v>32.619999999999997</v>
      </c>
      <c r="I4175" s="360">
        <v>0</v>
      </c>
      <c r="J4175" s="344">
        <v>27.93</v>
      </c>
      <c r="K4175" s="360">
        <v>0</v>
      </c>
      <c r="L4175" s="344">
        <v>32.35</v>
      </c>
      <c r="M4175" s="360">
        <v>0</v>
      </c>
      <c r="N4175" s="344">
        <v>31.28</v>
      </c>
      <c r="O4175" s="360">
        <v>0</v>
      </c>
      <c r="P4175" s="344">
        <v>31.04</v>
      </c>
      <c r="Q4175" s="360">
        <v>0</v>
      </c>
      <c r="R4175" s="344">
        <v>28.86</v>
      </c>
    </row>
    <row r="4176" spans="1:18">
      <c r="A4176" s="296">
        <v>3205868</v>
      </c>
      <c r="B4176" s="343" t="s">
        <v>4205</v>
      </c>
      <c r="C4176" s="296" t="s">
        <v>222</v>
      </c>
      <c r="D4176" s="344">
        <v>770.99</v>
      </c>
      <c r="E4176" s="360">
        <v>0</v>
      </c>
      <c r="F4176" s="344">
        <v>36.68</v>
      </c>
      <c r="G4176" s="360">
        <v>0</v>
      </c>
      <c r="H4176" s="344">
        <v>43.93</v>
      </c>
      <c r="I4176" s="360">
        <v>0</v>
      </c>
      <c r="J4176" s="344">
        <v>37.520000000000003</v>
      </c>
      <c r="K4176" s="360">
        <v>0</v>
      </c>
      <c r="L4176" s="344">
        <v>42.35</v>
      </c>
      <c r="M4176" s="360">
        <v>0</v>
      </c>
      <c r="N4176" s="344">
        <v>41.66</v>
      </c>
      <c r="O4176" s="360">
        <v>0</v>
      </c>
      <c r="P4176" s="344">
        <v>40.42</v>
      </c>
      <c r="Q4176" s="360">
        <v>0</v>
      </c>
      <c r="R4176" s="344">
        <v>38.299999999999997</v>
      </c>
    </row>
    <row r="4177" spans="1:18">
      <c r="A4177" s="296">
        <v>3205867</v>
      </c>
      <c r="B4177" s="343" t="s">
        <v>4206</v>
      </c>
      <c r="C4177" s="296" t="s">
        <v>222</v>
      </c>
      <c r="D4177" s="344">
        <v>667.67</v>
      </c>
      <c r="E4177" s="360">
        <v>0</v>
      </c>
      <c r="F4177" s="344">
        <v>47.9</v>
      </c>
      <c r="G4177" s="360">
        <v>0</v>
      </c>
      <c r="H4177" s="344">
        <v>59.35</v>
      </c>
      <c r="I4177" s="360">
        <v>0</v>
      </c>
      <c r="J4177" s="344">
        <v>50.84</v>
      </c>
      <c r="K4177" s="360">
        <v>0</v>
      </c>
      <c r="L4177" s="344">
        <v>59.01</v>
      </c>
      <c r="M4177" s="360">
        <v>0</v>
      </c>
      <c r="N4177" s="344">
        <v>56.96</v>
      </c>
      <c r="O4177" s="360">
        <v>0</v>
      </c>
      <c r="P4177" s="344">
        <v>56.66</v>
      </c>
      <c r="Q4177" s="360">
        <v>0</v>
      </c>
      <c r="R4177" s="344">
        <v>52.56</v>
      </c>
    </row>
    <row r="4178" spans="1:18">
      <c r="A4178" s="296">
        <v>3205866</v>
      </c>
      <c r="B4178" s="343" t="s">
        <v>4207</v>
      </c>
      <c r="C4178" s="296" t="s">
        <v>222</v>
      </c>
      <c r="D4178" s="344">
        <v>703.05</v>
      </c>
      <c r="E4178" s="360">
        <v>0</v>
      </c>
      <c r="F4178" s="344">
        <v>56.54</v>
      </c>
      <c r="G4178" s="360">
        <v>0</v>
      </c>
      <c r="H4178" s="344">
        <v>69.260000000000005</v>
      </c>
      <c r="I4178" s="360">
        <v>0</v>
      </c>
      <c r="J4178" s="344">
        <v>59.27</v>
      </c>
      <c r="K4178" s="360">
        <v>0</v>
      </c>
      <c r="L4178" s="344">
        <v>68.180000000000007</v>
      </c>
      <c r="M4178" s="360">
        <v>0</v>
      </c>
      <c r="N4178" s="344">
        <v>66.209999999999994</v>
      </c>
      <c r="O4178" s="360">
        <v>0</v>
      </c>
      <c r="P4178" s="344">
        <v>65.33</v>
      </c>
      <c r="Q4178" s="360">
        <v>0</v>
      </c>
      <c r="R4178" s="344">
        <v>61.03</v>
      </c>
    </row>
    <row r="4179" spans="1:18">
      <c r="A4179" s="296">
        <v>3205865</v>
      </c>
      <c r="B4179" s="343" t="s">
        <v>4208</v>
      </c>
      <c r="C4179" s="296" t="s">
        <v>222</v>
      </c>
      <c r="D4179" s="344">
        <v>599.73</v>
      </c>
      <c r="E4179" s="360">
        <v>0</v>
      </c>
      <c r="F4179" s="344">
        <v>36.08</v>
      </c>
      <c r="G4179" s="360">
        <v>0</v>
      </c>
      <c r="H4179" s="344">
        <v>43.1</v>
      </c>
      <c r="I4179" s="360">
        <v>0</v>
      </c>
      <c r="J4179" s="344">
        <v>36.79</v>
      </c>
      <c r="K4179" s="360">
        <v>0</v>
      </c>
      <c r="L4179" s="344">
        <v>41.45</v>
      </c>
      <c r="M4179" s="360">
        <v>0</v>
      </c>
      <c r="N4179" s="344">
        <v>40.83</v>
      </c>
      <c r="O4179" s="360">
        <v>0</v>
      </c>
      <c r="P4179" s="344">
        <v>39.549999999999997</v>
      </c>
      <c r="Q4179" s="360">
        <v>0</v>
      </c>
      <c r="R4179" s="344">
        <v>37.53</v>
      </c>
    </row>
    <row r="4180" spans="1:18">
      <c r="A4180" s="296">
        <v>3205870</v>
      </c>
      <c r="B4180" s="343" t="s">
        <v>4209</v>
      </c>
      <c r="C4180" s="296" t="s">
        <v>222</v>
      </c>
      <c r="D4180" s="344">
        <v>644.95000000000005</v>
      </c>
      <c r="E4180" s="360">
        <v>0</v>
      </c>
      <c r="F4180" s="344">
        <v>43.43</v>
      </c>
      <c r="G4180" s="360">
        <v>0</v>
      </c>
      <c r="H4180" s="344">
        <v>51.25</v>
      </c>
      <c r="I4180" s="360">
        <v>0</v>
      </c>
      <c r="J4180" s="344">
        <v>43.69</v>
      </c>
      <c r="K4180" s="360">
        <v>0</v>
      </c>
      <c r="L4180" s="344">
        <v>48.72</v>
      </c>
      <c r="M4180" s="360">
        <v>0</v>
      </c>
      <c r="N4180" s="344">
        <v>48.34</v>
      </c>
      <c r="O4180" s="360">
        <v>0</v>
      </c>
      <c r="P4180" s="344">
        <v>46.35</v>
      </c>
      <c r="Q4180" s="360">
        <v>0</v>
      </c>
      <c r="R4180" s="344">
        <v>44.36</v>
      </c>
    </row>
    <row r="4181" spans="1:18">
      <c r="A4181" s="296">
        <v>3205869</v>
      </c>
      <c r="B4181" s="343" t="s">
        <v>4210</v>
      </c>
      <c r="C4181" s="296" t="s">
        <v>222</v>
      </c>
      <c r="D4181" s="344">
        <v>541.63</v>
      </c>
      <c r="E4181" s="360">
        <v>0</v>
      </c>
      <c r="F4181" s="344">
        <v>12.6</v>
      </c>
      <c r="G4181" s="360">
        <v>0</v>
      </c>
      <c r="H4181" s="344">
        <v>11.98</v>
      </c>
      <c r="I4181" s="360">
        <v>0</v>
      </c>
      <c r="J4181" s="344">
        <v>12.21</v>
      </c>
      <c r="K4181" s="360">
        <v>0</v>
      </c>
      <c r="L4181" s="344">
        <v>10.56</v>
      </c>
      <c r="M4181" s="360">
        <v>0</v>
      </c>
      <c r="N4181" s="344">
        <v>10.94</v>
      </c>
      <c r="O4181" s="360">
        <v>0</v>
      </c>
      <c r="P4181" s="344">
        <v>11.01</v>
      </c>
      <c r="Q4181" s="360">
        <v>0</v>
      </c>
      <c r="R4181" s="344">
        <v>12.33</v>
      </c>
    </row>
    <row r="4182" spans="1:18">
      <c r="A4182" s="296">
        <v>3205872</v>
      </c>
      <c r="B4182" s="343" t="s">
        <v>4211</v>
      </c>
      <c r="C4182" s="296" t="s">
        <v>1461</v>
      </c>
      <c r="D4182" s="344">
        <v>220.39</v>
      </c>
      <c r="E4182" s="360">
        <v>0</v>
      </c>
      <c r="F4182" s="344">
        <v>10.5</v>
      </c>
      <c r="G4182" s="360">
        <v>0</v>
      </c>
      <c r="H4182" s="344">
        <v>9.8699999999999992</v>
      </c>
      <c r="I4182" s="360">
        <v>0</v>
      </c>
      <c r="J4182" s="344">
        <v>10.130000000000001</v>
      </c>
      <c r="K4182" s="360">
        <v>0</v>
      </c>
      <c r="L4182" s="344">
        <v>8.61</v>
      </c>
      <c r="M4182" s="360">
        <v>0</v>
      </c>
      <c r="N4182" s="344">
        <v>8.99</v>
      </c>
      <c r="O4182" s="360">
        <v>0</v>
      </c>
      <c r="P4182" s="344">
        <v>9.0299999999999994</v>
      </c>
      <c r="Q4182" s="360">
        <v>0</v>
      </c>
      <c r="R4182" s="344">
        <v>10.130000000000001</v>
      </c>
    </row>
    <row r="4183" spans="1:18">
      <c r="A4183" s="296">
        <v>3205871</v>
      </c>
      <c r="B4183" s="343" t="s">
        <v>4212</v>
      </c>
      <c r="C4183" s="296" t="s">
        <v>1461</v>
      </c>
      <c r="D4183" s="344">
        <v>202.82</v>
      </c>
      <c r="E4183" s="360">
        <v>0</v>
      </c>
      <c r="F4183" s="344">
        <v>10.02</v>
      </c>
      <c r="G4183" s="360">
        <v>0</v>
      </c>
      <c r="H4183" s="344">
        <v>9.2899999999999991</v>
      </c>
      <c r="I4183" s="360">
        <v>0</v>
      </c>
      <c r="J4183" s="344">
        <v>9.6300000000000008</v>
      </c>
      <c r="K4183" s="360">
        <v>0</v>
      </c>
      <c r="L4183" s="344">
        <v>8.02</v>
      </c>
      <c r="M4183" s="360">
        <v>0</v>
      </c>
      <c r="N4183" s="344">
        <v>8.43</v>
      </c>
      <c r="O4183" s="360">
        <v>0</v>
      </c>
      <c r="P4183" s="344">
        <v>8.4499999999999993</v>
      </c>
      <c r="Q4183" s="360">
        <v>0</v>
      </c>
      <c r="R4183" s="344">
        <v>9.51</v>
      </c>
    </row>
    <row r="4184" spans="1:18">
      <c r="A4184" s="296">
        <v>3205874</v>
      </c>
      <c r="B4184" s="343" t="s">
        <v>4213</v>
      </c>
      <c r="C4184" s="296" t="s">
        <v>1461</v>
      </c>
      <c r="D4184" s="344">
        <v>246.72</v>
      </c>
      <c r="E4184" s="360">
        <v>0</v>
      </c>
      <c r="F4184" s="344">
        <v>15.18</v>
      </c>
      <c r="G4184" s="360">
        <v>0</v>
      </c>
      <c r="H4184" s="344">
        <v>15.11</v>
      </c>
      <c r="I4184" s="360">
        <v>0</v>
      </c>
      <c r="J4184" s="344">
        <v>14.89</v>
      </c>
      <c r="K4184" s="360">
        <v>0</v>
      </c>
      <c r="L4184" s="344">
        <v>13.76</v>
      </c>
      <c r="M4184" s="360">
        <v>0</v>
      </c>
      <c r="N4184" s="344">
        <v>13.94</v>
      </c>
      <c r="O4184" s="360">
        <v>0</v>
      </c>
      <c r="P4184" s="344">
        <v>14.15</v>
      </c>
      <c r="Q4184" s="360">
        <v>0</v>
      </c>
      <c r="R4184" s="344">
        <v>15.66</v>
      </c>
    </row>
    <row r="4185" spans="1:18">
      <c r="A4185" s="296">
        <v>3205873</v>
      </c>
      <c r="B4185" s="343" t="s">
        <v>4214</v>
      </c>
      <c r="C4185" s="296" t="s">
        <v>1461</v>
      </c>
      <c r="D4185" s="344">
        <v>222.96</v>
      </c>
      <c r="E4185" s="360">
        <v>0</v>
      </c>
      <c r="F4185" s="344">
        <v>12.14</v>
      </c>
      <c r="G4185" s="360">
        <v>0</v>
      </c>
      <c r="H4185" s="344">
        <v>11.87</v>
      </c>
      <c r="I4185" s="360">
        <v>0</v>
      </c>
      <c r="J4185" s="344">
        <v>11.85</v>
      </c>
      <c r="K4185" s="360">
        <v>0</v>
      </c>
      <c r="L4185" s="344">
        <v>10.66</v>
      </c>
      <c r="M4185" s="360">
        <v>0</v>
      </c>
      <c r="N4185" s="344">
        <v>10.9</v>
      </c>
      <c r="O4185" s="360">
        <v>0</v>
      </c>
      <c r="P4185" s="344">
        <v>11.03</v>
      </c>
      <c r="Q4185" s="360">
        <v>0</v>
      </c>
      <c r="R4185" s="344">
        <v>12.26</v>
      </c>
    </row>
    <row r="4186" spans="1:18">
      <c r="A4186" s="296">
        <v>3205876</v>
      </c>
      <c r="B4186" s="343" t="s">
        <v>4215</v>
      </c>
      <c r="C4186" s="296" t="s">
        <v>1461</v>
      </c>
      <c r="D4186" s="344">
        <v>289.02</v>
      </c>
      <c r="E4186" s="360">
        <v>0</v>
      </c>
      <c r="F4186" s="344">
        <v>11.03</v>
      </c>
      <c r="G4186" s="360">
        <v>0</v>
      </c>
      <c r="H4186" s="344">
        <v>10.51</v>
      </c>
      <c r="I4186" s="360">
        <v>0</v>
      </c>
      <c r="J4186" s="344">
        <v>10.68</v>
      </c>
      <c r="K4186" s="360">
        <v>0</v>
      </c>
      <c r="L4186" s="344">
        <v>9.27</v>
      </c>
      <c r="M4186" s="360">
        <v>0</v>
      </c>
      <c r="N4186" s="344">
        <v>9.6</v>
      </c>
      <c r="O4186" s="360">
        <v>0</v>
      </c>
      <c r="P4186" s="344">
        <v>9.67</v>
      </c>
      <c r="Q4186" s="360">
        <v>0</v>
      </c>
      <c r="R4186" s="344">
        <v>10.82</v>
      </c>
    </row>
    <row r="4187" spans="1:18">
      <c r="A4187" s="296">
        <v>3205875</v>
      </c>
      <c r="B4187" s="343" t="s">
        <v>4216</v>
      </c>
      <c r="C4187" s="296" t="s">
        <v>1461</v>
      </c>
      <c r="D4187" s="344">
        <v>258.02</v>
      </c>
      <c r="E4187" s="360">
        <v>0</v>
      </c>
      <c r="F4187" s="344">
        <v>18.350000000000001</v>
      </c>
      <c r="G4187" s="360">
        <v>0</v>
      </c>
      <c r="H4187" s="344">
        <v>18.77</v>
      </c>
      <c r="I4187" s="360">
        <v>0</v>
      </c>
      <c r="J4187" s="344">
        <v>18.13</v>
      </c>
      <c r="K4187" s="360">
        <v>0</v>
      </c>
      <c r="L4187" s="344">
        <v>17.38</v>
      </c>
      <c r="M4187" s="360">
        <v>0</v>
      </c>
      <c r="N4187" s="344">
        <v>17.41</v>
      </c>
      <c r="O4187" s="360">
        <v>0</v>
      </c>
      <c r="P4187" s="344">
        <v>17.75</v>
      </c>
      <c r="Q4187" s="360">
        <v>0</v>
      </c>
      <c r="R4187" s="344">
        <v>19.52</v>
      </c>
    </row>
    <row r="4188" spans="1:18">
      <c r="A4188" s="296">
        <v>3205862</v>
      </c>
      <c r="B4188" s="343" t="s">
        <v>4217</v>
      </c>
      <c r="C4188" s="296" t="s">
        <v>222</v>
      </c>
      <c r="D4188" s="344">
        <v>728.1</v>
      </c>
      <c r="E4188" s="360">
        <v>0</v>
      </c>
      <c r="F4188" s="344">
        <v>13.1</v>
      </c>
      <c r="G4188" s="360">
        <v>0</v>
      </c>
      <c r="H4188" s="344">
        <v>12.58</v>
      </c>
      <c r="I4188" s="360">
        <v>0</v>
      </c>
      <c r="J4188" s="344">
        <v>12.72</v>
      </c>
      <c r="K4188" s="360">
        <v>0</v>
      </c>
      <c r="L4188" s="344">
        <v>11.17</v>
      </c>
      <c r="M4188" s="360">
        <v>0</v>
      </c>
      <c r="N4188" s="344">
        <v>11.52</v>
      </c>
      <c r="O4188" s="360">
        <v>0</v>
      </c>
      <c r="P4188" s="344">
        <v>11.62</v>
      </c>
      <c r="Q4188" s="360">
        <v>0</v>
      </c>
      <c r="R4188" s="344">
        <v>12.97</v>
      </c>
    </row>
    <row r="4189" spans="1:18">
      <c r="A4189" s="296">
        <v>3205861</v>
      </c>
      <c r="B4189" s="343" t="s">
        <v>4218</v>
      </c>
      <c r="C4189" s="296" t="s">
        <v>222</v>
      </c>
      <c r="D4189" s="344">
        <v>624.78</v>
      </c>
      <c r="E4189" s="360">
        <v>0</v>
      </c>
      <c r="F4189" s="344">
        <v>10.81</v>
      </c>
      <c r="G4189" s="360">
        <v>0</v>
      </c>
      <c r="H4189" s="344">
        <v>10.25</v>
      </c>
      <c r="I4189" s="360">
        <v>0</v>
      </c>
      <c r="J4189" s="344">
        <v>10.46</v>
      </c>
      <c r="K4189" s="360">
        <v>0</v>
      </c>
      <c r="L4189" s="344">
        <v>9.01</v>
      </c>
      <c r="M4189" s="360">
        <v>0</v>
      </c>
      <c r="N4189" s="344">
        <v>9.35</v>
      </c>
      <c r="O4189" s="360">
        <v>0</v>
      </c>
      <c r="P4189" s="344">
        <v>9.41</v>
      </c>
      <c r="Q4189" s="360">
        <v>0</v>
      </c>
      <c r="R4189" s="344">
        <v>10.54</v>
      </c>
    </row>
    <row r="4190" spans="1:18">
      <c r="A4190" s="296">
        <v>3606579</v>
      </c>
      <c r="B4190" s="343" t="s">
        <v>4219</v>
      </c>
      <c r="C4190" s="296" t="s">
        <v>222</v>
      </c>
      <c r="D4190" s="344">
        <v>22.71</v>
      </c>
      <c r="E4190" s="360">
        <v>0</v>
      </c>
      <c r="F4190" s="344">
        <v>10.210000000000001</v>
      </c>
      <c r="G4190" s="360">
        <v>0</v>
      </c>
      <c r="H4190" s="344">
        <v>9.5299999999999994</v>
      </c>
      <c r="I4190" s="360">
        <v>0</v>
      </c>
      <c r="J4190" s="344">
        <v>9.84</v>
      </c>
      <c r="K4190" s="360">
        <v>0</v>
      </c>
      <c r="L4190" s="344">
        <v>8.26</v>
      </c>
      <c r="M4190" s="360">
        <v>0</v>
      </c>
      <c r="N4190" s="344">
        <v>8.66</v>
      </c>
      <c r="O4190" s="360">
        <v>0</v>
      </c>
      <c r="P4190" s="344">
        <v>8.69</v>
      </c>
      <c r="Q4190" s="360">
        <v>0</v>
      </c>
      <c r="R4190" s="344">
        <v>9.76</v>
      </c>
    </row>
    <row r="4191" spans="1:18">
      <c r="A4191" s="296">
        <v>3606583</v>
      </c>
      <c r="B4191" s="343" t="s">
        <v>4220</v>
      </c>
      <c r="C4191" s="296" t="s">
        <v>222</v>
      </c>
      <c r="D4191" s="344">
        <v>23.58</v>
      </c>
      <c r="E4191" s="360">
        <v>1E-3</v>
      </c>
      <c r="F4191" s="344">
        <v>497.73</v>
      </c>
      <c r="G4191" s="360">
        <v>0</v>
      </c>
      <c r="H4191" s="344">
        <v>723.45</v>
      </c>
      <c r="I4191" s="360">
        <v>1.1999999999999999E-3</v>
      </c>
      <c r="J4191" s="344">
        <v>799.55</v>
      </c>
      <c r="K4191" s="360">
        <v>0</v>
      </c>
      <c r="L4191" s="344">
        <v>582.77</v>
      </c>
      <c r="M4191" s="360">
        <v>0</v>
      </c>
      <c r="N4191" s="344">
        <v>536.53</v>
      </c>
      <c r="O4191" s="360">
        <v>1.6000000000000001E-3</v>
      </c>
      <c r="P4191" s="344">
        <v>622.21</v>
      </c>
      <c r="Q4191" s="360">
        <v>0</v>
      </c>
      <c r="R4191" s="344">
        <v>510.78</v>
      </c>
    </row>
    <row r="4192" spans="1:18">
      <c r="A4192" s="296">
        <v>3606584</v>
      </c>
      <c r="B4192" s="343" t="s">
        <v>4221</v>
      </c>
      <c r="C4192" s="296" t="s">
        <v>222</v>
      </c>
      <c r="D4192" s="344">
        <v>23.7</v>
      </c>
      <c r="E4192" s="360">
        <v>1E-3</v>
      </c>
      <c r="F4192" s="344">
        <v>488.11</v>
      </c>
      <c r="G4192" s="360">
        <v>0</v>
      </c>
      <c r="H4192" s="344">
        <v>705.05</v>
      </c>
      <c r="I4192" s="360">
        <v>7.1999999999999998E-3</v>
      </c>
      <c r="J4192" s="344">
        <v>788.91</v>
      </c>
      <c r="K4192" s="360">
        <v>0</v>
      </c>
      <c r="L4192" s="344">
        <v>563.29999999999995</v>
      </c>
      <c r="M4192" s="360">
        <v>0</v>
      </c>
      <c r="N4192" s="344">
        <v>524.36</v>
      </c>
      <c r="O4192" s="360">
        <v>1.6000000000000001E-3</v>
      </c>
      <c r="P4192" s="344">
        <v>606.11</v>
      </c>
      <c r="Q4192" s="360">
        <v>0</v>
      </c>
      <c r="R4192" s="344">
        <v>497.6</v>
      </c>
    </row>
    <row r="4193" spans="1:18">
      <c r="A4193" s="296">
        <v>3606585</v>
      </c>
      <c r="B4193" s="343" t="s">
        <v>4222</v>
      </c>
      <c r="C4193" s="296" t="s">
        <v>222</v>
      </c>
      <c r="D4193" s="344">
        <v>23.82</v>
      </c>
      <c r="E4193" s="360">
        <v>1E-3</v>
      </c>
      <c r="F4193" s="344">
        <v>552.04</v>
      </c>
      <c r="G4193" s="360">
        <v>0</v>
      </c>
      <c r="H4193" s="344">
        <v>793.24</v>
      </c>
      <c r="I4193" s="360">
        <v>1.1999999999999999E-3</v>
      </c>
      <c r="J4193" s="344">
        <v>870.08</v>
      </c>
      <c r="K4193" s="360">
        <v>0</v>
      </c>
      <c r="L4193" s="344">
        <v>642.27</v>
      </c>
      <c r="M4193" s="360">
        <v>0</v>
      </c>
      <c r="N4193" s="344">
        <v>587.5</v>
      </c>
      <c r="O4193" s="360">
        <v>1.6000000000000001E-3</v>
      </c>
      <c r="P4193" s="344">
        <v>665</v>
      </c>
      <c r="Q4193" s="360">
        <v>0</v>
      </c>
      <c r="R4193" s="344">
        <v>560.29999999999995</v>
      </c>
    </row>
    <row r="4194" spans="1:18">
      <c r="A4194" s="296">
        <v>3606586</v>
      </c>
      <c r="B4194" s="343" t="s">
        <v>4223</v>
      </c>
      <c r="C4194" s="296" t="s">
        <v>222</v>
      </c>
      <c r="D4194" s="344">
        <v>24.07</v>
      </c>
      <c r="E4194" s="360">
        <v>1E-3</v>
      </c>
      <c r="F4194" s="344">
        <v>543.24</v>
      </c>
      <c r="G4194" s="360">
        <v>0</v>
      </c>
      <c r="H4194" s="344">
        <v>773.71</v>
      </c>
      <c r="I4194" s="360">
        <v>9.9000000000000008E-3</v>
      </c>
      <c r="J4194" s="344">
        <v>859.77</v>
      </c>
      <c r="K4194" s="360">
        <v>0</v>
      </c>
      <c r="L4194" s="344">
        <v>621.25</v>
      </c>
      <c r="M4194" s="360">
        <v>0</v>
      </c>
      <c r="N4194" s="344">
        <v>575.35</v>
      </c>
      <c r="O4194" s="360">
        <v>1.6000000000000001E-3</v>
      </c>
      <c r="P4194" s="344">
        <v>648.04999999999995</v>
      </c>
      <c r="Q4194" s="360">
        <v>0</v>
      </c>
      <c r="R4194" s="344">
        <v>546.46</v>
      </c>
    </row>
    <row r="4195" spans="1:18">
      <c r="A4195" s="296">
        <v>3606587</v>
      </c>
      <c r="B4195" s="343" t="s">
        <v>4224</v>
      </c>
      <c r="C4195" s="296" t="s">
        <v>222</v>
      </c>
      <c r="D4195" s="344">
        <v>24.31</v>
      </c>
      <c r="E4195" s="360">
        <v>8.9999999999999998E-4</v>
      </c>
      <c r="F4195" s="344">
        <v>615.89</v>
      </c>
      <c r="G4195" s="360">
        <v>0</v>
      </c>
      <c r="H4195" s="344">
        <v>872.98</v>
      </c>
      <c r="I4195" s="360">
        <v>1.1000000000000001E-3</v>
      </c>
      <c r="J4195" s="344">
        <v>958.55</v>
      </c>
      <c r="K4195" s="360">
        <v>0</v>
      </c>
      <c r="L4195" s="344">
        <v>704.93</v>
      </c>
      <c r="M4195" s="360">
        <v>0</v>
      </c>
      <c r="N4195" s="344">
        <v>643.24</v>
      </c>
      <c r="O4195" s="360">
        <v>1.5E-3</v>
      </c>
      <c r="P4195" s="344">
        <v>707.52</v>
      </c>
      <c r="Q4195" s="360">
        <v>0</v>
      </c>
      <c r="R4195" s="344">
        <v>612.38</v>
      </c>
    </row>
    <row r="4196" spans="1:18">
      <c r="A4196" s="296">
        <v>3606588</v>
      </c>
      <c r="B4196" s="343" t="s">
        <v>4225</v>
      </c>
      <c r="C4196" s="296" t="s">
        <v>222</v>
      </c>
      <c r="D4196" s="344">
        <v>24.44</v>
      </c>
      <c r="E4196" s="360">
        <v>8.9999999999999998E-4</v>
      </c>
      <c r="F4196" s="344">
        <v>611.82000000000005</v>
      </c>
      <c r="G4196" s="360">
        <v>0</v>
      </c>
      <c r="H4196" s="344">
        <v>859.2</v>
      </c>
      <c r="I4196" s="360">
        <v>1.0699999999999999E-2</v>
      </c>
      <c r="J4196" s="344">
        <v>952.57</v>
      </c>
      <c r="K4196" s="360">
        <v>0</v>
      </c>
      <c r="L4196" s="344">
        <v>689.56</v>
      </c>
      <c r="M4196" s="360">
        <v>0</v>
      </c>
      <c r="N4196" s="344">
        <v>635.67999999999995</v>
      </c>
      <c r="O4196" s="360">
        <v>1.4E-3</v>
      </c>
      <c r="P4196" s="344">
        <v>695.82</v>
      </c>
      <c r="Q4196" s="360">
        <v>0</v>
      </c>
      <c r="R4196" s="344">
        <v>602.66999999999996</v>
      </c>
    </row>
    <row r="4197" spans="1:18">
      <c r="A4197" s="296">
        <v>3606589</v>
      </c>
      <c r="B4197" s="343" t="s">
        <v>4226</v>
      </c>
      <c r="C4197" s="296" t="s">
        <v>222</v>
      </c>
      <c r="D4197" s="344">
        <v>24.56</v>
      </c>
      <c r="E4197" s="360">
        <v>6.9999999999999999E-4</v>
      </c>
      <c r="F4197" s="344">
        <v>722.3</v>
      </c>
      <c r="G4197" s="360">
        <v>0</v>
      </c>
      <c r="H4197" s="344">
        <v>1007.75</v>
      </c>
      <c r="I4197" s="360">
        <v>8.9999999999999998E-4</v>
      </c>
      <c r="J4197" s="344">
        <v>1103.75</v>
      </c>
      <c r="K4197" s="360">
        <v>0</v>
      </c>
      <c r="L4197" s="344">
        <v>812.66</v>
      </c>
      <c r="M4197" s="360">
        <v>0</v>
      </c>
      <c r="N4197" s="344">
        <v>736.9</v>
      </c>
      <c r="O4197" s="360">
        <v>1.1999999999999999E-3</v>
      </c>
      <c r="P4197" s="344">
        <v>782.6</v>
      </c>
      <c r="Q4197" s="360">
        <v>0</v>
      </c>
      <c r="R4197" s="344">
        <v>699.65</v>
      </c>
    </row>
    <row r="4198" spans="1:18">
      <c r="A4198" s="296">
        <v>3606580</v>
      </c>
      <c r="B4198" s="343" t="s">
        <v>4227</v>
      </c>
      <c r="C4198" s="296" t="s">
        <v>222</v>
      </c>
      <c r="D4198" s="344">
        <v>22.96</v>
      </c>
      <c r="E4198" s="360">
        <v>6.9999999999999999E-4</v>
      </c>
      <c r="F4198" s="344">
        <v>726.31</v>
      </c>
      <c r="G4198" s="360">
        <v>0</v>
      </c>
      <c r="H4198" s="344">
        <v>998.7</v>
      </c>
      <c r="I4198" s="360">
        <v>1.6899999999999998E-2</v>
      </c>
      <c r="J4198" s="344">
        <v>1104.28</v>
      </c>
      <c r="K4198" s="360">
        <v>0</v>
      </c>
      <c r="L4198" s="344">
        <v>800.99</v>
      </c>
      <c r="M4198" s="360">
        <v>0</v>
      </c>
      <c r="N4198" s="344">
        <v>735.77</v>
      </c>
      <c r="O4198" s="360">
        <v>1.1999999999999999E-3</v>
      </c>
      <c r="P4198" s="344">
        <v>775.6</v>
      </c>
      <c r="Q4198" s="360">
        <v>0</v>
      </c>
      <c r="R4198" s="344">
        <v>694.52</v>
      </c>
    </row>
    <row r="4199" spans="1:18">
      <c r="A4199" s="296">
        <v>3606581</v>
      </c>
      <c r="B4199" s="343" t="s">
        <v>4228</v>
      </c>
      <c r="C4199" s="296" t="s">
        <v>222</v>
      </c>
      <c r="D4199" s="344">
        <v>23.21</v>
      </c>
      <c r="E4199" s="360">
        <v>8.0000000000000004E-4</v>
      </c>
      <c r="F4199" s="344">
        <v>850.97</v>
      </c>
      <c r="G4199" s="360">
        <v>0</v>
      </c>
      <c r="H4199" s="344">
        <v>1180.8699999999999</v>
      </c>
      <c r="I4199" s="360">
        <v>1E-3</v>
      </c>
      <c r="J4199" s="344">
        <v>1237.8699999999999</v>
      </c>
      <c r="K4199" s="360">
        <v>0</v>
      </c>
      <c r="L4199" s="344">
        <v>1006.7</v>
      </c>
      <c r="M4199" s="360">
        <v>0</v>
      </c>
      <c r="N4199" s="344">
        <v>923.84</v>
      </c>
      <c r="O4199" s="360">
        <v>1.1999999999999999E-3</v>
      </c>
      <c r="P4199" s="344">
        <v>1028.6300000000001</v>
      </c>
      <c r="Q4199" s="360">
        <v>0</v>
      </c>
      <c r="R4199" s="344">
        <v>913.19</v>
      </c>
    </row>
    <row r="4200" spans="1:18">
      <c r="A4200" s="296">
        <v>3606582</v>
      </c>
      <c r="B4200" s="343" t="s">
        <v>4229</v>
      </c>
      <c r="C4200" s="296" t="s">
        <v>222</v>
      </c>
      <c r="D4200" s="344">
        <v>23.33</v>
      </c>
      <c r="E4200" s="360">
        <v>8.0000000000000004E-4</v>
      </c>
      <c r="F4200" s="344">
        <v>949.98</v>
      </c>
      <c r="G4200" s="360">
        <v>0</v>
      </c>
      <c r="H4200" s="344">
        <v>1300.94</v>
      </c>
      <c r="I4200" s="360">
        <v>8.9999999999999998E-4</v>
      </c>
      <c r="J4200" s="344">
        <v>1339.16</v>
      </c>
      <c r="K4200" s="360">
        <v>0</v>
      </c>
      <c r="L4200" s="344">
        <v>1130.7</v>
      </c>
      <c r="M4200" s="360">
        <v>0</v>
      </c>
      <c r="N4200" s="344">
        <v>1038.8599999999999</v>
      </c>
      <c r="O4200" s="360">
        <v>1.1000000000000001E-3</v>
      </c>
      <c r="P4200" s="344">
        <v>1149.76</v>
      </c>
      <c r="Q4200" s="360">
        <v>0</v>
      </c>
      <c r="R4200" s="344">
        <v>1039.9000000000001</v>
      </c>
    </row>
    <row r="4201" spans="1:18">
      <c r="A4201" s="296">
        <v>3606527</v>
      </c>
      <c r="B4201" s="343" t="s">
        <v>4230</v>
      </c>
      <c r="C4201" s="296" t="s">
        <v>222</v>
      </c>
      <c r="D4201" s="344">
        <v>50.12</v>
      </c>
      <c r="E4201" s="360">
        <v>6.9999999999999999E-4</v>
      </c>
      <c r="F4201" s="344">
        <v>984</v>
      </c>
      <c r="G4201" s="360">
        <v>0</v>
      </c>
      <c r="H4201" s="344">
        <v>1342.2</v>
      </c>
      <c r="I4201" s="360">
        <v>8.0000000000000004E-4</v>
      </c>
      <c r="J4201" s="344">
        <v>1373.97</v>
      </c>
      <c r="K4201" s="360">
        <v>0</v>
      </c>
      <c r="L4201" s="344">
        <v>1173.31</v>
      </c>
      <c r="M4201" s="360">
        <v>0</v>
      </c>
      <c r="N4201" s="344">
        <v>1078.3900000000001</v>
      </c>
      <c r="O4201" s="360">
        <v>1.1000000000000001E-3</v>
      </c>
      <c r="P4201" s="344">
        <v>1191.3900000000001</v>
      </c>
      <c r="Q4201" s="360">
        <v>0</v>
      </c>
      <c r="R4201" s="344">
        <v>1083.44</v>
      </c>
    </row>
    <row r="4202" spans="1:18">
      <c r="A4202" s="296">
        <v>3606528</v>
      </c>
      <c r="B4202" s="343" t="s">
        <v>4231</v>
      </c>
      <c r="C4202" s="296" t="s">
        <v>222</v>
      </c>
      <c r="D4202" s="344">
        <v>50.75</v>
      </c>
      <c r="E4202" s="360"/>
      <c r="F4202" s="344">
        <v>0</v>
      </c>
      <c r="G4202" s="360"/>
      <c r="H4202" s="344">
        <v>0</v>
      </c>
      <c r="I4202" s="360"/>
      <c r="J4202" s="344">
        <v>0</v>
      </c>
      <c r="K4202" s="360"/>
      <c r="L4202" s="344">
        <v>0</v>
      </c>
      <c r="M4202" s="360"/>
      <c r="N4202" s="344">
        <v>0</v>
      </c>
      <c r="O4202" s="360"/>
      <c r="P4202" s="344">
        <v>0</v>
      </c>
      <c r="Q4202" s="360"/>
      <c r="R4202" s="344">
        <v>0</v>
      </c>
    </row>
    <row r="4203" spans="1:18">
      <c r="A4203" s="296">
        <v>3606529</v>
      </c>
      <c r="B4203" s="343" t="s">
        <v>4232</v>
      </c>
      <c r="C4203" s="296" t="s">
        <v>222</v>
      </c>
      <c r="D4203" s="344">
        <v>53.52</v>
      </c>
      <c r="E4203" s="360"/>
      <c r="F4203" s="344">
        <v>0</v>
      </c>
      <c r="G4203" s="360"/>
      <c r="H4203" s="344">
        <v>0</v>
      </c>
      <c r="I4203" s="360"/>
      <c r="J4203" s="344">
        <v>0</v>
      </c>
      <c r="K4203" s="360"/>
      <c r="L4203" s="344">
        <v>0</v>
      </c>
      <c r="M4203" s="360"/>
      <c r="N4203" s="344">
        <v>0</v>
      </c>
      <c r="O4203" s="360"/>
      <c r="P4203" s="344">
        <v>0</v>
      </c>
      <c r="Q4203" s="360"/>
      <c r="R4203" s="344">
        <v>0</v>
      </c>
    </row>
    <row r="4204" spans="1:18">
      <c r="A4204" s="296">
        <v>3606530</v>
      </c>
      <c r="B4204" s="343" t="s">
        <v>4233</v>
      </c>
      <c r="C4204" s="296" t="s">
        <v>222</v>
      </c>
      <c r="D4204" s="344">
        <v>54.15</v>
      </c>
      <c r="E4204" s="360"/>
      <c r="F4204" s="344">
        <v>0</v>
      </c>
      <c r="G4204" s="360"/>
      <c r="H4204" s="344">
        <v>0</v>
      </c>
      <c r="I4204" s="360"/>
      <c r="J4204" s="344">
        <v>0</v>
      </c>
      <c r="K4204" s="360"/>
      <c r="L4204" s="344">
        <v>0</v>
      </c>
      <c r="M4204" s="360"/>
      <c r="N4204" s="344">
        <v>0</v>
      </c>
      <c r="O4204" s="360"/>
      <c r="P4204" s="344">
        <v>0</v>
      </c>
      <c r="Q4204" s="360"/>
      <c r="R4204" s="344">
        <v>0</v>
      </c>
    </row>
    <row r="4205" spans="1:18">
      <c r="A4205" s="296">
        <v>3606531</v>
      </c>
      <c r="B4205" s="343" t="s">
        <v>4234</v>
      </c>
      <c r="C4205" s="296" t="s">
        <v>222</v>
      </c>
      <c r="D4205" s="344">
        <v>54.78</v>
      </c>
      <c r="E4205" s="360">
        <v>0.23069999999999999</v>
      </c>
      <c r="F4205" s="344">
        <v>90.53</v>
      </c>
      <c r="G4205" s="360">
        <v>0.24079999999999999</v>
      </c>
      <c r="H4205" s="344">
        <v>106.15</v>
      </c>
      <c r="I4205" s="360">
        <v>0.28120000000000001</v>
      </c>
      <c r="J4205" s="344">
        <v>89.69</v>
      </c>
      <c r="K4205" s="360">
        <v>0.24310000000000001</v>
      </c>
      <c r="L4205" s="344">
        <v>108.75</v>
      </c>
      <c r="M4205" s="360">
        <v>0</v>
      </c>
      <c r="N4205" s="344">
        <v>95.14</v>
      </c>
      <c r="O4205" s="360">
        <v>0.2291</v>
      </c>
      <c r="P4205" s="344">
        <v>100.63</v>
      </c>
      <c r="Q4205" s="360">
        <v>0.29659999999999997</v>
      </c>
      <c r="R4205" s="344">
        <v>109.7</v>
      </c>
    </row>
    <row r="4206" spans="1:18">
      <c r="A4206" s="296">
        <v>3606532</v>
      </c>
      <c r="B4206" s="343" t="s">
        <v>4235</v>
      </c>
      <c r="C4206" s="296" t="s">
        <v>222</v>
      </c>
      <c r="D4206" s="344">
        <v>55.88</v>
      </c>
      <c r="E4206" s="360">
        <v>0.50270000000000004</v>
      </c>
      <c r="F4206" s="344">
        <v>108.08</v>
      </c>
      <c r="G4206" s="360">
        <v>0.51290000000000002</v>
      </c>
      <c r="H4206" s="344">
        <v>119.07</v>
      </c>
      <c r="I4206" s="360">
        <v>0.53469999999999995</v>
      </c>
      <c r="J4206" s="344">
        <v>107.26</v>
      </c>
      <c r="K4206" s="360">
        <v>0.51680000000000004</v>
      </c>
      <c r="L4206" s="344">
        <v>118.9</v>
      </c>
      <c r="M4206" s="360">
        <v>0</v>
      </c>
      <c r="N4206" s="344">
        <v>111.14</v>
      </c>
      <c r="O4206" s="360">
        <v>0.49869999999999998</v>
      </c>
      <c r="P4206" s="344">
        <v>116.05</v>
      </c>
      <c r="Q4206" s="360">
        <v>0.54700000000000004</v>
      </c>
      <c r="R4206" s="344">
        <v>138.05000000000001</v>
      </c>
    </row>
    <row r="4207" spans="1:18">
      <c r="A4207" s="296">
        <v>3606533</v>
      </c>
      <c r="B4207" s="343" t="s">
        <v>4236</v>
      </c>
      <c r="C4207" s="296" t="s">
        <v>222</v>
      </c>
      <c r="D4207" s="344">
        <v>57.77</v>
      </c>
      <c r="E4207" s="360"/>
      <c r="F4207" s="344">
        <v>0</v>
      </c>
      <c r="G4207" s="360"/>
      <c r="H4207" s="344">
        <v>0</v>
      </c>
      <c r="I4207" s="360"/>
      <c r="J4207" s="344">
        <v>0</v>
      </c>
      <c r="K4207" s="360"/>
      <c r="L4207" s="344">
        <v>0</v>
      </c>
      <c r="M4207" s="360"/>
      <c r="N4207" s="344">
        <v>0</v>
      </c>
      <c r="O4207" s="360"/>
      <c r="P4207" s="344">
        <v>0</v>
      </c>
      <c r="Q4207" s="360"/>
      <c r="R4207" s="344">
        <v>0</v>
      </c>
    </row>
    <row r="4208" spans="1:18">
      <c r="A4208" s="296">
        <v>3606534</v>
      </c>
      <c r="B4208" s="343" t="s">
        <v>4237</v>
      </c>
      <c r="C4208" s="296" t="s">
        <v>222</v>
      </c>
      <c r="D4208" s="344">
        <v>60.91</v>
      </c>
      <c r="E4208" s="360">
        <v>0.31019999999999998</v>
      </c>
      <c r="F4208" s="344">
        <v>596.91</v>
      </c>
      <c r="G4208" s="360">
        <v>0.32919999999999999</v>
      </c>
      <c r="H4208" s="344">
        <v>703.6</v>
      </c>
      <c r="I4208" s="360">
        <v>0.28749999999999998</v>
      </c>
      <c r="J4208" s="344">
        <v>591.83000000000004</v>
      </c>
      <c r="K4208" s="360">
        <v>0.33210000000000001</v>
      </c>
      <c r="L4208" s="344">
        <v>734.16</v>
      </c>
      <c r="M4208" s="360">
        <v>0</v>
      </c>
      <c r="N4208" s="344">
        <v>641.29</v>
      </c>
      <c r="O4208" s="360">
        <v>0.30649999999999999</v>
      </c>
      <c r="P4208" s="344">
        <v>661</v>
      </c>
      <c r="Q4208" s="360">
        <v>0.29730000000000001</v>
      </c>
      <c r="R4208" s="344">
        <v>721.14</v>
      </c>
    </row>
    <row r="4209" spans="1:18">
      <c r="A4209" s="296">
        <v>3606535</v>
      </c>
      <c r="B4209" s="343" t="s">
        <v>4238</v>
      </c>
      <c r="C4209" s="296" t="s">
        <v>222</v>
      </c>
      <c r="D4209" s="344">
        <v>48.03</v>
      </c>
      <c r="E4209" s="360">
        <v>8.6199999999999999E-2</v>
      </c>
      <c r="F4209" s="344">
        <v>656.93</v>
      </c>
      <c r="G4209" s="360">
        <v>9.2100000000000001E-2</v>
      </c>
      <c r="H4209" s="344">
        <v>717</v>
      </c>
      <c r="I4209" s="360">
        <v>9.2399999999999996E-2</v>
      </c>
      <c r="J4209" s="344">
        <v>582.97</v>
      </c>
      <c r="K4209" s="360">
        <v>0.1038</v>
      </c>
      <c r="L4209" s="344">
        <v>662.79</v>
      </c>
      <c r="M4209" s="360">
        <v>0</v>
      </c>
      <c r="N4209" s="344">
        <v>639.59</v>
      </c>
      <c r="O4209" s="360">
        <v>9.4600000000000004E-2</v>
      </c>
      <c r="P4209" s="344">
        <v>676.33</v>
      </c>
      <c r="Q4209" s="360">
        <v>8.9499999999999996E-2</v>
      </c>
      <c r="R4209" s="344">
        <v>731.73</v>
      </c>
    </row>
    <row r="4210" spans="1:18">
      <c r="A4210" s="296">
        <v>3606536</v>
      </c>
      <c r="B4210" s="343" t="s">
        <v>4239</v>
      </c>
      <c r="C4210" s="296" t="s">
        <v>222</v>
      </c>
      <c r="D4210" s="344">
        <v>48.44</v>
      </c>
      <c r="E4210" s="360">
        <v>0.25109999999999999</v>
      </c>
      <c r="F4210" s="344">
        <v>521.04999999999995</v>
      </c>
      <c r="G4210" s="360">
        <v>0.2319</v>
      </c>
      <c r="H4210" s="344">
        <v>563.66</v>
      </c>
      <c r="I4210" s="360">
        <v>0.25019999999999998</v>
      </c>
      <c r="J4210" s="344">
        <v>477.12</v>
      </c>
      <c r="K4210" s="360">
        <v>0.25319999999999998</v>
      </c>
      <c r="L4210" s="344">
        <v>532.03</v>
      </c>
      <c r="M4210" s="360">
        <v>0</v>
      </c>
      <c r="N4210" s="344">
        <v>514</v>
      </c>
      <c r="O4210" s="360">
        <v>0.23499999999999999</v>
      </c>
      <c r="P4210" s="344">
        <v>535.69000000000005</v>
      </c>
      <c r="Q4210" s="360">
        <v>0.2427</v>
      </c>
      <c r="R4210" s="344">
        <v>611.02</v>
      </c>
    </row>
    <row r="4211" spans="1:18">
      <c r="A4211" s="296">
        <v>3606537</v>
      </c>
      <c r="B4211" s="343" t="s">
        <v>4240</v>
      </c>
      <c r="C4211" s="296" t="s">
        <v>222</v>
      </c>
      <c r="D4211" s="344">
        <v>48.86</v>
      </c>
      <c r="E4211" s="360"/>
      <c r="F4211" s="344">
        <v>0</v>
      </c>
      <c r="G4211" s="360"/>
      <c r="H4211" s="344">
        <v>0</v>
      </c>
      <c r="I4211" s="360"/>
      <c r="J4211" s="344">
        <v>0</v>
      </c>
      <c r="K4211" s="360"/>
      <c r="L4211" s="344">
        <v>0</v>
      </c>
      <c r="M4211" s="360"/>
      <c r="N4211" s="344">
        <v>0</v>
      </c>
      <c r="O4211" s="360"/>
      <c r="P4211" s="344">
        <v>0</v>
      </c>
      <c r="Q4211" s="360"/>
      <c r="R4211" s="344">
        <v>0</v>
      </c>
    </row>
    <row r="4212" spans="1:18">
      <c r="A4212" s="296">
        <v>3606538</v>
      </c>
      <c r="B4212" s="343" t="s">
        <v>4241</v>
      </c>
      <c r="C4212" s="296" t="s">
        <v>222</v>
      </c>
      <c r="D4212" s="344">
        <v>49.28</v>
      </c>
      <c r="E4212" s="360"/>
      <c r="F4212" s="344">
        <v>0</v>
      </c>
      <c r="G4212" s="360"/>
      <c r="H4212" s="344">
        <v>0</v>
      </c>
      <c r="I4212" s="360"/>
      <c r="J4212" s="344">
        <v>0</v>
      </c>
      <c r="K4212" s="360"/>
      <c r="L4212" s="344">
        <v>0</v>
      </c>
      <c r="M4212" s="360"/>
      <c r="N4212" s="344">
        <v>0</v>
      </c>
      <c r="O4212" s="360"/>
      <c r="P4212" s="344">
        <v>0</v>
      </c>
      <c r="Q4212" s="360"/>
      <c r="R4212" s="344">
        <v>0</v>
      </c>
    </row>
    <row r="4213" spans="1:18">
      <c r="A4213" s="296">
        <v>3606539</v>
      </c>
      <c r="B4213" s="343" t="s">
        <v>4242</v>
      </c>
      <c r="C4213" s="296" t="s">
        <v>222</v>
      </c>
      <c r="D4213" s="344">
        <v>49.7</v>
      </c>
      <c r="E4213" s="360"/>
      <c r="F4213" s="344">
        <v>0</v>
      </c>
      <c r="G4213" s="360"/>
      <c r="H4213" s="344">
        <v>0</v>
      </c>
      <c r="I4213" s="360"/>
      <c r="J4213" s="344">
        <v>0</v>
      </c>
      <c r="K4213" s="360"/>
      <c r="L4213" s="344">
        <v>0</v>
      </c>
      <c r="M4213" s="360"/>
      <c r="N4213" s="344">
        <v>0</v>
      </c>
      <c r="O4213" s="360"/>
      <c r="P4213" s="344">
        <v>0</v>
      </c>
      <c r="Q4213" s="360"/>
      <c r="R4213" s="344">
        <v>0</v>
      </c>
    </row>
    <row r="4214" spans="1:18">
      <c r="A4214" s="296">
        <v>3606540</v>
      </c>
      <c r="B4214" s="343" t="s">
        <v>4243</v>
      </c>
      <c r="C4214" s="296" t="s">
        <v>222</v>
      </c>
      <c r="D4214" s="344">
        <v>50.44</v>
      </c>
      <c r="E4214" s="360"/>
      <c r="F4214" s="344">
        <v>0</v>
      </c>
      <c r="G4214" s="360"/>
      <c r="H4214" s="344">
        <v>0</v>
      </c>
      <c r="I4214" s="360"/>
      <c r="J4214" s="344">
        <v>0</v>
      </c>
      <c r="K4214" s="360"/>
      <c r="L4214" s="344">
        <v>0</v>
      </c>
      <c r="M4214" s="360"/>
      <c r="N4214" s="344">
        <v>0</v>
      </c>
      <c r="O4214" s="360"/>
      <c r="P4214" s="344">
        <v>0</v>
      </c>
      <c r="Q4214" s="360"/>
      <c r="R4214" s="344">
        <v>0</v>
      </c>
    </row>
    <row r="4215" spans="1:18">
      <c r="A4215" s="296">
        <v>3606541</v>
      </c>
      <c r="B4215" s="343" t="s">
        <v>4244</v>
      </c>
      <c r="C4215" s="296" t="s">
        <v>222</v>
      </c>
      <c r="D4215" s="344">
        <v>53.68</v>
      </c>
      <c r="E4215" s="360"/>
      <c r="F4215" s="344">
        <v>0</v>
      </c>
      <c r="G4215" s="360"/>
      <c r="H4215" s="344">
        <v>0</v>
      </c>
      <c r="I4215" s="360"/>
      <c r="J4215" s="344">
        <v>0</v>
      </c>
      <c r="K4215" s="360"/>
      <c r="L4215" s="344">
        <v>0</v>
      </c>
      <c r="M4215" s="360"/>
      <c r="N4215" s="344">
        <v>0</v>
      </c>
      <c r="O4215" s="360"/>
      <c r="P4215" s="344">
        <v>0</v>
      </c>
      <c r="Q4215" s="360"/>
      <c r="R4215" s="344">
        <v>0</v>
      </c>
    </row>
    <row r="4216" spans="1:18">
      <c r="A4216" s="296">
        <v>3606542</v>
      </c>
      <c r="B4216" s="343" t="s">
        <v>4245</v>
      </c>
      <c r="C4216" s="296" t="s">
        <v>222</v>
      </c>
      <c r="D4216" s="344">
        <v>54.31</v>
      </c>
      <c r="E4216" s="360"/>
      <c r="F4216" s="344">
        <v>0</v>
      </c>
      <c r="G4216" s="360"/>
      <c r="H4216" s="344">
        <v>0</v>
      </c>
      <c r="I4216" s="360"/>
      <c r="J4216" s="344">
        <v>0</v>
      </c>
      <c r="K4216" s="360"/>
      <c r="L4216" s="344">
        <v>0</v>
      </c>
      <c r="M4216" s="360"/>
      <c r="N4216" s="344">
        <v>0</v>
      </c>
      <c r="O4216" s="360"/>
      <c r="P4216" s="344">
        <v>0</v>
      </c>
      <c r="Q4216" s="360"/>
      <c r="R4216" s="344">
        <v>0</v>
      </c>
    </row>
    <row r="4217" spans="1:18">
      <c r="A4217" s="296">
        <v>3606543</v>
      </c>
      <c r="B4217" s="343" t="s">
        <v>4246</v>
      </c>
      <c r="C4217" s="296" t="s">
        <v>222</v>
      </c>
      <c r="D4217" s="344">
        <v>47.29</v>
      </c>
      <c r="E4217" s="360"/>
      <c r="F4217" s="344">
        <v>0</v>
      </c>
      <c r="G4217" s="360"/>
      <c r="H4217" s="344">
        <v>0</v>
      </c>
      <c r="I4217" s="360"/>
      <c r="J4217" s="344">
        <v>0</v>
      </c>
      <c r="K4217" s="360"/>
      <c r="L4217" s="344">
        <v>0</v>
      </c>
      <c r="M4217" s="360"/>
      <c r="N4217" s="344">
        <v>0</v>
      </c>
      <c r="O4217" s="360"/>
      <c r="P4217" s="344">
        <v>0</v>
      </c>
      <c r="Q4217" s="360"/>
      <c r="R4217" s="344">
        <v>0</v>
      </c>
    </row>
    <row r="4218" spans="1:18">
      <c r="A4218" s="296">
        <v>3606544</v>
      </c>
      <c r="B4218" s="343" t="s">
        <v>4247</v>
      </c>
      <c r="C4218" s="296" t="s">
        <v>222</v>
      </c>
      <c r="D4218" s="344">
        <v>47.71</v>
      </c>
      <c r="E4218" s="360"/>
      <c r="F4218" s="344">
        <v>0</v>
      </c>
      <c r="G4218" s="360"/>
      <c r="H4218" s="344">
        <v>0</v>
      </c>
      <c r="I4218" s="360"/>
      <c r="J4218" s="344">
        <v>0</v>
      </c>
      <c r="K4218" s="360"/>
      <c r="L4218" s="344">
        <v>0</v>
      </c>
      <c r="M4218" s="360"/>
      <c r="N4218" s="344">
        <v>0</v>
      </c>
      <c r="O4218" s="360"/>
      <c r="P4218" s="344">
        <v>0</v>
      </c>
      <c r="Q4218" s="360"/>
      <c r="R4218" s="344">
        <v>0</v>
      </c>
    </row>
    <row r="4219" spans="1:18">
      <c r="A4219" s="296">
        <v>3606545</v>
      </c>
      <c r="B4219" s="343" t="s">
        <v>4248</v>
      </c>
      <c r="C4219" s="296" t="s">
        <v>222</v>
      </c>
      <c r="D4219" s="344">
        <v>48.03</v>
      </c>
      <c r="E4219" s="360"/>
      <c r="F4219" s="344">
        <v>0</v>
      </c>
      <c r="G4219" s="360"/>
      <c r="H4219" s="344">
        <v>0</v>
      </c>
      <c r="I4219" s="360"/>
      <c r="J4219" s="344">
        <v>0</v>
      </c>
      <c r="K4219" s="360"/>
      <c r="L4219" s="344">
        <v>0</v>
      </c>
      <c r="M4219" s="360"/>
      <c r="N4219" s="344">
        <v>0</v>
      </c>
      <c r="O4219" s="360"/>
      <c r="P4219" s="344">
        <v>0</v>
      </c>
      <c r="Q4219" s="360"/>
      <c r="R4219" s="344">
        <v>0</v>
      </c>
    </row>
    <row r="4220" spans="1:18">
      <c r="A4220" s="296">
        <v>3606546</v>
      </c>
      <c r="B4220" s="343" t="s">
        <v>4249</v>
      </c>
      <c r="C4220" s="296" t="s">
        <v>222</v>
      </c>
      <c r="D4220" s="344">
        <v>48.34</v>
      </c>
      <c r="E4220" s="360"/>
      <c r="F4220" s="344">
        <v>0</v>
      </c>
      <c r="G4220" s="360"/>
      <c r="H4220" s="344">
        <v>0</v>
      </c>
      <c r="I4220" s="360"/>
      <c r="J4220" s="344">
        <v>0</v>
      </c>
      <c r="K4220" s="360"/>
      <c r="L4220" s="344">
        <v>0</v>
      </c>
      <c r="M4220" s="360"/>
      <c r="N4220" s="344">
        <v>0</v>
      </c>
      <c r="O4220" s="360"/>
      <c r="P4220" s="344">
        <v>0</v>
      </c>
      <c r="Q4220" s="360"/>
      <c r="R4220" s="344">
        <v>0</v>
      </c>
    </row>
    <row r="4221" spans="1:18">
      <c r="A4221" s="296">
        <v>3606547</v>
      </c>
      <c r="B4221" s="343" t="s">
        <v>4250</v>
      </c>
      <c r="C4221" s="296" t="s">
        <v>222</v>
      </c>
      <c r="D4221" s="344">
        <v>48.76</v>
      </c>
      <c r="E4221" s="360">
        <v>0.55759999999999998</v>
      </c>
      <c r="F4221" s="344">
        <v>589.86</v>
      </c>
      <c r="G4221" s="360">
        <v>0.54910000000000003</v>
      </c>
      <c r="H4221" s="344">
        <v>654.39</v>
      </c>
      <c r="I4221" s="360">
        <v>0.52539999999999998</v>
      </c>
      <c r="J4221" s="344">
        <v>587.19000000000005</v>
      </c>
      <c r="K4221" s="360">
        <v>0.55159999999999998</v>
      </c>
      <c r="L4221" s="344">
        <v>650.32000000000005</v>
      </c>
      <c r="M4221" s="360">
        <v>0</v>
      </c>
      <c r="N4221" s="344">
        <v>615.54999999999995</v>
      </c>
      <c r="O4221" s="360">
        <v>0.5262</v>
      </c>
      <c r="P4221" s="344">
        <v>625.79999999999995</v>
      </c>
      <c r="Q4221" s="360">
        <v>0.5323</v>
      </c>
      <c r="R4221" s="344">
        <v>761.71</v>
      </c>
    </row>
    <row r="4222" spans="1:18">
      <c r="A4222" s="296">
        <v>3606548</v>
      </c>
      <c r="B4222" s="343" t="s">
        <v>4251</v>
      </c>
      <c r="C4222" s="296" t="s">
        <v>222</v>
      </c>
      <c r="D4222" s="344">
        <v>49.39</v>
      </c>
      <c r="E4222" s="360"/>
      <c r="F4222" s="344">
        <v>0</v>
      </c>
      <c r="G4222" s="360"/>
      <c r="H4222" s="344">
        <v>0</v>
      </c>
      <c r="I4222" s="360"/>
      <c r="J4222" s="344">
        <v>0</v>
      </c>
      <c r="K4222" s="360"/>
      <c r="L4222" s="344">
        <v>0</v>
      </c>
      <c r="M4222" s="360"/>
      <c r="N4222" s="344">
        <v>0</v>
      </c>
      <c r="O4222" s="360"/>
      <c r="P4222" s="344">
        <v>0</v>
      </c>
      <c r="Q4222" s="360"/>
      <c r="R4222" s="344">
        <v>0</v>
      </c>
    </row>
    <row r="4223" spans="1:18">
      <c r="A4223" s="296">
        <v>3606549</v>
      </c>
      <c r="B4223" s="343" t="s">
        <v>4252</v>
      </c>
      <c r="C4223" s="296" t="s">
        <v>222</v>
      </c>
      <c r="D4223" s="344">
        <v>50.33</v>
      </c>
      <c r="E4223" s="360"/>
      <c r="F4223" s="344">
        <v>0</v>
      </c>
      <c r="G4223" s="360"/>
      <c r="H4223" s="344">
        <v>0</v>
      </c>
      <c r="I4223" s="360"/>
      <c r="J4223" s="344">
        <v>0</v>
      </c>
      <c r="K4223" s="360"/>
      <c r="L4223" s="344">
        <v>0</v>
      </c>
      <c r="M4223" s="360"/>
      <c r="N4223" s="344">
        <v>0</v>
      </c>
      <c r="O4223" s="360"/>
      <c r="P4223" s="344">
        <v>0</v>
      </c>
      <c r="Q4223" s="360"/>
      <c r="R4223" s="344">
        <v>0</v>
      </c>
    </row>
    <row r="4224" spans="1:18">
      <c r="A4224" s="296">
        <v>3606550</v>
      </c>
      <c r="B4224" s="343" t="s">
        <v>4253</v>
      </c>
      <c r="C4224" s="296" t="s">
        <v>222</v>
      </c>
      <c r="D4224" s="344">
        <v>50.86</v>
      </c>
      <c r="E4224" s="360"/>
      <c r="F4224" s="344">
        <v>0</v>
      </c>
      <c r="G4224" s="360"/>
      <c r="H4224" s="344">
        <v>0</v>
      </c>
      <c r="I4224" s="360"/>
      <c r="J4224" s="344">
        <v>0</v>
      </c>
      <c r="K4224" s="360"/>
      <c r="L4224" s="344">
        <v>0</v>
      </c>
      <c r="M4224" s="360"/>
      <c r="N4224" s="344">
        <v>0</v>
      </c>
      <c r="O4224" s="360"/>
      <c r="P4224" s="344">
        <v>0</v>
      </c>
      <c r="Q4224" s="360"/>
      <c r="R4224" s="344">
        <v>0</v>
      </c>
    </row>
    <row r="4225" spans="1:18">
      <c r="A4225" s="296">
        <v>3606500</v>
      </c>
      <c r="B4225" s="343" t="s">
        <v>4254</v>
      </c>
      <c r="C4225" s="296" t="s">
        <v>222</v>
      </c>
      <c r="D4225" s="344">
        <v>46.09</v>
      </c>
      <c r="E4225" s="360"/>
      <c r="F4225" s="344">
        <v>0</v>
      </c>
      <c r="G4225" s="360"/>
      <c r="H4225" s="344">
        <v>0</v>
      </c>
      <c r="I4225" s="360"/>
      <c r="J4225" s="344">
        <v>0</v>
      </c>
      <c r="K4225" s="360"/>
      <c r="L4225" s="344">
        <v>0</v>
      </c>
      <c r="M4225" s="360"/>
      <c r="N4225" s="344">
        <v>0</v>
      </c>
      <c r="O4225" s="360"/>
      <c r="P4225" s="344">
        <v>0</v>
      </c>
      <c r="Q4225" s="360"/>
      <c r="R4225" s="344">
        <v>0</v>
      </c>
    </row>
    <row r="4226" spans="1:18">
      <c r="A4226" s="296">
        <v>3606501</v>
      </c>
      <c r="B4226" s="343" t="s">
        <v>4255</v>
      </c>
      <c r="C4226" s="296" t="s">
        <v>222</v>
      </c>
      <c r="D4226" s="344">
        <v>48.7</v>
      </c>
      <c r="E4226" s="360"/>
      <c r="F4226" s="344">
        <v>0</v>
      </c>
      <c r="G4226" s="360"/>
      <c r="H4226" s="344">
        <v>0</v>
      </c>
      <c r="I4226" s="360"/>
      <c r="J4226" s="344">
        <v>0</v>
      </c>
      <c r="K4226" s="360"/>
      <c r="L4226" s="344">
        <v>0</v>
      </c>
      <c r="M4226" s="360"/>
      <c r="N4226" s="344">
        <v>0</v>
      </c>
      <c r="O4226" s="360"/>
      <c r="P4226" s="344">
        <v>0</v>
      </c>
      <c r="Q4226" s="360"/>
      <c r="R4226" s="344">
        <v>0</v>
      </c>
    </row>
    <row r="4227" spans="1:18">
      <c r="A4227" s="296">
        <v>3606502</v>
      </c>
      <c r="B4227" s="343" t="s">
        <v>4256</v>
      </c>
      <c r="C4227" s="296" t="s">
        <v>222</v>
      </c>
      <c r="D4227" s="344">
        <v>49.49</v>
      </c>
      <c r="E4227" s="360">
        <v>0.10979999999999999</v>
      </c>
      <c r="F4227" s="344">
        <v>1162.3499999999999</v>
      </c>
      <c r="G4227" s="360">
        <v>0.16919999999999999</v>
      </c>
      <c r="H4227" s="344">
        <v>1384.98</v>
      </c>
      <c r="I4227" s="360">
        <v>0.1736</v>
      </c>
      <c r="J4227" s="344">
        <v>1872.92</v>
      </c>
      <c r="K4227" s="360">
        <v>0.105</v>
      </c>
      <c r="L4227" s="344">
        <v>1542.51</v>
      </c>
      <c r="M4227" s="360">
        <v>0</v>
      </c>
      <c r="N4227" s="344">
        <v>1268.45</v>
      </c>
      <c r="O4227" s="360">
        <v>0.83309999999999995</v>
      </c>
      <c r="P4227" s="344">
        <v>1116.8800000000001</v>
      </c>
      <c r="Q4227" s="360">
        <v>0.1867</v>
      </c>
      <c r="R4227" s="344">
        <v>1198.3599999999999</v>
      </c>
    </row>
    <row r="4228" spans="1:18">
      <c r="A4228" s="296">
        <v>3606503</v>
      </c>
      <c r="B4228" s="343" t="s">
        <v>4257</v>
      </c>
      <c r="C4228" s="296" t="s">
        <v>222</v>
      </c>
      <c r="D4228" s="344">
        <v>50.12</v>
      </c>
      <c r="E4228" s="360">
        <v>0</v>
      </c>
      <c r="F4228" s="344">
        <v>54.21</v>
      </c>
      <c r="G4228" s="360">
        <v>0</v>
      </c>
      <c r="H4228" s="344">
        <v>45.54</v>
      </c>
      <c r="I4228" s="360">
        <v>0.63790000000000002</v>
      </c>
      <c r="J4228" s="344">
        <v>53.84</v>
      </c>
      <c r="K4228" s="360">
        <v>0</v>
      </c>
      <c r="L4228" s="344">
        <v>40.18</v>
      </c>
      <c r="M4228" s="360">
        <v>0</v>
      </c>
      <c r="N4228" s="344">
        <v>43.76</v>
      </c>
      <c r="O4228" s="360">
        <v>0</v>
      </c>
      <c r="P4228" s="344">
        <v>47.72</v>
      </c>
      <c r="Q4228" s="360">
        <v>0</v>
      </c>
      <c r="R4228" s="344">
        <v>55.17</v>
      </c>
    </row>
    <row r="4229" spans="1:18">
      <c r="A4229" s="296">
        <v>3606504</v>
      </c>
      <c r="B4229" s="343" t="s">
        <v>4258</v>
      </c>
      <c r="C4229" s="296" t="s">
        <v>222</v>
      </c>
      <c r="D4229" s="344">
        <v>50.75</v>
      </c>
      <c r="E4229" s="360">
        <v>0</v>
      </c>
      <c r="F4229" s="344">
        <v>59.47</v>
      </c>
      <c r="G4229" s="360">
        <v>0</v>
      </c>
      <c r="H4229" s="344">
        <v>49.84</v>
      </c>
      <c r="I4229" s="360">
        <v>0.64370000000000005</v>
      </c>
      <c r="J4229" s="344">
        <v>59.13</v>
      </c>
      <c r="K4229" s="360">
        <v>0</v>
      </c>
      <c r="L4229" s="344">
        <v>43.86</v>
      </c>
      <c r="M4229" s="360">
        <v>0</v>
      </c>
      <c r="N4229" s="344">
        <v>47.83</v>
      </c>
      <c r="O4229" s="360">
        <v>0</v>
      </c>
      <c r="P4229" s="344">
        <v>52.15</v>
      </c>
      <c r="Q4229" s="360">
        <v>0</v>
      </c>
      <c r="R4229" s="344">
        <v>60.38</v>
      </c>
    </row>
    <row r="4230" spans="1:18">
      <c r="A4230" s="296">
        <v>3606505</v>
      </c>
      <c r="B4230" s="343" t="s">
        <v>4259</v>
      </c>
      <c r="C4230" s="296" t="s">
        <v>222</v>
      </c>
      <c r="D4230" s="344">
        <v>51.85</v>
      </c>
      <c r="E4230" s="360">
        <v>0</v>
      </c>
      <c r="F4230" s="344">
        <v>58.15</v>
      </c>
      <c r="G4230" s="360">
        <v>0</v>
      </c>
      <c r="H4230" s="344">
        <v>47.92</v>
      </c>
      <c r="I4230" s="360">
        <v>0.68010000000000004</v>
      </c>
      <c r="J4230" s="344">
        <v>57.72</v>
      </c>
      <c r="K4230" s="360">
        <v>0</v>
      </c>
      <c r="L4230" s="344">
        <v>41.81</v>
      </c>
      <c r="M4230" s="360">
        <v>0</v>
      </c>
      <c r="N4230" s="344">
        <v>46.01</v>
      </c>
      <c r="O4230" s="360">
        <v>0</v>
      </c>
      <c r="P4230" s="344">
        <v>50.29</v>
      </c>
      <c r="Q4230" s="360">
        <v>0</v>
      </c>
      <c r="R4230" s="344">
        <v>58.56</v>
      </c>
    </row>
    <row r="4231" spans="1:18">
      <c r="A4231" s="296">
        <v>3606506</v>
      </c>
      <c r="B4231" s="343" t="s">
        <v>4260</v>
      </c>
      <c r="C4231" s="296" t="s">
        <v>222</v>
      </c>
      <c r="D4231" s="344">
        <v>53.74</v>
      </c>
      <c r="E4231" s="360">
        <v>0</v>
      </c>
      <c r="F4231" s="344">
        <v>47.73</v>
      </c>
      <c r="G4231" s="360">
        <v>0</v>
      </c>
      <c r="H4231" s="344">
        <v>40.56</v>
      </c>
      <c r="I4231" s="360">
        <v>0.61240000000000006</v>
      </c>
      <c r="J4231" s="344">
        <v>47.5</v>
      </c>
      <c r="K4231" s="360">
        <v>0</v>
      </c>
      <c r="L4231" s="344">
        <v>36.049999999999997</v>
      </c>
      <c r="M4231" s="360">
        <v>0</v>
      </c>
      <c r="N4231" s="344">
        <v>39.01</v>
      </c>
      <c r="O4231" s="360">
        <v>0</v>
      </c>
      <c r="P4231" s="344">
        <v>42.55</v>
      </c>
      <c r="Q4231" s="360">
        <v>0</v>
      </c>
      <c r="R4231" s="344">
        <v>48.86</v>
      </c>
    </row>
    <row r="4232" spans="1:18">
      <c r="A4232" s="296">
        <v>3606507</v>
      </c>
      <c r="B4232" s="343" t="s">
        <v>4261</v>
      </c>
      <c r="C4232" s="296" t="s">
        <v>222</v>
      </c>
      <c r="D4232" s="344">
        <v>56.77</v>
      </c>
      <c r="E4232" s="360">
        <v>0</v>
      </c>
      <c r="F4232" s="344">
        <v>51.64</v>
      </c>
      <c r="G4232" s="360">
        <v>0</v>
      </c>
      <c r="H4232" s="344">
        <v>42.43</v>
      </c>
      <c r="I4232" s="360">
        <v>0.68469999999999998</v>
      </c>
      <c r="J4232" s="344">
        <v>51.24</v>
      </c>
      <c r="K4232" s="360">
        <v>0</v>
      </c>
      <c r="L4232" s="344">
        <v>37</v>
      </c>
      <c r="M4232" s="360">
        <v>0</v>
      </c>
      <c r="N4232" s="344">
        <v>40.79</v>
      </c>
      <c r="O4232" s="360">
        <v>0</v>
      </c>
      <c r="P4232" s="344">
        <v>44.62</v>
      </c>
      <c r="Q4232" s="360">
        <v>0</v>
      </c>
      <c r="R4232" s="344">
        <v>51.92</v>
      </c>
    </row>
    <row r="4233" spans="1:18">
      <c r="A4233" s="296">
        <v>3606509</v>
      </c>
      <c r="B4233" s="343" t="s">
        <v>4262</v>
      </c>
      <c r="C4233" s="296" t="s">
        <v>222</v>
      </c>
      <c r="D4233" s="344">
        <v>43.99</v>
      </c>
      <c r="E4233" s="360">
        <v>0</v>
      </c>
      <c r="F4233" s="344">
        <v>56.9</v>
      </c>
      <c r="G4233" s="360">
        <v>0</v>
      </c>
      <c r="H4233" s="344">
        <v>46.73</v>
      </c>
      <c r="I4233" s="360">
        <v>0.6865</v>
      </c>
      <c r="J4233" s="344">
        <v>56.53</v>
      </c>
      <c r="K4233" s="360">
        <v>0</v>
      </c>
      <c r="L4233" s="344">
        <v>40.68</v>
      </c>
      <c r="M4233" s="360">
        <v>0</v>
      </c>
      <c r="N4233" s="344">
        <v>44.86</v>
      </c>
      <c r="O4233" s="360">
        <v>0</v>
      </c>
      <c r="P4233" s="344">
        <v>49.04</v>
      </c>
      <c r="Q4233" s="360">
        <v>0</v>
      </c>
      <c r="R4233" s="344">
        <v>57.13</v>
      </c>
    </row>
    <row r="4234" spans="1:18">
      <c r="A4234" s="296">
        <v>3606510</v>
      </c>
      <c r="B4234" s="343" t="s">
        <v>4263</v>
      </c>
      <c r="C4234" s="296" t="s">
        <v>222</v>
      </c>
      <c r="D4234" s="344">
        <v>44.41</v>
      </c>
      <c r="E4234" s="360">
        <v>0</v>
      </c>
      <c r="F4234" s="344">
        <v>55.59</v>
      </c>
      <c r="G4234" s="360">
        <v>0</v>
      </c>
      <c r="H4234" s="344">
        <v>44.83</v>
      </c>
      <c r="I4234" s="360">
        <v>0.72699999999999998</v>
      </c>
      <c r="J4234" s="344">
        <v>55.12</v>
      </c>
      <c r="K4234" s="360">
        <v>0</v>
      </c>
      <c r="L4234" s="344">
        <v>38.65</v>
      </c>
      <c r="M4234" s="360">
        <v>0</v>
      </c>
      <c r="N4234" s="344">
        <v>43.06</v>
      </c>
      <c r="O4234" s="360">
        <v>0</v>
      </c>
      <c r="P4234" s="344">
        <v>47.18</v>
      </c>
      <c r="Q4234" s="360">
        <v>0</v>
      </c>
      <c r="R4234" s="344">
        <v>55.32</v>
      </c>
    </row>
    <row r="4235" spans="1:18">
      <c r="A4235" s="296">
        <v>3606511</v>
      </c>
      <c r="B4235" s="343" t="s">
        <v>4264</v>
      </c>
      <c r="C4235" s="296" t="s">
        <v>222</v>
      </c>
      <c r="D4235" s="344">
        <v>44.83</v>
      </c>
      <c r="E4235" s="360">
        <v>0</v>
      </c>
      <c r="F4235" s="344">
        <v>45.17</v>
      </c>
      <c r="G4235" s="360">
        <v>0</v>
      </c>
      <c r="H4235" s="344">
        <v>37.46</v>
      </c>
      <c r="I4235" s="360">
        <v>0.66310000000000002</v>
      </c>
      <c r="J4235" s="344">
        <v>44.91</v>
      </c>
      <c r="K4235" s="360">
        <v>0</v>
      </c>
      <c r="L4235" s="344">
        <v>32.869999999999997</v>
      </c>
      <c r="M4235" s="360">
        <v>0</v>
      </c>
      <c r="N4235" s="344">
        <v>36.049999999999997</v>
      </c>
      <c r="O4235" s="360">
        <v>0</v>
      </c>
      <c r="P4235" s="344">
        <v>39.450000000000003</v>
      </c>
      <c r="Q4235" s="360">
        <v>0</v>
      </c>
      <c r="R4235" s="344">
        <v>45.6</v>
      </c>
    </row>
    <row r="4236" spans="1:18">
      <c r="A4236" s="296">
        <v>3606512</v>
      </c>
      <c r="B4236" s="343" t="s">
        <v>4265</v>
      </c>
      <c r="C4236" s="296" t="s">
        <v>222</v>
      </c>
      <c r="D4236" s="344">
        <v>45.25</v>
      </c>
      <c r="E4236" s="360"/>
      <c r="F4236" s="344">
        <v>0</v>
      </c>
      <c r="G4236" s="360"/>
      <c r="H4236" s="344">
        <v>0</v>
      </c>
      <c r="I4236" s="360"/>
      <c r="J4236" s="344">
        <v>0</v>
      </c>
      <c r="K4236" s="360"/>
      <c r="L4236" s="344">
        <v>0</v>
      </c>
      <c r="M4236" s="360"/>
      <c r="N4236" s="344">
        <v>0</v>
      </c>
      <c r="O4236" s="360"/>
      <c r="P4236" s="344">
        <v>0</v>
      </c>
      <c r="Q4236" s="360"/>
      <c r="R4236" s="344">
        <v>0</v>
      </c>
    </row>
    <row r="4237" spans="1:18">
      <c r="A4237" s="296">
        <v>3606513</v>
      </c>
      <c r="B4237" s="343" t="s">
        <v>4266</v>
      </c>
      <c r="C4237" s="296" t="s">
        <v>222</v>
      </c>
      <c r="D4237" s="344">
        <v>45.67</v>
      </c>
      <c r="E4237" s="360"/>
      <c r="F4237" s="344">
        <v>0</v>
      </c>
      <c r="G4237" s="360"/>
      <c r="H4237" s="344">
        <v>0</v>
      </c>
      <c r="I4237" s="360"/>
      <c r="J4237" s="344">
        <v>0</v>
      </c>
      <c r="K4237" s="360"/>
      <c r="L4237" s="344">
        <v>0</v>
      </c>
      <c r="M4237" s="360"/>
      <c r="N4237" s="344">
        <v>0</v>
      </c>
      <c r="O4237" s="360"/>
      <c r="P4237" s="344">
        <v>0</v>
      </c>
      <c r="Q4237" s="360"/>
      <c r="R4237" s="344">
        <v>0</v>
      </c>
    </row>
    <row r="4238" spans="1:18">
      <c r="A4238" s="296">
        <v>3606514</v>
      </c>
      <c r="B4238" s="343" t="s">
        <v>4267</v>
      </c>
      <c r="C4238" s="296" t="s">
        <v>222</v>
      </c>
      <c r="D4238" s="344">
        <v>46.41</v>
      </c>
      <c r="E4238" s="360">
        <v>3.2000000000000002E-3</v>
      </c>
      <c r="F4238" s="344">
        <v>7.65</v>
      </c>
      <c r="G4238" s="360">
        <v>0</v>
      </c>
      <c r="H4238" s="344">
        <v>10.61</v>
      </c>
      <c r="I4238" s="360">
        <v>3.8E-3</v>
      </c>
      <c r="J4238" s="344">
        <v>11.63</v>
      </c>
      <c r="K4238" s="360">
        <v>0</v>
      </c>
      <c r="L4238" s="344">
        <v>9.0299999999999994</v>
      </c>
      <c r="M4238" s="360">
        <v>0</v>
      </c>
      <c r="N4238" s="344">
        <v>8.4600000000000009</v>
      </c>
      <c r="O4238" s="360">
        <v>4.7000000000000002E-3</v>
      </c>
      <c r="P4238" s="344">
        <v>9.8800000000000008</v>
      </c>
      <c r="Q4238" s="360">
        <v>0</v>
      </c>
      <c r="R4238" s="344">
        <v>8.1</v>
      </c>
    </row>
    <row r="4239" spans="1:18">
      <c r="A4239" s="296">
        <v>3606515</v>
      </c>
      <c r="B4239" s="343" t="s">
        <v>4268</v>
      </c>
      <c r="C4239" s="296" t="s">
        <v>222</v>
      </c>
      <c r="D4239" s="344">
        <v>49.65</v>
      </c>
      <c r="E4239" s="360">
        <v>0</v>
      </c>
      <c r="F4239" s="344">
        <v>38.46</v>
      </c>
      <c r="G4239" s="360">
        <v>0</v>
      </c>
      <c r="H4239" s="344">
        <v>54.27</v>
      </c>
      <c r="I4239" s="360">
        <v>0</v>
      </c>
      <c r="J4239" s="344">
        <v>50.66</v>
      </c>
      <c r="K4239" s="360">
        <v>0</v>
      </c>
      <c r="L4239" s="344">
        <v>43.18</v>
      </c>
      <c r="M4239" s="360">
        <v>0</v>
      </c>
      <c r="N4239" s="344">
        <v>40.67</v>
      </c>
      <c r="O4239" s="360">
        <v>0</v>
      </c>
      <c r="P4239" s="344">
        <v>41.39</v>
      </c>
      <c r="Q4239" s="360">
        <v>0</v>
      </c>
      <c r="R4239" s="344">
        <v>45.45</v>
      </c>
    </row>
    <row r="4240" spans="1:18">
      <c r="A4240" s="296">
        <v>3606516</v>
      </c>
      <c r="B4240" s="343" t="s">
        <v>4269</v>
      </c>
      <c r="C4240" s="296" t="s">
        <v>222</v>
      </c>
      <c r="D4240" s="344">
        <v>50.28</v>
      </c>
      <c r="E4240" s="360">
        <v>0</v>
      </c>
      <c r="F4240" s="344">
        <v>49.96</v>
      </c>
      <c r="G4240" s="360">
        <v>0</v>
      </c>
      <c r="H4240" s="344">
        <v>72.489999999999995</v>
      </c>
      <c r="I4240" s="360">
        <v>0</v>
      </c>
      <c r="J4240" s="344">
        <v>68.03</v>
      </c>
      <c r="K4240" s="360">
        <v>0</v>
      </c>
      <c r="L4240" s="344">
        <v>55.43</v>
      </c>
      <c r="M4240" s="360">
        <v>0</v>
      </c>
      <c r="N4240" s="344">
        <v>52.1</v>
      </c>
      <c r="O4240" s="360">
        <v>0</v>
      </c>
      <c r="P4240" s="344">
        <v>52.6</v>
      </c>
      <c r="Q4240" s="360">
        <v>0</v>
      </c>
      <c r="R4240" s="344">
        <v>58.87</v>
      </c>
    </row>
    <row r="4241" spans="1:18">
      <c r="A4241" s="296">
        <v>3606518</v>
      </c>
      <c r="B4241" s="343" t="s">
        <v>4270</v>
      </c>
      <c r="C4241" s="296" t="s">
        <v>222</v>
      </c>
      <c r="D4241" s="344">
        <v>43.26</v>
      </c>
      <c r="E4241" s="360">
        <v>0</v>
      </c>
      <c r="F4241" s="344">
        <v>48.4</v>
      </c>
      <c r="G4241" s="360">
        <v>0</v>
      </c>
      <c r="H4241" s="344">
        <v>70.92</v>
      </c>
      <c r="I4241" s="360">
        <v>0</v>
      </c>
      <c r="J4241" s="344">
        <v>66.819999999999993</v>
      </c>
      <c r="K4241" s="360">
        <v>0</v>
      </c>
      <c r="L4241" s="344">
        <v>53.77</v>
      </c>
      <c r="M4241" s="360">
        <v>0</v>
      </c>
      <c r="N4241" s="344">
        <v>50.51</v>
      </c>
      <c r="O4241" s="360">
        <v>0</v>
      </c>
      <c r="P4241" s="344">
        <v>51.52</v>
      </c>
      <c r="Q4241" s="360">
        <v>0</v>
      </c>
      <c r="R4241" s="344">
        <v>57.07</v>
      </c>
    </row>
    <row r="4242" spans="1:18">
      <c r="A4242" s="296">
        <v>3606519</v>
      </c>
      <c r="B4242" s="343" t="s">
        <v>4271</v>
      </c>
      <c r="C4242" s="296" t="s">
        <v>222</v>
      </c>
      <c r="D4242" s="344">
        <v>43.68</v>
      </c>
      <c r="E4242" s="360">
        <v>0</v>
      </c>
      <c r="F4242" s="344">
        <v>65.56</v>
      </c>
      <c r="G4242" s="360">
        <v>0</v>
      </c>
      <c r="H4242" s="344">
        <v>98.42</v>
      </c>
      <c r="I4242" s="360">
        <v>0</v>
      </c>
      <c r="J4242" s="344">
        <v>92.88</v>
      </c>
      <c r="K4242" s="360">
        <v>0</v>
      </c>
      <c r="L4242" s="344">
        <v>72.17</v>
      </c>
      <c r="M4242" s="360">
        <v>0</v>
      </c>
      <c r="N4242" s="344">
        <v>67.62</v>
      </c>
      <c r="O4242" s="360">
        <v>0</v>
      </c>
      <c r="P4242" s="344">
        <v>68.400000000000006</v>
      </c>
      <c r="Q4242" s="360">
        <v>0</v>
      </c>
      <c r="R4242" s="344">
        <v>77.3</v>
      </c>
    </row>
    <row r="4243" spans="1:18">
      <c r="A4243" s="296">
        <v>3606520</v>
      </c>
      <c r="B4243" s="343" t="s">
        <v>4272</v>
      </c>
      <c r="C4243" s="296" t="s">
        <v>222</v>
      </c>
      <c r="D4243" s="344">
        <v>43.99</v>
      </c>
      <c r="E4243" s="360">
        <v>0</v>
      </c>
      <c r="F4243" s="344">
        <v>58.78</v>
      </c>
      <c r="G4243" s="360">
        <v>0</v>
      </c>
      <c r="H4243" s="344">
        <v>88.13</v>
      </c>
      <c r="I4243" s="360">
        <v>0</v>
      </c>
      <c r="J4243" s="344">
        <v>83.46</v>
      </c>
      <c r="K4243" s="360">
        <v>0</v>
      </c>
      <c r="L4243" s="344">
        <v>64.92</v>
      </c>
      <c r="M4243" s="360">
        <v>0</v>
      </c>
      <c r="N4243" s="344">
        <v>60.86</v>
      </c>
      <c r="O4243" s="360">
        <v>0</v>
      </c>
      <c r="P4243" s="344">
        <v>62.15</v>
      </c>
      <c r="Q4243" s="360">
        <v>0</v>
      </c>
      <c r="R4243" s="344">
        <v>69.28</v>
      </c>
    </row>
    <row r="4244" spans="1:18">
      <c r="A4244" s="296">
        <v>3606521</v>
      </c>
      <c r="B4244" s="343" t="s">
        <v>4273</v>
      </c>
      <c r="C4244" s="296" t="s">
        <v>222</v>
      </c>
      <c r="D4244" s="344">
        <v>44.31</v>
      </c>
      <c r="E4244" s="360">
        <v>0</v>
      </c>
      <c r="F4244" s="344">
        <v>83.26</v>
      </c>
      <c r="G4244" s="360">
        <v>0</v>
      </c>
      <c r="H4244" s="344">
        <v>126.91</v>
      </c>
      <c r="I4244" s="360">
        <v>0</v>
      </c>
      <c r="J4244" s="344">
        <v>119.86</v>
      </c>
      <c r="K4244" s="360">
        <v>0</v>
      </c>
      <c r="L4244" s="344">
        <v>91.54</v>
      </c>
      <c r="M4244" s="360">
        <v>0</v>
      </c>
      <c r="N4244" s="344">
        <v>85.56</v>
      </c>
      <c r="O4244" s="360">
        <v>0</v>
      </c>
      <c r="P4244" s="344">
        <v>86.72</v>
      </c>
      <c r="Q4244" s="360">
        <v>0</v>
      </c>
      <c r="R4244" s="344">
        <v>98.4</v>
      </c>
    </row>
    <row r="4245" spans="1:18">
      <c r="A4245" s="296">
        <v>3606522</v>
      </c>
      <c r="B4245" s="343" t="s">
        <v>4274</v>
      </c>
      <c r="C4245" s="296" t="s">
        <v>222</v>
      </c>
      <c r="D4245" s="344">
        <v>44.62</v>
      </c>
      <c r="E4245" s="360">
        <v>0</v>
      </c>
      <c r="F4245" s="344">
        <v>32.43</v>
      </c>
      <c r="G4245" s="360">
        <v>0</v>
      </c>
      <c r="H4245" s="344">
        <v>46.98</v>
      </c>
      <c r="I4245" s="360">
        <v>0</v>
      </c>
      <c r="J4245" s="344">
        <v>44.56</v>
      </c>
      <c r="K4245" s="360">
        <v>0</v>
      </c>
      <c r="L4245" s="344">
        <v>35.72</v>
      </c>
      <c r="M4245" s="360">
        <v>0</v>
      </c>
      <c r="N4245" s="344">
        <v>33.700000000000003</v>
      </c>
      <c r="O4245" s="360">
        <v>0</v>
      </c>
      <c r="P4245" s="344">
        <v>34.1</v>
      </c>
      <c r="Q4245" s="360">
        <v>0</v>
      </c>
      <c r="R4245" s="344">
        <v>37.799999999999997</v>
      </c>
    </row>
    <row r="4246" spans="1:18">
      <c r="A4246" s="296">
        <v>3606523</v>
      </c>
      <c r="B4246" s="343" t="s">
        <v>4275</v>
      </c>
      <c r="C4246" s="296" t="s">
        <v>222</v>
      </c>
      <c r="D4246" s="344">
        <v>45.25</v>
      </c>
      <c r="E4246" s="360">
        <v>0</v>
      </c>
      <c r="F4246" s="344">
        <v>43.18</v>
      </c>
      <c r="G4246" s="360">
        <v>0</v>
      </c>
      <c r="H4246" s="344">
        <v>64.290000000000006</v>
      </c>
      <c r="I4246" s="360">
        <v>0</v>
      </c>
      <c r="J4246" s="344">
        <v>61.16</v>
      </c>
      <c r="K4246" s="360">
        <v>0</v>
      </c>
      <c r="L4246" s="344">
        <v>47.03</v>
      </c>
      <c r="M4246" s="360">
        <v>0</v>
      </c>
      <c r="N4246" s="344">
        <v>44.27</v>
      </c>
      <c r="O4246" s="360">
        <v>0</v>
      </c>
      <c r="P4246" s="344">
        <v>44.41</v>
      </c>
      <c r="Q4246" s="360">
        <v>0</v>
      </c>
      <c r="R4246" s="344">
        <v>50.27</v>
      </c>
    </row>
    <row r="4247" spans="1:18">
      <c r="A4247" s="296">
        <v>3606524</v>
      </c>
      <c r="B4247" s="343" t="s">
        <v>4276</v>
      </c>
      <c r="C4247" s="296" t="s">
        <v>222</v>
      </c>
      <c r="D4247" s="344">
        <v>46.3</v>
      </c>
      <c r="E4247" s="360">
        <v>0</v>
      </c>
      <c r="F4247" s="344">
        <v>42.36</v>
      </c>
      <c r="G4247" s="360">
        <v>0</v>
      </c>
      <c r="H4247" s="344">
        <v>63.61</v>
      </c>
      <c r="I4247" s="360">
        <v>0</v>
      </c>
      <c r="J4247" s="344">
        <v>60.71</v>
      </c>
      <c r="K4247" s="360">
        <v>0</v>
      </c>
      <c r="L4247" s="344">
        <v>46.31</v>
      </c>
      <c r="M4247" s="360">
        <v>0</v>
      </c>
      <c r="N4247" s="344">
        <v>43.55</v>
      </c>
      <c r="O4247" s="360">
        <v>0</v>
      </c>
      <c r="P4247" s="344">
        <v>44.22</v>
      </c>
      <c r="Q4247" s="360">
        <v>0</v>
      </c>
      <c r="R4247" s="344">
        <v>49.42</v>
      </c>
    </row>
    <row r="4248" spans="1:18">
      <c r="A4248" s="296">
        <v>3606525</v>
      </c>
      <c r="B4248" s="343" t="s">
        <v>4277</v>
      </c>
      <c r="C4248" s="296" t="s">
        <v>222</v>
      </c>
      <c r="D4248" s="344">
        <v>48.86</v>
      </c>
      <c r="E4248" s="360">
        <v>0</v>
      </c>
      <c r="F4248" s="344">
        <v>58.77</v>
      </c>
      <c r="G4248" s="360">
        <v>0</v>
      </c>
      <c r="H4248" s="344">
        <v>90.21</v>
      </c>
      <c r="I4248" s="360">
        <v>0</v>
      </c>
      <c r="J4248" s="344">
        <v>86.02</v>
      </c>
      <c r="K4248" s="360">
        <v>0</v>
      </c>
      <c r="L4248" s="344">
        <v>63.78</v>
      </c>
      <c r="M4248" s="360">
        <v>0</v>
      </c>
      <c r="N4248" s="344">
        <v>59.78</v>
      </c>
      <c r="O4248" s="360">
        <v>0</v>
      </c>
      <c r="P4248" s="344">
        <v>60.19</v>
      </c>
      <c r="Q4248" s="360">
        <v>0</v>
      </c>
      <c r="R4248" s="344">
        <v>68.7</v>
      </c>
    </row>
    <row r="4249" spans="1:18">
      <c r="A4249" s="296">
        <v>3606577</v>
      </c>
      <c r="B4249" s="343" t="s">
        <v>4278</v>
      </c>
      <c r="C4249" s="296" t="s">
        <v>222</v>
      </c>
      <c r="D4249" s="344">
        <v>11.38</v>
      </c>
      <c r="E4249" s="360">
        <v>0</v>
      </c>
      <c r="F4249" s="344">
        <v>52.75</v>
      </c>
      <c r="G4249" s="360">
        <v>0</v>
      </c>
      <c r="H4249" s="344">
        <v>80.84</v>
      </c>
      <c r="I4249" s="360">
        <v>0</v>
      </c>
      <c r="J4249" s="344">
        <v>77.36</v>
      </c>
      <c r="K4249" s="360">
        <v>0</v>
      </c>
      <c r="L4249" s="344">
        <v>57.46</v>
      </c>
      <c r="M4249" s="360">
        <v>0</v>
      </c>
      <c r="N4249" s="344">
        <v>53.9</v>
      </c>
      <c r="O4249" s="360">
        <v>0</v>
      </c>
      <c r="P4249" s="344">
        <v>54.85</v>
      </c>
      <c r="Q4249" s="360">
        <v>0</v>
      </c>
      <c r="R4249" s="344">
        <v>61.63</v>
      </c>
    </row>
    <row r="4250" spans="1:18">
      <c r="A4250" s="296">
        <v>3606576</v>
      </c>
      <c r="B4250" s="343" t="s">
        <v>4279</v>
      </c>
      <c r="C4250" s="296" t="s">
        <v>222</v>
      </c>
      <c r="D4250" s="344">
        <v>4.5199999999999996</v>
      </c>
      <c r="E4250" s="360">
        <v>0</v>
      </c>
      <c r="F4250" s="344">
        <v>76.47</v>
      </c>
      <c r="G4250" s="360">
        <v>0</v>
      </c>
      <c r="H4250" s="344">
        <v>118.69</v>
      </c>
      <c r="I4250" s="360">
        <v>0</v>
      </c>
      <c r="J4250" s="344">
        <v>113</v>
      </c>
      <c r="K4250" s="360">
        <v>0</v>
      </c>
      <c r="L4250" s="344">
        <v>83.14</v>
      </c>
      <c r="M4250" s="360">
        <v>0</v>
      </c>
      <c r="N4250" s="344">
        <v>77.73</v>
      </c>
      <c r="O4250" s="360">
        <v>0</v>
      </c>
      <c r="P4250" s="344">
        <v>78.510000000000005</v>
      </c>
      <c r="Q4250" s="360">
        <v>0</v>
      </c>
      <c r="R4250" s="344">
        <v>89.8</v>
      </c>
    </row>
    <row r="4251" spans="1:18">
      <c r="A4251" s="296">
        <v>3606561</v>
      </c>
      <c r="B4251" s="343" t="s">
        <v>4280</v>
      </c>
      <c r="C4251" s="296" t="s">
        <v>26</v>
      </c>
      <c r="D4251" s="344">
        <v>2170.98</v>
      </c>
      <c r="E4251" s="360">
        <v>0</v>
      </c>
      <c r="F4251" s="344">
        <v>172.49</v>
      </c>
      <c r="G4251" s="360">
        <v>0</v>
      </c>
      <c r="H4251" s="344">
        <v>264.66000000000003</v>
      </c>
      <c r="I4251" s="360">
        <v>0</v>
      </c>
      <c r="J4251" s="344">
        <v>252.42</v>
      </c>
      <c r="K4251" s="360">
        <v>0</v>
      </c>
      <c r="L4251" s="344">
        <v>186.38</v>
      </c>
      <c r="M4251" s="360">
        <v>0</v>
      </c>
      <c r="N4251" s="344">
        <v>174.77</v>
      </c>
      <c r="O4251" s="360">
        <v>0</v>
      </c>
      <c r="P4251" s="344">
        <v>174.6</v>
      </c>
      <c r="Q4251" s="360">
        <v>0</v>
      </c>
      <c r="R4251" s="344">
        <v>201.05</v>
      </c>
    </row>
    <row r="4252" spans="1:18">
      <c r="A4252" s="296">
        <v>3606556</v>
      </c>
      <c r="B4252" s="343" t="s">
        <v>4281</v>
      </c>
      <c r="C4252" s="296" t="s">
        <v>26</v>
      </c>
      <c r="D4252" s="344">
        <v>1542.48</v>
      </c>
      <c r="E4252" s="360">
        <v>1.1599999999999999E-2</v>
      </c>
      <c r="F4252" s="344">
        <v>37.5</v>
      </c>
      <c r="G4252" s="360">
        <v>2.1100000000000001E-2</v>
      </c>
      <c r="H4252" s="344">
        <v>52.74</v>
      </c>
      <c r="I4252" s="360">
        <v>1.4999999999999999E-2</v>
      </c>
      <c r="J4252" s="344">
        <v>47.78</v>
      </c>
      <c r="K4252" s="360">
        <v>1.6500000000000001E-2</v>
      </c>
      <c r="L4252" s="344">
        <v>42.44</v>
      </c>
      <c r="M4252" s="360">
        <v>1.8599999999999998E-2</v>
      </c>
      <c r="N4252" s="344">
        <v>39.81</v>
      </c>
      <c r="O4252" s="360">
        <v>1.9800000000000002E-2</v>
      </c>
      <c r="P4252" s="344">
        <v>41.02</v>
      </c>
      <c r="Q4252" s="360">
        <v>1.9300000000000001E-2</v>
      </c>
      <c r="R4252" s="344">
        <v>44.71</v>
      </c>
    </row>
    <row r="4253" spans="1:18">
      <c r="A4253" s="296">
        <v>3606562</v>
      </c>
      <c r="B4253" s="343" t="s">
        <v>4282</v>
      </c>
      <c r="C4253" s="296" t="s">
        <v>26</v>
      </c>
      <c r="D4253" s="344">
        <v>2373.52</v>
      </c>
      <c r="E4253" s="360">
        <v>8.9999999999999993E-3</v>
      </c>
      <c r="F4253" s="344">
        <v>50.41</v>
      </c>
      <c r="G4253" s="360">
        <v>1.8100000000000002E-2</v>
      </c>
      <c r="H4253" s="344">
        <v>73.94</v>
      </c>
      <c r="I4253" s="360">
        <v>1.23E-2</v>
      </c>
      <c r="J4253" s="344">
        <v>67.8</v>
      </c>
      <c r="K4253" s="360">
        <v>1.34E-2</v>
      </c>
      <c r="L4253" s="344">
        <v>56.33</v>
      </c>
      <c r="M4253" s="360">
        <v>1.6199999999999999E-2</v>
      </c>
      <c r="N4253" s="344">
        <v>52.63</v>
      </c>
      <c r="O4253" s="360">
        <v>1.7299999999999999E-2</v>
      </c>
      <c r="P4253" s="344">
        <v>53.82</v>
      </c>
      <c r="Q4253" s="360">
        <v>1.6899999999999998E-2</v>
      </c>
      <c r="R4253" s="344">
        <v>60</v>
      </c>
    </row>
    <row r="4254" spans="1:18">
      <c r="A4254" s="296">
        <v>3606557</v>
      </c>
      <c r="B4254" s="343" t="s">
        <v>4283</v>
      </c>
      <c r="C4254" s="296" t="s">
        <v>26</v>
      </c>
      <c r="D4254" s="344">
        <v>1682.17</v>
      </c>
      <c r="E4254" s="360">
        <v>8.2000000000000007E-3</v>
      </c>
      <c r="F4254" s="344">
        <v>33.159999999999997</v>
      </c>
      <c r="G4254" s="360">
        <v>1.5699999999999999E-2</v>
      </c>
      <c r="H4254" s="344">
        <v>47.62</v>
      </c>
      <c r="I4254" s="360">
        <v>1.09E-2</v>
      </c>
      <c r="J4254" s="344">
        <v>43.54</v>
      </c>
      <c r="K4254" s="360">
        <v>1.1900000000000001E-2</v>
      </c>
      <c r="L4254" s="344">
        <v>37.33</v>
      </c>
      <c r="M4254" s="360">
        <v>1.3899999999999999E-2</v>
      </c>
      <c r="N4254" s="344">
        <v>34.979999999999997</v>
      </c>
      <c r="O4254" s="360">
        <v>1.49E-2</v>
      </c>
      <c r="P4254" s="344">
        <v>36.020000000000003</v>
      </c>
      <c r="Q4254" s="360">
        <v>1.44E-2</v>
      </c>
      <c r="R4254" s="344">
        <v>39.479999999999997</v>
      </c>
    </row>
    <row r="4255" spans="1:18">
      <c r="A4255" s="296">
        <v>3606563</v>
      </c>
      <c r="B4255" s="343" t="s">
        <v>4284</v>
      </c>
      <c r="C4255" s="296" t="s">
        <v>26</v>
      </c>
      <c r="D4255" s="344">
        <v>2584.87</v>
      </c>
      <c r="E4255" s="360">
        <v>6.1999999999999998E-3</v>
      </c>
      <c r="F4255" s="344">
        <v>45.44</v>
      </c>
      <c r="G4255" s="360">
        <v>1.2999999999999999E-2</v>
      </c>
      <c r="H4255" s="344">
        <v>68.069999999999993</v>
      </c>
      <c r="I4255" s="360">
        <v>8.6999999999999994E-3</v>
      </c>
      <c r="J4255" s="344">
        <v>62.94</v>
      </c>
      <c r="K4255" s="360">
        <v>9.4000000000000004E-3</v>
      </c>
      <c r="L4255" s="344">
        <v>50.47</v>
      </c>
      <c r="M4255" s="360">
        <v>1.17E-2</v>
      </c>
      <c r="N4255" s="344">
        <v>47.09</v>
      </c>
      <c r="O4255" s="360">
        <v>1.2500000000000001E-2</v>
      </c>
      <c r="P4255" s="344">
        <v>48.11</v>
      </c>
      <c r="Q4255" s="360">
        <v>1.23E-2</v>
      </c>
      <c r="R4255" s="344">
        <v>54.02</v>
      </c>
    </row>
    <row r="4256" spans="1:18">
      <c r="A4256" s="296">
        <v>3606558</v>
      </c>
      <c r="B4256" s="343" t="s">
        <v>4285</v>
      </c>
      <c r="C4256" s="296" t="s">
        <v>26</v>
      </c>
      <c r="D4256" s="344">
        <v>1830.67</v>
      </c>
      <c r="E4256" s="360">
        <v>8.0999999999999996E-3</v>
      </c>
      <c r="F4256" s="344">
        <v>60.28</v>
      </c>
      <c r="G4256" s="360">
        <v>1.66E-2</v>
      </c>
      <c r="H4256" s="344">
        <v>89.09</v>
      </c>
      <c r="I4256" s="360">
        <v>1.12E-2</v>
      </c>
      <c r="J4256" s="344">
        <v>82.67</v>
      </c>
      <c r="K4256" s="360">
        <v>1.21E-2</v>
      </c>
      <c r="L4256" s="344">
        <v>67.05</v>
      </c>
      <c r="M4256" s="360">
        <v>1.49E-2</v>
      </c>
      <c r="N4256" s="344">
        <v>62.73</v>
      </c>
      <c r="O4256" s="360">
        <v>1.5900000000000001E-2</v>
      </c>
      <c r="P4256" s="344">
        <v>64.569999999999993</v>
      </c>
      <c r="Q4256" s="360">
        <v>1.55E-2</v>
      </c>
      <c r="R4256" s="344">
        <v>71.239999999999995</v>
      </c>
    </row>
    <row r="4257" spans="1:18">
      <c r="A4257" s="296">
        <v>3606559</v>
      </c>
      <c r="B4257" s="343" t="s">
        <v>4286</v>
      </c>
      <c r="C4257" s="296" t="s">
        <v>26</v>
      </c>
      <c r="D4257" s="344">
        <v>1738.72</v>
      </c>
      <c r="E4257" s="360">
        <v>8.0999999999999996E-3</v>
      </c>
      <c r="F4257" s="344">
        <v>106.71</v>
      </c>
      <c r="G4257" s="360">
        <v>1.7399999999999999E-2</v>
      </c>
      <c r="H4257" s="344">
        <v>160.88</v>
      </c>
      <c r="I4257" s="360">
        <v>1.1599999999999999E-2</v>
      </c>
      <c r="J4257" s="344">
        <v>149.68</v>
      </c>
      <c r="K4257" s="360">
        <v>1.24E-2</v>
      </c>
      <c r="L4257" s="344">
        <v>117.87</v>
      </c>
      <c r="M4257" s="360">
        <v>1.5800000000000002E-2</v>
      </c>
      <c r="N4257" s="344">
        <v>110.01</v>
      </c>
      <c r="O4257" s="360">
        <v>1.6899999999999998E-2</v>
      </c>
      <c r="P4257" s="344">
        <v>112.57</v>
      </c>
      <c r="Q4257" s="360">
        <v>1.6500000000000001E-2</v>
      </c>
      <c r="R4257" s="344">
        <v>126.14</v>
      </c>
    </row>
    <row r="4258" spans="1:18">
      <c r="A4258" s="296">
        <v>3606554</v>
      </c>
      <c r="B4258" s="343" t="s">
        <v>4287</v>
      </c>
      <c r="C4258" s="296" t="s">
        <v>26</v>
      </c>
      <c r="D4258" s="344">
        <v>1235.92</v>
      </c>
      <c r="E4258" s="360">
        <v>5.5999999999999999E-3</v>
      </c>
      <c r="F4258" s="344">
        <v>54.82</v>
      </c>
      <c r="G4258" s="360">
        <v>1.2E-2</v>
      </c>
      <c r="H4258" s="344">
        <v>82.64</v>
      </c>
      <c r="I4258" s="360">
        <v>8.0000000000000002E-3</v>
      </c>
      <c r="J4258" s="344">
        <v>77.319999999999993</v>
      </c>
      <c r="K4258" s="360">
        <v>8.5000000000000006E-3</v>
      </c>
      <c r="L4258" s="344">
        <v>60.6</v>
      </c>
      <c r="M4258" s="360">
        <v>1.09E-2</v>
      </c>
      <c r="N4258" s="344">
        <v>56.64</v>
      </c>
      <c r="O4258" s="360">
        <v>1.17E-2</v>
      </c>
      <c r="P4258" s="344">
        <v>58.26</v>
      </c>
      <c r="Q4258" s="360">
        <v>1.1299999999999999E-2</v>
      </c>
      <c r="R4258" s="344">
        <v>64.680000000000007</v>
      </c>
    </row>
    <row r="4259" spans="1:18">
      <c r="A4259" s="296">
        <v>3606560</v>
      </c>
      <c r="B4259" s="343" t="s">
        <v>4288</v>
      </c>
      <c r="C4259" s="296" t="s">
        <v>26</v>
      </c>
      <c r="D4259" s="344">
        <v>1942.22</v>
      </c>
      <c r="E4259" s="360">
        <v>5.1999999999999998E-3</v>
      </c>
      <c r="F4259" s="344">
        <v>79.03</v>
      </c>
      <c r="G4259" s="360">
        <v>1.1599999999999999E-2</v>
      </c>
      <c r="H4259" s="344">
        <v>121.53</v>
      </c>
      <c r="I4259" s="360">
        <v>7.6E-3</v>
      </c>
      <c r="J4259" s="344">
        <v>114.2</v>
      </c>
      <c r="K4259" s="360">
        <v>8.0999999999999996E-3</v>
      </c>
      <c r="L4259" s="344">
        <v>86.75</v>
      </c>
      <c r="M4259" s="360">
        <v>1.06E-2</v>
      </c>
      <c r="N4259" s="344">
        <v>80.92</v>
      </c>
      <c r="O4259" s="360">
        <v>1.14E-2</v>
      </c>
      <c r="P4259" s="344">
        <v>82.91</v>
      </c>
      <c r="Q4259" s="360">
        <v>1.11E-2</v>
      </c>
      <c r="R4259" s="344">
        <v>93.14</v>
      </c>
    </row>
    <row r="4260" spans="1:18">
      <c r="A4260" s="296">
        <v>3606555</v>
      </c>
      <c r="B4260" s="343" t="s">
        <v>4289</v>
      </c>
      <c r="C4260" s="296" t="s">
        <v>26</v>
      </c>
      <c r="D4260" s="344">
        <v>1376.57</v>
      </c>
      <c r="E4260" s="360">
        <v>5.5999999999999999E-3</v>
      </c>
      <c r="F4260" s="344">
        <v>96.55</v>
      </c>
      <c r="G4260" s="360">
        <v>1.26E-2</v>
      </c>
      <c r="H4260" s="344">
        <v>148.88999999999999</v>
      </c>
      <c r="I4260" s="360">
        <v>8.2000000000000007E-3</v>
      </c>
      <c r="J4260" s="344">
        <v>139.72999999999999</v>
      </c>
      <c r="K4260" s="360">
        <v>8.6999999999999994E-3</v>
      </c>
      <c r="L4260" s="344">
        <v>105.9</v>
      </c>
      <c r="M4260" s="360">
        <v>1.15E-2</v>
      </c>
      <c r="N4260" s="344">
        <v>98.71</v>
      </c>
      <c r="O4260" s="360">
        <v>1.24E-2</v>
      </c>
      <c r="P4260" s="344">
        <v>100.89</v>
      </c>
      <c r="Q4260" s="360">
        <v>1.21E-2</v>
      </c>
      <c r="R4260" s="344">
        <v>113.93</v>
      </c>
    </row>
    <row r="4261" spans="1:18">
      <c r="A4261" s="296">
        <v>3606571</v>
      </c>
      <c r="B4261" s="343" t="s">
        <v>4290</v>
      </c>
      <c r="C4261" s="296" t="s">
        <v>26</v>
      </c>
      <c r="D4261" s="344">
        <v>2144.39</v>
      </c>
      <c r="E4261" s="360">
        <v>7.4999999999999997E-3</v>
      </c>
      <c r="F4261" s="344">
        <v>86.62</v>
      </c>
      <c r="G4261" s="360">
        <v>1.6E-2</v>
      </c>
      <c r="H4261" s="344">
        <v>130.5</v>
      </c>
      <c r="I4261" s="360">
        <v>1.0699999999999999E-2</v>
      </c>
      <c r="J4261" s="344">
        <v>121.65</v>
      </c>
      <c r="K4261" s="360">
        <v>1.14E-2</v>
      </c>
      <c r="L4261" s="344">
        <v>95.71</v>
      </c>
      <c r="M4261" s="360">
        <v>1.4500000000000001E-2</v>
      </c>
      <c r="N4261" s="344">
        <v>89.38</v>
      </c>
      <c r="O4261" s="360">
        <v>1.5599999999999999E-2</v>
      </c>
      <c r="P4261" s="344">
        <v>91.64</v>
      </c>
      <c r="Q4261" s="360">
        <v>1.52E-2</v>
      </c>
      <c r="R4261" s="344">
        <v>102.3</v>
      </c>
    </row>
    <row r="4262" spans="1:18">
      <c r="A4262" s="296">
        <v>3606566</v>
      </c>
      <c r="B4262" s="343" t="s">
        <v>4291</v>
      </c>
      <c r="C4262" s="296" t="s">
        <v>26</v>
      </c>
      <c r="D4262" s="344">
        <v>1515.89</v>
      </c>
      <c r="E4262" s="360"/>
      <c r="F4262" s="344">
        <v>0</v>
      </c>
      <c r="G4262" s="360"/>
      <c r="H4262" s="344">
        <v>0</v>
      </c>
      <c r="I4262" s="360"/>
      <c r="J4262" s="344">
        <v>0</v>
      </c>
      <c r="K4262" s="360"/>
      <c r="L4262" s="344">
        <v>0</v>
      </c>
      <c r="M4262" s="360"/>
      <c r="N4262" s="344">
        <v>0</v>
      </c>
      <c r="O4262" s="360"/>
      <c r="P4262" s="344">
        <v>0</v>
      </c>
      <c r="Q4262" s="360"/>
      <c r="R4262" s="344">
        <v>0</v>
      </c>
    </row>
    <row r="4263" spans="1:18">
      <c r="A4263" s="296">
        <v>3606572</v>
      </c>
      <c r="B4263" s="343" t="s">
        <v>4292</v>
      </c>
      <c r="C4263" s="296" t="s">
        <v>26</v>
      </c>
      <c r="D4263" s="344">
        <v>2350.21</v>
      </c>
      <c r="E4263" s="360"/>
      <c r="F4263" s="344">
        <v>0</v>
      </c>
      <c r="G4263" s="360"/>
      <c r="H4263" s="344">
        <v>0</v>
      </c>
      <c r="I4263" s="360"/>
      <c r="J4263" s="344">
        <v>0</v>
      </c>
      <c r="K4263" s="360"/>
      <c r="L4263" s="344">
        <v>0</v>
      </c>
      <c r="M4263" s="360"/>
      <c r="N4263" s="344">
        <v>0</v>
      </c>
      <c r="O4263" s="360"/>
      <c r="P4263" s="344">
        <v>0</v>
      </c>
      <c r="Q4263" s="360"/>
      <c r="R4263" s="344">
        <v>0</v>
      </c>
    </row>
    <row r="4264" spans="1:18">
      <c r="A4264" s="296">
        <v>3606567</v>
      </c>
      <c r="B4264" s="343" t="s">
        <v>4293</v>
      </c>
      <c r="C4264" s="296" t="s">
        <v>26</v>
      </c>
      <c r="D4264" s="344">
        <v>1658.86</v>
      </c>
      <c r="E4264" s="360"/>
      <c r="F4264" s="344">
        <v>0</v>
      </c>
      <c r="G4264" s="360"/>
      <c r="H4264" s="344">
        <v>0</v>
      </c>
      <c r="I4264" s="360"/>
      <c r="J4264" s="344">
        <v>0</v>
      </c>
      <c r="K4264" s="360"/>
      <c r="L4264" s="344">
        <v>0</v>
      </c>
      <c r="M4264" s="360"/>
      <c r="N4264" s="344">
        <v>0</v>
      </c>
      <c r="O4264" s="360"/>
      <c r="P4264" s="344">
        <v>0</v>
      </c>
      <c r="Q4264" s="360"/>
      <c r="R4264" s="344">
        <v>0</v>
      </c>
    </row>
    <row r="4265" spans="1:18">
      <c r="A4265" s="296">
        <v>3606573</v>
      </c>
      <c r="B4265" s="343" t="s">
        <v>4294</v>
      </c>
      <c r="C4265" s="296" t="s">
        <v>26</v>
      </c>
      <c r="D4265" s="344">
        <v>2555.5500000000002</v>
      </c>
      <c r="E4265" s="360"/>
      <c r="F4265" s="344">
        <v>0</v>
      </c>
      <c r="G4265" s="360"/>
      <c r="H4265" s="344">
        <v>0</v>
      </c>
      <c r="I4265" s="360"/>
      <c r="J4265" s="344">
        <v>0</v>
      </c>
      <c r="K4265" s="360"/>
      <c r="L4265" s="344">
        <v>0</v>
      </c>
      <c r="M4265" s="360"/>
      <c r="N4265" s="344">
        <v>0</v>
      </c>
      <c r="O4265" s="360"/>
      <c r="P4265" s="344">
        <v>0</v>
      </c>
      <c r="Q4265" s="360"/>
      <c r="R4265" s="344">
        <v>0</v>
      </c>
    </row>
    <row r="4266" spans="1:18">
      <c r="A4266" s="296">
        <v>3606568</v>
      </c>
      <c r="B4266" s="343" t="s">
        <v>4295</v>
      </c>
      <c r="C4266" s="296" t="s">
        <v>26</v>
      </c>
      <c r="D4266" s="344">
        <v>1801.35</v>
      </c>
      <c r="E4266" s="360"/>
      <c r="F4266" s="344">
        <v>0</v>
      </c>
      <c r="G4266" s="360"/>
      <c r="H4266" s="344">
        <v>0</v>
      </c>
      <c r="I4266" s="360"/>
      <c r="J4266" s="344">
        <v>0</v>
      </c>
      <c r="K4266" s="360"/>
      <c r="L4266" s="344">
        <v>0</v>
      </c>
      <c r="M4266" s="360"/>
      <c r="N4266" s="344">
        <v>0</v>
      </c>
      <c r="O4266" s="360"/>
      <c r="P4266" s="344">
        <v>0</v>
      </c>
      <c r="Q4266" s="360"/>
      <c r="R4266" s="344">
        <v>0</v>
      </c>
    </row>
    <row r="4267" spans="1:18">
      <c r="A4267" s="296">
        <v>3606569</v>
      </c>
      <c r="B4267" s="343" t="s">
        <v>4296</v>
      </c>
      <c r="C4267" s="296" t="s">
        <v>26</v>
      </c>
      <c r="D4267" s="344">
        <v>1730.97</v>
      </c>
      <c r="E4267" s="360"/>
      <c r="F4267" s="344">
        <v>0</v>
      </c>
      <c r="G4267" s="360"/>
      <c r="H4267" s="344">
        <v>0</v>
      </c>
      <c r="I4267" s="360"/>
      <c r="J4267" s="344">
        <v>0</v>
      </c>
      <c r="K4267" s="360"/>
      <c r="L4267" s="344">
        <v>0</v>
      </c>
      <c r="M4267" s="360"/>
      <c r="N4267" s="344">
        <v>0</v>
      </c>
      <c r="O4267" s="360"/>
      <c r="P4267" s="344">
        <v>0</v>
      </c>
      <c r="Q4267" s="360"/>
      <c r="R4267" s="344">
        <v>0</v>
      </c>
    </row>
    <row r="4268" spans="1:18">
      <c r="A4268" s="296">
        <v>3606564</v>
      </c>
      <c r="B4268" s="343" t="s">
        <v>4297</v>
      </c>
      <c r="C4268" s="296" t="s">
        <v>26</v>
      </c>
      <c r="D4268" s="344">
        <v>1228.17</v>
      </c>
      <c r="E4268" s="360"/>
      <c r="F4268" s="344">
        <v>0</v>
      </c>
      <c r="G4268" s="360"/>
      <c r="H4268" s="344">
        <v>0</v>
      </c>
      <c r="I4268" s="360"/>
      <c r="J4268" s="344">
        <v>0</v>
      </c>
      <c r="K4268" s="360"/>
      <c r="L4268" s="344">
        <v>0</v>
      </c>
      <c r="M4268" s="360"/>
      <c r="N4268" s="344">
        <v>0</v>
      </c>
      <c r="O4268" s="360"/>
      <c r="P4268" s="344">
        <v>0</v>
      </c>
      <c r="Q4268" s="360"/>
      <c r="R4268" s="344">
        <v>0</v>
      </c>
    </row>
    <row r="4269" spans="1:18">
      <c r="A4269" s="296">
        <v>3606570</v>
      </c>
      <c r="B4269" s="343" t="s">
        <v>4298</v>
      </c>
      <c r="C4269" s="296" t="s">
        <v>26</v>
      </c>
      <c r="D4269" s="344">
        <v>1938</v>
      </c>
      <c r="E4269" s="360"/>
      <c r="F4269" s="344">
        <v>0</v>
      </c>
      <c r="G4269" s="360"/>
      <c r="H4269" s="344">
        <v>0</v>
      </c>
      <c r="I4269" s="360"/>
      <c r="J4269" s="344">
        <v>0</v>
      </c>
      <c r="K4269" s="360"/>
      <c r="L4269" s="344">
        <v>0</v>
      </c>
      <c r="M4269" s="360"/>
      <c r="N4269" s="344">
        <v>0</v>
      </c>
      <c r="O4269" s="360"/>
      <c r="P4269" s="344">
        <v>0</v>
      </c>
      <c r="Q4269" s="360"/>
      <c r="R4269" s="344">
        <v>0</v>
      </c>
    </row>
    <row r="4270" spans="1:18">
      <c r="A4270" s="296">
        <v>3606565</v>
      </c>
      <c r="B4270" s="343" t="s">
        <v>4299</v>
      </c>
      <c r="C4270" s="296" t="s">
        <v>26</v>
      </c>
      <c r="D4270" s="344">
        <v>1372.35</v>
      </c>
      <c r="E4270" s="360"/>
      <c r="F4270" s="344">
        <v>0</v>
      </c>
      <c r="G4270" s="360"/>
      <c r="H4270" s="344">
        <v>0</v>
      </c>
      <c r="I4270" s="360"/>
      <c r="J4270" s="344">
        <v>0</v>
      </c>
      <c r="K4270" s="360"/>
      <c r="L4270" s="344">
        <v>0</v>
      </c>
      <c r="M4270" s="360"/>
      <c r="N4270" s="344">
        <v>0</v>
      </c>
      <c r="O4270" s="360"/>
      <c r="P4270" s="344">
        <v>0</v>
      </c>
      <c r="Q4270" s="360"/>
      <c r="R4270" s="344">
        <v>0</v>
      </c>
    </row>
    <row r="4271" spans="1:18">
      <c r="A4271" s="296">
        <v>3606578</v>
      </c>
      <c r="B4271" s="343" t="s">
        <v>4300</v>
      </c>
      <c r="C4271" s="296" t="s">
        <v>26</v>
      </c>
      <c r="D4271" s="344">
        <v>122.75</v>
      </c>
      <c r="E4271" s="360"/>
      <c r="F4271" s="344">
        <v>0</v>
      </c>
      <c r="G4271" s="360"/>
      <c r="H4271" s="344">
        <v>0</v>
      </c>
      <c r="I4271" s="360"/>
      <c r="J4271" s="344">
        <v>0</v>
      </c>
      <c r="K4271" s="360"/>
      <c r="L4271" s="344">
        <v>0</v>
      </c>
      <c r="M4271" s="360"/>
      <c r="N4271" s="344">
        <v>0</v>
      </c>
      <c r="O4271" s="360"/>
      <c r="P4271" s="344">
        <v>0</v>
      </c>
      <c r="Q4271" s="360"/>
      <c r="R4271" s="344">
        <v>0</v>
      </c>
    </row>
    <row r="4272" spans="1:18">
      <c r="A4272" s="296">
        <v>3606575</v>
      </c>
      <c r="B4272" s="343" t="s">
        <v>4301</v>
      </c>
      <c r="C4272" s="296" t="s">
        <v>222</v>
      </c>
      <c r="D4272" s="344">
        <v>1.85</v>
      </c>
      <c r="E4272" s="360">
        <v>0.77029999999999998</v>
      </c>
      <c r="F4272" s="344">
        <v>84.58</v>
      </c>
      <c r="G4272" s="360">
        <v>0.77170000000000005</v>
      </c>
      <c r="H4272" s="344">
        <v>85.8</v>
      </c>
      <c r="I4272" s="360">
        <v>0</v>
      </c>
      <c r="J4272" s="344">
        <v>83.78</v>
      </c>
      <c r="K4272" s="360">
        <v>0.77910000000000001</v>
      </c>
      <c r="L4272" s="344">
        <v>85.13</v>
      </c>
      <c r="M4272" s="360">
        <v>0.76670000000000005</v>
      </c>
      <c r="N4272" s="344">
        <v>84.17</v>
      </c>
      <c r="O4272" s="360">
        <v>0.77549999999999997</v>
      </c>
      <c r="P4272" s="344">
        <v>84.75</v>
      </c>
      <c r="Q4272" s="360">
        <v>0.77010000000000001</v>
      </c>
      <c r="R4272" s="344">
        <v>88.48</v>
      </c>
    </row>
    <row r="4273" spans="1:18">
      <c r="A4273" s="296">
        <v>3606574</v>
      </c>
      <c r="B4273" s="343" t="s">
        <v>4302</v>
      </c>
      <c r="C4273" s="296" t="s">
        <v>222</v>
      </c>
      <c r="D4273" s="344">
        <v>0.92</v>
      </c>
      <c r="E4273" s="360">
        <v>0.752</v>
      </c>
      <c r="F4273" s="344">
        <v>107.21</v>
      </c>
      <c r="G4273" s="360">
        <v>0.75360000000000005</v>
      </c>
      <c r="H4273" s="344">
        <v>109.92</v>
      </c>
      <c r="I4273" s="360">
        <v>0</v>
      </c>
      <c r="J4273" s="344">
        <v>106.01</v>
      </c>
      <c r="K4273" s="360">
        <v>0.7621</v>
      </c>
      <c r="L4273" s="344">
        <v>108.48</v>
      </c>
      <c r="M4273" s="360">
        <v>0.74470000000000003</v>
      </c>
      <c r="N4273" s="344">
        <v>106.92</v>
      </c>
      <c r="O4273" s="360">
        <v>0.75560000000000005</v>
      </c>
      <c r="P4273" s="344">
        <v>107.9</v>
      </c>
      <c r="Q4273" s="360">
        <v>0.74870000000000003</v>
      </c>
      <c r="R4273" s="344">
        <v>113.21</v>
      </c>
    </row>
    <row r="4274" spans="1:18">
      <c r="A4274" s="296">
        <v>3713603</v>
      </c>
      <c r="B4274" s="343" t="s">
        <v>4303</v>
      </c>
      <c r="C4274" s="296" t="s">
        <v>105</v>
      </c>
      <c r="D4274" s="344">
        <v>1027.47</v>
      </c>
      <c r="E4274" s="360">
        <v>0</v>
      </c>
      <c r="F4274" s="344">
        <v>21.56</v>
      </c>
      <c r="G4274" s="360">
        <v>0</v>
      </c>
      <c r="H4274" s="344">
        <v>26.48</v>
      </c>
      <c r="I4274" s="360">
        <v>0</v>
      </c>
      <c r="J4274" s="344">
        <v>21.19</v>
      </c>
      <c r="K4274" s="360">
        <v>0</v>
      </c>
      <c r="L4274" s="344">
        <v>19.68</v>
      </c>
      <c r="M4274" s="360">
        <v>0</v>
      </c>
      <c r="N4274" s="344">
        <v>19.82</v>
      </c>
      <c r="O4274" s="360">
        <v>0</v>
      </c>
      <c r="P4274" s="344">
        <v>19.489999999999998</v>
      </c>
      <c r="Q4274" s="360">
        <v>0</v>
      </c>
      <c r="R4274" s="344">
        <v>22.72</v>
      </c>
    </row>
    <row r="4275" spans="1:18">
      <c r="A4275" s="296">
        <v>3713601</v>
      </c>
      <c r="B4275" s="343" t="s">
        <v>4304</v>
      </c>
      <c r="C4275" s="296" t="s">
        <v>105</v>
      </c>
      <c r="D4275" s="344">
        <v>789.03</v>
      </c>
      <c r="E4275" s="360"/>
      <c r="F4275" s="344">
        <v>0</v>
      </c>
      <c r="G4275" s="360"/>
      <c r="H4275" s="344">
        <v>0</v>
      </c>
      <c r="I4275" s="360"/>
      <c r="J4275" s="344">
        <v>0</v>
      </c>
      <c r="K4275" s="360"/>
      <c r="L4275" s="344">
        <v>0</v>
      </c>
      <c r="M4275" s="360"/>
      <c r="N4275" s="344">
        <v>0</v>
      </c>
      <c r="O4275" s="360"/>
      <c r="P4275" s="344">
        <v>0</v>
      </c>
      <c r="Q4275" s="360"/>
      <c r="R4275" s="344">
        <v>0</v>
      </c>
    </row>
    <row r="4276" spans="1:18">
      <c r="A4276" s="296">
        <v>3713607</v>
      </c>
      <c r="B4276" s="343" t="s">
        <v>4305</v>
      </c>
      <c r="C4276" s="296" t="s">
        <v>105</v>
      </c>
      <c r="D4276" s="344">
        <v>632.19000000000005</v>
      </c>
      <c r="E4276" s="360"/>
      <c r="F4276" s="344">
        <v>0</v>
      </c>
      <c r="G4276" s="360"/>
      <c r="H4276" s="344">
        <v>0</v>
      </c>
      <c r="I4276" s="360"/>
      <c r="J4276" s="344">
        <v>0</v>
      </c>
      <c r="K4276" s="360"/>
      <c r="L4276" s="344">
        <v>0</v>
      </c>
      <c r="M4276" s="360"/>
      <c r="N4276" s="344">
        <v>0</v>
      </c>
      <c r="O4276" s="360"/>
      <c r="P4276" s="344">
        <v>0</v>
      </c>
      <c r="Q4276" s="360"/>
      <c r="R4276" s="344">
        <v>0</v>
      </c>
    </row>
    <row r="4277" spans="1:18">
      <c r="A4277" s="296">
        <v>3713605</v>
      </c>
      <c r="B4277" s="343" t="s">
        <v>4306</v>
      </c>
      <c r="C4277" s="296" t="s">
        <v>105</v>
      </c>
      <c r="D4277" s="344">
        <v>415.15</v>
      </c>
      <c r="E4277" s="360"/>
      <c r="F4277" s="344">
        <v>0</v>
      </c>
      <c r="G4277" s="360"/>
      <c r="H4277" s="344">
        <v>0</v>
      </c>
      <c r="I4277" s="360"/>
      <c r="J4277" s="344">
        <v>0</v>
      </c>
      <c r="K4277" s="360"/>
      <c r="L4277" s="344">
        <v>0</v>
      </c>
      <c r="M4277" s="360"/>
      <c r="N4277" s="344">
        <v>0</v>
      </c>
      <c r="O4277" s="360"/>
      <c r="P4277" s="344">
        <v>0</v>
      </c>
      <c r="Q4277" s="360"/>
      <c r="R4277" s="344">
        <v>0</v>
      </c>
    </row>
    <row r="4278" spans="1:18">
      <c r="A4278" s="296">
        <v>3719530</v>
      </c>
      <c r="B4278" s="343" t="s">
        <v>4307</v>
      </c>
      <c r="C4278" s="296" t="s">
        <v>105</v>
      </c>
      <c r="D4278" s="344">
        <v>325.98</v>
      </c>
      <c r="E4278" s="360"/>
      <c r="F4278" s="344">
        <v>0</v>
      </c>
      <c r="G4278" s="360"/>
      <c r="H4278" s="344">
        <v>0</v>
      </c>
      <c r="I4278" s="360"/>
      <c r="J4278" s="344">
        <v>0</v>
      </c>
      <c r="K4278" s="360"/>
      <c r="L4278" s="344">
        <v>0</v>
      </c>
      <c r="M4278" s="360"/>
      <c r="N4278" s="344">
        <v>0</v>
      </c>
      <c r="O4278" s="360"/>
      <c r="P4278" s="344">
        <v>0</v>
      </c>
      <c r="Q4278" s="360"/>
      <c r="R4278" s="344">
        <v>0</v>
      </c>
    </row>
    <row r="4279" spans="1:18">
      <c r="A4279" s="296">
        <v>3713828</v>
      </c>
      <c r="B4279" s="343" t="s">
        <v>4308</v>
      </c>
      <c r="C4279" s="296" t="s">
        <v>105</v>
      </c>
      <c r="D4279" s="344">
        <v>243.31</v>
      </c>
      <c r="E4279" s="360"/>
      <c r="F4279" s="344">
        <v>0</v>
      </c>
      <c r="G4279" s="360"/>
      <c r="H4279" s="344">
        <v>0</v>
      </c>
      <c r="I4279" s="360"/>
      <c r="J4279" s="344">
        <v>0</v>
      </c>
      <c r="K4279" s="360"/>
      <c r="L4279" s="344">
        <v>0</v>
      </c>
      <c r="M4279" s="360"/>
      <c r="N4279" s="344">
        <v>0</v>
      </c>
      <c r="O4279" s="360"/>
      <c r="P4279" s="344">
        <v>0</v>
      </c>
      <c r="Q4279" s="360"/>
      <c r="R4279" s="344">
        <v>0</v>
      </c>
    </row>
    <row r="4280" spans="1:18">
      <c r="A4280" s="296">
        <v>3713875</v>
      </c>
      <c r="B4280" s="343" t="s">
        <v>4309</v>
      </c>
      <c r="C4280" s="296" t="s">
        <v>105</v>
      </c>
      <c r="D4280" s="344">
        <v>71.47</v>
      </c>
      <c r="E4280" s="360"/>
      <c r="F4280" s="344">
        <v>0</v>
      </c>
      <c r="G4280" s="360"/>
      <c r="H4280" s="344">
        <v>0</v>
      </c>
      <c r="I4280" s="360"/>
      <c r="J4280" s="344">
        <v>0</v>
      </c>
      <c r="K4280" s="360"/>
      <c r="L4280" s="344">
        <v>0</v>
      </c>
      <c r="M4280" s="360"/>
      <c r="N4280" s="344">
        <v>0</v>
      </c>
      <c r="O4280" s="360"/>
      <c r="P4280" s="344">
        <v>0</v>
      </c>
      <c r="Q4280" s="360"/>
      <c r="R4280" s="344">
        <v>0</v>
      </c>
    </row>
    <row r="4281" spans="1:18">
      <c r="A4281" s="296">
        <v>3713619</v>
      </c>
      <c r="B4281" s="343" t="s">
        <v>4310</v>
      </c>
      <c r="C4281" s="296" t="s">
        <v>105</v>
      </c>
      <c r="D4281" s="344">
        <v>71.959999999999994</v>
      </c>
      <c r="E4281" s="360"/>
      <c r="F4281" s="344">
        <v>0</v>
      </c>
      <c r="G4281" s="360"/>
      <c r="H4281" s="344">
        <v>0</v>
      </c>
      <c r="I4281" s="360"/>
      <c r="J4281" s="344">
        <v>0</v>
      </c>
      <c r="K4281" s="360"/>
      <c r="L4281" s="344">
        <v>0</v>
      </c>
      <c r="M4281" s="360"/>
      <c r="N4281" s="344">
        <v>0</v>
      </c>
      <c r="O4281" s="360"/>
      <c r="P4281" s="344">
        <v>0</v>
      </c>
      <c r="Q4281" s="360"/>
      <c r="R4281" s="344">
        <v>0</v>
      </c>
    </row>
    <row r="4282" spans="1:18">
      <c r="A4282" s="296">
        <v>3713876</v>
      </c>
      <c r="B4282" s="343" t="s">
        <v>4311</v>
      </c>
      <c r="C4282" s="296" t="s">
        <v>105</v>
      </c>
      <c r="D4282" s="344">
        <v>97.47</v>
      </c>
      <c r="E4282" s="360"/>
      <c r="F4282" s="344">
        <v>0</v>
      </c>
      <c r="G4282" s="360"/>
      <c r="H4282" s="344">
        <v>0</v>
      </c>
      <c r="I4282" s="360"/>
      <c r="J4282" s="344">
        <v>0</v>
      </c>
      <c r="K4282" s="360"/>
      <c r="L4282" s="344">
        <v>0</v>
      </c>
      <c r="M4282" s="360"/>
      <c r="N4282" s="344">
        <v>0</v>
      </c>
      <c r="O4282" s="360"/>
      <c r="P4282" s="344">
        <v>0</v>
      </c>
      <c r="Q4282" s="360"/>
      <c r="R4282" s="344">
        <v>0</v>
      </c>
    </row>
    <row r="4283" spans="1:18">
      <c r="A4283" s="296">
        <v>3713827</v>
      </c>
      <c r="B4283" s="343" t="s">
        <v>4312</v>
      </c>
      <c r="C4283" s="296" t="s">
        <v>105</v>
      </c>
      <c r="D4283" s="344">
        <v>95.73</v>
      </c>
      <c r="E4283" s="360"/>
      <c r="F4283" s="344">
        <v>0</v>
      </c>
      <c r="G4283" s="360"/>
      <c r="H4283" s="344">
        <v>0</v>
      </c>
      <c r="I4283" s="360"/>
      <c r="J4283" s="344">
        <v>0</v>
      </c>
      <c r="K4283" s="360"/>
      <c r="L4283" s="344">
        <v>0</v>
      </c>
      <c r="M4283" s="360"/>
      <c r="N4283" s="344">
        <v>0</v>
      </c>
      <c r="O4283" s="360"/>
      <c r="P4283" s="344">
        <v>0</v>
      </c>
      <c r="Q4283" s="360"/>
      <c r="R4283" s="344">
        <v>0</v>
      </c>
    </row>
    <row r="4284" spans="1:18">
      <c r="A4284" s="296">
        <v>3713904</v>
      </c>
      <c r="B4284" s="343" t="s">
        <v>4313</v>
      </c>
      <c r="C4284" s="296" t="s">
        <v>105</v>
      </c>
      <c r="D4284" s="344">
        <v>282.10000000000002</v>
      </c>
      <c r="E4284" s="360"/>
      <c r="F4284" s="344">
        <v>0</v>
      </c>
      <c r="G4284" s="360"/>
      <c r="H4284" s="344">
        <v>0</v>
      </c>
      <c r="I4284" s="360"/>
      <c r="J4284" s="344">
        <v>0</v>
      </c>
      <c r="K4284" s="360"/>
      <c r="L4284" s="344">
        <v>0</v>
      </c>
      <c r="M4284" s="360"/>
      <c r="N4284" s="344">
        <v>0</v>
      </c>
      <c r="O4284" s="360"/>
      <c r="P4284" s="344">
        <v>0</v>
      </c>
      <c r="Q4284" s="360"/>
      <c r="R4284" s="344">
        <v>0</v>
      </c>
    </row>
    <row r="4285" spans="1:18">
      <c r="A4285" s="296">
        <v>3719529</v>
      </c>
      <c r="B4285" s="343" t="s">
        <v>4314</v>
      </c>
      <c r="C4285" s="296" t="s">
        <v>105</v>
      </c>
      <c r="D4285" s="344">
        <v>205.84</v>
      </c>
      <c r="E4285" s="360"/>
      <c r="F4285" s="344">
        <v>0</v>
      </c>
      <c r="G4285" s="360"/>
      <c r="H4285" s="344">
        <v>0</v>
      </c>
      <c r="I4285" s="360"/>
      <c r="J4285" s="344">
        <v>0</v>
      </c>
      <c r="K4285" s="360"/>
      <c r="L4285" s="344">
        <v>0</v>
      </c>
      <c r="M4285" s="360"/>
      <c r="N4285" s="344">
        <v>0</v>
      </c>
      <c r="O4285" s="360"/>
      <c r="P4285" s="344">
        <v>0</v>
      </c>
      <c r="Q4285" s="360"/>
      <c r="R4285" s="344">
        <v>0</v>
      </c>
    </row>
    <row r="4286" spans="1:18">
      <c r="A4286" s="296">
        <v>3713878</v>
      </c>
      <c r="B4286" s="343" t="s">
        <v>4315</v>
      </c>
      <c r="C4286" s="296" t="s">
        <v>105</v>
      </c>
      <c r="D4286" s="344">
        <v>71.03</v>
      </c>
      <c r="E4286" s="360"/>
      <c r="F4286" s="344">
        <v>0</v>
      </c>
      <c r="G4286" s="360"/>
      <c r="H4286" s="344">
        <v>0</v>
      </c>
      <c r="I4286" s="360"/>
      <c r="J4286" s="344">
        <v>0</v>
      </c>
      <c r="K4286" s="360"/>
      <c r="L4286" s="344">
        <v>0</v>
      </c>
      <c r="M4286" s="360"/>
      <c r="N4286" s="344">
        <v>0</v>
      </c>
      <c r="O4286" s="360"/>
      <c r="P4286" s="344">
        <v>0</v>
      </c>
      <c r="Q4286" s="360"/>
      <c r="R4286" s="344">
        <v>0</v>
      </c>
    </row>
    <row r="4287" spans="1:18">
      <c r="A4287" s="296">
        <v>3713617</v>
      </c>
      <c r="B4287" s="343" t="s">
        <v>4316</v>
      </c>
      <c r="C4287" s="296" t="s">
        <v>105</v>
      </c>
      <c r="D4287" s="344">
        <v>71.28</v>
      </c>
      <c r="E4287" s="360"/>
      <c r="F4287" s="344">
        <v>0</v>
      </c>
      <c r="G4287" s="360"/>
      <c r="H4287" s="344">
        <v>0</v>
      </c>
      <c r="I4287" s="360"/>
      <c r="J4287" s="344">
        <v>0</v>
      </c>
      <c r="K4287" s="360"/>
      <c r="L4287" s="344">
        <v>0</v>
      </c>
      <c r="M4287" s="360"/>
      <c r="N4287" s="344">
        <v>0</v>
      </c>
      <c r="O4287" s="360"/>
      <c r="P4287" s="344">
        <v>0</v>
      </c>
      <c r="Q4287" s="360"/>
      <c r="R4287" s="344">
        <v>0</v>
      </c>
    </row>
    <row r="4288" spans="1:18">
      <c r="A4288" s="296">
        <v>3713879</v>
      </c>
      <c r="B4288" s="343" t="s">
        <v>4317</v>
      </c>
      <c r="C4288" s="296" t="s">
        <v>105</v>
      </c>
      <c r="D4288" s="344">
        <v>86.95</v>
      </c>
      <c r="E4288" s="360"/>
      <c r="F4288" s="344">
        <v>0</v>
      </c>
      <c r="G4288" s="360"/>
      <c r="H4288" s="344">
        <v>0</v>
      </c>
      <c r="I4288" s="360"/>
      <c r="J4288" s="344">
        <v>0</v>
      </c>
      <c r="K4288" s="360"/>
      <c r="L4288" s="344">
        <v>0</v>
      </c>
      <c r="M4288" s="360"/>
      <c r="N4288" s="344">
        <v>0</v>
      </c>
      <c r="O4288" s="360"/>
      <c r="P4288" s="344">
        <v>0</v>
      </c>
      <c r="Q4288" s="360"/>
      <c r="R4288" s="344">
        <v>0</v>
      </c>
    </row>
    <row r="4289" spans="1:18">
      <c r="A4289" s="296">
        <v>3713826</v>
      </c>
      <c r="B4289" s="343" t="s">
        <v>4318</v>
      </c>
      <c r="C4289" s="296" t="s">
        <v>105</v>
      </c>
      <c r="D4289" s="344">
        <v>82.72</v>
      </c>
      <c r="E4289" s="360">
        <v>0</v>
      </c>
      <c r="F4289" s="344">
        <v>31.54</v>
      </c>
      <c r="G4289" s="360">
        <v>0</v>
      </c>
      <c r="H4289" s="344">
        <v>40.47</v>
      </c>
      <c r="I4289" s="360">
        <v>0</v>
      </c>
      <c r="J4289" s="344">
        <v>30.54</v>
      </c>
      <c r="K4289" s="360">
        <v>0</v>
      </c>
      <c r="L4289" s="344">
        <v>31.02</v>
      </c>
      <c r="M4289" s="360">
        <v>0</v>
      </c>
      <c r="N4289" s="344">
        <v>30.16</v>
      </c>
      <c r="O4289" s="360">
        <v>0</v>
      </c>
      <c r="P4289" s="344">
        <v>30.55</v>
      </c>
      <c r="Q4289" s="360">
        <v>0</v>
      </c>
      <c r="R4289" s="344">
        <v>36.1</v>
      </c>
    </row>
    <row r="4290" spans="1:18">
      <c r="A4290" s="296">
        <v>3713610</v>
      </c>
      <c r="B4290" s="343" t="s">
        <v>4319</v>
      </c>
      <c r="C4290" s="296" t="s">
        <v>105</v>
      </c>
      <c r="D4290" s="344">
        <v>33.729999999999997</v>
      </c>
      <c r="E4290" s="360"/>
      <c r="F4290" s="344">
        <v>0</v>
      </c>
      <c r="G4290" s="360"/>
      <c r="H4290" s="344">
        <v>0</v>
      </c>
      <c r="I4290" s="360"/>
      <c r="J4290" s="344">
        <v>0</v>
      </c>
      <c r="K4290" s="360"/>
      <c r="L4290" s="344">
        <v>0</v>
      </c>
      <c r="M4290" s="360"/>
      <c r="N4290" s="344">
        <v>0</v>
      </c>
      <c r="O4290" s="360"/>
      <c r="P4290" s="344">
        <v>0</v>
      </c>
      <c r="Q4290" s="360"/>
      <c r="R4290" s="344">
        <v>0</v>
      </c>
    </row>
    <row r="4291" spans="1:18">
      <c r="A4291" s="296">
        <v>3713609</v>
      </c>
      <c r="B4291" s="343" t="s">
        <v>4320</v>
      </c>
      <c r="C4291" s="296" t="s">
        <v>105</v>
      </c>
      <c r="D4291" s="344">
        <v>32.07</v>
      </c>
      <c r="E4291" s="360"/>
      <c r="F4291" s="344">
        <v>0</v>
      </c>
      <c r="G4291" s="360"/>
      <c r="H4291" s="344">
        <v>0</v>
      </c>
      <c r="I4291" s="360"/>
      <c r="J4291" s="344">
        <v>0</v>
      </c>
      <c r="K4291" s="360"/>
      <c r="L4291" s="344">
        <v>0</v>
      </c>
      <c r="M4291" s="360"/>
      <c r="N4291" s="344">
        <v>0</v>
      </c>
      <c r="O4291" s="360"/>
      <c r="P4291" s="344">
        <v>0</v>
      </c>
      <c r="Q4291" s="360"/>
      <c r="R4291" s="344">
        <v>0</v>
      </c>
    </row>
    <row r="4292" spans="1:18">
      <c r="A4292" s="296">
        <v>3713612</v>
      </c>
      <c r="B4292" s="343" t="s">
        <v>4321</v>
      </c>
      <c r="C4292" s="296" t="s">
        <v>105</v>
      </c>
      <c r="D4292" s="344">
        <v>27.78</v>
      </c>
      <c r="E4292" s="360"/>
      <c r="F4292" s="344">
        <v>0</v>
      </c>
      <c r="G4292" s="360"/>
      <c r="H4292" s="344">
        <v>0</v>
      </c>
      <c r="I4292" s="360"/>
      <c r="J4292" s="344">
        <v>0</v>
      </c>
      <c r="K4292" s="360"/>
      <c r="L4292" s="344">
        <v>0</v>
      </c>
      <c r="M4292" s="360"/>
      <c r="N4292" s="344">
        <v>0</v>
      </c>
      <c r="O4292" s="360"/>
      <c r="P4292" s="344">
        <v>0</v>
      </c>
      <c r="Q4292" s="360"/>
      <c r="R4292" s="344">
        <v>0</v>
      </c>
    </row>
    <row r="4293" spans="1:18">
      <c r="A4293" s="296">
        <v>3713611</v>
      </c>
      <c r="B4293" s="343" t="s">
        <v>4322</v>
      </c>
      <c r="C4293" s="296" t="s">
        <v>105</v>
      </c>
      <c r="D4293" s="344">
        <v>27.07</v>
      </c>
      <c r="E4293" s="360"/>
      <c r="F4293" s="344">
        <v>0</v>
      </c>
      <c r="G4293" s="360"/>
      <c r="H4293" s="344">
        <v>0</v>
      </c>
      <c r="I4293" s="360"/>
      <c r="J4293" s="344">
        <v>0</v>
      </c>
      <c r="K4293" s="360"/>
      <c r="L4293" s="344">
        <v>0</v>
      </c>
      <c r="M4293" s="360"/>
      <c r="N4293" s="344">
        <v>0</v>
      </c>
      <c r="O4293" s="360"/>
      <c r="P4293" s="344">
        <v>0</v>
      </c>
      <c r="Q4293" s="360"/>
      <c r="R4293" s="344">
        <v>0</v>
      </c>
    </row>
    <row r="4294" spans="1:18">
      <c r="A4294" s="296">
        <v>3713608</v>
      </c>
      <c r="B4294" s="343" t="s">
        <v>4323</v>
      </c>
      <c r="C4294" s="296" t="s">
        <v>105</v>
      </c>
      <c r="D4294" s="344">
        <v>24.31</v>
      </c>
      <c r="E4294" s="360"/>
      <c r="F4294" s="344">
        <v>0</v>
      </c>
      <c r="G4294" s="360"/>
      <c r="H4294" s="344">
        <v>0</v>
      </c>
      <c r="I4294" s="360"/>
      <c r="J4294" s="344">
        <v>0</v>
      </c>
      <c r="K4294" s="360"/>
      <c r="L4294" s="344">
        <v>0</v>
      </c>
      <c r="M4294" s="360"/>
      <c r="N4294" s="344">
        <v>0</v>
      </c>
      <c r="O4294" s="360"/>
      <c r="P4294" s="344">
        <v>0</v>
      </c>
      <c r="Q4294" s="360"/>
      <c r="R4294" s="344">
        <v>0</v>
      </c>
    </row>
    <row r="4295" spans="1:18">
      <c r="A4295" s="296">
        <v>3713613</v>
      </c>
      <c r="B4295" s="343" t="s">
        <v>4324</v>
      </c>
      <c r="C4295" s="296" t="s">
        <v>105</v>
      </c>
      <c r="D4295" s="344">
        <v>22.29</v>
      </c>
      <c r="E4295" s="360"/>
      <c r="F4295" s="344">
        <v>0</v>
      </c>
      <c r="G4295" s="360"/>
      <c r="H4295" s="344">
        <v>0</v>
      </c>
      <c r="I4295" s="360"/>
      <c r="J4295" s="344">
        <v>0</v>
      </c>
      <c r="K4295" s="360"/>
      <c r="L4295" s="344">
        <v>0</v>
      </c>
      <c r="M4295" s="360"/>
      <c r="N4295" s="344">
        <v>0</v>
      </c>
      <c r="O4295" s="360"/>
      <c r="P4295" s="344">
        <v>0</v>
      </c>
      <c r="Q4295" s="360"/>
      <c r="R4295" s="344">
        <v>0</v>
      </c>
    </row>
    <row r="4296" spans="1:18">
      <c r="A4296" s="296">
        <v>3713822</v>
      </c>
      <c r="B4296" s="343" t="s">
        <v>4325</v>
      </c>
      <c r="C4296" s="296" t="s">
        <v>105</v>
      </c>
      <c r="D4296" s="344">
        <v>319.20999999999998</v>
      </c>
      <c r="E4296" s="360"/>
      <c r="F4296" s="344">
        <v>0</v>
      </c>
      <c r="G4296" s="360"/>
      <c r="H4296" s="344">
        <v>0</v>
      </c>
      <c r="I4296" s="360"/>
      <c r="J4296" s="344">
        <v>0</v>
      </c>
      <c r="K4296" s="360"/>
      <c r="L4296" s="344">
        <v>0</v>
      </c>
      <c r="M4296" s="360"/>
      <c r="N4296" s="344">
        <v>0</v>
      </c>
      <c r="O4296" s="360"/>
      <c r="P4296" s="344">
        <v>0</v>
      </c>
      <c r="Q4296" s="360"/>
      <c r="R4296" s="344">
        <v>0</v>
      </c>
    </row>
    <row r="4297" spans="1:18">
      <c r="A4297" s="296">
        <v>3713824</v>
      </c>
      <c r="B4297" s="343" t="s">
        <v>4326</v>
      </c>
      <c r="C4297" s="296" t="s">
        <v>105</v>
      </c>
      <c r="D4297" s="344">
        <v>236.54</v>
      </c>
      <c r="E4297" s="360"/>
      <c r="F4297" s="344">
        <v>0</v>
      </c>
      <c r="G4297" s="360"/>
      <c r="H4297" s="344">
        <v>0</v>
      </c>
      <c r="I4297" s="360"/>
      <c r="J4297" s="344">
        <v>0</v>
      </c>
      <c r="K4297" s="360"/>
      <c r="L4297" s="344">
        <v>0</v>
      </c>
      <c r="M4297" s="360"/>
      <c r="N4297" s="344">
        <v>0</v>
      </c>
      <c r="O4297" s="360"/>
      <c r="P4297" s="344">
        <v>0</v>
      </c>
      <c r="Q4297" s="360"/>
      <c r="R4297" s="344">
        <v>0</v>
      </c>
    </row>
    <row r="4298" spans="1:18">
      <c r="A4298" s="296">
        <v>3713825</v>
      </c>
      <c r="B4298" s="343" t="s">
        <v>4327</v>
      </c>
      <c r="C4298" s="296" t="s">
        <v>105</v>
      </c>
      <c r="D4298" s="344">
        <v>275.33</v>
      </c>
      <c r="E4298" s="360">
        <v>0</v>
      </c>
      <c r="F4298" s="344">
        <v>15.05</v>
      </c>
      <c r="G4298" s="360">
        <v>0</v>
      </c>
      <c r="H4298" s="344">
        <v>18.05</v>
      </c>
      <c r="I4298" s="360">
        <v>0</v>
      </c>
      <c r="J4298" s="344">
        <v>14.71</v>
      </c>
      <c r="K4298" s="360">
        <v>0</v>
      </c>
      <c r="L4298" s="344">
        <v>13.79</v>
      </c>
      <c r="M4298" s="360">
        <v>0</v>
      </c>
      <c r="N4298" s="344">
        <v>13.65</v>
      </c>
      <c r="O4298" s="360">
        <v>0</v>
      </c>
      <c r="P4298" s="344">
        <v>13.89</v>
      </c>
      <c r="Q4298" s="360">
        <v>0</v>
      </c>
      <c r="R4298" s="344">
        <v>16.440000000000001</v>
      </c>
    </row>
    <row r="4299" spans="1:18">
      <c r="A4299" s="296">
        <v>3713823</v>
      </c>
      <c r="B4299" s="343" t="s">
        <v>4328</v>
      </c>
      <c r="C4299" s="296" t="s">
        <v>105</v>
      </c>
      <c r="D4299" s="344">
        <v>199.07</v>
      </c>
      <c r="E4299" s="360">
        <v>0</v>
      </c>
      <c r="F4299" s="344">
        <v>14.26</v>
      </c>
      <c r="G4299" s="360">
        <v>0</v>
      </c>
      <c r="H4299" s="344">
        <v>17.13</v>
      </c>
      <c r="I4299" s="360">
        <v>0</v>
      </c>
      <c r="J4299" s="344">
        <v>13.92</v>
      </c>
      <c r="K4299" s="360">
        <v>0</v>
      </c>
      <c r="L4299" s="344">
        <v>13.13</v>
      </c>
      <c r="M4299" s="360">
        <v>0</v>
      </c>
      <c r="N4299" s="344">
        <v>12.96</v>
      </c>
      <c r="O4299" s="360">
        <v>0</v>
      </c>
      <c r="P4299" s="344">
        <v>13.23</v>
      </c>
      <c r="Q4299" s="360">
        <v>0</v>
      </c>
      <c r="R4299" s="344">
        <v>15.69</v>
      </c>
    </row>
    <row r="4300" spans="1:18">
      <c r="A4300" s="296">
        <v>3713602</v>
      </c>
      <c r="B4300" s="343" t="s">
        <v>4329</v>
      </c>
      <c r="C4300" s="296" t="s">
        <v>105</v>
      </c>
      <c r="D4300" s="344">
        <v>944.1</v>
      </c>
      <c r="E4300" s="360">
        <v>0</v>
      </c>
      <c r="F4300" s="344">
        <v>16.82</v>
      </c>
      <c r="G4300" s="360">
        <v>0</v>
      </c>
      <c r="H4300" s="344">
        <v>21.44</v>
      </c>
      <c r="I4300" s="360">
        <v>0</v>
      </c>
      <c r="J4300" s="344">
        <v>16.32</v>
      </c>
      <c r="K4300" s="360">
        <v>0</v>
      </c>
      <c r="L4300" s="344">
        <v>16.36</v>
      </c>
      <c r="M4300" s="360">
        <v>0</v>
      </c>
      <c r="N4300" s="344">
        <v>15.97</v>
      </c>
      <c r="O4300" s="360">
        <v>0</v>
      </c>
      <c r="P4300" s="344">
        <v>16.12</v>
      </c>
      <c r="Q4300" s="360">
        <v>0</v>
      </c>
      <c r="R4300" s="344">
        <v>19.010000000000002</v>
      </c>
    </row>
    <row r="4301" spans="1:18">
      <c r="A4301" s="296">
        <v>3713600</v>
      </c>
      <c r="B4301" s="343" t="s">
        <v>4330</v>
      </c>
      <c r="C4301" s="296" t="s">
        <v>105</v>
      </c>
      <c r="D4301" s="344">
        <v>720.02</v>
      </c>
      <c r="E4301" s="360">
        <v>0</v>
      </c>
      <c r="F4301" s="344">
        <v>32.36</v>
      </c>
      <c r="G4301" s="360">
        <v>0</v>
      </c>
      <c r="H4301" s="344">
        <v>39.28</v>
      </c>
      <c r="I4301" s="360">
        <v>0</v>
      </c>
      <c r="J4301" s="344">
        <v>31.52</v>
      </c>
      <c r="K4301" s="360">
        <v>0</v>
      </c>
      <c r="L4301" s="344">
        <v>30.19</v>
      </c>
      <c r="M4301" s="360">
        <v>0</v>
      </c>
      <c r="N4301" s="344">
        <v>29.65</v>
      </c>
      <c r="O4301" s="360">
        <v>0</v>
      </c>
      <c r="P4301" s="344">
        <v>30.31</v>
      </c>
      <c r="Q4301" s="360">
        <v>0</v>
      </c>
      <c r="R4301" s="344">
        <v>35.96</v>
      </c>
    </row>
    <row r="4302" spans="1:18">
      <c r="A4302" s="296">
        <v>3713606</v>
      </c>
      <c r="B4302" s="343" t="s">
        <v>4331</v>
      </c>
      <c r="C4302" s="296" t="s">
        <v>105</v>
      </c>
      <c r="D4302" s="344">
        <v>548.82000000000005</v>
      </c>
      <c r="E4302" s="360">
        <v>0</v>
      </c>
      <c r="F4302" s="344">
        <v>28.88</v>
      </c>
      <c r="G4302" s="360">
        <v>0</v>
      </c>
      <c r="H4302" s="344">
        <v>35.22</v>
      </c>
      <c r="I4302" s="360">
        <v>0</v>
      </c>
      <c r="J4302" s="344">
        <v>28.04</v>
      </c>
      <c r="K4302" s="360">
        <v>0</v>
      </c>
      <c r="L4302" s="344">
        <v>27.3</v>
      </c>
      <c r="M4302" s="360">
        <v>0</v>
      </c>
      <c r="N4302" s="344">
        <v>26.59</v>
      </c>
      <c r="O4302" s="360">
        <v>0</v>
      </c>
      <c r="P4302" s="344">
        <v>27.42</v>
      </c>
      <c r="Q4302" s="360">
        <v>0</v>
      </c>
      <c r="R4302" s="344">
        <v>32.65</v>
      </c>
    </row>
    <row r="4303" spans="1:18">
      <c r="A4303" s="296">
        <v>3713604</v>
      </c>
      <c r="B4303" s="343" t="s">
        <v>4332</v>
      </c>
      <c r="C4303" s="296" t="s">
        <v>105</v>
      </c>
      <c r="D4303" s="344">
        <v>358.04</v>
      </c>
      <c r="E4303" s="360"/>
      <c r="F4303" s="344">
        <v>0</v>
      </c>
      <c r="G4303" s="360"/>
      <c r="H4303" s="344">
        <v>0</v>
      </c>
      <c r="I4303" s="360"/>
      <c r="J4303" s="344">
        <v>0</v>
      </c>
      <c r="K4303" s="360"/>
      <c r="L4303" s="344">
        <v>0</v>
      </c>
      <c r="M4303" s="360"/>
      <c r="N4303" s="344">
        <v>0</v>
      </c>
      <c r="O4303" s="360"/>
      <c r="P4303" s="344">
        <v>0</v>
      </c>
      <c r="Q4303" s="360"/>
      <c r="R4303" s="344">
        <v>0</v>
      </c>
    </row>
    <row r="4304" spans="1:18">
      <c r="A4304" s="296">
        <v>3716129</v>
      </c>
      <c r="B4304" s="343" t="s">
        <v>4333</v>
      </c>
      <c r="C4304" s="296" t="s">
        <v>26</v>
      </c>
      <c r="D4304" s="344">
        <v>49.58</v>
      </c>
      <c r="E4304" s="360">
        <v>0.77039999999999997</v>
      </c>
      <c r="F4304" s="344">
        <v>101.44</v>
      </c>
      <c r="G4304" s="360">
        <v>0.7722</v>
      </c>
      <c r="H4304" s="344">
        <v>104.17</v>
      </c>
      <c r="I4304" s="360">
        <v>0</v>
      </c>
      <c r="J4304" s="344">
        <v>100.13</v>
      </c>
      <c r="K4304" s="360">
        <v>0.7823</v>
      </c>
      <c r="L4304" s="344">
        <v>103.78</v>
      </c>
      <c r="M4304" s="360">
        <v>0.75480000000000003</v>
      </c>
      <c r="N4304" s="344">
        <v>101.8</v>
      </c>
      <c r="O4304" s="360">
        <v>0.76939999999999997</v>
      </c>
      <c r="P4304" s="344">
        <v>103.15</v>
      </c>
      <c r="Q4304" s="360">
        <v>0.75939999999999996</v>
      </c>
      <c r="R4304" s="344">
        <v>108.26</v>
      </c>
    </row>
    <row r="4305" spans="1:18">
      <c r="A4305" s="296">
        <v>3716128</v>
      </c>
      <c r="B4305" s="343" t="s">
        <v>4334</v>
      </c>
      <c r="C4305" s="296" t="s">
        <v>26</v>
      </c>
      <c r="D4305" s="344">
        <v>42.53</v>
      </c>
      <c r="E4305" s="360">
        <v>0.76090000000000002</v>
      </c>
      <c r="F4305" s="344">
        <v>71.48</v>
      </c>
      <c r="G4305" s="360">
        <v>0.76270000000000004</v>
      </c>
      <c r="H4305" s="344">
        <v>73.7</v>
      </c>
      <c r="I4305" s="360">
        <v>0</v>
      </c>
      <c r="J4305" s="344">
        <v>70.52</v>
      </c>
      <c r="K4305" s="360">
        <v>0.77310000000000001</v>
      </c>
      <c r="L4305" s="344">
        <v>73.2</v>
      </c>
      <c r="M4305" s="360">
        <v>0.74480000000000002</v>
      </c>
      <c r="N4305" s="344">
        <v>71.75</v>
      </c>
      <c r="O4305" s="360">
        <v>0.75990000000000002</v>
      </c>
      <c r="P4305" s="344">
        <v>72.739999999999995</v>
      </c>
      <c r="Q4305" s="360">
        <v>0.74950000000000006</v>
      </c>
      <c r="R4305" s="344">
        <v>76.48</v>
      </c>
    </row>
    <row r="4306" spans="1:18">
      <c r="A4306" s="296">
        <v>3716133</v>
      </c>
      <c r="B4306" s="343" t="s">
        <v>4335</v>
      </c>
      <c r="C4306" s="296" t="s">
        <v>26</v>
      </c>
      <c r="D4306" s="344">
        <v>29.45</v>
      </c>
      <c r="E4306" s="360">
        <v>0.67469999999999997</v>
      </c>
      <c r="F4306" s="344">
        <v>71.55</v>
      </c>
      <c r="G4306" s="360">
        <v>0.67700000000000005</v>
      </c>
      <c r="H4306" s="344">
        <v>76.52</v>
      </c>
      <c r="I4306" s="360">
        <v>0</v>
      </c>
      <c r="J4306" s="344">
        <v>70.239999999999995</v>
      </c>
      <c r="K4306" s="360">
        <v>0.68959999999999999</v>
      </c>
      <c r="L4306" s="344">
        <v>73.89</v>
      </c>
      <c r="M4306" s="360">
        <v>0.65559999999999996</v>
      </c>
      <c r="N4306" s="344">
        <v>71.91</v>
      </c>
      <c r="O4306" s="360">
        <v>0.67359999999999998</v>
      </c>
      <c r="P4306" s="344">
        <v>73.260000000000005</v>
      </c>
      <c r="Q4306" s="360">
        <v>0.66120000000000001</v>
      </c>
      <c r="R4306" s="344">
        <v>78.37</v>
      </c>
    </row>
    <row r="4307" spans="1:18">
      <c r="A4307" s="296">
        <v>3716132</v>
      </c>
      <c r="B4307" s="343" t="s">
        <v>4336</v>
      </c>
      <c r="C4307" s="296" t="s">
        <v>26</v>
      </c>
      <c r="D4307" s="344">
        <v>26.4</v>
      </c>
      <c r="E4307" s="360">
        <v>0.74750000000000005</v>
      </c>
      <c r="F4307" s="344">
        <v>67.66</v>
      </c>
      <c r="G4307" s="360">
        <v>0.74929999999999997</v>
      </c>
      <c r="H4307" s="344">
        <v>70.17</v>
      </c>
      <c r="I4307" s="360">
        <v>0</v>
      </c>
      <c r="J4307" s="344">
        <v>66.7</v>
      </c>
      <c r="K4307" s="360">
        <v>0.7601</v>
      </c>
      <c r="L4307" s="344">
        <v>69.38</v>
      </c>
      <c r="M4307" s="360">
        <v>0.73080000000000001</v>
      </c>
      <c r="N4307" s="344">
        <v>67.930000000000007</v>
      </c>
      <c r="O4307" s="360">
        <v>0.74639999999999995</v>
      </c>
      <c r="P4307" s="344">
        <v>68.92</v>
      </c>
      <c r="Q4307" s="360">
        <v>0.73560000000000003</v>
      </c>
      <c r="R4307" s="344">
        <v>72.66</v>
      </c>
    </row>
    <row r="4308" spans="1:18">
      <c r="A4308" s="296">
        <v>3716131</v>
      </c>
      <c r="B4308" s="343" t="s">
        <v>4337</v>
      </c>
      <c r="C4308" s="296" t="s">
        <v>26</v>
      </c>
      <c r="D4308" s="344">
        <v>32.409999999999997</v>
      </c>
      <c r="E4308" s="360"/>
      <c r="F4308" s="344">
        <v>0</v>
      </c>
      <c r="G4308" s="360"/>
      <c r="H4308" s="344">
        <v>0</v>
      </c>
      <c r="I4308" s="360"/>
      <c r="J4308" s="344">
        <v>0</v>
      </c>
      <c r="K4308" s="360"/>
      <c r="L4308" s="344">
        <v>0</v>
      </c>
      <c r="M4308" s="360"/>
      <c r="N4308" s="344">
        <v>0</v>
      </c>
      <c r="O4308" s="360"/>
      <c r="P4308" s="344">
        <v>0</v>
      </c>
      <c r="Q4308" s="360"/>
      <c r="R4308" s="344">
        <v>0</v>
      </c>
    </row>
    <row r="4309" spans="1:18">
      <c r="A4309" s="296">
        <v>3716130</v>
      </c>
      <c r="B4309" s="343" t="s">
        <v>4338</v>
      </c>
      <c r="C4309" s="296" t="s">
        <v>26</v>
      </c>
      <c r="D4309" s="344">
        <v>28.79</v>
      </c>
      <c r="E4309" s="360">
        <v>5.0000000000000001E-4</v>
      </c>
      <c r="F4309" s="344">
        <v>46.27</v>
      </c>
      <c r="G4309" s="360">
        <v>0</v>
      </c>
      <c r="H4309" s="344">
        <v>55.09</v>
      </c>
      <c r="I4309" s="360">
        <v>5.9700000000000003E-2</v>
      </c>
      <c r="J4309" s="344">
        <v>52.07</v>
      </c>
      <c r="K4309" s="360">
        <v>0</v>
      </c>
      <c r="L4309" s="344">
        <v>56.03</v>
      </c>
      <c r="M4309" s="360">
        <v>0</v>
      </c>
      <c r="N4309" s="344">
        <v>51.77</v>
      </c>
      <c r="O4309" s="360">
        <v>5.9999999999999995E-4</v>
      </c>
      <c r="P4309" s="344">
        <v>54.61</v>
      </c>
      <c r="Q4309" s="360">
        <v>0</v>
      </c>
      <c r="R4309" s="344">
        <v>53.07</v>
      </c>
    </row>
    <row r="4310" spans="1:18">
      <c r="A4310" s="296">
        <v>3716135</v>
      </c>
      <c r="B4310" s="343" t="s">
        <v>4339</v>
      </c>
      <c r="C4310" s="296" t="s">
        <v>26</v>
      </c>
      <c r="D4310" s="344">
        <v>20.45</v>
      </c>
      <c r="E4310" s="360">
        <v>0</v>
      </c>
      <c r="F4310" s="344">
        <v>33.01</v>
      </c>
      <c r="G4310" s="360">
        <v>0</v>
      </c>
      <c r="H4310" s="344">
        <v>33.44</v>
      </c>
      <c r="I4310" s="360">
        <v>0.35170000000000001</v>
      </c>
      <c r="J4310" s="344">
        <v>30.78</v>
      </c>
      <c r="K4310" s="360">
        <v>0</v>
      </c>
      <c r="L4310" s="344">
        <v>34.43</v>
      </c>
      <c r="M4310" s="360">
        <v>0</v>
      </c>
      <c r="N4310" s="344">
        <v>33.54</v>
      </c>
      <c r="O4310" s="360">
        <v>0</v>
      </c>
      <c r="P4310" s="344">
        <v>34.04</v>
      </c>
      <c r="Q4310" s="360">
        <v>0</v>
      </c>
      <c r="R4310" s="344">
        <v>31.52</v>
      </c>
    </row>
    <row r="4311" spans="1:18">
      <c r="A4311" s="296">
        <v>3716134</v>
      </c>
      <c r="B4311" s="343" t="s">
        <v>4340</v>
      </c>
      <c r="C4311" s="296" t="s">
        <v>26</v>
      </c>
      <c r="D4311" s="344">
        <v>18.89</v>
      </c>
      <c r="E4311" s="360">
        <v>0.16689999999999999</v>
      </c>
      <c r="F4311" s="344">
        <v>60.89</v>
      </c>
      <c r="G4311" s="360">
        <v>0</v>
      </c>
      <c r="H4311" s="344">
        <v>61.31</v>
      </c>
      <c r="I4311" s="360">
        <v>0.42130000000000001</v>
      </c>
      <c r="J4311" s="344">
        <v>64.260000000000005</v>
      </c>
      <c r="K4311" s="360">
        <v>0</v>
      </c>
      <c r="L4311" s="344">
        <v>64.55</v>
      </c>
      <c r="M4311" s="360">
        <v>0</v>
      </c>
      <c r="N4311" s="344">
        <v>61.18</v>
      </c>
      <c r="O4311" s="360">
        <v>0.16569999999999999</v>
      </c>
      <c r="P4311" s="344">
        <v>61.26</v>
      </c>
      <c r="Q4311" s="360">
        <v>0</v>
      </c>
      <c r="R4311" s="344">
        <v>59.99</v>
      </c>
    </row>
    <row r="4312" spans="1:18">
      <c r="A4312" s="296">
        <v>3713698</v>
      </c>
      <c r="B4312" s="343" t="s">
        <v>4341</v>
      </c>
      <c r="C4312" s="296" t="s">
        <v>26</v>
      </c>
      <c r="D4312" s="344">
        <v>330162.25</v>
      </c>
      <c r="E4312" s="360">
        <v>0</v>
      </c>
      <c r="F4312" s="344">
        <v>47.99</v>
      </c>
      <c r="G4312" s="360">
        <v>0</v>
      </c>
      <c r="H4312" s="344">
        <v>42.08</v>
      </c>
      <c r="I4312" s="360">
        <v>0.63329999999999997</v>
      </c>
      <c r="J4312" s="344">
        <v>60.14</v>
      </c>
      <c r="K4312" s="360">
        <v>0</v>
      </c>
      <c r="L4312" s="344">
        <v>46.94</v>
      </c>
      <c r="M4312" s="360">
        <v>0</v>
      </c>
      <c r="N4312" s="344">
        <v>41.48</v>
      </c>
      <c r="O4312" s="360">
        <v>0.64249999999999996</v>
      </c>
      <c r="P4312" s="344">
        <v>43.56</v>
      </c>
      <c r="Q4312" s="360">
        <v>0</v>
      </c>
      <c r="R4312" s="344">
        <v>42.28</v>
      </c>
    </row>
    <row r="4313" spans="1:18">
      <c r="A4313" s="296">
        <v>3713699</v>
      </c>
      <c r="B4313" s="343" t="s">
        <v>4342</v>
      </c>
      <c r="C4313" s="296" t="s">
        <v>26</v>
      </c>
      <c r="D4313" s="344">
        <v>332346.98</v>
      </c>
      <c r="E4313" s="360"/>
      <c r="F4313" s="344">
        <v>0</v>
      </c>
      <c r="G4313" s="360"/>
      <c r="H4313" s="344">
        <v>0</v>
      </c>
      <c r="I4313" s="360"/>
      <c r="J4313" s="344">
        <v>0</v>
      </c>
      <c r="K4313" s="360"/>
      <c r="L4313" s="344">
        <v>0</v>
      </c>
      <c r="M4313" s="360"/>
      <c r="N4313" s="344">
        <v>0</v>
      </c>
      <c r="O4313" s="360"/>
      <c r="P4313" s="344">
        <v>0</v>
      </c>
      <c r="Q4313" s="360"/>
      <c r="R4313" s="344">
        <v>0</v>
      </c>
    </row>
    <row r="4314" spans="1:18">
      <c r="A4314" s="296">
        <v>3713700</v>
      </c>
      <c r="B4314" s="343" t="s">
        <v>4343</v>
      </c>
      <c r="C4314" s="296" t="s">
        <v>26</v>
      </c>
      <c r="D4314" s="344">
        <v>333901.63</v>
      </c>
      <c r="E4314" s="360">
        <v>0.67559999999999998</v>
      </c>
      <c r="F4314" s="344">
        <v>221.71</v>
      </c>
      <c r="G4314" s="360">
        <v>4.9000000000000002E-2</v>
      </c>
      <c r="H4314" s="344">
        <v>213.74</v>
      </c>
      <c r="I4314" s="360">
        <v>0.72689999999999999</v>
      </c>
      <c r="J4314" s="344">
        <v>311.48</v>
      </c>
      <c r="K4314" s="360">
        <v>3.49E-2</v>
      </c>
      <c r="L4314" s="344">
        <v>237.01</v>
      </c>
      <c r="M4314" s="360">
        <v>0</v>
      </c>
      <c r="N4314" s="344">
        <v>210.87</v>
      </c>
      <c r="O4314" s="360">
        <v>0.73680000000000001</v>
      </c>
      <c r="P4314" s="344">
        <v>200.61</v>
      </c>
      <c r="Q4314" s="360">
        <v>0</v>
      </c>
      <c r="R4314" s="344">
        <v>229.86</v>
      </c>
    </row>
    <row r="4315" spans="1:18">
      <c r="A4315" s="296">
        <v>3713701</v>
      </c>
      <c r="B4315" s="343" t="s">
        <v>4344</v>
      </c>
      <c r="C4315" s="296" t="s">
        <v>26</v>
      </c>
      <c r="D4315" s="344">
        <v>342740.72</v>
      </c>
      <c r="E4315" s="360">
        <v>0.61839999999999995</v>
      </c>
      <c r="F4315" s="344">
        <v>130.26</v>
      </c>
      <c r="G4315" s="360">
        <v>8.3400000000000002E-2</v>
      </c>
      <c r="H4315" s="344">
        <v>126.51</v>
      </c>
      <c r="I4315" s="360">
        <v>0.71540000000000004</v>
      </c>
      <c r="J4315" s="344">
        <v>179.84</v>
      </c>
      <c r="K4315" s="360">
        <v>6.0400000000000002E-2</v>
      </c>
      <c r="L4315" s="344">
        <v>139.72999999999999</v>
      </c>
      <c r="M4315" s="360">
        <v>0</v>
      </c>
      <c r="N4315" s="344">
        <v>124.81</v>
      </c>
      <c r="O4315" s="360">
        <v>0.72519999999999996</v>
      </c>
      <c r="P4315" s="344">
        <v>119.73</v>
      </c>
      <c r="Q4315" s="360">
        <v>0</v>
      </c>
      <c r="R4315" s="344">
        <v>135.5</v>
      </c>
    </row>
    <row r="4316" spans="1:18">
      <c r="A4316" s="296">
        <v>3713702</v>
      </c>
      <c r="B4316" s="343" t="s">
        <v>4345</v>
      </c>
      <c r="C4316" s="296" t="s">
        <v>26</v>
      </c>
      <c r="D4316" s="344">
        <v>348579.25</v>
      </c>
      <c r="E4316" s="360"/>
      <c r="F4316" s="344">
        <v>0</v>
      </c>
      <c r="G4316" s="360"/>
      <c r="H4316" s="344">
        <v>0</v>
      </c>
      <c r="I4316" s="360"/>
      <c r="J4316" s="344">
        <v>0</v>
      </c>
      <c r="K4316" s="360"/>
      <c r="L4316" s="344">
        <v>0</v>
      </c>
      <c r="M4316" s="360"/>
      <c r="N4316" s="344">
        <v>0</v>
      </c>
      <c r="O4316" s="360"/>
      <c r="P4316" s="344">
        <v>0</v>
      </c>
      <c r="Q4316" s="360"/>
      <c r="R4316" s="344">
        <v>0</v>
      </c>
    </row>
    <row r="4317" spans="1:18">
      <c r="A4317" s="296">
        <v>3713693</v>
      </c>
      <c r="B4317" s="343" t="s">
        <v>4346</v>
      </c>
      <c r="C4317" s="296" t="s">
        <v>26</v>
      </c>
      <c r="D4317" s="344">
        <v>275820.14</v>
      </c>
      <c r="E4317" s="360">
        <v>0</v>
      </c>
      <c r="F4317" s="344">
        <v>210.73</v>
      </c>
      <c r="G4317" s="360">
        <v>0</v>
      </c>
      <c r="H4317" s="344">
        <v>171.56</v>
      </c>
      <c r="I4317" s="360">
        <v>0.71850000000000003</v>
      </c>
      <c r="J4317" s="344">
        <v>167.75</v>
      </c>
      <c r="K4317" s="360">
        <v>0</v>
      </c>
      <c r="L4317" s="344">
        <v>166.73</v>
      </c>
      <c r="M4317" s="360">
        <v>0</v>
      </c>
      <c r="N4317" s="344">
        <v>183.92</v>
      </c>
      <c r="O4317" s="360">
        <v>0</v>
      </c>
      <c r="P4317" s="344">
        <v>181.12</v>
      </c>
      <c r="Q4317" s="360">
        <v>0</v>
      </c>
      <c r="R4317" s="344">
        <v>155.88</v>
      </c>
    </row>
    <row r="4318" spans="1:18">
      <c r="A4318" s="296">
        <v>3713694</v>
      </c>
      <c r="B4318" s="343" t="s">
        <v>4347</v>
      </c>
      <c r="C4318" s="296" t="s">
        <v>26</v>
      </c>
      <c r="D4318" s="344">
        <v>289946.82</v>
      </c>
      <c r="E4318" s="360">
        <v>0</v>
      </c>
      <c r="F4318" s="344">
        <v>53.51</v>
      </c>
      <c r="G4318" s="360">
        <v>0</v>
      </c>
      <c r="H4318" s="344">
        <v>49.11</v>
      </c>
      <c r="I4318" s="360">
        <v>0.58320000000000005</v>
      </c>
      <c r="J4318" s="344">
        <v>46.95</v>
      </c>
      <c r="K4318" s="360">
        <v>0</v>
      </c>
      <c r="L4318" s="344">
        <v>48.41</v>
      </c>
      <c r="M4318" s="360">
        <v>0</v>
      </c>
      <c r="N4318" s="344">
        <v>50.6</v>
      </c>
      <c r="O4318" s="360">
        <v>0</v>
      </c>
      <c r="P4318" s="344">
        <v>49.8</v>
      </c>
      <c r="Q4318" s="360">
        <v>0</v>
      </c>
      <c r="R4318" s="344">
        <v>44.04</v>
      </c>
    </row>
    <row r="4319" spans="1:18">
      <c r="A4319" s="296">
        <v>3713695</v>
      </c>
      <c r="B4319" s="343" t="s">
        <v>4348</v>
      </c>
      <c r="C4319" s="296" t="s">
        <v>26</v>
      </c>
      <c r="D4319" s="344">
        <v>308487.7</v>
      </c>
      <c r="E4319" s="360">
        <v>3.5499999999999997E-2</v>
      </c>
      <c r="F4319" s="344">
        <v>51.37</v>
      </c>
      <c r="G4319" s="360">
        <v>0</v>
      </c>
      <c r="H4319" s="344">
        <v>60.81</v>
      </c>
      <c r="I4319" s="360">
        <v>3.78E-2</v>
      </c>
      <c r="J4319" s="344">
        <v>61.92</v>
      </c>
      <c r="K4319" s="360">
        <v>0</v>
      </c>
      <c r="L4319" s="344">
        <v>59.57</v>
      </c>
      <c r="M4319" s="360">
        <v>0</v>
      </c>
      <c r="N4319" s="344">
        <v>55.75</v>
      </c>
      <c r="O4319" s="360">
        <v>4.1300000000000003E-2</v>
      </c>
      <c r="P4319" s="344">
        <v>58.91</v>
      </c>
      <c r="Q4319" s="360">
        <v>0</v>
      </c>
      <c r="R4319" s="344">
        <v>55.9</v>
      </c>
    </row>
    <row r="4320" spans="1:18">
      <c r="A4320" s="296">
        <v>3713696</v>
      </c>
      <c r="B4320" s="343" t="s">
        <v>4349</v>
      </c>
      <c r="C4320" s="296" t="s">
        <v>26</v>
      </c>
      <c r="D4320" s="344">
        <v>322028.2</v>
      </c>
      <c r="E4320" s="360">
        <v>2.7699999999999999E-2</v>
      </c>
      <c r="F4320" s="344">
        <v>65.64</v>
      </c>
      <c r="G4320" s="360">
        <v>0</v>
      </c>
      <c r="H4320" s="344">
        <v>77.989999999999995</v>
      </c>
      <c r="I4320" s="360">
        <v>2.9499999999999998E-2</v>
      </c>
      <c r="J4320" s="344">
        <v>78.64</v>
      </c>
      <c r="K4320" s="360">
        <v>0</v>
      </c>
      <c r="L4320" s="344">
        <v>76.459999999999994</v>
      </c>
      <c r="M4320" s="360">
        <v>0</v>
      </c>
      <c r="N4320" s="344">
        <v>71.55</v>
      </c>
      <c r="O4320" s="360">
        <v>3.2099999999999997E-2</v>
      </c>
      <c r="P4320" s="344">
        <v>75.69</v>
      </c>
      <c r="Q4320" s="360">
        <v>0</v>
      </c>
      <c r="R4320" s="344">
        <v>71.900000000000006</v>
      </c>
    </row>
    <row r="4321" spans="1:18">
      <c r="A4321" s="296">
        <v>3713697</v>
      </c>
      <c r="B4321" s="343" t="s">
        <v>4350</v>
      </c>
      <c r="C4321" s="296" t="s">
        <v>26</v>
      </c>
      <c r="D4321" s="344">
        <v>323795.84000000003</v>
      </c>
      <c r="E4321" s="360">
        <v>2.2499999999999999E-2</v>
      </c>
      <c r="F4321" s="344">
        <v>80.75</v>
      </c>
      <c r="G4321" s="360">
        <v>0</v>
      </c>
      <c r="H4321" s="344">
        <v>96.13</v>
      </c>
      <c r="I4321" s="360">
        <v>2.3900000000000001E-2</v>
      </c>
      <c r="J4321" s="344">
        <v>96.42</v>
      </c>
      <c r="K4321" s="360">
        <v>0</v>
      </c>
      <c r="L4321" s="344">
        <v>94.25</v>
      </c>
      <c r="M4321" s="360">
        <v>0</v>
      </c>
      <c r="N4321" s="344">
        <v>88.19</v>
      </c>
      <c r="O4321" s="360">
        <v>2.6100000000000002E-2</v>
      </c>
      <c r="P4321" s="344">
        <v>93.4</v>
      </c>
      <c r="Q4321" s="360">
        <v>0</v>
      </c>
      <c r="R4321" s="344">
        <v>88.65</v>
      </c>
    </row>
    <row r="4322" spans="1:18">
      <c r="A4322" s="296">
        <v>3713692</v>
      </c>
      <c r="B4322" s="343" t="s">
        <v>4351</v>
      </c>
      <c r="C4322" s="296" t="s">
        <v>26</v>
      </c>
      <c r="D4322" s="344">
        <v>235174.9</v>
      </c>
      <c r="E4322" s="360">
        <v>2.75E-2</v>
      </c>
      <c r="F4322" s="344">
        <v>42.74</v>
      </c>
      <c r="G4322" s="360">
        <v>0</v>
      </c>
      <c r="H4322" s="344">
        <v>61.96</v>
      </c>
      <c r="I4322" s="360">
        <v>3.7100000000000001E-2</v>
      </c>
      <c r="J4322" s="344">
        <v>58.61</v>
      </c>
      <c r="K4322" s="360">
        <v>0</v>
      </c>
      <c r="L4322" s="344">
        <v>49.53</v>
      </c>
      <c r="M4322" s="360">
        <v>0</v>
      </c>
      <c r="N4322" s="344">
        <v>45.31</v>
      </c>
      <c r="O4322" s="360">
        <v>5.0799999999999998E-2</v>
      </c>
      <c r="P4322" s="344">
        <v>46.35</v>
      </c>
      <c r="Q4322" s="360">
        <v>0</v>
      </c>
      <c r="R4322" s="344">
        <v>52.6</v>
      </c>
    </row>
    <row r="4323" spans="1:18">
      <c r="A4323" s="296">
        <v>3713691</v>
      </c>
      <c r="B4323" s="343" t="s">
        <v>4352</v>
      </c>
      <c r="C4323" s="296" t="s">
        <v>26</v>
      </c>
      <c r="D4323" s="344">
        <v>225198.54</v>
      </c>
      <c r="E4323" s="360">
        <v>2.24E-2</v>
      </c>
      <c r="F4323" s="344">
        <v>52.31</v>
      </c>
      <c r="G4323" s="360">
        <v>0</v>
      </c>
      <c r="H4323" s="344">
        <v>76.05</v>
      </c>
      <c r="I4323" s="360">
        <v>3.0200000000000001E-2</v>
      </c>
      <c r="J4323" s="344">
        <v>71.48</v>
      </c>
      <c r="K4323" s="360">
        <v>0</v>
      </c>
      <c r="L4323" s="344">
        <v>60.75</v>
      </c>
      <c r="M4323" s="360">
        <v>0</v>
      </c>
      <c r="N4323" s="344">
        <v>55.59</v>
      </c>
      <c r="O4323" s="360">
        <v>4.1399999999999999E-2</v>
      </c>
      <c r="P4323" s="344">
        <v>56.96</v>
      </c>
      <c r="Q4323" s="360">
        <v>0</v>
      </c>
      <c r="R4323" s="344">
        <v>64.540000000000006</v>
      </c>
    </row>
    <row r="4324" spans="1:18">
      <c r="A4324" s="296">
        <v>3713873</v>
      </c>
      <c r="B4324" s="343" t="s">
        <v>4353</v>
      </c>
      <c r="C4324" s="296" t="s">
        <v>26</v>
      </c>
      <c r="D4324" s="344">
        <v>6866.22</v>
      </c>
      <c r="E4324" s="360">
        <v>5.04E-2</v>
      </c>
      <c r="F4324" s="344">
        <v>36.25</v>
      </c>
      <c r="G4324" s="360">
        <v>0</v>
      </c>
      <c r="H4324" s="344">
        <v>42.68</v>
      </c>
      <c r="I4324" s="360">
        <v>5.3900000000000003E-2</v>
      </c>
      <c r="J4324" s="344">
        <v>44.15</v>
      </c>
      <c r="K4324" s="360">
        <v>0</v>
      </c>
      <c r="L4324" s="344">
        <v>41.8</v>
      </c>
      <c r="M4324" s="360">
        <v>0</v>
      </c>
      <c r="N4324" s="344">
        <v>39.11</v>
      </c>
      <c r="O4324" s="360">
        <v>5.8799999999999998E-2</v>
      </c>
      <c r="P4324" s="344">
        <v>41.22</v>
      </c>
      <c r="Q4324" s="360">
        <v>0</v>
      </c>
      <c r="R4324" s="344">
        <v>39.14</v>
      </c>
    </row>
    <row r="4325" spans="1:18">
      <c r="A4325" s="296">
        <v>3713705</v>
      </c>
      <c r="B4325" s="343" t="s">
        <v>4354</v>
      </c>
      <c r="C4325" s="296" t="s">
        <v>105</v>
      </c>
      <c r="D4325" s="344">
        <v>24.08</v>
      </c>
      <c r="E4325" s="360">
        <v>0</v>
      </c>
      <c r="F4325" s="344">
        <v>48.67</v>
      </c>
      <c r="G4325" s="360">
        <v>0.2712</v>
      </c>
      <c r="H4325" s="344">
        <v>55.76</v>
      </c>
      <c r="I4325" s="360">
        <v>0.23669999999999999</v>
      </c>
      <c r="J4325" s="344">
        <v>67.430000000000007</v>
      </c>
      <c r="K4325" s="360">
        <v>0</v>
      </c>
      <c r="L4325" s="344">
        <v>56.25</v>
      </c>
      <c r="M4325" s="360">
        <v>0</v>
      </c>
      <c r="N4325" s="344">
        <v>52.12</v>
      </c>
      <c r="O4325" s="360">
        <v>0.25330000000000003</v>
      </c>
      <c r="P4325" s="344">
        <v>53.51</v>
      </c>
      <c r="Q4325" s="360">
        <v>0</v>
      </c>
      <c r="R4325" s="344">
        <v>52.12</v>
      </c>
    </row>
    <row r="4326" spans="1:18">
      <c r="A4326" s="296">
        <v>3713902</v>
      </c>
      <c r="B4326" s="343" t="s">
        <v>4355</v>
      </c>
      <c r="C4326" s="296" t="s">
        <v>26</v>
      </c>
      <c r="D4326" s="344">
        <v>15378.26</v>
      </c>
      <c r="E4326" s="360">
        <v>0</v>
      </c>
      <c r="F4326" s="344">
        <v>63.78</v>
      </c>
      <c r="G4326" s="360">
        <v>0.20699999999999999</v>
      </c>
      <c r="H4326" s="344">
        <v>73.900000000000006</v>
      </c>
      <c r="I4326" s="360">
        <v>0.17860000000000001</v>
      </c>
      <c r="J4326" s="344">
        <v>85.21</v>
      </c>
      <c r="K4326" s="360">
        <v>0</v>
      </c>
      <c r="L4326" s="344">
        <v>74.02</v>
      </c>
      <c r="M4326" s="360">
        <v>0</v>
      </c>
      <c r="N4326" s="344">
        <v>68.77</v>
      </c>
      <c r="O4326" s="360">
        <v>0.19189999999999999</v>
      </c>
      <c r="P4326" s="344">
        <v>71.209999999999994</v>
      </c>
      <c r="Q4326" s="360">
        <v>0</v>
      </c>
      <c r="R4326" s="344">
        <v>68.89</v>
      </c>
    </row>
    <row r="4327" spans="1:18">
      <c r="A4327" s="296">
        <v>3713903</v>
      </c>
      <c r="B4327" s="343" t="s">
        <v>4356</v>
      </c>
      <c r="C4327" s="296" t="s">
        <v>26</v>
      </c>
      <c r="D4327" s="344">
        <v>63622.559999999998</v>
      </c>
      <c r="E4327" s="360">
        <v>0</v>
      </c>
      <c r="F4327" s="344">
        <v>78.06</v>
      </c>
      <c r="G4327" s="360">
        <v>0.1691</v>
      </c>
      <c r="H4327" s="344">
        <v>91.08</v>
      </c>
      <c r="I4327" s="360">
        <v>0.1449</v>
      </c>
      <c r="J4327" s="344">
        <v>101.93</v>
      </c>
      <c r="K4327" s="360">
        <v>0</v>
      </c>
      <c r="L4327" s="344">
        <v>90.91</v>
      </c>
      <c r="M4327" s="360">
        <v>0</v>
      </c>
      <c r="N4327" s="344">
        <v>84.56</v>
      </c>
      <c r="O4327" s="360">
        <v>0.15609999999999999</v>
      </c>
      <c r="P4327" s="344">
        <v>87.99</v>
      </c>
      <c r="Q4327" s="360">
        <v>0</v>
      </c>
      <c r="R4327" s="344">
        <v>84.88</v>
      </c>
    </row>
    <row r="4328" spans="1:18">
      <c r="A4328" s="296">
        <v>3713689</v>
      </c>
      <c r="B4328" s="343" t="s">
        <v>4357</v>
      </c>
      <c r="C4328" s="296" t="s">
        <v>26</v>
      </c>
      <c r="D4328" s="344">
        <v>378.93</v>
      </c>
      <c r="E4328" s="360">
        <v>0</v>
      </c>
      <c r="F4328" s="344">
        <v>93.16</v>
      </c>
      <c r="G4328" s="360">
        <v>0.14169999999999999</v>
      </c>
      <c r="H4328" s="344">
        <v>109.22</v>
      </c>
      <c r="I4328" s="360">
        <v>0.12089999999999999</v>
      </c>
      <c r="J4328" s="344">
        <v>119.72</v>
      </c>
      <c r="K4328" s="360">
        <v>0</v>
      </c>
      <c r="L4328" s="344">
        <v>108.7</v>
      </c>
      <c r="M4328" s="360">
        <v>0</v>
      </c>
      <c r="N4328" s="344">
        <v>101.21</v>
      </c>
      <c r="O4328" s="360">
        <v>0.13039999999999999</v>
      </c>
      <c r="P4328" s="344">
        <v>105.69</v>
      </c>
      <c r="Q4328" s="360">
        <v>0</v>
      </c>
      <c r="R4328" s="344">
        <v>101.63</v>
      </c>
    </row>
    <row r="4329" spans="1:18">
      <c r="A4329" s="296">
        <v>3713690</v>
      </c>
      <c r="B4329" s="343" t="s">
        <v>4358</v>
      </c>
      <c r="C4329" s="296" t="s">
        <v>26</v>
      </c>
      <c r="D4329" s="344">
        <v>465.68</v>
      </c>
      <c r="E4329" s="360">
        <v>0</v>
      </c>
      <c r="F4329" s="344">
        <v>64.22</v>
      </c>
      <c r="G4329" s="360">
        <v>0.20549999999999999</v>
      </c>
      <c r="H4329" s="344">
        <v>88.52</v>
      </c>
      <c r="I4329" s="360">
        <v>0.14910000000000001</v>
      </c>
      <c r="J4329" s="344">
        <v>94.24</v>
      </c>
      <c r="K4329" s="360">
        <v>0</v>
      </c>
      <c r="L4329" s="344">
        <v>74.55</v>
      </c>
      <c r="M4329" s="360">
        <v>0</v>
      </c>
      <c r="N4329" s="344">
        <v>68.010000000000005</v>
      </c>
      <c r="O4329" s="360">
        <v>0.19409999999999999</v>
      </c>
      <c r="P4329" s="344">
        <v>68.63</v>
      </c>
      <c r="Q4329" s="360">
        <v>0</v>
      </c>
      <c r="R4329" s="344">
        <v>76.87</v>
      </c>
    </row>
    <row r="4330" spans="1:18">
      <c r="A4330" s="296">
        <v>3713897</v>
      </c>
      <c r="B4330" s="343" t="s">
        <v>4359</v>
      </c>
      <c r="C4330" s="296" t="s">
        <v>105</v>
      </c>
      <c r="D4330" s="344">
        <v>299.74</v>
      </c>
      <c r="E4330" s="360">
        <v>0.73929999999999996</v>
      </c>
      <c r="F4330" s="344">
        <v>25.83</v>
      </c>
      <c r="G4330" s="360">
        <v>0.1258</v>
      </c>
      <c r="H4330" s="344">
        <v>23.82</v>
      </c>
      <c r="I4330" s="360">
        <v>0.92569999999999997</v>
      </c>
      <c r="J4330" s="344">
        <v>37.340000000000003</v>
      </c>
      <c r="K4330" s="360">
        <v>8.6999999999999994E-2</v>
      </c>
      <c r="L4330" s="344">
        <v>26.27</v>
      </c>
      <c r="M4330" s="360">
        <v>0</v>
      </c>
      <c r="N4330" s="344">
        <v>23.66</v>
      </c>
      <c r="O4330" s="360">
        <v>0.93200000000000005</v>
      </c>
      <c r="P4330" s="344">
        <v>22.06</v>
      </c>
      <c r="Q4330" s="360">
        <v>0</v>
      </c>
      <c r="R4330" s="344">
        <v>25.83</v>
      </c>
    </row>
    <row r="4331" spans="1:18">
      <c r="A4331" s="296">
        <v>3713893</v>
      </c>
      <c r="B4331" s="343" t="s">
        <v>4360</v>
      </c>
      <c r="C4331" s="296" t="s">
        <v>105</v>
      </c>
      <c r="D4331" s="344">
        <v>303.68</v>
      </c>
      <c r="E4331" s="360">
        <v>0</v>
      </c>
      <c r="F4331" s="344">
        <v>72.8</v>
      </c>
      <c r="G4331" s="360">
        <v>0</v>
      </c>
      <c r="H4331" s="344">
        <v>73.77</v>
      </c>
      <c r="I4331" s="360">
        <v>0.35759999999999997</v>
      </c>
      <c r="J4331" s="344">
        <v>67.709999999999994</v>
      </c>
      <c r="K4331" s="360">
        <v>0</v>
      </c>
      <c r="L4331" s="344">
        <v>73.84</v>
      </c>
      <c r="M4331" s="360">
        <v>0</v>
      </c>
      <c r="N4331" s="344">
        <v>74.400000000000006</v>
      </c>
      <c r="O4331" s="360">
        <v>0</v>
      </c>
      <c r="P4331" s="344">
        <v>75.19</v>
      </c>
      <c r="Q4331" s="360">
        <v>0</v>
      </c>
      <c r="R4331" s="344">
        <v>72.13</v>
      </c>
    </row>
    <row r="4332" spans="1:18">
      <c r="A4332" s="296">
        <v>3713898</v>
      </c>
      <c r="B4332" s="343" t="s">
        <v>4361</v>
      </c>
      <c r="C4332" s="296" t="s">
        <v>105</v>
      </c>
      <c r="D4332" s="344">
        <v>319.62</v>
      </c>
      <c r="E4332" s="360">
        <v>0</v>
      </c>
      <c r="F4332" s="344">
        <v>45.64</v>
      </c>
      <c r="G4332" s="360">
        <v>0</v>
      </c>
      <c r="H4332" s="344">
        <v>50.4</v>
      </c>
      <c r="I4332" s="360">
        <v>0.17280000000000001</v>
      </c>
      <c r="J4332" s="344">
        <v>44.81</v>
      </c>
      <c r="K4332" s="360">
        <v>0</v>
      </c>
      <c r="L4332" s="344">
        <v>51.82</v>
      </c>
      <c r="M4332" s="360">
        <v>0</v>
      </c>
      <c r="N4332" s="344">
        <v>49.85</v>
      </c>
      <c r="O4332" s="360">
        <v>0</v>
      </c>
      <c r="P4332" s="344">
        <v>51.57</v>
      </c>
      <c r="Q4332" s="360">
        <v>0</v>
      </c>
      <c r="R4332" s="344">
        <v>51.66</v>
      </c>
    </row>
    <row r="4333" spans="1:18">
      <c r="A4333" s="296">
        <v>3713894</v>
      </c>
      <c r="B4333" s="343" t="s">
        <v>4362</v>
      </c>
      <c r="C4333" s="296" t="s">
        <v>105</v>
      </c>
      <c r="D4333" s="344">
        <v>320.74</v>
      </c>
      <c r="E4333" s="360">
        <v>0.26640000000000003</v>
      </c>
      <c r="F4333" s="344">
        <v>10.26</v>
      </c>
      <c r="G4333" s="360">
        <v>0</v>
      </c>
      <c r="H4333" s="344">
        <v>10.07</v>
      </c>
      <c r="I4333" s="360">
        <v>0.51539999999999997</v>
      </c>
      <c r="J4333" s="344">
        <v>11.41</v>
      </c>
      <c r="K4333" s="360">
        <v>0</v>
      </c>
      <c r="L4333" s="344">
        <v>10.64</v>
      </c>
      <c r="M4333" s="360">
        <v>0</v>
      </c>
      <c r="N4333" s="344">
        <v>10.08</v>
      </c>
      <c r="O4333" s="360">
        <v>0.26590000000000003</v>
      </c>
      <c r="P4333" s="344">
        <v>9.92</v>
      </c>
      <c r="Q4333" s="360">
        <v>0</v>
      </c>
      <c r="R4333" s="344">
        <v>9.9600000000000009</v>
      </c>
    </row>
    <row r="4334" spans="1:18">
      <c r="A4334" s="296">
        <v>3713895</v>
      </c>
      <c r="B4334" s="343" t="s">
        <v>4363</v>
      </c>
      <c r="C4334" s="296" t="s">
        <v>105</v>
      </c>
      <c r="D4334" s="344">
        <v>279.54000000000002</v>
      </c>
      <c r="E4334" s="360"/>
      <c r="F4334" s="344">
        <v>0</v>
      </c>
      <c r="G4334" s="360"/>
      <c r="H4334" s="344">
        <v>0</v>
      </c>
      <c r="I4334" s="360"/>
      <c r="J4334" s="344">
        <v>0</v>
      </c>
      <c r="K4334" s="360"/>
      <c r="L4334" s="344">
        <v>0</v>
      </c>
      <c r="M4334" s="360"/>
      <c r="N4334" s="344">
        <v>0</v>
      </c>
      <c r="O4334" s="360"/>
      <c r="P4334" s="344">
        <v>0</v>
      </c>
      <c r="Q4334" s="360"/>
      <c r="R4334" s="344">
        <v>0</v>
      </c>
    </row>
    <row r="4335" spans="1:18">
      <c r="A4335" s="296">
        <v>3713891</v>
      </c>
      <c r="B4335" s="343" t="s">
        <v>4364</v>
      </c>
      <c r="C4335" s="296" t="s">
        <v>105</v>
      </c>
      <c r="D4335" s="344">
        <v>278.33</v>
      </c>
      <c r="E4335" s="360"/>
      <c r="F4335" s="344">
        <v>0</v>
      </c>
      <c r="G4335" s="360"/>
      <c r="H4335" s="344">
        <v>0</v>
      </c>
      <c r="I4335" s="360"/>
      <c r="J4335" s="344">
        <v>0</v>
      </c>
      <c r="K4335" s="360"/>
      <c r="L4335" s="344">
        <v>0</v>
      </c>
      <c r="M4335" s="360"/>
      <c r="N4335" s="344">
        <v>0</v>
      </c>
      <c r="O4335" s="360"/>
      <c r="P4335" s="344">
        <v>0</v>
      </c>
      <c r="Q4335" s="360"/>
      <c r="R4335" s="344">
        <v>0</v>
      </c>
    </row>
    <row r="4336" spans="1:18">
      <c r="A4336" s="296">
        <v>3713896</v>
      </c>
      <c r="B4336" s="343" t="s">
        <v>4365</v>
      </c>
      <c r="C4336" s="296" t="s">
        <v>105</v>
      </c>
      <c r="D4336" s="344">
        <v>292.08</v>
      </c>
      <c r="E4336" s="360">
        <v>0.61040000000000005</v>
      </c>
      <c r="F4336" s="344">
        <v>5.21</v>
      </c>
      <c r="G4336" s="360">
        <v>0</v>
      </c>
      <c r="H4336" s="344">
        <v>5.2</v>
      </c>
      <c r="I4336" s="360">
        <v>0.58460000000000001</v>
      </c>
      <c r="J4336" s="344">
        <v>7.12</v>
      </c>
      <c r="K4336" s="360">
        <v>0</v>
      </c>
      <c r="L4336" s="344">
        <v>5.79</v>
      </c>
      <c r="M4336" s="360">
        <v>0</v>
      </c>
      <c r="N4336" s="344">
        <v>5.12</v>
      </c>
      <c r="O4336" s="360">
        <v>0.59379999999999999</v>
      </c>
      <c r="P4336" s="344">
        <v>4.96</v>
      </c>
      <c r="Q4336" s="360">
        <v>0</v>
      </c>
      <c r="R4336" s="344">
        <v>5.58</v>
      </c>
    </row>
    <row r="4337" spans="1:18">
      <c r="A4337" s="296">
        <v>3713892</v>
      </c>
      <c r="B4337" s="343" t="s">
        <v>4366</v>
      </c>
      <c r="C4337" s="296" t="s">
        <v>105</v>
      </c>
      <c r="D4337" s="344">
        <v>286.45999999999998</v>
      </c>
      <c r="E4337" s="360">
        <v>0</v>
      </c>
      <c r="F4337" s="344">
        <v>4.1900000000000004</v>
      </c>
      <c r="G4337" s="360">
        <v>0</v>
      </c>
      <c r="H4337" s="344">
        <v>4</v>
      </c>
      <c r="I4337" s="360">
        <v>0</v>
      </c>
      <c r="J4337" s="344">
        <v>4.17</v>
      </c>
      <c r="K4337" s="360">
        <v>0</v>
      </c>
      <c r="L4337" s="344">
        <v>3.72</v>
      </c>
      <c r="M4337" s="360">
        <v>0</v>
      </c>
      <c r="N4337" s="344">
        <v>3.61</v>
      </c>
      <c r="O4337" s="360">
        <v>0</v>
      </c>
      <c r="P4337" s="344">
        <v>4.32</v>
      </c>
      <c r="Q4337" s="360">
        <v>0</v>
      </c>
      <c r="R4337" s="344">
        <v>4.0999999999999996</v>
      </c>
    </row>
    <row r="4338" spans="1:18">
      <c r="A4338" s="296">
        <v>3806412</v>
      </c>
      <c r="B4338" s="343" t="s">
        <v>4367</v>
      </c>
      <c r="C4338" s="296" t="s">
        <v>26</v>
      </c>
      <c r="D4338" s="344">
        <v>65.72</v>
      </c>
      <c r="E4338" s="360">
        <v>0</v>
      </c>
      <c r="F4338" s="344">
        <v>3.42</v>
      </c>
      <c r="G4338" s="360">
        <v>0</v>
      </c>
      <c r="H4338" s="344">
        <v>3.39</v>
      </c>
      <c r="I4338" s="360">
        <v>0</v>
      </c>
      <c r="J4338" s="344">
        <v>3.41</v>
      </c>
      <c r="K4338" s="360">
        <v>0</v>
      </c>
      <c r="L4338" s="344">
        <v>3.11</v>
      </c>
      <c r="M4338" s="360">
        <v>0</v>
      </c>
      <c r="N4338" s="344">
        <v>3.01</v>
      </c>
      <c r="O4338" s="360">
        <v>0</v>
      </c>
      <c r="P4338" s="344">
        <v>3.55</v>
      </c>
      <c r="Q4338" s="360">
        <v>0</v>
      </c>
      <c r="R4338" s="344">
        <v>3.44</v>
      </c>
    </row>
    <row r="4339" spans="1:18">
      <c r="A4339" s="296">
        <v>3806413</v>
      </c>
      <c r="B4339" s="343" t="s">
        <v>4368</v>
      </c>
      <c r="C4339" s="296" t="s">
        <v>1461</v>
      </c>
      <c r="D4339" s="344">
        <v>23.03</v>
      </c>
      <c r="E4339" s="360">
        <v>0</v>
      </c>
      <c r="F4339" s="344">
        <v>19.100000000000001</v>
      </c>
      <c r="G4339" s="360">
        <v>0</v>
      </c>
      <c r="H4339" s="344">
        <v>17.489999999999998</v>
      </c>
      <c r="I4339" s="360">
        <v>0</v>
      </c>
      <c r="J4339" s="344">
        <v>18.87</v>
      </c>
      <c r="K4339" s="360">
        <v>0</v>
      </c>
      <c r="L4339" s="344">
        <v>16.46</v>
      </c>
      <c r="M4339" s="360">
        <v>0</v>
      </c>
      <c r="N4339" s="344">
        <v>16.05</v>
      </c>
      <c r="O4339" s="360">
        <v>0</v>
      </c>
      <c r="P4339" s="344">
        <v>19.649999999999999</v>
      </c>
      <c r="Q4339" s="360">
        <v>0</v>
      </c>
      <c r="R4339" s="344">
        <v>18.13</v>
      </c>
    </row>
    <row r="4340" spans="1:18">
      <c r="A4340" s="296">
        <v>3807863</v>
      </c>
      <c r="B4340" s="343" t="s">
        <v>4369</v>
      </c>
      <c r="C4340" s="296" t="s">
        <v>26</v>
      </c>
      <c r="D4340" s="344">
        <v>10.82</v>
      </c>
      <c r="E4340" s="360">
        <v>0</v>
      </c>
      <c r="F4340" s="344">
        <v>19.829999999999998</v>
      </c>
      <c r="G4340" s="360">
        <v>0</v>
      </c>
      <c r="H4340" s="344">
        <v>18.079999999999998</v>
      </c>
      <c r="I4340" s="360">
        <v>0</v>
      </c>
      <c r="J4340" s="344">
        <v>19.600000000000001</v>
      </c>
      <c r="K4340" s="360">
        <v>0</v>
      </c>
      <c r="L4340" s="344">
        <v>17.05</v>
      </c>
      <c r="M4340" s="360">
        <v>0</v>
      </c>
      <c r="N4340" s="344">
        <v>16.64</v>
      </c>
      <c r="O4340" s="360">
        <v>0</v>
      </c>
      <c r="P4340" s="344">
        <v>20.399999999999999</v>
      </c>
      <c r="Q4340" s="360">
        <v>0</v>
      </c>
      <c r="R4340" s="344">
        <v>18.760000000000002</v>
      </c>
    </row>
    <row r="4341" spans="1:18">
      <c r="A4341" s="296">
        <v>3807864</v>
      </c>
      <c r="B4341" s="343" t="s">
        <v>4370</v>
      </c>
      <c r="C4341" s="296" t="s">
        <v>26</v>
      </c>
      <c r="D4341" s="344">
        <v>13.39</v>
      </c>
      <c r="E4341" s="360">
        <v>0</v>
      </c>
      <c r="F4341" s="344">
        <v>30.01</v>
      </c>
      <c r="G4341" s="360">
        <v>0</v>
      </c>
      <c r="H4341" s="344">
        <v>27.34</v>
      </c>
      <c r="I4341" s="360">
        <v>0</v>
      </c>
      <c r="J4341" s="344">
        <v>29.66</v>
      </c>
      <c r="K4341" s="360">
        <v>0</v>
      </c>
      <c r="L4341" s="344">
        <v>25.8</v>
      </c>
      <c r="M4341" s="360">
        <v>0</v>
      </c>
      <c r="N4341" s="344">
        <v>25.17</v>
      </c>
      <c r="O4341" s="360">
        <v>0</v>
      </c>
      <c r="P4341" s="344">
        <v>30.87</v>
      </c>
      <c r="Q4341" s="360">
        <v>0</v>
      </c>
      <c r="R4341" s="344">
        <v>28.36</v>
      </c>
    </row>
    <row r="4342" spans="1:18">
      <c r="A4342" s="296">
        <v>3807865</v>
      </c>
      <c r="B4342" s="343" t="s">
        <v>4371</v>
      </c>
      <c r="C4342" s="296" t="s">
        <v>26</v>
      </c>
      <c r="D4342" s="344">
        <v>17.350000000000001</v>
      </c>
      <c r="E4342" s="360">
        <v>0</v>
      </c>
      <c r="F4342" s="344">
        <v>28.59</v>
      </c>
      <c r="G4342" s="360">
        <v>0</v>
      </c>
      <c r="H4342" s="344">
        <v>26.2</v>
      </c>
      <c r="I4342" s="360">
        <v>0</v>
      </c>
      <c r="J4342" s="344">
        <v>28.25</v>
      </c>
      <c r="K4342" s="360">
        <v>0</v>
      </c>
      <c r="L4342" s="344">
        <v>24.67</v>
      </c>
      <c r="M4342" s="360">
        <v>0</v>
      </c>
      <c r="N4342" s="344">
        <v>24.06</v>
      </c>
      <c r="O4342" s="360">
        <v>0</v>
      </c>
      <c r="P4342" s="344">
        <v>29.44</v>
      </c>
      <c r="Q4342" s="360">
        <v>0</v>
      </c>
      <c r="R4342" s="344">
        <v>27.15</v>
      </c>
    </row>
    <row r="4343" spans="1:18">
      <c r="A4343" s="296">
        <v>3807861</v>
      </c>
      <c r="B4343" s="343" t="s">
        <v>4372</v>
      </c>
      <c r="C4343" s="296" t="s">
        <v>26</v>
      </c>
      <c r="D4343" s="344">
        <v>3.16</v>
      </c>
      <c r="E4343" s="360">
        <v>0</v>
      </c>
      <c r="F4343" s="344">
        <v>5.68</v>
      </c>
      <c r="G4343" s="360">
        <v>0</v>
      </c>
      <c r="H4343" s="344">
        <v>5.37</v>
      </c>
      <c r="I4343" s="360">
        <v>0</v>
      </c>
      <c r="J4343" s="344">
        <v>5.63</v>
      </c>
      <c r="K4343" s="360">
        <v>0</v>
      </c>
      <c r="L4343" s="344">
        <v>4.99</v>
      </c>
      <c r="M4343" s="360">
        <v>0</v>
      </c>
      <c r="N4343" s="344">
        <v>4.8499999999999996</v>
      </c>
      <c r="O4343" s="360">
        <v>0</v>
      </c>
      <c r="P4343" s="344">
        <v>5.86</v>
      </c>
      <c r="Q4343" s="360">
        <v>0</v>
      </c>
      <c r="R4343" s="344">
        <v>5.52</v>
      </c>
    </row>
    <row r="4344" spans="1:18">
      <c r="A4344" s="296">
        <v>3807862</v>
      </c>
      <c r="B4344" s="343" t="s">
        <v>4373</v>
      </c>
      <c r="C4344" s="296" t="s">
        <v>26</v>
      </c>
      <c r="D4344" s="344">
        <v>4.24</v>
      </c>
      <c r="E4344" s="360">
        <v>0</v>
      </c>
      <c r="F4344" s="344">
        <v>5.0199999999999996</v>
      </c>
      <c r="G4344" s="360">
        <v>0</v>
      </c>
      <c r="H4344" s="344">
        <v>4.8499999999999996</v>
      </c>
      <c r="I4344" s="360">
        <v>0</v>
      </c>
      <c r="J4344" s="344">
        <v>4.9800000000000004</v>
      </c>
      <c r="K4344" s="360">
        <v>0</v>
      </c>
      <c r="L4344" s="344">
        <v>4.47</v>
      </c>
      <c r="M4344" s="360">
        <v>0</v>
      </c>
      <c r="N4344" s="344">
        <v>4.34</v>
      </c>
      <c r="O4344" s="360">
        <v>0</v>
      </c>
      <c r="P4344" s="344">
        <v>5.18</v>
      </c>
      <c r="Q4344" s="360">
        <v>0</v>
      </c>
      <c r="R4344" s="344">
        <v>4.96</v>
      </c>
    </row>
    <row r="4345" spans="1:18">
      <c r="A4345" s="296">
        <v>3807752</v>
      </c>
      <c r="B4345" s="343" t="s">
        <v>4374</v>
      </c>
      <c r="C4345" s="296" t="s">
        <v>105</v>
      </c>
      <c r="D4345" s="344">
        <v>8.89</v>
      </c>
      <c r="E4345" s="360">
        <v>0</v>
      </c>
      <c r="F4345" s="344">
        <v>8.4</v>
      </c>
      <c r="G4345" s="360">
        <v>0</v>
      </c>
      <c r="H4345" s="344">
        <v>7.85</v>
      </c>
      <c r="I4345" s="360">
        <v>0</v>
      </c>
      <c r="J4345" s="344">
        <v>8.32</v>
      </c>
      <c r="K4345" s="360">
        <v>0</v>
      </c>
      <c r="L4345" s="344">
        <v>7.32</v>
      </c>
      <c r="M4345" s="360">
        <v>0</v>
      </c>
      <c r="N4345" s="344">
        <v>7.14</v>
      </c>
      <c r="O4345" s="360">
        <v>0</v>
      </c>
      <c r="P4345" s="344">
        <v>8.65</v>
      </c>
      <c r="Q4345" s="360">
        <v>0</v>
      </c>
      <c r="R4345" s="344">
        <v>8.08</v>
      </c>
    </row>
    <row r="4346" spans="1:18">
      <c r="A4346" s="296">
        <v>3807753</v>
      </c>
      <c r="B4346" s="343" t="s">
        <v>4375</v>
      </c>
      <c r="C4346" s="296" t="s">
        <v>105</v>
      </c>
      <c r="D4346" s="344">
        <v>12.77</v>
      </c>
      <c r="E4346" s="360">
        <v>0</v>
      </c>
      <c r="F4346" s="344">
        <v>7.83</v>
      </c>
      <c r="G4346" s="360">
        <v>0</v>
      </c>
      <c r="H4346" s="344">
        <v>7.39</v>
      </c>
      <c r="I4346" s="360">
        <v>0</v>
      </c>
      <c r="J4346" s="344">
        <v>7.76</v>
      </c>
      <c r="K4346" s="360">
        <v>0</v>
      </c>
      <c r="L4346" s="344">
        <v>6.88</v>
      </c>
      <c r="M4346" s="360">
        <v>0</v>
      </c>
      <c r="N4346" s="344">
        <v>6.69</v>
      </c>
      <c r="O4346" s="360">
        <v>0</v>
      </c>
      <c r="P4346" s="344">
        <v>8.08</v>
      </c>
      <c r="Q4346" s="360">
        <v>0</v>
      </c>
      <c r="R4346" s="344">
        <v>7.6</v>
      </c>
    </row>
    <row r="4347" spans="1:18">
      <c r="A4347" s="296">
        <v>3807750</v>
      </c>
      <c r="B4347" s="343" t="s">
        <v>4376</v>
      </c>
      <c r="C4347" s="296" t="s">
        <v>105</v>
      </c>
      <c r="D4347" s="344">
        <v>5.22</v>
      </c>
      <c r="E4347" s="360">
        <v>0</v>
      </c>
      <c r="F4347" s="344">
        <v>11.9</v>
      </c>
      <c r="G4347" s="360">
        <v>0</v>
      </c>
      <c r="H4347" s="344">
        <v>10.99</v>
      </c>
      <c r="I4347" s="360">
        <v>0</v>
      </c>
      <c r="J4347" s="344">
        <v>11.78</v>
      </c>
      <c r="K4347" s="360">
        <v>0</v>
      </c>
      <c r="L4347" s="344">
        <v>10.31</v>
      </c>
      <c r="M4347" s="360">
        <v>0</v>
      </c>
      <c r="N4347" s="344">
        <v>10.050000000000001</v>
      </c>
      <c r="O4347" s="360">
        <v>0</v>
      </c>
      <c r="P4347" s="344">
        <v>12.25</v>
      </c>
      <c r="Q4347" s="360">
        <v>0</v>
      </c>
      <c r="R4347" s="344">
        <v>11.37</v>
      </c>
    </row>
    <row r="4348" spans="1:18">
      <c r="A4348" s="296">
        <v>3807751</v>
      </c>
      <c r="B4348" s="343" t="s">
        <v>4377</v>
      </c>
      <c r="C4348" s="296" t="s">
        <v>105</v>
      </c>
      <c r="D4348" s="344">
        <v>6.83</v>
      </c>
      <c r="E4348" s="360">
        <v>0</v>
      </c>
      <c r="F4348" s="344">
        <v>10.98</v>
      </c>
      <c r="G4348" s="360">
        <v>0</v>
      </c>
      <c r="H4348" s="344">
        <v>10.25</v>
      </c>
      <c r="I4348" s="360">
        <v>0</v>
      </c>
      <c r="J4348" s="344">
        <v>10.86</v>
      </c>
      <c r="K4348" s="360">
        <v>0</v>
      </c>
      <c r="L4348" s="344">
        <v>9.58</v>
      </c>
      <c r="M4348" s="360">
        <v>0</v>
      </c>
      <c r="N4348" s="344">
        <v>9.33</v>
      </c>
      <c r="O4348" s="360">
        <v>0</v>
      </c>
      <c r="P4348" s="344">
        <v>11.32</v>
      </c>
      <c r="Q4348" s="360">
        <v>0</v>
      </c>
      <c r="R4348" s="344">
        <v>10.57</v>
      </c>
    </row>
    <row r="4349" spans="1:18">
      <c r="A4349" s="296">
        <v>3806415</v>
      </c>
      <c r="B4349" s="343" t="s">
        <v>4378</v>
      </c>
      <c r="C4349" s="296" t="s">
        <v>222</v>
      </c>
      <c r="D4349" s="344">
        <v>669.64</v>
      </c>
      <c r="E4349" s="360"/>
      <c r="F4349" s="344">
        <v>0</v>
      </c>
      <c r="G4349" s="360"/>
      <c r="H4349" s="344">
        <v>0</v>
      </c>
      <c r="I4349" s="360"/>
      <c r="J4349" s="344">
        <v>0</v>
      </c>
      <c r="K4349" s="360"/>
      <c r="L4349" s="344">
        <v>0</v>
      </c>
      <c r="M4349" s="360"/>
      <c r="N4349" s="344">
        <v>0</v>
      </c>
      <c r="O4349" s="360"/>
      <c r="P4349" s="344">
        <v>0</v>
      </c>
      <c r="Q4349" s="360"/>
      <c r="R4349" s="344">
        <v>0</v>
      </c>
    </row>
    <row r="4350" spans="1:18">
      <c r="A4350" s="296">
        <v>3806416</v>
      </c>
      <c r="B4350" s="343" t="s">
        <v>4379</v>
      </c>
      <c r="C4350" s="296" t="s">
        <v>26</v>
      </c>
      <c r="D4350" s="344">
        <v>83.3</v>
      </c>
      <c r="E4350" s="360"/>
      <c r="F4350" s="344">
        <v>0</v>
      </c>
      <c r="G4350" s="360"/>
      <c r="H4350" s="344">
        <v>0</v>
      </c>
      <c r="I4350" s="360"/>
      <c r="J4350" s="344">
        <v>0</v>
      </c>
      <c r="K4350" s="360"/>
      <c r="L4350" s="344">
        <v>0</v>
      </c>
      <c r="M4350" s="360"/>
      <c r="N4350" s="344">
        <v>0</v>
      </c>
      <c r="O4350" s="360"/>
      <c r="P4350" s="344">
        <v>0</v>
      </c>
      <c r="Q4350" s="360"/>
      <c r="R4350" s="344">
        <v>0</v>
      </c>
    </row>
    <row r="4351" spans="1:18">
      <c r="A4351" s="296">
        <v>3806419</v>
      </c>
      <c r="B4351" s="343" t="s">
        <v>4380</v>
      </c>
      <c r="C4351" s="296" t="s">
        <v>26</v>
      </c>
      <c r="D4351" s="344">
        <v>111.87</v>
      </c>
      <c r="E4351" s="360"/>
      <c r="F4351" s="344">
        <v>0</v>
      </c>
      <c r="G4351" s="360"/>
      <c r="H4351" s="344">
        <v>0</v>
      </c>
      <c r="I4351" s="360"/>
      <c r="J4351" s="344">
        <v>0</v>
      </c>
      <c r="K4351" s="360"/>
      <c r="L4351" s="344">
        <v>0</v>
      </c>
      <c r="M4351" s="360"/>
      <c r="N4351" s="344">
        <v>0</v>
      </c>
      <c r="O4351" s="360"/>
      <c r="P4351" s="344">
        <v>0</v>
      </c>
      <c r="Q4351" s="360"/>
      <c r="R4351" s="344">
        <v>0</v>
      </c>
    </row>
    <row r="4352" spans="1:18">
      <c r="A4352" s="296">
        <v>3806417</v>
      </c>
      <c r="B4352" s="343" t="s">
        <v>4381</v>
      </c>
      <c r="C4352" s="296" t="s">
        <v>26</v>
      </c>
      <c r="D4352" s="344">
        <v>93.9</v>
      </c>
      <c r="E4352" s="360"/>
      <c r="F4352" s="344">
        <v>0</v>
      </c>
      <c r="G4352" s="360"/>
      <c r="H4352" s="344">
        <v>0</v>
      </c>
      <c r="I4352" s="360"/>
      <c r="J4352" s="344">
        <v>0</v>
      </c>
      <c r="K4352" s="360"/>
      <c r="L4352" s="344">
        <v>0</v>
      </c>
      <c r="M4352" s="360"/>
      <c r="N4352" s="344">
        <v>0</v>
      </c>
      <c r="O4352" s="360"/>
      <c r="P4352" s="344">
        <v>0</v>
      </c>
      <c r="Q4352" s="360"/>
      <c r="R4352" s="344">
        <v>0</v>
      </c>
    </row>
    <row r="4353" spans="1:18">
      <c r="A4353" s="296">
        <v>3806418</v>
      </c>
      <c r="B4353" s="343" t="s">
        <v>4382</v>
      </c>
      <c r="C4353" s="296" t="s">
        <v>26</v>
      </c>
      <c r="D4353" s="344">
        <v>110.64</v>
      </c>
      <c r="E4353" s="360"/>
      <c r="F4353" s="344">
        <v>0</v>
      </c>
      <c r="G4353" s="360"/>
      <c r="H4353" s="344">
        <v>0</v>
      </c>
      <c r="I4353" s="360"/>
      <c r="J4353" s="344">
        <v>0</v>
      </c>
      <c r="K4353" s="360"/>
      <c r="L4353" s="344">
        <v>0</v>
      </c>
      <c r="M4353" s="360"/>
      <c r="N4353" s="344">
        <v>0</v>
      </c>
      <c r="O4353" s="360"/>
      <c r="P4353" s="344">
        <v>0</v>
      </c>
      <c r="Q4353" s="360"/>
      <c r="R4353" s="344">
        <v>0</v>
      </c>
    </row>
    <row r="4354" spans="1:18">
      <c r="A4354" s="296">
        <v>3808207</v>
      </c>
      <c r="B4354" s="343" t="s">
        <v>4383</v>
      </c>
      <c r="C4354" s="296" t="s">
        <v>105</v>
      </c>
      <c r="D4354" s="344">
        <v>174.29</v>
      </c>
      <c r="E4354" s="360"/>
      <c r="F4354" s="344">
        <v>0</v>
      </c>
      <c r="G4354" s="360"/>
      <c r="H4354" s="344">
        <v>0</v>
      </c>
      <c r="I4354" s="360"/>
      <c r="J4354" s="344">
        <v>0</v>
      </c>
      <c r="K4354" s="360"/>
      <c r="L4354" s="344">
        <v>0</v>
      </c>
      <c r="M4354" s="360"/>
      <c r="N4354" s="344">
        <v>0</v>
      </c>
      <c r="O4354" s="360"/>
      <c r="P4354" s="344">
        <v>0</v>
      </c>
      <c r="Q4354" s="360"/>
      <c r="R4354" s="344">
        <v>0</v>
      </c>
    </row>
    <row r="4355" spans="1:18">
      <c r="A4355" s="296">
        <v>3806400</v>
      </c>
      <c r="B4355" s="343" t="s">
        <v>4384</v>
      </c>
      <c r="C4355" s="296" t="s">
        <v>26</v>
      </c>
      <c r="D4355" s="344">
        <v>159488.63</v>
      </c>
      <c r="E4355" s="360">
        <v>0</v>
      </c>
      <c r="F4355" s="344">
        <v>14.86</v>
      </c>
      <c r="G4355" s="360">
        <v>0</v>
      </c>
      <c r="H4355" s="344">
        <v>20.11</v>
      </c>
      <c r="I4355" s="360">
        <v>0</v>
      </c>
      <c r="J4355" s="344">
        <v>16.350000000000001</v>
      </c>
      <c r="K4355" s="360">
        <v>0</v>
      </c>
      <c r="L4355" s="344">
        <v>16.62</v>
      </c>
      <c r="M4355" s="360">
        <v>0</v>
      </c>
      <c r="N4355" s="344">
        <v>15.54</v>
      </c>
      <c r="O4355" s="360">
        <v>0</v>
      </c>
      <c r="P4355" s="344">
        <v>17.63</v>
      </c>
      <c r="Q4355" s="360">
        <v>0</v>
      </c>
      <c r="R4355" s="344">
        <v>19.149999999999999</v>
      </c>
    </row>
    <row r="4356" spans="1:18">
      <c r="A4356" s="296">
        <v>3806399</v>
      </c>
      <c r="B4356" s="343" t="s">
        <v>4385</v>
      </c>
      <c r="C4356" s="296" t="s">
        <v>26</v>
      </c>
      <c r="D4356" s="344">
        <v>226632.51</v>
      </c>
      <c r="E4356" s="360">
        <v>0.19650000000000001</v>
      </c>
      <c r="F4356" s="344">
        <v>15.83</v>
      </c>
      <c r="G4356" s="360">
        <v>0</v>
      </c>
      <c r="H4356" s="344">
        <v>18.22</v>
      </c>
      <c r="I4356" s="360">
        <v>0.1608</v>
      </c>
      <c r="J4356" s="344">
        <v>14.76</v>
      </c>
      <c r="K4356" s="360">
        <v>0</v>
      </c>
      <c r="L4356" s="344">
        <v>15.95</v>
      </c>
      <c r="M4356" s="360">
        <v>0</v>
      </c>
      <c r="N4356" s="344">
        <v>15.36</v>
      </c>
      <c r="O4356" s="360">
        <v>0</v>
      </c>
      <c r="P4356" s="344">
        <v>15.42</v>
      </c>
      <c r="Q4356" s="360">
        <v>0</v>
      </c>
      <c r="R4356" s="344">
        <v>17.89</v>
      </c>
    </row>
    <row r="4357" spans="1:18">
      <c r="A4357" s="296">
        <v>3806387</v>
      </c>
      <c r="B4357" s="343" t="s">
        <v>4386</v>
      </c>
      <c r="C4357" s="296" t="s">
        <v>26</v>
      </c>
      <c r="D4357" s="344">
        <v>284142.86</v>
      </c>
      <c r="E4357" s="360">
        <v>0</v>
      </c>
      <c r="F4357" s="344">
        <v>16.309999999999999</v>
      </c>
      <c r="G4357" s="360">
        <v>0</v>
      </c>
      <c r="H4357" s="344">
        <v>22.25</v>
      </c>
      <c r="I4357" s="360">
        <v>0</v>
      </c>
      <c r="J4357" s="344">
        <v>18.68</v>
      </c>
      <c r="K4357" s="360">
        <v>0</v>
      </c>
      <c r="L4357" s="344">
        <v>18.309999999999999</v>
      </c>
      <c r="M4357" s="360">
        <v>0</v>
      </c>
      <c r="N4357" s="344">
        <v>17.07</v>
      </c>
      <c r="O4357" s="360">
        <v>0</v>
      </c>
      <c r="P4357" s="344">
        <v>19.87</v>
      </c>
      <c r="Q4357" s="360">
        <v>0</v>
      </c>
      <c r="R4357" s="344">
        <v>21.08</v>
      </c>
    </row>
    <row r="4358" spans="1:18">
      <c r="A4358" s="296">
        <v>3806397</v>
      </c>
      <c r="B4358" s="343" t="s">
        <v>4387</v>
      </c>
      <c r="C4358" s="296" t="s">
        <v>26</v>
      </c>
      <c r="D4358" s="344">
        <v>380359.17</v>
      </c>
      <c r="E4358" s="360">
        <v>4.3200000000000002E-2</v>
      </c>
      <c r="F4358" s="344">
        <v>31.35</v>
      </c>
      <c r="G4358" s="360">
        <v>0</v>
      </c>
      <c r="H4358" s="344">
        <v>39.99</v>
      </c>
      <c r="I4358" s="360">
        <v>3.4500000000000003E-2</v>
      </c>
      <c r="J4358" s="344">
        <v>30.05</v>
      </c>
      <c r="K4358" s="360">
        <v>0</v>
      </c>
      <c r="L4358" s="344">
        <v>33.94</v>
      </c>
      <c r="M4358" s="360">
        <v>0</v>
      </c>
      <c r="N4358" s="344">
        <v>32.159999999999997</v>
      </c>
      <c r="O4358" s="360">
        <v>0</v>
      </c>
      <c r="P4358" s="344">
        <v>33.19</v>
      </c>
      <c r="Q4358" s="360">
        <v>0</v>
      </c>
      <c r="R4358" s="344">
        <v>38.68</v>
      </c>
    </row>
    <row r="4359" spans="1:18">
      <c r="A4359" s="296">
        <v>3806396</v>
      </c>
      <c r="B4359" s="343" t="s">
        <v>4388</v>
      </c>
      <c r="C4359" s="296" t="s">
        <v>26</v>
      </c>
      <c r="D4359" s="344">
        <v>437651.54</v>
      </c>
      <c r="E4359" s="360">
        <v>0</v>
      </c>
      <c r="F4359" s="344">
        <v>31.17</v>
      </c>
      <c r="G4359" s="360">
        <v>0</v>
      </c>
      <c r="H4359" s="344">
        <v>41.3</v>
      </c>
      <c r="I4359" s="360">
        <v>0</v>
      </c>
      <c r="J4359" s="344">
        <v>31.25</v>
      </c>
      <c r="K4359" s="360">
        <v>0</v>
      </c>
      <c r="L4359" s="344">
        <v>34.58</v>
      </c>
      <c r="M4359" s="360">
        <v>0</v>
      </c>
      <c r="N4359" s="344">
        <v>32.54</v>
      </c>
      <c r="O4359" s="360">
        <v>0</v>
      </c>
      <c r="P4359" s="344">
        <v>34.659999999999997</v>
      </c>
      <c r="Q4359" s="360">
        <v>0</v>
      </c>
      <c r="R4359" s="344">
        <v>39.65</v>
      </c>
    </row>
    <row r="4360" spans="1:18">
      <c r="A4360" s="296">
        <v>3816118</v>
      </c>
      <c r="B4360" s="343" t="s">
        <v>4389</v>
      </c>
      <c r="C4360" s="296" t="s">
        <v>105</v>
      </c>
      <c r="D4360" s="344">
        <v>99.89</v>
      </c>
      <c r="E4360" s="360">
        <v>0.1249</v>
      </c>
      <c r="F4360" s="344">
        <v>11.17</v>
      </c>
      <c r="G4360" s="360">
        <v>0</v>
      </c>
      <c r="H4360" s="344">
        <v>13.39</v>
      </c>
      <c r="I4360" s="360">
        <v>0.1031</v>
      </c>
      <c r="J4360" s="344">
        <v>10.71</v>
      </c>
      <c r="K4360" s="360">
        <v>0</v>
      </c>
      <c r="L4360" s="344">
        <v>11.6</v>
      </c>
      <c r="M4360" s="360">
        <v>0</v>
      </c>
      <c r="N4360" s="344">
        <v>11.09</v>
      </c>
      <c r="O4360" s="360">
        <v>0</v>
      </c>
      <c r="P4360" s="344">
        <v>11.3</v>
      </c>
      <c r="Q4360" s="360">
        <v>0</v>
      </c>
      <c r="R4360" s="344">
        <v>12.94</v>
      </c>
    </row>
    <row r="4361" spans="1:18">
      <c r="A4361" s="296">
        <v>3816117</v>
      </c>
      <c r="B4361" s="343" t="s">
        <v>4390</v>
      </c>
      <c r="C4361" s="296" t="s">
        <v>105</v>
      </c>
      <c r="D4361" s="344">
        <v>91.7</v>
      </c>
      <c r="E4361" s="360">
        <v>0</v>
      </c>
      <c r="F4361" s="344">
        <v>10.99</v>
      </c>
      <c r="G4361" s="360">
        <v>0</v>
      </c>
      <c r="H4361" s="344">
        <v>14.7</v>
      </c>
      <c r="I4361" s="360">
        <v>0</v>
      </c>
      <c r="J4361" s="344">
        <v>11.91</v>
      </c>
      <c r="K4361" s="360">
        <v>0</v>
      </c>
      <c r="L4361" s="344">
        <v>12.24</v>
      </c>
      <c r="M4361" s="360">
        <v>0</v>
      </c>
      <c r="N4361" s="344">
        <v>11.47</v>
      </c>
      <c r="O4361" s="360">
        <v>0</v>
      </c>
      <c r="P4361" s="344">
        <v>12.77</v>
      </c>
      <c r="Q4361" s="360">
        <v>0</v>
      </c>
      <c r="R4361" s="344">
        <v>13.91</v>
      </c>
    </row>
    <row r="4362" spans="1:18">
      <c r="A4362" s="296">
        <v>3806386</v>
      </c>
      <c r="B4362" s="343" t="s">
        <v>4391</v>
      </c>
      <c r="C4362" s="296" t="s">
        <v>105</v>
      </c>
      <c r="D4362" s="344">
        <v>680.64</v>
      </c>
      <c r="E4362" s="360">
        <v>7.7100000000000002E-2</v>
      </c>
      <c r="F4362" s="344">
        <v>17.809999999999999</v>
      </c>
      <c r="G4362" s="360">
        <v>0</v>
      </c>
      <c r="H4362" s="344">
        <v>22.14</v>
      </c>
      <c r="I4362" s="360">
        <v>6.2300000000000001E-2</v>
      </c>
      <c r="J4362" s="344">
        <v>17.079999999999998</v>
      </c>
      <c r="K4362" s="360">
        <v>0</v>
      </c>
      <c r="L4362" s="344">
        <v>18.96</v>
      </c>
      <c r="M4362" s="360">
        <v>0</v>
      </c>
      <c r="N4362" s="344">
        <v>18.03</v>
      </c>
      <c r="O4362" s="360">
        <v>0</v>
      </c>
      <c r="P4362" s="344">
        <v>18.5</v>
      </c>
      <c r="Q4362" s="360">
        <v>0</v>
      </c>
      <c r="R4362" s="344">
        <v>21.42</v>
      </c>
    </row>
    <row r="4363" spans="1:18">
      <c r="A4363" s="296">
        <v>3816196</v>
      </c>
      <c r="B4363" s="343" t="s">
        <v>4392</v>
      </c>
      <c r="C4363" s="296" t="s">
        <v>222</v>
      </c>
      <c r="D4363" s="344">
        <v>929.56</v>
      </c>
      <c r="E4363" s="360">
        <v>0</v>
      </c>
      <c r="F4363" s="344">
        <v>17.63</v>
      </c>
      <c r="G4363" s="360">
        <v>0</v>
      </c>
      <c r="H4363" s="344">
        <v>23.45</v>
      </c>
      <c r="I4363" s="360">
        <v>0</v>
      </c>
      <c r="J4363" s="344">
        <v>18.28</v>
      </c>
      <c r="K4363" s="360">
        <v>0</v>
      </c>
      <c r="L4363" s="344">
        <v>19.600000000000001</v>
      </c>
      <c r="M4363" s="360">
        <v>0</v>
      </c>
      <c r="N4363" s="344">
        <v>18.41</v>
      </c>
      <c r="O4363" s="360">
        <v>0</v>
      </c>
      <c r="P4363" s="344">
        <v>19.97</v>
      </c>
      <c r="Q4363" s="360">
        <v>0</v>
      </c>
      <c r="R4363" s="344">
        <v>22.39</v>
      </c>
    </row>
    <row r="4364" spans="1:18">
      <c r="A4364" s="296">
        <v>3806426</v>
      </c>
      <c r="B4364" s="343" t="s">
        <v>4393</v>
      </c>
      <c r="C4364" s="296" t="s">
        <v>4394</v>
      </c>
      <c r="D4364" s="344">
        <v>59.48</v>
      </c>
      <c r="E4364" s="360">
        <v>8.43E-2</v>
      </c>
      <c r="F4364" s="344">
        <v>34.78</v>
      </c>
      <c r="G4364" s="360">
        <v>0</v>
      </c>
      <c r="H4364" s="344">
        <v>43.09</v>
      </c>
      <c r="I4364" s="360">
        <v>6.8000000000000005E-2</v>
      </c>
      <c r="J4364" s="344">
        <v>33.19</v>
      </c>
      <c r="K4364" s="360">
        <v>0</v>
      </c>
      <c r="L4364" s="344">
        <v>36.89</v>
      </c>
      <c r="M4364" s="360">
        <v>0</v>
      </c>
      <c r="N4364" s="344">
        <v>35.119999999999997</v>
      </c>
      <c r="O4364" s="360">
        <v>0</v>
      </c>
      <c r="P4364" s="344">
        <v>35.97</v>
      </c>
      <c r="Q4364" s="360">
        <v>0</v>
      </c>
      <c r="R4364" s="344">
        <v>41.76</v>
      </c>
    </row>
    <row r="4365" spans="1:18">
      <c r="A4365" s="296">
        <v>3806401</v>
      </c>
      <c r="B4365" s="343" t="s">
        <v>4395</v>
      </c>
      <c r="C4365" s="296" t="s">
        <v>26</v>
      </c>
      <c r="D4365" s="344">
        <v>17522.439999999999</v>
      </c>
      <c r="E4365" s="360">
        <v>0</v>
      </c>
      <c r="F4365" s="344">
        <v>34.17</v>
      </c>
      <c r="G4365" s="360">
        <v>0</v>
      </c>
      <c r="H4365" s="344">
        <v>45.51</v>
      </c>
      <c r="I4365" s="360">
        <v>0</v>
      </c>
      <c r="J4365" s="344">
        <v>35.36</v>
      </c>
      <c r="K4365" s="360">
        <v>0</v>
      </c>
      <c r="L4365" s="344">
        <v>37.979999999999997</v>
      </c>
      <c r="M4365" s="360">
        <v>0</v>
      </c>
      <c r="N4365" s="344">
        <v>35.68</v>
      </c>
      <c r="O4365" s="360">
        <v>0</v>
      </c>
      <c r="P4365" s="344">
        <v>38.729999999999997</v>
      </c>
      <c r="Q4365" s="360">
        <v>0</v>
      </c>
      <c r="R4365" s="344">
        <v>43.5</v>
      </c>
    </row>
    <row r="4366" spans="1:18">
      <c r="A4366" s="296">
        <v>3806423</v>
      </c>
      <c r="B4366" s="343" t="s">
        <v>4396</v>
      </c>
      <c r="C4366" s="296" t="s">
        <v>26</v>
      </c>
      <c r="D4366" s="344">
        <v>12039.26</v>
      </c>
      <c r="E4366" s="360">
        <v>0.22259999999999999</v>
      </c>
      <c r="F4366" s="344">
        <v>13.87</v>
      </c>
      <c r="G4366" s="360">
        <v>0</v>
      </c>
      <c r="H4366" s="344">
        <v>15.52</v>
      </c>
      <c r="I4366" s="360">
        <v>0.1888</v>
      </c>
      <c r="J4366" s="344">
        <v>13.14</v>
      </c>
      <c r="K4366" s="360">
        <v>0</v>
      </c>
      <c r="L4366" s="344">
        <v>13.74</v>
      </c>
      <c r="M4366" s="360">
        <v>0</v>
      </c>
      <c r="N4366" s="344">
        <v>13.3</v>
      </c>
      <c r="O4366" s="360">
        <v>0</v>
      </c>
      <c r="P4366" s="344">
        <v>13.29</v>
      </c>
      <c r="Q4366" s="360">
        <v>0</v>
      </c>
      <c r="R4366" s="344">
        <v>15.09</v>
      </c>
    </row>
    <row r="4367" spans="1:18">
      <c r="A4367" s="296">
        <v>3806421</v>
      </c>
      <c r="B4367" s="343" t="s">
        <v>4397</v>
      </c>
      <c r="C4367" s="296" t="s">
        <v>26</v>
      </c>
      <c r="D4367" s="344">
        <v>5861.73</v>
      </c>
      <c r="E4367" s="360">
        <v>0</v>
      </c>
      <c r="F4367" s="344">
        <v>13.26</v>
      </c>
      <c r="G4367" s="360">
        <v>0</v>
      </c>
      <c r="H4367" s="344">
        <v>17.940000000000001</v>
      </c>
      <c r="I4367" s="360">
        <v>0</v>
      </c>
      <c r="J4367" s="344">
        <v>15.31</v>
      </c>
      <c r="K4367" s="360">
        <v>0</v>
      </c>
      <c r="L4367" s="344">
        <v>14.83</v>
      </c>
      <c r="M4367" s="360">
        <v>0</v>
      </c>
      <c r="N4367" s="344">
        <v>13.86</v>
      </c>
      <c r="O4367" s="360">
        <v>0</v>
      </c>
      <c r="P4367" s="344">
        <v>16.05</v>
      </c>
      <c r="Q4367" s="360">
        <v>0</v>
      </c>
      <c r="R4367" s="344">
        <v>16.829999999999998</v>
      </c>
    </row>
    <row r="4368" spans="1:18">
      <c r="A4368" s="296">
        <v>3806422</v>
      </c>
      <c r="B4368" s="343" t="s">
        <v>4398</v>
      </c>
      <c r="C4368" s="296" t="s">
        <v>26</v>
      </c>
      <c r="D4368" s="344">
        <v>10835.36</v>
      </c>
      <c r="E4368" s="360">
        <v>0.1444</v>
      </c>
      <c r="F4368" s="344">
        <v>20.77</v>
      </c>
      <c r="G4368" s="360">
        <v>0</v>
      </c>
      <c r="H4368" s="344">
        <v>24.62</v>
      </c>
      <c r="I4368" s="360">
        <v>0.11899999999999999</v>
      </c>
      <c r="J4368" s="344">
        <v>19.760000000000002</v>
      </c>
      <c r="K4368" s="360">
        <v>0</v>
      </c>
      <c r="L4368" s="344">
        <v>21.38</v>
      </c>
      <c r="M4368" s="360">
        <v>0</v>
      </c>
      <c r="N4368" s="344">
        <v>20.51</v>
      </c>
      <c r="O4368" s="360">
        <v>0</v>
      </c>
      <c r="P4368" s="344">
        <v>20.77</v>
      </c>
      <c r="Q4368" s="360">
        <v>0</v>
      </c>
      <c r="R4368" s="344">
        <v>23.89</v>
      </c>
    </row>
    <row r="4369" spans="1:18">
      <c r="A4369" s="296">
        <v>3806425</v>
      </c>
      <c r="B4369" s="343" t="s">
        <v>4399</v>
      </c>
      <c r="C4369" s="296" t="s">
        <v>26</v>
      </c>
      <c r="D4369" s="344">
        <v>3323.18</v>
      </c>
      <c r="E4369" s="360">
        <v>0</v>
      </c>
      <c r="F4369" s="344">
        <v>20.16</v>
      </c>
      <c r="G4369" s="360">
        <v>0</v>
      </c>
      <c r="H4369" s="344">
        <v>27.04</v>
      </c>
      <c r="I4369" s="360">
        <v>0</v>
      </c>
      <c r="J4369" s="344">
        <v>21.93</v>
      </c>
      <c r="K4369" s="360">
        <v>0</v>
      </c>
      <c r="L4369" s="344">
        <v>22.47</v>
      </c>
      <c r="M4369" s="360">
        <v>0</v>
      </c>
      <c r="N4369" s="344">
        <v>21.07</v>
      </c>
      <c r="O4369" s="360">
        <v>0</v>
      </c>
      <c r="P4369" s="344">
        <v>23.53</v>
      </c>
      <c r="Q4369" s="360">
        <v>0</v>
      </c>
      <c r="R4369" s="344">
        <v>25.63</v>
      </c>
    </row>
    <row r="4370" spans="1:18">
      <c r="A4370" s="296">
        <v>3806424</v>
      </c>
      <c r="B4370" s="343" t="s">
        <v>4400</v>
      </c>
      <c r="C4370" s="296" t="s">
        <v>26</v>
      </c>
      <c r="D4370" s="344">
        <v>5538.32</v>
      </c>
      <c r="E4370" s="360">
        <v>0.10059999999999999</v>
      </c>
      <c r="F4370" s="344">
        <v>13.53</v>
      </c>
      <c r="G4370" s="360">
        <v>0</v>
      </c>
      <c r="H4370" s="344">
        <v>16.63</v>
      </c>
      <c r="I4370" s="360">
        <v>8.0600000000000005E-2</v>
      </c>
      <c r="J4370" s="344">
        <v>12.78</v>
      </c>
      <c r="K4370" s="360">
        <v>0</v>
      </c>
      <c r="L4370" s="344">
        <v>14.26</v>
      </c>
      <c r="M4370" s="360">
        <v>0</v>
      </c>
      <c r="N4370" s="344">
        <v>13.59</v>
      </c>
      <c r="O4370" s="360">
        <v>0</v>
      </c>
      <c r="P4370" s="344">
        <v>13.88</v>
      </c>
      <c r="Q4370" s="360">
        <v>0</v>
      </c>
      <c r="R4370" s="344">
        <v>16.21</v>
      </c>
    </row>
    <row r="4371" spans="1:18">
      <c r="A4371" s="296">
        <v>3806420</v>
      </c>
      <c r="B4371" s="343" t="s">
        <v>4401</v>
      </c>
      <c r="C4371" s="296" t="s">
        <v>26</v>
      </c>
      <c r="D4371" s="344">
        <v>5129.03</v>
      </c>
      <c r="E4371" s="360">
        <v>0</v>
      </c>
      <c r="F4371" s="344">
        <v>58.9</v>
      </c>
      <c r="G4371" s="360">
        <v>0</v>
      </c>
      <c r="H4371" s="344">
        <v>61.56</v>
      </c>
      <c r="I4371" s="360">
        <v>0</v>
      </c>
      <c r="J4371" s="344">
        <v>49.84</v>
      </c>
      <c r="K4371" s="360">
        <v>0</v>
      </c>
      <c r="L4371" s="344">
        <v>43.79</v>
      </c>
      <c r="M4371" s="360">
        <v>0</v>
      </c>
      <c r="N4371" s="344">
        <v>50.14</v>
      </c>
      <c r="O4371" s="360">
        <v>0</v>
      </c>
      <c r="P4371" s="344">
        <v>58.45</v>
      </c>
      <c r="Q4371" s="360">
        <v>0</v>
      </c>
      <c r="R4371" s="344">
        <v>60.91</v>
      </c>
    </row>
    <row r="4372" spans="1:18">
      <c r="A4372" s="296">
        <v>3806405</v>
      </c>
      <c r="B4372" s="343" t="s">
        <v>4402</v>
      </c>
      <c r="C4372" s="296" t="s">
        <v>26</v>
      </c>
      <c r="D4372" s="344">
        <v>139.30000000000001</v>
      </c>
      <c r="E4372" s="360">
        <v>0</v>
      </c>
      <c r="F4372" s="344">
        <v>45.75</v>
      </c>
      <c r="G4372" s="360">
        <v>0</v>
      </c>
      <c r="H4372" s="344">
        <v>47.36</v>
      </c>
      <c r="I4372" s="360">
        <v>0</v>
      </c>
      <c r="J4372" s="344">
        <v>38.520000000000003</v>
      </c>
      <c r="K4372" s="360">
        <v>0</v>
      </c>
      <c r="L4372" s="344">
        <v>33.4</v>
      </c>
      <c r="M4372" s="360">
        <v>0</v>
      </c>
      <c r="N4372" s="344">
        <v>38.630000000000003</v>
      </c>
      <c r="O4372" s="360">
        <v>0</v>
      </c>
      <c r="P4372" s="344">
        <v>45.24</v>
      </c>
      <c r="Q4372" s="360">
        <v>0</v>
      </c>
      <c r="R4372" s="344">
        <v>46.9</v>
      </c>
    </row>
    <row r="4373" spans="1:18">
      <c r="A4373" s="296">
        <v>3806404</v>
      </c>
      <c r="B4373" s="343" t="s">
        <v>4403</v>
      </c>
      <c r="C4373" s="296" t="s">
        <v>222</v>
      </c>
      <c r="D4373" s="344">
        <v>135.79</v>
      </c>
      <c r="E4373" s="360">
        <v>0</v>
      </c>
      <c r="F4373" s="344">
        <v>12.71</v>
      </c>
      <c r="G4373" s="360">
        <v>0</v>
      </c>
      <c r="H4373" s="344">
        <v>17.059999999999999</v>
      </c>
      <c r="I4373" s="360">
        <v>0</v>
      </c>
      <c r="J4373" s="344">
        <v>13.43</v>
      </c>
      <c r="K4373" s="360">
        <v>0</v>
      </c>
      <c r="L4373" s="344">
        <v>14.16</v>
      </c>
      <c r="M4373" s="360">
        <v>0</v>
      </c>
      <c r="N4373" s="344">
        <v>13.28</v>
      </c>
      <c r="O4373" s="360">
        <v>0</v>
      </c>
      <c r="P4373" s="344">
        <v>14.68</v>
      </c>
      <c r="Q4373" s="360">
        <v>0</v>
      </c>
      <c r="R4373" s="344">
        <v>16.32</v>
      </c>
    </row>
    <row r="4374" spans="1:18">
      <c r="A4374" s="296">
        <v>3806406</v>
      </c>
      <c r="B4374" s="343" t="s">
        <v>4404</v>
      </c>
      <c r="C4374" s="296" t="s">
        <v>105</v>
      </c>
      <c r="D4374" s="344">
        <v>5.99</v>
      </c>
      <c r="E4374" s="360">
        <v>0</v>
      </c>
      <c r="F4374" s="344">
        <v>10.41</v>
      </c>
      <c r="G4374" s="360">
        <v>0</v>
      </c>
      <c r="H4374" s="344">
        <v>14.02</v>
      </c>
      <c r="I4374" s="360">
        <v>0</v>
      </c>
      <c r="J4374" s="344">
        <v>11.23</v>
      </c>
      <c r="K4374" s="360">
        <v>0</v>
      </c>
      <c r="L4374" s="344">
        <v>11.61</v>
      </c>
      <c r="M4374" s="360">
        <v>0</v>
      </c>
      <c r="N4374" s="344">
        <v>10.88</v>
      </c>
      <c r="O4374" s="360">
        <v>0</v>
      </c>
      <c r="P4374" s="344">
        <v>12.18</v>
      </c>
      <c r="Q4374" s="360">
        <v>0</v>
      </c>
      <c r="R4374" s="344">
        <v>13.38</v>
      </c>
    </row>
    <row r="4375" spans="1:18">
      <c r="A4375" s="296">
        <v>3806403</v>
      </c>
      <c r="B4375" s="343" t="s">
        <v>4405</v>
      </c>
      <c r="C4375" s="296" t="s">
        <v>1461</v>
      </c>
      <c r="D4375" s="344">
        <v>9.1999999999999993</v>
      </c>
      <c r="E4375" s="360">
        <v>0</v>
      </c>
      <c r="F4375" s="344">
        <v>17.37</v>
      </c>
      <c r="G4375" s="360">
        <v>0</v>
      </c>
      <c r="H4375" s="344">
        <v>23.2</v>
      </c>
      <c r="I4375" s="360">
        <v>0</v>
      </c>
      <c r="J4375" s="344">
        <v>17.89</v>
      </c>
      <c r="K4375" s="360">
        <v>0</v>
      </c>
      <c r="L4375" s="344">
        <v>19.32</v>
      </c>
      <c r="M4375" s="360">
        <v>0</v>
      </c>
      <c r="N4375" s="344">
        <v>18.14</v>
      </c>
      <c r="O4375" s="360">
        <v>0</v>
      </c>
      <c r="P4375" s="344">
        <v>19.72</v>
      </c>
      <c r="Q4375" s="360">
        <v>0</v>
      </c>
      <c r="R4375" s="344">
        <v>22.25</v>
      </c>
    </row>
    <row r="4376" spans="1:18">
      <c r="A4376" s="296">
        <v>3806402</v>
      </c>
      <c r="B4376" s="343" t="s">
        <v>4406</v>
      </c>
      <c r="C4376" s="296" t="s">
        <v>1461</v>
      </c>
      <c r="D4376" s="344">
        <v>2.4</v>
      </c>
      <c r="E4376" s="360">
        <v>0</v>
      </c>
      <c r="F4376" s="344">
        <v>11.36</v>
      </c>
      <c r="G4376" s="360">
        <v>0</v>
      </c>
      <c r="H4376" s="344">
        <v>15.27</v>
      </c>
      <c r="I4376" s="360">
        <v>0</v>
      </c>
      <c r="J4376" s="344">
        <v>12.09</v>
      </c>
      <c r="K4376" s="360">
        <v>0</v>
      </c>
      <c r="L4376" s="344">
        <v>12.69</v>
      </c>
      <c r="M4376" s="360">
        <v>0</v>
      </c>
      <c r="N4376" s="344">
        <v>11.88</v>
      </c>
      <c r="O4376" s="360">
        <v>0</v>
      </c>
      <c r="P4376" s="344">
        <v>13.19</v>
      </c>
      <c r="Q4376" s="360">
        <v>0</v>
      </c>
      <c r="R4376" s="344">
        <v>14.6</v>
      </c>
    </row>
    <row r="4377" spans="1:18">
      <c r="A4377" s="296">
        <v>3806407</v>
      </c>
      <c r="B4377" s="343" t="s">
        <v>4407</v>
      </c>
      <c r="C4377" s="296" t="s">
        <v>105</v>
      </c>
      <c r="D4377" s="344">
        <v>182.58</v>
      </c>
      <c r="E4377" s="360">
        <v>0</v>
      </c>
      <c r="F4377" s="344">
        <v>9.06</v>
      </c>
      <c r="G4377" s="360">
        <v>0</v>
      </c>
      <c r="H4377" s="344">
        <v>12.24</v>
      </c>
      <c r="I4377" s="360">
        <v>0</v>
      </c>
      <c r="J4377" s="344">
        <v>9.89</v>
      </c>
      <c r="K4377" s="360">
        <v>0</v>
      </c>
      <c r="L4377" s="344">
        <v>10.14</v>
      </c>
      <c r="M4377" s="360">
        <v>0</v>
      </c>
      <c r="N4377" s="344">
        <v>9.48</v>
      </c>
      <c r="O4377" s="360">
        <v>0</v>
      </c>
      <c r="P4377" s="344">
        <v>10.69</v>
      </c>
      <c r="Q4377" s="360">
        <v>0</v>
      </c>
      <c r="R4377" s="344">
        <v>11.67</v>
      </c>
    </row>
    <row r="4378" spans="1:18">
      <c r="A4378" s="296">
        <v>3808043</v>
      </c>
      <c r="B4378" s="343" t="s">
        <v>4408</v>
      </c>
      <c r="C4378" s="296" t="s">
        <v>1461</v>
      </c>
      <c r="D4378" s="344">
        <v>4.4000000000000004</v>
      </c>
      <c r="E4378" s="360">
        <v>0</v>
      </c>
      <c r="F4378" s="344">
        <v>16.07</v>
      </c>
      <c r="G4378" s="360">
        <v>0</v>
      </c>
      <c r="H4378" s="344">
        <v>21.48</v>
      </c>
      <c r="I4378" s="360">
        <v>0</v>
      </c>
      <c r="J4378" s="344">
        <v>16.61</v>
      </c>
      <c r="K4378" s="360">
        <v>0</v>
      </c>
      <c r="L4378" s="344">
        <v>17.899999999999999</v>
      </c>
      <c r="M4378" s="360">
        <v>0</v>
      </c>
      <c r="N4378" s="344">
        <v>16.79</v>
      </c>
      <c r="O4378" s="360">
        <v>0</v>
      </c>
      <c r="P4378" s="344">
        <v>18.29</v>
      </c>
      <c r="Q4378" s="360">
        <v>0</v>
      </c>
      <c r="R4378" s="344">
        <v>20.61</v>
      </c>
    </row>
    <row r="4379" spans="1:18">
      <c r="A4379" s="296">
        <v>3806431</v>
      </c>
      <c r="B4379" s="343" t="s">
        <v>4409</v>
      </c>
      <c r="C4379" s="296" t="s">
        <v>26</v>
      </c>
      <c r="D4379" s="344">
        <v>5546.41</v>
      </c>
      <c r="E4379" s="360">
        <v>0</v>
      </c>
      <c r="F4379" s="344">
        <v>14.39</v>
      </c>
      <c r="G4379" s="360">
        <v>0</v>
      </c>
      <c r="H4379" s="344">
        <v>19.54</v>
      </c>
      <c r="I4379" s="360">
        <v>0</v>
      </c>
      <c r="J4379" s="344">
        <v>16.13</v>
      </c>
      <c r="K4379" s="360">
        <v>0</v>
      </c>
      <c r="L4379" s="344">
        <v>16.11</v>
      </c>
      <c r="M4379" s="360">
        <v>0</v>
      </c>
      <c r="N4379" s="344">
        <v>15.05</v>
      </c>
      <c r="O4379" s="360">
        <v>0</v>
      </c>
      <c r="P4379" s="344">
        <v>17.27</v>
      </c>
      <c r="Q4379" s="360">
        <v>0</v>
      </c>
      <c r="R4379" s="344">
        <v>18.559999999999999</v>
      </c>
    </row>
    <row r="4380" spans="1:18">
      <c r="A4380" s="296">
        <v>3806432</v>
      </c>
      <c r="B4380" s="343" t="s">
        <v>4410</v>
      </c>
      <c r="C4380" s="296" t="s">
        <v>26</v>
      </c>
      <c r="D4380" s="344">
        <v>2902.59</v>
      </c>
      <c r="E4380" s="360">
        <v>0</v>
      </c>
      <c r="F4380" s="344">
        <v>12.09</v>
      </c>
      <c r="G4380" s="360">
        <v>0</v>
      </c>
      <c r="H4380" s="344">
        <v>16.5</v>
      </c>
      <c r="I4380" s="360">
        <v>0</v>
      </c>
      <c r="J4380" s="344">
        <v>13.93</v>
      </c>
      <c r="K4380" s="360">
        <v>0</v>
      </c>
      <c r="L4380" s="344">
        <v>13.56</v>
      </c>
      <c r="M4380" s="360">
        <v>0</v>
      </c>
      <c r="N4380" s="344">
        <v>12.65</v>
      </c>
      <c r="O4380" s="360">
        <v>0</v>
      </c>
      <c r="P4380" s="344">
        <v>14.77</v>
      </c>
      <c r="Q4380" s="360">
        <v>0</v>
      </c>
      <c r="R4380" s="344">
        <v>15.62</v>
      </c>
    </row>
    <row r="4381" spans="1:18">
      <c r="A4381" s="296">
        <v>3806429</v>
      </c>
      <c r="B4381" s="343" t="s">
        <v>4411</v>
      </c>
      <c r="C4381" s="296" t="s">
        <v>222</v>
      </c>
      <c r="D4381" s="344">
        <v>19.760000000000002</v>
      </c>
      <c r="E4381" s="360">
        <v>0</v>
      </c>
      <c r="F4381" s="344">
        <v>19.05</v>
      </c>
      <c r="G4381" s="360">
        <v>0</v>
      </c>
      <c r="H4381" s="344">
        <v>25.68</v>
      </c>
      <c r="I4381" s="360">
        <v>0</v>
      </c>
      <c r="J4381" s="344">
        <v>20.59</v>
      </c>
      <c r="K4381" s="360">
        <v>0</v>
      </c>
      <c r="L4381" s="344">
        <v>21.27</v>
      </c>
      <c r="M4381" s="360">
        <v>0</v>
      </c>
      <c r="N4381" s="344">
        <v>19.91</v>
      </c>
      <c r="O4381" s="360">
        <v>0</v>
      </c>
      <c r="P4381" s="344">
        <v>22.31</v>
      </c>
      <c r="Q4381" s="360">
        <v>0</v>
      </c>
      <c r="R4381" s="344">
        <v>24.49</v>
      </c>
    </row>
    <row r="4382" spans="1:18">
      <c r="A4382" s="296">
        <v>3806430</v>
      </c>
      <c r="B4382" s="343" t="s">
        <v>4412</v>
      </c>
      <c r="C4382" s="296" t="s">
        <v>222</v>
      </c>
      <c r="D4382" s="344">
        <v>12.51</v>
      </c>
      <c r="E4382" s="360">
        <v>0</v>
      </c>
      <c r="F4382" s="344">
        <v>17.28</v>
      </c>
      <c r="G4382" s="360">
        <v>0</v>
      </c>
      <c r="H4382" s="344">
        <v>23.52</v>
      </c>
      <c r="I4382" s="360">
        <v>0</v>
      </c>
      <c r="J4382" s="344">
        <v>19.62</v>
      </c>
      <c r="K4382" s="360">
        <v>0</v>
      </c>
      <c r="L4382" s="344">
        <v>19.37</v>
      </c>
      <c r="M4382" s="360">
        <v>0</v>
      </c>
      <c r="N4382" s="344">
        <v>18.07</v>
      </c>
      <c r="O4382" s="360">
        <v>0</v>
      </c>
      <c r="P4382" s="344">
        <v>20.92</v>
      </c>
      <c r="Q4382" s="360">
        <v>0</v>
      </c>
      <c r="R4382" s="344">
        <v>22.31</v>
      </c>
    </row>
    <row r="4383" spans="1:18">
      <c r="A4383" s="296">
        <v>3806428</v>
      </c>
      <c r="B4383" s="343" t="s">
        <v>4413</v>
      </c>
      <c r="C4383" s="296" t="s">
        <v>222</v>
      </c>
      <c r="D4383" s="344">
        <v>45.7</v>
      </c>
      <c r="E4383" s="360">
        <v>0</v>
      </c>
      <c r="F4383" s="344">
        <v>14.98</v>
      </c>
      <c r="G4383" s="360">
        <v>0</v>
      </c>
      <c r="H4383" s="344">
        <v>20.49</v>
      </c>
      <c r="I4383" s="360">
        <v>0</v>
      </c>
      <c r="J4383" s="344">
        <v>17.420000000000002</v>
      </c>
      <c r="K4383" s="360">
        <v>0</v>
      </c>
      <c r="L4383" s="344">
        <v>16.82</v>
      </c>
      <c r="M4383" s="360">
        <v>0</v>
      </c>
      <c r="N4383" s="344">
        <v>15.67</v>
      </c>
      <c r="O4383" s="360">
        <v>0</v>
      </c>
      <c r="P4383" s="344">
        <v>18.420000000000002</v>
      </c>
      <c r="Q4383" s="360">
        <v>0</v>
      </c>
      <c r="R4383" s="344">
        <v>19.37</v>
      </c>
    </row>
    <row r="4384" spans="1:18">
      <c r="A4384" s="296">
        <v>3816198</v>
      </c>
      <c r="B4384" s="343" t="s">
        <v>4414</v>
      </c>
      <c r="C4384" s="296" t="s">
        <v>222</v>
      </c>
      <c r="D4384" s="344">
        <v>66.38</v>
      </c>
      <c r="E4384" s="360">
        <v>0</v>
      </c>
      <c r="F4384" s="344">
        <v>21.88</v>
      </c>
      <c r="G4384" s="360">
        <v>0</v>
      </c>
      <c r="H4384" s="344">
        <v>29.59</v>
      </c>
      <c r="I4384" s="360">
        <v>0</v>
      </c>
      <c r="J4384" s="344">
        <v>24.03</v>
      </c>
      <c r="K4384" s="360">
        <v>0</v>
      </c>
      <c r="L4384" s="344">
        <v>24.46</v>
      </c>
      <c r="M4384" s="360">
        <v>0</v>
      </c>
      <c r="N4384" s="344">
        <v>22.87</v>
      </c>
      <c r="O4384" s="360">
        <v>0</v>
      </c>
      <c r="P4384" s="344">
        <v>25.91</v>
      </c>
      <c r="Q4384" s="360">
        <v>0</v>
      </c>
      <c r="R4384" s="344">
        <v>28.17</v>
      </c>
    </row>
    <row r="4385" spans="1:18">
      <c r="A4385" s="296">
        <v>3816197</v>
      </c>
      <c r="B4385" s="343" t="s">
        <v>4415</v>
      </c>
      <c r="C4385" s="296" t="s">
        <v>222</v>
      </c>
      <c r="D4385" s="344">
        <v>60.84</v>
      </c>
      <c r="E4385" s="360">
        <v>0</v>
      </c>
      <c r="F4385" s="344">
        <v>19.8</v>
      </c>
      <c r="G4385" s="360">
        <v>0</v>
      </c>
      <c r="H4385" s="344">
        <v>26.91</v>
      </c>
      <c r="I4385" s="360">
        <v>0</v>
      </c>
      <c r="J4385" s="344">
        <v>22.36</v>
      </c>
      <c r="K4385" s="360">
        <v>0</v>
      </c>
      <c r="L4385" s="344">
        <v>22.18</v>
      </c>
      <c r="M4385" s="360">
        <v>0</v>
      </c>
      <c r="N4385" s="344">
        <v>20.7</v>
      </c>
      <c r="O4385" s="360">
        <v>0</v>
      </c>
      <c r="P4385" s="344">
        <v>23.87</v>
      </c>
      <c r="Q4385" s="360">
        <v>0</v>
      </c>
      <c r="R4385" s="344">
        <v>25.54</v>
      </c>
    </row>
    <row r="4386" spans="1:18">
      <c r="A4386" s="296">
        <v>3806410</v>
      </c>
      <c r="B4386" s="343" t="s">
        <v>4416</v>
      </c>
      <c r="C4386" s="296" t="s">
        <v>1461</v>
      </c>
      <c r="D4386" s="344">
        <v>67.63</v>
      </c>
      <c r="E4386" s="360">
        <v>0</v>
      </c>
      <c r="F4386" s="344">
        <v>17.55</v>
      </c>
      <c r="G4386" s="360">
        <v>0</v>
      </c>
      <c r="H4386" s="344">
        <v>23.95</v>
      </c>
      <c r="I4386" s="360">
        <v>0</v>
      </c>
      <c r="J4386" s="344">
        <v>20.2</v>
      </c>
      <c r="K4386" s="360">
        <v>0</v>
      </c>
      <c r="L4386" s="344">
        <v>19.690000000000001</v>
      </c>
      <c r="M4386" s="360">
        <v>0</v>
      </c>
      <c r="N4386" s="344">
        <v>18.350000000000001</v>
      </c>
      <c r="O4386" s="360">
        <v>0</v>
      </c>
      <c r="P4386" s="344">
        <v>21.43</v>
      </c>
      <c r="Q4386" s="360">
        <v>0</v>
      </c>
      <c r="R4386" s="344">
        <v>22.67</v>
      </c>
    </row>
    <row r="4387" spans="1:18">
      <c r="A4387" s="296">
        <v>3806411</v>
      </c>
      <c r="B4387" s="343" t="s">
        <v>4417</v>
      </c>
      <c r="C4387" s="296" t="s">
        <v>3221</v>
      </c>
      <c r="D4387" s="344">
        <v>856.28</v>
      </c>
      <c r="E4387" s="360">
        <v>0</v>
      </c>
      <c r="F4387" s="344">
        <v>24.34</v>
      </c>
      <c r="G4387" s="360">
        <v>0</v>
      </c>
      <c r="H4387" s="344">
        <v>32.909999999999997</v>
      </c>
      <c r="I4387" s="360">
        <v>0</v>
      </c>
      <c r="J4387" s="344">
        <v>26.72</v>
      </c>
      <c r="K4387" s="360">
        <v>0</v>
      </c>
      <c r="L4387" s="344">
        <v>27.21</v>
      </c>
      <c r="M4387" s="360">
        <v>0</v>
      </c>
      <c r="N4387" s="344">
        <v>25.45</v>
      </c>
      <c r="O4387" s="360">
        <v>0</v>
      </c>
      <c r="P4387" s="344">
        <v>28.8</v>
      </c>
      <c r="Q4387" s="360">
        <v>0</v>
      </c>
      <c r="R4387" s="344">
        <v>31.33</v>
      </c>
    </row>
    <row r="4388" spans="1:18">
      <c r="A4388" s="296">
        <v>3815644</v>
      </c>
      <c r="B4388" s="343" t="s">
        <v>4418</v>
      </c>
      <c r="C4388" s="296" t="s">
        <v>26</v>
      </c>
      <c r="D4388" s="344">
        <v>106.65</v>
      </c>
      <c r="E4388" s="360">
        <v>0</v>
      </c>
      <c r="F4388" s="344">
        <v>11.59</v>
      </c>
      <c r="G4388" s="360">
        <v>0</v>
      </c>
      <c r="H4388" s="344">
        <v>15.61</v>
      </c>
      <c r="I4388" s="360">
        <v>0</v>
      </c>
      <c r="J4388" s="344">
        <v>12.45</v>
      </c>
      <c r="K4388" s="360">
        <v>0</v>
      </c>
      <c r="L4388" s="344">
        <v>12.95</v>
      </c>
      <c r="M4388" s="360">
        <v>0</v>
      </c>
      <c r="N4388" s="344">
        <v>12.12</v>
      </c>
      <c r="O4388" s="360">
        <v>0</v>
      </c>
      <c r="P4388" s="344">
        <v>13.54</v>
      </c>
      <c r="Q4388" s="360">
        <v>0</v>
      </c>
      <c r="R4388" s="344">
        <v>14.9</v>
      </c>
    </row>
    <row r="4389" spans="1:18">
      <c r="A4389" s="296">
        <v>3815643</v>
      </c>
      <c r="B4389" s="343" t="s">
        <v>4419</v>
      </c>
      <c r="C4389" s="296" t="s">
        <v>26</v>
      </c>
      <c r="D4389" s="344">
        <v>102.61</v>
      </c>
      <c r="E4389" s="360">
        <v>0</v>
      </c>
      <c r="F4389" s="344">
        <v>9.2899999999999991</v>
      </c>
      <c r="G4389" s="360">
        <v>0</v>
      </c>
      <c r="H4389" s="344">
        <v>12.58</v>
      </c>
      <c r="I4389" s="360">
        <v>0</v>
      </c>
      <c r="J4389" s="344">
        <v>10.25</v>
      </c>
      <c r="K4389" s="360">
        <v>0</v>
      </c>
      <c r="L4389" s="344">
        <v>10.4</v>
      </c>
      <c r="M4389" s="360">
        <v>0</v>
      </c>
      <c r="N4389" s="344">
        <v>9.7200000000000006</v>
      </c>
      <c r="O4389" s="360">
        <v>0</v>
      </c>
      <c r="P4389" s="344">
        <v>11.04</v>
      </c>
      <c r="Q4389" s="360">
        <v>0</v>
      </c>
      <c r="R4389" s="344">
        <v>11.97</v>
      </c>
    </row>
    <row r="4390" spans="1:18">
      <c r="A4390" s="296">
        <v>3815706</v>
      </c>
      <c r="B4390" s="343" t="s">
        <v>4420</v>
      </c>
      <c r="C4390" s="296" t="s">
        <v>105</v>
      </c>
      <c r="D4390" s="344">
        <v>134.08000000000001</v>
      </c>
      <c r="E4390" s="360">
        <v>0</v>
      </c>
      <c r="F4390" s="344">
        <v>16.3</v>
      </c>
      <c r="G4390" s="360">
        <v>0</v>
      </c>
      <c r="H4390" s="344">
        <v>21.82</v>
      </c>
      <c r="I4390" s="360">
        <v>0</v>
      </c>
      <c r="J4390" s="344">
        <v>16.97</v>
      </c>
      <c r="K4390" s="360">
        <v>0</v>
      </c>
      <c r="L4390" s="344">
        <v>18.16</v>
      </c>
      <c r="M4390" s="360">
        <v>0</v>
      </c>
      <c r="N4390" s="344">
        <v>17.03</v>
      </c>
      <c r="O4390" s="360">
        <v>0</v>
      </c>
      <c r="P4390" s="344">
        <v>18.64</v>
      </c>
      <c r="Q4390" s="360">
        <v>0</v>
      </c>
      <c r="R4390" s="344">
        <v>20.91</v>
      </c>
    </row>
    <row r="4391" spans="1:18">
      <c r="A4391" s="296">
        <v>3815597</v>
      </c>
      <c r="B4391" s="343" t="s">
        <v>4421</v>
      </c>
      <c r="C4391" s="296" t="s">
        <v>105</v>
      </c>
      <c r="D4391" s="344">
        <v>125.89</v>
      </c>
      <c r="E4391" s="360">
        <v>0</v>
      </c>
      <c r="F4391" s="344">
        <v>12.88</v>
      </c>
      <c r="G4391" s="360">
        <v>0</v>
      </c>
      <c r="H4391" s="344">
        <v>17.309999999999999</v>
      </c>
      <c r="I4391" s="360">
        <v>0</v>
      </c>
      <c r="J4391" s="344">
        <v>13.7</v>
      </c>
      <c r="K4391" s="360">
        <v>0</v>
      </c>
      <c r="L4391" s="344">
        <v>14.36</v>
      </c>
      <c r="M4391" s="360">
        <v>0</v>
      </c>
      <c r="N4391" s="344">
        <v>13.46</v>
      </c>
      <c r="O4391" s="360">
        <v>0</v>
      </c>
      <c r="P4391" s="344">
        <v>14.94</v>
      </c>
      <c r="Q4391" s="360">
        <v>0</v>
      </c>
      <c r="R4391" s="344">
        <v>16.55</v>
      </c>
    </row>
    <row r="4392" spans="1:18">
      <c r="A4392" s="296">
        <v>3815600</v>
      </c>
      <c r="B4392" s="343" t="s">
        <v>4422</v>
      </c>
      <c r="C4392" s="296" t="s">
        <v>1461</v>
      </c>
      <c r="D4392" s="344">
        <v>75.08</v>
      </c>
      <c r="E4392" s="360">
        <v>0</v>
      </c>
      <c r="F4392" s="344">
        <v>10.58</v>
      </c>
      <c r="G4392" s="360">
        <v>0</v>
      </c>
      <c r="H4392" s="344">
        <v>14.27</v>
      </c>
      <c r="I4392" s="360">
        <v>0</v>
      </c>
      <c r="J4392" s="344">
        <v>11.5</v>
      </c>
      <c r="K4392" s="360">
        <v>0</v>
      </c>
      <c r="L4392" s="344">
        <v>11.81</v>
      </c>
      <c r="M4392" s="360">
        <v>0</v>
      </c>
      <c r="N4392" s="344">
        <v>11.06</v>
      </c>
      <c r="O4392" s="360">
        <v>0</v>
      </c>
      <c r="P4392" s="344">
        <v>12.44</v>
      </c>
      <c r="Q4392" s="360">
        <v>0</v>
      </c>
      <c r="R4392" s="344">
        <v>13.61</v>
      </c>
    </row>
    <row r="4393" spans="1:18">
      <c r="A4393" s="296">
        <v>3815601</v>
      </c>
      <c r="B4393" s="343" t="s">
        <v>4423</v>
      </c>
      <c r="C4393" s="296" t="s">
        <v>1461</v>
      </c>
      <c r="D4393" s="344">
        <v>70.97</v>
      </c>
      <c r="E4393" s="360">
        <v>0</v>
      </c>
      <c r="F4393" s="344">
        <v>17.54</v>
      </c>
      <c r="G4393" s="360">
        <v>0</v>
      </c>
      <c r="H4393" s="344">
        <v>23.45</v>
      </c>
      <c r="I4393" s="360">
        <v>0</v>
      </c>
      <c r="J4393" s="344">
        <v>18.16</v>
      </c>
      <c r="K4393" s="360">
        <v>0</v>
      </c>
      <c r="L4393" s="344">
        <v>19.52</v>
      </c>
      <c r="M4393" s="360">
        <v>0</v>
      </c>
      <c r="N4393" s="344">
        <v>18.32</v>
      </c>
      <c r="O4393" s="360">
        <v>0</v>
      </c>
      <c r="P4393" s="344">
        <v>19.98</v>
      </c>
      <c r="Q4393" s="360">
        <v>0</v>
      </c>
      <c r="R4393" s="344">
        <v>22.48</v>
      </c>
    </row>
    <row r="4394" spans="1:18">
      <c r="A4394" s="296">
        <v>3815599</v>
      </c>
      <c r="B4394" s="343" t="s">
        <v>4424</v>
      </c>
      <c r="C4394" s="296" t="s">
        <v>1461</v>
      </c>
      <c r="D4394" s="344">
        <v>27.39</v>
      </c>
      <c r="E4394" s="360">
        <v>0</v>
      </c>
      <c r="F4394" s="344">
        <v>15.75</v>
      </c>
      <c r="G4394" s="360">
        <v>0</v>
      </c>
      <c r="H4394" s="344">
        <v>21.26</v>
      </c>
      <c r="I4394" s="360">
        <v>0</v>
      </c>
      <c r="J4394" s="344">
        <v>17.149999999999999</v>
      </c>
      <c r="K4394" s="360">
        <v>0</v>
      </c>
      <c r="L4394" s="344">
        <v>17.59</v>
      </c>
      <c r="M4394" s="360">
        <v>0</v>
      </c>
      <c r="N4394" s="344">
        <v>16.45</v>
      </c>
      <c r="O4394" s="360">
        <v>0</v>
      </c>
      <c r="P4394" s="344">
        <v>18.55</v>
      </c>
      <c r="Q4394" s="360">
        <v>0</v>
      </c>
      <c r="R4394" s="344">
        <v>20.27</v>
      </c>
    </row>
    <row r="4395" spans="1:18">
      <c r="A4395" s="296">
        <v>3806414</v>
      </c>
      <c r="B4395" s="343" t="s">
        <v>4425</v>
      </c>
      <c r="C4395" s="296" t="s">
        <v>222</v>
      </c>
      <c r="D4395" s="344">
        <v>605.27</v>
      </c>
      <c r="E4395" s="360">
        <v>0</v>
      </c>
      <c r="F4395" s="344">
        <v>13.45</v>
      </c>
      <c r="G4395" s="360">
        <v>0</v>
      </c>
      <c r="H4395" s="344">
        <v>18.23</v>
      </c>
      <c r="I4395" s="360">
        <v>0</v>
      </c>
      <c r="J4395" s="344">
        <v>14.95</v>
      </c>
      <c r="K4395" s="360">
        <v>0</v>
      </c>
      <c r="L4395" s="344">
        <v>15.04</v>
      </c>
      <c r="M4395" s="360">
        <v>0</v>
      </c>
      <c r="N4395" s="344">
        <v>14.05</v>
      </c>
      <c r="O4395" s="360">
        <v>0</v>
      </c>
      <c r="P4395" s="344">
        <v>16.05</v>
      </c>
      <c r="Q4395" s="360">
        <v>0</v>
      </c>
      <c r="R4395" s="344">
        <v>17.329999999999998</v>
      </c>
    </row>
    <row r="4396" spans="1:18">
      <c r="A4396" s="296">
        <v>3806409</v>
      </c>
      <c r="B4396" s="343" t="s">
        <v>4426</v>
      </c>
      <c r="C4396" s="296" t="s">
        <v>105</v>
      </c>
      <c r="D4396" s="344">
        <v>64.040000000000006</v>
      </c>
      <c r="E4396" s="360">
        <v>0</v>
      </c>
      <c r="F4396" s="344">
        <v>20.350000000000001</v>
      </c>
      <c r="G4396" s="360">
        <v>0</v>
      </c>
      <c r="H4396" s="344">
        <v>27.33</v>
      </c>
      <c r="I4396" s="360">
        <v>0</v>
      </c>
      <c r="J4396" s="344">
        <v>21.56</v>
      </c>
      <c r="K4396" s="360">
        <v>0</v>
      </c>
      <c r="L4396" s="344">
        <v>22.68</v>
      </c>
      <c r="M4396" s="360">
        <v>0</v>
      </c>
      <c r="N4396" s="344">
        <v>21.25</v>
      </c>
      <c r="O4396" s="360">
        <v>0</v>
      </c>
      <c r="P4396" s="344">
        <v>23.54</v>
      </c>
      <c r="Q4396" s="360">
        <v>0</v>
      </c>
      <c r="R4396" s="344">
        <v>26.13</v>
      </c>
    </row>
    <row r="4397" spans="1:18">
      <c r="A4397" s="296">
        <v>3815602</v>
      </c>
      <c r="B4397" s="343" t="s">
        <v>4427</v>
      </c>
      <c r="C4397" s="296" t="s">
        <v>105</v>
      </c>
      <c r="D4397" s="344">
        <v>33.22</v>
      </c>
      <c r="E4397" s="360">
        <v>0</v>
      </c>
      <c r="F4397" s="344">
        <v>18.149999999999999</v>
      </c>
      <c r="G4397" s="360">
        <v>0</v>
      </c>
      <c r="H4397" s="344">
        <v>24.48</v>
      </c>
      <c r="I4397" s="360">
        <v>0</v>
      </c>
      <c r="J4397" s="344">
        <v>19.72</v>
      </c>
      <c r="K4397" s="360">
        <v>0</v>
      </c>
      <c r="L4397" s="344">
        <v>20.27</v>
      </c>
      <c r="M4397" s="360">
        <v>0</v>
      </c>
      <c r="N4397" s="344">
        <v>18.97</v>
      </c>
      <c r="O4397" s="360">
        <v>0</v>
      </c>
      <c r="P4397" s="344">
        <v>21.34</v>
      </c>
      <c r="Q4397" s="360">
        <v>0</v>
      </c>
      <c r="R4397" s="344">
        <v>23.34</v>
      </c>
    </row>
    <row r="4398" spans="1:18">
      <c r="A4398" s="296">
        <v>4011444</v>
      </c>
      <c r="B4398" s="343" t="s">
        <v>4428</v>
      </c>
      <c r="C4398" s="296" t="s">
        <v>4394</v>
      </c>
      <c r="D4398" s="344">
        <v>182.6</v>
      </c>
      <c r="E4398" s="360">
        <v>0</v>
      </c>
      <c r="F4398" s="344">
        <v>15.9</v>
      </c>
      <c r="G4398" s="360">
        <v>0</v>
      </c>
      <c r="H4398" s="344">
        <v>21.52</v>
      </c>
      <c r="I4398" s="360">
        <v>0</v>
      </c>
      <c r="J4398" s="344">
        <v>17.559999999999999</v>
      </c>
      <c r="K4398" s="360">
        <v>0</v>
      </c>
      <c r="L4398" s="344">
        <v>17.78</v>
      </c>
      <c r="M4398" s="360">
        <v>0</v>
      </c>
      <c r="N4398" s="344">
        <v>16.62</v>
      </c>
      <c r="O4398" s="360">
        <v>0</v>
      </c>
      <c r="P4398" s="344">
        <v>18.899999999999999</v>
      </c>
      <c r="Q4398" s="360">
        <v>0</v>
      </c>
      <c r="R4398" s="344">
        <v>20.47</v>
      </c>
    </row>
    <row r="4399" spans="1:18">
      <c r="A4399" s="296">
        <v>4011443</v>
      </c>
      <c r="B4399" s="343" t="s">
        <v>4429</v>
      </c>
      <c r="C4399" s="296" t="s">
        <v>4394</v>
      </c>
      <c r="D4399" s="344">
        <v>116.18</v>
      </c>
      <c r="E4399" s="360">
        <v>0</v>
      </c>
      <c r="F4399" s="344">
        <v>22.69</v>
      </c>
      <c r="G4399" s="360">
        <v>0</v>
      </c>
      <c r="H4399" s="344">
        <v>30.48</v>
      </c>
      <c r="I4399" s="360">
        <v>0</v>
      </c>
      <c r="J4399" s="344">
        <v>24.08</v>
      </c>
      <c r="K4399" s="360">
        <v>0</v>
      </c>
      <c r="L4399" s="344">
        <v>25.3</v>
      </c>
      <c r="M4399" s="360">
        <v>0</v>
      </c>
      <c r="N4399" s="344">
        <v>23.72</v>
      </c>
      <c r="O4399" s="360">
        <v>0</v>
      </c>
      <c r="P4399" s="344">
        <v>26.27</v>
      </c>
      <c r="Q4399" s="360">
        <v>0</v>
      </c>
      <c r="R4399" s="344">
        <v>29.13</v>
      </c>
    </row>
    <row r="4400" spans="1:18">
      <c r="A4400" s="296">
        <v>4011446</v>
      </c>
      <c r="B4400" s="343" t="s">
        <v>4430</v>
      </c>
      <c r="C4400" s="296" t="s">
        <v>4394</v>
      </c>
      <c r="D4400" s="344">
        <v>173.91</v>
      </c>
      <c r="E4400" s="360">
        <v>0</v>
      </c>
      <c r="F4400" s="344">
        <v>136.97</v>
      </c>
      <c r="G4400" s="360">
        <v>0</v>
      </c>
      <c r="H4400" s="344">
        <v>123.57</v>
      </c>
      <c r="I4400" s="360">
        <v>0</v>
      </c>
      <c r="J4400" s="344">
        <v>107.83</v>
      </c>
      <c r="K4400" s="360">
        <v>0</v>
      </c>
      <c r="L4400" s="344">
        <v>75.83</v>
      </c>
      <c r="M4400" s="360">
        <v>0</v>
      </c>
      <c r="N4400" s="344">
        <v>102.82</v>
      </c>
      <c r="O4400" s="360">
        <v>0</v>
      </c>
      <c r="P4400" s="344">
        <v>129.24</v>
      </c>
      <c r="Q4400" s="360">
        <v>0</v>
      </c>
      <c r="R4400" s="344">
        <v>124.36</v>
      </c>
    </row>
    <row r="4401" spans="1:18">
      <c r="A4401" s="296">
        <v>4011445</v>
      </c>
      <c r="B4401" s="343" t="s">
        <v>4431</v>
      </c>
      <c r="C4401" s="296" t="s">
        <v>4394</v>
      </c>
      <c r="D4401" s="344">
        <v>106.04</v>
      </c>
      <c r="E4401" s="360">
        <v>0</v>
      </c>
      <c r="F4401" s="344">
        <v>123.82</v>
      </c>
      <c r="G4401" s="360">
        <v>0</v>
      </c>
      <c r="H4401" s="344">
        <v>109.37</v>
      </c>
      <c r="I4401" s="360">
        <v>0</v>
      </c>
      <c r="J4401" s="344">
        <v>96.51</v>
      </c>
      <c r="K4401" s="360">
        <v>0</v>
      </c>
      <c r="L4401" s="344">
        <v>65.44</v>
      </c>
      <c r="M4401" s="360">
        <v>0</v>
      </c>
      <c r="N4401" s="344">
        <v>91.31</v>
      </c>
      <c r="O4401" s="360">
        <v>0</v>
      </c>
      <c r="P4401" s="344">
        <v>116.03</v>
      </c>
      <c r="Q4401" s="360">
        <v>0</v>
      </c>
      <c r="R4401" s="344">
        <v>110.35</v>
      </c>
    </row>
    <row r="4402" spans="1:18">
      <c r="A4402" s="296">
        <v>4011448</v>
      </c>
      <c r="B4402" s="343" t="s">
        <v>4432</v>
      </c>
      <c r="C4402" s="296" t="s">
        <v>4394</v>
      </c>
      <c r="D4402" s="344">
        <v>176.53</v>
      </c>
      <c r="E4402" s="360">
        <v>0</v>
      </c>
      <c r="F4402" s="344">
        <v>18.88</v>
      </c>
      <c r="G4402" s="360">
        <v>0</v>
      </c>
      <c r="H4402" s="344">
        <v>22.26</v>
      </c>
      <c r="I4402" s="360">
        <v>0</v>
      </c>
      <c r="J4402" s="344">
        <v>19.32</v>
      </c>
      <c r="K4402" s="360">
        <v>0</v>
      </c>
      <c r="L4402" s="344">
        <v>18.760000000000002</v>
      </c>
      <c r="M4402" s="360">
        <v>0</v>
      </c>
      <c r="N4402" s="344">
        <v>19.809999999999999</v>
      </c>
      <c r="O4402" s="360">
        <v>0</v>
      </c>
      <c r="P4402" s="344">
        <v>19.3</v>
      </c>
      <c r="Q4402" s="360">
        <v>0</v>
      </c>
      <c r="R4402" s="344">
        <v>19.329999999999998</v>
      </c>
    </row>
    <row r="4403" spans="1:18">
      <c r="A4403" s="296">
        <v>4011447</v>
      </c>
      <c r="B4403" s="343" t="s">
        <v>4433</v>
      </c>
      <c r="C4403" s="296" t="s">
        <v>4394</v>
      </c>
      <c r="D4403" s="344">
        <v>106.74</v>
      </c>
      <c r="E4403" s="360">
        <v>0</v>
      </c>
      <c r="F4403" s="344">
        <v>7.27</v>
      </c>
      <c r="G4403" s="360">
        <v>0</v>
      </c>
      <c r="H4403" s="344">
        <v>8.0399999999999991</v>
      </c>
      <c r="I4403" s="360">
        <v>0</v>
      </c>
      <c r="J4403" s="344">
        <v>7.13</v>
      </c>
      <c r="K4403" s="360">
        <v>0</v>
      </c>
      <c r="L4403" s="344">
        <v>6.48</v>
      </c>
      <c r="M4403" s="360">
        <v>0</v>
      </c>
      <c r="N4403" s="344">
        <v>6.17</v>
      </c>
      <c r="O4403" s="360">
        <v>0</v>
      </c>
      <c r="P4403" s="344">
        <v>7.44</v>
      </c>
      <c r="Q4403" s="360">
        <v>0</v>
      </c>
      <c r="R4403" s="344">
        <v>6.79</v>
      </c>
    </row>
    <row r="4404" spans="1:18">
      <c r="A4404" s="296">
        <v>4011450</v>
      </c>
      <c r="B4404" s="343" t="s">
        <v>4434</v>
      </c>
      <c r="C4404" s="296" t="s">
        <v>4394</v>
      </c>
      <c r="D4404" s="344">
        <v>181.36</v>
      </c>
      <c r="E4404" s="360">
        <v>0</v>
      </c>
      <c r="F4404" s="344">
        <v>10.23</v>
      </c>
      <c r="G4404" s="360">
        <v>0</v>
      </c>
      <c r="H4404" s="344">
        <v>12.04</v>
      </c>
      <c r="I4404" s="360">
        <v>0</v>
      </c>
      <c r="J4404" s="344">
        <v>9.9499999999999993</v>
      </c>
      <c r="K4404" s="360">
        <v>0</v>
      </c>
      <c r="L4404" s="344">
        <v>9.8699999999999992</v>
      </c>
      <c r="M4404" s="360">
        <v>0</v>
      </c>
      <c r="N4404" s="344">
        <v>9.3699999999999992</v>
      </c>
      <c r="O4404" s="360">
        <v>0</v>
      </c>
      <c r="P4404" s="344">
        <v>10.69</v>
      </c>
      <c r="Q4404" s="360">
        <v>0</v>
      </c>
      <c r="R4404" s="344">
        <v>10.76</v>
      </c>
    </row>
    <row r="4405" spans="1:18">
      <c r="A4405" s="296">
        <v>4011449</v>
      </c>
      <c r="B4405" s="343" t="s">
        <v>4435</v>
      </c>
      <c r="C4405" s="296" t="s">
        <v>4394</v>
      </c>
      <c r="D4405" s="344">
        <v>112.81</v>
      </c>
      <c r="E4405" s="360">
        <v>0</v>
      </c>
      <c r="F4405" s="344">
        <v>20.87</v>
      </c>
      <c r="G4405" s="360">
        <v>0</v>
      </c>
      <c r="H4405" s="344">
        <v>24.34</v>
      </c>
      <c r="I4405" s="360">
        <v>0</v>
      </c>
      <c r="J4405" s="344">
        <v>21.31</v>
      </c>
      <c r="K4405" s="360">
        <v>0</v>
      </c>
      <c r="L4405" s="344">
        <v>20.440000000000001</v>
      </c>
      <c r="M4405" s="360">
        <v>0</v>
      </c>
      <c r="N4405" s="344">
        <v>21.42</v>
      </c>
      <c r="O4405" s="360">
        <v>0</v>
      </c>
      <c r="P4405" s="344">
        <v>21.31</v>
      </c>
      <c r="Q4405" s="360">
        <v>0</v>
      </c>
      <c r="R4405" s="344">
        <v>21.01</v>
      </c>
    </row>
    <row r="4406" spans="1:18">
      <c r="A4406" s="296">
        <v>4011452</v>
      </c>
      <c r="B4406" s="343" t="s">
        <v>4436</v>
      </c>
      <c r="C4406" s="296" t="s">
        <v>4394</v>
      </c>
      <c r="D4406" s="344">
        <v>184.49</v>
      </c>
      <c r="E4406" s="360">
        <v>0</v>
      </c>
      <c r="F4406" s="344">
        <v>9.2200000000000006</v>
      </c>
      <c r="G4406" s="360">
        <v>0</v>
      </c>
      <c r="H4406" s="344">
        <v>10.06</v>
      </c>
      <c r="I4406" s="360">
        <v>0</v>
      </c>
      <c r="J4406" s="344">
        <v>9.06</v>
      </c>
      <c r="K4406" s="360">
        <v>0</v>
      </c>
      <c r="L4406" s="344">
        <v>8.11</v>
      </c>
      <c r="M4406" s="360">
        <v>0</v>
      </c>
      <c r="N4406" s="344">
        <v>7.71</v>
      </c>
      <c r="O4406" s="360">
        <v>0</v>
      </c>
      <c r="P4406" s="344">
        <v>9.4</v>
      </c>
      <c r="Q4406" s="360">
        <v>0</v>
      </c>
      <c r="R4406" s="344">
        <v>8.43</v>
      </c>
    </row>
    <row r="4407" spans="1:18">
      <c r="A4407" s="296">
        <v>4011451</v>
      </c>
      <c r="B4407" s="343" t="s">
        <v>4437</v>
      </c>
      <c r="C4407" s="296" t="s">
        <v>4394</v>
      </c>
      <c r="D4407" s="344">
        <v>116.82</v>
      </c>
      <c r="E4407" s="360">
        <v>0</v>
      </c>
      <c r="F4407" s="344">
        <v>12.06</v>
      </c>
      <c r="G4407" s="360">
        <v>0</v>
      </c>
      <c r="H4407" s="344">
        <v>13.95</v>
      </c>
      <c r="I4407" s="360">
        <v>0</v>
      </c>
      <c r="J4407" s="344">
        <v>11.77</v>
      </c>
      <c r="K4407" s="360">
        <v>0</v>
      </c>
      <c r="L4407" s="344">
        <v>11.42</v>
      </c>
      <c r="M4407" s="360">
        <v>0</v>
      </c>
      <c r="N4407" s="344">
        <v>10.84</v>
      </c>
      <c r="O4407" s="360">
        <v>0</v>
      </c>
      <c r="P4407" s="344">
        <v>12.55</v>
      </c>
      <c r="Q4407" s="360">
        <v>0</v>
      </c>
      <c r="R4407" s="344">
        <v>12.3</v>
      </c>
    </row>
    <row r="4408" spans="1:18">
      <c r="A4408" s="296">
        <v>4011219</v>
      </c>
      <c r="B4408" s="343" t="s">
        <v>4438</v>
      </c>
      <c r="C4408" s="296" t="s">
        <v>222</v>
      </c>
      <c r="D4408" s="344">
        <v>14.78</v>
      </c>
      <c r="E4408" s="360">
        <v>0</v>
      </c>
      <c r="F4408" s="344">
        <v>26.69</v>
      </c>
      <c r="G4408" s="360">
        <v>0</v>
      </c>
      <c r="H4408" s="344">
        <v>30.05</v>
      </c>
      <c r="I4408" s="360">
        <v>0</v>
      </c>
      <c r="J4408" s="344">
        <v>27.09</v>
      </c>
      <c r="K4408" s="360">
        <v>0</v>
      </c>
      <c r="L4408" s="344">
        <v>24.91</v>
      </c>
      <c r="M4408" s="360">
        <v>0</v>
      </c>
      <c r="N4408" s="344">
        <v>25.74</v>
      </c>
      <c r="O4408" s="360">
        <v>0</v>
      </c>
      <c r="P4408" s="344">
        <v>27.06</v>
      </c>
      <c r="Q4408" s="360">
        <v>0</v>
      </c>
      <c r="R4408" s="344">
        <v>25.34</v>
      </c>
    </row>
    <row r="4409" spans="1:18">
      <c r="A4409" s="296">
        <v>4011291</v>
      </c>
      <c r="B4409" s="343" t="s">
        <v>4439</v>
      </c>
      <c r="C4409" s="296" t="s">
        <v>222</v>
      </c>
      <c r="D4409" s="344">
        <v>61.25</v>
      </c>
      <c r="E4409" s="360">
        <v>0</v>
      </c>
      <c r="F4409" s="344">
        <v>15.1</v>
      </c>
      <c r="G4409" s="360">
        <v>0</v>
      </c>
      <c r="H4409" s="344">
        <v>15.84</v>
      </c>
      <c r="I4409" s="360">
        <v>0</v>
      </c>
      <c r="J4409" s="344">
        <v>14.9</v>
      </c>
      <c r="K4409" s="360">
        <v>0</v>
      </c>
      <c r="L4409" s="344">
        <v>12.64</v>
      </c>
      <c r="M4409" s="360">
        <v>0</v>
      </c>
      <c r="N4409" s="344">
        <v>12.1</v>
      </c>
      <c r="O4409" s="360">
        <v>0</v>
      </c>
      <c r="P4409" s="344">
        <v>15.2</v>
      </c>
      <c r="Q4409" s="360">
        <v>0</v>
      </c>
      <c r="R4409" s="344">
        <v>12.82</v>
      </c>
    </row>
    <row r="4410" spans="1:18">
      <c r="A4410" s="296">
        <v>4011287</v>
      </c>
      <c r="B4410" s="343" t="s">
        <v>4440</v>
      </c>
      <c r="C4410" s="296" t="s">
        <v>222</v>
      </c>
      <c r="D4410" s="344">
        <v>52.83</v>
      </c>
      <c r="E4410" s="360">
        <v>0</v>
      </c>
      <c r="F4410" s="344">
        <v>17.54</v>
      </c>
      <c r="G4410" s="360">
        <v>0</v>
      </c>
      <c r="H4410" s="344">
        <v>19.38</v>
      </c>
      <c r="I4410" s="360">
        <v>0</v>
      </c>
      <c r="J4410" s="344">
        <v>17.22</v>
      </c>
      <c r="K4410" s="360">
        <v>0</v>
      </c>
      <c r="L4410" s="344">
        <v>15.67</v>
      </c>
      <c r="M4410" s="360">
        <v>0</v>
      </c>
      <c r="N4410" s="344">
        <v>14.95</v>
      </c>
      <c r="O4410" s="360">
        <v>0</v>
      </c>
      <c r="P4410" s="344">
        <v>17.96</v>
      </c>
      <c r="Q4410" s="360">
        <v>0</v>
      </c>
      <c r="R4410" s="344">
        <v>16.440000000000001</v>
      </c>
    </row>
    <row r="4411" spans="1:18">
      <c r="A4411" s="296">
        <v>4011305</v>
      </c>
      <c r="B4411" s="343" t="s">
        <v>4441</v>
      </c>
      <c r="C4411" s="296" t="s">
        <v>222</v>
      </c>
      <c r="D4411" s="344">
        <v>80.86</v>
      </c>
      <c r="E4411" s="360"/>
      <c r="F4411" s="344">
        <v>0</v>
      </c>
      <c r="G4411" s="360"/>
      <c r="H4411" s="344">
        <v>0</v>
      </c>
      <c r="I4411" s="360"/>
      <c r="J4411" s="344">
        <v>0</v>
      </c>
      <c r="K4411" s="360"/>
      <c r="L4411" s="344">
        <v>0</v>
      </c>
      <c r="M4411" s="360"/>
      <c r="N4411" s="344">
        <v>0</v>
      </c>
      <c r="O4411" s="360"/>
      <c r="P4411" s="344">
        <v>0</v>
      </c>
      <c r="Q4411" s="360"/>
      <c r="R4411" s="344">
        <v>0</v>
      </c>
    </row>
    <row r="4412" spans="1:18">
      <c r="A4412" s="296">
        <v>4011221</v>
      </c>
      <c r="B4412" s="343" t="s">
        <v>4442</v>
      </c>
      <c r="C4412" s="296" t="s">
        <v>222</v>
      </c>
      <c r="D4412" s="344">
        <v>15.57</v>
      </c>
      <c r="E4412" s="360"/>
      <c r="F4412" s="344">
        <v>0</v>
      </c>
      <c r="G4412" s="360"/>
      <c r="H4412" s="344">
        <v>0</v>
      </c>
      <c r="I4412" s="360"/>
      <c r="J4412" s="344">
        <v>0</v>
      </c>
      <c r="K4412" s="360"/>
      <c r="L4412" s="344">
        <v>0</v>
      </c>
      <c r="M4412" s="360"/>
      <c r="N4412" s="344">
        <v>0</v>
      </c>
      <c r="O4412" s="360"/>
      <c r="P4412" s="344">
        <v>0</v>
      </c>
      <c r="Q4412" s="360"/>
      <c r="R4412" s="344">
        <v>0</v>
      </c>
    </row>
    <row r="4413" spans="1:18">
      <c r="A4413" s="296">
        <v>4011226</v>
      </c>
      <c r="B4413" s="343" t="s">
        <v>4443</v>
      </c>
      <c r="C4413" s="296" t="s">
        <v>222</v>
      </c>
      <c r="D4413" s="344">
        <v>34.590000000000003</v>
      </c>
      <c r="E4413" s="360"/>
      <c r="F4413" s="344">
        <v>0</v>
      </c>
      <c r="G4413" s="360"/>
      <c r="H4413" s="344">
        <v>0</v>
      </c>
      <c r="I4413" s="360"/>
      <c r="J4413" s="344">
        <v>0</v>
      </c>
      <c r="K4413" s="360"/>
      <c r="L4413" s="344">
        <v>0</v>
      </c>
      <c r="M4413" s="360"/>
      <c r="N4413" s="344">
        <v>0</v>
      </c>
      <c r="O4413" s="360"/>
      <c r="P4413" s="344">
        <v>0</v>
      </c>
      <c r="Q4413" s="360"/>
      <c r="R4413" s="344">
        <v>0</v>
      </c>
    </row>
    <row r="4414" spans="1:18">
      <c r="A4414" s="296">
        <v>4011276</v>
      </c>
      <c r="B4414" s="343" t="s">
        <v>4444</v>
      </c>
      <c r="C4414" s="296" t="s">
        <v>222</v>
      </c>
      <c r="D4414" s="344">
        <v>251.46</v>
      </c>
      <c r="E4414" s="360">
        <v>0.20399999999999999</v>
      </c>
      <c r="F4414" s="344">
        <v>22.41</v>
      </c>
      <c r="G4414" s="360">
        <v>0</v>
      </c>
      <c r="H4414" s="344">
        <v>32.71</v>
      </c>
      <c r="I4414" s="360">
        <v>0</v>
      </c>
      <c r="J4414" s="344">
        <v>22.21</v>
      </c>
      <c r="K4414" s="360">
        <v>0</v>
      </c>
      <c r="L4414" s="344">
        <v>22.92</v>
      </c>
      <c r="M4414" s="360">
        <v>0</v>
      </c>
      <c r="N4414" s="344">
        <v>23.97</v>
      </c>
      <c r="O4414" s="360">
        <v>0.19359999999999999</v>
      </c>
      <c r="P4414" s="344">
        <v>22.11</v>
      </c>
      <c r="Q4414" s="360">
        <v>0</v>
      </c>
      <c r="R4414" s="344">
        <v>24.81</v>
      </c>
    </row>
    <row r="4415" spans="1:18">
      <c r="A4415" s="296">
        <v>4011275</v>
      </c>
      <c r="B4415" s="343" t="s">
        <v>4445</v>
      </c>
      <c r="C4415" s="296" t="s">
        <v>222</v>
      </c>
      <c r="D4415" s="344">
        <v>114.03</v>
      </c>
      <c r="E4415" s="360">
        <v>0.45219999999999999</v>
      </c>
      <c r="F4415" s="344">
        <v>10.76</v>
      </c>
      <c r="G4415" s="360">
        <v>0</v>
      </c>
      <c r="H4415" s="344">
        <v>18.440000000000001</v>
      </c>
      <c r="I4415" s="360">
        <v>0</v>
      </c>
      <c r="J4415" s="344">
        <v>9.9700000000000006</v>
      </c>
      <c r="K4415" s="360">
        <v>0</v>
      </c>
      <c r="L4415" s="344">
        <v>10.6</v>
      </c>
      <c r="M4415" s="360">
        <v>0</v>
      </c>
      <c r="N4415" s="344">
        <v>10.28</v>
      </c>
      <c r="O4415" s="360">
        <v>0.45140000000000002</v>
      </c>
      <c r="P4415" s="344">
        <v>10.199999999999999</v>
      </c>
      <c r="Q4415" s="360">
        <v>0</v>
      </c>
      <c r="R4415" s="344">
        <v>12.24</v>
      </c>
    </row>
    <row r="4416" spans="1:18">
      <c r="A4416" s="296">
        <v>4011549</v>
      </c>
      <c r="B4416" s="343" t="s">
        <v>4446</v>
      </c>
      <c r="C4416" s="296" t="s">
        <v>222</v>
      </c>
      <c r="D4416" s="344">
        <v>252.11</v>
      </c>
      <c r="E4416" s="360">
        <v>0.32379999999999998</v>
      </c>
      <c r="F4416" s="344">
        <v>13.61</v>
      </c>
      <c r="G4416" s="360">
        <v>0</v>
      </c>
      <c r="H4416" s="344">
        <v>21.86</v>
      </c>
      <c r="I4416" s="360">
        <v>0</v>
      </c>
      <c r="J4416" s="344">
        <v>12.72</v>
      </c>
      <c r="K4416" s="360">
        <v>0</v>
      </c>
      <c r="L4416" s="344">
        <v>13.85</v>
      </c>
      <c r="M4416" s="360">
        <v>0</v>
      </c>
      <c r="N4416" s="344">
        <v>13.33</v>
      </c>
      <c r="O4416" s="360">
        <v>0.32179999999999997</v>
      </c>
      <c r="P4416" s="344">
        <v>13.41</v>
      </c>
      <c r="Q4416" s="360">
        <v>0</v>
      </c>
      <c r="R4416" s="344">
        <v>15.98</v>
      </c>
    </row>
    <row r="4417" spans="1:18">
      <c r="A4417" s="296">
        <v>4011548</v>
      </c>
      <c r="B4417" s="343" t="s">
        <v>4447</v>
      </c>
      <c r="C4417" s="296" t="s">
        <v>222</v>
      </c>
      <c r="D4417" s="344">
        <v>114.68</v>
      </c>
      <c r="E4417" s="360">
        <v>0</v>
      </c>
      <c r="F4417" s="344">
        <v>18.149999999999999</v>
      </c>
      <c r="G4417" s="360">
        <v>0</v>
      </c>
      <c r="H4417" s="344">
        <v>21.57</v>
      </c>
      <c r="I4417" s="360">
        <v>0</v>
      </c>
      <c r="J4417" s="344">
        <v>18.59</v>
      </c>
      <c r="K4417" s="360">
        <v>0</v>
      </c>
      <c r="L4417" s="344">
        <v>18.23</v>
      </c>
      <c r="M4417" s="360">
        <v>0</v>
      </c>
      <c r="N4417" s="344">
        <v>19.3</v>
      </c>
      <c r="O4417" s="360">
        <v>0</v>
      </c>
      <c r="P4417" s="344">
        <v>18.579999999999998</v>
      </c>
      <c r="Q4417" s="360">
        <v>0</v>
      </c>
      <c r="R4417" s="344">
        <v>18.850000000000001</v>
      </c>
    </row>
    <row r="4418" spans="1:18">
      <c r="A4418" s="296">
        <v>4011278</v>
      </c>
      <c r="B4418" s="343" t="s">
        <v>4448</v>
      </c>
      <c r="C4418" s="296" t="s">
        <v>222</v>
      </c>
      <c r="D4418" s="344">
        <v>296.14</v>
      </c>
      <c r="E4418" s="360">
        <v>0</v>
      </c>
      <c r="F4418" s="344">
        <v>9.5500000000000007</v>
      </c>
      <c r="G4418" s="360">
        <v>0</v>
      </c>
      <c r="H4418" s="344">
        <v>11.4</v>
      </c>
      <c r="I4418" s="360">
        <v>0</v>
      </c>
      <c r="J4418" s="344">
        <v>9.27</v>
      </c>
      <c r="K4418" s="360">
        <v>0</v>
      </c>
      <c r="L4418" s="344">
        <v>9.3800000000000008</v>
      </c>
      <c r="M4418" s="360">
        <v>0</v>
      </c>
      <c r="N4418" s="344">
        <v>8.89</v>
      </c>
      <c r="O4418" s="360">
        <v>0</v>
      </c>
      <c r="P4418" s="344">
        <v>10.029999999999999</v>
      </c>
      <c r="Q4418" s="360">
        <v>0</v>
      </c>
      <c r="R4418" s="344">
        <v>10.31</v>
      </c>
    </row>
    <row r="4419" spans="1:18">
      <c r="A4419" s="296">
        <v>4011277</v>
      </c>
      <c r="B4419" s="343" t="s">
        <v>4449</v>
      </c>
      <c r="C4419" s="296" t="s">
        <v>222</v>
      </c>
      <c r="D4419" s="344">
        <v>155.93</v>
      </c>
      <c r="E4419" s="360">
        <v>0</v>
      </c>
      <c r="F4419" s="344">
        <v>18.98</v>
      </c>
      <c r="G4419" s="360">
        <v>0</v>
      </c>
      <c r="H4419" s="344">
        <v>22.58</v>
      </c>
      <c r="I4419" s="360">
        <v>0</v>
      </c>
      <c r="J4419" s="344">
        <v>19.420000000000002</v>
      </c>
      <c r="K4419" s="360">
        <v>0</v>
      </c>
      <c r="L4419" s="344">
        <v>19.07</v>
      </c>
      <c r="M4419" s="360">
        <v>0</v>
      </c>
      <c r="N4419" s="344">
        <v>20.100000000000001</v>
      </c>
      <c r="O4419" s="360">
        <v>0</v>
      </c>
      <c r="P4419" s="344">
        <v>19.46</v>
      </c>
      <c r="Q4419" s="360">
        <v>0</v>
      </c>
      <c r="R4419" s="344">
        <v>19.739999999999998</v>
      </c>
    </row>
    <row r="4420" spans="1:18">
      <c r="A4420" s="296">
        <v>4011561</v>
      </c>
      <c r="B4420" s="343" t="s">
        <v>4450</v>
      </c>
      <c r="C4420" s="296" t="s">
        <v>222</v>
      </c>
      <c r="D4420" s="344">
        <v>296.79000000000002</v>
      </c>
      <c r="E4420" s="360">
        <v>0</v>
      </c>
      <c r="F4420" s="344">
        <v>10.31</v>
      </c>
      <c r="G4420" s="360">
        <v>0</v>
      </c>
      <c r="H4420" s="344">
        <v>12.33</v>
      </c>
      <c r="I4420" s="360">
        <v>0</v>
      </c>
      <c r="J4420" s="344">
        <v>10.02</v>
      </c>
      <c r="K4420" s="360">
        <v>0</v>
      </c>
      <c r="L4420" s="344">
        <v>10.16</v>
      </c>
      <c r="M4420" s="360">
        <v>0</v>
      </c>
      <c r="N4420" s="344">
        <v>9.6199999999999992</v>
      </c>
      <c r="O4420" s="360">
        <v>0</v>
      </c>
      <c r="P4420" s="344">
        <v>10.84</v>
      </c>
      <c r="Q4420" s="360">
        <v>0</v>
      </c>
      <c r="R4420" s="344">
        <v>11.13</v>
      </c>
    </row>
    <row r="4421" spans="1:18">
      <c r="A4421" s="296">
        <v>4011560</v>
      </c>
      <c r="B4421" s="343" t="s">
        <v>4451</v>
      </c>
      <c r="C4421" s="296" t="s">
        <v>222</v>
      </c>
      <c r="D4421" s="344">
        <v>156.58000000000001</v>
      </c>
      <c r="E4421" s="360">
        <v>0</v>
      </c>
      <c r="F4421" s="344">
        <v>22.29</v>
      </c>
      <c r="G4421" s="360">
        <v>0</v>
      </c>
      <c r="H4421" s="344">
        <v>25.94</v>
      </c>
      <c r="I4421" s="360">
        <v>0</v>
      </c>
      <c r="J4421" s="344">
        <v>22.69</v>
      </c>
      <c r="K4421" s="360">
        <v>0</v>
      </c>
      <c r="L4421" s="344">
        <v>21.72</v>
      </c>
      <c r="M4421" s="360">
        <v>0</v>
      </c>
      <c r="N4421" s="344">
        <v>22.66</v>
      </c>
      <c r="O4421" s="360">
        <v>0</v>
      </c>
      <c r="P4421" s="344">
        <v>22.77</v>
      </c>
      <c r="Q4421" s="360">
        <v>0</v>
      </c>
      <c r="R4421" s="344">
        <v>22.4</v>
      </c>
    </row>
    <row r="4422" spans="1:18">
      <c r="A4422" s="296">
        <v>4011282</v>
      </c>
      <c r="B4422" s="343" t="s">
        <v>4452</v>
      </c>
      <c r="C4422" s="296" t="s">
        <v>222</v>
      </c>
      <c r="D4422" s="344">
        <v>209.67</v>
      </c>
      <c r="E4422" s="360">
        <v>0</v>
      </c>
      <c r="F4422" s="344">
        <v>13.47</v>
      </c>
      <c r="G4422" s="360">
        <v>0</v>
      </c>
      <c r="H4422" s="344">
        <v>15.57</v>
      </c>
      <c r="I4422" s="360">
        <v>0</v>
      </c>
      <c r="J4422" s="344">
        <v>13.15</v>
      </c>
      <c r="K4422" s="360">
        <v>0</v>
      </c>
      <c r="L4422" s="344">
        <v>12.72</v>
      </c>
      <c r="M4422" s="360">
        <v>0</v>
      </c>
      <c r="N4422" s="344">
        <v>12.1</v>
      </c>
      <c r="O4422" s="360">
        <v>0</v>
      </c>
      <c r="P4422" s="344">
        <v>14</v>
      </c>
      <c r="Q4422" s="360">
        <v>0</v>
      </c>
      <c r="R4422" s="344">
        <v>13.73</v>
      </c>
    </row>
    <row r="4423" spans="1:18">
      <c r="A4423" s="296">
        <v>4011281</v>
      </c>
      <c r="B4423" s="343" t="s">
        <v>4453</v>
      </c>
      <c r="C4423" s="296" t="s">
        <v>222</v>
      </c>
      <c r="D4423" s="344">
        <v>102.42</v>
      </c>
      <c r="E4423" s="360">
        <v>0.15110000000000001</v>
      </c>
      <c r="F4423" s="344">
        <v>19.66</v>
      </c>
      <c r="G4423" s="360">
        <v>0</v>
      </c>
      <c r="H4423" s="344">
        <v>27.64</v>
      </c>
      <c r="I4423" s="360">
        <v>0</v>
      </c>
      <c r="J4423" s="344">
        <v>19.670000000000002</v>
      </c>
      <c r="K4423" s="360">
        <v>0</v>
      </c>
      <c r="L4423" s="344">
        <v>20.3</v>
      </c>
      <c r="M4423" s="360">
        <v>0</v>
      </c>
      <c r="N4423" s="344">
        <v>21.4</v>
      </c>
      <c r="O4423" s="360">
        <v>0.14249999999999999</v>
      </c>
      <c r="P4423" s="344">
        <v>19.62</v>
      </c>
      <c r="Q4423" s="360">
        <v>0</v>
      </c>
      <c r="R4423" s="344">
        <v>21.81</v>
      </c>
    </row>
    <row r="4424" spans="1:18">
      <c r="A4424" s="296">
        <v>4011279</v>
      </c>
      <c r="B4424" s="343" t="s">
        <v>4454</v>
      </c>
      <c r="C4424" s="296" t="s">
        <v>222</v>
      </c>
      <c r="D4424" s="344">
        <v>201.66</v>
      </c>
      <c r="E4424" s="360">
        <v>0.39410000000000001</v>
      </c>
      <c r="F4424" s="344">
        <v>8.07</v>
      </c>
      <c r="G4424" s="360">
        <v>0</v>
      </c>
      <c r="H4424" s="344">
        <v>13.43</v>
      </c>
      <c r="I4424" s="360">
        <v>0</v>
      </c>
      <c r="J4424" s="344">
        <v>7.48</v>
      </c>
      <c r="K4424" s="360">
        <v>0</v>
      </c>
      <c r="L4424" s="344">
        <v>8.0299999999999994</v>
      </c>
      <c r="M4424" s="360">
        <v>0</v>
      </c>
      <c r="N4424" s="344">
        <v>7.76</v>
      </c>
      <c r="O4424" s="360">
        <v>0.39300000000000002</v>
      </c>
      <c r="P4424" s="344">
        <v>7.76</v>
      </c>
      <c r="Q4424" s="360">
        <v>0</v>
      </c>
      <c r="R4424" s="344">
        <v>9.2899999999999991</v>
      </c>
    </row>
    <row r="4425" spans="1:18">
      <c r="A4425" s="296">
        <v>4011280</v>
      </c>
      <c r="B4425" s="343" t="s">
        <v>4455</v>
      </c>
      <c r="C4425" s="296" t="s">
        <v>222</v>
      </c>
      <c r="D4425" s="344">
        <v>94.41</v>
      </c>
      <c r="E4425" s="360">
        <v>0.25940000000000002</v>
      </c>
      <c r="F4425" s="344">
        <v>11.04</v>
      </c>
      <c r="G4425" s="360">
        <v>0</v>
      </c>
      <c r="H4425" s="344">
        <v>17.149999999999999</v>
      </c>
      <c r="I4425" s="360">
        <v>0</v>
      </c>
      <c r="J4425" s="344">
        <v>10.36</v>
      </c>
      <c r="K4425" s="360">
        <v>0</v>
      </c>
      <c r="L4425" s="344">
        <v>11.41</v>
      </c>
      <c r="M4425" s="360">
        <v>0</v>
      </c>
      <c r="N4425" s="344">
        <v>10.94</v>
      </c>
      <c r="O4425" s="360">
        <v>0.25779999999999997</v>
      </c>
      <c r="P4425" s="344">
        <v>11.08</v>
      </c>
      <c r="Q4425" s="360">
        <v>0</v>
      </c>
      <c r="R4425" s="344">
        <v>13.18</v>
      </c>
    </row>
    <row r="4426" spans="1:18">
      <c r="A4426" s="296">
        <v>4011314</v>
      </c>
      <c r="B4426" s="343" t="s">
        <v>4456</v>
      </c>
      <c r="C4426" s="296" t="s">
        <v>222</v>
      </c>
      <c r="D4426" s="344">
        <v>100.96</v>
      </c>
      <c r="E4426" s="360">
        <v>0.17799999999999999</v>
      </c>
      <c r="F4426" s="344">
        <v>21.59</v>
      </c>
      <c r="G4426" s="360">
        <v>0</v>
      </c>
      <c r="H4426" s="344">
        <v>31</v>
      </c>
      <c r="I4426" s="360">
        <v>0</v>
      </c>
      <c r="J4426" s="344">
        <v>21.48</v>
      </c>
      <c r="K4426" s="360">
        <v>0</v>
      </c>
      <c r="L4426" s="344">
        <v>22.22</v>
      </c>
      <c r="M4426" s="360">
        <v>0</v>
      </c>
      <c r="N4426" s="344">
        <v>23.25</v>
      </c>
      <c r="O4426" s="360">
        <v>0.1686</v>
      </c>
      <c r="P4426" s="344">
        <v>21.45</v>
      </c>
      <c r="Q4426" s="360">
        <v>0</v>
      </c>
      <c r="R4426" s="344">
        <v>24</v>
      </c>
    </row>
    <row r="4427" spans="1:18">
      <c r="A4427" s="296">
        <v>4011315</v>
      </c>
      <c r="B4427" s="343" t="s">
        <v>4457</v>
      </c>
      <c r="C4427" s="296" t="s">
        <v>222</v>
      </c>
      <c r="D4427" s="344">
        <v>99.21</v>
      </c>
      <c r="E4427" s="360">
        <v>0.41089999999999999</v>
      </c>
      <c r="F4427" s="344">
        <v>9.94</v>
      </c>
      <c r="G4427" s="360">
        <v>0</v>
      </c>
      <c r="H4427" s="344">
        <v>16.73</v>
      </c>
      <c r="I4427" s="360">
        <v>0</v>
      </c>
      <c r="J4427" s="344">
        <v>9.24</v>
      </c>
      <c r="K4427" s="360">
        <v>0</v>
      </c>
      <c r="L4427" s="344">
        <v>9.9</v>
      </c>
      <c r="M4427" s="360">
        <v>0</v>
      </c>
      <c r="N4427" s="344">
        <v>9.56</v>
      </c>
      <c r="O4427" s="360">
        <v>0.41</v>
      </c>
      <c r="P4427" s="344">
        <v>9.5399999999999991</v>
      </c>
      <c r="Q4427" s="360">
        <v>0</v>
      </c>
      <c r="R4427" s="344">
        <v>11.43</v>
      </c>
    </row>
    <row r="4428" spans="1:18">
      <c r="A4428" s="296">
        <v>4011316</v>
      </c>
      <c r="B4428" s="343" t="s">
        <v>4458</v>
      </c>
      <c r="C4428" s="296" t="s">
        <v>222</v>
      </c>
      <c r="D4428" s="344">
        <v>129.72999999999999</v>
      </c>
      <c r="E4428" s="360">
        <v>0.2883</v>
      </c>
      <c r="F4428" s="344">
        <v>12.84</v>
      </c>
      <c r="G4428" s="360">
        <v>0</v>
      </c>
      <c r="H4428" s="344">
        <v>20.27</v>
      </c>
      <c r="I4428" s="360">
        <v>0</v>
      </c>
      <c r="J4428" s="344">
        <v>12.05</v>
      </c>
      <c r="K4428" s="360">
        <v>0</v>
      </c>
      <c r="L4428" s="344">
        <v>13.2</v>
      </c>
      <c r="M4428" s="360">
        <v>0</v>
      </c>
      <c r="N4428" s="344">
        <v>12.67</v>
      </c>
      <c r="O4428" s="360">
        <v>0.28649999999999998</v>
      </c>
      <c r="P4428" s="344">
        <v>12.8</v>
      </c>
      <c r="Q4428" s="360">
        <v>0</v>
      </c>
      <c r="R4428" s="344">
        <v>15.22</v>
      </c>
    </row>
    <row r="4429" spans="1:18">
      <c r="A4429" s="296">
        <v>4011317</v>
      </c>
      <c r="B4429" s="343" t="s">
        <v>4459</v>
      </c>
      <c r="C4429" s="296" t="s">
        <v>222</v>
      </c>
      <c r="D4429" s="344">
        <v>88.55</v>
      </c>
      <c r="E4429" s="360">
        <v>0</v>
      </c>
      <c r="F4429" s="344">
        <v>10.56</v>
      </c>
      <c r="G4429" s="360">
        <v>0</v>
      </c>
      <c r="H4429" s="344">
        <v>11.97</v>
      </c>
      <c r="I4429" s="360">
        <v>0</v>
      </c>
      <c r="J4429" s="344">
        <v>10.33</v>
      </c>
      <c r="K4429" s="360">
        <v>0</v>
      </c>
      <c r="L4429" s="344">
        <v>9.74</v>
      </c>
      <c r="M4429" s="360">
        <v>0</v>
      </c>
      <c r="N4429" s="344">
        <v>9.27</v>
      </c>
      <c r="O4429" s="360">
        <v>0</v>
      </c>
      <c r="P4429" s="344">
        <v>10.91</v>
      </c>
      <c r="Q4429" s="360">
        <v>0</v>
      </c>
      <c r="R4429" s="344">
        <v>10.38</v>
      </c>
    </row>
    <row r="4430" spans="1:18">
      <c r="A4430" s="296">
        <v>4011318</v>
      </c>
      <c r="B4430" s="343" t="s">
        <v>4460</v>
      </c>
      <c r="C4430" s="296" t="s">
        <v>222</v>
      </c>
      <c r="D4430" s="344">
        <v>95.25</v>
      </c>
      <c r="E4430" s="360">
        <v>0</v>
      </c>
      <c r="F4430" s="344">
        <v>9.3000000000000007</v>
      </c>
      <c r="G4430" s="360">
        <v>0</v>
      </c>
      <c r="H4430" s="344">
        <v>10.3</v>
      </c>
      <c r="I4430" s="360">
        <v>0</v>
      </c>
      <c r="J4430" s="344">
        <v>9.1</v>
      </c>
      <c r="K4430" s="360">
        <v>0</v>
      </c>
      <c r="L4430" s="344">
        <v>8.33</v>
      </c>
      <c r="M4430" s="360">
        <v>0</v>
      </c>
      <c r="N4430" s="344">
        <v>7.92</v>
      </c>
      <c r="O4430" s="360">
        <v>0</v>
      </c>
      <c r="P4430" s="344">
        <v>9.52</v>
      </c>
      <c r="Q4430" s="360">
        <v>0</v>
      </c>
      <c r="R4430" s="344">
        <v>8.76</v>
      </c>
    </row>
    <row r="4431" spans="1:18">
      <c r="A4431" s="296">
        <v>4011319</v>
      </c>
      <c r="B4431" s="343" t="s">
        <v>4461</v>
      </c>
      <c r="C4431" s="296" t="s">
        <v>222</v>
      </c>
      <c r="D4431" s="344">
        <v>52.79</v>
      </c>
      <c r="E4431" s="360">
        <v>0</v>
      </c>
      <c r="F4431" s="344">
        <v>13.6</v>
      </c>
      <c r="G4431" s="360">
        <v>0</v>
      </c>
      <c r="H4431" s="344">
        <v>15.96</v>
      </c>
      <c r="I4431" s="360">
        <v>0</v>
      </c>
      <c r="J4431" s="344">
        <v>13.24</v>
      </c>
      <c r="K4431" s="360">
        <v>0</v>
      </c>
      <c r="L4431" s="344">
        <v>13.11</v>
      </c>
      <c r="M4431" s="360">
        <v>0</v>
      </c>
      <c r="N4431" s="344">
        <v>12.43</v>
      </c>
      <c r="O4431" s="360">
        <v>0</v>
      </c>
      <c r="P4431" s="344">
        <v>14.2</v>
      </c>
      <c r="Q4431" s="360">
        <v>0</v>
      </c>
      <c r="R4431" s="344">
        <v>14.25</v>
      </c>
    </row>
    <row r="4432" spans="1:18">
      <c r="A4432" s="296">
        <v>4011320</v>
      </c>
      <c r="B4432" s="343" t="s">
        <v>4462</v>
      </c>
      <c r="C4432" s="296" t="s">
        <v>222</v>
      </c>
      <c r="D4432" s="344">
        <v>81.239999999999995</v>
      </c>
      <c r="E4432" s="360">
        <v>0</v>
      </c>
      <c r="F4432" s="344">
        <v>12.53</v>
      </c>
      <c r="G4432" s="360">
        <v>0</v>
      </c>
      <c r="H4432" s="344">
        <v>14.09</v>
      </c>
      <c r="I4432" s="360">
        <v>0</v>
      </c>
      <c r="J4432" s="344">
        <v>12.28</v>
      </c>
      <c r="K4432" s="360">
        <v>0</v>
      </c>
      <c r="L4432" s="344">
        <v>11.45</v>
      </c>
      <c r="M4432" s="360">
        <v>0</v>
      </c>
      <c r="N4432" s="344">
        <v>10.91</v>
      </c>
      <c r="O4432" s="360">
        <v>0</v>
      </c>
      <c r="P4432" s="344">
        <v>12.91</v>
      </c>
      <c r="Q4432" s="360">
        <v>0</v>
      </c>
      <c r="R4432" s="344">
        <v>12.16</v>
      </c>
    </row>
    <row r="4433" spans="1:18">
      <c r="A4433" s="296">
        <v>4011321</v>
      </c>
      <c r="B4433" s="343" t="s">
        <v>4463</v>
      </c>
      <c r="C4433" s="296" t="s">
        <v>222</v>
      </c>
      <c r="D4433" s="344">
        <v>38.78</v>
      </c>
      <c r="E4433" s="360">
        <v>0</v>
      </c>
      <c r="F4433" s="344">
        <v>11.26</v>
      </c>
      <c r="G4433" s="360">
        <v>0</v>
      </c>
      <c r="H4433" s="344">
        <v>12.42</v>
      </c>
      <c r="I4433" s="360">
        <v>0</v>
      </c>
      <c r="J4433" s="344">
        <v>11.06</v>
      </c>
      <c r="K4433" s="360">
        <v>0</v>
      </c>
      <c r="L4433" s="344">
        <v>10.039999999999999</v>
      </c>
      <c r="M4433" s="360">
        <v>0</v>
      </c>
      <c r="N4433" s="344">
        <v>9.56</v>
      </c>
      <c r="O4433" s="360">
        <v>0</v>
      </c>
      <c r="P4433" s="344">
        <v>11.53</v>
      </c>
      <c r="Q4433" s="360">
        <v>0</v>
      </c>
      <c r="R4433" s="344">
        <v>10.54</v>
      </c>
    </row>
    <row r="4434" spans="1:18">
      <c r="A4434" s="296">
        <v>4011327</v>
      </c>
      <c r="B4434" s="343" t="s">
        <v>4464</v>
      </c>
      <c r="C4434" s="296" t="s">
        <v>222</v>
      </c>
      <c r="D4434" s="344">
        <v>39.340000000000003</v>
      </c>
      <c r="E4434" s="360">
        <v>0</v>
      </c>
      <c r="F4434" s="344">
        <v>15.56</v>
      </c>
      <c r="G4434" s="360">
        <v>0</v>
      </c>
      <c r="H4434" s="344">
        <v>18.09</v>
      </c>
      <c r="I4434" s="360">
        <v>0</v>
      </c>
      <c r="J4434" s="344">
        <v>15.17</v>
      </c>
      <c r="K4434" s="360">
        <v>0</v>
      </c>
      <c r="L4434" s="344">
        <v>14.8</v>
      </c>
      <c r="M4434" s="360">
        <v>0</v>
      </c>
      <c r="N4434" s="344">
        <v>14.08</v>
      </c>
      <c r="O4434" s="360">
        <v>0</v>
      </c>
      <c r="P4434" s="344">
        <v>16.2</v>
      </c>
      <c r="Q4434" s="360">
        <v>0</v>
      </c>
      <c r="R4434" s="344">
        <v>16.02</v>
      </c>
    </row>
    <row r="4435" spans="1:18">
      <c r="A4435" s="296">
        <v>4011325</v>
      </c>
      <c r="B4435" s="343" t="s">
        <v>4465</v>
      </c>
      <c r="C4435" s="296" t="s">
        <v>222</v>
      </c>
      <c r="D4435" s="344">
        <v>25.32</v>
      </c>
      <c r="E4435" s="360">
        <v>0</v>
      </c>
      <c r="F4435" s="344">
        <v>17.149999999999999</v>
      </c>
      <c r="G4435" s="360">
        <v>0</v>
      </c>
      <c r="H4435" s="344">
        <v>18.809999999999999</v>
      </c>
      <c r="I4435" s="360">
        <v>0</v>
      </c>
      <c r="J4435" s="344">
        <v>16.84</v>
      </c>
      <c r="K4435" s="360">
        <v>0</v>
      </c>
      <c r="L4435" s="344">
        <v>15.18</v>
      </c>
      <c r="M4435" s="360">
        <v>0</v>
      </c>
      <c r="N4435" s="344">
        <v>14.5</v>
      </c>
      <c r="O4435" s="360">
        <v>0</v>
      </c>
      <c r="P4435" s="344">
        <v>17.52</v>
      </c>
      <c r="Q4435" s="360">
        <v>0</v>
      </c>
      <c r="R4435" s="344">
        <v>15.87</v>
      </c>
    </row>
    <row r="4436" spans="1:18">
      <c r="A4436" s="296">
        <v>4011454</v>
      </c>
      <c r="B4436" s="343" t="s">
        <v>4466</v>
      </c>
      <c r="C4436" s="296" t="s">
        <v>4394</v>
      </c>
      <c r="D4436" s="344">
        <v>181.78</v>
      </c>
      <c r="E4436" s="360">
        <v>0</v>
      </c>
      <c r="F4436" s="344">
        <v>15.89</v>
      </c>
      <c r="G4436" s="360">
        <v>0</v>
      </c>
      <c r="H4436" s="344">
        <v>17.149999999999999</v>
      </c>
      <c r="I4436" s="360">
        <v>0</v>
      </c>
      <c r="J4436" s="344">
        <v>15.63</v>
      </c>
      <c r="K4436" s="360">
        <v>0</v>
      </c>
      <c r="L4436" s="344">
        <v>13.78</v>
      </c>
      <c r="M4436" s="360">
        <v>0</v>
      </c>
      <c r="N4436" s="344">
        <v>13.16</v>
      </c>
      <c r="O4436" s="360">
        <v>0</v>
      </c>
      <c r="P4436" s="344">
        <v>16.14</v>
      </c>
      <c r="Q4436" s="360">
        <v>0</v>
      </c>
      <c r="R4436" s="344">
        <v>14.25</v>
      </c>
    </row>
    <row r="4437" spans="1:18">
      <c r="A4437" s="296">
        <v>4011453</v>
      </c>
      <c r="B4437" s="343" t="s">
        <v>4467</v>
      </c>
      <c r="C4437" s="296" t="s">
        <v>4394</v>
      </c>
      <c r="D4437" s="344">
        <v>125.11</v>
      </c>
      <c r="E4437" s="360">
        <v>0</v>
      </c>
      <c r="F4437" s="344">
        <v>20.18</v>
      </c>
      <c r="G4437" s="360">
        <v>0</v>
      </c>
      <c r="H4437" s="344">
        <v>22.81</v>
      </c>
      <c r="I4437" s="360">
        <v>0</v>
      </c>
      <c r="J4437" s="344">
        <v>19.75</v>
      </c>
      <c r="K4437" s="360">
        <v>0</v>
      </c>
      <c r="L4437" s="344">
        <v>18.55</v>
      </c>
      <c r="M4437" s="360">
        <v>0</v>
      </c>
      <c r="N4437" s="344">
        <v>17.66</v>
      </c>
      <c r="O4437" s="360">
        <v>0</v>
      </c>
      <c r="P4437" s="344">
        <v>20.81</v>
      </c>
      <c r="Q4437" s="360">
        <v>0</v>
      </c>
      <c r="R4437" s="344">
        <v>19.739999999999998</v>
      </c>
    </row>
    <row r="4438" spans="1:18">
      <c r="A4438" s="296">
        <v>4011455</v>
      </c>
      <c r="B4438" s="343" t="s">
        <v>4468</v>
      </c>
      <c r="C4438" s="296" t="s">
        <v>4394</v>
      </c>
      <c r="D4438" s="344">
        <v>17.46</v>
      </c>
      <c r="E4438" s="360">
        <v>0</v>
      </c>
      <c r="F4438" s="344">
        <v>21.63</v>
      </c>
      <c r="G4438" s="360">
        <v>0</v>
      </c>
      <c r="H4438" s="344">
        <v>23.45</v>
      </c>
      <c r="I4438" s="360">
        <v>0</v>
      </c>
      <c r="J4438" s="344">
        <v>21.28</v>
      </c>
      <c r="K4438" s="360">
        <v>0</v>
      </c>
      <c r="L4438" s="344">
        <v>18.89</v>
      </c>
      <c r="M4438" s="360">
        <v>0</v>
      </c>
      <c r="N4438" s="344">
        <v>18.05</v>
      </c>
      <c r="O4438" s="360">
        <v>0</v>
      </c>
      <c r="P4438" s="344">
        <v>22.03</v>
      </c>
      <c r="Q4438" s="360">
        <v>0</v>
      </c>
      <c r="R4438" s="344">
        <v>19.579999999999998</v>
      </c>
    </row>
    <row r="4439" spans="1:18">
      <c r="A4439" s="296">
        <v>4011459</v>
      </c>
      <c r="B4439" s="343" t="s">
        <v>4469</v>
      </c>
      <c r="C4439" s="296" t="s">
        <v>4394</v>
      </c>
      <c r="D4439" s="344">
        <v>180.02</v>
      </c>
      <c r="E4439" s="360">
        <v>0</v>
      </c>
      <c r="F4439" s="344">
        <v>20.32</v>
      </c>
      <c r="G4439" s="360">
        <v>0</v>
      </c>
      <c r="H4439" s="344">
        <v>21.74</v>
      </c>
      <c r="I4439" s="360">
        <v>0</v>
      </c>
      <c r="J4439" s="344">
        <v>20.03</v>
      </c>
      <c r="K4439" s="360">
        <v>0</v>
      </c>
      <c r="L4439" s="344">
        <v>17.45</v>
      </c>
      <c r="M4439" s="360">
        <v>0</v>
      </c>
      <c r="N4439" s="344">
        <v>16.66</v>
      </c>
      <c r="O4439" s="360">
        <v>0</v>
      </c>
      <c r="P4439" s="344">
        <v>20.6</v>
      </c>
      <c r="Q4439" s="360">
        <v>0</v>
      </c>
      <c r="R4439" s="344">
        <v>17.91</v>
      </c>
    </row>
    <row r="4440" spans="1:18">
      <c r="A4440" s="296">
        <v>4011458</v>
      </c>
      <c r="B4440" s="343" t="s">
        <v>4470</v>
      </c>
      <c r="C4440" s="296" t="s">
        <v>4394</v>
      </c>
      <c r="D4440" s="344">
        <v>125.26</v>
      </c>
      <c r="E4440" s="360">
        <v>0</v>
      </c>
      <c r="F4440" s="344">
        <v>24.61</v>
      </c>
      <c r="G4440" s="360">
        <v>0</v>
      </c>
      <c r="H4440" s="344">
        <v>27.38</v>
      </c>
      <c r="I4440" s="360">
        <v>0</v>
      </c>
      <c r="J4440" s="344">
        <v>24.13</v>
      </c>
      <c r="K4440" s="360">
        <v>0</v>
      </c>
      <c r="L4440" s="344">
        <v>22.2</v>
      </c>
      <c r="M4440" s="360">
        <v>0</v>
      </c>
      <c r="N4440" s="344">
        <v>21.16</v>
      </c>
      <c r="O4440" s="360">
        <v>0</v>
      </c>
      <c r="P4440" s="344">
        <v>25.26</v>
      </c>
      <c r="Q4440" s="360">
        <v>0</v>
      </c>
      <c r="R4440" s="344">
        <v>23.38</v>
      </c>
    </row>
    <row r="4441" spans="1:18">
      <c r="A4441" s="296">
        <v>4011494</v>
      </c>
      <c r="B4441" s="343" t="s">
        <v>4471</v>
      </c>
      <c r="C4441" s="296" t="s">
        <v>4394</v>
      </c>
      <c r="D4441" s="344">
        <v>17.97</v>
      </c>
      <c r="E4441" s="360">
        <v>0</v>
      </c>
      <c r="F4441" s="344">
        <v>60.16</v>
      </c>
      <c r="G4441" s="360">
        <v>0</v>
      </c>
      <c r="H4441" s="344">
        <v>63.64</v>
      </c>
      <c r="I4441" s="360">
        <v>0</v>
      </c>
      <c r="J4441" s="344">
        <v>51.21</v>
      </c>
      <c r="K4441" s="360">
        <v>0</v>
      </c>
      <c r="L4441" s="344">
        <v>45.76</v>
      </c>
      <c r="M4441" s="360">
        <v>0</v>
      </c>
      <c r="N4441" s="344">
        <v>51.74</v>
      </c>
      <c r="O4441" s="360">
        <v>0</v>
      </c>
      <c r="P4441" s="344">
        <v>59.96</v>
      </c>
      <c r="Q4441" s="360">
        <v>0</v>
      </c>
      <c r="R4441" s="344">
        <v>62.9</v>
      </c>
    </row>
    <row r="4442" spans="1:18">
      <c r="A4442" s="296">
        <v>4011463</v>
      </c>
      <c r="B4442" s="343" t="s">
        <v>4472</v>
      </c>
      <c r="C4442" s="296" t="s">
        <v>4394</v>
      </c>
      <c r="D4442" s="344">
        <v>177.03</v>
      </c>
      <c r="E4442" s="360">
        <v>0</v>
      </c>
      <c r="F4442" s="344">
        <v>47.01</v>
      </c>
      <c r="G4442" s="360">
        <v>0</v>
      </c>
      <c r="H4442" s="344">
        <v>49.44</v>
      </c>
      <c r="I4442" s="360">
        <v>0</v>
      </c>
      <c r="J4442" s="344">
        <v>39.89</v>
      </c>
      <c r="K4442" s="360">
        <v>0</v>
      </c>
      <c r="L4442" s="344">
        <v>35.369999999999997</v>
      </c>
      <c r="M4442" s="360">
        <v>0</v>
      </c>
      <c r="N4442" s="344">
        <v>40.229999999999997</v>
      </c>
      <c r="O4442" s="360">
        <v>0</v>
      </c>
      <c r="P4442" s="344">
        <v>46.75</v>
      </c>
      <c r="Q4442" s="360">
        <v>0</v>
      </c>
      <c r="R4442" s="344">
        <v>48.89</v>
      </c>
    </row>
    <row r="4443" spans="1:18">
      <c r="A4443" s="296">
        <v>4011462</v>
      </c>
      <c r="B4443" s="343" t="s">
        <v>4473</v>
      </c>
      <c r="C4443" s="296" t="s">
        <v>4394</v>
      </c>
      <c r="D4443" s="344">
        <v>124.89</v>
      </c>
      <c r="E4443" s="360">
        <v>0</v>
      </c>
      <c r="F4443" s="344">
        <v>61.92</v>
      </c>
      <c r="G4443" s="360">
        <v>0</v>
      </c>
      <c r="H4443" s="344">
        <v>65.11</v>
      </c>
      <c r="I4443" s="360">
        <v>0</v>
      </c>
      <c r="J4443" s="344">
        <v>52.55</v>
      </c>
      <c r="K4443" s="360">
        <v>0</v>
      </c>
      <c r="L4443" s="344">
        <v>46.58</v>
      </c>
      <c r="M4443" s="360">
        <v>0</v>
      </c>
      <c r="N4443" s="344">
        <v>52.98</v>
      </c>
      <c r="O4443" s="360">
        <v>0</v>
      </c>
      <c r="P4443" s="344">
        <v>61.58</v>
      </c>
      <c r="Q4443" s="360">
        <v>0</v>
      </c>
      <c r="R4443" s="344">
        <v>64.39</v>
      </c>
    </row>
    <row r="4444" spans="1:18">
      <c r="A4444" s="296">
        <v>4011464</v>
      </c>
      <c r="B4444" s="343" t="s">
        <v>4474</v>
      </c>
      <c r="C4444" s="296" t="s">
        <v>4394</v>
      </c>
      <c r="D4444" s="344">
        <v>17.97</v>
      </c>
      <c r="E4444" s="360">
        <v>0</v>
      </c>
      <c r="F4444" s="344">
        <v>48.77</v>
      </c>
      <c r="G4444" s="360">
        <v>0</v>
      </c>
      <c r="H4444" s="344">
        <v>50.91</v>
      </c>
      <c r="I4444" s="360">
        <v>0</v>
      </c>
      <c r="J4444" s="344">
        <v>41.23</v>
      </c>
      <c r="K4444" s="360">
        <v>0</v>
      </c>
      <c r="L4444" s="344">
        <v>36.19</v>
      </c>
      <c r="M4444" s="360">
        <v>0</v>
      </c>
      <c r="N4444" s="344">
        <v>41.47</v>
      </c>
      <c r="O4444" s="360">
        <v>0</v>
      </c>
      <c r="P4444" s="344">
        <v>48.37</v>
      </c>
      <c r="Q4444" s="360">
        <v>0</v>
      </c>
      <c r="R4444" s="344">
        <v>50.38</v>
      </c>
    </row>
    <row r="4445" spans="1:18">
      <c r="A4445" s="296">
        <v>4011495</v>
      </c>
      <c r="B4445" s="343" t="s">
        <v>4475</v>
      </c>
      <c r="C4445" s="296" t="s">
        <v>4394</v>
      </c>
      <c r="D4445" s="344">
        <v>172.18</v>
      </c>
      <c r="E4445" s="360">
        <v>0</v>
      </c>
      <c r="F4445" s="344">
        <v>67.540000000000006</v>
      </c>
      <c r="G4445" s="360">
        <v>0</v>
      </c>
      <c r="H4445" s="344">
        <v>74.099999999999994</v>
      </c>
      <c r="I4445" s="360">
        <v>0</v>
      </c>
      <c r="J4445" s="344">
        <v>58.57</v>
      </c>
      <c r="K4445" s="360">
        <v>0</v>
      </c>
      <c r="L4445" s="344">
        <v>54.9</v>
      </c>
      <c r="M4445" s="360">
        <v>0</v>
      </c>
      <c r="N4445" s="344">
        <v>59.95</v>
      </c>
      <c r="O4445" s="360">
        <v>0</v>
      </c>
      <c r="P4445" s="344">
        <v>68.209999999999994</v>
      </c>
      <c r="Q4445" s="360">
        <v>0</v>
      </c>
      <c r="R4445" s="344">
        <v>72.94</v>
      </c>
    </row>
    <row r="4446" spans="1:18">
      <c r="A4446" s="296">
        <v>4011496</v>
      </c>
      <c r="B4446" s="343" t="s">
        <v>4476</v>
      </c>
      <c r="C4446" s="296" t="s">
        <v>4394</v>
      </c>
      <c r="D4446" s="344">
        <v>124.92</v>
      </c>
      <c r="E4446" s="360">
        <v>0</v>
      </c>
      <c r="F4446" s="344">
        <v>54.39</v>
      </c>
      <c r="G4446" s="360">
        <v>0</v>
      </c>
      <c r="H4446" s="344">
        <v>59.9</v>
      </c>
      <c r="I4446" s="360">
        <v>0</v>
      </c>
      <c r="J4446" s="344">
        <v>47.25</v>
      </c>
      <c r="K4446" s="360">
        <v>0</v>
      </c>
      <c r="L4446" s="344">
        <v>44.51</v>
      </c>
      <c r="M4446" s="360">
        <v>0</v>
      </c>
      <c r="N4446" s="344">
        <v>48.44</v>
      </c>
      <c r="O4446" s="360">
        <v>0</v>
      </c>
      <c r="P4446" s="344">
        <v>55</v>
      </c>
      <c r="Q4446" s="360">
        <v>0</v>
      </c>
      <c r="R4446" s="344">
        <v>58.93</v>
      </c>
    </row>
    <row r="4447" spans="1:18">
      <c r="A4447" s="296">
        <v>4011497</v>
      </c>
      <c r="B4447" s="343" t="s">
        <v>4477</v>
      </c>
      <c r="C4447" s="296" t="s">
        <v>4394</v>
      </c>
      <c r="D4447" s="344">
        <v>17.97</v>
      </c>
      <c r="E4447" s="360">
        <v>0</v>
      </c>
      <c r="F4447" s="344">
        <v>92.25</v>
      </c>
      <c r="G4447" s="360">
        <v>0</v>
      </c>
      <c r="H4447" s="344">
        <v>101.15</v>
      </c>
      <c r="I4447" s="360">
        <v>0</v>
      </c>
      <c r="J4447" s="344">
        <v>79.98</v>
      </c>
      <c r="K4447" s="360">
        <v>0</v>
      </c>
      <c r="L4447" s="344">
        <v>74.91</v>
      </c>
      <c r="M4447" s="360">
        <v>0</v>
      </c>
      <c r="N4447" s="344">
        <v>81.849999999999994</v>
      </c>
      <c r="O4447" s="360">
        <v>0</v>
      </c>
      <c r="P4447" s="344">
        <v>93.14</v>
      </c>
      <c r="Q4447" s="360">
        <v>0</v>
      </c>
      <c r="R4447" s="344">
        <v>99.58</v>
      </c>
    </row>
    <row r="4448" spans="1:18">
      <c r="A4448" s="296">
        <v>4011457</v>
      </c>
      <c r="B4448" s="343" t="s">
        <v>4478</v>
      </c>
      <c r="C4448" s="296" t="s">
        <v>4394</v>
      </c>
      <c r="D4448" s="344">
        <v>199.56</v>
      </c>
      <c r="E4448" s="360">
        <v>0</v>
      </c>
      <c r="F4448" s="344">
        <v>79.099999999999994</v>
      </c>
      <c r="G4448" s="360">
        <v>0</v>
      </c>
      <c r="H4448" s="344">
        <v>86.95</v>
      </c>
      <c r="I4448" s="360">
        <v>0</v>
      </c>
      <c r="J4448" s="344">
        <v>68.66</v>
      </c>
      <c r="K4448" s="360">
        <v>0</v>
      </c>
      <c r="L4448" s="344">
        <v>64.52</v>
      </c>
      <c r="M4448" s="360">
        <v>0</v>
      </c>
      <c r="N4448" s="344">
        <v>70.34</v>
      </c>
      <c r="O4448" s="360">
        <v>0</v>
      </c>
      <c r="P4448" s="344">
        <v>79.930000000000007</v>
      </c>
      <c r="Q4448" s="360">
        <v>0</v>
      </c>
      <c r="R4448" s="344">
        <v>85.57</v>
      </c>
    </row>
    <row r="4449" spans="1:18">
      <c r="A4449" s="296">
        <v>4011456</v>
      </c>
      <c r="B4449" s="343" t="s">
        <v>4479</v>
      </c>
      <c r="C4449" s="296" t="s">
        <v>4394</v>
      </c>
      <c r="D4449" s="344">
        <v>128.6</v>
      </c>
      <c r="E4449" s="360">
        <v>0</v>
      </c>
      <c r="F4449" s="344">
        <v>42.78</v>
      </c>
      <c r="G4449" s="360">
        <v>0</v>
      </c>
      <c r="H4449" s="344">
        <v>46.97</v>
      </c>
      <c r="I4449" s="360">
        <v>0</v>
      </c>
      <c r="J4449" s="344">
        <v>37.119999999999997</v>
      </c>
      <c r="K4449" s="360">
        <v>0</v>
      </c>
      <c r="L4449" s="344">
        <v>34.82</v>
      </c>
      <c r="M4449" s="360">
        <v>0</v>
      </c>
      <c r="N4449" s="344">
        <v>38</v>
      </c>
      <c r="O4449" s="360">
        <v>0</v>
      </c>
      <c r="P4449" s="344">
        <v>43.22</v>
      </c>
      <c r="Q4449" s="360">
        <v>0</v>
      </c>
      <c r="R4449" s="344">
        <v>46.24</v>
      </c>
    </row>
    <row r="4450" spans="1:18">
      <c r="A4450" s="296">
        <v>4011461</v>
      </c>
      <c r="B4450" s="343" t="s">
        <v>4480</v>
      </c>
      <c r="C4450" s="296" t="s">
        <v>4394</v>
      </c>
      <c r="D4450" s="344">
        <v>198.94</v>
      </c>
      <c r="E4450" s="360">
        <v>0</v>
      </c>
      <c r="F4450" s="344">
        <v>29.63</v>
      </c>
      <c r="G4450" s="360">
        <v>0</v>
      </c>
      <c r="H4450" s="344">
        <v>32.770000000000003</v>
      </c>
      <c r="I4450" s="360">
        <v>0</v>
      </c>
      <c r="J4450" s="344">
        <v>25.8</v>
      </c>
      <c r="K4450" s="360">
        <v>0</v>
      </c>
      <c r="L4450" s="344">
        <v>24.43</v>
      </c>
      <c r="M4450" s="360">
        <v>0</v>
      </c>
      <c r="N4450" s="344">
        <v>26.49</v>
      </c>
      <c r="O4450" s="360">
        <v>0</v>
      </c>
      <c r="P4450" s="344">
        <v>30.01</v>
      </c>
      <c r="Q4450" s="360">
        <v>0</v>
      </c>
      <c r="R4450" s="344">
        <v>32.229999999999997</v>
      </c>
    </row>
    <row r="4451" spans="1:18">
      <c r="A4451" s="296">
        <v>4011460</v>
      </c>
      <c r="B4451" s="343" t="s">
        <v>4481</v>
      </c>
      <c r="C4451" s="296" t="s">
        <v>4394</v>
      </c>
      <c r="D4451" s="344">
        <v>130.66999999999999</v>
      </c>
      <c r="E4451" s="360">
        <v>0</v>
      </c>
      <c r="F4451" s="344">
        <v>93.9</v>
      </c>
      <c r="G4451" s="360">
        <v>0</v>
      </c>
      <c r="H4451" s="344">
        <v>102.53</v>
      </c>
      <c r="I4451" s="360">
        <v>0</v>
      </c>
      <c r="J4451" s="344">
        <v>81.23</v>
      </c>
      <c r="K4451" s="360">
        <v>0</v>
      </c>
      <c r="L4451" s="344">
        <v>75.680000000000007</v>
      </c>
      <c r="M4451" s="360">
        <v>0</v>
      </c>
      <c r="N4451" s="344">
        <v>83.01</v>
      </c>
      <c r="O4451" s="360">
        <v>0</v>
      </c>
      <c r="P4451" s="344">
        <v>94.66</v>
      </c>
      <c r="Q4451" s="360">
        <v>0</v>
      </c>
      <c r="R4451" s="344">
        <v>100.98</v>
      </c>
    </row>
    <row r="4452" spans="1:18">
      <c r="A4452" s="296">
        <v>4011466</v>
      </c>
      <c r="B4452" s="343" t="s">
        <v>4482</v>
      </c>
      <c r="C4452" s="296" t="s">
        <v>4394</v>
      </c>
      <c r="D4452" s="344">
        <v>199.06</v>
      </c>
      <c r="E4452" s="360">
        <v>0</v>
      </c>
      <c r="F4452" s="344">
        <v>80.75</v>
      </c>
      <c r="G4452" s="360">
        <v>0</v>
      </c>
      <c r="H4452" s="344">
        <v>88.33</v>
      </c>
      <c r="I4452" s="360">
        <v>0</v>
      </c>
      <c r="J4452" s="344">
        <v>69.91</v>
      </c>
      <c r="K4452" s="360">
        <v>0</v>
      </c>
      <c r="L4452" s="344">
        <v>65.290000000000006</v>
      </c>
      <c r="M4452" s="360">
        <v>0</v>
      </c>
      <c r="N4452" s="344">
        <v>71.5</v>
      </c>
      <c r="O4452" s="360">
        <v>0</v>
      </c>
      <c r="P4452" s="344">
        <v>81.45</v>
      </c>
      <c r="Q4452" s="360">
        <v>0</v>
      </c>
      <c r="R4452" s="344">
        <v>86.97</v>
      </c>
    </row>
    <row r="4453" spans="1:18">
      <c r="A4453" s="296">
        <v>4011465</v>
      </c>
      <c r="B4453" s="343" t="s">
        <v>4483</v>
      </c>
      <c r="C4453" s="296" t="s">
        <v>4394</v>
      </c>
      <c r="D4453" s="344">
        <v>131.88999999999999</v>
      </c>
      <c r="E4453" s="360">
        <v>0</v>
      </c>
      <c r="F4453" s="344">
        <v>69.19</v>
      </c>
      <c r="G4453" s="360">
        <v>0</v>
      </c>
      <c r="H4453" s="344">
        <v>75.48</v>
      </c>
      <c r="I4453" s="360">
        <v>0</v>
      </c>
      <c r="J4453" s="344">
        <v>59.82</v>
      </c>
      <c r="K4453" s="360">
        <v>0</v>
      </c>
      <c r="L4453" s="344">
        <v>55.67</v>
      </c>
      <c r="M4453" s="360">
        <v>0</v>
      </c>
      <c r="N4453" s="344">
        <v>61.11</v>
      </c>
      <c r="O4453" s="360">
        <v>0</v>
      </c>
      <c r="P4453" s="344">
        <v>69.73</v>
      </c>
      <c r="Q4453" s="360">
        <v>0</v>
      </c>
      <c r="R4453" s="344">
        <v>74.34</v>
      </c>
    </row>
    <row r="4454" spans="1:18">
      <c r="A4454" s="296">
        <v>4011469</v>
      </c>
      <c r="B4454" s="343" t="s">
        <v>4484</v>
      </c>
      <c r="C4454" s="296" t="s">
        <v>4394</v>
      </c>
      <c r="D4454" s="344">
        <v>229.59</v>
      </c>
      <c r="E4454" s="360">
        <v>0</v>
      </c>
      <c r="F4454" s="344">
        <v>56.04</v>
      </c>
      <c r="G4454" s="360">
        <v>0</v>
      </c>
      <c r="H4454" s="344">
        <v>61.28</v>
      </c>
      <c r="I4454" s="360">
        <v>0</v>
      </c>
      <c r="J4454" s="344">
        <v>48.5</v>
      </c>
      <c r="K4454" s="360">
        <v>0</v>
      </c>
      <c r="L4454" s="344">
        <v>45.28</v>
      </c>
      <c r="M4454" s="360">
        <v>0</v>
      </c>
      <c r="N4454" s="344">
        <v>49.6</v>
      </c>
      <c r="O4454" s="360">
        <v>0</v>
      </c>
      <c r="P4454" s="344">
        <v>56.52</v>
      </c>
      <c r="Q4454" s="360">
        <v>0</v>
      </c>
      <c r="R4454" s="344">
        <v>60.33</v>
      </c>
    </row>
    <row r="4455" spans="1:18">
      <c r="A4455" s="296">
        <v>4011473</v>
      </c>
      <c r="B4455" s="343" t="s">
        <v>4485</v>
      </c>
      <c r="C4455" s="296" t="s">
        <v>4394</v>
      </c>
      <c r="D4455" s="344">
        <v>175.64</v>
      </c>
      <c r="E4455" s="360">
        <v>0</v>
      </c>
      <c r="F4455" s="344">
        <v>95.55</v>
      </c>
      <c r="G4455" s="360">
        <v>0</v>
      </c>
      <c r="H4455" s="344">
        <v>103.91</v>
      </c>
      <c r="I4455" s="360">
        <v>0</v>
      </c>
      <c r="J4455" s="344">
        <v>82.48</v>
      </c>
      <c r="K4455" s="360">
        <v>0</v>
      </c>
      <c r="L4455" s="344">
        <v>76.45</v>
      </c>
      <c r="M4455" s="360">
        <v>0</v>
      </c>
      <c r="N4455" s="344">
        <v>84.17</v>
      </c>
      <c r="O4455" s="360">
        <v>0</v>
      </c>
      <c r="P4455" s="344">
        <v>96.18</v>
      </c>
      <c r="Q4455" s="360">
        <v>0</v>
      </c>
      <c r="R4455" s="344">
        <v>102.38</v>
      </c>
    </row>
    <row r="4456" spans="1:18">
      <c r="A4456" s="296">
        <v>4011470</v>
      </c>
      <c r="B4456" s="343" t="s">
        <v>4486</v>
      </c>
      <c r="C4456" s="296" t="s">
        <v>4394</v>
      </c>
      <c r="D4456" s="344">
        <v>231.69</v>
      </c>
      <c r="E4456" s="360">
        <v>0</v>
      </c>
      <c r="F4456" s="344">
        <v>82.4</v>
      </c>
      <c r="G4456" s="360">
        <v>0</v>
      </c>
      <c r="H4456" s="344">
        <v>89.71</v>
      </c>
      <c r="I4456" s="360">
        <v>0</v>
      </c>
      <c r="J4456" s="344">
        <v>71.16</v>
      </c>
      <c r="K4456" s="360">
        <v>0</v>
      </c>
      <c r="L4456" s="344">
        <v>66.06</v>
      </c>
      <c r="M4456" s="360">
        <v>0</v>
      </c>
      <c r="N4456" s="344">
        <v>72.66</v>
      </c>
      <c r="O4456" s="360">
        <v>0</v>
      </c>
      <c r="P4456" s="344">
        <v>82.97</v>
      </c>
      <c r="Q4456" s="360">
        <v>0</v>
      </c>
      <c r="R4456" s="344">
        <v>88.37</v>
      </c>
    </row>
    <row r="4457" spans="1:18">
      <c r="A4457" s="296">
        <v>4011474</v>
      </c>
      <c r="B4457" s="343" t="s">
        <v>4487</v>
      </c>
      <c r="C4457" s="296" t="s">
        <v>4394</v>
      </c>
      <c r="D4457" s="344">
        <v>179.21</v>
      </c>
      <c r="E4457" s="360">
        <v>0</v>
      </c>
      <c r="F4457" s="344">
        <v>33.68</v>
      </c>
      <c r="G4457" s="360">
        <v>0</v>
      </c>
      <c r="H4457" s="344">
        <v>37.21</v>
      </c>
      <c r="I4457" s="360">
        <v>0</v>
      </c>
      <c r="J4457" s="344">
        <v>29.32</v>
      </c>
      <c r="K4457" s="360">
        <v>0</v>
      </c>
      <c r="L4457" s="344">
        <v>27.72</v>
      </c>
      <c r="M4457" s="360">
        <v>0</v>
      </c>
      <c r="N4457" s="344">
        <v>30.08</v>
      </c>
      <c r="O4457" s="360">
        <v>0</v>
      </c>
      <c r="P4457" s="344">
        <v>34.1</v>
      </c>
      <c r="Q4457" s="360">
        <v>0</v>
      </c>
      <c r="R4457" s="344">
        <v>36.61</v>
      </c>
    </row>
    <row r="4458" spans="1:18">
      <c r="A4458" s="296">
        <v>4011471</v>
      </c>
      <c r="B4458" s="343" t="s">
        <v>4488</v>
      </c>
      <c r="C4458" s="296" t="s">
        <v>4394</v>
      </c>
      <c r="D4458" s="344">
        <v>228.87</v>
      </c>
      <c r="E4458" s="360">
        <v>0</v>
      </c>
      <c r="F4458" s="344">
        <v>20.53</v>
      </c>
      <c r="G4458" s="360">
        <v>0</v>
      </c>
      <c r="H4458" s="344">
        <v>23.01</v>
      </c>
      <c r="I4458" s="360">
        <v>0</v>
      </c>
      <c r="J4458" s="344">
        <v>18</v>
      </c>
      <c r="K4458" s="360">
        <v>0</v>
      </c>
      <c r="L4458" s="344">
        <v>17.329999999999998</v>
      </c>
      <c r="M4458" s="360">
        <v>0</v>
      </c>
      <c r="N4458" s="344">
        <v>18.57</v>
      </c>
      <c r="O4458" s="360">
        <v>0</v>
      </c>
      <c r="P4458" s="344">
        <v>20.89</v>
      </c>
      <c r="Q4458" s="360">
        <v>0</v>
      </c>
      <c r="R4458" s="344">
        <v>22.6</v>
      </c>
    </row>
    <row r="4459" spans="1:18">
      <c r="A4459" s="296">
        <v>4011475</v>
      </c>
      <c r="B4459" s="343" t="s">
        <v>4489</v>
      </c>
      <c r="C4459" s="296" t="s">
        <v>4394</v>
      </c>
      <c r="D4459" s="344">
        <v>180.98</v>
      </c>
      <c r="E4459" s="360">
        <v>0</v>
      </c>
      <c r="F4459" s="344">
        <v>39.590000000000003</v>
      </c>
      <c r="G4459" s="360">
        <v>0</v>
      </c>
      <c r="H4459" s="344">
        <v>42.15</v>
      </c>
      <c r="I4459" s="360">
        <v>0</v>
      </c>
      <c r="J4459" s="344">
        <v>33.81</v>
      </c>
      <c r="K4459" s="360">
        <v>0</v>
      </c>
      <c r="L4459" s="344">
        <v>30.48</v>
      </c>
      <c r="M4459" s="360">
        <v>0</v>
      </c>
      <c r="N4459" s="344">
        <v>34.24</v>
      </c>
      <c r="O4459" s="360">
        <v>0</v>
      </c>
      <c r="P4459" s="344">
        <v>39.549999999999997</v>
      </c>
      <c r="Q4459" s="360">
        <v>0</v>
      </c>
      <c r="R4459" s="344">
        <v>41.63</v>
      </c>
    </row>
    <row r="4460" spans="1:18">
      <c r="A4460" s="296">
        <v>4011472</v>
      </c>
      <c r="B4460" s="343" t="s">
        <v>4490</v>
      </c>
      <c r="C4460" s="296" t="s">
        <v>4394</v>
      </c>
      <c r="D4460" s="344">
        <v>233.27</v>
      </c>
      <c r="E4460" s="360">
        <v>0</v>
      </c>
      <c r="F4460" s="344">
        <v>26.44</v>
      </c>
      <c r="G4460" s="360">
        <v>0</v>
      </c>
      <c r="H4460" s="344">
        <v>27.95</v>
      </c>
      <c r="I4460" s="360">
        <v>0</v>
      </c>
      <c r="J4460" s="344">
        <v>22.49</v>
      </c>
      <c r="K4460" s="360">
        <v>0</v>
      </c>
      <c r="L4460" s="344">
        <v>20.09</v>
      </c>
      <c r="M4460" s="360">
        <v>0</v>
      </c>
      <c r="N4460" s="344">
        <v>22.73</v>
      </c>
      <c r="O4460" s="360">
        <v>0</v>
      </c>
      <c r="P4460" s="344">
        <v>26.34</v>
      </c>
      <c r="Q4460" s="360">
        <v>0</v>
      </c>
      <c r="R4460" s="344">
        <v>27.62</v>
      </c>
    </row>
    <row r="4461" spans="1:18">
      <c r="A4461" s="296">
        <v>4011476</v>
      </c>
      <c r="B4461" s="343" t="s">
        <v>4491</v>
      </c>
      <c r="C4461" s="296" t="s">
        <v>4394</v>
      </c>
      <c r="D4461" s="344">
        <v>175.54</v>
      </c>
      <c r="E4461" s="360">
        <v>0</v>
      </c>
      <c r="F4461" s="344">
        <v>60</v>
      </c>
      <c r="G4461" s="360">
        <v>0</v>
      </c>
      <c r="H4461" s="344">
        <v>65.63</v>
      </c>
      <c r="I4461" s="360">
        <v>0</v>
      </c>
      <c r="J4461" s="344">
        <v>51.97</v>
      </c>
      <c r="K4461" s="360">
        <v>0</v>
      </c>
      <c r="L4461" s="344">
        <v>48.5</v>
      </c>
      <c r="M4461" s="360">
        <v>0</v>
      </c>
      <c r="N4461" s="344">
        <v>53.12</v>
      </c>
      <c r="O4461" s="360">
        <v>0</v>
      </c>
      <c r="P4461" s="344">
        <v>60.53</v>
      </c>
      <c r="Q4461" s="360">
        <v>0</v>
      </c>
      <c r="R4461" s="344">
        <v>64.62</v>
      </c>
    </row>
    <row r="4462" spans="1:18">
      <c r="A4462" s="296">
        <v>4011478</v>
      </c>
      <c r="B4462" s="343" t="s">
        <v>4492</v>
      </c>
      <c r="C4462" s="296" t="s">
        <v>4394</v>
      </c>
      <c r="D4462" s="344">
        <v>176.26</v>
      </c>
      <c r="E4462" s="360">
        <v>0</v>
      </c>
      <c r="F4462" s="344">
        <v>46.85</v>
      </c>
      <c r="G4462" s="360">
        <v>0</v>
      </c>
      <c r="H4462" s="344">
        <v>51.43</v>
      </c>
      <c r="I4462" s="360">
        <v>0</v>
      </c>
      <c r="J4462" s="344">
        <v>40.65</v>
      </c>
      <c r="K4462" s="360">
        <v>0</v>
      </c>
      <c r="L4462" s="344">
        <v>38.11</v>
      </c>
      <c r="M4462" s="360">
        <v>0</v>
      </c>
      <c r="N4462" s="344">
        <v>41.61</v>
      </c>
      <c r="O4462" s="360">
        <v>0</v>
      </c>
      <c r="P4462" s="344">
        <v>47.32</v>
      </c>
      <c r="Q4462" s="360">
        <v>0</v>
      </c>
      <c r="R4462" s="344">
        <v>50.61</v>
      </c>
    </row>
    <row r="4463" spans="1:18">
      <c r="A4463" s="296">
        <v>4011477</v>
      </c>
      <c r="B4463" s="343" t="s">
        <v>4493</v>
      </c>
      <c r="C4463" s="296" t="s">
        <v>4394</v>
      </c>
      <c r="D4463" s="344">
        <v>135.15</v>
      </c>
      <c r="E4463" s="360">
        <v>0</v>
      </c>
      <c r="F4463" s="344">
        <v>84.75</v>
      </c>
      <c r="G4463" s="360">
        <v>0</v>
      </c>
      <c r="H4463" s="344">
        <v>92.76</v>
      </c>
      <c r="I4463" s="360">
        <v>0</v>
      </c>
      <c r="J4463" s="344">
        <v>73.42</v>
      </c>
      <c r="K4463" s="360">
        <v>0</v>
      </c>
      <c r="L4463" s="344">
        <v>68.58</v>
      </c>
      <c r="M4463" s="360">
        <v>0</v>
      </c>
      <c r="N4463" s="344">
        <v>75.069999999999993</v>
      </c>
      <c r="O4463" s="360">
        <v>0</v>
      </c>
      <c r="P4463" s="344">
        <v>85.51</v>
      </c>
      <c r="Q4463" s="360">
        <v>0</v>
      </c>
      <c r="R4463" s="344">
        <v>91.33</v>
      </c>
    </row>
    <row r="4464" spans="1:18">
      <c r="A4464" s="296">
        <v>4011539</v>
      </c>
      <c r="B4464" s="343" t="s">
        <v>4494</v>
      </c>
      <c r="C4464" s="296" t="s">
        <v>1461</v>
      </c>
      <c r="D4464" s="344">
        <v>0.21</v>
      </c>
      <c r="E4464" s="360">
        <v>0</v>
      </c>
      <c r="F4464" s="344">
        <v>71.599999999999994</v>
      </c>
      <c r="G4464" s="360">
        <v>0</v>
      </c>
      <c r="H4464" s="344">
        <v>78.56</v>
      </c>
      <c r="I4464" s="360">
        <v>0</v>
      </c>
      <c r="J4464" s="344">
        <v>62.1</v>
      </c>
      <c r="K4464" s="360">
        <v>0</v>
      </c>
      <c r="L4464" s="344">
        <v>58.19</v>
      </c>
      <c r="M4464" s="360">
        <v>0</v>
      </c>
      <c r="N4464" s="344">
        <v>63.56</v>
      </c>
      <c r="O4464" s="360">
        <v>0</v>
      </c>
      <c r="P4464" s="344">
        <v>72.3</v>
      </c>
      <c r="Q4464" s="360">
        <v>0</v>
      </c>
      <c r="R4464" s="344">
        <v>77.319999999999993</v>
      </c>
    </row>
    <row r="4465" spans="1:18">
      <c r="A4465" s="296">
        <v>4011538</v>
      </c>
      <c r="B4465" s="343" t="s">
        <v>4495</v>
      </c>
      <c r="C4465" s="296" t="s">
        <v>1461</v>
      </c>
      <c r="D4465" s="344">
        <v>0.33</v>
      </c>
      <c r="E4465" s="360">
        <v>0</v>
      </c>
      <c r="F4465" s="344">
        <v>61.65</v>
      </c>
      <c r="G4465" s="360">
        <v>0</v>
      </c>
      <c r="H4465" s="344">
        <v>67.010000000000005</v>
      </c>
      <c r="I4465" s="360">
        <v>0</v>
      </c>
      <c r="J4465" s="344">
        <v>53.22</v>
      </c>
      <c r="K4465" s="360">
        <v>0</v>
      </c>
      <c r="L4465" s="344">
        <v>49.27</v>
      </c>
      <c r="M4465" s="360">
        <v>0</v>
      </c>
      <c r="N4465" s="344">
        <v>54.28</v>
      </c>
      <c r="O4465" s="360">
        <v>0</v>
      </c>
      <c r="P4465" s="344">
        <v>62.05</v>
      </c>
      <c r="Q4465" s="360">
        <v>0</v>
      </c>
      <c r="R4465" s="344">
        <v>66.02</v>
      </c>
    </row>
    <row r="4466" spans="1:18">
      <c r="A4466" s="296">
        <v>4016096</v>
      </c>
      <c r="B4466" s="343" t="s">
        <v>4496</v>
      </c>
      <c r="C4466" s="296" t="s">
        <v>222</v>
      </c>
      <c r="D4466" s="344">
        <v>1.46</v>
      </c>
      <c r="E4466" s="360">
        <v>0</v>
      </c>
      <c r="F4466" s="344">
        <v>48.5</v>
      </c>
      <c r="G4466" s="360">
        <v>0</v>
      </c>
      <c r="H4466" s="344">
        <v>52.81</v>
      </c>
      <c r="I4466" s="360">
        <v>0</v>
      </c>
      <c r="J4466" s="344">
        <v>41.9</v>
      </c>
      <c r="K4466" s="360">
        <v>0</v>
      </c>
      <c r="L4466" s="344">
        <v>38.880000000000003</v>
      </c>
      <c r="M4466" s="360">
        <v>0</v>
      </c>
      <c r="N4466" s="344">
        <v>42.77</v>
      </c>
      <c r="O4466" s="360">
        <v>0</v>
      </c>
      <c r="P4466" s="344">
        <v>48.84</v>
      </c>
      <c r="Q4466" s="360">
        <v>0</v>
      </c>
      <c r="R4466" s="344">
        <v>52.01</v>
      </c>
    </row>
    <row r="4467" spans="1:18">
      <c r="A4467" s="296">
        <v>4016008</v>
      </c>
      <c r="B4467" s="343" t="s">
        <v>4497</v>
      </c>
      <c r="C4467" s="296" t="s">
        <v>222</v>
      </c>
      <c r="D4467" s="344">
        <v>4.5199999999999996</v>
      </c>
      <c r="E4467" s="360">
        <v>0</v>
      </c>
      <c r="F4467" s="344">
        <v>88.05</v>
      </c>
      <c r="G4467" s="360">
        <v>0</v>
      </c>
      <c r="H4467" s="344">
        <v>95.52</v>
      </c>
      <c r="I4467" s="360">
        <v>0</v>
      </c>
      <c r="J4467" s="344">
        <v>75.92</v>
      </c>
      <c r="K4467" s="360">
        <v>0</v>
      </c>
      <c r="L4467" s="344">
        <v>70.12</v>
      </c>
      <c r="M4467" s="360">
        <v>0</v>
      </c>
      <c r="N4467" s="344">
        <v>77.39</v>
      </c>
      <c r="O4467" s="360">
        <v>0</v>
      </c>
      <c r="P4467" s="344">
        <v>88.55</v>
      </c>
      <c r="Q4467" s="360">
        <v>0</v>
      </c>
      <c r="R4467" s="344">
        <v>94.13</v>
      </c>
    </row>
    <row r="4468" spans="1:18">
      <c r="A4468" s="296">
        <v>4016007</v>
      </c>
      <c r="B4468" s="343" t="s">
        <v>4498</v>
      </c>
      <c r="C4468" s="296" t="s">
        <v>222</v>
      </c>
      <c r="D4468" s="344">
        <v>5.12</v>
      </c>
      <c r="E4468" s="360">
        <v>0</v>
      </c>
      <c r="F4468" s="344">
        <v>74.900000000000006</v>
      </c>
      <c r="G4468" s="360">
        <v>0</v>
      </c>
      <c r="H4468" s="344">
        <v>81.319999999999993</v>
      </c>
      <c r="I4468" s="360">
        <v>0</v>
      </c>
      <c r="J4468" s="344">
        <v>64.599999999999994</v>
      </c>
      <c r="K4468" s="360">
        <v>0</v>
      </c>
      <c r="L4468" s="344">
        <v>59.73</v>
      </c>
      <c r="M4468" s="360">
        <v>0</v>
      </c>
      <c r="N4468" s="344">
        <v>65.88</v>
      </c>
      <c r="O4468" s="360">
        <v>0</v>
      </c>
      <c r="P4468" s="344">
        <v>75.34</v>
      </c>
      <c r="Q4468" s="360">
        <v>0</v>
      </c>
      <c r="R4468" s="344">
        <v>80.12</v>
      </c>
    </row>
    <row r="4469" spans="1:18">
      <c r="A4469" s="296">
        <v>4015612</v>
      </c>
      <c r="B4469" s="343" t="s">
        <v>4499</v>
      </c>
      <c r="C4469" s="296" t="s">
        <v>222</v>
      </c>
      <c r="D4469" s="344">
        <v>13.6</v>
      </c>
      <c r="E4469" s="360">
        <v>0</v>
      </c>
      <c r="F4469" s="344">
        <v>35.299999999999997</v>
      </c>
      <c r="G4469" s="360">
        <v>0</v>
      </c>
      <c r="H4469" s="344">
        <v>38.57</v>
      </c>
      <c r="I4469" s="360">
        <v>0</v>
      </c>
      <c r="J4469" s="344">
        <v>30.56</v>
      </c>
      <c r="K4469" s="360">
        <v>0</v>
      </c>
      <c r="L4469" s="344">
        <v>28.48</v>
      </c>
      <c r="M4469" s="360">
        <v>0</v>
      </c>
      <c r="N4469" s="344">
        <v>31.22</v>
      </c>
      <c r="O4469" s="360">
        <v>0</v>
      </c>
      <c r="P4469" s="344">
        <v>35.6</v>
      </c>
      <c r="Q4469" s="360">
        <v>0</v>
      </c>
      <c r="R4469" s="344">
        <v>37.99</v>
      </c>
    </row>
    <row r="4470" spans="1:18">
      <c r="A4470" s="296">
        <v>4011562</v>
      </c>
      <c r="B4470" s="343" t="s">
        <v>4500</v>
      </c>
      <c r="C4470" s="296" t="s">
        <v>1461</v>
      </c>
      <c r="D4470" s="344">
        <v>39.65</v>
      </c>
      <c r="E4470" s="360">
        <v>0</v>
      </c>
      <c r="F4470" s="344">
        <v>22.15</v>
      </c>
      <c r="G4470" s="360">
        <v>0</v>
      </c>
      <c r="H4470" s="344">
        <v>24.37</v>
      </c>
      <c r="I4470" s="360">
        <v>0</v>
      </c>
      <c r="J4470" s="344">
        <v>19.239999999999998</v>
      </c>
      <c r="K4470" s="360">
        <v>0</v>
      </c>
      <c r="L4470" s="344">
        <v>18.09</v>
      </c>
      <c r="M4470" s="360">
        <v>0</v>
      </c>
      <c r="N4470" s="344">
        <v>19.71</v>
      </c>
      <c r="O4470" s="360">
        <v>0</v>
      </c>
      <c r="P4470" s="344">
        <v>22.39</v>
      </c>
      <c r="Q4470" s="360">
        <v>0</v>
      </c>
      <c r="R4470" s="344">
        <v>23.98</v>
      </c>
    </row>
    <row r="4471" spans="1:18">
      <c r="A4471" s="296">
        <v>4011351</v>
      </c>
      <c r="B4471" s="343" t="s">
        <v>4501</v>
      </c>
      <c r="C4471" s="296" t="s">
        <v>1461</v>
      </c>
      <c r="D4471" s="344">
        <v>0.38</v>
      </c>
      <c r="E4471" s="360">
        <v>0</v>
      </c>
      <c r="F4471" s="344">
        <v>86.4</v>
      </c>
      <c r="G4471" s="360">
        <v>0</v>
      </c>
      <c r="H4471" s="344">
        <v>94.14</v>
      </c>
      <c r="I4471" s="360">
        <v>0</v>
      </c>
      <c r="J4471" s="344">
        <v>74.67</v>
      </c>
      <c r="K4471" s="360">
        <v>0</v>
      </c>
      <c r="L4471" s="344">
        <v>69.349999999999994</v>
      </c>
      <c r="M4471" s="360">
        <v>0</v>
      </c>
      <c r="N4471" s="344">
        <v>76.23</v>
      </c>
      <c r="O4471" s="360">
        <v>0</v>
      </c>
      <c r="P4471" s="344">
        <v>87.03</v>
      </c>
      <c r="Q4471" s="360">
        <v>0</v>
      </c>
      <c r="R4471" s="344">
        <v>92.73</v>
      </c>
    </row>
    <row r="4472" spans="1:18">
      <c r="A4472" s="296">
        <v>4011352</v>
      </c>
      <c r="B4472" s="343" t="s">
        <v>4502</v>
      </c>
      <c r="C4472" s="296" t="s">
        <v>1461</v>
      </c>
      <c r="D4472" s="344">
        <v>0.41</v>
      </c>
      <c r="E4472" s="360">
        <v>0</v>
      </c>
      <c r="F4472" s="344">
        <v>73.25</v>
      </c>
      <c r="G4472" s="360">
        <v>0</v>
      </c>
      <c r="H4472" s="344">
        <v>79.94</v>
      </c>
      <c r="I4472" s="360">
        <v>0</v>
      </c>
      <c r="J4472" s="344">
        <v>63.35</v>
      </c>
      <c r="K4472" s="360">
        <v>0</v>
      </c>
      <c r="L4472" s="344">
        <v>58.96</v>
      </c>
      <c r="M4472" s="360">
        <v>0</v>
      </c>
      <c r="N4472" s="344">
        <v>64.72</v>
      </c>
      <c r="O4472" s="360">
        <v>0</v>
      </c>
      <c r="P4472" s="344">
        <v>73.819999999999993</v>
      </c>
      <c r="Q4472" s="360">
        <v>0</v>
      </c>
      <c r="R4472" s="344">
        <v>78.72</v>
      </c>
    </row>
    <row r="4473" spans="1:18">
      <c r="A4473" s="296">
        <v>4011402</v>
      </c>
      <c r="B4473" s="343" t="s">
        <v>4503</v>
      </c>
      <c r="C4473" s="296" t="s">
        <v>1461</v>
      </c>
      <c r="D4473" s="344">
        <v>0.87</v>
      </c>
      <c r="E4473" s="360">
        <v>0</v>
      </c>
      <c r="F4473" s="344">
        <v>78.92</v>
      </c>
      <c r="G4473" s="360">
        <v>0</v>
      </c>
      <c r="H4473" s="344">
        <v>85.74</v>
      </c>
      <c r="I4473" s="360">
        <v>0</v>
      </c>
      <c r="J4473" s="344">
        <v>68.11</v>
      </c>
      <c r="K4473" s="360">
        <v>0</v>
      </c>
      <c r="L4473" s="344">
        <v>63.01</v>
      </c>
      <c r="M4473" s="360">
        <v>0</v>
      </c>
      <c r="N4473" s="344">
        <v>69.45</v>
      </c>
      <c r="O4473" s="360">
        <v>0</v>
      </c>
      <c r="P4473" s="344">
        <v>79.41</v>
      </c>
      <c r="Q4473" s="360">
        <v>0</v>
      </c>
      <c r="R4473" s="344">
        <v>84.49</v>
      </c>
    </row>
    <row r="4474" spans="1:18">
      <c r="A4474" s="296">
        <v>4011401</v>
      </c>
      <c r="B4474" s="343" t="s">
        <v>4504</v>
      </c>
      <c r="C4474" s="296" t="s">
        <v>1461</v>
      </c>
      <c r="D4474" s="344">
        <v>0.62</v>
      </c>
      <c r="E4474" s="360">
        <v>0</v>
      </c>
      <c r="F4474" s="344">
        <v>65.77</v>
      </c>
      <c r="G4474" s="360">
        <v>0</v>
      </c>
      <c r="H4474" s="344">
        <v>71.540000000000006</v>
      </c>
      <c r="I4474" s="360">
        <v>0</v>
      </c>
      <c r="J4474" s="344">
        <v>56.79</v>
      </c>
      <c r="K4474" s="360">
        <v>0</v>
      </c>
      <c r="L4474" s="344">
        <v>52.62</v>
      </c>
      <c r="M4474" s="360">
        <v>0</v>
      </c>
      <c r="N4474" s="344">
        <v>57.94</v>
      </c>
      <c r="O4474" s="360">
        <v>0</v>
      </c>
      <c r="P4474" s="344">
        <v>66.2</v>
      </c>
      <c r="Q4474" s="360">
        <v>0</v>
      </c>
      <c r="R4474" s="344">
        <v>70.48</v>
      </c>
    </row>
    <row r="4475" spans="1:18">
      <c r="A4475" s="296">
        <v>4011404</v>
      </c>
      <c r="B4475" s="343" t="s">
        <v>4505</v>
      </c>
      <c r="C4475" s="296" t="s">
        <v>1461</v>
      </c>
      <c r="D4475" s="344">
        <v>0.62</v>
      </c>
      <c r="E4475" s="360">
        <v>0</v>
      </c>
      <c r="F4475" s="344">
        <v>80.569999999999993</v>
      </c>
      <c r="G4475" s="360">
        <v>0</v>
      </c>
      <c r="H4475" s="344">
        <v>87.12</v>
      </c>
      <c r="I4475" s="360">
        <v>0</v>
      </c>
      <c r="J4475" s="344">
        <v>69.36</v>
      </c>
      <c r="K4475" s="360">
        <v>0</v>
      </c>
      <c r="L4475" s="344">
        <v>63.78</v>
      </c>
      <c r="M4475" s="360">
        <v>0</v>
      </c>
      <c r="N4475" s="344">
        <v>70.61</v>
      </c>
      <c r="O4475" s="360">
        <v>0</v>
      </c>
      <c r="P4475" s="344">
        <v>80.930000000000007</v>
      </c>
      <c r="Q4475" s="360">
        <v>0</v>
      </c>
      <c r="R4475" s="344">
        <v>85.89</v>
      </c>
    </row>
    <row r="4476" spans="1:18">
      <c r="A4476" s="296">
        <v>4011403</v>
      </c>
      <c r="B4476" s="343" t="s">
        <v>4506</v>
      </c>
      <c r="C4476" s="296" t="s">
        <v>1461</v>
      </c>
      <c r="D4476" s="344">
        <v>0.42</v>
      </c>
      <c r="E4476" s="360">
        <v>0</v>
      </c>
      <c r="F4476" s="344">
        <v>67.42</v>
      </c>
      <c r="G4476" s="360">
        <v>0</v>
      </c>
      <c r="H4476" s="344">
        <v>72.92</v>
      </c>
      <c r="I4476" s="360">
        <v>0</v>
      </c>
      <c r="J4476" s="344">
        <v>58.04</v>
      </c>
      <c r="K4476" s="360">
        <v>0</v>
      </c>
      <c r="L4476" s="344">
        <v>53.39</v>
      </c>
      <c r="M4476" s="360">
        <v>0</v>
      </c>
      <c r="N4476" s="344">
        <v>59.1</v>
      </c>
      <c r="O4476" s="360">
        <v>0</v>
      </c>
      <c r="P4476" s="344">
        <v>67.72</v>
      </c>
      <c r="Q4476" s="360">
        <v>0</v>
      </c>
      <c r="R4476" s="344">
        <v>71.88</v>
      </c>
    </row>
    <row r="4477" spans="1:18">
      <c r="A4477" s="296">
        <v>4011406</v>
      </c>
      <c r="B4477" s="343" t="s">
        <v>4507</v>
      </c>
      <c r="C4477" s="296" t="s">
        <v>1461</v>
      </c>
      <c r="D4477" s="344">
        <v>1.1399999999999999</v>
      </c>
      <c r="E4477" s="360">
        <v>0</v>
      </c>
      <c r="F4477" s="344">
        <v>114.32</v>
      </c>
      <c r="G4477" s="360">
        <v>0</v>
      </c>
      <c r="H4477" s="344">
        <v>122.55</v>
      </c>
      <c r="I4477" s="360">
        <v>0</v>
      </c>
      <c r="J4477" s="344">
        <v>97.96</v>
      </c>
      <c r="K4477" s="360">
        <v>0</v>
      </c>
      <c r="L4477" s="344">
        <v>89.07</v>
      </c>
      <c r="M4477" s="360">
        <v>0</v>
      </c>
      <c r="N4477" s="344">
        <v>99.44</v>
      </c>
      <c r="O4477" s="360">
        <v>0</v>
      </c>
      <c r="P4477" s="344">
        <v>114.45</v>
      </c>
      <c r="Q4477" s="360">
        <v>0</v>
      </c>
      <c r="R4477" s="344">
        <v>120.92</v>
      </c>
    </row>
    <row r="4478" spans="1:18">
      <c r="A4478" s="296">
        <v>4011405</v>
      </c>
      <c r="B4478" s="343" t="s">
        <v>4508</v>
      </c>
      <c r="C4478" s="296" t="s">
        <v>1461</v>
      </c>
      <c r="D4478" s="344">
        <v>0.81</v>
      </c>
      <c r="E4478" s="360">
        <v>0</v>
      </c>
      <c r="F4478" s="344">
        <v>94.24</v>
      </c>
      <c r="G4478" s="360">
        <v>0</v>
      </c>
      <c r="H4478" s="344">
        <v>101.98</v>
      </c>
      <c r="I4478" s="360">
        <v>0</v>
      </c>
      <c r="J4478" s="344">
        <v>81.150000000000006</v>
      </c>
      <c r="K4478" s="360">
        <v>0</v>
      </c>
      <c r="L4478" s="344">
        <v>74.7</v>
      </c>
      <c r="M4478" s="360">
        <v>0</v>
      </c>
      <c r="N4478" s="344">
        <v>82.65</v>
      </c>
      <c r="O4478" s="360">
        <v>0</v>
      </c>
      <c r="P4478" s="344">
        <v>94.68</v>
      </c>
      <c r="Q4478" s="360">
        <v>0</v>
      </c>
      <c r="R4478" s="344">
        <v>100.51</v>
      </c>
    </row>
    <row r="4479" spans="1:18">
      <c r="A4479" s="296">
        <v>4011392</v>
      </c>
      <c r="B4479" s="343" t="s">
        <v>4509</v>
      </c>
      <c r="C4479" s="296" t="s">
        <v>222</v>
      </c>
      <c r="D4479" s="344">
        <v>240.2</v>
      </c>
      <c r="E4479" s="360">
        <v>0</v>
      </c>
      <c r="F4479" s="344">
        <v>54.22</v>
      </c>
      <c r="G4479" s="360">
        <v>0</v>
      </c>
      <c r="H4479" s="344">
        <v>58.68</v>
      </c>
      <c r="I4479" s="360">
        <v>0</v>
      </c>
      <c r="J4479" s="344">
        <v>46.71</v>
      </c>
      <c r="K4479" s="360">
        <v>0</v>
      </c>
      <c r="L4479" s="344">
        <v>42.99</v>
      </c>
      <c r="M4479" s="360">
        <v>0</v>
      </c>
      <c r="N4479" s="344">
        <v>47.55</v>
      </c>
      <c r="O4479" s="360">
        <v>0</v>
      </c>
      <c r="P4479" s="344">
        <v>54.49</v>
      </c>
      <c r="Q4479" s="360">
        <v>0</v>
      </c>
      <c r="R4479" s="344">
        <v>57.85</v>
      </c>
    </row>
    <row r="4480" spans="1:18">
      <c r="A4480" s="296">
        <v>4011391</v>
      </c>
      <c r="B4480" s="343" t="s">
        <v>4510</v>
      </c>
      <c r="C4480" s="296" t="s">
        <v>222</v>
      </c>
      <c r="D4480" s="344">
        <v>129.93</v>
      </c>
      <c r="E4480" s="360">
        <v>0</v>
      </c>
      <c r="F4480" s="344">
        <v>41.07</v>
      </c>
      <c r="G4480" s="360">
        <v>0</v>
      </c>
      <c r="H4480" s="344">
        <v>44.48</v>
      </c>
      <c r="I4480" s="360">
        <v>0</v>
      </c>
      <c r="J4480" s="344">
        <v>35.39</v>
      </c>
      <c r="K4480" s="360">
        <v>0</v>
      </c>
      <c r="L4480" s="344">
        <v>32.6</v>
      </c>
      <c r="M4480" s="360">
        <v>0</v>
      </c>
      <c r="N4480" s="344">
        <v>36.04</v>
      </c>
      <c r="O4480" s="360">
        <v>0</v>
      </c>
      <c r="P4480" s="344">
        <v>41.28</v>
      </c>
      <c r="Q4480" s="360">
        <v>0</v>
      </c>
      <c r="R4480" s="344">
        <v>43.84</v>
      </c>
    </row>
    <row r="4481" spans="1:18">
      <c r="A4481" s="296">
        <v>4011394</v>
      </c>
      <c r="B4481" s="343" t="s">
        <v>4511</v>
      </c>
      <c r="C4481" s="296" t="s">
        <v>222</v>
      </c>
      <c r="D4481" s="344">
        <v>240.92</v>
      </c>
      <c r="E4481" s="360">
        <v>0</v>
      </c>
      <c r="F4481" s="344">
        <v>106.78</v>
      </c>
      <c r="G4481" s="360">
        <v>0</v>
      </c>
      <c r="H4481" s="344">
        <v>114.08</v>
      </c>
      <c r="I4481" s="360">
        <v>0</v>
      </c>
      <c r="J4481" s="344">
        <v>91.35</v>
      </c>
      <c r="K4481" s="360">
        <v>0</v>
      </c>
      <c r="L4481" s="344">
        <v>82.67</v>
      </c>
      <c r="M4481" s="360">
        <v>0</v>
      </c>
      <c r="N4481" s="344">
        <v>92.61</v>
      </c>
      <c r="O4481" s="360">
        <v>0</v>
      </c>
      <c r="P4481" s="344">
        <v>106.77</v>
      </c>
      <c r="Q4481" s="360">
        <v>0</v>
      </c>
      <c r="R4481" s="344">
        <v>112.6</v>
      </c>
    </row>
    <row r="4482" spans="1:18">
      <c r="A4482" s="296">
        <v>4011393</v>
      </c>
      <c r="B4482" s="343" t="s">
        <v>4512</v>
      </c>
      <c r="C4482" s="296" t="s">
        <v>222</v>
      </c>
      <c r="D4482" s="344">
        <v>130.55000000000001</v>
      </c>
      <c r="E4482" s="360">
        <v>0</v>
      </c>
      <c r="F4482" s="344">
        <v>86.7</v>
      </c>
      <c r="G4482" s="360">
        <v>0</v>
      </c>
      <c r="H4482" s="344">
        <v>93.51</v>
      </c>
      <c r="I4482" s="360">
        <v>0</v>
      </c>
      <c r="J4482" s="344">
        <v>74.540000000000006</v>
      </c>
      <c r="K4482" s="360">
        <v>0</v>
      </c>
      <c r="L4482" s="344">
        <v>68.3</v>
      </c>
      <c r="M4482" s="360">
        <v>0</v>
      </c>
      <c r="N4482" s="344">
        <v>75.819999999999993</v>
      </c>
      <c r="O4482" s="360">
        <v>0</v>
      </c>
      <c r="P4482" s="344">
        <v>87</v>
      </c>
      <c r="Q4482" s="360">
        <v>0</v>
      </c>
      <c r="R4482" s="344">
        <v>92.19</v>
      </c>
    </row>
    <row r="4483" spans="1:18">
      <c r="A4483" s="296">
        <v>4011396</v>
      </c>
      <c r="B4483" s="343" t="s">
        <v>4513</v>
      </c>
      <c r="C4483" s="296" t="s">
        <v>222</v>
      </c>
      <c r="D4483" s="344">
        <v>252.97</v>
      </c>
      <c r="E4483" s="360">
        <v>0</v>
      </c>
      <c r="F4483" s="344">
        <v>73.14</v>
      </c>
      <c r="G4483" s="360">
        <v>0</v>
      </c>
      <c r="H4483" s="344">
        <v>78.790000000000006</v>
      </c>
      <c r="I4483" s="360">
        <v>0</v>
      </c>
      <c r="J4483" s="344">
        <v>62.85</v>
      </c>
      <c r="K4483" s="360">
        <v>0</v>
      </c>
      <c r="L4483" s="344">
        <v>57.5</v>
      </c>
      <c r="M4483" s="360">
        <v>0</v>
      </c>
      <c r="N4483" s="344">
        <v>63.89</v>
      </c>
      <c r="O4483" s="360">
        <v>0</v>
      </c>
      <c r="P4483" s="344">
        <v>73.37</v>
      </c>
      <c r="Q4483" s="360">
        <v>0</v>
      </c>
      <c r="R4483" s="344">
        <v>77.7</v>
      </c>
    </row>
    <row r="4484" spans="1:18">
      <c r="A4484" s="296">
        <v>4011395</v>
      </c>
      <c r="B4484" s="343" t="s">
        <v>4514</v>
      </c>
      <c r="C4484" s="296" t="s">
        <v>222</v>
      </c>
      <c r="D4484" s="344">
        <v>131.27000000000001</v>
      </c>
      <c r="E4484" s="360">
        <v>0</v>
      </c>
      <c r="F4484" s="344">
        <v>59.99</v>
      </c>
      <c r="G4484" s="360">
        <v>0</v>
      </c>
      <c r="H4484" s="344">
        <v>64.59</v>
      </c>
      <c r="I4484" s="360">
        <v>0</v>
      </c>
      <c r="J4484" s="344">
        <v>51.53</v>
      </c>
      <c r="K4484" s="360">
        <v>0</v>
      </c>
      <c r="L4484" s="344">
        <v>47.11</v>
      </c>
      <c r="M4484" s="360">
        <v>0</v>
      </c>
      <c r="N4484" s="344">
        <v>52.38</v>
      </c>
      <c r="O4484" s="360">
        <v>0</v>
      </c>
      <c r="P4484" s="344">
        <v>60.16</v>
      </c>
      <c r="Q4484" s="360">
        <v>0</v>
      </c>
      <c r="R4484" s="344">
        <v>63.69</v>
      </c>
    </row>
    <row r="4485" spans="1:18">
      <c r="A4485" s="296">
        <v>4011398</v>
      </c>
      <c r="B4485" s="343" t="s">
        <v>4515</v>
      </c>
      <c r="C4485" s="296" t="s">
        <v>222</v>
      </c>
      <c r="D4485" s="344">
        <v>257.45</v>
      </c>
      <c r="E4485" s="360">
        <v>0</v>
      </c>
      <c r="F4485" s="344">
        <v>99.3</v>
      </c>
      <c r="G4485" s="360">
        <v>0</v>
      </c>
      <c r="H4485" s="344">
        <v>105.68</v>
      </c>
      <c r="I4485" s="360">
        <v>0</v>
      </c>
      <c r="J4485" s="344">
        <v>84.79</v>
      </c>
      <c r="K4485" s="360">
        <v>0</v>
      </c>
      <c r="L4485" s="344">
        <v>76.34</v>
      </c>
      <c r="M4485" s="360">
        <v>0</v>
      </c>
      <c r="N4485" s="344">
        <v>85.83</v>
      </c>
      <c r="O4485" s="360">
        <v>0</v>
      </c>
      <c r="P4485" s="344">
        <v>99.15</v>
      </c>
      <c r="Q4485" s="360">
        <v>0</v>
      </c>
      <c r="R4485" s="344">
        <v>104.35</v>
      </c>
    </row>
    <row r="4486" spans="1:18">
      <c r="A4486" s="296">
        <v>4011397</v>
      </c>
      <c r="B4486" s="343" t="s">
        <v>4516</v>
      </c>
      <c r="C4486" s="296" t="s">
        <v>222</v>
      </c>
      <c r="D4486" s="344">
        <v>131.55000000000001</v>
      </c>
      <c r="E4486" s="360">
        <v>0</v>
      </c>
      <c r="F4486" s="344">
        <v>79.22</v>
      </c>
      <c r="G4486" s="360">
        <v>0</v>
      </c>
      <c r="H4486" s="344">
        <v>85.11</v>
      </c>
      <c r="I4486" s="360">
        <v>0</v>
      </c>
      <c r="J4486" s="344">
        <v>67.98</v>
      </c>
      <c r="K4486" s="360">
        <v>0</v>
      </c>
      <c r="L4486" s="344">
        <v>61.97</v>
      </c>
      <c r="M4486" s="360">
        <v>0</v>
      </c>
      <c r="N4486" s="344">
        <v>69.040000000000006</v>
      </c>
      <c r="O4486" s="360">
        <v>0</v>
      </c>
      <c r="P4486" s="344">
        <v>79.38</v>
      </c>
      <c r="Q4486" s="360">
        <v>0</v>
      </c>
      <c r="R4486" s="344">
        <v>83.94</v>
      </c>
    </row>
    <row r="4487" spans="1:18">
      <c r="A4487" s="296">
        <v>4011400</v>
      </c>
      <c r="B4487" s="343" t="s">
        <v>4517</v>
      </c>
      <c r="C4487" s="296" t="s">
        <v>222</v>
      </c>
      <c r="D4487" s="344">
        <v>255.29</v>
      </c>
      <c r="E4487" s="360">
        <v>0</v>
      </c>
      <c r="F4487" s="344">
        <v>137.19</v>
      </c>
      <c r="G4487" s="360">
        <v>0</v>
      </c>
      <c r="H4487" s="344">
        <v>145.97</v>
      </c>
      <c r="I4487" s="360">
        <v>0</v>
      </c>
      <c r="J4487" s="344">
        <v>117.14</v>
      </c>
      <c r="K4487" s="360">
        <v>0</v>
      </c>
      <c r="L4487" s="344">
        <v>105.41</v>
      </c>
      <c r="M4487" s="360">
        <v>0</v>
      </c>
      <c r="N4487" s="344">
        <v>118.56</v>
      </c>
      <c r="O4487" s="360">
        <v>0</v>
      </c>
      <c r="P4487" s="344">
        <v>136.97</v>
      </c>
      <c r="Q4487" s="360">
        <v>0</v>
      </c>
      <c r="R4487" s="344">
        <v>144.13999999999999</v>
      </c>
    </row>
    <row r="4488" spans="1:18">
      <c r="A4488" s="296">
        <v>4011399</v>
      </c>
      <c r="B4488" s="343" t="s">
        <v>4518</v>
      </c>
      <c r="C4488" s="296" t="s">
        <v>222</v>
      </c>
      <c r="D4488" s="344">
        <v>149.66999999999999</v>
      </c>
      <c r="E4488" s="360">
        <v>0</v>
      </c>
      <c r="F4488" s="344">
        <v>117.11</v>
      </c>
      <c r="G4488" s="360">
        <v>0</v>
      </c>
      <c r="H4488" s="344">
        <v>125.4</v>
      </c>
      <c r="I4488" s="360">
        <v>0</v>
      </c>
      <c r="J4488" s="344">
        <v>100.33</v>
      </c>
      <c r="K4488" s="360">
        <v>0</v>
      </c>
      <c r="L4488" s="344">
        <v>91.04</v>
      </c>
      <c r="M4488" s="360">
        <v>0</v>
      </c>
      <c r="N4488" s="344">
        <v>101.77</v>
      </c>
      <c r="O4488" s="360">
        <v>0</v>
      </c>
      <c r="P4488" s="344">
        <v>117.2</v>
      </c>
      <c r="Q4488" s="360">
        <v>0</v>
      </c>
      <c r="R4488" s="344">
        <v>123.73</v>
      </c>
    </row>
    <row r="4489" spans="1:18">
      <c r="A4489" s="296">
        <v>4011490</v>
      </c>
      <c r="B4489" s="343" t="s">
        <v>4519</v>
      </c>
      <c r="C4489" s="296" t="s">
        <v>1461</v>
      </c>
      <c r="D4489" s="344">
        <v>5.39</v>
      </c>
      <c r="E4489" s="360">
        <v>0</v>
      </c>
      <c r="F4489" s="344">
        <v>6.94</v>
      </c>
      <c r="G4489" s="360">
        <v>0</v>
      </c>
      <c r="H4489" s="344">
        <v>9.24</v>
      </c>
      <c r="I4489" s="360">
        <v>0</v>
      </c>
      <c r="J4489" s="344">
        <v>7.05</v>
      </c>
      <c r="K4489" s="360">
        <v>0</v>
      </c>
      <c r="L4489" s="344">
        <v>7.72</v>
      </c>
      <c r="M4489" s="360">
        <v>0</v>
      </c>
      <c r="N4489" s="344">
        <v>7.24</v>
      </c>
      <c r="O4489" s="360">
        <v>0</v>
      </c>
      <c r="P4489" s="344">
        <v>7.81</v>
      </c>
      <c r="Q4489" s="360">
        <v>0</v>
      </c>
      <c r="R4489" s="344">
        <v>8.8800000000000008</v>
      </c>
    </row>
    <row r="4490" spans="1:18">
      <c r="A4490" s="296">
        <v>4011536</v>
      </c>
      <c r="B4490" s="343" t="s">
        <v>4520</v>
      </c>
      <c r="C4490" s="296" t="s">
        <v>1461</v>
      </c>
      <c r="D4490" s="344">
        <v>1.79</v>
      </c>
      <c r="E4490" s="360">
        <v>0</v>
      </c>
      <c r="F4490" s="344">
        <v>5.42</v>
      </c>
      <c r="G4490" s="360">
        <v>0</v>
      </c>
      <c r="H4490" s="344">
        <v>7.24</v>
      </c>
      <c r="I4490" s="360">
        <v>0</v>
      </c>
      <c r="J4490" s="344">
        <v>5.6</v>
      </c>
      <c r="K4490" s="360">
        <v>0</v>
      </c>
      <c r="L4490" s="344">
        <v>6.04</v>
      </c>
      <c r="M4490" s="360">
        <v>0</v>
      </c>
      <c r="N4490" s="344">
        <v>5.66</v>
      </c>
      <c r="O4490" s="360">
        <v>0</v>
      </c>
      <c r="P4490" s="344">
        <v>6.17</v>
      </c>
      <c r="Q4490" s="360">
        <v>0</v>
      </c>
      <c r="R4490" s="344">
        <v>6.94</v>
      </c>
    </row>
    <row r="4491" spans="1:18">
      <c r="A4491" s="296">
        <v>4011415</v>
      </c>
      <c r="B4491" s="343" t="s">
        <v>4521</v>
      </c>
      <c r="C4491" s="296" t="s">
        <v>4394</v>
      </c>
      <c r="D4491" s="344">
        <v>174.77</v>
      </c>
      <c r="E4491" s="360">
        <v>0</v>
      </c>
      <c r="F4491" s="344">
        <v>10.07</v>
      </c>
      <c r="G4491" s="360">
        <v>0</v>
      </c>
      <c r="H4491" s="344">
        <v>13.37</v>
      </c>
      <c r="I4491" s="360">
        <v>0</v>
      </c>
      <c r="J4491" s="344">
        <v>10.06</v>
      </c>
      <c r="K4491" s="360">
        <v>0</v>
      </c>
      <c r="L4491" s="344">
        <v>11.18</v>
      </c>
      <c r="M4491" s="360">
        <v>0</v>
      </c>
      <c r="N4491" s="344">
        <v>10.52</v>
      </c>
      <c r="O4491" s="360">
        <v>0</v>
      </c>
      <c r="P4491" s="344">
        <v>11.22</v>
      </c>
      <c r="Q4491" s="360">
        <v>0</v>
      </c>
      <c r="R4491" s="344">
        <v>12.88</v>
      </c>
    </row>
    <row r="4492" spans="1:18">
      <c r="A4492" s="296">
        <v>4011416</v>
      </c>
      <c r="B4492" s="343" t="s">
        <v>4522</v>
      </c>
      <c r="C4492" s="296" t="s">
        <v>4394</v>
      </c>
      <c r="D4492" s="344">
        <v>132.43</v>
      </c>
      <c r="E4492" s="360">
        <v>0</v>
      </c>
      <c r="F4492" s="344">
        <v>8.07</v>
      </c>
      <c r="G4492" s="360">
        <v>0</v>
      </c>
      <c r="H4492" s="344">
        <v>10.79</v>
      </c>
      <c r="I4492" s="360">
        <v>0</v>
      </c>
      <c r="J4492" s="344">
        <v>8.33</v>
      </c>
      <c r="K4492" s="360">
        <v>0</v>
      </c>
      <c r="L4492" s="344">
        <v>8.98</v>
      </c>
      <c r="M4492" s="360">
        <v>0</v>
      </c>
      <c r="N4492" s="344">
        <v>8.43</v>
      </c>
      <c r="O4492" s="360">
        <v>0</v>
      </c>
      <c r="P4492" s="344">
        <v>9.17</v>
      </c>
      <c r="Q4492" s="360">
        <v>0</v>
      </c>
      <c r="R4492" s="344">
        <v>10.35</v>
      </c>
    </row>
    <row r="4493" spans="1:18">
      <c r="A4493" s="296">
        <v>4011408</v>
      </c>
      <c r="B4493" s="343" t="s">
        <v>4523</v>
      </c>
      <c r="C4493" s="296" t="s">
        <v>1461</v>
      </c>
      <c r="D4493" s="344">
        <v>2.36</v>
      </c>
      <c r="E4493" s="360">
        <v>0</v>
      </c>
      <c r="F4493" s="344">
        <v>6.56</v>
      </c>
      <c r="G4493" s="360">
        <v>0</v>
      </c>
      <c r="H4493" s="344">
        <v>8.7899999999999991</v>
      </c>
      <c r="I4493" s="360">
        <v>0</v>
      </c>
      <c r="J4493" s="344">
        <v>6.87</v>
      </c>
      <c r="K4493" s="360">
        <v>0</v>
      </c>
      <c r="L4493" s="344">
        <v>7.3</v>
      </c>
      <c r="M4493" s="360">
        <v>0</v>
      </c>
      <c r="N4493" s="344">
        <v>6.84</v>
      </c>
      <c r="O4493" s="360">
        <v>0</v>
      </c>
      <c r="P4493" s="344">
        <v>7.53</v>
      </c>
      <c r="Q4493" s="360">
        <v>0</v>
      </c>
      <c r="R4493" s="344">
        <v>8.41</v>
      </c>
    </row>
    <row r="4494" spans="1:18">
      <c r="A4494" s="296">
        <v>4011407</v>
      </c>
      <c r="B4494" s="343" t="s">
        <v>4524</v>
      </c>
      <c r="C4494" s="296" t="s">
        <v>1461</v>
      </c>
      <c r="D4494" s="344">
        <v>1.82</v>
      </c>
      <c r="E4494" s="360">
        <v>0</v>
      </c>
      <c r="F4494" s="344">
        <v>11.21</v>
      </c>
      <c r="G4494" s="360">
        <v>0</v>
      </c>
      <c r="H4494" s="344">
        <v>14.92</v>
      </c>
      <c r="I4494" s="360">
        <v>0</v>
      </c>
      <c r="J4494" s="344">
        <v>11.33</v>
      </c>
      <c r="K4494" s="360">
        <v>0</v>
      </c>
      <c r="L4494" s="344">
        <v>12.46</v>
      </c>
      <c r="M4494" s="360">
        <v>0</v>
      </c>
      <c r="N4494" s="344">
        <v>11.7</v>
      </c>
      <c r="O4494" s="360">
        <v>0</v>
      </c>
      <c r="P4494" s="344">
        <v>12.57</v>
      </c>
      <c r="Q4494" s="360">
        <v>0</v>
      </c>
      <c r="R4494" s="344">
        <v>14.35</v>
      </c>
    </row>
    <row r="4495" spans="1:18">
      <c r="A4495" s="296">
        <v>4011410</v>
      </c>
      <c r="B4495" s="343" t="s">
        <v>4525</v>
      </c>
      <c r="C4495" s="296" t="s">
        <v>1461</v>
      </c>
      <c r="D4495" s="344">
        <v>4.5999999999999996</v>
      </c>
      <c r="E4495" s="360">
        <v>0</v>
      </c>
      <c r="F4495" s="344">
        <v>9.64</v>
      </c>
      <c r="G4495" s="360">
        <v>0</v>
      </c>
      <c r="H4495" s="344">
        <v>12.91</v>
      </c>
      <c r="I4495" s="360">
        <v>0</v>
      </c>
      <c r="J4495" s="344">
        <v>10.050000000000001</v>
      </c>
      <c r="K4495" s="360">
        <v>0</v>
      </c>
      <c r="L4495" s="344">
        <v>10.73</v>
      </c>
      <c r="M4495" s="360">
        <v>0</v>
      </c>
      <c r="N4495" s="344">
        <v>10.07</v>
      </c>
      <c r="O4495" s="360">
        <v>0</v>
      </c>
      <c r="P4495" s="344">
        <v>11.04</v>
      </c>
      <c r="Q4495" s="360">
        <v>0</v>
      </c>
      <c r="R4495" s="344">
        <v>12.36</v>
      </c>
    </row>
    <row r="4496" spans="1:18">
      <c r="A4496" s="296">
        <v>4011409</v>
      </c>
      <c r="B4496" s="343" t="s">
        <v>4526</v>
      </c>
      <c r="C4496" s="296" t="s">
        <v>1461</v>
      </c>
      <c r="D4496" s="344">
        <v>3.55</v>
      </c>
      <c r="E4496" s="360">
        <v>0</v>
      </c>
      <c r="F4496" s="344">
        <v>8.1199999999999992</v>
      </c>
      <c r="G4496" s="360">
        <v>0</v>
      </c>
      <c r="H4496" s="344">
        <v>10.91</v>
      </c>
      <c r="I4496" s="360">
        <v>0</v>
      </c>
      <c r="J4496" s="344">
        <v>8.6</v>
      </c>
      <c r="K4496" s="360">
        <v>0</v>
      </c>
      <c r="L4496" s="344">
        <v>9.0500000000000007</v>
      </c>
      <c r="M4496" s="360">
        <v>0</v>
      </c>
      <c r="N4496" s="344">
        <v>8.49</v>
      </c>
      <c r="O4496" s="360">
        <v>0</v>
      </c>
      <c r="P4496" s="344">
        <v>9.39</v>
      </c>
      <c r="Q4496" s="360">
        <v>0</v>
      </c>
      <c r="R4496" s="344">
        <v>10.43</v>
      </c>
    </row>
    <row r="4497" spans="1:18">
      <c r="A4497" s="296">
        <v>4011412</v>
      </c>
      <c r="B4497" s="343" t="s">
        <v>4527</v>
      </c>
      <c r="C4497" s="296" t="s">
        <v>1461</v>
      </c>
      <c r="D4497" s="344">
        <v>6.14</v>
      </c>
      <c r="E4497" s="360">
        <v>0</v>
      </c>
      <c r="F4497" s="344">
        <v>12.72</v>
      </c>
      <c r="G4497" s="360">
        <v>0</v>
      </c>
      <c r="H4497" s="344">
        <v>16.97</v>
      </c>
      <c r="I4497" s="360">
        <v>0</v>
      </c>
      <c r="J4497" s="344">
        <v>13.01</v>
      </c>
      <c r="K4497" s="360">
        <v>0</v>
      </c>
      <c r="L4497" s="344">
        <v>14.15</v>
      </c>
      <c r="M4497" s="360">
        <v>0</v>
      </c>
      <c r="N4497" s="344">
        <v>13.29</v>
      </c>
      <c r="O4497" s="360">
        <v>0</v>
      </c>
      <c r="P4497" s="344">
        <v>14.38</v>
      </c>
      <c r="Q4497" s="360">
        <v>0</v>
      </c>
      <c r="R4497" s="344">
        <v>16.29</v>
      </c>
    </row>
    <row r="4498" spans="1:18">
      <c r="A4498" s="296">
        <v>4011411</v>
      </c>
      <c r="B4498" s="343" t="s">
        <v>4528</v>
      </c>
      <c r="C4498" s="296" t="s">
        <v>1461</v>
      </c>
      <c r="D4498" s="344">
        <v>4.7300000000000004</v>
      </c>
      <c r="E4498" s="360">
        <v>0</v>
      </c>
      <c r="F4498" s="344">
        <v>11.7</v>
      </c>
      <c r="G4498" s="360">
        <v>0</v>
      </c>
      <c r="H4498" s="344">
        <v>15.74</v>
      </c>
      <c r="I4498" s="360">
        <v>0</v>
      </c>
      <c r="J4498" s="344">
        <v>12.49</v>
      </c>
      <c r="K4498" s="360">
        <v>0</v>
      </c>
      <c r="L4498" s="344">
        <v>13.06</v>
      </c>
      <c r="M4498" s="360">
        <v>0</v>
      </c>
      <c r="N4498" s="344">
        <v>12.23</v>
      </c>
      <c r="O4498" s="360">
        <v>0</v>
      </c>
      <c r="P4498" s="344">
        <v>13.61</v>
      </c>
      <c r="Q4498" s="360">
        <v>0</v>
      </c>
      <c r="R4498" s="344">
        <v>15.04</v>
      </c>
    </row>
    <row r="4499" spans="1:18">
      <c r="A4499" s="296">
        <v>4011520</v>
      </c>
      <c r="B4499" s="343" t="s">
        <v>4529</v>
      </c>
      <c r="C4499" s="296" t="s">
        <v>222</v>
      </c>
      <c r="D4499" s="344">
        <v>554.61</v>
      </c>
      <c r="E4499" s="360">
        <v>0</v>
      </c>
      <c r="F4499" s="344">
        <v>10.19</v>
      </c>
      <c r="G4499" s="360">
        <v>0</v>
      </c>
      <c r="H4499" s="344">
        <v>13.74</v>
      </c>
      <c r="I4499" s="360">
        <v>0</v>
      </c>
      <c r="J4499" s="344">
        <v>11.05</v>
      </c>
      <c r="K4499" s="360">
        <v>0</v>
      </c>
      <c r="L4499" s="344">
        <v>11.38</v>
      </c>
      <c r="M4499" s="360">
        <v>0</v>
      </c>
      <c r="N4499" s="344">
        <v>10.65</v>
      </c>
      <c r="O4499" s="360">
        <v>0</v>
      </c>
      <c r="P4499" s="344">
        <v>11.97</v>
      </c>
      <c r="Q4499" s="360">
        <v>0</v>
      </c>
      <c r="R4499" s="344">
        <v>13.11</v>
      </c>
    </row>
    <row r="4500" spans="1:18">
      <c r="A4500" s="296">
        <v>4011507</v>
      </c>
      <c r="B4500" s="343" t="s">
        <v>4530</v>
      </c>
      <c r="C4500" s="296" t="s">
        <v>222</v>
      </c>
      <c r="D4500" s="344">
        <v>408.85</v>
      </c>
      <c r="E4500" s="360">
        <v>0</v>
      </c>
      <c r="F4500" s="344">
        <v>14.74</v>
      </c>
      <c r="G4500" s="360">
        <v>0</v>
      </c>
      <c r="H4500" s="344">
        <v>19.739999999999998</v>
      </c>
      <c r="I4500" s="360">
        <v>0</v>
      </c>
      <c r="J4500" s="344">
        <v>15.4</v>
      </c>
      <c r="K4500" s="360">
        <v>0</v>
      </c>
      <c r="L4500" s="344">
        <v>16.41</v>
      </c>
      <c r="M4500" s="360">
        <v>0</v>
      </c>
      <c r="N4500" s="344">
        <v>15.39</v>
      </c>
      <c r="O4500" s="360">
        <v>0</v>
      </c>
      <c r="P4500" s="344">
        <v>16.899999999999999</v>
      </c>
      <c r="Q4500" s="360">
        <v>0</v>
      </c>
      <c r="R4500" s="344">
        <v>18.91</v>
      </c>
    </row>
    <row r="4501" spans="1:18">
      <c r="A4501" s="296">
        <v>4011535</v>
      </c>
      <c r="B4501" s="343" t="s">
        <v>4531</v>
      </c>
      <c r="C4501" s="296" t="s">
        <v>222</v>
      </c>
      <c r="D4501" s="344">
        <v>409.76</v>
      </c>
      <c r="E4501" s="360">
        <v>0</v>
      </c>
      <c r="F4501" s="344">
        <v>16.23</v>
      </c>
      <c r="G4501" s="360">
        <v>0</v>
      </c>
      <c r="H4501" s="344">
        <v>18.27</v>
      </c>
      <c r="I4501" s="360">
        <v>0</v>
      </c>
      <c r="J4501" s="344">
        <v>14.27</v>
      </c>
      <c r="K4501" s="360">
        <v>0</v>
      </c>
      <c r="L4501" s="344">
        <v>13.81</v>
      </c>
      <c r="M4501" s="360">
        <v>0</v>
      </c>
      <c r="N4501" s="344">
        <v>14.73</v>
      </c>
      <c r="O4501" s="360">
        <v>0</v>
      </c>
      <c r="P4501" s="344">
        <v>16.55</v>
      </c>
      <c r="Q4501" s="360">
        <v>0</v>
      </c>
      <c r="R4501" s="344">
        <v>17.940000000000001</v>
      </c>
    </row>
    <row r="4502" spans="1:18">
      <c r="A4502" s="296">
        <v>4011534</v>
      </c>
      <c r="B4502" s="343" t="s">
        <v>4532</v>
      </c>
      <c r="C4502" s="296" t="s">
        <v>222</v>
      </c>
      <c r="D4502" s="344">
        <v>279.2</v>
      </c>
      <c r="E4502" s="360">
        <v>0</v>
      </c>
      <c r="F4502" s="344">
        <v>11.2</v>
      </c>
      <c r="G4502" s="360">
        <v>0</v>
      </c>
      <c r="H4502" s="344">
        <v>11.65</v>
      </c>
      <c r="I4502" s="360">
        <v>0</v>
      </c>
      <c r="J4502" s="344">
        <v>9.4600000000000009</v>
      </c>
      <c r="K4502" s="360">
        <v>0</v>
      </c>
      <c r="L4502" s="344">
        <v>8.26</v>
      </c>
      <c r="M4502" s="360">
        <v>0</v>
      </c>
      <c r="N4502" s="344">
        <v>9.5</v>
      </c>
      <c r="O4502" s="360">
        <v>0</v>
      </c>
      <c r="P4502" s="344">
        <v>11.1</v>
      </c>
      <c r="Q4502" s="360">
        <v>0</v>
      </c>
      <c r="R4502" s="344">
        <v>11.53</v>
      </c>
    </row>
    <row r="4503" spans="1:18">
      <c r="A4503" s="296">
        <v>4011533</v>
      </c>
      <c r="B4503" s="343" t="s">
        <v>4533</v>
      </c>
      <c r="C4503" s="296" t="s">
        <v>222</v>
      </c>
      <c r="D4503" s="344">
        <v>419.78</v>
      </c>
      <c r="E4503" s="360">
        <v>0</v>
      </c>
      <c r="F4503" s="344">
        <v>13.15</v>
      </c>
      <c r="G4503" s="360">
        <v>0</v>
      </c>
      <c r="H4503" s="344">
        <v>14.2</v>
      </c>
      <c r="I4503" s="360">
        <v>0</v>
      </c>
      <c r="J4503" s="344">
        <v>11.32</v>
      </c>
      <c r="K4503" s="360">
        <v>0</v>
      </c>
      <c r="L4503" s="344">
        <v>10.39</v>
      </c>
      <c r="M4503" s="360">
        <v>0</v>
      </c>
      <c r="N4503" s="344">
        <v>11.51</v>
      </c>
      <c r="O4503" s="360">
        <v>0</v>
      </c>
      <c r="P4503" s="344">
        <v>13.21</v>
      </c>
      <c r="Q4503" s="360">
        <v>0</v>
      </c>
      <c r="R4503" s="344">
        <v>14.01</v>
      </c>
    </row>
    <row r="4504" spans="1:18">
      <c r="A4504" s="296">
        <v>4011532</v>
      </c>
      <c r="B4504" s="343" t="s">
        <v>4534</v>
      </c>
      <c r="C4504" s="296" t="s">
        <v>222</v>
      </c>
      <c r="D4504" s="344">
        <v>289.22000000000003</v>
      </c>
      <c r="E4504" s="360">
        <v>0</v>
      </c>
      <c r="F4504" s="344">
        <v>23.84</v>
      </c>
      <c r="G4504" s="360">
        <v>0</v>
      </c>
      <c r="H4504" s="344">
        <v>25.53</v>
      </c>
      <c r="I4504" s="360">
        <v>0</v>
      </c>
      <c r="J4504" s="344">
        <v>20.41</v>
      </c>
      <c r="K4504" s="360">
        <v>0</v>
      </c>
      <c r="L4504" s="344">
        <v>18.54</v>
      </c>
      <c r="M4504" s="360">
        <v>0</v>
      </c>
      <c r="N4504" s="344">
        <v>20.72</v>
      </c>
      <c r="O4504" s="360">
        <v>0</v>
      </c>
      <c r="P4504" s="344">
        <v>23.86</v>
      </c>
      <c r="Q4504" s="360">
        <v>0</v>
      </c>
      <c r="R4504" s="344">
        <v>25.21</v>
      </c>
    </row>
    <row r="4505" spans="1:18">
      <c r="A4505" s="296">
        <v>4011492</v>
      </c>
      <c r="B4505" s="343" t="s">
        <v>4535</v>
      </c>
      <c r="C4505" s="296" t="s">
        <v>222</v>
      </c>
      <c r="D4505" s="344">
        <v>343.01</v>
      </c>
      <c r="E4505" s="360">
        <v>0</v>
      </c>
      <c r="F4505" s="344">
        <v>17.829999999999998</v>
      </c>
      <c r="G4505" s="360">
        <v>0</v>
      </c>
      <c r="H4505" s="344">
        <v>17.600000000000001</v>
      </c>
      <c r="I4505" s="360">
        <v>0</v>
      </c>
      <c r="J4505" s="344">
        <v>14.65</v>
      </c>
      <c r="K4505" s="360">
        <v>0</v>
      </c>
      <c r="L4505" s="344">
        <v>11.88</v>
      </c>
      <c r="M4505" s="360">
        <v>0</v>
      </c>
      <c r="N4505" s="344">
        <v>14.45</v>
      </c>
      <c r="O4505" s="360">
        <v>0</v>
      </c>
      <c r="P4505" s="344">
        <v>17.329999999999998</v>
      </c>
      <c r="Q4505" s="360">
        <v>0</v>
      </c>
      <c r="R4505" s="344">
        <v>17.54</v>
      </c>
    </row>
    <row r="4506" spans="1:18">
      <c r="A4506" s="296">
        <v>4011491</v>
      </c>
      <c r="B4506" s="343" t="s">
        <v>4536</v>
      </c>
      <c r="C4506" s="296" t="s">
        <v>222</v>
      </c>
      <c r="D4506" s="344">
        <v>216.74</v>
      </c>
      <c r="E4506" s="360">
        <v>0</v>
      </c>
      <c r="F4506" s="344">
        <v>20.079999999999998</v>
      </c>
      <c r="G4506" s="360">
        <v>0</v>
      </c>
      <c r="H4506" s="344">
        <v>20.57</v>
      </c>
      <c r="I4506" s="360">
        <v>0</v>
      </c>
      <c r="J4506" s="344">
        <v>16.809999999999999</v>
      </c>
      <c r="K4506" s="360">
        <v>0</v>
      </c>
      <c r="L4506" s="344">
        <v>14.37</v>
      </c>
      <c r="M4506" s="360">
        <v>0</v>
      </c>
      <c r="N4506" s="344">
        <v>16.79</v>
      </c>
      <c r="O4506" s="360">
        <v>0</v>
      </c>
      <c r="P4506" s="344">
        <v>19.77</v>
      </c>
      <c r="Q4506" s="360">
        <v>0</v>
      </c>
      <c r="R4506" s="344">
        <v>20.41</v>
      </c>
    </row>
    <row r="4507" spans="1:18">
      <c r="A4507" s="296">
        <v>4011353</v>
      </c>
      <c r="B4507" s="343" t="s">
        <v>4537</v>
      </c>
      <c r="C4507" s="296" t="s">
        <v>1461</v>
      </c>
      <c r="D4507" s="344">
        <v>0.28999999999999998</v>
      </c>
      <c r="E4507" s="360">
        <v>0</v>
      </c>
      <c r="F4507" s="344">
        <v>51.28</v>
      </c>
      <c r="G4507" s="360">
        <v>0</v>
      </c>
      <c r="H4507" s="344">
        <v>58.96</v>
      </c>
      <c r="I4507" s="360">
        <v>0</v>
      </c>
      <c r="J4507" s="344">
        <v>45.59</v>
      </c>
      <c r="K4507" s="360">
        <v>0</v>
      </c>
      <c r="L4507" s="344">
        <v>45.28</v>
      </c>
      <c r="M4507" s="360">
        <v>0</v>
      </c>
      <c r="N4507" s="344">
        <v>47.42</v>
      </c>
      <c r="O4507" s="360">
        <v>0</v>
      </c>
      <c r="P4507" s="344">
        <v>52.7</v>
      </c>
      <c r="Q4507" s="360">
        <v>0</v>
      </c>
      <c r="R4507" s="344">
        <v>57.77</v>
      </c>
    </row>
    <row r="4508" spans="1:18">
      <c r="A4508" s="296">
        <v>4011354</v>
      </c>
      <c r="B4508" s="343" t="s">
        <v>4538</v>
      </c>
      <c r="C4508" s="296" t="s">
        <v>1461</v>
      </c>
      <c r="D4508" s="344">
        <v>0.28999999999999998</v>
      </c>
      <c r="E4508" s="360">
        <v>0</v>
      </c>
      <c r="F4508" s="344">
        <v>38.130000000000003</v>
      </c>
      <c r="G4508" s="360">
        <v>0</v>
      </c>
      <c r="H4508" s="344">
        <v>44.76</v>
      </c>
      <c r="I4508" s="360">
        <v>0</v>
      </c>
      <c r="J4508" s="344">
        <v>34.270000000000003</v>
      </c>
      <c r="K4508" s="360">
        <v>0</v>
      </c>
      <c r="L4508" s="344">
        <v>34.89</v>
      </c>
      <c r="M4508" s="360">
        <v>0</v>
      </c>
      <c r="N4508" s="344">
        <v>35.909999999999997</v>
      </c>
      <c r="O4508" s="360">
        <v>0</v>
      </c>
      <c r="P4508" s="344">
        <v>39.49</v>
      </c>
      <c r="Q4508" s="360">
        <v>0</v>
      </c>
      <c r="R4508" s="344">
        <v>43.76</v>
      </c>
    </row>
    <row r="4509" spans="1:18">
      <c r="A4509" s="296">
        <v>4011418</v>
      </c>
      <c r="B4509" s="343" t="s">
        <v>4539</v>
      </c>
      <c r="C4509" s="296" t="s">
        <v>222</v>
      </c>
      <c r="D4509" s="344">
        <v>350.03</v>
      </c>
      <c r="E4509" s="360">
        <v>0</v>
      </c>
      <c r="F4509" s="344">
        <v>54.47</v>
      </c>
      <c r="G4509" s="360">
        <v>0</v>
      </c>
      <c r="H4509" s="344">
        <v>61.62</v>
      </c>
      <c r="I4509" s="360">
        <v>0</v>
      </c>
      <c r="J4509" s="344">
        <v>48.01</v>
      </c>
      <c r="K4509" s="360">
        <v>0</v>
      </c>
      <c r="L4509" s="344">
        <v>46.76</v>
      </c>
      <c r="M4509" s="360">
        <v>0</v>
      </c>
      <c r="N4509" s="344">
        <v>49.67</v>
      </c>
      <c r="O4509" s="360">
        <v>0</v>
      </c>
      <c r="P4509" s="344">
        <v>55.64</v>
      </c>
      <c r="Q4509" s="360">
        <v>0</v>
      </c>
      <c r="R4509" s="344">
        <v>60.48</v>
      </c>
    </row>
    <row r="4510" spans="1:18">
      <c r="A4510" s="296">
        <v>4011417</v>
      </c>
      <c r="B4510" s="343" t="s">
        <v>4540</v>
      </c>
      <c r="C4510" s="296" t="s">
        <v>222</v>
      </c>
      <c r="D4510" s="344">
        <v>187.6</v>
      </c>
      <c r="E4510" s="360">
        <v>0</v>
      </c>
      <c r="F4510" s="344">
        <v>41.32</v>
      </c>
      <c r="G4510" s="360">
        <v>0</v>
      </c>
      <c r="H4510" s="344">
        <v>47.42</v>
      </c>
      <c r="I4510" s="360">
        <v>0</v>
      </c>
      <c r="J4510" s="344">
        <v>36.69</v>
      </c>
      <c r="K4510" s="360">
        <v>0</v>
      </c>
      <c r="L4510" s="344">
        <v>36.369999999999997</v>
      </c>
      <c r="M4510" s="360">
        <v>0</v>
      </c>
      <c r="N4510" s="344">
        <v>38.159999999999997</v>
      </c>
      <c r="O4510" s="360">
        <v>0</v>
      </c>
      <c r="P4510" s="344">
        <v>42.43</v>
      </c>
      <c r="Q4510" s="360">
        <v>0</v>
      </c>
      <c r="R4510" s="344">
        <v>46.47</v>
      </c>
    </row>
    <row r="4511" spans="1:18">
      <c r="A4511" s="296">
        <v>4011420</v>
      </c>
      <c r="B4511" s="343" t="s">
        <v>4541</v>
      </c>
      <c r="C4511" s="296" t="s">
        <v>222</v>
      </c>
      <c r="D4511" s="344">
        <v>357.55</v>
      </c>
      <c r="E4511" s="360">
        <v>0</v>
      </c>
      <c r="F4511" s="344">
        <v>37.21</v>
      </c>
      <c r="G4511" s="360">
        <v>0</v>
      </c>
      <c r="H4511" s="344">
        <v>40.42</v>
      </c>
      <c r="I4511" s="360">
        <v>0</v>
      </c>
      <c r="J4511" s="344">
        <v>32.119999999999997</v>
      </c>
      <c r="K4511" s="360">
        <v>0</v>
      </c>
      <c r="L4511" s="344">
        <v>29.71</v>
      </c>
      <c r="M4511" s="360">
        <v>0</v>
      </c>
      <c r="N4511" s="344">
        <v>32.74</v>
      </c>
      <c r="O4511" s="360">
        <v>0</v>
      </c>
      <c r="P4511" s="344">
        <v>37.450000000000003</v>
      </c>
      <c r="Q4511" s="360">
        <v>0</v>
      </c>
      <c r="R4511" s="344">
        <v>39.840000000000003</v>
      </c>
    </row>
    <row r="4512" spans="1:18">
      <c r="A4512" s="296">
        <v>4011419</v>
      </c>
      <c r="B4512" s="343" t="s">
        <v>4542</v>
      </c>
      <c r="C4512" s="296" t="s">
        <v>222</v>
      </c>
      <c r="D4512" s="344">
        <v>184.31</v>
      </c>
      <c r="E4512" s="360">
        <v>0</v>
      </c>
      <c r="F4512" s="344">
        <v>24.06</v>
      </c>
      <c r="G4512" s="360">
        <v>0</v>
      </c>
      <c r="H4512" s="344">
        <v>26.22</v>
      </c>
      <c r="I4512" s="360">
        <v>0</v>
      </c>
      <c r="J4512" s="344">
        <v>20.8</v>
      </c>
      <c r="K4512" s="360">
        <v>0</v>
      </c>
      <c r="L4512" s="344">
        <v>19.32</v>
      </c>
      <c r="M4512" s="360">
        <v>0</v>
      </c>
      <c r="N4512" s="344">
        <v>21.23</v>
      </c>
      <c r="O4512" s="360">
        <v>0</v>
      </c>
      <c r="P4512" s="344">
        <v>24.24</v>
      </c>
      <c r="Q4512" s="360">
        <v>0</v>
      </c>
      <c r="R4512" s="344">
        <v>25.83</v>
      </c>
    </row>
    <row r="4513" spans="1:18">
      <c r="A4513" s="296">
        <v>4011422</v>
      </c>
      <c r="B4513" s="343" t="s">
        <v>4543</v>
      </c>
      <c r="C4513" s="296" t="s">
        <v>222</v>
      </c>
      <c r="D4513" s="344">
        <v>358.44</v>
      </c>
      <c r="E4513" s="360">
        <v>0</v>
      </c>
      <c r="F4513" s="344">
        <v>40.4</v>
      </c>
      <c r="G4513" s="360">
        <v>0</v>
      </c>
      <c r="H4513" s="344">
        <v>43.08</v>
      </c>
      <c r="I4513" s="360">
        <v>0</v>
      </c>
      <c r="J4513" s="344">
        <v>34.54</v>
      </c>
      <c r="K4513" s="360">
        <v>0</v>
      </c>
      <c r="L4513" s="344">
        <v>31.19</v>
      </c>
      <c r="M4513" s="360">
        <v>0</v>
      </c>
      <c r="N4513" s="344">
        <v>34.99</v>
      </c>
      <c r="O4513" s="360">
        <v>0</v>
      </c>
      <c r="P4513" s="344">
        <v>40.39</v>
      </c>
      <c r="Q4513" s="360">
        <v>0</v>
      </c>
      <c r="R4513" s="344">
        <v>42.55</v>
      </c>
    </row>
    <row r="4514" spans="1:18">
      <c r="A4514" s="296">
        <v>4011421</v>
      </c>
      <c r="B4514" s="343" t="s">
        <v>4544</v>
      </c>
      <c r="C4514" s="296" t="s">
        <v>222</v>
      </c>
      <c r="D4514" s="344">
        <v>197.01</v>
      </c>
      <c r="E4514" s="360">
        <v>0</v>
      </c>
      <c r="F4514" s="344">
        <v>27.25</v>
      </c>
      <c r="G4514" s="360">
        <v>0</v>
      </c>
      <c r="H4514" s="344">
        <v>28.88</v>
      </c>
      <c r="I4514" s="360">
        <v>0</v>
      </c>
      <c r="J4514" s="344">
        <v>23.22</v>
      </c>
      <c r="K4514" s="360">
        <v>0</v>
      </c>
      <c r="L4514" s="344">
        <v>20.8</v>
      </c>
      <c r="M4514" s="360">
        <v>0</v>
      </c>
      <c r="N4514" s="344">
        <v>23.48</v>
      </c>
      <c r="O4514" s="360">
        <v>0</v>
      </c>
      <c r="P4514" s="344">
        <v>27.18</v>
      </c>
      <c r="Q4514" s="360">
        <v>0</v>
      </c>
      <c r="R4514" s="344">
        <v>28.54</v>
      </c>
    </row>
    <row r="4515" spans="1:18">
      <c r="A4515" s="296">
        <v>4011424</v>
      </c>
      <c r="B4515" s="343" t="s">
        <v>4545</v>
      </c>
      <c r="C4515" s="296" t="s">
        <v>222</v>
      </c>
      <c r="D4515" s="344">
        <v>367.12</v>
      </c>
      <c r="E4515" s="360">
        <v>0</v>
      </c>
      <c r="F4515" s="344">
        <v>58</v>
      </c>
      <c r="G4515" s="360">
        <v>0</v>
      </c>
      <c r="H4515" s="344">
        <v>62.31</v>
      </c>
      <c r="I4515" s="360">
        <v>0</v>
      </c>
      <c r="J4515" s="344">
        <v>49.76</v>
      </c>
      <c r="K4515" s="360">
        <v>0</v>
      </c>
      <c r="L4515" s="344">
        <v>45.39</v>
      </c>
      <c r="M4515" s="360">
        <v>0</v>
      </c>
      <c r="N4515" s="344">
        <v>50.55</v>
      </c>
      <c r="O4515" s="360">
        <v>0</v>
      </c>
      <c r="P4515" s="344">
        <v>58.12</v>
      </c>
      <c r="Q4515" s="360">
        <v>0</v>
      </c>
      <c r="R4515" s="344">
        <v>61.47</v>
      </c>
    </row>
    <row r="4516" spans="1:18">
      <c r="A4516" s="296">
        <v>4011423</v>
      </c>
      <c r="B4516" s="343" t="s">
        <v>4546</v>
      </c>
      <c r="C4516" s="296" t="s">
        <v>222</v>
      </c>
      <c r="D4516" s="344">
        <v>193.73</v>
      </c>
      <c r="E4516" s="360">
        <v>0</v>
      </c>
      <c r="F4516" s="344">
        <v>44.85</v>
      </c>
      <c r="G4516" s="360">
        <v>0</v>
      </c>
      <c r="H4516" s="344">
        <v>48.11</v>
      </c>
      <c r="I4516" s="360">
        <v>0</v>
      </c>
      <c r="J4516" s="344">
        <v>38.44</v>
      </c>
      <c r="K4516" s="360">
        <v>0</v>
      </c>
      <c r="L4516" s="344">
        <v>35</v>
      </c>
      <c r="M4516" s="360">
        <v>0</v>
      </c>
      <c r="N4516" s="344">
        <v>39.04</v>
      </c>
      <c r="O4516" s="360">
        <v>0</v>
      </c>
      <c r="P4516" s="344">
        <v>44.91</v>
      </c>
      <c r="Q4516" s="360">
        <v>0</v>
      </c>
      <c r="R4516" s="344">
        <v>47.46</v>
      </c>
    </row>
    <row r="4517" spans="1:18">
      <c r="A4517" s="296">
        <v>4011426</v>
      </c>
      <c r="B4517" s="343" t="s">
        <v>4547</v>
      </c>
      <c r="C4517" s="296" t="s">
        <v>222</v>
      </c>
      <c r="D4517" s="344">
        <v>350.03</v>
      </c>
      <c r="E4517" s="360">
        <v>0</v>
      </c>
      <c r="F4517" s="344">
        <v>64.38</v>
      </c>
      <c r="G4517" s="360">
        <v>0</v>
      </c>
      <c r="H4517" s="344">
        <v>67.63</v>
      </c>
      <c r="I4517" s="360">
        <v>0</v>
      </c>
      <c r="J4517" s="344">
        <v>54.6</v>
      </c>
      <c r="K4517" s="360">
        <v>0</v>
      </c>
      <c r="L4517" s="344">
        <v>48.35</v>
      </c>
      <c r="M4517" s="360">
        <v>0</v>
      </c>
      <c r="N4517" s="344">
        <v>55.05</v>
      </c>
      <c r="O4517" s="360">
        <v>0</v>
      </c>
      <c r="P4517" s="344">
        <v>64</v>
      </c>
      <c r="Q4517" s="360">
        <v>0</v>
      </c>
      <c r="R4517" s="344">
        <v>66.89</v>
      </c>
    </row>
    <row r="4518" spans="1:18">
      <c r="A4518" s="296">
        <v>4011425</v>
      </c>
      <c r="B4518" s="343" t="s">
        <v>4548</v>
      </c>
      <c r="C4518" s="296" t="s">
        <v>222</v>
      </c>
      <c r="D4518" s="344">
        <v>187.6</v>
      </c>
      <c r="E4518" s="360">
        <v>0</v>
      </c>
      <c r="F4518" s="344">
        <v>51.23</v>
      </c>
      <c r="G4518" s="360">
        <v>0</v>
      </c>
      <c r="H4518" s="344">
        <v>53.43</v>
      </c>
      <c r="I4518" s="360">
        <v>0</v>
      </c>
      <c r="J4518" s="344">
        <v>43.28</v>
      </c>
      <c r="K4518" s="360">
        <v>0</v>
      </c>
      <c r="L4518" s="344">
        <v>37.96</v>
      </c>
      <c r="M4518" s="360">
        <v>0</v>
      </c>
      <c r="N4518" s="344">
        <v>43.54</v>
      </c>
      <c r="O4518" s="360">
        <v>0</v>
      </c>
      <c r="P4518" s="344">
        <v>50.79</v>
      </c>
      <c r="Q4518" s="360">
        <v>0</v>
      </c>
      <c r="R4518" s="344">
        <v>52.88</v>
      </c>
    </row>
    <row r="4519" spans="1:18">
      <c r="A4519" s="296">
        <v>4011428</v>
      </c>
      <c r="B4519" s="343" t="s">
        <v>4549</v>
      </c>
      <c r="C4519" s="296" t="s">
        <v>222</v>
      </c>
      <c r="D4519" s="344">
        <v>357.55</v>
      </c>
      <c r="E4519" s="360">
        <v>0</v>
      </c>
      <c r="F4519" s="344">
        <v>78.78</v>
      </c>
      <c r="G4519" s="360">
        <v>0</v>
      </c>
      <c r="H4519" s="344">
        <v>84.2</v>
      </c>
      <c r="I4519" s="360">
        <v>0</v>
      </c>
      <c r="J4519" s="344">
        <v>67.41</v>
      </c>
      <c r="K4519" s="360">
        <v>0</v>
      </c>
      <c r="L4519" s="344">
        <v>61.07</v>
      </c>
      <c r="M4519" s="360">
        <v>0</v>
      </c>
      <c r="N4519" s="344">
        <v>68.36</v>
      </c>
      <c r="O4519" s="360">
        <v>0</v>
      </c>
      <c r="P4519" s="344">
        <v>78.8</v>
      </c>
      <c r="Q4519" s="360">
        <v>0</v>
      </c>
      <c r="R4519" s="344">
        <v>83.11</v>
      </c>
    </row>
    <row r="4520" spans="1:18">
      <c r="A4520" s="296">
        <v>4011427</v>
      </c>
      <c r="B4520" s="343" t="s">
        <v>4550</v>
      </c>
      <c r="C4520" s="296" t="s">
        <v>222</v>
      </c>
      <c r="D4520" s="344">
        <v>184.31</v>
      </c>
      <c r="E4520" s="360">
        <v>0</v>
      </c>
      <c r="F4520" s="344">
        <v>65.63</v>
      </c>
      <c r="G4520" s="360">
        <v>0</v>
      </c>
      <c r="H4520" s="344">
        <v>70</v>
      </c>
      <c r="I4520" s="360">
        <v>0</v>
      </c>
      <c r="J4520" s="344">
        <v>56.09</v>
      </c>
      <c r="K4520" s="360">
        <v>0</v>
      </c>
      <c r="L4520" s="344">
        <v>50.68</v>
      </c>
      <c r="M4520" s="360">
        <v>0</v>
      </c>
      <c r="N4520" s="344">
        <v>56.85</v>
      </c>
      <c r="O4520" s="360">
        <v>0</v>
      </c>
      <c r="P4520" s="344">
        <v>65.59</v>
      </c>
      <c r="Q4520" s="360">
        <v>0</v>
      </c>
      <c r="R4520" s="344">
        <v>69.099999999999994</v>
      </c>
    </row>
    <row r="4521" spans="1:18">
      <c r="A4521" s="296">
        <v>4011430</v>
      </c>
      <c r="B4521" s="343" t="s">
        <v>4551</v>
      </c>
      <c r="C4521" s="296" t="s">
        <v>222</v>
      </c>
      <c r="D4521" s="344">
        <v>357.15</v>
      </c>
      <c r="E4521" s="360">
        <v>0</v>
      </c>
      <c r="F4521" s="344">
        <v>88.35</v>
      </c>
      <c r="G4521" s="360">
        <v>0</v>
      </c>
      <c r="H4521" s="344">
        <v>92.18</v>
      </c>
      <c r="I4521" s="360">
        <v>0</v>
      </c>
      <c r="J4521" s="344">
        <v>74.67</v>
      </c>
      <c r="K4521" s="360">
        <v>0</v>
      </c>
      <c r="L4521" s="344">
        <v>65.510000000000005</v>
      </c>
      <c r="M4521" s="360">
        <v>0</v>
      </c>
      <c r="N4521" s="344">
        <v>75.11</v>
      </c>
      <c r="O4521" s="360">
        <v>0</v>
      </c>
      <c r="P4521" s="344">
        <v>87.62</v>
      </c>
      <c r="Q4521" s="360">
        <v>0</v>
      </c>
      <c r="R4521" s="344">
        <v>91.24</v>
      </c>
    </row>
    <row r="4522" spans="1:18">
      <c r="A4522" s="296">
        <v>4011429</v>
      </c>
      <c r="B4522" s="343" t="s">
        <v>4552</v>
      </c>
      <c r="C4522" s="296" t="s">
        <v>222</v>
      </c>
      <c r="D4522" s="344">
        <v>196.49</v>
      </c>
      <c r="E4522" s="360">
        <v>0</v>
      </c>
      <c r="F4522" s="344">
        <v>75.2</v>
      </c>
      <c r="G4522" s="360">
        <v>0</v>
      </c>
      <c r="H4522" s="344">
        <v>77.98</v>
      </c>
      <c r="I4522" s="360">
        <v>0</v>
      </c>
      <c r="J4522" s="344">
        <v>63.35</v>
      </c>
      <c r="K4522" s="360">
        <v>0</v>
      </c>
      <c r="L4522" s="344">
        <v>55.12</v>
      </c>
      <c r="M4522" s="360">
        <v>0</v>
      </c>
      <c r="N4522" s="344">
        <v>63.6</v>
      </c>
      <c r="O4522" s="360">
        <v>0</v>
      </c>
      <c r="P4522" s="344">
        <v>74.41</v>
      </c>
      <c r="Q4522" s="360">
        <v>0</v>
      </c>
      <c r="R4522" s="344">
        <v>77.23</v>
      </c>
    </row>
    <row r="4523" spans="1:18">
      <c r="A4523" s="296">
        <v>4011432</v>
      </c>
      <c r="B4523" s="343" t="s">
        <v>4553</v>
      </c>
      <c r="C4523" s="296" t="s">
        <v>222</v>
      </c>
      <c r="D4523" s="344">
        <v>365.79</v>
      </c>
      <c r="E4523" s="360">
        <v>0</v>
      </c>
      <c r="F4523" s="344">
        <v>107.06</v>
      </c>
      <c r="G4523" s="360">
        <v>0</v>
      </c>
      <c r="H4523" s="344">
        <v>113.22</v>
      </c>
      <c r="I4523" s="360">
        <v>0</v>
      </c>
      <c r="J4523" s="344">
        <v>91.1</v>
      </c>
      <c r="K4523" s="360">
        <v>0</v>
      </c>
      <c r="L4523" s="344">
        <v>81.37</v>
      </c>
      <c r="M4523" s="360">
        <v>0</v>
      </c>
      <c r="N4523" s="344">
        <v>92.05</v>
      </c>
      <c r="O4523" s="360">
        <v>0</v>
      </c>
      <c r="P4523" s="344">
        <v>106.65</v>
      </c>
      <c r="Q4523" s="360">
        <v>0</v>
      </c>
      <c r="R4523" s="344">
        <v>111.87</v>
      </c>
    </row>
    <row r="4524" spans="1:18">
      <c r="A4524" s="296">
        <v>4011431</v>
      </c>
      <c r="B4524" s="343" t="s">
        <v>4554</v>
      </c>
      <c r="C4524" s="296" t="s">
        <v>222</v>
      </c>
      <c r="D4524" s="344">
        <v>193.22</v>
      </c>
      <c r="E4524" s="360">
        <v>0</v>
      </c>
      <c r="F4524" s="344">
        <v>86.98</v>
      </c>
      <c r="G4524" s="360">
        <v>0</v>
      </c>
      <c r="H4524" s="344">
        <v>92.65</v>
      </c>
      <c r="I4524" s="360">
        <v>0</v>
      </c>
      <c r="J4524" s="344">
        <v>74.290000000000006</v>
      </c>
      <c r="K4524" s="360">
        <v>0</v>
      </c>
      <c r="L4524" s="344">
        <v>67</v>
      </c>
      <c r="M4524" s="360">
        <v>0</v>
      </c>
      <c r="N4524" s="344">
        <v>75.260000000000005</v>
      </c>
      <c r="O4524" s="360">
        <v>0</v>
      </c>
      <c r="P4524" s="344">
        <v>86.88</v>
      </c>
      <c r="Q4524" s="360">
        <v>0</v>
      </c>
      <c r="R4524" s="344">
        <v>91.46</v>
      </c>
    </row>
    <row r="4525" spans="1:18">
      <c r="A4525" s="296">
        <v>4011434</v>
      </c>
      <c r="B4525" s="343" t="s">
        <v>4555</v>
      </c>
      <c r="C4525" s="296" t="s">
        <v>4394</v>
      </c>
      <c r="D4525" s="344">
        <v>199.82</v>
      </c>
      <c r="E4525" s="360">
        <v>0</v>
      </c>
      <c r="F4525" s="344">
        <v>148.88</v>
      </c>
      <c r="G4525" s="360">
        <v>0</v>
      </c>
      <c r="H4525" s="344">
        <v>157.33000000000001</v>
      </c>
      <c r="I4525" s="360">
        <v>0</v>
      </c>
      <c r="J4525" s="344">
        <v>126.65</v>
      </c>
      <c r="K4525" s="360">
        <v>0</v>
      </c>
      <c r="L4525" s="344">
        <v>113.02</v>
      </c>
      <c r="M4525" s="360">
        <v>0</v>
      </c>
      <c r="N4525" s="344">
        <v>127.93</v>
      </c>
      <c r="O4525" s="360">
        <v>0</v>
      </c>
      <c r="P4525" s="344">
        <v>148.28</v>
      </c>
      <c r="Q4525" s="360">
        <v>0</v>
      </c>
      <c r="R4525" s="344">
        <v>155.47999999999999</v>
      </c>
    </row>
    <row r="4526" spans="1:18">
      <c r="A4526" s="296">
        <v>4011433</v>
      </c>
      <c r="B4526" s="343" t="s">
        <v>4556</v>
      </c>
      <c r="C4526" s="296" t="s">
        <v>4394</v>
      </c>
      <c r="D4526" s="344">
        <v>128.22</v>
      </c>
      <c r="E4526" s="360">
        <v>0</v>
      </c>
      <c r="F4526" s="344">
        <v>128.80000000000001</v>
      </c>
      <c r="G4526" s="360">
        <v>0</v>
      </c>
      <c r="H4526" s="344">
        <v>136.76</v>
      </c>
      <c r="I4526" s="360">
        <v>0</v>
      </c>
      <c r="J4526" s="344">
        <v>109.84</v>
      </c>
      <c r="K4526" s="360">
        <v>0</v>
      </c>
      <c r="L4526" s="344">
        <v>98.65</v>
      </c>
      <c r="M4526" s="360">
        <v>0</v>
      </c>
      <c r="N4526" s="344">
        <v>111.14</v>
      </c>
      <c r="O4526" s="360">
        <v>0</v>
      </c>
      <c r="P4526" s="344">
        <v>128.51</v>
      </c>
      <c r="Q4526" s="360">
        <v>0</v>
      </c>
      <c r="R4526" s="344">
        <v>135.07</v>
      </c>
    </row>
    <row r="4527" spans="1:18">
      <c r="A4527" s="296">
        <v>4011436</v>
      </c>
      <c r="B4527" s="343" t="s">
        <v>4557</v>
      </c>
      <c r="C4527" s="296" t="s">
        <v>4394</v>
      </c>
      <c r="D4527" s="344">
        <v>193.66</v>
      </c>
      <c r="E4527" s="360">
        <v>0</v>
      </c>
      <c r="F4527" s="344">
        <v>41.13</v>
      </c>
      <c r="G4527" s="360">
        <v>0</v>
      </c>
      <c r="H4527" s="344">
        <v>45.59</v>
      </c>
      <c r="I4527" s="360">
        <v>0</v>
      </c>
      <c r="J4527" s="344">
        <v>35.869999999999997</v>
      </c>
      <c r="K4527" s="360">
        <v>0</v>
      </c>
      <c r="L4527" s="344">
        <v>34.049999999999997</v>
      </c>
      <c r="M4527" s="360">
        <v>0</v>
      </c>
      <c r="N4527" s="344">
        <v>36.840000000000003</v>
      </c>
      <c r="O4527" s="360">
        <v>0</v>
      </c>
      <c r="P4527" s="344">
        <v>41.7</v>
      </c>
      <c r="Q4527" s="360">
        <v>0</v>
      </c>
      <c r="R4527" s="344">
        <v>44.84</v>
      </c>
    </row>
    <row r="4528" spans="1:18">
      <c r="A4528" s="296">
        <v>4011435</v>
      </c>
      <c r="B4528" s="343" t="s">
        <v>4558</v>
      </c>
      <c r="C4528" s="296" t="s">
        <v>4394</v>
      </c>
      <c r="D4528" s="344">
        <v>119.91</v>
      </c>
      <c r="E4528" s="360">
        <v>0</v>
      </c>
      <c r="F4528" s="344">
        <v>27.98</v>
      </c>
      <c r="G4528" s="360">
        <v>0</v>
      </c>
      <c r="H4528" s="344">
        <v>31.39</v>
      </c>
      <c r="I4528" s="360">
        <v>0</v>
      </c>
      <c r="J4528" s="344">
        <v>24.55</v>
      </c>
      <c r="K4528" s="360">
        <v>0</v>
      </c>
      <c r="L4528" s="344">
        <v>23.66</v>
      </c>
      <c r="M4528" s="360">
        <v>0</v>
      </c>
      <c r="N4528" s="344">
        <v>25.33</v>
      </c>
      <c r="O4528" s="360">
        <v>0</v>
      </c>
      <c r="P4528" s="344">
        <v>28.49</v>
      </c>
      <c r="Q4528" s="360">
        <v>0</v>
      </c>
      <c r="R4528" s="344">
        <v>30.83</v>
      </c>
    </row>
    <row r="4529" spans="1:18">
      <c r="A4529" s="296">
        <v>4011438</v>
      </c>
      <c r="B4529" s="343" t="s">
        <v>4559</v>
      </c>
      <c r="C4529" s="296" t="s">
        <v>4394</v>
      </c>
      <c r="D4529" s="344">
        <v>197.99</v>
      </c>
      <c r="E4529" s="360">
        <v>0</v>
      </c>
      <c r="F4529" s="344">
        <v>44.32</v>
      </c>
      <c r="G4529" s="360">
        <v>0</v>
      </c>
      <c r="H4529" s="344">
        <v>48.25</v>
      </c>
      <c r="I4529" s="360">
        <v>0</v>
      </c>
      <c r="J4529" s="344">
        <v>38.29</v>
      </c>
      <c r="K4529" s="360">
        <v>0</v>
      </c>
      <c r="L4529" s="344">
        <v>35.53</v>
      </c>
      <c r="M4529" s="360">
        <v>0</v>
      </c>
      <c r="N4529" s="344">
        <v>39.090000000000003</v>
      </c>
      <c r="O4529" s="360">
        <v>0</v>
      </c>
      <c r="P4529" s="344">
        <v>44.64</v>
      </c>
      <c r="Q4529" s="360">
        <v>0</v>
      </c>
      <c r="R4529" s="344">
        <v>47.55</v>
      </c>
    </row>
    <row r="4530" spans="1:18">
      <c r="A4530" s="296">
        <v>4011437</v>
      </c>
      <c r="B4530" s="343" t="s">
        <v>4560</v>
      </c>
      <c r="C4530" s="296" t="s">
        <v>4394</v>
      </c>
      <c r="D4530" s="344">
        <v>126.03</v>
      </c>
      <c r="E4530" s="360">
        <v>0</v>
      </c>
      <c r="F4530" s="344">
        <v>31.17</v>
      </c>
      <c r="G4530" s="360">
        <v>0</v>
      </c>
      <c r="H4530" s="344">
        <v>34.049999999999997</v>
      </c>
      <c r="I4530" s="360">
        <v>0</v>
      </c>
      <c r="J4530" s="344">
        <v>26.97</v>
      </c>
      <c r="K4530" s="360">
        <v>0</v>
      </c>
      <c r="L4530" s="344">
        <v>25.14</v>
      </c>
      <c r="M4530" s="360">
        <v>0</v>
      </c>
      <c r="N4530" s="344">
        <v>27.58</v>
      </c>
      <c r="O4530" s="360">
        <v>0</v>
      </c>
      <c r="P4530" s="344">
        <v>31.43</v>
      </c>
      <c r="Q4530" s="360">
        <v>0</v>
      </c>
      <c r="R4530" s="344">
        <v>33.54</v>
      </c>
    </row>
    <row r="4531" spans="1:18">
      <c r="A4531" s="296">
        <v>4011440</v>
      </c>
      <c r="B4531" s="343" t="s">
        <v>4561</v>
      </c>
      <c r="C4531" s="296" t="s">
        <v>4394</v>
      </c>
      <c r="D4531" s="344">
        <v>205.04</v>
      </c>
      <c r="E4531" s="360">
        <v>0</v>
      </c>
      <c r="F4531" s="344">
        <v>65.89</v>
      </c>
      <c r="G4531" s="360">
        <v>0</v>
      </c>
      <c r="H4531" s="344">
        <v>72.72</v>
      </c>
      <c r="I4531" s="360">
        <v>0</v>
      </c>
      <c r="J4531" s="344">
        <v>57.32</v>
      </c>
      <c r="K4531" s="360">
        <v>0</v>
      </c>
      <c r="L4531" s="344">
        <v>54.13</v>
      </c>
      <c r="M4531" s="360">
        <v>0</v>
      </c>
      <c r="N4531" s="344">
        <v>58.79</v>
      </c>
      <c r="O4531" s="360">
        <v>0</v>
      </c>
      <c r="P4531" s="344">
        <v>66.69</v>
      </c>
      <c r="Q4531" s="360">
        <v>0</v>
      </c>
      <c r="R4531" s="344">
        <v>71.540000000000006</v>
      </c>
    </row>
    <row r="4532" spans="1:18">
      <c r="A4532" s="296">
        <v>4011439</v>
      </c>
      <c r="B4532" s="343" t="s">
        <v>4562</v>
      </c>
      <c r="C4532" s="296" t="s">
        <v>4394</v>
      </c>
      <c r="D4532" s="344">
        <v>132.44999999999999</v>
      </c>
      <c r="E4532" s="360">
        <v>0</v>
      </c>
      <c r="F4532" s="344">
        <v>52.74</v>
      </c>
      <c r="G4532" s="360">
        <v>0</v>
      </c>
      <c r="H4532" s="344">
        <v>58.52</v>
      </c>
      <c r="I4532" s="360">
        <v>0</v>
      </c>
      <c r="J4532" s="344">
        <v>46</v>
      </c>
      <c r="K4532" s="360">
        <v>0</v>
      </c>
      <c r="L4532" s="344">
        <v>43.74</v>
      </c>
      <c r="M4532" s="360">
        <v>0</v>
      </c>
      <c r="N4532" s="344">
        <v>47.28</v>
      </c>
      <c r="O4532" s="360">
        <v>0</v>
      </c>
      <c r="P4532" s="344">
        <v>53.48</v>
      </c>
      <c r="Q4532" s="360">
        <v>0</v>
      </c>
      <c r="R4532" s="344">
        <v>57.53</v>
      </c>
    </row>
    <row r="4533" spans="1:18">
      <c r="A4533" s="296">
        <v>4011442</v>
      </c>
      <c r="B4533" s="343" t="s">
        <v>4563</v>
      </c>
      <c r="C4533" s="296" t="s">
        <v>4394</v>
      </c>
      <c r="D4533" s="344">
        <v>203.65</v>
      </c>
      <c r="E4533" s="360">
        <v>0</v>
      </c>
      <c r="F4533" s="344">
        <v>72.27</v>
      </c>
      <c r="G4533" s="360">
        <v>0</v>
      </c>
      <c r="H4533" s="344">
        <v>78.040000000000006</v>
      </c>
      <c r="I4533" s="360">
        <v>0</v>
      </c>
      <c r="J4533" s="344">
        <v>62.16</v>
      </c>
      <c r="K4533" s="360">
        <v>0</v>
      </c>
      <c r="L4533" s="344">
        <v>57.09</v>
      </c>
      <c r="M4533" s="360">
        <v>0</v>
      </c>
      <c r="N4533" s="344">
        <v>63.29</v>
      </c>
      <c r="O4533" s="360">
        <v>0</v>
      </c>
      <c r="P4533" s="344">
        <v>72.569999999999993</v>
      </c>
      <c r="Q4533" s="360">
        <v>0</v>
      </c>
      <c r="R4533" s="344">
        <v>76.959999999999994</v>
      </c>
    </row>
    <row r="4534" spans="1:18">
      <c r="A4534" s="296">
        <v>4011441</v>
      </c>
      <c r="B4534" s="343" t="s">
        <v>4564</v>
      </c>
      <c r="C4534" s="296" t="s">
        <v>4394</v>
      </c>
      <c r="D4534" s="344">
        <v>132.02000000000001</v>
      </c>
      <c r="E4534" s="360">
        <v>0</v>
      </c>
      <c r="F4534" s="344">
        <v>59.12</v>
      </c>
      <c r="G4534" s="360">
        <v>0</v>
      </c>
      <c r="H4534" s="344">
        <v>63.84</v>
      </c>
      <c r="I4534" s="360">
        <v>0</v>
      </c>
      <c r="J4534" s="344">
        <v>50.84</v>
      </c>
      <c r="K4534" s="360">
        <v>0</v>
      </c>
      <c r="L4534" s="344">
        <v>46.7</v>
      </c>
      <c r="M4534" s="360">
        <v>0</v>
      </c>
      <c r="N4534" s="344">
        <v>51.78</v>
      </c>
      <c r="O4534" s="360">
        <v>0</v>
      </c>
      <c r="P4534" s="344">
        <v>59.36</v>
      </c>
      <c r="Q4534" s="360">
        <v>0</v>
      </c>
      <c r="R4534" s="344">
        <v>62.95</v>
      </c>
    </row>
    <row r="4535" spans="1:18">
      <c r="A4535" s="296">
        <v>4011482</v>
      </c>
      <c r="B4535" s="343" t="s">
        <v>4565</v>
      </c>
      <c r="C4535" s="296" t="s">
        <v>222</v>
      </c>
      <c r="D4535" s="344">
        <v>73.92</v>
      </c>
      <c r="E4535" s="360">
        <v>0</v>
      </c>
      <c r="F4535" s="344">
        <v>90.6</v>
      </c>
      <c r="G4535" s="360">
        <v>0</v>
      </c>
      <c r="H4535" s="344">
        <v>99.77</v>
      </c>
      <c r="I4535" s="360">
        <v>0</v>
      </c>
      <c r="J4535" s="344">
        <v>78.73</v>
      </c>
      <c r="K4535" s="360">
        <v>0</v>
      </c>
      <c r="L4535" s="344">
        <v>74.14</v>
      </c>
      <c r="M4535" s="360">
        <v>0</v>
      </c>
      <c r="N4535" s="344">
        <v>80.69</v>
      </c>
      <c r="O4535" s="360">
        <v>0</v>
      </c>
      <c r="P4535" s="344">
        <v>91.62</v>
      </c>
      <c r="Q4535" s="360">
        <v>0</v>
      </c>
      <c r="R4535" s="344">
        <v>98.18</v>
      </c>
    </row>
    <row r="4536" spans="1:18">
      <c r="A4536" s="296">
        <v>4011486</v>
      </c>
      <c r="B4536" s="343" t="s">
        <v>4566</v>
      </c>
      <c r="C4536" s="296" t="s">
        <v>222</v>
      </c>
      <c r="D4536" s="344">
        <v>118.24</v>
      </c>
      <c r="E4536" s="360">
        <v>0</v>
      </c>
      <c r="F4536" s="344">
        <v>77.45</v>
      </c>
      <c r="G4536" s="360">
        <v>0</v>
      </c>
      <c r="H4536" s="344">
        <v>85.57</v>
      </c>
      <c r="I4536" s="360">
        <v>0</v>
      </c>
      <c r="J4536" s="344">
        <v>67.41</v>
      </c>
      <c r="K4536" s="360">
        <v>0</v>
      </c>
      <c r="L4536" s="344">
        <v>63.75</v>
      </c>
      <c r="M4536" s="360">
        <v>0</v>
      </c>
      <c r="N4536" s="344">
        <v>69.180000000000007</v>
      </c>
      <c r="O4536" s="360">
        <v>0</v>
      </c>
      <c r="P4536" s="344">
        <v>78.41</v>
      </c>
      <c r="Q4536" s="360">
        <v>0</v>
      </c>
      <c r="R4536" s="344">
        <v>84.17</v>
      </c>
    </row>
    <row r="4537" spans="1:18">
      <c r="A4537" s="296">
        <v>4011485</v>
      </c>
      <c r="B4537" s="343" t="s">
        <v>4567</v>
      </c>
      <c r="C4537" s="296" t="s">
        <v>222</v>
      </c>
      <c r="D4537" s="344">
        <v>92.51</v>
      </c>
      <c r="E4537" s="360">
        <v>0</v>
      </c>
      <c r="F4537" s="344">
        <v>100.17</v>
      </c>
      <c r="G4537" s="360">
        <v>0</v>
      </c>
      <c r="H4537" s="344">
        <v>107.75</v>
      </c>
      <c r="I4537" s="360">
        <v>0</v>
      </c>
      <c r="J4537" s="344">
        <v>85.99</v>
      </c>
      <c r="K4537" s="360">
        <v>0</v>
      </c>
      <c r="L4537" s="344">
        <v>78.58</v>
      </c>
      <c r="M4537" s="360">
        <v>0</v>
      </c>
      <c r="N4537" s="344">
        <v>87.44</v>
      </c>
      <c r="O4537" s="360">
        <v>0</v>
      </c>
      <c r="P4537" s="344">
        <v>100.44</v>
      </c>
      <c r="Q4537" s="360">
        <v>0</v>
      </c>
      <c r="R4537" s="344">
        <v>106.31</v>
      </c>
    </row>
    <row r="4538" spans="1:18">
      <c r="A4538" s="296">
        <v>4011484</v>
      </c>
      <c r="B4538" s="343" t="s">
        <v>4568</v>
      </c>
      <c r="C4538" s="296" t="s">
        <v>222</v>
      </c>
      <c r="D4538" s="344">
        <v>81.83</v>
      </c>
      <c r="E4538" s="360">
        <v>0</v>
      </c>
      <c r="F4538" s="344">
        <v>87.02</v>
      </c>
      <c r="G4538" s="360">
        <v>0</v>
      </c>
      <c r="H4538" s="344">
        <v>93.55</v>
      </c>
      <c r="I4538" s="360">
        <v>0</v>
      </c>
      <c r="J4538" s="344">
        <v>74.67</v>
      </c>
      <c r="K4538" s="360">
        <v>0</v>
      </c>
      <c r="L4538" s="344">
        <v>68.19</v>
      </c>
      <c r="M4538" s="360">
        <v>0</v>
      </c>
      <c r="N4538" s="344">
        <v>75.930000000000007</v>
      </c>
      <c r="O4538" s="360">
        <v>0</v>
      </c>
      <c r="P4538" s="344">
        <v>87.23</v>
      </c>
      <c r="Q4538" s="360">
        <v>0</v>
      </c>
      <c r="R4538" s="344">
        <v>92.3</v>
      </c>
    </row>
    <row r="4539" spans="1:18">
      <c r="A4539" s="296">
        <v>4011483</v>
      </c>
      <c r="B4539" s="343" t="s">
        <v>4569</v>
      </c>
      <c r="C4539" s="296" t="s">
        <v>222</v>
      </c>
      <c r="D4539" s="344">
        <v>56.1</v>
      </c>
      <c r="E4539" s="360">
        <v>0.52059999999999995</v>
      </c>
      <c r="F4539" s="344">
        <v>25.17</v>
      </c>
      <c r="G4539" s="360">
        <v>0</v>
      </c>
      <c r="H4539" s="344">
        <v>32.32</v>
      </c>
      <c r="I4539" s="360">
        <v>0</v>
      </c>
      <c r="J4539" s="344">
        <v>24.75</v>
      </c>
      <c r="K4539" s="360">
        <v>0</v>
      </c>
      <c r="L4539" s="344">
        <v>30.55</v>
      </c>
      <c r="M4539" s="360">
        <v>0</v>
      </c>
      <c r="N4539" s="344">
        <v>27.09</v>
      </c>
      <c r="O4539" s="360">
        <v>0.51380000000000003</v>
      </c>
      <c r="P4539" s="344">
        <v>25.73</v>
      </c>
      <c r="Q4539" s="360">
        <v>0</v>
      </c>
      <c r="R4539" s="344">
        <v>29.79</v>
      </c>
    </row>
    <row r="4540" spans="1:18">
      <c r="A4540" s="296">
        <v>4011488</v>
      </c>
      <c r="B4540" s="343" t="s">
        <v>4570</v>
      </c>
      <c r="C4540" s="296" t="s">
        <v>222</v>
      </c>
      <c r="D4540" s="344">
        <v>57.35</v>
      </c>
      <c r="E4540" s="360">
        <v>0.55700000000000005</v>
      </c>
      <c r="F4540" s="344">
        <v>30.04</v>
      </c>
      <c r="G4540" s="360">
        <v>0</v>
      </c>
      <c r="H4540" s="344">
        <v>38.549999999999997</v>
      </c>
      <c r="I4540" s="360">
        <v>0</v>
      </c>
      <c r="J4540" s="344">
        <v>29.6</v>
      </c>
      <c r="K4540" s="360">
        <v>0</v>
      </c>
      <c r="L4540" s="344">
        <v>36.72</v>
      </c>
      <c r="M4540" s="360">
        <v>0</v>
      </c>
      <c r="N4540" s="344">
        <v>32.35</v>
      </c>
      <c r="O4540" s="360">
        <v>0.55089999999999995</v>
      </c>
      <c r="P4540" s="344">
        <v>30.48</v>
      </c>
      <c r="Q4540" s="360">
        <v>0</v>
      </c>
      <c r="R4540" s="344">
        <v>35.39</v>
      </c>
    </row>
    <row r="4541" spans="1:18">
      <c r="A4541" s="296">
        <v>4011487</v>
      </c>
      <c r="B4541" s="343" t="s">
        <v>4571</v>
      </c>
      <c r="C4541" s="296" t="s">
        <v>222</v>
      </c>
      <c r="D4541" s="344">
        <v>83</v>
      </c>
      <c r="E4541" s="360"/>
      <c r="F4541" s="344">
        <v>0</v>
      </c>
      <c r="G4541" s="360"/>
      <c r="H4541" s="344">
        <v>0</v>
      </c>
      <c r="I4541" s="360"/>
      <c r="J4541" s="344">
        <v>0</v>
      </c>
      <c r="K4541" s="360"/>
      <c r="L4541" s="344">
        <v>0</v>
      </c>
      <c r="M4541" s="360"/>
      <c r="N4541" s="344">
        <v>0</v>
      </c>
      <c r="O4541" s="360"/>
      <c r="P4541" s="344">
        <v>0</v>
      </c>
      <c r="Q4541" s="360"/>
      <c r="R4541" s="344">
        <v>0</v>
      </c>
    </row>
    <row r="4542" spans="1:18">
      <c r="A4542" s="296">
        <v>4011489</v>
      </c>
      <c r="B4542" s="343" t="s">
        <v>4572</v>
      </c>
      <c r="C4542" s="296" t="s">
        <v>222</v>
      </c>
      <c r="D4542" s="344">
        <v>131.46</v>
      </c>
      <c r="E4542" s="360">
        <v>0.49359999999999998</v>
      </c>
      <c r="F4542" s="344">
        <v>28.15</v>
      </c>
      <c r="G4542" s="360">
        <v>0</v>
      </c>
      <c r="H4542" s="344">
        <v>36.22</v>
      </c>
      <c r="I4542" s="360">
        <v>0</v>
      </c>
      <c r="J4542" s="344">
        <v>27.65</v>
      </c>
      <c r="K4542" s="360">
        <v>0</v>
      </c>
      <c r="L4542" s="344">
        <v>34.03</v>
      </c>
      <c r="M4542" s="360">
        <v>0</v>
      </c>
      <c r="N4542" s="344">
        <v>30.24</v>
      </c>
      <c r="O4542" s="360">
        <v>0.48780000000000001</v>
      </c>
      <c r="P4542" s="344">
        <v>28.86</v>
      </c>
      <c r="Q4542" s="360">
        <v>0</v>
      </c>
      <c r="R4542" s="344">
        <v>33.47</v>
      </c>
    </row>
    <row r="4543" spans="1:18">
      <c r="A4543" s="296">
        <v>4011493</v>
      </c>
      <c r="B4543" s="343" t="s">
        <v>4573</v>
      </c>
      <c r="C4543" s="296" t="s">
        <v>222</v>
      </c>
      <c r="D4543" s="344">
        <v>102</v>
      </c>
      <c r="E4543" s="360">
        <v>0.50849999999999995</v>
      </c>
      <c r="F4543" s="344">
        <v>34.14</v>
      </c>
      <c r="G4543" s="360">
        <v>0</v>
      </c>
      <c r="H4543" s="344">
        <v>43.92</v>
      </c>
      <c r="I4543" s="360">
        <v>0</v>
      </c>
      <c r="J4543" s="344">
        <v>33.549999999999997</v>
      </c>
      <c r="K4543" s="360">
        <v>0</v>
      </c>
      <c r="L4543" s="344">
        <v>41.38</v>
      </c>
      <c r="M4543" s="360">
        <v>0</v>
      </c>
      <c r="N4543" s="344">
        <v>36.65</v>
      </c>
      <c r="O4543" s="360">
        <v>0.50309999999999999</v>
      </c>
      <c r="P4543" s="344">
        <v>34.85</v>
      </c>
      <c r="Q4543" s="360">
        <v>0</v>
      </c>
      <c r="R4543" s="344">
        <v>40.53</v>
      </c>
    </row>
    <row r="4544" spans="1:18">
      <c r="A4544" s="296">
        <v>4011481</v>
      </c>
      <c r="B4544" s="343" t="s">
        <v>4574</v>
      </c>
      <c r="C4544" s="296" t="s">
        <v>222</v>
      </c>
      <c r="D4544" s="344">
        <v>37.51</v>
      </c>
      <c r="E4544" s="360"/>
      <c r="F4544" s="344">
        <v>0</v>
      </c>
      <c r="G4544" s="360"/>
      <c r="H4544" s="344">
        <v>0</v>
      </c>
      <c r="I4544" s="360"/>
      <c r="J4544" s="344">
        <v>0</v>
      </c>
      <c r="K4544" s="360"/>
      <c r="L4544" s="344">
        <v>0</v>
      </c>
      <c r="M4544" s="360"/>
      <c r="N4544" s="344">
        <v>0</v>
      </c>
      <c r="O4544" s="360"/>
      <c r="P4544" s="344">
        <v>0</v>
      </c>
      <c r="Q4544" s="360"/>
      <c r="R4544" s="344">
        <v>0</v>
      </c>
    </row>
    <row r="4545" spans="1:18">
      <c r="A4545" s="296">
        <v>4011347</v>
      </c>
      <c r="B4545" s="343" t="s">
        <v>4575</v>
      </c>
      <c r="C4545" s="296" t="s">
        <v>222</v>
      </c>
      <c r="D4545" s="344">
        <v>61.26</v>
      </c>
      <c r="E4545" s="360">
        <v>0.58620000000000005</v>
      </c>
      <c r="F4545" s="344">
        <v>32.1</v>
      </c>
      <c r="G4545" s="360">
        <v>0</v>
      </c>
      <c r="H4545" s="344">
        <v>41.14</v>
      </c>
      <c r="I4545" s="360">
        <v>0</v>
      </c>
      <c r="J4545" s="344">
        <v>31.67</v>
      </c>
      <c r="K4545" s="360">
        <v>0</v>
      </c>
      <c r="L4545" s="344">
        <v>39.44</v>
      </c>
      <c r="M4545" s="360">
        <v>0</v>
      </c>
      <c r="N4545" s="344">
        <v>34.6</v>
      </c>
      <c r="O4545" s="360">
        <v>0.58009999999999995</v>
      </c>
      <c r="P4545" s="344">
        <v>32.4</v>
      </c>
      <c r="Q4545" s="360">
        <v>0</v>
      </c>
      <c r="R4545" s="344">
        <v>37.659999999999997</v>
      </c>
    </row>
    <row r="4546" spans="1:18">
      <c r="A4546" s="296">
        <v>4011342</v>
      </c>
      <c r="B4546" s="343" t="s">
        <v>4576</v>
      </c>
      <c r="C4546" s="296" t="s">
        <v>222</v>
      </c>
      <c r="D4546" s="344">
        <v>97.63</v>
      </c>
      <c r="E4546" s="360">
        <v>0.4824</v>
      </c>
      <c r="F4546" s="344">
        <v>23.37</v>
      </c>
      <c r="G4546" s="360">
        <v>0</v>
      </c>
      <c r="H4546" s="344">
        <v>30.05</v>
      </c>
      <c r="I4546" s="360">
        <v>0</v>
      </c>
      <c r="J4546" s="344">
        <v>22.94</v>
      </c>
      <c r="K4546" s="360">
        <v>0</v>
      </c>
      <c r="L4546" s="344">
        <v>28.17</v>
      </c>
      <c r="M4546" s="360">
        <v>0</v>
      </c>
      <c r="N4546" s="344">
        <v>25.12</v>
      </c>
      <c r="O4546" s="360">
        <v>0.47570000000000001</v>
      </c>
      <c r="P4546" s="344">
        <v>24.04</v>
      </c>
      <c r="Q4546" s="360">
        <v>0</v>
      </c>
      <c r="R4546" s="344">
        <v>27.8</v>
      </c>
    </row>
    <row r="4547" spans="1:18">
      <c r="A4547" s="296">
        <v>4011344</v>
      </c>
      <c r="B4547" s="343" t="s">
        <v>4577</v>
      </c>
      <c r="C4547" s="296" t="s">
        <v>222</v>
      </c>
      <c r="D4547" s="344">
        <v>55.17</v>
      </c>
      <c r="E4547" s="360">
        <v>0.60509999999999997</v>
      </c>
      <c r="F4547" s="344">
        <v>38.06</v>
      </c>
      <c r="G4547" s="360">
        <v>0</v>
      </c>
      <c r="H4547" s="344">
        <v>48.78</v>
      </c>
      <c r="I4547" s="360">
        <v>0</v>
      </c>
      <c r="J4547" s="344">
        <v>37.590000000000003</v>
      </c>
      <c r="K4547" s="360">
        <v>0</v>
      </c>
      <c r="L4547" s="344">
        <v>46.95</v>
      </c>
      <c r="M4547" s="360">
        <v>0</v>
      </c>
      <c r="N4547" s="344">
        <v>41.03</v>
      </c>
      <c r="O4547" s="360">
        <v>0.5998</v>
      </c>
      <c r="P4547" s="344">
        <v>38.26</v>
      </c>
      <c r="Q4547" s="360">
        <v>0</v>
      </c>
      <c r="R4547" s="344">
        <v>44.57</v>
      </c>
    </row>
    <row r="4548" spans="1:18">
      <c r="A4548" s="296">
        <v>4011341</v>
      </c>
      <c r="B4548" s="343" t="s">
        <v>4578</v>
      </c>
      <c r="C4548" s="296" t="s">
        <v>222</v>
      </c>
      <c r="D4548" s="344">
        <v>15.22</v>
      </c>
      <c r="E4548" s="360"/>
      <c r="F4548" s="344">
        <v>0</v>
      </c>
      <c r="G4548" s="360"/>
      <c r="H4548" s="344">
        <v>0</v>
      </c>
      <c r="I4548" s="360"/>
      <c r="J4548" s="344">
        <v>0</v>
      </c>
      <c r="K4548" s="360"/>
      <c r="L4548" s="344">
        <v>0</v>
      </c>
      <c r="M4548" s="360"/>
      <c r="N4548" s="344">
        <v>0</v>
      </c>
      <c r="O4548" s="360"/>
      <c r="P4548" s="344">
        <v>0</v>
      </c>
      <c r="Q4548" s="360"/>
      <c r="R4548" s="344">
        <v>0</v>
      </c>
    </row>
    <row r="4549" spans="1:18">
      <c r="A4549" s="296">
        <v>4011346</v>
      </c>
      <c r="B4549" s="343" t="s">
        <v>4579</v>
      </c>
      <c r="C4549" s="296" t="s">
        <v>222</v>
      </c>
      <c r="D4549" s="344">
        <v>11.53</v>
      </c>
      <c r="E4549" s="360"/>
      <c r="F4549" s="344">
        <v>0</v>
      </c>
      <c r="G4549" s="360"/>
      <c r="H4549" s="344">
        <v>0</v>
      </c>
      <c r="I4549" s="360"/>
      <c r="J4549" s="344">
        <v>0</v>
      </c>
      <c r="K4549" s="360"/>
      <c r="L4549" s="344">
        <v>0</v>
      </c>
      <c r="M4549" s="360"/>
      <c r="N4549" s="344">
        <v>0</v>
      </c>
      <c r="O4549" s="360"/>
      <c r="P4549" s="344">
        <v>0</v>
      </c>
      <c r="Q4549" s="360"/>
      <c r="R4549" s="344">
        <v>0</v>
      </c>
    </row>
    <row r="4550" spans="1:18">
      <c r="A4550" s="296">
        <v>4011211</v>
      </c>
      <c r="B4550" s="343" t="s">
        <v>4580</v>
      </c>
      <c r="C4550" s="296" t="s">
        <v>222</v>
      </c>
      <c r="D4550" s="344">
        <v>13.6</v>
      </c>
      <c r="E4550" s="360"/>
      <c r="F4550" s="344">
        <v>0</v>
      </c>
      <c r="G4550" s="360"/>
      <c r="H4550" s="344">
        <v>0</v>
      </c>
      <c r="I4550" s="360"/>
      <c r="J4550" s="344">
        <v>0</v>
      </c>
      <c r="K4550" s="360"/>
      <c r="L4550" s="344">
        <v>0</v>
      </c>
      <c r="M4550" s="360"/>
      <c r="N4550" s="344">
        <v>0</v>
      </c>
      <c r="O4550" s="360"/>
      <c r="P4550" s="344">
        <v>0</v>
      </c>
      <c r="Q4550" s="360"/>
      <c r="R4550" s="344">
        <v>0</v>
      </c>
    </row>
    <row r="4551" spans="1:18">
      <c r="A4551" s="296">
        <v>4011304</v>
      </c>
      <c r="B4551" s="343" t="s">
        <v>4581</v>
      </c>
      <c r="C4551" s="296" t="s">
        <v>222</v>
      </c>
      <c r="D4551" s="344">
        <v>53.12</v>
      </c>
      <c r="E4551" s="360"/>
      <c r="F4551" s="344">
        <v>0</v>
      </c>
      <c r="G4551" s="360"/>
      <c r="H4551" s="344">
        <v>0</v>
      </c>
      <c r="I4551" s="360"/>
      <c r="J4551" s="344">
        <v>0</v>
      </c>
      <c r="K4551" s="360"/>
      <c r="L4551" s="344">
        <v>0</v>
      </c>
      <c r="M4551" s="360"/>
      <c r="N4551" s="344">
        <v>0</v>
      </c>
      <c r="O4551" s="360"/>
      <c r="P4551" s="344">
        <v>0</v>
      </c>
      <c r="Q4551" s="360"/>
      <c r="R4551" s="344">
        <v>0</v>
      </c>
    </row>
    <row r="4552" spans="1:18">
      <c r="A4552" s="296">
        <v>4011209</v>
      </c>
      <c r="B4552" s="343" t="s">
        <v>4582</v>
      </c>
      <c r="C4552" s="296" t="s">
        <v>1461</v>
      </c>
      <c r="D4552" s="344">
        <v>1.56</v>
      </c>
      <c r="E4552" s="360"/>
      <c r="F4552" s="344">
        <v>0</v>
      </c>
      <c r="G4552" s="360"/>
      <c r="H4552" s="344">
        <v>0</v>
      </c>
      <c r="I4552" s="360"/>
      <c r="J4552" s="344">
        <v>0</v>
      </c>
      <c r="K4552" s="360"/>
      <c r="L4552" s="344">
        <v>0</v>
      </c>
      <c r="M4552" s="360"/>
      <c r="N4552" s="344">
        <v>0</v>
      </c>
      <c r="O4552" s="360"/>
      <c r="P4552" s="344">
        <v>0</v>
      </c>
      <c r="Q4552" s="360"/>
      <c r="R4552" s="344">
        <v>0</v>
      </c>
    </row>
    <row r="4553" spans="1:18">
      <c r="A4553" s="296">
        <v>4011210</v>
      </c>
      <c r="B4553" s="343" t="s">
        <v>4583</v>
      </c>
      <c r="C4553" s="296" t="s">
        <v>1461</v>
      </c>
      <c r="D4553" s="344">
        <v>1.68</v>
      </c>
      <c r="E4553" s="360"/>
      <c r="F4553" s="344">
        <v>0</v>
      </c>
      <c r="G4553" s="360"/>
      <c r="H4553" s="344">
        <v>0</v>
      </c>
      <c r="I4553" s="360"/>
      <c r="J4553" s="344">
        <v>0</v>
      </c>
      <c r="K4553" s="360"/>
      <c r="L4553" s="344">
        <v>0</v>
      </c>
      <c r="M4553" s="360"/>
      <c r="N4553" s="344">
        <v>0</v>
      </c>
      <c r="O4553" s="360"/>
      <c r="P4553" s="344">
        <v>0</v>
      </c>
      <c r="Q4553" s="360"/>
      <c r="R4553" s="344">
        <v>0</v>
      </c>
    </row>
    <row r="4554" spans="1:18">
      <c r="A4554" s="296">
        <v>4011537</v>
      </c>
      <c r="B4554" s="343" t="s">
        <v>4584</v>
      </c>
      <c r="C4554" s="296" t="s">
        <v>105</v>
      </c>
      <c r="D4554" s="344">
        <v>19.61</v>
      </c>
      <c r="E4554" s="360">
        <v>0.41449999999999998</v>
      </c>
      <c r="F4554" s="344">
        <v>28.18</v>
      </c>
      <c r="G4554" s="360">
        <v>0</v>
      </c>
      <c r="H4554" s="344">
        <v>36.380000000000003</v>
      </c>
      <c r="I4554" s="360">
        <v>0</v>
      </c>
      <c r="J4554" s="344">
        <v>27.57</v>
      </c>
      <c r="K4554" s="360">
        <v>0</v>
      </c>
      <c r="L4554" s="344">
        <v>33.58</v>
      </c>
      <c r="M4554" s="360">
        <v>0</v>
      </c>
      <c r="N4554" s="344">
        <v>30.16</v>
      </c>
      <c r="O4554" s="360">
        <v>0.40920000000000001</v>
      </c>
      <c r="P4554" s="344">
        <v>29.22</v>
      </c>
      <c r="Q4554" s="360">
        <v>0</v>
      </c>
      <c r="R4554" s="344">
        <v>33.89</v>
      </c>
    </row>
    <row r="4555" spans="1:18">
      <c r="A4555" s="296">
        <v>4011218</v>
      </c>
      <c r="B4555" s="343" t="s">
        <v>4585</v>
      </c>
      <c r="C4555" s="296" t="s">
        <v>222</v>
      </c>
      <c r="D4555" s="344">
        <v>449.4</v>
      </c>
      <c r="E4555" s="360">
        <v>0.4748</v>
      </c>
      <c r="F4555" s="344">
        <v>38.549999999999997</v>
      </c>
      <c r="G4555" s="360">
        <v>0</v>
      </c>
      <c r="H4555" s="344">
        <v>49.7</v>
      </c>
      <c r="I4555" s="360">
        <v>0</v>
      </c>
      <c r="J4555" s="344">
        <v>37.83</v>
      </c>
      <c r="K4555" s="360">
        <v>0</v>
      </c>
      <c r="L4555" s="344">
        <v>46.47</v>
      </c>
      <c r="M4555" s="360">
        <v>0</v>
      </c>
      <c r="N4555" s="344">
        <v>41.31</v>
      </c>
      <c r="O4555" s="360">
        <v>0.46989999999999998</v>
      </c>
      <c r="P4555" s="344">
        <v>39.5</v>
      </c>
      <c r="Q4555" s="360">
        <v>0</v>
      </c>
      <c r="R4555" s="344">
        <v>46.01</v>
      </c>
    </row>
    <row r="4556" spans="1:18">
      <c r="A4556" s="296">
        <v>4011217</v>
      </c>
      <c r="B4556" s="343" t="s">
        <v>4586</v>
      </c>
      <c r="C4556" s="296" t="s">
        <v>222</v>
      </c>
      <c r="D4556" s="344">
        <v>293.26</v>
      </c>
      <c r="E4556" s="360">
        <v>0.52549999999999997</v>
      </c>
      <c r="F4556" s="344">
        <v>53.77</v>
      </c>
      <c r="G4556" s="360">
        <v>0</v>
      </c>
      <c r="H4556" s="344">
        <v>69.19</v>
      </c>
      <c r="I4556" s="360">
        <v>0</v>
      </c>
      <c r="J4556" s="344">
        <v>52.88</v>
      </c>
      <c r="K4556" s="360">
        <v>0</v>
      </c>
      <c r="L4556" s="344">
        <v>65.39</v>
      </c>
      <c r="M4556" s="360">
        <v>0</v>
      </c>
      <c r="N4556" s="344">
        <v>57.65</v>
      </c>
      <c r="O4556" s="360">
        <v>0.52110000000000001</v>
      </c>
      <c r="P4556" s="344">
        <v>54.54</v>
      </c>
      <c r="Q4556" s="360">
        <v>0</v>
      </c>
      <c r="R4556" s="344">
        <v>63.74</v>
      </c>
    </row>
    <row r="4557" spans="1:18">
      <c r="A4557" s="296">
        <v>4011214</v>
      </c>
      <c r="B4557" s="343" t="s">
        <v>4587</v>
      </c>
      <c r="C4557" s="296" t="s">
        <v>222</v>
      </c>
      <c r="D4557" s="344">
        <v>301.13</v>
      </c>
      <c r="E4557" s="360">
        <v>0.41909999999999997</v>
      </c>
      <c r="F4557" s="344">
        <v>32.15</v>
      </c>
      <c r="G4557" s="360">
        <v>0</v>
      </c>
      <c r="H4557" s="344">
        <v>41.52</v>
      </c>
      <c r="I4557" s="360">
        <v>0</v>
      </c>
      <c r="J4557" s="344">
        <v>31.46</v>
      </c>
      <c r="K4557" s="360">
        <v>0</v>
      </c>
      <c r="L4557" s="344">
        <v>38.35</v>
      </c>
      <c r="M4557" s="360">
        <v>0</v>
      </c>
      <c r="N4557" s="344">
        <v>34.380000000000003</v>
      </c>
      <c r="O4557" s="360">
        <v>0.41420000000000001</v>
      </c>
      <c r="P4557" s="344">
        <v>33.26</v>
      </c>
      <c r="Q4557" s="360">
        <v>0</v>
      </c>
      <c r="R4557" s="344">
        <v>38.64</v>
      </c>
    </row>
    <row r="4558" spans="1:18">
      <c r="A4558" s="296">
        <v>4011213</v>
      </c>
      <c r="B4558" s="343" t="s">
        <v>4588</v>
      </c>
      <c r="C4558" s="296" t="s">
        <v>222</v>
      </c>
      <c r="D4558" s="344">
        <v>169.12</v>
      </c>
      <c r="E4558" s="360">
        <v>0.47710000000000002</v>
      </c>
      <c r="F4558" s="344">
        <v>45.3</v>
      </c>
      <c r="G4558" s="360">
        <v>0</v>
      </c>
      <c r="H4558" s="344">
        <v>58.42</v>
      </c>
      <c r="I4558" s="360">
        <v>0</v>
      </c>
      <c r="J4558" s="344">
        <v>44.46</v>
      </c>
      <c r="K4558" s="360">
        <v>0</v>
      </c>
      <c r="L4558" s="344">
        <v>54.64</v>
      </c>
      <c r="M4558" s="360">
        <v>0</v>
      </c>
      <c r="N4558" s="344">
        <v>48.52</v>
      </c>
      <c r="O4558" s="360">
        <v>0.47260000000000002</v>
      </c>
      <c r="P4558" s="344">
        <v>46.36</v>
      </c>
      <c r="Q4558" s="360">
        <v>0</v>
      </c>
      <c r="R4558" s="344">
        <v>54.07</v>
      </c>
    </row>
    <row r="4559" spans="1:18">
      <c r="A4559" s="296">
        <v>4011227</v>
      </c>
      <c r="B4559" s="343" t="s">
        <v>4589</v>
      </c>
      <c r="C4559" s="296" t="s">
        <v>222</v>
      </c>
      <c r="D4559" s="344">
        <v>13.6</v>
      </c>
      <c r="E4559" s="360">
        <v>0.51039999999999996</v>
      </c>
      <c r="F4559" s="344">
        <v>62.81</v>
      </c>
      <c r="G4559" s="360">
        <v>0</v>
      </c>
      <c r="H4559" s="344">
        <v>80.900000000000006</v>
      </c>
      <c r="I4559" s="360">
        <v>0</v>
      </c>
      <c r="J4559" s="344">
        <v>61.72</v>
      </c>
      <c r="K4559" s="360">
        <v>0</v>
      </c>
      <c r="L4559" s="344">
        <v>76.180000000000007</v>
      </c>
      <c r="M4559" s="360">
        <v>0</v>
      </c>
      <c r="N4559" s="344">
        <v>67.260000000000005</v>
      </c>
      <c r="O4559" s="360">
        <v>0.50639999999999996</v>
      </c>
      <c r="P4559" s="344">
        <v>63.79</v>
      </c>
      <c r="Q4559" s="360">
        <v>0</v>
      </c>
      <c r="R4559" s="344">
        <v>74.63</v>
      </c>
    </row>
    <row r="4560" spans="1:18">
      <c r="A4560" s="296">
        <v>4011302</v>
      </c>
      <c r="B4560" s="343" t="s">
        <v>4590</v>
      </c>
      <c r="C4560" s="296" t="s">
        <v>222</v>
      </c>
      <c r="D4560" s="344">
        <v>58.95</v>
      </c>
      <c r="E4560" s="360"/>
      <c r="F4560" s="344">
        <v>0</v>
      </c>
      <c r="G4560" s="360"/>
      <c r="H4560" s="344">
        <v>0</v>
      </c>
      <c r="I4560" s="360"/>
      <c r="J4560" s="344">
        <v>0</v>
      </c>
      <c r="K4560" s="360"/>
      <c r="L4560" s="344">
        <v>0</v>
      </c>
      <c r="M4560" s="360"/>
      <c r="N4560" s="344">
        <v>0</v>
      </c>
      <c r="O4560" s="360"/>
      <c r="P4560" s="344">
        <v>0</v>
      </c>
      <c r="Q4560" s="360"/>
      <c r="R4560" s="344">
        <v>0</v>
      </c>
    </row>
    <row r="4561" spans="1:18">
      <c r="A4561" s="296">
        <v>4011300</v>
      </c>
      <c r="B4561" s="343" t="s">
        <v>4591</v>
      </c>
      <c r="C4561" s="296" t="s">
        <v>222</v>
      </c>
      <c r="D4561" s="344">
        <v>52.44</v>
      </c>
      <c r="E4561" s="360"/>
      <c r="F4561" s="344">
        <v>0</v>
      </c>
      <c r="G4561" s="360"/>
      <c r="H4561" s="344">
        <v>0</v>
      </c>
      <c r="I4561" s="360"/>
      <c r="J4561" s="344">
        <v>0</v>
      </c>
      <c r="K4561" s="360"/>
      <c r="L4561" s="344">
        <v>0</v>
      </c>
      <c r="M4561" s="360"/>
      <c r="N4561" s="344">
        <v>0</v>
      </c>
      <c r="O4561" s="360"/>
      <c r="P4561" s="344">
        <v>0</v>
      </c>
      <c r="Q4561" s="360"/>
      <c r="R4561" s="344">
        <v>0</v>
      </c>
    </row>
    <row r="4562" spans="1:18">
      <c r="A4562" s="296">
        <v>4011306</v>
      </c>
      <c r="B4562" s="343" t="s">
        <v>4592</v>
      </c>
      <c r="C4562" s="296" t="s">
        <v>222</v>
      </c>
      <c r="D4562" s="344">
        <v>78.95</v>
      </c>
      <c r="E4562" s="360"/>
      <c r="F4562" s="344">
        <v>0</v>
      </c>
      <c r="G4562" s="360"/>
      <c r="H4562" s="344">
        <v>0</v>
      </c>
      <c r="I4562" s="360"/>
      <c r="J4562" s="344">
        <v>0</v>
      </c>
      <c r="K4562" s="360"/>
      <c r="L4562" s="344">
        <v>0</v>
      </c>
      <c r="M4562" s="360"/>
      <c r="N4562" s="344">
        <v>0</v>
      </c>
      <c r="O4562" s="360"/>
      <c r="P4562" s="344">
        <v>0</v>
      </c>
      <c r="Q4562" s="360"/>
      <c r="R4562" s="344">
        <v>0</v>
      </c>
    </row>
    <row r="4563" spans="1:18">
      <c r="A4563" s="296">
        <v>4011228</v>
      </c>
      <c r="B4563" s="343" t="s">
        <v>4593</v>
      </c>
      <c r="C4563" s="296" t="s">
        <v>222</v>
      </c>
      <c r="D4563" s="344">
        <v>15.18</v>
      </c>
      <c r="E4563" s="360">
        <v>0.46029999999999999</v>
      </c>
      <c r="F4563" s="344">
        <v>38.549999999999997</v>
      </c>
      <c r="G4563" s="360">
        <v>0</v>
      </c>
      <c r="H4563" s="344">
        <v>49.71</v>
      </c>
      <c r="I4563" s="360">
        <v>0</v>
      </c>
      <c r="J4563" s="344">
        <v>37.799999999999997</v>
      </c>
      <c r="K4563" s="360">
        <v>0</v>
      </c>
      <c r="L4563" s="344">
        <v>46.34</v>
      </c>
      <c r="M4563" s="360">
        <v>0</v>
      </c>
      <c r="N4563" s="344">
        <v>41.28</v>
      </c>
      <c r="O4563" s="360">
        <v>0.45540000000000003</v>
      </c>
      <c r="P4563" s="344">
        <v>39.590000000000003</v>
      </c>
      <c r="Q4563" s="360">
        <v>0</v>
      </c>
      <c r="R4563" s="344">
        <v>46.11</v>
      </c>
    </row>
    <row r="4564" spans="1:18">
      <c r="A4564" s="296">
        <v>4011229</v>
      </c>
      <c r="B4564" s="343" t="s">
        <v>4594</v>
      </c>
      <c r="C4564" s="296" t="s">
        <v>222</v>
      </c>
      <c r="D4564" s="344">
        <v>32.29</v>
      </c>
      <c r="E4564" s="360">
        <v>0.4325</v>
      </c>
      <c r="F4564" s="344">
        <v>47.95</v>
      </c>
      <c r="G4564" s="360">
        <v>0</v>
      </c>
      <c r="H4564" s="344">
        <v>61.95</v>
      </c>
      <c r="I4564" s="360">
        <v>0</v>
      </c>
      <c r="J4564" s="344">
        <v>46.94</v>
      </c>
      <c r="K4564" s="360">
        <v>0</v>
      </c>
      <c r="L4564" s="344">
        <v>57.36</v>
      </c>
      <c r="M4564" s="360">
        <v>0</v>
      </c>
      <c r="N4564" s="344">
        <v>51.21</v>
      </c>
      <c r="O4564" s="360">
        <v>0.4284</v>
      </c>
      <c r="P4564" s="344">
        <v>49.34</v>
      </c>
      <c r="Q4564" s="360">
        <v>0</v>
      </c>
      <c r="R4564" s="344">
        <v>57.59</v>
      </c>
    </row>
    <row r="4565" spans="1:18">
      <c r="A4565" s="296">
        <v>4011372</v>
      </c>
      <c r="B4565" s="343" t="s">
        <v>4595</v>
      </c>
      <c r="C4565" s="296" t="s">
        <v>1461</v>
      </c>
      <c r="D4565" s="344">
        <v>6.64</v>
      </c>
      <c r="E4565" s="360">
        <v>0.48520000000000002</v>
      </c>
      <c r="F4565" s="344">
        <v>69.95</v>
      </c>
      <c r="G4565" s="360">
        <v>0</v>
      </c>
      <c r="H4565" s="344">
        <v>90.21</v>
      </c>
      <c r="I4565" s="360">
        <v>0</v>
      </c>
      <c r="J4565" s="344">
        <v>68.66</v>
      </c>
      <c r="K4565" s="360">
        <v>0</v>
      </c>
      <c r="L4565" s="344">
        <v>84.48</v>
      </c>
      <c r="M4565" s="360">
        <v>0</v>
      </c>
      <c r="N4565" s="344">
        <v>74.81</v>
      </c>
      <c r="O4565" s="360">
        <v>0.48149999999999998</v>
      </c>
      <c r="P4565" s="344">
        <v>71.28</v>
      </c>
      <c r="Q4565" s="360">
        <v>0</v>
      </c>
      <c r="R4565" s="344">
        <v>83.44</v>
      </c>
    </row>
    <row r="4566" spans="1:18">
      <c r="A4566" s="296">
        <v>4011371</v>
      </c>
      <c r="B4566" s="343" t="s">
        <v>4596</v>
      </c>
      <c r="C4566" s="296" t="s">
        <v>1461</v>
      </c>
      <c r="D4566" s="344">
        <v>4.1100000000000003</v>
      </c>
      <c r="E4566" s="360">
        <v>0</v>
      </c>
      <c r="F4566" s="344">
        <v>19.3</v>
      </c>
      <c r="G4566" s="360">
        <v>0</v>
      </c>
      <c r="H4566" s="344">
        <v>26.52</v>
      </c>
      <c r="I4566" s="360">
        <v>0</v>
      </c>
      <c r="J4566" s="344">
        <v>23.46</v>
      </c>
      <c r="K4566" s="360">
        <v>0</v>
      </c>
      <c r="L4566" s="344">
        <v>21.71</v>
      </c>
      <c r="M4566" s="360">
        <v>0</v>
      </c>
      <c r="N4566" s="344">
        <v>20.41</v>
      </c>
      <c r="O4566" s="360">
        <v>0</v>
      </c>
      <c r="P4566" s="344">
        <v>24.79</v>
      </c>
      <c r="Q4566" s="360">
        <v>0</v>
      </c>
      <c r="R4566" s="344">
        <v>24.92</v>
      </c>
    </row>
    <row r="4567" spans="1:18">
      <c r="A4567" s="296">
        <v>4011378</v>
      </c>
      <c r="B4567" s="343" t="s">
        <v>4597</v>
      </c>
      <c r="C4567" s="296" t="s">
        <v>1461</v>
      </c>
      <c r="D4567" s="344">
        <v>6.64</v>
      </c>
      <c r="E4567" s="360">
        <v>0</v>
      </c>
      <c r="F4567" s="344">
        <v>20.6</v>
      </c>
      <c r="G4567" s="360">
        <v>0</v>
      </c>
      <c r="H4567" s="344">
        <v>28.24</v>
      </c>
      <c r="I4567" s="360">
        <v>0</v>
      </c>
      <c r="J4567" s="344">
        <v>24.7</v>
      </c>
      <c r="K4567" s="360">
        <v>0</v>
      </c>
      <c r="L4567" s="344">
        <v>23.15</v>
      </c>
      <c r="M4567" s="360">
        <v>0</v>
      </c>
      <c r="N4567" s="344">
        <v>21.77</v>
      </c>
      <c r="O4567" s="360">
        <v>0</v>
      </c>
      <c r="P4567" s="344">
        <v>26.2</v>
      </c>
      <c r="Q4567" s="360">
        <v>0</v>
      </c>
      <c r="R4567" s="344">
        <v>26.59</v>
      </c>
    </row>
    <row r="4568" spans="1:18">
      <c r="A4568" s="296">
        <v>4011377</v>
      </c>
      <c r="B4568" s="343" t="s">
        <v>4598</v>
      </c>
      <c r="C4568" s="296" t="s">
        <v>1461</v>
      </c>
      <c r="D4568" s="344">
        <v>4.1100000000000003</v>
      </c>
      <c r="E4568" s="360">
        <v>0</v>
      </c>
      <c r="F4568" s="344">
        <v>22.78</v>
      </c>
      <c r="G4568" s="360">
        <v>0</v>
      </c>
      <c r="H4568" s="344">
        <v>31.15</v>
      </c>
      <c r="I4568" s="360">
        <v>0</v>
      </c>
      <c r="J4568" s="344">
        <v>27.02</v>
      </c>
      <c r="K4568" s="360">
        <v>0</v>
      </c>
      <c r="L4568" s="344">
        <v>25.58</v>
      </c>
      <c r="M4568" s="360">
        <v>0</v>
      </c>
      <c r="N4568" s="344">
        <v>24.04</v>
      </c>
      <c r="O4568" s="360">
        <v>0</v>
      </c>
      <c r="P4568" s="344">
        <v>28.72</v>
      </c>
      <c r="Q4568" s="360">
        <v>0</v>
      </c>
      <c r="R4568" s="344">
        <v>29.38</v>
      </c>
    </row>
    <row r="4569" spans="1:18">
      <c r="A4569" s="296">
        <v>4011368</v>
      </c>
      <c r="B4569" s="343" t="s">
        <v>4599</v>
      </c>
      <c r="C4569" s="296" t="s">
        <v>1461</v>
      </c>
      <c r="D4569" s="344">
        <v>5.47</v>
      </c>
      <c r="E4569" s="360">
        <v>0</v>
      </c>
      <c r="F4569" s="344">
        <v>21.51</v>
      </c>
      <c r="G4569" s="360">
        <v>0</v>
      </c>
      <c r="H4569" s="344">
        <v>29.53</v>
      </c>
      <c r="I4569" s="360">
        <v>0</v>
      </c>
      <c r="J4569" s="344">
        <v>26.06</v>
      </c>
      <c r="K4569" s="360">
        <v>0</v>
      </c>
      <c r="L4569" s="344">
        <v>24.19</v>
      </c>
      <c r="M4569" s="360">
        <v>0</v>
      </c>
      <c r="N4569" s="344">
        <v>22.72</v>
      </c>
      <c r="O4569" s="360">
        <v>0</v>
      </c>
      <c r="P4569" s="344">
        <v>27.53</v>
      </c>
      <c r="Q4569" s="360">
        <v>0</v>
      </c>
      <c r="R4569" s="344">
        <v>27.78</v>
      </c>
    </row>
    <row r="4570" spans="1:18">
      <c r="A4570" s="296">
        <v>4011367</v>
      </c>
      <c r="B4570" s="343" t="s">
        <v>4600</v>
      </c>
      <c r="C4570" s="296" t="s">
        <v>1461</v>
      </c>
      <c r="D4570" s="344">
        <v>2.94</v>
      </c>
      <c r="E4570" s="360">
        <v>0</v>
      </c>
      <c r="F4570" s="344">
        <v>23.17</v>
      </c>
      <c r="G4570" s="360">
        <v>0</v>
      </c>
      <c r="H4570" s="344">
        <v>31.59</v>
      </c>
      <c r="I4570" s="360">
        <v>0</v>
      </c>
      <c r="J4570" s="344">
        <v>27.07</v>
      </c>
      <c r="K4570" s="360">
        <v>0</v>
      </c>
      <c r="L4570" s="344">
        <v>25.99</v>
      </c>
      <c r="M4570" s="360">
        <v>0</v>
      </c>
      <c r="N4570" s="344">
        <v>24.45</v>
      </c>
      <c r="O4570" s="360">
        <v>0</v>
      </c>
      <c r="P4570" s="344">
        <v>28.92</v>
      </c>
      <c r="Q4570" s="360">
        <v>0</v>
      </c>
      <c r="R4570" s="344">
        <v>29.85</v>
      </c>
    </row>
    <row r="4571" spans="1:18">
      <c r="A4571" s="296">
        <v>4011374</v>
      </c>
      <c r="B4571" s="343" t="s">
        <v>4601</v>
      </c>
      <c r="C4571" s="296" t="s">
        <v>1461</v>
      </c>
      <c r="D4571" s="344">
        <v>5.47</v>
      </c>
      <c r="E4571" s="360">
        <v>0</v>
      </c>
      <c r="F4571" s="344">
        <v>28.75</v>
      </c>
      <c r="G4571" s="360">
        <v>0</v>
      </c>
      <c r="H4571" s="344">
        <v>39.24</v>
      </c>
      <c r="I4571" s="360">
        <v>0</v>
      </c>
      <c r="J4571" s="344">
        <v>33.64</v>
      </c>
      <c r="K4571" s="360">
        <v>0</v>
      </c>
      <c r="L4571" s="344">
        <v>32.26</v>
      </c>
      <c r="M4571" s="360">
        <v>0</v>
      </c>
      <c r="N4571" s="344">
        <v>30.29</v>
      </c>
      <c r="O4571" s="360">
        <v>0</v>
      </c>
      <c r="P4571" s="344">
        <v>35.840000000000003</v>
      </c>
      <c r="Q4571" s="360">
        <v>0</v>
      </c>
      <c r="R4571" s="344">
        <v>37.08</v>
      </c>
    </row>
    <row r="4572" spans="1:18">
      <c r="A4572" s="296">
        <v>4011373</v>
      </c>
      <c r="B4572" s="343" t="s">
        <v>4602</v>
      </c>
      <c r="C4572" s="296" t="s">
        <v>1461</v>
      </c>
      <c r="D4572" s="344">
        <v>2.94</v>
      </c>
      <c r="E4572" s="360">
        <v>0</v>
      </c>
      <c r="F4572" s="344">
        <v>18.95</v>
      </c>
      <c r="G4572" s="360">
        <v>0</v>
      </c>
      <c r="H4572" s="344">
        <v>26</v>
      </c>
      <c r="I4572" s="360">
        <v>0</v>
      </c>
      <c r="J4572" s="344">
        <v>22.89</v>
      </c>
      <c r="K4572" s="360">
        <v>0</v>
      </c>
      <c r="L4572" s="344">
        <v>21.3</v>
      </c>
      <c r="M4572" s="360">
        <v>0</v>
      </c>
      <c r="N4572" s="344">
        <v>20.04</v>
      </c>
      <c r="O4572" s="360">
        <v>0</v>
      </c>
      <c r="P4572" s="344">
        <v>24.25</v>
      </c>
      <c r="Q4572" s="360">
        <v>0</v>
      </c>
      <c r="R4572" s="344">
        <v>24.46</v>
      </c>
    </row>
    <row r="4573" spans="1:18">
      <c r="A4573" s="296">
        <v>4011370</v>
      </c>
      <c r="B4573" s="343" t="s">
        <v>4603</v>
      </c>
      <c r="C4573" s="296" t="s">
        <v>1461</v>
      </c>
      <c r="D4573" s="344">
        <v>6.1</v>
      </c>
      <c r="E4573" s="360">
        <v>0</v>
      </c>
      <c r="F4573" s="344">
        <v>19.66</v>
      </c>
      <c r="G4573" s="360">
        <v>0</v>
      </c>
      <c r="H4573" s="344">
        <v>26.85</v>
      </c>
      <c r="I4573" s="360">
        <v>0</v>
      </c>
      <c r="J4573" s="344">
        <v>23.19</v>
      </c>
      <c r="K4573" s="360">
        <v>0</v>
      </c>
      <c r="L4573" s="344">
        <v>22.06</v>
      </c>
      <c r="M4573" s="360">
        <v>0</v>
      </c>
      <c r="N4573" s="344">
        <v>20.78</v>
      </c>
      <c r="O4573" s="360">
        <v>0</v>
      </c>
      <c r="P4573" s="344">
        <v>24.75</v>
      </c>
      <c r="Q4573" s="360">
        <v>0</v>
      </c>
      <c r="R4573" s="344">
        <v>25.34</v>
      </c>
    </row>
    <row r="4574" spans="1:18">
      <c r="A4574" s="296">
        <v>4011369</v>
      </c>
      <c r="B4574" s="343" t="s">
        <v>4604</v>
      </c>
      <c r="C4574" s="296" t="s">
        <v>1461</v>
      </c>
      <c r="D4574" s="344">
        <v>3.58</v>
      </c>
      <c r="E4574" s="360">
        <v>0</v>
      </c>
      <c r="F4574" s="344">
        <v>23.23</v>
      </c>
      <c r="G4574" s="360">
        <v>0</v>
      </c>
      <c r="H4574" s="344">
        <v>31.81</v>
      </c>
      <c r="I4574" s="360">
        <v>0</v>
      </c>
      <c r="J4574" s="344">
        <v>27.74</v>
      </c>
      <c r="K4574" s="360">
        <v>0</v>
      </c>
      <c r="L4574" s="344">
        <v>26.1</v>
      </c>
      <c r="M4574" s="360">
        <v>0</v>
      </c>
      <c r="N4574" s="344">
        <v>24.51</v>
      </c>
      <c r="O4574" s="360">
        <v>0</v>
      </c>
      <c r="P4574" s="344">
        <v>29.41</v>
      </c>
      <c r="Q4574" s="360">
        <v>0</v>
      </c>
      <c r="R4574" s="344">
        <v>29.98</v>
      </c>
    </row>
    <row r="4575" spans="1:18">
      <c r="A4575" s="296">
        <v>4011376</v>
      </c>
      <c r="B4575" s="343" t="s">
        <v>4605</v>
      </c>
      <c r="C4575" s="296" t="s">
        <v>1461</v>
      </c>
      <c r="D4575" s="344">
        <v>6.1</v>
      </c>
      <c r="E4575" s="360">
        <v>0</v>
      </c>
      <c r="F4575" s="344">
        <v>12.75</v>
      </c>
      <c r="G4575" s="360">
        <v>0</v>
      </c>
      <c r="H4575" s="344">
        <v>18.13</v>
      </c>
      <c r="I4575" s="360">
        <v>0</v>
      </c>
      <c r="J4575" s="344">
        <v>17.670000000000002</v>
      </c>
      <c r="K4575" s="360">
        <v>0</v>
      </c>
      <c r="L4575" s="344">
        <v>14.54</v>
      </c>
      <c r="M4575" s="360">
        <v>0</v>
      </c>
      <c r="N4575" s="344">
        <v>13.38</v>
      </c>
      <c r="O4575" s="360">
        <v>0</v>
      </c>
      <c r="P4575" s="344">
        <v>17.68</v>
      </c>
      <c r="Q4575" s="360">
        <v>0</v>
      </c>
      <c r="R4575" s="344">
        <v>16.72</v>
      </c>
    </row>
    <row r="4576" spans="1:18">
      <c r="A4576" s="296">
        <v>4011375</v>
      </c>
      <c r="B4576" s="343" t="s">
        <v>4606</v>
      </c>
      <c r="C4576" s="296" t="s">
        <v>1461</v>
      </c>
      <c r="D4576" s="344">
        <v>3.58</v>
      </c>
      <c r="E4576" s="360">
        <v>0</v>
      </c>
      <c r="F4576" s="344">
        <v>16.66</v>
      </c>
      <c r="G4576" s="360">
        <v>0</v>
      </c>
      <c r="H4576" s="344">
        <v>23.28</v>
      </c>
      <c r="I4576" s="360">
        <v>0</v>
      </c>
      <c r="J4576" s="344">
        <v>21.42</v>
      </c>
      <c r="K4576" s="360">
        <v>0</v>
      </c>
      <c r="L4576" s="344">
        <v>18.87</v>
      </c>
      <c r="M4576" s="360">
        <v>0</v>
      </c>
      <c r="N4576" s="344">
        <v>17.46</v>
      </c>
      <c r="O4576" s="360">
        <v>0</v>
      </c>
      <c r="P4576" s="344">
        <v>21.93</v>
      </c>
      <c r="Q4576" s="360">
        <v>0</v>
      </c>
      <c r="R4576" s="344">
        <v>21.71</v>
      </c>
    </row>
    <row r="4577" spans="1:18">
      <c r="A4577" s="296">
        <v>4011360</v>
      </c>
      <c r="B4577" s="343" t="s">
        <v>4607</v>
      </c>
      <c r="C4577" s="296" t="s">
        <v>1461</v>
      </c>
      <c r="D4577" s="344">
        <v>2.39</v>
      </c>
      <c r="E4577" s="360">
        <v>0</v>
      </c>
      <c r="F4577" s="344">
        <v>23.52</v>
      </c>
      <c r="G4577" s="360">
        <v>0</v>
      </c>
      <c r="H4577" s="344">
        <v>32.53</v>
      </c>
      <c r="I4577" s="360">
        <v>0</v>
      </c>
      <c r="J4577" s="344">
        <v>28.87</v>
      </c>
      <c r="K4577" s="360">
        <v>0</v>
      </c>
      <c r="L4577" s="344">
        <v>26.54</v>
      </c>
      <c r="M4577" s="360">
        <v>0</v>
      </c>
      <c r="N4577" s="344">
        <v>24.62</v>
      </c>
      <c r="O4577" s="360">
        <v>0</v>
      </c>
      <c r="P4577" s="344">
        <v>30</v>
      </c>
      <c r="Q4577" s="360">
        <v>0</v>
      </c>
      <c r="R4577" s="344">
        <v>30.53</v>
      </c>
    </row>
    <row r="4578" spans="1:18">
      <c r="A4578" s="296">
        <v>4011359</v>
      </c>
      <c r="B4578" s="343" t="s">
        <v>4608</v>
      </c>
      <c r="C4578" s="296" t="s">
        <v>1461</v>
      </c>
      <c r="D4578" s="344">
        <v>1.5</v>
      </c>
      <c r="E4578" s="360">
        <v>0</v>
      </c>
      <c r="F4578" s="344">
        <v>22.95</v>
      </c>
      <c r="G4578" s="360">
        <v>0</v>
      </c>
      <c r="H4578" s="344">
        <v>31.45</v>
      </c>
      <c r="I4578" s="360">
        <v>0</v>
      </c>
      <c r="J4578" s="344">
        <v>27.45</v>
      </c>
      <c r="K4578" s="360">
        <v>0</v>
      </c>
      <c r="L4578" s="344">
        <v>25.79</v>
      </c>
      <c r="M4578" s="360">
        <v>0</v>
      </c>
      <c r="N4578" s="344">
        <v>24.22</v>
      </c>
      <c r="O4578" s="360">
        <v>0</v>
      </c>
      <c r="P4578" s="344">
        <v>29.1</v>
      </c>
      <c r="Q4578" s="360">
        <v>0</v>
      </c>
      <c r="R4578" s="344">
        <v>29.61</v>
      </c>
    </row>
    <row r="4579" spans="1:18">
      <c r="A4579" s="296">
        <v>4011366</v>
      </c>
      <c r="B4579" s="343" t="s">
        <v>4609</v>
      </c>
      <c r="C4579" s="296" t="s">
        <v>1461</v>
      </c>
      <c r="D4579" s="344">
        <v>2.39</v>
      </c>
      <c r="E4579" s="360">
        <v>0</v>
      </c>
      <c r="F4579" s="344">
        <v>26.85</v>
      </c>
      <c r="G4579" s="360">
        <v>0</v>
      </c>
      <c r="H4579" s="344">
        <v>36.590000000000003</v>
      </c>
      <c r="I4579" s="360">
        <v>0</v>
      </c>
      <c r="J4579" s="344">
        <v>31.2</v>
      </c>
      <c r="K4579" s="360">
        <v>0</v>
      </c>
      <c r="L4579" s="344">
        <v>30.11</v>
      </c>
      <c r="M4579" s="360">
        <v>0</v>
      </c>
      <c r="N4579" s="344">
        <v>28.3</v>
      </c>
      <c r="O4579" s="360">
        <v>0</v>
      </c>
      <c r="P4579" s="344">
        <v>33.33</v>
      </c>
      <c r="Q4579" s="360">
        <v>0</v>
      </c>
      <c r="R4579" s="344">
        <v>34.6</v>
      </c>
    </row>
    <row r="4580" spans="1:18">
      <c r="A4580" s="296">
        <v>4011365</v>
      </c>
      <c r="B4580" s="343" t="s">
        <v>4610</v>
      </c>
      <c r="C4580" s="296" t="s">
        <v>1461</v>
      </c>
      <c r="D4580" s="344">
        <v>1.5</v>
      </c>
      <c r="E4580" s="360">
        <v>0</v>
      </c>
      <c r="F4580" s="344">
        <v>33.72</v>
      </c>
      <c r="G4580" s="360">
        <v>0</v>
      </c>
      <c r="H4580" s="344">
        <v>45.85</v>
      </c>
      <c r="I4580" s="360">
        <v>0</v>
      </c>
      <c r="J4580" s="344">
        <v>38.659999999999997</v>
      </c>
      <c r="K4580" s="360">
        <v>0</v>
      </c>
      <c r="L4580" s="344">
        <v>37.770000000000003</v>
      </c>
      <c r="M4580" s="360">
        <v>0</v>
      </c>
      <c r="N4580" s="344">
        <v>35.47</v>
      </c>
      <c r="O4580" s="360">
        <v>0</v>
      </c>
      <c r="P4580" s="344">
        <v>41.41</v>
      </c>
      <c r="Q4580" s="360">
        <v>0</v>
      </c>
      <c r="R4580" s="344">
        <v>43.43</v>
      </c>
    </row>
    <row r="4581" spans="1:18">
      <c r="A4581" s="296">
        <v>4011356</v>
      </c>
      <c r="B4581" s="343" t="s">
        <v>4611</v>
      </c>
      <c r="C4581" s="296" t="s">
        <v>1461</v>
      </c>
      <c r="D4581" s="344">
        <v>1.91</v>
      </c>
      <c r="E4581" s="360">
        <v>0</v>
      </c>
      <c r="F4581" s="344">
        <v>22.94</v>
      </c>
      <c r="G4581" s="360">
        <v>0</v>
      </c>
      <c r="H4581" s="344">
        <v>31.43</v>
      </c>
      <c r="I4581" s="360">
        <v>0</v>
      </c>
      <c r="J4581" s="344">
        <v>27.43</v>
      </c>
      <c r="K4581" s="360">
        <v>0</v>
      </c>
      <c r="L4581" s="344">
        <v>25.78</v>
      </c>
      <c r="M4581" s="360">
        <v>0</v>
      </c>
      <c r="N4581" s="344">
        <v>24.21</v>
      </c>
      <c r="O4581" s="360">
        <v>0</v>
      </c>
      <c r="P4581" s="344">
        <v>29.09</v>
      </c>
      <c r="Q4581" s="360">
        <v>0</v>
      </c>
      <c r="R4581" s="344">
        <v>29.6</v>
      </c>
    </row>
    <row r="4582" spans="1:18">
      <c r="A4582" s="296">
        <v>4011355</v>
      </c>
      <c r="B4582" s="343" t="s">
        <v>4612</v>
      </c>
      <c r="C4582" s="296" t="s">
        <v>1461</v>
      </c>
      <c r="D4582" s="344">
        <v>1.01</v>
      </c>
      <c r="E4582" s="360">
        <v>0</v>
      </c>
      <c r="F4582" s="344">
        <v>25.9</v>
      </c>
      <c r="G4582" s="360">
        <v>0</v>
      </c>
      <c r="H4582" s="344">
        <v>35.19</v>
      </c>
      <c r="I4582" s="360">
        <v>0</v>
      </c>
      <c r="J4582" s="344">
        <v>29.69</v>
      </c>
      <c r="K4582" s="360">
        <v>0</v>
      </c>
      <c r="L4582" s="344">
        <v>29.02</v>
      </c>
      <c r="M4582" s="360">
        <v>0</v>
      </c>
      <c r="N4582" s="344">
        <v>27.31</v>
      </c>
      <c r="O4582" s="360">
        <v>0</v>
      </c>
      <c r="P4582" s="344">
        <v>31.88</v>
      </c>
      <c r="Q4582" s="360">
        <v>0</v>
      </c>
      <c r="R4582" s="344">
        <v>33.340000000000003</v>
      </c>
    </row>
    <row r="4583" spans="1:18">
      <c r="A4583" s="296">
        <v>4011362</v>
      </c>
      <c r="B4583" s="343" t="s">
        <v>4613</v>
      </c>
      <c r="C4583" s="296" t="s">
        <v>1461</v>
      </c>
      <c r="D4583" s="344">
        <v>1.91</v>
      </c>
      <c r="E4583" s="360">
        <v>0</v>
      </c>
      <c r="F4583" s="344">
        <v>33.31</v>
      </c>
      <c r="G4583" s="360">
        <v>0</v>
      </c>
      <c r="H4583" s="344">
        <v>45.25</v>
      </c>
      <c r="I4583" s="360">
        <v>0</v>
      </c>
      <c r="J4583" s="344">
        <v>38.01</v>
      </c>
      <c r="K4583" s="360">
        <v>0</v>
      </c>
      <c r="L4583" s="344">
        <v>37.299999999999997</v>
      </c>
      <c r="M4583" s="360">
        <v>0</v>
      </c>
      <c r="N4583" s="344">
        <v>35.049999999999997</v>
      </c>
      <c r="O4583" s="360">
        <v>0</v>
      </c>
      <c r="P4583" s="344">
        <v>40.79</v>
      </c>
      <c r="Q4583" s="360">
        <v>0</v>
      </c>
      <c r="R4583" s="344">
        <v>42.89</v>
      </c>
    </row>
    <row r="4584" spans="1:18">
      <c r="A4584" s="296">
        <v>4011361</v>
      </c>
      <c r="B4584" s="343" t="s">
        <v>4614</v>
      </c>
      <c r="C4584" s="296" t="s">
        <v>1461</v>
      </c>
      <c r="D4584" s="344">
        <v>1.01</v>
      </c>
      <c r="E4584" s="360">
        <v>0</v>
      </c>
      <c r="F4584" s="344">
        <v>30.16</v>
      </c>
      <c r="G4584" s="360">
        <v>0</v>
      </c>
      <c r="H4584" s="344">
        <v>41.04</v>
      </c>
      <c r="I4584" s="360">
        <v>0</v>
      </c>
      <c r="J4584" s="344">
        <v>34.75</v>
      </c>
      <c r="K4584" s="360">
        <v>0</v>
      </c>
      <c r="L4584" s="344">
        <v>33.81</v>
      </c>
      <c r="M4584" s="360">
        <v>0</v>
      </c>
      <c r="N4584" s="344">
        <v>31.77</v>
      </c>
      <c r="O4584" s="360">
        <v>0</v>
      </c>
      <c r="P4584" s="344">
        <v>37.19</v>
      </c>
      <c r="Q4584" s="360">
        <v>0</v>
      </c>
      <c r="R4584" s="344">
        <v>38.86</v>
      </c>
    </row>
    <row r="4585" spans="1:18">
      <c r="A4585" s="296">
        <v>4011358</v>
      </c>
      <c r="B4585" s="343" t="s">
        <v>4615</v>
      </c>
      <c r="C4585" s="296" t="s">
        <v>1461</v>
      </c>
      <c r="D4585" s="344">
        <v>2.16</v>
      </c>
      <c r="E4585" s="360">
        <v>0</v>
      </c>
      <c r="F4585" s="344">
        <v>40.729999999999997</v>
      </c>
      <c r="G4585" s="360">
        <v>0</v>
      </c>
      <c r="H4585" s="344">
        <v>55.49</v>
      </c>
      <c r="I4585" s="360">
        <v>0</v>
      </c>
      <c r="J4585" s="344">
        <v>46.98</v>
      </c>
      <c r="K4585" s="360">
        <v>0</v>
      </c>
      <c r="L4585" s="344">
        <v>45.67</v>
      </c>
      <c r="M4585" s="360">
        <v>0</v>
      </c>
      <c r="N4585" s="344">
        <v>42.81</v>
      </c>
      <c r="O4585" s="360">
        <v>0</v>
      </c>
      <c r="P4585" s="344">
        <v>50.14</v>
      </c>
      <c r="Q4585" s="360">
        <v>0</v>
      </c>
      <c r="R4585" s="344">
        <v>52.51</v>
      </c>
    </row>
    <row r="4586" spans="1:18">
      <c r="A4586" s="296">
        <v>4011357</v>
      </c>
      <c r="B4586" s="343" t="s">
        <v>4616</v>
      </c>
      <c r="C4586" s="296" t="s">
        <v>1461</v>
      </c>
      <c r="D4586" s="344">
        <v>1.27</v>
      </c>
      <c r="E4586" s="360">
        <v>0</v>
      </c>
      <c r="F4586" s="344">
        <v>15.05</v>
      </c>
      <c r="G4586" s="360">
        <v>0</v>
      </c>
      <c r="H4586" s="344">
        <v>21.29</v>
      </c>
      <c r="I4586" s="360">
        <v>0</v>
      </c>
      <c r="J4586" s="344">
        <v>20.45</v>
      </c>
      <c r="K4586" s="360">
        <v>0</v>
      </c>
      <c r="L4586" s="344">
        <v>17.13</v>
      </c>
      <c r="M4586" s="360">
        <v>0</v>
      </c>
      <c r="N4586" s="344">
        <v>15.79</v>
      </c>
      <c r="O4586" s="360">
        <v>0</v>
      </c>
      <c r="P4586" s="344">
        <v>20.59</v>
      </c>
      <c r="Q4586" s="360">
        <v>0</v>
      </c>
      <c r="R4586" s="344">
        <v>19.71</v>
      </c>
    </row>
    <row r="4587" spans="1:18">
      <c r="A4587" s="296">
        <v>4011364</v>
      </c>
      <c r="B4587" s="343" t="s">
        <v>4617</v>
      </c>
      <c r="C4587" s="296" t="s">
        <v>1461</v>
      </c>
      <c r="D4587" s="344">
        <v>2.16</v>
      </c>
      <c r="E4587" s="360">
        <v>0</v>
      </c>
      <c r="F4587" s="344">
        <v>20.27</v>
      </c>
      <c r="G4587" s="360">
        <v>0</v>
      </c>
      <c r="H4587" s="344">
        <v>28.16</v>
      </c>
      <c r="I4587" s="360">
        <v>0</v>
      </c>
      <c r="J4587" s="344">
        <v>25.43</v>
      </c>
      <c r="K4587" s="360">
        <v>0</v>
      </c>
      <c r="L4587" s="344">
        <v>22.91</v>
      </c>
      <c r="M4587" s="360">
        <v>0</v>
      </c>
      <c r="N4587" s="344">
        <v>21.23</v>
      </c>
      <c r="O4587" s="360">
        <v>0</v>
      </c>
      <c r="P4587" s="344">
        <v>26.24</v>
      </c>
      <c r="Q4587" s="360">
        <v>0</v>
      </c>
      <c r="R4587" s="344">
        <v>26.36</v>
      </c>
    </row>
    <row r="4588" spans="1:18">
      <c r="A4588" s="296">
        <v>4011363</v>
      </c>
      <c r="B4588" s="343" t="s">
        <v>4618</v>
      </c>
      <c r="C4588" s="296" t="s">
        <v>1461</v>
      </c>
      <c r="D4588" s="344">
        <v>1.27</v>
      </c>
      <c r="E4588" s="360">
        <v>0</v>
      </c>
      <c r="F4588" s="344">
        <v>30.53</v>
      </c>
      <c r="G4588" s="360">
        <v>0</v>
      </c>
      <c r="H4588" s="344">
        <v>42.17</v>
      </c>
      <c r="I4588" s="360">
        <v>0</v>
      </c>
      <c r="J4588" s="344">
        <v>37.19</v>
      </c>
      <c r="K4588" s="360">
        <v>0</v>
      </c>
      <c r="L4588" s="344">
        <v>34.43</v>
      </c>
      <c r="M4588" s="360">
        <v>0</v>
      </c>
      <c r="N4588" s="344">
        <v>31.97</v>
      </c>
      <c r="O4588" s="360">
        <v>0</v>
      </c>
      <c r="P4588" s="344">
        <v>38.74</v>
      </c>
      <c r="Q4588" s="360">
        <v>0</v>
      </c>
      <c r="R4588" s="344">
        <v>39.619999999999997</v>
      </c>
    </row>
    <row r="4589" spans="1:18">
      <c r="A4589" s="296">
        <v>4011384</v>
      </c>
      <c r="B4589" s="343" t="s">
        <v>4619</v>
      </c>
      <c r="C4589" s="296" t="s">
        <v>1461</v>
      </c>
      <c r="D4589" s="344">
        <v>7.09</v>
      </c>
      <c r="E4589" s="360">
        <v>0</v>
      </c>
      <c r="F4589" s="344">
        <v>27.74</v>
      </c>
      <c r="G4589" s="360">
        <v>0</v>
      </c>
      <c r="H4589" s="344">
        <v>38.07</v>
      </c>
      <c r="I4589" s="360">
        <v>0</v>
      </c>
      <c r="J4589" s="344">
        <v>33.299999999999997</v>
      </c>
      <c r="K4589" s="360">
        <v>0</v>
      </c>
      <c r="L4589" s="344">
        <v>31.2</v>
      </c>
      <c r="M4589" s="360">
        <v>0</v>
      </c>
      <c r="N4589" s="344">
        <v>29.25</v>
      </c>
      <c r="O4589" s="360">
        <v>0</v>
      </c>
      <c r="P4589" s="344">
        <v>35.18</v>
      </c>
      <c r="Q4589" s="360">
        <v>0</v>
      </c>
      <c r="R4589" s="344">
        <v>35.840000000000003</v>
      </c>
    </row>
    <row r="4590" spans="1:18">
      <c r="A4590" s="296">
        <v>4011383</v>
      </c>
      <c r="B4590" s="343" t="s">
        <v>4620</v>
      </c>
      <c r="C4590" s="296" t="s">
        <v>1461</v>
      </c>
      <c r="D4590" s="344">
        <v>4.5</v>
      </c>
      <c r="E4590" s="360">
        <v>0</v>
      </c>
      <c r="F4590" s="344">
        <v>33.92</v>
      </c>
      <c r="G4590" s="360">
        <v>0</v>
      </c>
      <c r="H4590" s="344">
        <v>46.15</v>
      </c>
      <c r="I4590" s="360">
        <v>0</v>
      </c>
      <c r="J4590" s="344">
        <v>38.979999999999997</v>
      </c>
      <c r="K4590" s="360">
        <v>0</v>
      </c>
      <c r="L4590" s="344">
        <v>38</v>
      </c>
      <c r="M4590" s="360">
        <v>0</v>
      </c>
      <c r="N4590" s="344">
        <v>35.68</v>
      </c>
      <c r="O4590" s="360">
        <v>0</v>
      </c>
      <c r="P4590" s="344">
        <v>41.72</v>
      </c>
      <c r="Q4590" s="360">
        <v>0</v>
      </c>
      <c r="R4590" s="344">
        <v>43.69</v>
      </c>
    </row>
    <row r="4591" spans="1:18">
      <c r="A4591" s="296">
        <v>4011390</v>
      </c>
      <c r="B4591" s="343" t="s">
        <v>4621</v>
      </c>
      <c r="C4591" s="296" t="s">
        <v>1461</v>
      </c>
      <c r="D4591" s="344">
        <v>7.09</v>
      </c>
      <c r="E4591" s="360">
        <v>0</v>
      </c>
      <c r="F4591" s="344">
        <v>47.04</v>
      </c>
      <c r="G4591" s="360">
        <v>0</v>
      </c>
      <c r="H4591" s="344">
        <v>64.09</v>
      </c>
      <c r="I4591" s="360">
        <v>0</v>
      </c>
      <c r="J4591" s="344">
        <v>54.16</v>
      </c>
      <c r="K4591" s="360">
        <v>0</v>
      </c>
      <c r="L4591" s="344">
        <v>52.75</v>
      </c>
      <c r="M4591" s="360">
        <v>0</v>
      </c>
      <c r="N4591" s="344">
        <v>49.42</v>
      </c>
      <c r="O4591" s="360">
        <v>0</v>
      </c>
      <c r="P4591" s="344">
        <v>57.8</v>
      </c>
      <c r="Q4591" s="360">
        <v>0</v>
      </c>
      <c r="R4591" s="344">
        <v>60.66</v>
      </c>
    </row>
    <row r="4592" spans="1:18">
      <c r="A4592" s="296">
        <v>4011389</v>
      </c>
      <c r="B4592" s="343" t="s">
        <v>4622</v>
      </c>
      <c r="C4592" s="296" t="s">
        <v>1461</v>
      </c>
      <c r="D4592" s="344">
        <v>4.5</v>
      </c>
      <c r="E4592" s="360"/>
      <c r="F4592" s="344">
        <v>0</v>
      </c>
      <c r="G4592" s="360"/>
      <c r="H4592" s="344">
        <v>0</v>
      </c>
      <c r="I4592" s="360"/>
      <c r="J4592" s="344">
        <v>0</v>
      </c>
      <c r="K4592" s="360"/>
      <c r="L4592" s="344">
        <v>0</v>
      </c>
      <c r="M4592" s="360"/>
      <c r="N4592" s="344">
        <v>0</v>
      </c>
      <c r="O4592" s="360"/>
      <c r="P4592" s="344">
        <v>0</v>
      </c>
      <c r="Q4592" s="360"/>
      <c r="R4592" s="344">
        <v>0</v>
      </c>
    </row>
    <row r="4593" spans="1:18">
      <c r="A4593" s="296">
        <v>4011380</v>
      </c>
      <c r="B4593" s="343" t="s">
        <v>4623</v>
      </c>
      <c r="C4593" s="296" t="s">
        <v>1461</v>
      </c>
      <c r="D4593" s="344">
        <v>5.92</v>
      </c>
      <c r="E4593" s="360"/>
      <c r="F4593" s="344">
        <v>0</v>
      </c>
      <c r="G4593" s="360"/>
      <c r="H4593" s="344">
        <v>0</v>
      </c>
      <c r="I4593" s="360"/>
      <c r="J4593" s="344">
        <v>0</v>
      </c>
      <c r="K4593" s="360"/>
      <c r="L4593" s="344">
        <v>0</v>
      </c>
      <c r="M4593" s="360"/>
      <c r="N4593" s="344">
        <v>0</v>
      </c>
      <c r="O4593" s="360"/>
      <c r="P4593" s="344">
        <v>0</v>
      </c>
      <c r="Q4593" s="360"/>
      <c r="R4593" s="344">
        <v>0</v>
      </c>
    </row>
    <row r="4594" spans="1:18">
      <c r="A4594" s="296">
        <v>4011379</v>
      </c>
      <c r="B4594" s="343" t="s">
        <v>4624</v>
      </c>
      <c r="C4594" s="296" t="s">
        <v>1461</v>
      </c>
      <c r="D4594" s="344">
        <v>3.33</v>
      </c>
      <c r="E4594" s="360"/>
      <c r="F4594" s="344">
        <v>0</v>
      </c>
      <c r="G4594" s="360"/>
      <c r="H4594" s="344">
        <v>0</v>
      </c>
      <c r="I4594" s="360"/>
      <c r="J4594" s="344">
        <v>0</v>
      </c>
      <c r="K4594" s="360"/>
      <c r="L4594" s="344">
        <v>0</v>
      </c>
      <c r="M4594" s="360"/>
      <c r="N4594" s="344">
        <v>0</v>
      </c>
      <c r="O4594" s="360"/>
      <c r="P4594" s="344">
        <v>0</v>
      </c>
      <c r="Q4594" s="360"/>
      <c r="R4594" s="344">
        <v>0</v>
      </c>
    </row>
    <row r="4595" spans="1:18">
      <c r="A4595" s="296">
        <v>4011386</v>
      </c>
      <c r="B4595" s="343" t="s">
        <v>4625</v>
      </c>
      <c r="C4595" s="296" t="s">
        <v>1461</v>
      </c>
      <c r="D4595" s="344">
        <v>5.92</v>
      </c>
      <c r="E4595" s="360"/>
      <c r="F4595" s="344">
        <v>0</v>
      </c>
      <c r="G4595" s="360"/>
      <c r="H4595" s="344">
        <v>0</v>
      </c>
      <c r="I4595" s="360"/>
      <c r="J4595" s="344">
        <v>0</v>
      </c>
      <c r="K4595" s="360"/>
      <c r="L4595" s="344">
        <v>0</v>
      </c>
      <c r="M4595" s="360"/>
      <c r="N4595" s="344">
        <v>0</v>
      </c>
      <c r="O4595" s="360"/>
      <c r="P4595" s="344">
        <v>0</v>
      </c>
      <c r="Q4595" s="360"/>
      <c r="R4595" s="344">
        <v>0</v>
      </c>
    </row>
    <row r="4596" spans="1:18">
      <c r="A4596" s="296">
        <v>4011385</v>
      </c>
      <c r="B4596" s="343" t="s">
        <v>4626</v>
      </c>
      <c r="C4596" s="296" t="s">
        <v>1461</v>
      </c>
      <c r="D4596" s="344">
        <v>3.33</v>
      </c>
      <c r="E4596" s="360"/>
      <c r="F4596" s="344">
        <v>0</v>
      </c>
      <c r="G4596" s="360"/>
      <c r="H4596" s="344">
        <v>0</v>
      </c>
      <c r="I4596" s="360"/>
      <c r="J4596" s="344">
        <v>0</v>
      </c>
      <c r="K4596" s="360"/>
      <c r="L4596" s="344">
        <v>0</v>
      </c>
      <c r="M4596" s="360"/>
      <c r="N4596" s="344">
        <v>0</v>
      </c>
      <c r="O4596" s="360"/>
      <c r="P4596" s="344">
        <v>0</v>
      </c>
      <c r="Q4596" s="360"/>
      <c r="R4596" s="344">
        <v>0</v>
      </c>
    </row>
    <row r="4597" spans="1:18">
      <c r="A4597" s="296">
        <v>4011382</v>
      </c>
      <c r="B4597" s="343" t="s">
        <v>4627</v>
      </c>
      <c r="C4597" s="296" t="s">
        <v>1461</v>
      </c>
      <c r="D4597" s="344">
        <v>6.56</v>
      </c>
      <c r="E4597" s="360"/>
      <c r="F4597" s="344">
        <v>0</v>
      </c>
      <c r="G4597" s="360"/>
      <c r="H4597" s="344">
        <v>0</v>
      </c>
      <c r="I4597" s="360"/>
      <c r="J4597" s="344">
        <v>0</v>
      </c>
      <c r="K4597" s="360"/>
      <c r="L4597" s="344">
        <v>0</v>
      </c>
      <c r="M4597" s="360"/>
      <c r="N4597" s="344">
        <v>0</v>
      </c>
      <c r="O4597" s="360"/>
      <c r="P4597" s="344">
        <v>0</v>
      </c>
      <c r="Q4597" s="360"/>
      <c r="R4597" s="344">
        <v>0</v>
      </c>
    </row>
    <row r="4598" spans="1:18">
      <c r="A4598" s="296">
        <v>4011381</v>
      </c>
      <c r="B4598" s="343" t="s">
        <v>4628</v>
      </c>
      <c r="C4598" s="296" t="s">
        <v>1461</v>
      </c>
      <c r="D4598" s="344">
        <v>3.97</v>
      </c>
      <c r="E4598" s="360"/>
      <c r="F4598" s="344">
        <v>0</v>
      </c>
      <c r="G4598" s="360"/>
      <c r="H4598" s="344">
        <v>0</v>
      </c>
      <c r="I4598" s="360"/>
      <c r="J4598" s="344">
        <v>0</v>
      </c>
      <c r="K4598" s="360"/>
      <c r="L4598" s="344">
        <v>0</v>
      </c>
      <c r="M4598" s="360"/>
      <c r="N4598" s="344">
        <v>0</v>
      </c>
      <c r="O4598" s="360"/>
      <c r="P4598" s="344">
        <v>0</v>
      </c>
      <c r="Q4598" s="360"/>
      <c r="R4598" s="344">
        <v>0</v>
      </c>
    </row>
    <row r="4599" spans="1:18">
      <c r="A4599" s="296">
        <v>4011388</v>
      </c>
      <c r="B4599" s="343" t="s">
        <v>4629</v>
      </c>
      <c r="C4599" s="296" t="s">
        <v>1461</v>
      </c>
      <c r="D4599" s="344">
        <v>6.56</v>
      </c>
      <c r="E4599" s="360"/>
      <c r="F4599" s="344">
        <v>0</v>
      </c>
      <c r="G4599" s="360"/>
      <c r="H4599" s="344">
        <v>0</v>
      </c>
      <c r="I4599" s="360"/>
      <c r="J4599" s="344">
        <v>0</v>
      </c>
      <c r="K4599" s="360"/>
      <c r="L4599" s="344">
        <v>0</v>
      </c>
      <c r="M4599" s="360"/>
      <c r="N4599" s="344">
        <v>0</v>
      </c>
      <c r="O4599" s="360"/>
      <c r="P4599" s="344">
        <v>0</v>
      </c>
      <c r="Q4599" s="360"/>
      <c r="R4599" s="344">
        <v>0</v>
      </c>
    </row>
    <row r="4600" spans="1:18">
      <c r="A4600" s="296">
        <v>4011387</v>
      </c>
      <c r="B4600" s="343" t="s">
        <v>4630</v>
      </c>
      <c r="C4600" s="296" t="s">
        <v>1461</v>
      </c>
      <c r="D4600" s="344">
        <v>3.97</v>
      </c>
      <c r="E4600" s="360"/>
      <c r="F4600" s="344">
        <v>0</v>
      </c>
      <c r="G4600" s="360"/>
      <c r="H4600" s="344">
        <v>0</v>
      </c>
      <c r="I4600" s="360"/>
      <c r="J4600" s="344">
        <v>0</v>
      </c>
      <c r="K4600" s="360"/>
      <c r="L4600" s="344">
        <v>0</v>
      </c>
      <c r="M4600" s="360"/>
      <c r="N4600" s="344">
        <v>0</v>
      </c>
      <c r="O4600" s="360"/>
      <c r="P4600" s="344">
        <v>0</v>
      </c>
      <c r="Q4600" s="360"/>
      <c r="R4600" s="344">
        <v>0</v>
      </c>
    </row>
    <row r="4601" spans="1:18">
      <c r="A4601" s="296">
        <v>4011212</v>
      </c>
      <c r="B4601" s="343" t="s">
        <v>4631</v>
      </c>
      <c r="C4601" s="296" t="s">
        <v>1461</v>
      </c>
      <c r="D4601" s="344">
        <v>7.0000000000000007E-2</v>
      </c>
      <c r="E4601" s="360"/>
      <c r="F4601" s="344">
        <v>0</v>
      </c>
      <c r="G4601" s="360"/>
      <c r="H4601" s="344">
        <v>0</v>
      </c>
      <c r="I4601" s="360"/>
      <c r="J4601" s="344">
        <v>0</v>
      </c>
      <c r="K4601" s="360"/>
      <c r="L4601" s="344">
        <v>0</v>
      </c>
      <c r="M4601" s="360"/>
      <c r="N4601" s="344">
        <v>0</v>
      </c>
      <c r="O4601" s="360"/>
      <c r="P4601" s="344">
        <v>0</v>
      </c>
      <c r="Q4601" s="360"/>
      <c r="R4601" s="344">
        <v>0</v>
      </c>
    </row>
    <row r="4602" spans="1:18">
      <c r="A4602" s="296">
        <v>4208197</v>
      </c>
      <c r="B4602" s="343" t="s">
        <v>4632</v>
      </c>
      <c r="C4602" s="296" t="s">
        <v>26</v>
      </c>
      <c r="D4602" s="344">
        <v>14117.84</v>
      </c>
      <c r="E4602" s="360"/>
      <c r="F4602" s="344">
        <v>0</v>
      </c>
      <c r="G4602" s="360"/>
      <c r="H4602" s="344">
        <v>0</v>
      </c>
      <c r="I4602" s="360"/>
      <c r="J4602" s="344">
        <v>0</v>
      </c>
      <c r="K4602" s="360"/>
      <c r="L4602" s="344">
        <v>0</v>
      </c>
      <c r="M4602" s="360"/>
      <c r="N4602" s="344">
        <v>0</v>
      </c>
      <c r="O4602" s="360"/>
      <c r="P4602" s="344">
        <v>0</v>
      </c>
      <c r="Q4602" s="360"/>
      <c r="R4602" s="344">
        <v>0</v>
      </c>
    </row>
    <row r="4603" spans="1:18">
      <c r="A4603" s="296">
        <v>4208158</v>
      </c>
      <c r="B4603" s="343" t="s">
        <v>4633</v>
      </c>
      <c r="C4603" s="296" t="s">
        <v>26</v>
      </c>
      <c r="D4603" s="344">
        <v>18590.62</v>
      </c>
      <c r="E4603" s="360"/>
      <c r="F4603" s="344">
        <v>0</v>
      </c>
      <c r="G4603" s="360"/>
      <c r="H4603" s="344">
        <v>0</v>
      </c>
      <c r="I4603" s="360"/>
      <c r="J4603" s="344">
        <v>0</v>
      </c>
      <c r="K4603" s="360"/>
      <c r="L4603" s="344">
        <v>0</v>
      </c>
      <c r="M4603" s="360"/>
      <c r="N4603" s="344">
        <v>0</v>
      </c>
      <c r="O4603" s="360"/>
      <c r="P4603" s="344">
        <v>0</v>
      </c>
      <c r="Q4603" s="360"/>
      <c r="R4603" s="344">
        <v>0</v>
      </c>
    </row>
    <row r="4604" spans="1:18">
      <c r="A4604" s="296">
        <v>4208198</v>
      </c>
      <c r="B4604" s="343" t="s">
        <v>4634</v>
      </c>
      <c r="C4604" s="296" t="s">
        <v>26</v>
      </c>
      <c r="D4604" s="344">
        <v>22037.13</v>
      </c>
      <c r="E4604" s="360"/>
      <c r="F4604" s="344">
        <v>0</v>
      </c>
      <c r="G4604" s="360"/>
      <c r="H4604" s="344">
        <v>0</v>
      </c>
      <c r="I4604" s="360"/>
      <c r="J4604" s="344">
        <v>0</v>
      </c>
      <c r="K4604" s="360"/>
      <c r="L4604" s="344">
        <v>0</v>
      </c>
      <c r="M4604" s="360"/>
      <c r="N4604" s="344">
        <v>0</v>
      </c>
      <c r="O4604" s="360"/>
      <c r="P4604" s="344">
        <v>0</v>
      </c>
      <c r="Q4604" s="360"/>
      <c r="R4604" s="344">
        <v>0</v>
      </c>
    </row>
    <row r="4605" spans="1:18">
      <c r="A4605" s="296">
        <v>4208159</v>
      </c>
      <c r="B4605" s="343" t="s">
        <v>4635</v>
      </c>
      <c r="C4605" s="296" t="s">
        <v>26</v>
      </c>
      <c r="D4605" s="344">
        <v>29745.06</v>
      </c>
      <c r="E4605" s="360"/>
      <c r="F4605" s="344">
        <v>0</v>
      </c>
      <c r="G4605" s="360"/>
      <c r="H4605" s="344">
        <v>0</v>
      </c>
      <c r="I4605" s="360"/>
      <c r="J4605" s="344">
        <v>0</v>
      </c>
      <c r="K4605" s="360"/>
      <c r="L4605" s="344">
        <v>0</v>
      </c>
      <c r="M4605" s="360"/>
      <c r="N4605" s="344">
        <v>0</v>
      </c>
      <c r="O4605" s="360"/>
      <c r="P4605" s="344">
        <v>0</v>
      </c>
      <c r="Q4605" s="360"/>
      <c r="R4605" s="344">
        <v>0</v>
      </c>
    </row>
    <row r="4606" spans="1:18">
      <c r="A4606" s="296">
        <v>4208160</v>
      </c>
      <c r="B4606" s="343" t="s">
        <v>4636</v>
      </c>
      <c r="C4606" s="296" t="s">
        <v>26</v>
      </c>
      <c r="D4606" s="344">
        <v>35266.699999999997</v>
      </c>
      <c r="E4606" s="360"/>
      <c r="F4606" s="344">
        <v>0</v>
      </c>
      <c r="G4606" s="360"/>
      <c r="H4606" s="344">
        <v>0</v>
      </c>
      <c r="I4606" s="360"/>
      <c r="J4606" s="344">
        <v>0</v>
      </c>
      <c r="K4606" s="360"/>
      <c r="L4606" s="344">
        <v>0</v>
      </c>
      <c r="M4606" s="360"/>
      <c r="N4606" s="344">
        <v>0</v>
      </c>
      <c r="O4606" s="360"/>
      <c r="P4606" s="344">
        <v>0</v>
      </c>
      <c r="Q4606" s="360"/>
      <c r="R4606" s="344">
        <v>0</v>
      </c>
    </row>
    <row r="4607" spans="1:18">
      <c r="A4607" s="296">
        <v>4208199</v>
      </c>
      <c r="B4607" s="343" t="s">
        <v>4637</v>
      </c>
      <c r="C4607" s="296" t="s">
        <v>26</v>
      </c>
      <c r="D4607" s="344">
        <v>40784.800000000003</v>
      </c>
      <c r="E4607" s="360"/>
      <c r="F4607" s="344">
        <v>0</v>
      </c>
      <c r="G4607" s="360"/>
      <c r="H4607" s="344">
        <v>0</v>
      </c>
      <c r="I4607" s="360"/>
      <c r="J4607" s="344">
        <v>0</v>
      </c>
      <c r="K4607" s="360"/>
      <c r="L4607" s="344">
        <v>0</v>
      </c>
      <c r="M4607" s="360"/>
      <c r="N4607" s="344">
        <v>0</v>
      </c>
      <c r="O4607" s="360"/>
      <c r="P4607" s="344">
        <v>0</v>
      </c>
      <c r="Q4607" s="360"/>
      <c r="R4607" s="344">
        <v>0</v>
      </c>
    </row>
    <row r="4608" spans="1:18">
      <c r="A4608" s="296">
        <v>4208161</v>
      </c>
      <c r="B4608" s="343" t="s">
        <v>4638</v>
      </c>
      <c r="C4608" s="296" t="s">
        <v>26</v>
      </c>
      <c r="D4608" s="344">
        <v>51466.18</v>
      </c>
      <c r="E4608" s="360"/>
      <c r="F4608" s="344">
        <v>0</v>
      </c>
      <c r="G4608" s="360"/>
      <c r="H4608" s="344">
        <v>0</v>
      </c>
      <c r="I4608" s="360"/>
      <c r="J4608" s="344">
        <v>0</v>
      </c>
      <c r="K4608" s="360"/>
      <c r="L4608" s="344">
        <v>0</v>
      </c>
      <c r="M4608" s="360"/>
      <c r="N4608" s="344">
        <v>0</v>
      </c>
      <c r="O4608" s="360"/>
      <c r="P4608" s="344">
        <v>0</v>
      </c>
      <c r="Q4608" s="360"/>
      <c r="R4608" s="344">
        <v>0</v>
      </c>
    </row>
    <row r="4609" spans="1:18">
      <c r="A4609" s="296">
        <v>4208162</v>
      </c>
      <c r="B4609" s="343" t="s">
        <v>4639</v>
      </c>
      <c r="C4609" s="296" t="s">
        <v>26</v>
      </c>
      <c r="D4609" s="344">
        <v>56747.94</v>
      </c>
      <c r="E4609" s="360"/>
      <c r="F4609" s="344">
        <v>0</v>
      </c>
      <c r="G4609" s="360"/>
      <c r="H4609" s="344">
        <v>0</v>
      </c>
      <c r="I4609" s="360"/>
      <c r="J4609" s="344">
        <v>0</v>
      </c>
      <c r="K4609" s="360"/>
      <c r="L4609" s="344">
        <v>0</v>
      </c>
      <c r="M4609" s="360"/>
      <c r="N4609" s="344">
        <v>0</v>
      </c>
      <c r="O4609" s="360"/>
      <c r="P4609" s="344">
        <v>0</v>
      </c>
      <c r="Q4609" s="360"/>
      <c r="R4609" s="344">
        <v>0</v>
      </c>
    </row>
    <row r="4610" spans="1:18">
      <c r="A4610" s="296">
        <v>4208163</v>
      </c>
      <c r="B4610" s="343" t="s">
        <v>4640</v>
      </c>
      <c r="C4610" s="296" t="s">
        <v>26</v>
      </c>
      <c r="D4610" s="344">
        <v>67511.460000000006</v>
      </c>
      <c r="E4610" s="360"/>
      <c r="F4610" s="344">
        <v>0</v>
      </c>
      <c r="G4610" s="360"/>
      <c r="H4610" s="344">
        <v>0</v>
      </c>
      <c r="I4610" s="360"/>
      <c r="J4610" s="344">
        <v>0</v>
      </c>
      <c r="K4610" s="360"/>
      <c r="L4610" s="344">
        <v>0</v>
      </c>
      <c r="M4610" s="360"/>
      <c r="N4610" s="344">
        <v>0</v>
      </c>
      <c r="O4610" s="360"/>
      <c r="P4610" s="344">
        <v>0</v>
      </c>
      <c r="Q4610" s="360"/>
      <c r="R4610" s="344">
        <v>0</v>
      </c>
    </row>
    <row r="4611" spans="1:18">
      <c r="A4611" s="296">
        <v>4208200</v>
      </c>
      <c r="B4611" s="343" t="s">
        <v>4641</v>
      </c>
      <c r="C4611" s="296" t="s">
        <v>26</v>
      </c>
      <c r="D4611" s="344">
        <v>78535.55</v>
      </c>
      <c r="E4611" s="360">
        <v>0</v>
      </c>
      <c r="F4611" s="344">
        <v>17.05</v>
      </c>
      <c r="G4611" s="360">
        <v>0</v>
      </c>
      <c r="H4611" s="344">
        <v>20.21</v>
      </c>
      <c r="I4611" s="360">
        <v>0</v>
      </c>
      <c r="J4611" s="344">
        <v>17.54</v>
      </c>
      <c r="K4611" s="360">
        <v>0</v>
      </c>
      <c r="L4611" s="344">
        <v>17.11</v>
      </c>
      <c r="M4611" s="360">
        <v>0</v>
      </c>
      <c r="N4611" s="344">
        <v>18.239999999999998</v>
      </c>
      <c r="O4611" s="360">
        <v>0</v>
      </c>
      <c r="P4611" s="344">
        <v>17.43</v>
      </c>
      <c r="Q4611" s="360">
        <v>0</v>
      </c>
      <c r="R4611" s="344">
        <v>17.600000000000001</v>
      </c>
    </row>
    <row r="4612" spans="1:18">
      <c r="A4612" s="296">
        <v>4208164</v>
      </c>
      <c r="B4612" s="343" t="s">
        <v>4642</v>
      </c>
      <c r="C4612" s="296" t="s">
        <v>26</v>
      </c>
      <c r="D4612" s="344">
        <v>83672.539999999994</v>
      </c>
      <c r="E4612" s="360">
        <v>0</v>
      </c>
      <c r="F4612" s="344">
        <v>20.85</v>
      </c>
      <c r="G4612" s="360">
        <v>0</v>
      </c>
      <c r="H4612" s="344">
        <v>24.94</v>
      </c>
      <c r="I4612" s="360">
        <v>0</v>
      </c>
      <c r="J4612" s="344">
        <v>21.21</v>
      </c>
      <c r="K4612" s="360">
        <v>0</v>
      </c>
      <c r="L4612" s="344">
        <v>21.03</v>
      </c>
      <c r="M4612" s="360">
        <v>0</v>
      </c>
      <c r="N4612" s="344">
        <v>21.95</v>
      </c>
      <c r="O4612" s="360">
        <v>0</v>
      </c>
      <c r="P4612" s="344">
        <v>21.46</v>
      </c>
      <c r="Q4612" s="360">
        <v>0</v>
      </c>
      <c r="R4612" s="344">
        <v>21.98</v>
      </c>
    </row>
    <row r="4613" spans="1:18">
      <c r="A4613" s="296">
        <v>4208201</v>
      </c>
      <c r="B4613" s="343" t="s">
        <v>4643</v>
      </c>
      <c r="C4613" s="296" t="s">
        <v>26</v>
      </c>
      <c r="D4613" s="344">
        <v>24546.59</v>
      </c>
      <c r="E4613" s="360">
        <v>0</v>
      </c>
      <c r="F4613" s="344">
        <v>27.17</v>
      </c>
      <c r="G4613" s="360">
        <v>0</v>
      </c>
      <c r="H4613" s="344">
        <v>32.46</v>
      </c>
      <c r="I4613" s="360">
        <v>0</v>
      </c>
      <c r="J4613" s="344">
        <v>27.35</v>
      </c>
      <c r="K4613" s="360">
        <v>0</v>
      </c>
      <c r="L4613" s="344">
        <v>27.22</v>
      </c>
      <c r="M4613" s="360">
        <v>0</v>
      </c>
      <c r="N4613" s="344">
        <v>27.84</v>
      </c>
      <c r="O4613" s="360">
        <v>0</v>
      </c>
      <c r="P4613" s="344">
        <v>28.08</v>
      </c>
      <c r="Q4613" s="360">
        <v>0</v>
      </c>
      <c r="R4613" s="344">
        <v>28.77</v>
      </c>
    </row>
    <row r="4614" spans="1:18">
      <c r="A4614" s="296">
        <v>4208151</v>
      </c>
      <c r="B4614" s="343" t="s">
        <v>4644</v>
      </c>
      <c r="C4614" s="296" t="s">
        <v>26</v>
      </c>
      <c r="D4614" s="344">
        <v>32099.86</v>
      </c>
      <c r="E4614" s="360"/>
      <c r="F4614" s="344">
        <v>0</v>
      </c>
      <c r="G4614" s="360"/>
      <c r="H4614" s="344">
        <v>0</v>
      </c>
      <c r="I4614" s="360"/>
      <c r="J4614" s="344">
        <v>0</v>
      </c>
      <c r="K4614" s="360"/>
      <c r="L4614" s="344">
        <v>0</v>
      </c>
      <c r="M4614" s="360"/>
      <c r="N4614" s="344">
        <v>0</v>
      </c>
      <c r="O4614" s="360"/>
      <c r="P4614" s="344">
        <v>0</v>
      </c>
      <c r="Q4614" s="360"/>
      <c r="R4614" s="344">
        <v>0</v>
      </c>
    </row>
    <row r="4615" spans="1:18">
      <c r="A4615" s="296">
        <v>4208202</v>
      </c>
      <c r="B4615" s="343" t="s">
        <v>4645</v>
      </c>
      <c r="C4615" s="296" t="s">
        <v>26</v>
      </c>
      <c r="D4615" s="344">
        <v>38027.449999999997</v>
      </c>
      <c r="E4615" s="360"/>
      <c r="F4615" s="344">
        <v>0</v>
      </c>
      <c r="G4615" s="360"/>
      <c r="H4615" s="344">
        <v>0</v>
      </c>
      <c r="I4615" s="360"/>
      <c r="J4615" s="344">
        <v>0</v>
      </c>
      <c r="K4615" s="360"/>
      <c r="L4615" s="344">
        <v>0</v>
      </c>
      <c r="M4615" s="360"/>
      <c r="N4615" s="344">
        <v>0</v>
      </c>
      <c r="O4615" s="360"/>
      <c r="P4615" s="344">
        <v>0</v>
      </c>
      <c r="Q4615" s="360"/>
      <c r="R4615" s="344">
        <v>0</v>
      </c>
    </row>
    <row r="4616" spans="1:18">
      <c r="A4616" s="296">
        <v>4208152</v>
      </c>
      <c r="B4616" s="343" t="s">
        <v>4646</v>
      </c>
      <c r="C4616" s="296" t="s">
        <v>26</v>
      </c>
      <c r="D4616" s="344">
        <v>51191.97</v>
      </c>
      <c r="E4616" s="360"/>
      <c r="F4616" s="344">
        <v>0</v>
      </c>
      <c r="G4616" s="360"/>
      <c r="H4616" s="344">
        <v>0</v>
      </c>
      <c r="I4616" s="360"/>
      <c r="J4616" s="344">
        <v>0</v>
      </c>
      <c r="K4616" s="360"/>
      <c r="L4616" s="344">
        <v>0</v>
      </c>
      <c r="M4616" s="360"/>
      <c r="N4616" s="344">
        <v>0</v>
      </c>
      <c r="O4616" s="360"/>
      <c r="P4616" s="344">
        <v>0</v>
      </c>
      <c r="Q4616" s="360"/>
      <c r="R4616" s="344">
        <v>0</v>
      </c>
    </row>
    <row r="4617" spans="1:18">
      <c r="A4617" s="296">
        <v>4208153</v>
      </c>
      <c r="B4617" s="343" t="s">
        <v>4647</v>
      </c>
      <c r="C4617" s="296" t="s">
        <v>26</v>
      </c>
      <c r="D4617" s="344">
        <v>60679.23</v>
      </c>
      <c r="E4617" s="360"/>
      <c r="F4617" s="344">
        <v>0</v>
      </c>
      <c r="G4617" s="360"/>
      <c r="H4617" s="344">
        <v>0</v>
      </c>
      <c r="I4617" s="360"/>
      <c r="J4617" s="344">
        <v>0</v>
      </c>
      <c r="K4617" s="360"/>
      <c r="L4617" s="344">
        <v>0</v>
      </c>
      <c r="M4617" s="360"/>
      <c r="N4617" s="344">
        <v>0</v>
      </c>
      <c r="O4617" s="360"/>
      <c r="P4617" s="344">
        <v>0</v>
      </c>
      <c r="Q4617" s="360"/>
      <c r="R4617" s="344">
        <v>0</v>
      </c>
    </row>
    <row r="4618" spans="1:18">
      <c r="A4618" s="296">
        <v>4208203</v>
      </c>
      <c r="B4618" s="343" t="s">
        <v>4648</v>
      </c>
      <c r="C4618" s="296" t="s">
        <v>26</v>
      </c>
      <c r="D4618" s="344">
        <v>70258.3</v>
      </c>
      <c r="E4618" s="360"/>
      <c r="F4618" s="344">
        <v>0</v>
      </c>
      <c r="G4618" s="360"/>
      <c r="H4618" s="344">
        <v>0</v>
      </c>
      <c r="I4618" s="360"/>
      <c r="J4618" s="344">
        <v>0</v>
      </c>
      <c r="K4618" s="360"/>
      <c r="L4618" s="344">
        <v>0</v>
      </c>
      <c r="M4618" s="360"/>
      <c r="N4618" s="344">
        <v>0</v>
      </c>
      <c r="O4618" s="360"/>
      <c r="P4618" s="344">
        <v>0</v>
      </c>
      <c r="Q4618" s="360"/>
      <c r="R4618" s="344">
        <v>0</v>
      </c>
    </row>
    <row r="4619" spans="1:18">
      <c r="A4619" s="296">
        <v>4208154</v>
      </c>
      <c r="B4619" s="343" t="s">
        <v>4649</v>
      </c>
      <c r="C4619" s="296" t="s">
        <v>26</v>
      </c>
      <c r="D4619" s="344">
        <v>88632.01</v>
      </c>
      <c r="E4619" s="360"/>
      <c r="F4619" s="344">
        <v>0</v>
      </c>
      <c r="G4619" s="360"/>
      <c r="H4619" s="344">
        <v>0</v>
      </c>
      <c r="I4619" s="360"/>
      <c r="J4619" s="344">
        <v>0</v>
      </c>
      <c r="K4619" s="360"/>
      <c r="L4619" s="344">
        <v>0</v>
      </c>
      <c r="M4619" s="360"/>
      <c r="N4619" s="344">
        <v>0</v>
      </c>
      <c r="O4619" s="360"/>
      <c r="P4619" s="344">
        <v>0</v>
      </c>
      <c r="Q4619" s="360"/>
      <c r="R4619" s="344">
        <v>0</v>
      </c>
    </row>
    <row r="4620" spans="1:18">
      <c r="A4620" s="296">
        <v>4208155</v>
      </c>
      <c r="B4620" s="343" t="s">
        <v>4650</v>
      </c>
      <c r="C4620" s="296" t="s">
        <v>26</v>
      </c>
      <c r="D4620" s="344">
        <v>98368.61</v>
      </c>
      <c r="E4620" s="360"/>
      <c r="F4620" s="344">
        <v>0</v>
      </c>
      <c r="G4620" s="360"/>
      <c r="H4620" s="344">
        <v>0</v>
      </c>
      <c r="I4620" s="360"/>
      <c r="J4620" s="344">
        <v>0</v>
      </c>
      <c r="K4620" s="360"/>
      <c r="L4620" s="344">
        <v>0</v>
      </c>
      <c r="M4620" s="360"/>
      <c r="N4620" s="344">
        <v>0</v>
      </c>
      <c r="O4620" s="360"/>
      <c r="P4620" s="344">
        <v>0</v>
      </c>
      <c r="Q4620" s="360"/>
      <c r="R4620" s="344">
        <v>0</v>
      </c>
    </row>
    <row r="4621" spans="1:18">
      <c r="A4621" s="296">
        <v>4208156</v>
      </c>
      <c r="B4621" s="343" t="s">
        <v>4651</v>
      </c>
      <c r="C4621" s="296" t="s">
        <v>26</v>
      </c>
      <c r="D4621" s="344">
        <v>117096.28</v>
      </c>
      <c r="E4621" s="360">
        <v>0</v>
      </c>
      <c r="F4621" s="344">
        <v>12.97</v>
      </c>
      <c r="G4621" s="360">
        <v>0</v>
      </c>
      <c r="H4621" s="344">
        <v>10.74</v>
      </c>
      <c r="I4621" s="360">
        <v>0</v>
      </c>
      <c r="J4621" s="344">
        <v>12.91</v>
      </c>
      <c r="K4621" s="360">
        <v>0</v>
      </c>
      <c r="L4621" s="344">
        <v>10.5</v>
      </c>
      <c r="M4621" s="360">
        <v>0</v>
      </c>
      <c r="N4621" s="344">
        <v>10.33</v>
      </c>
      <c r="O4621" s="360">
        <v>0</v>
      </c>
      <c r="P4621" s="344">
        <v>13.18</v>
      </c>
      <c r="Q4621" s="360">
        <v>0</v>
      </c>
      <c r="R4621" s="344">
        <v>11.39</v>
      </c>
    </row>
    <row r="4622" spans="1:18">
      <c r="A4622" s="296">
        <v>4208204</v>
      </c>
      <c r="B4622" s="343" t="s">
        <v>4652</v>
      </c>
      <c r="C4622" s="296" t="s">
        <v>26</v>
      </c>
      <c r="D4622" s="344">
        <v>136138.19</v>
      </c>
      <c r="E4622" s="360">
        <v>0</v>
      </c>
      <c r="F4622" s="344">
        <v>13.58</v>
      </c>
      <c r="G4622" s="360">
        <v>0</v>
      </c>
      <c r="H4622" s="344">
        <v>11.23</v>
      </c>
      <c r="I4622" s="360">
        <v>0</v>
      </c>
      <c r="J4622" s="344">
        <v>13.52</v>
      </c>
      <c r="K4622" s="360">
        <v>0</v>
      </c>
      <c r="L4622" s="344">
        <v>10.98</v>
      </c>
      <c r="M4622" s="360">
        <v>0</v>
      </c>
      <c r="N4622" s="344">
        <v>10.82</v>
      </c>
      <c r="O4622" s="360">
        <v>0</v>
      </c>
      <c r="P4622" s="344">
        <v>13.79</v>
      </c>
      <c r="Q4622" s="360">
        <v>0</v>
      </c>
      <c r="R4622" s="344">
        <v>11.91</v>
      </c>
    </row>
    <row r="4623" spans="1:18">
      <c r="A4623" s="296">
        <v>4208157</v>
      </c>
      <c r="B4623" s="343" t="s">
        <v>4653</v>
      </c>
      <c r="C4623" s="296" t="s">
        <v>26</v>
      </c>
      <c r="D4623" s="344">
        <v>145404.18</v>
      </c>
      <c r="E4623" s="360">
        <v>0</v>
      </c>
      <c r="F4623" s="344">
        <v>20.56</v>
      </c>
      <c r="G4623" s="360">
        <v>0</v>
      </c>
      <c r="H4623" s="344">
        <v>16.989999999999998</v>
      </c>
      <c r="I4623" s="360">
        <v>0</v>
      </c>
      <c r="J4623" s="344">
        <v>20.45</v>
      </c>
      <c r="K4623" s="360">
        <v>0</v>
      </c>
      <c r="L4623" s="344">
        <v>16.62</v>
      </c>
      <c r="M4623" s="360">
        <v>0</v>
      </c>
      <c r="N4623" s="344">
        <v>16.37</v>
      </c>
      <c r="O4623" s="360">
        <v>0</v>
      </c>
      <c r="P4623" s="344">
        <v>20.89</v>
      </c>
      <c r="Q4623" s="360">
        <v>0</v>
      </c>
      <c r="R4623" s="344">
        <v>18.02</v>
      </c>
    </row>
    <row r="4624" spans="1:18">
      <c r="A4624" s="296">
        <v>4208127</v>
      </c>
      <c r="B4624" s="343" t="s">
        <v>4654</v>
      </c>
      <c r="C4624" s="296" t="s">
        <v>113</v>
      </c>
      <c r="D4624" s="344">
        <v>27.6</v>
      </c>
      <c r="E4624" s="360">
        <v>0</v>
      </c>
      <c r="F4624" s="344">
        <v>19.39</v>
      </c>
      <c r="G4624" s="360">
        <v>0</v>
      </c>
      <c r="H4624" s="344">
        <v>16.04</v>
      </c>
      <c r="I4624" s="360">
        <v>0</v>
      </c>
      <c r="J4624" s="344">
        <v>19.29</v>
      </c>
      <c r="K4624" s="360">
        <v>0</v>
      </c>
      <c r="L4624" s="344">
        <v>15.69</v>
      </c>
      <c r="M4624" s="360">
        <v>0</v>
      </c>
      <c r="N4624" s="344">
        <v>15.45</v>
      </c>
      <c r="O4624" s="360">
        <v>0</v>
      </c>
      <c r="P4624" s="344">
        <v>19.71</v>
      </c>
      <c r="Q4624" s="360">
        <v>0</v>
      </c>
      <c r="R4624" s="344">
        <v>17.010000000000002</v>
      </c>
    </row>
    <row r="4625" spans="1:18">
      <c r="A4625" s="296">
        <v>4208196</v>
      </c>
      <c r="B4625" s="343" t="s">
        <v>4655</v>
      </c>
      <c r="C4625" s="296" t="s">
        <v>26</v>
      </c>
      <c r="D4625" s="344">
        <v>2726.76</v>
      </c>
      <c r="E4625" s="360">
        <v>0</v>
      </c>
      <c r="F4625" s="344">
        <v>12.7</v>
      </c>
      <c r="G4625" s="360">
        <v>0</v>
      </c>
      <c r="H4625" s="344">
        <v>10.39</v>
      </c>
      <c r="I4625" s="360">
        <v>0</v>
      </c>
      <c r="J4625" s="344">
        <v>12.65</v>
      </c>
      <c r="K4625" s="360">
        <v>0</v>
      </c>
      <c r="L4625" s="344">
        <v>10.199999999999999</v>
      </c>
      <c r="M4625" s="360">
        <v>0</v>
      </c>
      <c r="N4625" s="344">
        <v>10.050000000000001</v>
      </c>
      <c r="O4625" s="360">
        <v>0</v>
      </c>
      <c r="P4625" s="344">
        <v>12.89</v>
      </c>
      <c r="Q4625" s="360">
        <v>0</v>
      </c>
      <c r="R4625" s="344">
        <v>11.04</v>
      </c>
    </row>
    <row r="4626" spans="1:18">
      <c r="A4626" s="296">
        <v>4208209</v>
      </c>
      <c r="B4626" s="343" t="s">
        <v>4656</v>
      </c>
      <c r="C4626" s="296" t="s">
        <v>26</v>
      </c>
      <c r="D4626" s="344">
        <v>12213.74</v>
      </c>
      <c r="E4626" s="360">
        <v>0</v>
      </c>
      <c r="F4626" s="344">
        <v>13.31</v>
      </c>
      <c r="G4626" s="360">
        <v>0</v>
      </c>
      <c r="H4626" s="344">
        <v>10.88</v>
      </c>
      <c r="I4626" s="360">
        <v>0</v>
      </c>
      <c r="J4626" s="344">
        <v>13.26</v>
      </c>
      <c r="K4626" s="360">
        <v>0</v>
      </c>
      <c r="L4626" s="344">
        <v>10.68</v>
      </c>
      <c r="M4626" s="360">
        <v>0</v>
      </c>
      <c r="N4626" s="344">
        <v>10.54</v>
      </c>
      <c r="O4626" s="360">
        <v>0</v>
      </c>
      <c r="P4626" s="344">
        <v>13.5</v>
      </c>
      <c r="Q4626" s="360">
        <v>0</v>
      </c>
      <c r="R4626" s="344">
        <v>11.56</v>
      </c>
    </row>
    <row r="4627" spans="1:18">
      <c r="A4627" s="296">
        <v>4208206</v>
      </c>
      <c r="B4627" s="343" t="s">
        <v>4657</v>
      </c>
      <c r="C4627" s="296" t="s">
        <v>3221</v>
      </c>
      <c r="D4627" s="344">
        <v>127.08</v>
      </c>
      <c r="E4627" s="360">
        <v>0</v>
      </c>
      <c r="F4627" s="344">
        <v>20.25</v>
      </c>
      <c r="G4627" s="360">
        <v>0</v>
      </c>
      <c r="H4627" s="344">
        <v>16.59</v>
      </c>
      <c r="I4627" s="360">
        <v>0</v>
      </c>
      <c r="J4627" s="344">
        <v>20.14</v>
      </c>
      <c r="K4627" s="360">
        <v>0</v>
      </c>
      <c r="L4627" s="344">
        <v>16.28</v>
      </c>
      <c r="M4627" s="360">
        <v>0</v>
      </c>
      <c r="N4627" s="344">
        <v>16.04</v>
      </c>
      <c r="O4627" s="360">
        <v>0</v>
      </c>
      <c r="P4627" s="344">
        <v>20.55</v>
      </c>
      <c r="Q4627" s="360">
        <v>0</v>
      </c>
      <c r="R4627" s="344">
        <v>17.63</v>
      </c>
    </row>
    <row r="4628" spans="1:18">
      <c r="A4628" s="296">
        <v>4208210</v>
      </c>
      <c r="B4628" s="343" t="s">
        <v>4658</v>
      </c>
      <c r="C4628" s="296" t="s">
        <v>26</v>
      </c>
      <c r="D4628" s="344">
        <v>27682.84</v>
      </c>
      <c r="E4628" s="360">
        <v>0</v>
      </c>
      <c r="F4628" s="344">
        <v>19.079999999999998</v>
      </c>
      <c r="G4628" s="360">
        <v>0</v>
      </c>
      <c r="H4628" s="344">
        <v>15.64</v>
      </c>
      <c r="I4628" s="360">
        <v>0</v>
      </c>
      <c r="J4628" s="344">
        <v>18.98</v>
      </c>
      <c r="K4628" s="360">
        <v>0</v>
      </c>
      <c r="L4628" s="344">
        <v>15.35</v>
      </c>
      <c r="M4628" s="360">
        <v>0</v>
      </c>
      <c r="N4628" s="344">
        <v>15.12</v>
      </c>
      <c r="O4628" s="360">
        <v>0</v>
      </c>
      <c r="P4628" s="344">
        <v>19.37</v>
      </c>
      <c r="Q4628" s="360">
        <v>0</v>
      </c>
      <c r="R4628" s="344">
        <v>16.62</v>
      </c>
    </row>
    <row r="4629" spans="1:18">
      <c r="A4629" s="296">
        <v>4208195</v>
      </c>
      <c r="B4629" s="343" t="s">
        <v>4659</v>
      </c>
      <c r="C4629" s="296" t="s">
        <v>26</v>
      </c>
      <c r="D4629" s="344">
        <v>14288.89</v>
      </c>
      <c r="E4629" s="360">
        <v>0</v>
      </c>
      <c r="F4629" s="344">
        <v>31.42</v>
      </c>
      <c r="G4629" s="360">
        <v>0</v>
      </c>
      <c r="H4629" s="344">
        <v>25.76</v>
      </c>
      <c r="I4629" s="360">
        <v>0</v>
      </c>
      <c r="J4629" s="344">
        <v>31.24</v>
      </c>
      <c r="K4629" s="360">
        <v>0</v>
      </c>
      <c r="L4629" s="344">
        <v>25.29</v>
      </c>
      <c r="M4629" s="360">
        <v>0</v>
      </c>
      <c r="N4629" s="344">
        <v>24.92</v>
      </c>
      <c r="O4629" s="360">
        <v>0</v>
      </c>
      <c r="P4629" s="344">
        <v>31.92</v>
      </c>
      <c r="Q4629" s="360">
        <v>0</v>
      </c>
      <c r="R4629" s="344">
        <v>27.38</v>
      </c>
    </row>
    <row r="4630" spans="1:18">
      <c r="A4630" s="296">
        <v>4208208</v>
      </c>
      <c r="B4630" s="343" t="s">
        <v>4660</v>
      </c>
      <c r="C4630" s="296" t="s">
        <v>3221</v>
      </c>
      <c r="D4630" s="344">
        <v>616.46</v>
      </c>
      <c r="E4630" s="360">
        <v>0</v>
      </c>
      <c r="F4630" s="344">
        <v>29.89</v>
      </c>
      <c r="G4630" s="360">
        <v>0</v>
      </c>
      <c r="H4630" s="344">
        <v>24.53</v>
      </c>
      <c r="I4630" s="360">
        <v>0</v>
      </c>
      <c r="J4630" s="344">
        <v>29.72</v>
      </c>
      <c r="K4630" s="360">
        <v>0</v>
      </c>
      <c r="L4630" s="344">
        <v>24.07</v>
      </c>
      <c r="M4630" s="360">
        <v>0</v>
      </c>
      <c r="N4630" s="344">
        <v>23.71</v>
      </c>
      <c r="O4630" s="360">
        <v>0</v>
      </c>
      <c r="P4630" s="344">
        <v>30.37</v>
      </c>
      <c r="Q4630" s="360">
        <v>0</v>
      </c>
      <c r="R4630" s="344">
        <v>26.07</v>
      </c>
    </row>
    <row r="4631" spans="1:18">
      <c r="A4631" s="296">
        <v>4208135</v>
      </c>
      <c r="B4631" s="343" t="s">
        <v>4661</v>
      </c>
      <c r="C4631" s="296" t="s">
        <v>105</v>
      </c>
      <c r="D4631" s="344">
        <v>1522.7</v>
      </c>
      <c r="E4631" s="360">
        <v>0</v>
      </c>
      <c r="F4631" s="344">
        <v>119.18</v>
      </c>
      <c r="G4631" s="360">
        <v>0</v>
      </c>
      <c r="H4631" s="344">
        <v>143.72999999999999</v>
      </c>
      <c r="I4631" s="360">
        <v>0</v>
      </c>
      <c r="J4631" s="344">
        <v>111.15</v>
      </c>
      <c r="K4631" s="360">
        <v>0</v>
      </c>
      <c r="L4631" s="344">
        <v>110.9</v>
      </c>
      <c r="M4631" s="360">
        <v>0</v>
      </c>
      <c r="N4631" s="344">
        <v>99.31</v>
      </c>
      <c r="O4631" s="360">
        <v>0</v>
      </c>
      <c r="P4631" s="344">
        <v>183.6</v>
      </c>
      <c r="Q4631" s="360">
        <v>0</v>
      </c>
      <c r="R4631" s="344">
        <v>117.77</v>
      </c>
    </row>
    <row r="4632" spans="1:18">
      <c r="A4632" s="296">
        <v>4208136</v>
      </c>
      <c r="B4632" s="343" t="s">
        <v>4662</v>
      </c>
      <c r="C4632" s="296" t="s">
        <v>105</v>
      </c>
      <c r="D4632" s="344">
        <v>1728.88</v>
      </c>
      <c r="E4632" s="360">
        <v>0.96709999999999996</v>
      </c>
      <c r="F4632" s="344">
        <v>2022.1</v>
      </c>
      <c r="G4632" s="360">
        <v>0</v>
      </c>
      <c r="H4632" s="344">
        <v>1564.35</v>
      </c>
      <c r="I4632" s="360">
        <v>0.96040000000000003</v>
      </c>
      <c r="J4632" s="344">
        <v>1550.39</v>
      </c>
      <c r="K4632" s="360">
        <v>0.96899999999999997</v>
      </c>
      <c r="L4632" s="344">
        <v>908.72</v>
      </c>
      <c r="M4632" s="360">
        <v>0</v>
      </c>
      <c r="N4632" s="344">
        <v>1553.4</v>
      </c>
      <c r="O4632" s="360">
        <v>0.97250000000000003</v>
      </c>
      <c r="P4632" s="344">
        <v>1618.02</v>
      </c>
      <c r="Q4632" s="360">
        <v>0</v>
      </c>
      <c r="R4632" s="344">
        <v>1340.52</v>
      </c>
    </row>
    <row r="4633" spans="1:18">
      <c r="A4633" s="296">
        <v>4208137</v>
      </c>
      <c r="B4633" s="343" t="s">
        <v>4663</v>
      </c>
      <c r="C4633" s="296" t="s">
        <v>105</v>
      </c>
      <c r="D4633" s="344">
        <v>1986.24</v>
      </c>
      <c r="E4633" s="360">
        <v>0.93359999999999999</v>
      </c>
      <c r="F4633" s="344">
        <v>211.51</v>
      </c>
      <c r="G4633" s="360">
        <v>0</v>
      </c>
      <c r="H4633" s="344">
        <v>165.65</v>
      </c>
      <c r="I4633" s="360">
        <v>0.92310000000000003</v>
      </c>
      <c r="J4633" s="344">
        <v>163.24</v>
      </c>
      <c r="K4633" s="360">
        <v>0.93669999999999998</v>
      </c>
      <c r="L4633" s="344">
        <v>98.18</v>
      </c>
      <c r="M4633" s="360">
        <v>0</v>
      </c>
      <c r="N4633" s="344">
        <v>163.69</v>
      </c>
      <c r="O4633" s="360">
        <v>0.95250000000000001</v>
      </c>
      <c r="P4633" s="344">
        <v>170.49</v>
      </c>
      <c r="Q4633" s="360">
        <v>0</v>
      </c>
      <c r="R4633" s="344">
        <v>143.1</v>
      </c>
    </row>
    <row r="4634" spans="1:18">
      <c r="A4634" s="296">
        <v>4208138</v>
      </c>
      <c r="B4634" s="343" t="s">
        <v>4664</v>
      </c>
      <c r="C4634" s="296" t="s">
        <v>105</v>
      </c>
      <c r="D4634" s="344">
        <v>2235.33</v>
      </c>
      <c r="E4634" s="360">
        <v>0.92659999999999998</v>
      </c>
      <c r="F4634" s="344">
        <v>260.85000000000002</v>
      </c>
      <c r="G4634" s="360">
        <v>0</v>
      </c>
      <c r="H4634" s="344">
        <v>204.96</v>
      </c>
      <c r="I4634" s="360">
        <v>0.91479999999999995</v>
      </c>
      <c r="J4634" s="344">
        <v>201.58</v>
      </c>
      <c r="K4634" s="360">
        <v>0.93010000000000004</v>
      </c>
      <c r="L4634" s="344">
        <v>121.99</v>
      </c>
      <c r="M4634" s="360">
        <v>0</v>
      </c>
      <c r="N4634" s="344">
        <v>202.25</v>
      </c>
      <c r="O4634" s="360">
        <v>0.94650000000000001</v>
      </c>
      <c r="P4634" s="344">
        <v>210.66</v>
      </c>
      <c r="Q4634" s="360">
        <v>0</v>
      </c>
      <c r="R4634" s="344">
        <v>177.29</v>
      </c>
    </row>
    <row r="4635" spans="1:18">
      <c r="A4635" s="296">
        <v>4208139</v>
      </c>
      <c r="B4635" s="343" t="s">
        <v>4665</v>
      </c>
      <c r="C4635" s="296" t="s">
        <v>105</v>
      </c>
      <c r="D4635" s="344">
        <v>2239.04</v>
      </c>
      <c r="E4635" s="360">
        <v>0.9355</v>
      </c>
      <c r="F4635" s="344">
        <v>545.26</v>
      </c>
      <c r="G4635" s="360">
        <v>0</v>
      </c>
      <c r="H4635" s="344">
        <v>427.81</v>
      </c>
      <c r="I4635" s="360">
        <v>0.92320000000000002</v>
      </c>
      <c r="J4635" s="344">
        <v>420.66</v>
      </c>
      <c r="K4635" s="360">
        <v>0.93889999999999996</v>
      </c>
      <c r="L4635" s="344">
        <v>253.18</v>
      </c>
      <c r="M4635" s="360">
        <v>0</v>
      </c>
      <c r="N4635" s="344">
        <v>422.16</v>
      </c>
      <c r="O4635" s="360">
        <v>0.9476</v>
      </c>
      <c r="P4635" s="344">
        <v>439.67</v>
      </c>
      <c r="Q4635" s="360">
        <v>0</v>
      </c>
      <c r="R4635" s="344">
        <v>368.98</v>
      </c>
    </row>
    <row r="4636" spans="1:18">
      <c r="A4636" s="296">
        <v>4208140</v>
      </c>
      <c r="B4636" s="343" t="s">
        <v>4666</v>
      </c>
      <c r="C4636" s="296" t="s">
        <v>105</v>
      </c>
      <c r="D4636" s="344">
        <v>2779.6</v>
      </c>
      <c r="E4636" s="360"/>
      <c r="F4636" s="344">
        <v>0</v>
      </c>
      <c r="G4636" s="360"/>
      <c r="H4636" s="344">
        <v>0</v>
      </c>
      <c r="I4636" s="360"/>
      <c r="J4636" s="344">
        <v>0</v>
      </c>
      <c r="K4636" s="360"/>
      <c r="L4636" s="344">
        <v>0</v>
      </c>
      <c r="M4636" s="360"/>
      <c r="N4636" s="344">
        <v>0</v>
      </c>
      <c r="O4636" s="360"/>
      <c r="P4636" s="344">
        <v>0</v>
      </c>
      <c r="Q4636" s="360"/>
      <c r="R4636" s="344">
        <v>0</v>
      </c>
    </row>
    <row r="4637" spans="1:18">
      <c r="A4637" s="296">
        <v>4208141</v>
      </c>
      <c r="B4637" s="343" t="s">
        <v>4667</v>
      </c>
      <c r="C4637" s="296" t="s">
        <v>105</v>
      </c>
      <c r="D4637" s="344">
        <v>2789.03</v>
      </c>
      <c r="E4637" s="360"/>
      <c r="F4637" s="344">
        <v>0</v>
      </c>
      <c r="G4637" s="360"/>
      <c r="H4637" s="344">
        <v>0</v>
      </c>
      <c r="I4637" s="360"/>
      <c r="J4637" s="344">
        <v>0</v>
      </c>
      <c r="K4637" s="360"/>
      <c r="L4637" s="344">
        <v>0</v>
      </c>
      <c r="M4637" s="360"/>
      <c r="N4637" s="344">
        <v>0</v>
      </c>
      <c r="O4637" s="360"/>
      <c r="P4637" s="344">
        <v>0</v>
      </c>
      <c r="Q4637" s="360"/>
      <c r="R4637" s="344">
        <v>0</v>
      </c>
    </row>
    <row r="4638" spans="1:18">
      <c r="A4638" s="296">
        <v>4208212</v>
      </c>
      <c r="B4638" s="343" t="s">
        <v>4668</v>
      </c>
      <c r="C4638" s="296" t="s">
        <v>105</v>
      </c>
      <c r="D4638" s="344">
        <v>2790.81</v>
      </c>
      <c r="E4638" s="360"/>
      <c r="F4638" s="344">
        <v>0</v>
      </c>
      <c r="G4638" s="360"/>
      <c r="H4638" s="344">
        <v>0</v>
      </c>
      <c r="I4638" s="360"/>
      <c r="J4638" s="344">
        <v>0</v>
      </c>
      <c r="K4638" s="360"/>
      <c r="L4638" s="344">
        <v>0</v>
      </c>
      <c r="M4638" s="360"/>
      <c r="N4638" s="344">
        <v>0</v>
      </c>
      <c r="O4638" s="360"/>
      <c r="P4638" s="344">
        <v>0</v>
      </c>
      <c r="Q4638" s="360"/>
      <c r="R4638" s="344">
        <v>0</v>
      </c>
    </row>
    <row r="4639" spans="1:18">
      <c r="A4639" s="296">
        <v>4208213</v>
      </c>
      <c r="B4639" s="343" t="s">
        <v>4669</v>
      </c>
      <c r="C4639" s="296" t="s">
        <v>105</v>
      </c>
      <c r="D4639" s="344">
        <v>3203.85</v>
      </c>
      <c r="E4639" s="360"/>
      <c r="F4639" s="344">
        <v>0</v>
      </c>
      <c r="G4639" s="360"/>
      <c r="H4639" s="344">
        <v>0</v>
      </c>
      <c r="I4639" s="360"/>
      <c r="J4639" s="344">
        <v>0</v>
      </c>
      <c r="K4639" s="360"/>
      <c r="L4639" s="344">
        <v>0</v>
      </c>
      <c r="M4639" s="360"/>
      <c r="N4639" s="344">
        <v>0</v>
      </c>
      <c r="O4639" s="360"/>
      <c r="P4639" s="344">
        <v>0</v>
      </c>
      <c r="Q4639" s="360"/>
      <c r="R4639" s="344">
        <v>0</v>
      </c>
    </row>
    <row r="4640" spans="1:18">
      <c r="A4640" s="296">
        <v>4208214</v>
      </c>
      <c r="B4640" s="343" t="s">
        <v>4670</v>
      </c>
      <c r="C4640" s="296" t="s">
        <v>105</v>
      </c>
      <c r="D4640" s="344">
        <v>3626.89</v>
      </c>
      <c r="E4640" s="360"/>
      <c r="F4640" s="344">
        <v>0</v>
      </c>
      <c r="G4640" s="360"/>
      <c r="H4640" s="344">
        <v>0</v>
      </c>
      <c r="I4640" s="360"/>
      <c r="J4640" s="344">
        <v>0</v>
      </c>
      <c r="K4640" s="360"/>
      <c r="L4640" s="344">
        <v>0</v>
      </c>
      <c r="M4640" s="360"/>
      <c r="N4640" s="344">
        <v>0</v>
      </c>
      <c r="O4640" s="360"/>
      <c r="P4640" s="344">
        <v>0</v>
      </c>
      <c r="Q4640" s="360"/>
      <c r="R4640" s="344">
        <v>0</v>
      </c>
    </row>
    <row r="4641" spans="1:18">
      <c r="A4641" s="296">
        <v>4208215</v>
      </c>
      <c r="B4641" s="343" t="s">
        <v>4671</v>
      </c>
      <c r="C4641" s="296" t="s">
        <v>105</v>
      </c>
      <c r="D4641" s="344">
        <v>3633.01</v>
      </c>
      <c r="E4641" s="360"/>
      <c r="F4641" s="344">
        <v>0</v>
      </c>
      <c r="G4641" s="360"/>
      <c r="H4641" s="344">
        <v>0</v>
      </c>
      <c r="I4641" s="360"/>
      <c r="J4641" s="344">
        <v>0</v>
      </c>
      <c r="K4641" s="360"/>
      <c r="L4641" s="344">
        <v>0</v>
      </c>
      <c r="M4641" s="360"/>
      <c r="N4641" s="344">
        <v>0</v>
      </c>
      <c r="O4641" s="360"/>
      <c r="P4641" s="344">
        <v>0</v>
      </c>
      <c r="Q4641" s="360"/>
      <c r="R4641" s="344">
        <v>0</v>
      </c>
    </row>
    <row r="4642" spans="1:18">
      <c r="A4642" s="296">
        <v>4208216</v>
      </c>
      <c r="B4642" s="343" t="s">
        <v>4672</v>
      </c>
      <c r="C4642" s="296" t="s">
        <v>105</v>
      </c>
      <c r="D4642" s="344">
        <v>2519.7600000000002</v>
      </c>
      <c r="E4642" s="360"/>
      <c r="F4642" s="344">
        <v>0</v>
      </c>
      <c r="G4642" s="360"/>
      <c r="H4642" s="344">
        <v>0</v>
      </c>
      <c r="I4642" s="360"/>
      <c r="J4642" s="344">
        <v>0</v>
      </c>
      <c r="K4642" s="360"/>
      <c r="L4642" s="344">
        <v>0</v>
      </c>
      <c r="M4642" s="360"/>
      <c r="N4642" s="344">
        <v>0</v>
      </c>
      <c r="O4642" s="360"/>
      <c r="P4642" s="344">
        <v>0</v>
      </c>
      <c r="Q4642" s="360"/>
      <c r="R4642" s="344">
        <v>0</v>
      </c>
    </row>
    <row r="4643" spans="1:18">
      <c r="A4643" s="296">
        <v>4208217</v>
      </c>
      <c r="B4643" s="343" t="s">
        <v>4673</v>
      </c>
      <c r="C4643" s="296" t="s">
        <v>105</v>
      </c>
      <c r="D4643" s="344">
        <v>2863.68</v>
      </c>
      <c r="E4643" s="360"/>
      <c r="F4643" s="344">
        <v>0</v>
      </c>
      <c r="G4643" s="360"/>
      <c r="H4643" s="344">
        <v>0</v>
      </c>
      <c r="I4643" s="360"/>
      <c r="J4643" s="344">
        <v>0</v>
      </c>
      <c r="K4643" s="360"/>
      <c r="L4643" s="344">
        <v>0</v>
      </c>
      <c r="M4643" s="360"/>
      <c r="N4643" s="344">
        <v>0</v>
      </c>
      <c r="O4643" s="360"/>
      <c r="P4643" s="344">
        <v>0</v>
      </c>
      <c r="Q4643" s="360"/>
      <c r="R4643" s="344">
        <v>0</v>
      </c>
    </row>
    <row r="4644" spans="1:18">
      <c r="A4644" s="296">
        <v>4208218</v>
      </c>
      <c r="B4644" s="343" t="s">
        <v>4674</v>
      </c>
      <c r="C4644" s="296" t="s">
        <v>105</v>
      </c>
      <c r="D4644" s="344">
        <v>3742.65</v>
      </c>
      <c r="E4644" s="360"/>
      <c r="F4644" s="344">
        <v>0</v>
      </c>
      <c r="G4644" s="360"/>
      <c r="H4644" s="344">
        <v>0</v>
      </c>
      <c r="I4644" s="360"/>
      <c r="J4644" s="344">
        <v>0</v>
      </c>
      <c r="K4644" s="360"/>
      <c r="L4644" s="344">
        <v>0</v>
      </c>
      <c r="M4644" s="360"/>
      <c r="N4644" s="344">
        <v>0</v>
      </c>
      <c r="O4644" s="360"/>
      <c r="P4644" s="344">
        <v>0</v>
      </c>
      <c r="Q4644" s="360"/>
      <c r="R4644" s="344">
        <v>0</v>
      </c>
    </row>
    <row r="4645" spans="1:18">
      <c r="A4645" s="296">
        <v>4208219</v>
      </c>
      <c r="B4645" s="343" t="s">
        <v>4675</v>
      </c>
      <c r="C4645" s="296" t="s">
        <v>105</v>
      </c>
      <c r="D4645" s="344">
        <v>4836.1099999999997</v>
      </c>
      <c r="E4645" s="360"/>
      <c r="F4645" s="344">
        <v>0</v>
      </c>
      <c r="G4645" s="360"/>
      <c r="H4645" s="344">
        <v>0</v>
      </c>
      <c r="I4645" s="360"/>
      <c r="J4645" s="344">
        <v>0</v>
      </c>
      <c r="K4645" s="360"/>
      <c r="L4645" s="344">
        <v>0</v>
      </c>
      <c r="M4645" s="360"/>
      <c r="N4645" s="344">
        <v>0</v>
      </c>
      <c r="O4645" s="360"/>
      <c r="P4645" s="344">
        <v>0</v>
      </c>
      <c r="Q4645" s="360"/>
      <c r="R4645" s="344">
        <v>0</v>
      </c>
    </row>
    <row r="4646" spans="1:18">
      <c r="A4646" s="296">
        <v>4208220</v>
      </c>
      <c r="B4646" s="343" t="s">
        <v>4676</v>
      </c>
      <c r="C4646" s="296" t="s">
        <v>105</v>
      </c>
      <c r="D4646" s="344">
        <v>5124.9799999999996</v>
      </c>
      <c r="E4646" s="360"/>
      <c r="F4646" s="344">
        <v>0</v>
      </c>
      <c r="G4646" s="360"/>
      <c r="H4646" s="344">
        <v>0</v>
      </c>
      <c r="I4646" s="360"/>
      <c r="J4646" s="344">
        <v>0</v>
      </c>
      <c r="K4646" s="360"/>
      <c r="L4646" s="344">
        <v>0</v>
      </c>
      <c r="M4646" s="360"/>
      <c r="N4646" s="344">
        <v>0</v>
      </c>
      <c r="O4646" s="360"/>
      <c r="P4646" s="344">
        <v>0</v>
      </c>
      <c r="Q4646" s="360"/>
      <c r="R4646" s="344">
        <v>0</v>
      </c>
    </row>
    <row r="4647" spans="1:18">
      <c r="A4647" s="296">
        <v>4208221</v>
      </c>
      <c r="B4647" s="343" t="s">
        <v>4677</v>
      </c>
      <c r="C4647" s="296" t="s">
        <v>105</v>
      </c>
      <c r="D4647" s="344">
        <v>6741.26</v>
      </c>
      <c r="E4647" s="360"/>
      <c r="F4647" s="344">
        <v>0</v>
      </c>
      <c r="G4647" s="360"/>
      <c r="H4647" s="344">
        <v>0</v>
      </c>
      <c r="I4647" s="360"/>
      <c r="J4647" s="344">
        <v>0</v>
      </c>
      <c r="K4647" s="360"/>
      <c r="L4647" s="344">
        <v>0</v>
      </c>
      <c r="M4647" s="360"/>
      <c r="N4647" s="344">
        <v>0</v>
      </c>
      <c r="O4647" s="360"/>
      <c r="P4647" s="344">
        <v>0</v>
      </c>
      <c r="Q4647" s="360"/>
      <c r="R4647" s="344">
        <v>0</v>
      </c>
    </row>
    <row r="4648" spans="1:18">
      <c r="A4648" s="296">
        <v>4208222</v>
      </c>
      <c r="B4648" s="343" t="s">
        <v>4678</v>
      </c>
      <c r="C4648" s="296" t="s">
        <v>105</v>
      </c>
      <c r="D4648" s="344">
        <v>8506.27</v>
      </c>
      <c r="E4648" s="360"/>
      <c r="F4648" s="344">
        <v>0</v>
      </c>
      <c r="G4648" s="360"/>
      <c r="H4648" s="344">
        <v>0</v>
      </c>
      <c r="I4648" s="360"/>
      <c r="J4648" s="344">
        <v>0</v>
      </c>
      <c r="K4648" s="360"/>
      <c r="L4648" s="344">
        <v>0</v>
      </c>
      <c r="M4648" s="360"/>
      <c r="N4648" s="344">
        <v>0</v>
      </c>
      <c r="O4648" s="360"/>
      <c r="P4648" s="344">
        <v>0</v>
      </c>
      <c r="Q4648" s="360"/>
      <c r="R4648" s="344">
        <v>0</v>
      </c>
    </row>
    <row r="4649" spans="1:18">
      <c r="A4649" s="296">
        <v>4208223</v>
      </c>
      <c r="B4649" s="343" t="s">
        <v>4679</v>
      </c>
      <c r="C4649" s="296" t="s">
        <v>105</v>
      </c>
      <c r="D4649" s="344">
        <v>8509.0300000000007</v>
      </c>
      <c r="E4649" s="360"/>
      <c r="F4649" s="344">
        <v>0</v>
      </c>
      <c r="G4649" s="360"/>
      <c r="H4649" s="344">
        <v>0</v>
      </c>
      <c r="I4649" s="360"/>
      <c r="J4649" s="344">
        <v>0</v>
      </c>
      <c r="K4649" s="360"/>
      <c r="L4649" s="344">
        <v>0</v>
      </c>
      <c r="M4649" s="360"/>
      <c r="N4649" s="344">
        <v>0</v>
      </c>
      <c r="O4649" s="360"/>
      <c r="P4649" s="344">
        <v>0</v>
      </c>
      <c r="Q4649" s="360"/>
      <c r="R4649" s="344">
        <v>0</v>
      </c>
    </row>
    <row r="4650" spans="1:18">
      <c r="A4650" s="296">
        <v>4208224</v>
      </c>
      <c r="B4650" s="343" t="s">
        <v>4680</v>
      </c>
      <c r="C4650" s="296" t="s">
        <v>105</v>
      </c>
      <c r="D4650" s="344">
        <v>9909.59</v>
      </c>
      <c r="E4650" s="360"/>
      <c r="F4650" s="344">
        <v>0</v>
      </c>
      <c r="G4650" s="360"/>
      <c r="H4650" s="344">
        <v>0</v>
      </c>
      <c r="I4650" s="360"/>
      <c r="J4650" s="344">
        <v>0</v>
      </c>
      <c r="K4650" s="360"/>
      <c r="L4650" s="344">
        <v>0</v>
      </c>
      <c r="M4650" s="360"/>
      <c r="N4650" s="344">
        <v>0</v>
      </c>
      <c r="O4650" s="360"/>
      <c r="P4650" s="344">
        <v>0</v>
      </c>
      <c r="Q4650" s="360"/>
      <c r="R4650" s="344">
        <v>0</v>
      </c>
    </row>
    <row r="4651" spans="1:18">
      <c r="A4651" s="296">
        <v>4208225</v>
      </c>
      <c r="B4651" s="343" t="s">
        <v>4681</v>
      </c>
      <c r="C4651" s="296" t="s">
        <v>105</v>
      </c>
      <c r="D4651" s="344">
        <v>11318.62</v>
      </c>
      <c r="E4651" s="360"/>
      <c r="F4651" s="344">
        <v>0</v>
      </c>
      <c r="G4651" s="360"/>
      <c r="H4651" s="344">
        <v>0</v>
      </c>
      <c r="I4651" s="360"/>
      <c r="J4651" s="344">
        <v>0</v>
      </c>
      <c r="K4651" s="360"/>
      <c r="L4651" s="344">
        <v>0</v>
      </c>
      <c r="M4651" s="360"/>
      <c r="N4651" s="344">
        <v>0</v>
      </c>
      <c r="O4651" s="360"/>
      <c r="P4651" s="344">
        <v>0</v>
      </c>
      <c r="Q4651" s="360"/>
      <c r="R4651" s="344">
        <v>0</v>
      </c>
    </row>
    <row r="4652" spans="1:18">
      <c r="A4652" s="296">
        <v>4208226</v>
      </c>
      <c r="B4652" s="343" t="s">
        <v>4682</v>
      </c>
      <c r="C4652" s="296" t="s">
        <v>105</v>
      </c>
      <c r="D4652" s="344">
        <v>11351.22</v>
      </c>
      <c r="E4652" s="360"/>
      <c r="F4652" s="344">
        <v>0</v>
      </c>
      <c r="G4652" s="360"/>
      <c r="H4652" s="344">
        <v>0</v>
      </c>
      <c r="I4652" s="360"/>
      <c r="J4652" s="344">
        <v>0</v>
      </c>
      <c r="K4652" s="360"/>
      <c r="L4652" s="344">
        <v>0</v>
      </c>
      <c r="M4652" s="360"/>
      <c r="N4652" s="344">
        <v>0</v>
      </c>
      <c r="O4652" s="360"/>
      <c r="P4652" s="344">
        <v>0</v>
      </c>
      <c r="Q4652" s="360"/>
      <c r="R4652" s="344">
        <v>0</v>
      </c>
    </row>
    <row r="4653" spans="1:18">
      <c r="A4653" s="296">
        <v>4208227</v>
      </c>
      <c r="B4653" s="343" t="s">
        <v>4683</v>
      </c>
      <c r="C4653" s="296" t="s">
        <v>105</v>
      </c>
      <c r="D4653" s="344">
        <v>1182.5999999999999</v>
      </c>
      <c r="E4653" s="360"/>
      <c r="F4653" s="344">
        <v>0</v>
      </c>
      <c r="G4653" s="360"/>
      <c r="H4653" s="344">
        <v>0</v>
      </c>
      <c r="I4653" s="360"/>
      <c r="J4653" s="344">
        <v>0</v>
      </c>
      <c r="K4653" s="360"/>
      <c r="L4653" s="344">
        <v>0</v>
      </c>
      <c r="M4653" s="360"/>
      <c r="N4653" s="344">
        <v>0</v>
      </c>
      <c r="O4653" s="360"/>
      <c r="P4653" s="344">
        <v>0</v>
      </c>
      <c r="Q4653" s="360"/>
      <c r="R4653" s="344">
        <v>0</v>
      </c>
    </row>
    <row r="4654" spans="1:18">
      <c r="A4654" s="296">
        <v>4208228</v>
      </c>
      <c r="B4654" s="343" t="s">
        <v>4684</v>
      </c>
      <c r="C4654" s="296" t="s">
        <v>105</v>
      </c>
      <c r="D4654" s="344">
        <v>1354.96</v>
      </c>
      <c r="E4654" s="360"/>
      <c r="F4654" s="344">
        <v>0</v>
      </c>
      <c r="G4654" s="360"/>
      <c r="H4654" s="344">
        <v>0</v>
      </c>
      <c r="I4654" s="360"/>
      <c r="J4654" s="344">
        <v>0</v>
      </c>
      <c r="K4654" s="360"/>
      <c r="L4654" s="344">
        <v>0</v>
      </c>
      <c r="M4654" s="360"/>
      <c r="N4654" s="344">
        <v>0</v>
      </c>
      <c r="O4654" s="360"/>
      <c r="P4654" s="344">
        <v>0</v>
      </c>
      <c r="Q4654" s="360"/>
      <c r="R4654" s="344">
        <v>0</v>
      </c>
    </row>
    <row r="4655" spans="1:18">
      <c r="A4655" s="296">
        <v>4208229</v>
      </c>
      <c r="B4655" s="343" t="s">
        <v>4685</v>
      </c>
      <c r="C4655" s="296" t="s">
        <v>105</v>
      </c>
      <c r="D4655" s="344">
        <v>1748.33</v>
      </c>
      <c r="E4655" s="360"/>
      <c r="F4655" s="344">
        <v>0</v>
      </c>
      <c r="G4655" s="360"/>
      <c r="H4655" s="344">
        <v>0</v>
      </c>
      <c r="I4655" s="360"/>
      <c r="J4655" s="344">
        <v>0</v>
      </c>
      <c r="K4655" s="360"/>
      <c r="L4655" s="344">
        <v>0</v>
      </c>
      <c r="M4655" s="360"/>
      <c r="N4655" s="344">
        <v>0</v>
      </c>
      <c r="O4655" s="360"/>
      <c r="P4655" s="344">
        <v>0</v>
      </c>
      <c r="Q4655" s="360"/>
      <c r="R4655" s="344">
        <v>0</v>
      </c>
    </row>
    <row r="4656" spans="1:18">
      <c r="A4656" s="296">
        <v>4208230</v>
      </c>
      <c r="B4656" s="343" t="s">
        <v>4686</v>
      </c>
      <c r="C4656" s="296" t="s">
        <v>105</v>
      </c>
      <c r="D4656" s="344">
        <v>2254.9899999999998</v>
      </c>
      <c r="E4656" s="360"/>
      <c r="F4656" s="344">
        <v>0</v>
      </c>
      <c r="G4656" s="360"/>
      <c r="H4656" s="344">
        <v>0</v>
      </c>
      <c r="I4656" s="360"/>
      <c r="J4656" s="344">
        <v>0</v>
      </c>
      <c r="K4656" s="360"/>
      <c r="L4656" s="344">
        <v>0</v>
      </c>
      <c r="M4656" s="360"/>
      <c r="N4656" s="344">
        <v>0</v>
      </c>
      <c r="O4656" s="360"/>
      <c r="P4656" s="344">
        <v>0</v>
      </c>
      <c r="Q4656" s="360"/>
      <c r="R4656" s="344">
        <v>0</v>
      </c>
    </row>
    <row r="4657" spans="1:18">
      <c r="A4657" s="296">
        <v>4208231</v>
      </c>
      <c r="B4657" s="343" t="s">
        <v>4687</v>
      </c>
      <c r="C4657" s="296" t="s">
        <v>105</v>
      </c>
      <c r="D4657" s="344">
        <v>2391.86</v>
      </c>
      <c r="E4657" s="360"/>
      <c r="F4657" s="344">
        <v>0</v>
      </c>
      <c r="G4657" s="360"/>
      <c r="H4657" s="344">
        <v>0</v>
      </c>
      <c r="I4657" s="360"/>
      <c r="J4657" s="344">
        <v>0</v>
      </c>
      <c r="K4657" s="360"/>
      <c r="L4657" s="344">
        <v>0</v>
      </c>
      <c r="M4657" s="360"/>
      <c r="N4657" s="344">
        <v>0</v>
      </c>
      <c r="O4657" s="360"/>
      <c r="P4657" s="344">
        <v>0</v>
      </c>
      <c r="Q4657" s="360"/>
      <c r="R4657" s="344">
        <v>0</v>
      </c>
    </row>
    <row r="4658" spans="1:18">
      <c r="A4658" s="296">
        <v>4208232</v>
      </c>
      <c r="B4658" s="343" t="s">
        <v>4688</v>
      </c>
      <c r="C4658" s="296" t="s">
        <v>105</v>
      </c>
      <c r="D4658" s="344">
        <v>3134.12</v>
      </c>
      <c r="E4658" s="360"/>
      <c r="F4658" s="344">
        <v>0</v>
      </c>
      <c r="G4658" s="360"/>
      <c r="H4658" s="344">
        <v>0</v>
      </c>
      <c r="I4658" s="360"/>
      <c r="J4658" s="344">
        <v>0</v>
      </c>
      <c r="K4658" s="360"/>
      <c r="L4658" s="344">
        <v>0</v>
      </c>
      <c r="M4658" s="360"/>
      <c r="N4658" s="344">
        <v>0</v>
      </c>
      <c r="O4658" s="360"/>
      <c r="P4658" s="344">
        <v>0</v>
      </c>
      <c r="Q4658" s="360"/>
      <c r="R4658" s="344">
        <v>0</v>
      </c>
    </row>
    <row r="4659" spans="1:18">
      <c r="A4659" s="296">
        <v>4208233</v>
      </c>
      <c r="B4659" s="343" t="s">
        <v>4689</v>
      </c>
      <c r="C4659" s="296" t="s">
        <v>105</v>
      </c>
      <c r="D4659" s="344">
        <v>3946.43</v>
      </c>
      <c r="E4659" s="360"/>
      <c r="F4659" s="344">
        <v>0</v>
      </c>
      <c r="G4659" s="360"/>
      <c r="H4659" s="344">
        <v>0</v>
      </c>
      <c r="I4659" s="360"/>
      <c r="J4659" s="344">
        <v>0</v>
      </c>
      <c r="K4659" s="360"/>
      <c r="L4659" s="344">
        <v>0</v>
      </c>
      <c r="M4659" s="360"/>
      <c r="N4659" s="344">
        <v>0</v>
      </c>
      <c r="O4659" s="360"/>
      <c r="P4659" s="344">
        <v>0</v>
      </c>
      <c r="Q4659" s="360"/>
      <c r="R4659" s="344">
        <v>0</v>
      </c>
    </row>
    <row r="4660" spans="1:18">
      <c r="A4660" s="296">
        <v>4208234</v>
      </c>
      <c r="B4660" s="343" t="s">
        <v>4690</v>
      </c>
      <c r="C4660" s="296" t="s">
        <v>105</v>
      </c>
      <c r="D4660" s="344">
        <v>3948.99</v>
      </c>
      <c r="E4660" s="360">
        <v>0</v>
      </c>
      <c r="F4660" s="344">
        <v>5375.72</v>
      </c>
      <c r="G4660" s="360">
        <v>0</v>
      </c>
      <c r="H4660" s="344">
        <v>4721.0200000000004</v>
      </c>
      <c r="I4660" s="360">
        <v>0</v>
      </c>
      <c r="J4660" s="344">
        <v>4447.68</v>
      </c>
      <c r="K4660" s="360">
        <v>0</v>
      </c>
      <c r="L4660" s="344">
        <v>4305.3599999999997</v>
      </c>
      <c r="M4660" s="360">
        <v>0</v>
      </c>
      <c r="N4660" s="344">
        <v>4844.3599999999997</v>
      </c>
      <c r="O4660" s="360">
        <v>7.1999999999999998E-3</v>
      </c>
      <c r="P4660" s="344">
        <v>6557.26</v>
      </c>
      <c r="Q4660" s="360">
        <v>0</v>
      </c>
      <c r="R4660" s="344">
        <v>4319.7299999999996</v>
      </c>
    </row>
    <row r="4661" spans="1:18">
      <c r="A4661" s="296">
        <v>4208235</v>
      </c>
      <c r="B4661" s="343" t="s">
        <v>4691</v>
      </c>
      <c r="C4661" s="296" t="s">
        <v>105</v>
      </c>
      <c r="D4661" s="344">
        <v>4615.3</v>
      </c>
      <c r="E4661" s="360">
        <v>0</v>
      </c>
      <c r="F4661" s="344">
        <v>67.03</v>
      </c>
      <c r="G4661" s="360">
        <v>0</v>
      </c>
      <c r="H4661" s="344">
        <v>60.11</v>
      </c>
      <c r="I4661" s="360">
        <v>0</v>
      </c>
      <c r="J4661" s="344">
        <v>56.05</v>
      </c>
      <c r="K4661" s="360">
        <v>0</v>
      </c>
      <c r="L4661" s="344">
        <v>54.64</v>
      </c>
      <c r="M4661" s="360">
        <v>0</v>
      </c>
      <c r="N4661" s="344">
        <v>60.79</v>
      </c>
      <c r="O4661" s="360">
        <v>3.2899999999999999E-2</v>
      </c>
      <c r="P4661" s="344">
        <v>80.849999999999994</v>
      </c>
      <c r="Q4661" s="360">
        <v>0</v>
      </c>
      <c r="R4661" s="344">
        <v>55.6</v>
      </c>
    </row>
    <row r="4662" spans="1:18">
      <c r="A4662" s="296">
        <v>4208236</v>
      </c>
      <c r="B4662" s="343" t="s">
        <v>4692</v>
      </c>
      <c r="C4662" s="296" t="s">
        <v>105</v>
      </c>
      <c r="D4662" s="344">
        <v>5265.02</v>
      </c>
      <c r="E4662" s="360">
        <v>0</v>
      </c>
      <c r="F4662" s="344">
        <v>68.33</v>
      </c>
      <c r="G4662" s="360">
        <v>0</v>
      </c>
      <c r="H4662" s="344">
        <v>61.83</v>
      </c>
      <c r="I4662" s="360">
        <v>0</v>
      </c>
      <c r="J4662" s="344">
        <v>57.29</v>
      </c>
      <c r="K4662" s="360">
        <v>0</v>
      </c>
      <c r="L4662" s="344">
        <v>56.08</v>
      </c>
      <c r="M4662" s="360">
        <v>0</v>
      </c>
      <c r="N4662" s="344">
        <v>62.15</v>
      </c>
      <c r="O4662" s="360">
        <v>3.2199999999999999E-2</v>
      </c>
      <c r="P4662" s="344">
        <v>82.27</v>
      </c>
      <c r="Q4662" s="360">
        <v>0</v>
      </c>
      <c r="R4662" s="344">
        <v>57.26</v>
      </c>
    </row>
    <row r="4663" spans="1:18">
      <c r="A4663" s="296">
        <v>4208237</v>
      </c>
      <c r="B4663" s="343" t="s">
        <v>4693</v>
      </c>
      <c r="C4663" s="296" t="s">
        <v>105</v>
      </c>
      <c r="D4663" s="344">
        <v>5297.51</v>
      </c>
      <c r="E4663" s="360">
        <v>0</v>
      </c>
      <c r="F4663" s="344">
        <v>70.959999999999994</v>
      </c>
      <c r="G4663" s="360">
        <v>0</v>
      </c>
      <c r="H4663" s="344">
        <v>64.97</v>
      </c>
      <c r="I4663" s="360">
        <v>0</v>
      </c>
      <c r="J4663" s="344">
        <v>59.8</v>
      </c>
      <c r="K4663" s="360">
        <v>0</v>
      </c>
      <c r="L4663" s="344">
        <v>58.82</v>
      </c>
      <c r="M4663" s="360">
        <v>0</v>
      </c>
      <c r="N4663" s="344">
        <v>64.81</v>
      </c>
      <c r="O4663" s="360">
        <v>4.0399999999999998E-2</v>
      </c>
      <c r="P4663" s="344">
        <v>85.03</v>
      </c>
      <c r="Q4663" s="360">
        <v>0</v>
      </c>
      <c r="R4663" s="344">
        <v>60.42</v>
      </c>
    </row>
    <row r="4664" spans="1:18">
      <c r="A4664" s="296">
        <v>4208128</v>
      </c>
      <c r="B4664" s="343" t="s">
        <v>4694</v>
      </c>
      <c r="C4664" s="296" t="s">
        <v>105</v>
      </c>
      <c r="D4664" s="344">
        <v>262.39</v>
      </c>
      <c r="E4664" s="360">
        <v>0</v>
      </c>
      <c r="F4664" s="344">
        <v>70.959999999999994</v>
      </c>
      <c r="G4664" s="360">
        <v>0</v>
      </c>
      <c r="H4664" s="344">
        <v>64.97</v>
      </c>
      <c r="I4664" s="360">
        <v>0</v>
      </c>
      <c r="J4664" s="344">
        <v>59.8</v>
      </c>
      <c r="K4664" s="360">
        <v>0</v>
      </c>
      <c r="L4664" s="344">
        <v>58.82</v>
      </c>
      <c r="M4664" s="360">
        <v>0</v>
      </c>
      <c r="N4664" s="344">
        <v>64.81</v>
      </c>
      <c r="O4664" s="360">
        <v>4.0399999999999998E-2</v>
      </c>
      <c r="P4664" s="344">
        <v>85.03</v>
      </c>
      <c r="Q4664" s="360">
        <v>0</v>
      </c>
      <c r="R4664" s="344">
        <v>60.42</v>
      </c>
    </row>
    <row r="4665" spans="1:18">
      <c r="A4665" s="296">
        <v>4208129</v>
      </c>
      <c r="B4665" s="343" t="s">
        <v>4695</v>
      </c>
      <c r="C4665" s="296" t="s">
        <v>105</v>
      </c>
      <c r="D4665" s="344">
        <v>291.16000000000003</v>
      </c>
      <c r="E4665" s="360">
        <v>0</v>
      </c>
      <c r="F4665" s="344">
        <v>74.14</v>
      </c>
      <c r="G4665" s="360">
        <v>0</v>
      </c>
      <c r="H4665" s="344">
        <v>68.89</v>
      </c>
      <c r="I4665" s="360">
        <v>0</v>
      </c>
      <c r="J4665" s="344">
        <v>62.83</v>
      </c>
      <c r="K4665" s="360">
        <v>0</v>
      </c>
      <c r="L4665" s="344">
        <v>62.18</v>
      </c>
      <c r="M4665" s="360">
        <v>0</v>
      </c>
      <c r="N4665" s="344">
        <v>68.03</v>
      </c>
      <c r="O4665" s="360">
        <v>4.5900000000000003E-2</v>
      </c>
      <c r="P4665" s="344">
        <v>88.37</v>
      </c>
      <c r="Q4665" s="360">
        <v>0</v>
      </c>
      <c r="R4665" s="344">
        <v>64.33</v>
      </c>
    </row>
    <row r="4666" spans="1:18">
      <c r="A4666" s="296">
        <v>4208130</v>
      </c>
      <c r="B4666" s="343" t="s">
        <v>4696</v>
      </c>
      <c r="C4666" s="296" t="s">
        <v>105</v>
      </c>
      <c r="D4666" s="344">
        <v>334.29</v>
      </c>
      <c r="E4666" s="360">
        <v>0</v>
      </c>
      <c r="F4666" s="344">
        <v>78.099999999999994</v>
      </c>
      <c r="G4666" s="360">
        <v>0</v>
      </c>
      <c r="H4666" s="344">
        <v>74.400000000000006</v>
      </c>
      <c r="I4666" s="360">
        <v>0</v>
      </c>
      <c r="J4666" s="344">
        <v>66.75</v>
      </c>
      <c r="K4666" s="360">
        <v>0</v>
      </c>
      <c r="L4666" s="344">
        <v>66.790000000000006</v>
      </c>
      <c r="M4666" s="360">
        <v>0</v>
      </c>
      <c r="N4666" s="344">
        <v>72.239999999999995</v>
      </c>
      <c r="O4666" s="360">
        <v>4.6800000000000001E-2</v>
      </c>
      <c r="P4666" s="344">
        <v>92.49</v>
      </c>
      <c r="Q4666" s="360">
        <v>0</v>
      </c>
      <c r="R4666" s="344">
        <v>69.739999999999995</v>
      </c>
    </row>
    <row r="4667" spans="1:18">
      <c r="A4667" s="296">
        <v>4208131</v>
      </c>
      <c r="B4667" s="343" t="s">
        <v>4697</v>
      </c>
      <c r="C4667" s="296" t="s">
        <v>105</v>
      </c>
      <c r="D4667" s="344">
        <v>388.23</v>
      </c>
      <c r="E4667" s="360">
        <v>0</v>
      </c>
      <c r="F4667" s="344">
        <v>84.44</v>
      </c>
      <c r="G4667" s="360">
        <v>0</v>
      </c>
      <c r="H4667" s="344">
        <v>82.44</v>
      </c>
      <c r="I4667" s="360">
        <v>0</v>
      </c>
      <c r="J4667" s="344">
        <v>72.819999999999993</v>
      </c>
      <c r="K4667" s="360">
        <v>0</v>
      </c>
      <c r="L4667" s="344">
        <v>73.63</v>
      </c>
      <c r="M4667" s="360">
        <v>0</v>
      </c>
      <c r="N4667" s="344">
        <v>78.75</v>
      </c>
      <c r="O4667" s="360">
        <v>5.0799999999999998E-2</v>
      </c>
      <c r="P4667" s="344">
        <v>99.27</v>
      </c>
      <c r="Q4667" s="360">
        <v>0</v>
      </c>
      <c r="R4667" s="344">
        <v>77.66</v>
      </c>
    </row>
    <row r="4668" spans="1:18">
      <c r="A4668" s="296">
        <v>4208132</v>
      </c>
      <c r="B4668" s="343" t="s">
        <v>4698</v>
      </c>
      <c r="C4668" s="296" t="s">
        <v>105</v>
      </c>
      <c r="D4668" s="344">
        <v>441.99</v>
      </c>
      <c r="E4668" s="360"/>
      <c r="F4668" s="344">
        <v>0</v>
      </c>
      <c r="G4668" s="360"/>
      <c r="H4668" s="344">
        <v>0</v>
      </c>
      <c r="I4668" s="360"/>
      <c r="J4668" s="344">
        <v>0</v>
      </c>
      <c r="K4668" s="360"/>
      <c r="L4668" s="344">
        <v>0</v>
      </c>
      <c r="M4668" s="360"/>
      <c r="N4668" s="344">
        <v>0</v>
      </c>
      <c r="O4668" s="360"/>
      <c r="P4668" s="344">
        <v>0</v>
      </c>
      <c r="Q4668" s="360"/>
      <c r="R4668" s="344">
        <v>0</v>
      </c>
    </row>
    <row r="4669" spans="1:18">
      <c r="A4669" s="296">
        <v>4208133</v>
      </c>
      <c r="B4669" s="343" t="s">
        <v>4699</v>
      </c>
      <c r="C4669" s="296" t="s">
        <v>105</v>
      </c>
      <c r="D4669" s="344">
        <v>501.03</v>
      </c>
      <c r="E4669" s="360"/>
      <c r="F4669" s="344">
        <v>0</v>
      </c>
      <c r="G4669" s="360"/>
      <c r="H4669" s="344">
        <v>0</v>
      </c>
      <c r="I4669" s="360"/>
      <c r="J4669" s="344">
        <v>0</v>
      </c>
      <c r="K4669" s="360"/>
      <c r="L4669" s="344">
        <v>0</v>
      </c>
      <c r="M4669" s="360"/>
      <c r="N4669" s="344">
        <v>0</v>
      </c>
      <c r="O4669" s="360"/>
      <c r="P4669" s="344">
        <v>0</v>
      </c>
      <c r="Q4669" s="360"/>
      <c r="R4669" s="344">
        <v>0</v>
      </c>
    </row>
    <row r="4670" spans="1:18">
      <c r="A4670" s="296">
        <v>4208134</v>
      </c>
      <c r="B4670" s="343" t="s">
        <v>4700</v>
      </c>
      <c r="C4670" s="296" t="s">
        <v>105</v>
      </c>
      <c r="D4670" s="344">
        <v>560.98</v>
      </c>
      <c r="E4670" s="360">
        <v>0</v>
      </c>
      <c r="F4670" s="344">
        <v>84.16</v>
      </c>
      <c r="G4670" s="360">
        <v>0</v>
      </c>
      <c r="H4670" s="344">
        <v>76.489999999999995</v>
      </c>
      <c r="I4670" s="360">
        <v>0</v>
      </c>
      <c r="J4670" s="344">
        <v>70.69</v>
      </c>
      <c r="K4670" s="360">
        <v>0</v>
      </c>
      <c r="L4670" s="344">
        <v>69.34</v>
      </c>
      <c r="M4670" s="360">
        <v>0</v>
      </c>
      <c r="N4670" s="344">
        <v>76.680000000000007</v>
      </c>
      <c r="O4670" s="360">
        <v>3.4200000000000001E-2</v>
      </c>
      <c r="P4670" s="344">
        <v>101.18</v>
      </c>
      <c r="Q4670" s="360">
        <v>0</v>
      </c>
      <c r="R4670" s="344">
        <v>70.92</v>
      </c>
    </row>
    <row r="4671" spans="1:18">
      <c r="A4671" s="296">
        <v>4208238</v>
      </c>
      <c r="B4671" s="343" t="s">
        <v>4701</v>
      </c>
      <c r="C4671" s="296" t="s">
        <v>105</v>
      </c>
      <c r="D4671" s="344">
        <v>591.65</v>
      </c>
      <c r="E4671" s="360">
        <v>0</v>
      </c>
      <c r="F4671" s="344">
        <v>13.61</v>
      </c>
      <c r="G4671" s="360">
        <v>0</v>
      </c>
      <c r="H4671" s="344">
        <v>12.69</v>
      </c>
      <c r="I4671" s="360">
        <v>0</v>
      </c>
      <c r="J4671" s="344">
        <v>11.6</v>
      </c>
      <c r="K4671" s="360">
        <v>0</v>
      </c>
      <c r="L4671" s="344">
        <v>11.46</v>
      </c>
      <c r="M4671" s="360">
        <v>0</v>
      </c>
      <c r="N4671" s="344">
        <v>12.5</v>
      </c>
      <c r="O4671" s="360">
        <v>0.08</v>
      </c>
      <c r="P4671" s="344">
        <v>16.079999999999998</v>
      </c>
      <c r="Q4671" s="360">
        <v>0</v>
      </c>
      <c r="R4671" s="344">
        <v>11.96</v>
      </c>
    </row>
    <row r="4672" spans="1:18">
      <c r="A4672" s="296">
        <v>4208239</v>
      </c>
      <c r="B4672" s="343" t="s">
        <v>4702</v>
      </c>
      <c r="C4672" s="296" t="s">
        <v>105</v>
      </c>
      <c r="D4672" s="344">
        <v>640.66999999999996</v>
      </c>
      <c r="E4672" s="360">
        <v>0</v>
      </c>
      <c r="F4672" s="344">
        <v>14.26</v>
      </c>
      <c r="G4672" s="360">
        <v>0</v>
      </c>
      <c r="H4672" s="344">
        <v>13.54</v>
      </c>
      <c r="I4672" s="360">
        <v>0</v>
      </c>
      <c r="J4672" s="344">
        <v>12.23</v>
      </c>
      <c r="K4672" s="360">
        <v>0</v>
      </c>
      <c r="L4672" s="344">
        <v>12.19</v>
      </c>
      <c r="M4672" s="360">
        <v>0</v>
      </c>
      <c r="N4672" s="344">
        <v>13.17</v>
      </c>
      <c r="O4672" s="360">
        <v>7.5899999999999995E-2</v>
      </c>
      <c r="P4672" s="344">
        <v>16.78</v>
      </c>
      <c r="Q4672" s="360">
        <v>0</v>
      </c>
      <c r="R4672" s="344">
        <v>12.78</v>
      </c>
    </row>
    <row r="4673" spans="1:18">
      <c r="A4673" s="296">
        <v>4413920</v>
      </c>
      <c r="B4673" s="343" t="s">
        <v>4703</v>
      </c>
      <c r="C4673" s="296" t="s">
        <v>1461</v>
      </c>
      <c r="D4673" s="344">
        <v>0.56000000000000005</v>
      </c>
      <c r="E4673" s="360">
        <v>0</v>
      </c>
      <c r="F4673" s="344">
        <v>15.58</v>
      </c>
      <c r="G4673" s="360">
        <v>0</v>
      </c>
      <c r="H4673" s="344">
        <v>15.12</v>
      </c>
      <c r="I4673" s="360">
        <v>0</v>
      </c>
      <c r="J4673" s="344">
        <v>13.48</v>
      </c>
      <c r="K4673" s="360">
        <v>0</v>
      </c>
      <c r="L4673" s="344">
        <v>13.56</v>
      </c>
      <c r="M4673" s="360">
        <v>0</v>
      </c>
      <c r="N4673" s="344">
        <v>14.51</v>
      </c>
      <c r="O4673" s="360">
        <v>9.0300000000000005E-2</v>
      </c>
      <c r="P4673" s="344">
        <v>18.16</v>
      </c>
      <c r="Q4673" s="360">
        <v>0</v>
      </c>
      <c r="R4673" s="344">
        <v>14.37</v>
      </c>
    </row>
    <row r="4674" spans="1:18">
      <c r="A4674" s="296">
        <v>4413024</v>
      </c>
      <c r="B4674" s="343" t="s">
        <v>4704</v>
      </c>
      <c r="C4674" s="296" t="s">
        <v>1461</v>
      </c>
      <c r="D4674" s="344">
        <v>0.38</v>
      </c>
      <c r="E4674" s="360">
        <v>0</v>
      </c>
      <c r="F4674" s="344">
        <v>15.58</v>
      </c>
      <c r="G4674" s="360">
        <v>0</v>
      </c>
      <c r="H4674" s="344">
        <v>15.12</v>
      </c>
      <c r="I4674" s="360">
        <v>0</v>
      </c>
      <c r="J4674" s="344">
        <v>13.48</v>
      </c>
      <c r="K4674" s="360">
        <v>0</v>
      </c>
      <c r="L4674" s="344">
        <v>13.56</v>
      </c>
      <c r="M4674" s="360">
        <v>0</v>
      </c>
      <c r="N4674" s="344">
        <v>14.51</v>
      </c>
      <c r="O4674" s="360">
        <v>9.0300000000000005E-2</v>
      </c>
      <c r="P4674" s="344">
        <v>18.16</v>
      </c>
      <c r="Q4674" s="360">
        <v>0</v>
      </c>
      <c r="R4674" s="344">
        <v>14.37</v>
      </c>
    </row>
    <row r="4675" spans="1:18">
      <c r="A4675" s="296">
        <v>4413022</v>
      </c>
      <c r="B4675" s="343" t="s">
        <v>4705</v>
      </c>
      <c r="C4675" s="296" t="s">
        <v>1461</v>
      </c>
      <c r="D4675" s="344">
        <v>0.56999999999999995</v>
      </c>
      <c r="E4675" s="360">
        <v>0</v>
      </c>
      <c r="F4675" s="344">
        <v>17.170000000000002</v>
      </c>
      <c r="G4675" s="360">
        <v>0</v>
      </c>
      <c r="H4675" s="344">
        <v>17.07</v>
      </c>
      <c r="I4675" s="360">
        <v>0</v>
      </c>
      <c r="J4675" s="344">
        <v>14.99</v>
      </c>
      <c r="K4675" s="360">
        <v>0</v>
      </c>
      <c r="L4675" s="344">
        <v>15.23</v>
      </c>
      <c r="M4675" s="360">
        <v>0</v>
      </c>
      <c r="N4675" s="344">
        <v>16.11</v>
      </c>
      <c r="O4675" s="360">
        <v>9.6799999999999997E-2</v>
      </c>
      <c r="P4675" s="344">
        <v>19.82</v>
      </c>
      <c r="Q4675" s="360">
        <v>0</v>
      </c>
      <c r="R4675" s="344">
        <v>16.32</v>
      </c>
    </row>
    <row r="4676" spans="1:18">
      <c r="A4676" s="296">
        <v>4413020</v>
      </c>
      <c r="B4676" s="343" t="s">
        <v>4706</v>
      </c>
      <c r="C4676" s="296" t="s">
        <v>105</v>
      </c>
      <c r="D4676" s="344">
        <v>40.21</v>
      </c>
      <c r="E4676" s="360">
        <v>0</v>
      </c>
      <c r="F4676" s="344">
        <v>24.76</v>
      </c>
      <c r="G4676" s="360">
        <v>0</v>
      </c>
      <c r="H4676" s="344">
        <v>24.73</v>
      </c>
      <c r="I4676" s="360">
        <v>0</v>
      </c>
      <c r="J4676" s="344">
        <v>21.6</v>
      </c>
      <c r="K4676" s="360">
        <v>0</v>
      </c>
      <c r="L4676" s="344">
        <v>22.01</v>
      </c>
      <c r="M4676" s="360">
        <v>0</v>
      </c>
      <c r="N4676" s="344">
        <v>23.27</v>
      </c>
      <c r="O4676" s="360">
        <v>7.2599999999999998E-2</v>
      </c>
      <c r="P4676" s="344">
        <v>28.76</v>
      </c>
      <c r="Q4676" s="360">
        <v>0</v>
      </c>
      <c r="R4676" s="344">
        <v>23.5</v>
      </c>
    </row>
    <row r="4677" spans="1:18">
      <c r="A4677" s="296">
        <v>4413013</v>
      </c>
      <c r="B4677" s="343" t="s">
        <v>4707</v>
      </c>
      <c r="C4677" s="296" t="s">
        <v>105</v>
      </c>
      <c r="D4677" s="344">
        <v>86.32</v>
      </c>
      <c r="E4677" s="360">
        <v>0</v>
      </c>
      <c r="F4677" s="344">
        <v>27.94</v>
      </c>
      <c r="G4677" s="360">
        <v>0</v>
      </c>
      <c r="H4677" s="344">
        <v>28.75</v>
      </c>
      <c r="I4677" s="360">
        <v>0</v>
      </c>
      <c r="J4677" s="344">
        <v>24.63</v>
      </c>
      <c r="K4677" s="360">
        <v>0</v>
      </c>
      <c r="L4677" s="344">
        <v>25.43</v>
      </c>
      <c r="M4677" s="360">
        <v>0</v>
      </c>
      <c r="N4677" s="344">
        <v>26.53</v>
      </c>
      <c r="O4677" s="360">
        <v>7.5399999999999995E-2</v>
      </c>
      <c r="P4677" s="344">
        <v>32.159999999999997</v>
      </c>
      <c r="Q4677" s="360">
        <v>0</v>
      </c>
      <c r="R4677" s="344">
        <v>27.46</v>
      </c>
    </row>
    <row r="4678" spans="1:18">
      <c r="A4678" s="296">
        <v>4413019</v>
      </c>
      <c r="B4678" s="343" t="s">
        <v>4708</v>
      </c>
      <c r="C4678" s="296" t="s">
        <v>105</v>
      </c>
      <c r="D4678" s="344">
        <v>33.299999999999997</v>
      </c>
      <c r="E4678" s="360">
        <v>0</v>
      </c>
      <c r="F4678" s="344">
        <v>18.73</v>
      </c>
      <c r="G4678" s="360">
        <v>0</v>
      </c>
      <c r="H4678" s="344">
        <v>17.87</v>
      </c>
      <c r="I4678" s="360">
        <v>0</v>
      </c>
      <c r="J4678" s="344">
        <v>16.079999999999998</v>
      </c>
      <c r="K4678" s="360">
        <v>0</v>
      </c>
      <c r="L4678" s="344">
        <v>16.07</v>
      </c>
      <c r="M4678" s="360">
        <v>0</v>
      </c>
      <c r="N4678" s="344">
        <v>17.34</v>
      </c>
      <c r="O4678" s="360">
        <v>7.5499999999999998E-2</v>
      </c>
      <c r="P4678" s="344">
        <v>22.01</v>
      </c>
      <c r="Q4678" s="360">
        <v>0</v>
      </c>
      <c r="R4678" s="344">
        <v>16.88</v>
      </c>
    </row>
    <row r="4679" spans="1:18">
      <c r="A4679" s="296">
        <v>4413026</v>
      </c>
      <c r="B4679" s="343" t="s">
        <v>4709</v>
      </c>
      <c r="C4679" s="296" t="s">
        <v>1461</v>
      </c>
      <c r="D4679" s="344">
        <v>265.23</v>
      </c>
      <c r="E4679" s="360">
        <v>0</v>
      </c>
      <c r="F4679" s="344">
        <v>32.11</v>
      </c>
      <c r="G4679" s="360">
        <v>0</v>
      </c>
      <c r="H4679" s="344">
        <v>31.15</v>
      </c>
      <c r="I4679" s="360">
        <v>0</v>
      </c>
      <c r="J4679" s="344">
        <v>27.66</v>
      </c>
      <c r="K4679" s="360">
        <v>0</v>
      </c>
      <c r="L4679" s="344">
        <v>27.87</v>
      </c>
      <c r="M4679" s="360">
        <v>0</v>
      </c>
      <c r="N4679" s="344">
        <v>29.88</v>
      </c>
      <c r="O4679" s="360">
        <v>5.6599999999999998E-2</v>
      </c>
      <c r="P4679" s="344">
        <v>37.76</v>
      </c>
      <c r="Q4679" s="360">
        <v>0</v>
      </c>
      <c r="R4679" s="344">
        <v>29.35</v>
      </c>
    </row>
    <row r="4680" spans="1:18">
      <c r="A4680" s="296">
        <v>4413996</v>
      </c>
      <c r="B4680" s="343" t="s">
        <v>4710</v>
      </c>
      <c r="C4680" s="296" t="s">
        <v>1461</v>
      </c>
      <c r="D4680" s="344">
        <v>10.050000000000001</v>
      </c>
      <c r="E4680" s="360">
        <v>0</v>
      </c>
      <c r="F4680" s="344">
        <v>495.86</v>
      </c>
      <c r="G4680" s="360">
        <v>0</v>
      </c>
      <c r="H4680" s="344">
        <v>463.29</v>
      </c>
      <c r="I4680" s="360">
        <v>0</v>
      </c>
      <c r="J4680" s="344">
        <v>420.39</v>
      </c>
      <c r="K4680" s="360">
        <v>0</v>
      </c>
      <c r="L4680" s="344">
        <v>417.35</v>
      </c>
      <c r="M4680" s="360">
        <v>0</v>
      </c>
      <c r="N4680" s="344">
        <v>455.79</v>
      </c>
      <c r="O4680" s="360">
        <v>3.5700000000000003E-2</v>
      </c>
      <c r="P4680" s="344">
        <v>591.77</v>
      </c>
      <c r="Q4680" s="360">
        <v>0</v>
      </c>
      <c r="R4680" s="344">
        <v>431.73</v>
      </c>
    </row>
    <row r="4681" spans="1:18">
      <c r="A4681" s="296">
        <v>4413942</v>
      </c>
      <c r="B4681" s="343" t="s">
        <v>4711</v>
      </c>
      <c r="C4681" s="296" t="s">
        <v>222</v>
      </c>
      <c r="D4681" s="344">
        <v>2.0099999999999998</v>
      </c>
      <c r="E4681" s="360">
        <v>0</v>
      </c>
      <c r="F4681" s="344">
        <v>747.46</v>
      </c>
      <c r="G4681" s="360">
        <v>0</v>
      </c>
      <c r="H4681" s="344">
        <v>682.72</v>
      </c>
      <c r="I4681" s="360">
        <v>0</v>
      </c>
      <c r="J4681" s="344">
        <v>629.07000000000005</v>
      </c>
      <c r="K4681" s="360">
        <v>0</v>
      </c>
      <c r="L4681" s="344">
        <v>618.25</v>
      </c>
      <c r="M4681" s="360">
        <v>0</v>
      </c>
      <c r="N4681" s="344">
        <v>682.01</v>
      </c>
      <c r="O4681" s="360">
        <v>3.6600000000000001E-2</v>
      </c>
      <c r="P4681" s="344">
        <v>896.81</v>
      </c>
      <c r="Q4681" s="360">
        <v>0</v>
      </c>
      <c r="R4681" s="344">
        <v>634.07000000000005</v>
      </c>
    </row>
    <row r="4682" spans="1:18">
      <c r="A4682" s="296">
        <v>4413018</v>
      </c>
      <c r="B4682" s="343" t="s">
        <v>4712</v>
      </c>
      <c r="C4682" s="296" t="s">
        <v>113</v>
      </c>
      <c r="D4682" s="344">
        <v>13.11</v>
      </c>
      <c r="E4682" s="360">
        <v>0</v>
      </c>
      <c r="F4682" s="344">
        <v>1197.53</v>
      </c>
      <c r="G4682" s="360">
        <v>0</v>
      </c>
      <c r="H4682" s="344">
        <v>1075.32</v>
      </c>
      <c r="I4682" s="360">
        <v>0</v>
      </c>
      <c r="J4682" s="344">
        <v>1001.66</v>
      </c>
      <c r="K4682" s="360">
        <v>0</v>
      </c>
      <c r="L4682" s="344">
        <v>977.34</v>
      </c>
      <c r="M4682" s="360">
        <v>0</v>
      </c>
      <c r="N4682" s="344">
        <v>1086.72</v>
      </c>
      <c r="O4682" s="360">
        <v>3.2300000000000002E-2</v>
      </c>
      <c r="P4682" s="344">
        <v>1444.2</v>
      </c>
      <c r="Q4682" s="360">
        <v>0</v>
      </c>
      <c r="R4682" s="344">
        <v>994.73</v>
      </c>
    </row>
    <row r="4683" spans="1:18">
      <c r="A4683" s="296">
        <v>4413905</v>
      </c>
      <c r="B4683" s="343" t="s">
        <v>4713</v>
      </c>
      <c r="C4683" s="296" t="s">
        <v>1461</v>
      </c>
      <c r="D4683" s="344">
        <v>6.84</v>
      </c>
      <c r="E4683" s="360">
        <v>0</v>
      </c>
      <c r="F4683" s="344">
        <v>1604.44</v>
      </c>
      <c r="G4683" s="360">
        <v>0</v>
      </c>
      <c r="H4683" s="344">
        <v>1430.37</v>
      </c>
      <c r="I4683" s="360">
        <v>0</v>
      </c>
      <c r="J4683" s="344">
        <v>1337.27</v>
      </c>
      <c r="K4683" s="360">
        <v>0</v>
      </c>
      <c r="L4683" s="344">
        <v>1301.45</v>
      </c>
      <c r="M4683" s="360">
        <v>0</v>
      </c>
      <c r="N4683" s="344">
        <v>1452.67</v>
      </c>
      <c r="O4683" s="360">
        <v>2.4199999999999999E-2</v>
      </c>
      <c r="P4683" s="344">
        <v>1942.16</v>
      </c>
      <c r="Q4683" s="360">
        <v>0</v>
      </c>
      <c r="R4683" s="344">
        <v>1318.55</v>
      </c>
    </row>
    <row r="4684" spans="1:18">
      <c r="A4684" s="296">
        <v>4413987</v>
      </c>
      <c r="B4684" s="343" t="s">
        <v>4714</v>
      </c>
      <c r="C4684" s="296" t="s">
        <v>1461</v>
      </c>
      <c r="D4684" s="344">
        <v>0.36</v>
      </c>
      <c r="E4684" s="360">
        <v>0</v>
      </c>
      <c r="F4684" s="344">
        <v>2572.3200000000002</v>
      </c>
      <c r="G4684" s="360">
        <v>0</v>
      </c>
      <c r="H4684" s="344">
        <v>2274.9</v>
      </c>
      <c r="I4684" s="360">
        <v>0</v>
      </c>
      <c r="J4684" s="344">
        <v>2135.54</v>
      </c>
      <c r="K4684" s="360">
        <v>0</v>
      </c>
      <c r="L4684" s="344">
        <v>2072.39</v>
      </c>
      <c r="M4684" s="360">
        <v>0</v>
      </c>
      <c r="N4684" s="344">
        <v>2323.13</v>
      </c>
      <c r="O4684" s="360">
        <v>1.5100000000000001E-2</v>
      </c>
      <c r="P4684" s="344">
        <v>3126.6</v>
      </c>
      <c r="Q4684" s="360">
        <v>0</v>
      </c>
      <c r="R4684" s="344">
        <v>2088.7800000000002</v>
      </c>
    </row>
    <row r="4685" spans="1:18">
      <c r="A4685" s="296">
        <v>4413995</v>
      </c>
      <c r="B4685" s="343" t="s">
        <v>4715</v>
      </c>
      <c r="C4685" s="296" t="s">
        <v>1461</v>
      </c>
      <c r="D4685" s="344">
        <v>2.96</v>
      </c>
      <c r="E4685" s="360"/>
      <c r="F4685" s="344">
        <v>0</v>
      </c>
      <c r="G4685" s="360"/>
      <c r="H4685" s="344">
        <v>0</v>
      </c>
      <c r="I4685" s="360"/>
      <c r="J4685" s="344">
        <v>0</v>
      </c>
      <c r="K4685" s="360"/>
      <c r="L4685" s="344">
        <v>0</v>
      </c>
      <c r="M4685" s="360"/>
      <c r="N4685" s="344">
        <v>0</v>
      </c>
      <c r="O4685" s="360"/>
      <c r="P4685" s="344">
        <v>0</v>
      </c>
      <c r="Q4685" s="360"/>
      <c r="R4685" s="344">
        <v>0</v>
      </c>
    </row>
    <row r="4686" spans="1:18">
      <c r="A4686" s="296">
        <v>4413994</v>
      </c>
      <c r="B4686" s="343" t="s">
        <v>4716</v>
      </c>
      <c r="C4686" s="296" t="s">
        <v>105</v>
      </c>
      <c r="D4686" s="344">
        <v>679.03</v>
      </c>
      <c r="E4686" s="360"/>
      <c r="F4686" s="344">
        <v>0</v>
      </c>
      <c r="G4686" s="360"/>
      <c r="H4686" s="344">
        <v>0</v>
      </c>
      <c r="I4686" s="360"/>
      <c r="J4686" s="344">
        <v>0</v>
      </c>
      <c r="K4686" s="360"/>
      <c r="L4686" s="344">
        <v>0</v>
      </c>
      <c r="M4686" s="360"/>
      <c r="N4686" s="344">
        <v>0</v>
      </c>
      <c r="O4686" s="360"/>
      <c r="P4686" s="344">
        <v>0</v>
      </c>
      <c r="Q4686" s="360"/>
      <c r="R4686" s="344">
        <v>0</v>
      </c>
    </row>
    <row r="4687" spans="1:18">
      <c r="A4687" s="296">
        <v>4413200</v>
      </c>
      <c r="B4687" s="343" t="s">
        <v>4717</v>
      </c>
      <c r="C4687" s="296" t="s">
        <v>1461</v>
      </c>
      <c r="D4687" s="344">
        <v>18.7</v>
      </c>
      <c r="E4687" s="360">
        <v>0</v>
      </c>
      <c r="F4687" s="344">
        <v>83.75</v>
      </c>
      <c r="G4687" s="360">
        <v>0</v>
      </c>
      <c r="H4687" s="344">
        <v>75.510000000000005</v>
      </c>
      <c r="I4687" s="360">
        <v>0</v>
      </c>
      <c r="J4687" s="344">
        <v>70.209999999999994</v>
      </c>
      <c r="K4687" s="360">
        <v>0</v>
      </c>
      <c r="L4687" s="344">
        <v>68.599999999999994</v>
      </c>
      <c r="M4687" s="360">
        <v>0</v>
      </c>
      <c r="N4687" s="344">
        <v>76.09</v>
      </c>
      <c r="O4687" s="360">
        <v>3.9399999999999998E-2</v>
      </c>
      <c r="P4687" s="344">
        <v>100.73</v>
      </c>
      <c r="Q4687" s="360">
        <v>0</v>
      </c>
      <c r="R4687" s="344">
        <v>70.03</v>
      </c>
    </row>
    <row r="4688" spans="1:18">
      <c r="A4688" s="296">
        <v>4413990</v>
      </c>
      <c r="B4688" s="343" t="s">
        <v>4718</v>
      </c>
      <c r="C4688" s="296" t="s">
        <v>26</v>
      </c>
      <c r="D4688" s="344">
        <v>33.299999999999997</v>
      </c>
      <c r="E4688" s="360">
        <v>0</v>
      </c>
      <c r="F4688" s="344">
        <v>85.7</v>
      </c>
      <c r="G4688" s="360">
        <v>0</v>
      </c>
      <c r="H4688" s="344">
        <v>78.08</v>
      </c>
      <c r="I4688" s="360">
        <v>0</v>
      </c>
      <c r="J4688" s="344">
        <v>72.09</v>
      </c>
      <c r="K4688" s="360">
        <v>0</v>
      </c>
      <c r="L4688" s="344">
        <v>70.760000000000005</v>
      </c>
      <c r="M4688" s="360">
        <v>0</v>
      </c>
      <c r="N4688" s="344">
        <v>78.13</v>
      </c>
      <c r="O4688" s="360">
        <v>3.8399999999999997E-2</v>
      </c>
      <c r="P4688" s="344">
        <v>102.85</v>
      </c>
      <c r="Q4688" s="360">
        <v>0</v>
      </c>
      <c r="R4688" s="344">
        <v>72.53</v>
      </c>
    </row>
    <row r="4689" spans="1:18">
      <c r="A4689" s="296">
        <v>4413989</v>
      </c>
      <c r="B4689" s="343" t="s">
        <v>4719</v>
      </c>
      <c r="C4689" s="296" t="s">
        <v>26</v>
      </c>
      <c r="D4689" s="344">
        <v>40.21</v>
      </c>
      <c r="E4689" s="360">
        <v>0</v>
      </c>
      <c r="F4689" s="344">
        <v>89.64</v>
      </c>
      <c r="G4689" s="360">
        <v>0</v>
      </c>
      <c r="H4689" s="344">
        <v>82.81</v>
      </c>
      <c r="I4689" s="360">
        <v>0</v>
      </c>
      <c r="J4689" s="344">
        <v>75.849999999999994</v>
      </c>
      <c r="K4689" s="360">
        <v>0</v>
      </c>
      <c r="L4689" s="344">
        <v>74.87</v>
      </c>
      <c r="M4689" s="360">
        <v>0</v>
      </c>
      <c r="N4689" s="344">
        <v>82.11</v>
      </c>
      <c r="O4689" s="360">
        <v>4.7899999999999998E-2</v>
      </c>
      <c r="P4689" s="344">
        <v>106.99</v>
      </c>
      <c r="Q4689" s="360">
        <v>0</v>
      </c>
      <c r="R4689" s="344">
        <v>77.28</v>
      </c>
    </row>
    <row r="4690" spans="1:18">
      <c r="A4690" s="296">
        <v>4413951</v>
      </c>
      <c r="B4690" s="343" t="s">
        <v>4720</v>
      </c>
      <c r="C4690" s="296" t="s">
        <v>26</v>
      </c>
      <c r="D4690" s="344">
        <v>49.56</v>
      </c>
      <c r="E4690" s="360">
        <v>0</v>
      </c>
      <c r="F4690" s="344">
        <v>89.64</v>
      </c>
      <c r="G4690" s="360">
        <v>0</v>
      </c>
      <c r="H4690" s="344">
        <v>82.81</v>
      </c>
      <c r="I4690" s="360">
        <v>0</v>
      </c>
      <c r="J4690" s="344">
        <v>75.849999999999994</v>
      </c>
      <c r="K4690" s="360">
        <v>0</v>
      </c>
      <c r="L4690" s="344">
        <v>74.87</v>
      </c>
      <c r="M4690" s="360">
        <v>0</v>
      </c>
      <c r="N4690" s="344">
        <v>82.11</v>
      </c>
      <c r="O4690" s="360">
        <v>4.7899999999999998E-2</v>
      </c>
      <c r="P4690" s="344">
        <v>106.99</v>
      </c>
      <c r="Q4690" s="360">
        <v>0</v>
      </c>
      <c r="R4690" s="344">
        <v>77.28</v>
      </c>
    </row>
    <row r="4691" spans="1:18">
      <c r="A4691" s="296">
        <v>4413950</v>
      </c>
      <c r="B4691" s="343" t="s">
        <v>4721</v>
      </c>
      <c r="C4691" s="296" t="s">
        <v>26</v>
      </c>
      <c r="D4691" s="344">
        <v>99.4</v>
      </c>
      <c r="E4691" s="360">
        <v>0</v>
      </c>
      <c r="F4691" s="344">
        <v>94.41</v>
      </c>
      <c r="G4691" s="360">
        <v>0</v>
      </c>
      <c r="H4691" s="344">
        <v>88.68</v>
      </c>
      <c r="I4691" s="360">
        <v>0</v>
      </c>
      <c r="J4691" s="344">
        <v>80.400000000000006</v>
      </c>
      <c r="K4691" s="360">
        <v>0</v>
      </c>
      <c r="L4691" s="344">
        <v>79.900000000000006</v>
      </c>
      <c r="M4691" s="360">
        <v>0</v>
      </c>
      <c r="N4691" s="344">
        <v>86.94</v>
      </c>
      <c r="O4691" s="360">
        <v>5.3800000000000001E-2</v>
      </c>
      <c r="P4691" s="344">
        <v>112</v>
      </c>
      <c r="Q4691" s="360">
        <v>0</v>
      </c>
      <c r="R4691" s="344">
        <v>83.12</v>
      </c>
    </row>
    <row r="4692" spans="1:18">
      <c r="A4692" s="296">
        <v>4413949</v>
      </c>
      <c r="B4692" s="343" t="s">
        <v>4722</v>
      </c>
      <c r="C4692" s="296" t="s">
        <v>26</v>
      </c>
      <c r="D4692" s="344">
        <v>226.12</v>
      </c>
      <c r="E4692" s="360">
        <v>0</v>
      </c>
      <c r="F4692" s="344">
        <v>101.75</v>
      </c>
      <c r="G4692" s="360">
        <v>0</v>
      </c>
      <c r="H4692" s="344">
        <v>98.18</v>
      </c>
      <c r="I4692" s="360">
        <v>0</v>
      </c>
      <c r="J4692" s="344">
        <v>87.45</v>
      </c>
      <c r="K4692" s="360">
        <v>0</v>
      </c>
      <c r="L4692" s="344">
        <v>87.92</v>
      </c>
      <c r="M4692" s="360">
        <v>0</v>
      </c>
      <c r="N4692" s="344">
        <v>94.54</v>
      </c>
      <c r="O4692" s="360">
        <v>5.3600000000000002E-2</v>
      </c>
      <c r="P4692" s="344">
        <v>119.89</v>
      </c>
      <c r="Q4692" s="360">
        <v>0</v>
      </c>
      <c r="R4692" s="344">
        <v>92.36</v>
      </c>
    </row>
    <row r="4693" spans="1:18">
      <c r="A4693" s="296">
        <v>4413948</v>
      </c>
      <c r="B4693" s="343" t="s">
        <v>4723</v>
      </c>
      <c r="C4693" s="296" t="s">
        <v>26</v>
      </c>
      <c r="D4693" s="344">
        <v>49.45</v>
      </c>
      <c r="E4693" s="360">
        <v>0</v>
      </c>
      <c r="F4693" s="344">
        <v>111.28</v>
      </c>
      <c r="G4693" s="360">
        <v>0</v>
      </c>
      <c r="H4693" s="344">
        <v>110.25</v>
      </c>
      <c r="I4693" s="360">
        <v>0</v>
      </c>
      <c r="J4693" s="344">
        <v>96.55</v>
      </c>
      <c r="K4693" s="360">
        <v>0</v>
      </c>
      <c r="L4693" s="344">
        <v>98.2</v>
      </c>
      <c r="M4693" s="360">
        <v>0</v>
      </c>
      <c r="N4693" s="344">
        <v>104.31</v>
      </c>
      <c r="O4693" s="360">
        <v>5.7500000000000002E-2</v>
      </c>
      <c r="P4693" s="344">
        <v>130.07</v>
      </c>
      <c r="Q4693" s="360">
        <v>0</v>
      </c>
      <c r="R4693" s="344">
        <v>104.24</v>
      </c>
    </row>
    <row r="4694" spans="1:18">
      <c r="A4694" s="296">
        <v>4413947</v>
      </c>
      <c r="B4694" s="343" t="s">
        <v>4724</v>
      </c>
      <c r="C4694" s="296" t="s">
        <v>26</v>
      </c>
      <c r="D4694" s="344">
        <v>85.12</v>
      </c>
      <c r="E4694" s="360">
        <v>0</v>
      </c>
      <c r="F4694" s="344">
        <v>107.46</v>
      </c>
      <c r="G4694" s="360">
        <v>0</v>
      </c>
      <c r="H4694" s="344">
        <v>98.36</v>
      </c>
      <c r="I4694" s="360">
        <v>0</v>
      </c>
      <c r="J4694" s="344">
        <v>90.55</v>
      </c>
      <c r="K4694" s="360">
        <v>0</v>
      </c>
      <c r="L4694" s="344">
        <v>89.06</v>
      </c>
      <c r="M4694" s="360">
        <v>0</v>
      </c>
      <c r="N4694" s="344">
        <v>98.13</v>
      </c>
      <c r="O4694" s="360">
        <v>0.04</v>
      </c>
      <c r="P4694" s="344">
        <v>128.80000000000001</v>
      </c>
      <c r="Q4694" s="360">
        <v>0</v>
      </c>
      <c r="R4694" s="344">
        <v>91.46</v>
      </c>
    </row>
    <row r="4695" spans="1:18">
      <c r="A4695" s="296">
        <v>4413946</v>
      </c>
      <c r="B4695" s="343" t="s">
        <v>4725</v>
      </c>
      <c r="C4695" s="296" t="s">
        <v>26</v>
      </c>
      <c r="D4695" s="344">
        <v>115.37</v>
      </c>
      <c r="E4695" s="360">
        <v>0</v>
      </c>
      <c r="F4695" s="344">
        <v>180.84</v>
      </c>
      <c r="G4695" s="360">
        <v>0</v>
      </c>
      <c r="H4695" s="344">
        <v>175.93</v>
      </c>
      <c r="I4695" s="360">
        <v>0</v>
      </c>
      <c r="J4695" s="344">
        <v>155.72999999999999</v>
      </c>
      <c r="K4695" s="360">
        <v>0</v>
      </c>
      <c r="L4695" s="344">
        <v>157.22999999999999</v>
      </c>
      <c r="M4695" s="360">
        <v>0</v>
      </c>
      <c r="N4695" s="344">
        <v>168.48</v>
      </c>
      <c r="O4695" s="360">
        <v>4.9299999999999997E-2</v>
      </c>
      <c r="P4695" s="344">
        <v>212.88</v>
      </c>
      <c r="Q4695" s="360">
        <v>0</v>
      </c>
      <c r="R4695" s="344">
        <v>165.56</v>
      </c>
    </row>
    <row r="4696" spans="1:18">
      <c r="A4696" s="296">
        <v>4413952</v>
      </c>
      <c r="B4696" s="343" t="s">
        <v>4726</v>
      </c>
      <c r="C4696" s="296" t="s">
        <v>1461</v>
      </c>
      <c r="D4696" s="344">
        <v>68.39</v>
      </c>
      <c r="E4696" s="360"/>
      <c r="F4696" s="344">
        <v>0</v>
      </c>
      <c r="G4696" s="360"/>
      <c r="H4696" s="344">
        <v>0</v>
      </c>
      <c r="I4696" s="360"/>
      <c r="J4696" s="344">
        <v>0</v>
      </c>
      <c r="K4696" s="360"/>
      <c r="L4696" s="344">
        <v>0</v>
      </c>
      <c r="M4696" s="360"/>
      <c r="N4696" s="344">
        <v>0</v>
      </c>
      <c r="O4696" s="360"/>
      <c r="P4696" s="344">
        <v>0</v>
      </c>
      <c r="Q4696" s="360"/>
      <c r="R4696" s="344">
        <v>0</v>
      </c>
    </row>
    <row r="4697" spans="1:18">
      <c r="A4697" s="296">
        <v>4413012</v>
      </c>
      <c r="B4697" s="343" t="s">
        <v>4727</v>
      </c>
      <c r="C4697" s="296" t="s">
        <v>222</v>
      </c>
      <c r="D4697" s="344">
        <v>388.21</v>
      </c>
      <c r="E4697" s="360"/>
      <c r="F4697" s="344">
        <v>0</v>
      </c>
      <c r="G4697" s="360"/>
      <c r="H4697" s="344">
        <v>0</v>
      </c>
      <c r="I4697" s="360"/>
      <c r="J4697" s="344">
        <v>0</v>
      </c>
      <c r="K4697" s="360"/>
      <c r="L4697" s="344">
        <v>0</v>
      </c>
      <c r="M4697" s="360"/>
      <c r="N4697" s="344">
        <v>0</v>
      </c>
      <c r="O4697" s="360"/>
      <c r="P4697" s="344">
        <v>0</v>
      </c>
      <c r="Q4697" s="360"/>
      <c r="R4697" s="344">
        <v>0</v>
      </c>
    </row>
    <row r="4698" spans="1:18">
      <c r="A4698" s="296">
        <v>4413014</v>
      </c>
      <c r="B4698" s="343" t="s">
        <v>4728</v>
      </c>
      <c r="C4698" s="296" t="s">
        <v>1461</v>
      </c>
      <c r="D4698" s="344">
        <v>16.77</v>
      </c>
      <c r="E4698" s="360"/>
      <c r="F4698" s="344">
        <v>0</v>
      </c>
      <c r="G4698" s="360"/>
      <c r="H4698" s="344">
        <v>0</v>
      </c>
      <c r="I4698" s="360"/>
      <c r="J4698" s="344">
        <v>0</v>
      </c>
      <c r="K4698" s="360"/>
      <c r="L4698" s="344">
        <v>0</v>
      </c>
      <c r="M4698" s="360"/>
      <c r="N4698" s="344">
        <v>0</v>
      </c>
      <c r="O4698" s="360"/>
      <c r="P4698" s="344">
        <v>0</v>
      </c>
      <c r="Q4698" s="360"/>
      <c r="R4698" s="344">
        <v>0</v>
      </c>
    </row>
    <row r="4699" spans="1:18">
      <c r="A4699" s="296">
        <v>4413016</v>
      </c>
      <c r="B4699" s="343" t="s">
        <v>4729</v>
      </c>
      <c r="C4699" s="296" t="s">
        <v>1461</v>
      </c>
      <c r="D4699" s="344">
        <v>10.46</v>
      </c>
      <c r="E4699" s="360"/>
      <c r="F4699" s="344">
        <v>0</v>
      </c>
      <c r="G4699" s="360"/>
      <c r="H4699" s="344">
        <v>0</v>
      </c>
      <c r="I4699" s="360"/>
      <c r="J4699" s="344">
        <v>0</v>
      </c>
      <c r="K4699" s="360"/>
      <c r="L4699" s="344">
        <v>0</v>
      </c>
      <c r="M4699" s="360"/>
      <c r="N4699" s="344">
        <v>0</v>
      </c>
      <c r="O4699" s="360"/>
      <c r="P4699" s="344">
        <v>0</v>
      </c>
      <c r="Q4699" s="360"/>
      <c r="R4699" s="344">
        <v>0</v>
      </c>
    </row>
    <row r="4700" spans="1:18">
      <c r="A4700" s="296">
        <v>4413984</v>
      </c>
      <c r="B4700" s="343" t="s">
        <v>4730</v>
      </c>
      <c r="C4700" s="296" t="s">
        <v>222</v>
      </c>
      <c r="D4700" s="344">
        <v>3.92</v>
      </c>
      <c r="E4700" s="360"/>
      <c r="F4700" s="344">
        <v>0</v>
      </c>
      <c r="G4700" s="360"/>
      <c r="H4700" s="344">
        <v>0</v>
      </c>
      <c r="I4700" s="360"/>
      <c r="J4700" s="344">
        <v>0</v>
      </c>
      <c r="K4700" s="360"/>
      <c r="L4700" s="344">
        <v>0</v>
      </c>
      <c r="M4700" s="360"/>
      <c r="N4700" s="344">
        <v>0</v>
      </c>
      <c r="O4700" s="360"/>
      <c r="P4700" s="344">
        <v>0</v>
      </c>
      <c r="Q4700" s="360"/>
      <c r="R4700" s="344">
        <v>0</v>
      </c>
    </row>
    <row r="4701" spans="1:18">
      <c r="A4701" s="296">
        <v>4413986</v>
      </c>
      <c r="B4701" s="343" t="s">
        <v>4731</v>
      </c>
      <c r="C4701" s="296" t="s">
        <v>1461</v>
      </c>
      <c r="D4701" s="344">
        <v>7.0000000000000007E-2</v>
      </c>
      <c r="E4701" s="360"/>
      <c r="F4701" s="344">
        <v>0</v>
      </c>
      <c r="G4701" s="360"/>
      <c r="H4701" s="344">
        <v>0</v>
      </c>
      <c r="I4701" s="360"/>
      <c r="J4701" s="344">
        <v>0</v>
      </c>
      <c r="K4701" s="360"/>
      <c r="L4701" s="344">
        <v>0</v>
      </c>
      <c r="M4701" s="360"/>
      <c r="N4701" s="344">
        <v>0</v>
      </c>
      <c r="O4701" s="360"/>
      <c r="P4701" s="344">
        <v>0</v>
      </c>
      <c r="Q4701" s="360"/>
      <c r="R4701" s="344">
        <v>0</v>
      </c>
    </row>
    <row r="4702" spans="1:18">
      <c r="A4702" s="296">
        <v>4413985</v>
      </c>
      <c r="B4702" s="343" t="s">
        <v>4732</v>
      </c>
      <c r="C4702" s="296" t="s">
        <v>1461</v>
      </c>
      <c r="D4702" s="344">
        <v>22.46</v>
      </c>
      <c r="E4702" s="360"/>
      <c r="F4702" s="344">
        <v>0</v>
      </c>
      <c r="G4702" s="360"/>
      <c r="H4702" s="344">
        <v>0</v>
      </c>
      <c r="I4702" s="360"/>
      <c r="J4702" s="344">
        <v>0</v>
      </c>
      <c r="K4702" s="360"/>
      <c r="L4702" s="344">
        <v>0</v>
      </c>
      <c r="M4702" s="360"/>
      <c r="N4702" s="344">
        <v>0</v>
      </c>
      <c r="O4702" s="360"/>
      <c r="P4702" s="344">
        <v>0</v>
      </c>
      <c r="Q4702" s="360"/>
      <c r="R4702" s="344">
        <v>0</v>
      </c>
    </row>
    <row r="4703" spans="1:18">
      <c r="A4703" s="296">
        <v>4413017</v>
      </c>
      <c r="B4703" s="343" t="s">
        <v>4733</v>
      </c>
      <c r="C4703" s="296" t="s">
        <v>105</v>
      </c>
      <c r="D4703" s="344">
        <v>63.81</v>
      </c>
      <c r="E4703" s="360"/>
      <c r="F4703" s="344">
        <v>0</v>
      </c>
      <c r="G4703" s="360"/>
      <c r="H4703" s="344">
        <v>0</v>
      </c>
      <c r="I4703" s="360"/>
      <c r="J4703" s="344">
        <v>0</v>
      </c>
      <c r="K4703" s="360"/>
      <c r="L4703" s="344">
        <v>0</v>
      </c>
      <c r="M4703" s="360"/>
      <c r="N4703" s="344">
        <v>0</v>
      </c>
      <c r="O4703" s="360"/>
      <c r="P4703" s="344">
        <v>0</v>
      </c>
      <c r="Q4703" s="360"/>
      <c r="R4703" s="344">
        <v>0</v>
      </c>
    </row>
    <row r="4704" spans="1:18">
      <c r="A4704" s="296">
        <v>4415673</v>
      </c>
      <c r="B4704" s="343" t="s">
        <v>4734</v>
      </c>
      <c r="C4704" s="296" t="s">
        <v>1461</v>
      </c>
      <c r="D4704" s="344">
        <v>8.0500000000000007</v>
      </c>
      <c r="E4704" s="360"/>
      <c r="F4704" s="344">
        <v>0</v>
      </c>
      <c r="G4704" s="360"/>
      <c r="H4704" s="344">
        <v>0</v>
      </c>
      <c r="I4704" s="360"/>
      <c r="J4704" s="344">
        <v>0</v>
      </c>
      <c r="K4704" s="360"/>
      <c r="L4704" s="344">
        <v>0</v>
      </c>
      <c r="M4704" s="360"/>
      <c r="N4704" s="344">
        <v>0</v>
      </c>
      <c r="O4704" s="360"/>
      <c r="P4704" s="344">
        <v>0</v>
      </c>
      <c r="Q4704" s="360"/>
      <c r="R4704" s="344">
        <v>0</v>
      </c>
    </row>
    <row r="4705" spans="1:18">
      <c r="A4705" s="296">
        <v>4415684</v>
      </c>
      <c r="B4705" s="343" t="s">
        <v>4735</v>
      </c>
      <c r="C4705" s="296" t="s">
        <v>1461</v>
      </c>
      <c r="D4705" s="344">
        <v>4.54</v>
      </c>
      <c r="E4705" s="360"/>
      <c r="F4705" s="344">
        <v>0</v>
      </c>
      <c r="G4705" s="360"/>
      <c r="H4705" s="344">
        <v>0</v>
      </c>
      <c r="I4705" s="360"/>
      <c r="J4705" s="344">
        <v>0</v>
      </c>
      <c r="K4705" s="360"/>
      <c r="L4705" s="344">
        <v>0</v>
      </c>
      <c r="M4705" s="360"/>
      <c r="N4705" s="344">
        <v>0</v>
      </c>
      <c r="O4705" s="360"/>
      <c r="P4705" s="344">
        <v>0</v>
      </c>
      <c r="Q4705" s="360"/>
      <c r="R4705" s="344">
        <v>0</v>
      </c>
    </row>
    <row r="4706" spans="1:18">
      <c r="A4706" s="296">
        <v>4413993</v>
      </c>
      <c r="B4706" s="343" t="s">
        <v>4736</v>
      </c>
      <c r="C4706" s="296" t="s">
        <v>1461</v>
      </c>
      <c r="D4706" s="344">
        <v>0.54</v>
      </c>
      <c r="E4706" s="360"/>
      <c r="F4706" s="344">
        <v>0</v>
      </c>
      <c r="G4706" s="360"/>
      <c r="H4706" s="344">
        <v>0</v>
      </c>
      <c r="I4706" s="360"/>
      <c r="J4706" s="344">
        <v>0</v>
      </c>
      <c r="K4706" s="360"/>
      <c r="L4706" s="344">
        <v>0</v>
      </c>
      <c r="M4706" s="360"/>
      <c r="N4706" s="344">
        <v>0</v>
      </c>
      <c r="O4706" s="360"/>
      <c r="P4706" s="344">
        <v>0</v>
      </c>
      <c r="Q4706" s="360"/>
      <c r="R4706" s="344">
        <v>0</v>
      </c>
    </row>
    <row r="4707" spans="1:18">
      <c r="A4707" s="296">
        <v>4507754</v>
      </c>
      <c r="B4707" s="343" t="s">
        <v>4737</v>
      </c>
      <c r="C4707" s="296" t="s">
        <v>26</v>
      </c>
      <c r="D4707" s="344">
        <v>858.68</v>
      </c>
      <c r="E4707" s="360">
        <v>0.89370000000000005</v>
      </c>
      <c r="F4707" s="344">
        <v>487.32</v>
      </c>
      <c r="G4707" s="360">
        <v>0</v>
      </c>
      <c r="H4707" s="344">
        <v>357.06</v>
      </c>
      <c r="I4707" s="360">
        <v>0.87960000000000005</v>
      </c>
      <c r="J4707" s="344">
        <v>425.12</v>
      </c>
      <c r="K4707" s="360">
        <v>0</v>
      </c>
      <c r="L4707" s="344">
        <v>370.3</v>
      </c>
      <c r="M4707" s="360">
        <v>0</v>
      </c>
      <c r="N4707" s="344">
        <v>384.17</v>
      </c>
      <c r="O4707" s="360">
        <v>0</v>
      </c>
      <c r="P4707" s="344">
        <v>340.52</v>
      </c>
      <c r="Q4707" s="360">
        <v>0</v>
      </c>
      <c r="R4707" s="344">
        <v>371.28</v>
      </c>
    </row>
    <row r="4708" spans="1:18">
      <c r="A4708" s="296">
        <v>4507738</v>
      </c>
      <c r="B4708" s="343" t="s">
        <v>4738</v>
      </c>
      <c r="C4708" s="296" t="s">
        <v>26</v>
      </c>
      <c r="D4708" s="344">
        <v>1166.45</v>
      </c>
      <c r="E4708" s="360">
        <v>0.91320000000000001</v>
      </c>
      <c r="F4708" s="344">
        <v>673.5</v>
      </c>
      <c r="G4708" s="360">
        <v>0</v>
      </c>
      <c r="H4708" s="344">
        <v>488.17</v>
      </c>
      <c r="I4708" s="360">
        <v>0.90159999999999996</v>
      </c>
      <c r="J4708" s="344">
        <v>586.23</v>
      </c>
      <c r="K4708" s="360">
        <v>0</v>
      </c>
      <c r="L4708" s="344">
        <v>508.37</v>
      </c>
      <c r="M4708" s="360">
        <v>0</v>
      </c>
      <c r="N4708" s="344">
        <v>528.47</v>
      </c>
      <c r="O4708" s="360">
        <v>0</v>
      </c>
      <c r="P4708" s="344">
        <v>466.68</v>
      </c>
      <c r="Q4708" s="360">
        <v>0</v>
      </c>
      <c r="R4708" s="344">
        <v>508.89</v>
      </c>
    </row>
    <row r="4709" spans="1:18">
      <c r="A4709" s="296">
        <v>4507755</v>
      </c>
      <c r="B4709" s="343" t="s">
        <v>4739</v>
      </c>
      <c r="C4709" s="296" t="s">
        <v>26</v>
      </c>
      <c r="D4709" s="344">
        <v>993.79</v>
      </c>
      <c r="E4709" s="360">
        <v>0.91520000000000001</v>
      </c>
      <c r="F4709" s="344">
        <v>706.63</v>
      </c>
      <c r="G4709" s="360">
        <v>0</v>
      </c>
      <c r="H4709" s="344">
        <v>511.48</v>
      </c>
      <c r="I4709" s="360">
        <v>0.90429999999999999</v>
      </c>
      <c r="J4709" s="344">
        <v>615.03</v>
      </c>
      <c r="K4709" s="360">
        <v>0</v>
      </c>
      <c r="L4709" s="344">
        <v>532.99</v>
      </c>
      <c r="M4709" s="360">
        <v>0</v>
      </c>
      <c r="N4709" s="344">
        <v>554.17999999999995</v>
      </c>
      <c r="O4709" s="360">
        <v>0</v>
      </c>
      <c r="P4709" s="344">
        <v>489.23</v>
      </c>
      <c r="Q4709" s="360">
        <v>0</v>
      </c>
      <c r="R4709" s="344">
        <v>533.26</v>
      </c>
    </row>
    <row r="4710" spans="1:18">
      <c r="A4710" s="296">
        <v>4507756</v>
      </c>
      <c r="B4710" s="343" t="s">
        <v>4740</v>
      </c>
      <c r="C4710" s="296" t="s">
        <v>26</v>
      </c>
      <c r="D4710" s="344">
        <v>1322.36</v>
      </c>
      <c r="E4710" s="360">
        <v>0.90939999999999999</v>
      </c>
      <c r="F4710" s="344">
        <v>813.32</v>
      </c>
      <c r="G4710" s="360">
        <v>0</v>
      </c>
      <c r="H4710" s="344">
        <v>590.26</v>
      </c>
      <c r="I4710" s="360">
        <v>0.89859999999999995</v>
      </c>
      <c r="J4710" s="344">
        <v>708.58</v>
      </c>
      <c r="K4710" s="360">
        <v>0</v>
      </c>
      <c r="L4710" s="344">
        <v>614.62</v>
      </c>
      <c r="M4710" s="360">
        <v>0</v>
      </c>
      <c r="N4710" s="344">
        <v>638.66999999999996</v>
      </c>
      <c r="O4710" s="360">
        <v>0</v>
      </c>
      <c r="P4710" s="344">
        <v>564.5</v>
      </c>
      <c r="Q4710" s="360">
        <v>0</v>
      </c>
      <c r="R4710" s="344">
        <v>614.77</v>
      </c>
    </row>
    <row r="4711" spans="1:18">
      <c r="A4711" s="296">
        <v>4507757</v>
      </c>
      <c r="B4711" s="343" t="s">
        <v>4741</v>
      </c>
      <c r="C4711" s="296" t="s">
        <v>26</v>
      </c>
      <c r="D4711" s="344">
        <v>1522.07</v>
      </c>
      <c r="E4711" s="360">
        <v>0.95469999999999999</v>
      </c>
      <c r="F4711" s="344">
        <v>1665.79</v>
      </c>
      <c r="G4711" s="360">
        <v>0</v>
      </c>
      <c r="H4711" s="344">
        <v>1179.95</v>
      </c>
      <c r="I4711" s="360">
        <v>0.94910000000000005</v>
      </c>
      <c r="J4711" s="344">
        <v>1443.31</v>
      </c>
      <c r="K4711" s="360">
        <v>0</v>
      </c>
      <c r="L4711" s="344">
        <v>1239.74</v>
      </c>
      <c r="M4711" s="360">
        <v>0</v>
      </c>
      <c r="N4711" s="344">
        <v>1294.31</v>
      </c>
      <c r="O4711" s="360">
        <v>0</v>
      </c>
      <c r="P4711" s="344">
        <v>1133.99</v>
      </c>
      <c r="Q4711" s="360">
        <v>0</v>
      </c>
      <c r="R4711" s="344">
        <v>1236.5899999999999</v>
      </c>
    </row>
    <row r="4712" spans="1:18">
      <c r="A4712" s="296">
        <v>4507758</v>
      </c>
      <c r="B4712" s="343" t="s">
        <v>4742</v>
      </c>
      <c r="C4712" s="296" t="s">
        <v>26</v>
      </c>
      <c r="D4712" s="344">
        <v>1751.54</v>
      </c>
      <c r="E4712" s="360">
        <v>0.93640000000000001</v>
      </c>
      <c r="F4712" s="344">
        <v>1171.76</v>
      </c>
      <c r="G4712" s="360">
        <v>0</v>
      </c>
      <c r="H4712" s="344">
        <v>838.23</v>
      </c>
      <c r="I4712" s="360">
        <v>0.92849999999999999</v>
      </c>
      <c r="J4712" s="344">
        <v>1017.46</v>
      </c>
      <c r="K4712" s="360">
        <v>0</v>
      </c>
      <c r="L4712" s="344">
        <v>877.45</v>
      </c>
      <c r="M4712" s="360">
        <v>0</v>
      </c>
      <c r="N4712" s="344">
        <v>914.35</v>
      </c>
      <c r="O4712" s="360">
        <v>0</v>
      </c>
      <c r="P4712" s="344">
        <v>803.93</v>
      </c>
      <c r="Q4712" s="360">
        <v>0</v>
      </c>
      <c r="R4712" s="344">
        <v>876.29</v>
      </c>
    </row>
    <row r="4713" spans="1:18">
      <c r="A4713" s="296">
        <v>4507759</v>
      </c>
      <c r="B4713" s="343" t="s">
        <v>4743</v>
      </c>
      <c r="C4713" s="296" t="s">
        <v>26</v>
      </c>
      <c r="D4713" s="344">
        <v>1884.49</v>
      </c>
      <c r="E4713" s="360">
        <v>0.83189999999999997</v>
      </c>
      <c r="F4713" s="344">
        <v>668.61</v>
      </c>
      <c r="G4713" s="360">
        <v>0</v>
      </c>
      <c r="H4713" s="344">
        <v>512.33000000000004</v>
      </c>
      <c r="I4713" s="360">
        <v>0.79510000000000003</v>
      </c>
      <c r="J4713" s="344">
        <v>583.88</v>
      </c>
      <c r="K4713" s="360">
        <v>0</v>
      </c>
      <c r="L4713" s="344">
        <v>519.99</v>
      </c>
      <c r="M4713" s="360">
        <v>0</v>
      </c>
      <c r="N4713" s="344">
        <v>536.03</v>
      </c>
      <c r="O4713" s="360">
        <v>0</v>
      </c>
      <c r="P4713" s="344">
        <v>479.79</v>
      </c>
      <c r="Q4713" s="360">
        <v>0</v>
      </c>
      <c r="R4713" s="344">
        <v>531.13</v>
      </c>
    </row>
    <row r="4714" spans="1:18">
      <c r="A4714" s="296">
        <v>4507760</v>
      </c>
      <c r="B4714" s="343" t="s">
        <v>4744</v>
      </c>
      <c r="C4714" s="296" t="s">
        <v>26</v>
      </c>
      <c r="D4714" s="344">
        <v>2288.14</v>
      </c>
      <c r="E4714" s="360">
        <v>0</v>
      </c>
      <c r="F4714" s="344">
        <v>61.08</v>
      </c>
      <c r="G4714" s="360">
        <v>0</v>
      </c>
      <c r="H4714" s="344">
        <v>74.28</v>
      </c>
      <c r="I4714" s="360">
        <v>0</v>
      </c>
      <c r="J4714" s="344">
        <v>57</v>
      </c>
      <c r="K4714" s="360">
        <v>0</v>
      </c>
      <c r="L4714" s="344">
        <v>57.72</v>
      </c>
      <c r="M4714" s="360">
        <v>0</v>
      </c>
      <c r="N4714" s="344">
        <v>51.95</v>
      </c>
      <c r="O4714" s="360">
        <v>0</v>
      </c>
      <c r="P4714" s="344">
        <v>91.72</v>
      </c>
      <c r="Q4714" s="360">
        <v>0</v>
      </c>
      <c r="R4714" s="344">
        <v>61.95</v>
      </c>
    </row>
    <row r="4715" spans="1:18">
      <c r="A4715" s="296">
        <v>4507761</v>
      </c>
      <c r="B4715" s="343" t="s">
        <v>4745</v>
      </c>
      <c r="C4715" s="296" t="s">
        <v>26</v>
      </c>
      <c r="D4715" s="344">
        <v>2453.61</v>
      </c>
      <c r="E4715" s="360">
        <v>0</v>
      </c>
      <c r="F4715" s="344">
        <v>88.81</v>
      </c>
      <c r="G4715" s="360">
        <v>0</v>
      </c>
      <c r="H4715" s="344">
        <v>107.28</v>
      </c>
      <c r="I4715" s="360">
        <v>0</v>
      </c>
      <c r="J4715" s="344">
        <v>82.52</v>
      </c>
      <c r="K4715" s="360">
        <v>0</v>
      </c>
      <c r="L4715" s="344">
        <v>82.62</v>
      </c>
      <c r="M4715" s="360">
        <v>0</v>
      </c>
      <c r="N4715" s="344">
        <v>74.03</v>
      </c>
      <c r="O4715" s="360">
        <v>0</v>
      </c>
      <c r="P4715" s="344">
        <v>136.46</v>
      </c>
      <c r="Q4715" s="360">
        <v>0</v>
      </c>
      <c r="R4715" s="344">
        <v>88.25</v>
      </c>
    </row>
    <row r="4716" spans="1:18">
      <c r="A4716" s="296">
        <v>4507762</v>
      </c>
      <c r="B4716" s="343" t="s">
        <v>4746</v>
      </c>
      <c r="C4716" s="296" t="s">
        <v>26</v>
      </c>
      <c r="D4716" s="344">
        <v>2895.51</v>
      </c>
      <c r="E4716" s="360"/>
      <c r="F4716" s="344">
        <v>0</v>
      </c>
      <c r="G4716" s="360"/>
      <c r="H4716" s="344">
        <v>0</v>
      </c>
      <c r="I4716" s="360"/>
      <c r="J4716" s="344">
        <v>0</v>
      </c>
      <c r="K4716" s="360"/>
      <c r="L4716" s="344">
        <v>0</v>
      </c>
      <c r="M4716" s="360"/>
      <c r="N4716" s="344">
        <v>0</v>
      </c>
      <c r="O4716" s="360"/>
      <c r="P4716" s="344">
        <v>0</v>
      </c>
      <c r="Q4716" s="360"/>
      <c r="R4716" s="344">
        <v>0</v>
      </c>
    </row>
    <row r="4717" spans="1:18">
      <c r="A4717" s="296">
        <v>4507763</v>
      </c>
      <c r="B4717" s="343" t="s">
        <v>4747</v>
      </c>
      <c r="C4717" s="296" t="s">
        <v>26</v>
      </c>
      <c r="D4717" s="344">
        <v>2956.8</v>
      </c>
      <c r="E4717" s="360"/>
      <c r="F4717" s="344">
        <v>0</v>
      </c>
      <c r="G4717" s="360"/>
      <c r="H4717" s="344">
        <v>0</v>
      </c>
      <c r="I4717" s="360"/>
      <c r="J4717" s="344">
        <v>0</v>
      </c>
      <c r="K4717" s="360"/>
      <c r="L4717" s="344">
        <v>0</v>
      </c>
      <c r="M4717" s="360"/>
      <c r="N4717" s="344">
        <v>0</v>
      </c>
      <c r="O4717" s="360"/>
      <c r="P4717" s="344">
        <v>0</v>
      </c>
      <c r="Q4717" s="360"/>
      <c r="R4717" s="344">
        <v>0</v>
      </c>
    </row>
    <row r="4718" spans="1:18">
      <c r="A4718" s="296">
        <v>4507764</v>
      </c>
      <c r="B4718" s="343" t="s">
        <v>4748</v>
      </c>
      <c r="C4718" s="296" t="s">
        <v>26</v>
      </c>
      <c r="D4718" s="344">
        <v>3798.68</v>
      </c>
      <c r="E4718" s="360"/>
      <c r="F4718" s="344">
        <v>0</v>
      </c>
      <c r="G4718" s="360"/>
      <c r="H4718" s="344">
        <v>0</v>
      </c>
      <c r="I4718" s="360"/>
      <c r="J4718" s="344">
        <v>0</v>
      </c>
      <c r="K4718" s="360"/>
      <c r="L4718" s="344">
        <v>0</v>
      </c>
      <c r="M4718" s="360"/>
      <c r="N4718" s="344">
        <v>0</v>
      </c>
      <c r="O4718" s="360"/>
      <c r="P4718" s="344">
        <v>0</v>
      </c>
      <c r="Q4718" s="360"/>
      <c r="R4718" s="344">
        <v>0</v>
      </c>
    </row>
    <row r="4719" spans="1:18">
      <c r="A4719" s="296">
        <v>4507765</v>
      </c>
      <c r="B4719" s="343" t="s">
        <v>4749</v>
      </c>
      <c r="C4719" s="296" t="s">
        <v>26</v>
      </c>
      <c r="D4719" s="344">
        <v>3020.64</v>
      </c>
      <c r="E4719" s="360"/>
      <c r="F4719" s="344">
        <v>0</v>
      </c>
      <c r="G4719" s="360"/>
      <c r="H4719" s="344">
        <v>0</v>
      </c>
      <c r="I4719" s="360"/>
      <c r="J4719" s="344">
        <v>0</v>
      </c>
      <c r="K4719" s="360"/>
      <c r="L4719" s="344">
        <v>0</v>
      </c>
      <c r="M4719" s="360"/>
      <c r="N4719" s="344">
        <v>0</v>
      </c>
      <c r="O4719" s="360"/>
      <c r="P4719" s="344">
        <v>0</v>
      </c>
      <c r="Q4719" s="360"/>
      <c r="R4719" s="344">
        <v>0</v>
      </c>
    </row>
    <row r="4720" spans="1:18">
      <c r="A4720" s="296">
        <v>4508192</v>
      </c>
      <c r="B4720" s="343" t="s">
        <v>4750</v>
      </c>
      <c r="C4720" s="296" t="s">
        <v>26</v>
      </c>
      <c r="D4720" s="344">
        <v>5159.8500000000004</v>
      </c>
      <c r="E4720" s="360">
        <v>0</v>
      </c>
      <c r="F4720" s="344">
        <v>7696.53</v>
      </c>
      <c r="G4720" s="360">
        <v>0</v>
      </c>
      <c r="H4720" s="344">
        <v>9121.7099999999991</v>
      </c>
      <c r="I4720" s="360">
        <v>0</v>
      </c>
      <c r="J4720" s="344">
        <v>7017.37</v>
      </c>
      <c r="K4720" s="360">
        <v>0</v>
      </c>
      <c r="L4720" s="344">
        <v>6803.64</v>
      </c>
      <c r="M4720" s="360">
        <v>0</v>
      </c>
      <c r="N4720" s="344">
        <v>6009.61</v>
      </c>
      <c r="O4720" s="360">
        <v>0</v>
      </c>
      <c r="P4720" s="344">
        <v>12626.12</v>
      </c>
      <c r="Q4720" s="360">
        <v>0</v>
      </c>
      <c r="R4720" s="344">
        <v>7212.45</v>
      </c>
    </row>
    <row r="4721" spans="1:18">
      <c r="A4721" s="296">
        <v>4507766</v>
      </c>
      <c r="B4721" s="343" t="s">
        <v>4751</v>
      </c>
      <c r="C4721" s="296" t="s">
        <v>26</v>
      </c>
      <c r="D4721" s="344">
        <v>405.06</v>
      </c>
      <c r="E4721" s="360">
        <v>0</v>
      </c>
      <c r="F4721" s="344">
        <v>10262.049999999999</v>
      </c>
      <c r="G4721" s="360">
        <v>0</v>
      </c>
      <c r="H4721" s="344">
        <v>12162.28</v>
      </c>
      <c r="I4721" s="360">
        <v>0</v>
      </c>
      <c r="J4721" s="344">
        <v>9356.49</v>
      </c>
      <c r="K4721" s="360">
        <v>0</v>
      </c>
      <c r="L4721" s="344">
        <v>9071.51</v>
      </c>
      <c r="M4721" s="360">
        <v>0</v>
      </c>
      <c r="N4721" s="344">
        <v>8012.8</v>
      </c>
      <c r="O4721" s="360">
        <v>0</v>
      </c>
      <c r="P4721" s="344">
        <v>16834.82</v>
      </c>
      <c r="Q4721" s="360">
        <v>0</v>
      </c>
      <c r="R4721" s="344">
        <v>9616.6</v>
      </c>
    </row>
    <row r="4722" spans="1:18">
      <c r="A4722" s="296">
        <v>4507767</v>
      </c>
      <c r="B4722" s="343" t="s">
        <v>4752</v>
      </c>
      <c r="C4722" s="296" t="s">
        <v>26</v>
      </c>
      <c r="D4722" s="344">
        <v>568.05999999999995</v>
      </c>
      <c r="E4722" s="360">
        <v>0</v>
      </c>
      <c r="F4722" s="344">
        <v>3991.09</v>
      </c>
      <c r="G4722" s="360">
        <v>0</v>
      </c>
      <c r="H4722" s="344">
        <v>4736.0200000000004</v>
      </c>
      <c r="I4722" s="360">
        <v>0</v>
      </c>
      <c r="J4722" s="344">
        <v>3640.96</v>
      </c>
      <c r="K4722" s="360">
        <v>0</v>
      </c>
      <c r="L4722" s="344">
        <v>3537.92</v>
      </c>
      <c r="M4722" s="360">
        <v>0</v>
      </c>
      <c r="N4722" s="344">
        <v>3127.92</v>
      </c>
      <c r="O4722" s="360">
        <v>0</v>
      </c>
      <c r="P4722" s="344">
        <v>6522.83</v>
      </c>
      <c r="Q4722" s="360">
        <v>0</v>
      </c>
      <c r="R4722" s="344">
        <v>3755</v>
      </c>
    </row>
    <row r="4723" spans="1:18">
      <c r="A4723" s="296">
        <v>4507768</v>
      </c>
      <c r="B4723" s="343" t="s">
        <v>4753</v>
      </c>
      <c r="C4723" s="296" t="s">
        <v>26</v>
      </c>
      <c r="D4723" s="344">
        <v>527.94000000000005</v>
      </c>
      <c r="E4723" s="360">
        <v>0</v>
      </c>
      <c r="F4723" s="344">
        <v>173.05</v>
      </c>
      <c r="G4723" s="360">
        <v>0</v>
      </c>
      <c r="H4723" s="344">
        <v>215.08</v>
      </c>
      <c r="I4723" s="360">
        <v>0</v>
      </c>
      <c r="J4723" s="344">
        <v>161.38</v>
      </c>
      <c r="K4723" s="360">
        <v>0</v>
      </c>
      <c r="L4723" s="344">
        <v>170.03</v>
      </c>
      <c r="M4723" s="360">
        <v>0</v>
      </c>
      <c r="N4723" s="344">
        <v>155.71</v>
      </c>
      <c r="O4723" s="360">
        <v>0</v>
      </c>
      <c r="P4723" s="344">
        <v>241.88</v>
      </c>
      <c r="Q4723" s="360">
        <v>0</v>
      </c>
      <c r="R4723" s="344">
        <v>187.93</v>
      </c>
    </row>
    <row r="4724" spans="1:18">
      <c r="A4724" s="296">
        <v>4507769</v>
      </c>
      <c r="B4724" s="343" t="s">
        <v>4754</v>
      </c>
      <c r="C4724" s="296" t="s">
        <v>26</v>
      </c>
      <c r="D4724" s="344">
        <v>657.13</v>
      </c>
      <c r="E4724" s="360">
        <v>0.97130000000000005</v>
      </c>
      <c r="F4724" s="344">
        <v>2285.63</v>
      </c>
      <c r="G4724" s="360">
        <v>0</v>
      </c>
      <c r="H4724" s="344">
        <v>1608.58</v>
      </c>
      <c r="I4724" s="360">
        <v>0.9637</v>
      </c>
      <c r="J4724" s="344">
        <v>1974.04</v>
      </c>
      <c r="K4724" s="360">
        <v>0</v>
      </c>
      <c r="L4724" s="344">
        <v>1692.42</v>
      </c>
      <c r="M4724" s="360">
        <v>0</v>
      </c>
      <c r="N4724" s="344">
        <v>1769.9</v>
      </c>
      <c r="O4724" s="360">
        <v>0</v>
      </c>
      <c r="P4724" s="344">
        <v>1545.17</v>
      </c>
      <c r="Q4724" s="360">
        <v>0</v>
      </c>
      <c r="R4724" s="344">
        <v>1691.27</v>
      </c>
    </row>
    <row r="4725" spans="1:18">
      <c r="A4725" s="296">
        <v>4507770</v>
      </c>
      <c r="B4725" s="343" t="s">
        <v>4755</v>
      </c>
      <c r="C4725" s="296" t="s">
        <v>26</v>
      </c>
      <c r="D4725" s="344">
        <v>590.22</v>
      </c>
      <c r="E4725" s="360">
        <v>0</v>
      </c>
      <c r="F4725" s="344">
        <v>22.18</v>
      </c>
      <c r="G4725" s="360">
        <v>0</v>
      </c>
      <c r="H4725" s="344">
        <v>18.510000000000002</v>
      </c>
      <c r="I4725" s="360">
        <v>0</v>
      </c>
      <c r="J4725" s="344">
        <v>14.32</v>
      </c>
      <c r="K4725" s="360">
        <v>0.66900000000000004</v>
      </c>
      <c r="L4725" s="344">
        <v>24.32</v>
      </c>
      <c r="M4725" s="360">
        <v>0</v>
      </c>
      <c r="N4725" s="344">
        <v>14.65</v>
      </c>
      <c r="O4725" s="360">
        <v>0.65390000000000004</v>
      </c>
      <c r="P4725" s="344">
        <v>24.81</v>
      </c>
      <c r="Q4725" s="360">
        <v>0</v>
      </c>
      <c r="R4725" s="344">
        <v>20.329999999999998</v>
      </c>
    </row>
    <row r="4726" spans="1:18">
      <c r="A4726" s="296">
        <v>4507771</v>
      </c>
      <c r="B4726" s="343" t="s">
        <v>4756</v>
      </c>
      <c r="C4726" s="296" t="s">
        <v>26</v>
      </c>
      <c r="D4726" s="344">
        <v>715.95</v>
      </c>
      <c r="E4726" s="360">
        <v>0</v>
      </c>
      <c r="F4726" s="344">
        <v>15.39</v>
      </c>
      <c r="G4726" s="360">
        <v>0</v>
      </c>
      <c r="H4726" s="344">
        <v>13.98</v>
      </c>
      <c r="I4726" s="360">
        <v>0</v>
      </c>
      <c r="J4726" s="344">
        <v>10.52</v>
      </c>
      <c r="K4726" s="360">
        <v>0.5494</v>
      </c>
      <c r="L4726" s="344">
        <v>16.89</v>
      </c>
      <c r="M4726" s="360">
        <v>0</v>
      </c>
      <c r="N4726" s="344">
        <v>10.85</v>
      </c>
      <c r="O4726" s="360">
        <v>0.53269999999999995</v>
      </c>
      <c r="P4726" s="344">
        <v>17.12</v>
      </c>
      <c r="Q4726" s="360">
        <v>0</v>
      </c>
      <c r="R4726" s="344">
        <v>14.88</v>
      </c>
    </row>
    <row r="4727" spans="1:18">
      <c r="A4727" s="296">
        <v>4507772</v>
      </c>
      <c r="B4727" s="343" t="s">
        <v>4757</v>
      </c>
      <c r="C4727" s="296" t="s">
        <v>26</v>
      </c>
      <c r="D4727" s="344">
        <v>761.66</v>
      </c>
      <c r="E4727" s="360">
        <v>0</v>
      </c>
      <c r="F4727" s="344">
        <v>9.1999999999999993</v>
      </c>
      <c r="G4727" s="360">
        <v>0</v>
      </c>
      <c r="H4727" s="344">
        <v>9.84</v>
      </c>
      <c r="I4727" s="360">
        <v>0</v>
      </c>
      <c r="J4727" s="344">
        <v>7.06</v>
      </c>
      <c r="K4727" s="360">
        <v>0.3286</v>
      </c>
      <c r="L4727" s="344">
        <v>10.1</v>
      </c>
      <c r="M4727" s="360">
        <v>0</v>
      </c>
      <c r="N4727" s="344">
        <v>7.39</v>
      </c>
      <c r="O4727" s="360">
        <v>0.31390000000000001</v>
      </c>
      <c r="P4727" s="344">
        <v>10.11</v>
      </c>
      <c r="Q4727" s="360">
        <v>0</v>
      </c>
      <c r="R4727" s="344">
        <v>9.92</v>
      </c>
    </row>
    <row r="4728" spans="1:18">
      <c r="A4728" s="296">
        <v>4508193</v>
      </c>
      <c r="B4728" s="343" t="s">
        <v>4758</v>
      </c>
      <c r="C4728" s="296" t="s">
        <v>26</v>
      </c>
      <c r="D4728" s="344">
        <v>941.74</v>
      </c>
      <c r="E4728" s="360">
        <v>0</v>
      </c>
      <c r="F4728" s="344">
        <v>8.2200000000000006</v>
      </c>
      <c r="G4728" s="360">
        <v>0</v>
      </c>
      <c r="H4728" s="344">
        <v>9.18</v>
      </c>
      <c r="I4728" s="360">
        <v>0</v>
      </c>
      <c r="J4728" s="344">
        <v>6.51</v>
      </c>
      <c r="K4728" s="360">
        <v>0.27189999999999998</v>
      </c>
      <c r="L4728" s="344">
        <v>9.02</v>
      </c>
      <c r="M4728" s="360">
        <v>0</v>
      </c>
      <c r="N4728" s="344">
        <v>6.84</v>
      </c>
      <c r="O4728" s="360">
        <v>0.25879999999999997</v>
      </c>
      <c r="P4728" s="344">
        <v>8.99</v>
      </c>
      <c r="Q4728" s="360">
        <v>0</v>
      </c>
      <c r="R4728" s="344">
        <v>9.1300000000000008</v>
      </c>
    </row>
    <row r="4729" spans="1:18">
      <c r="A4729" s="296">
        <v>4507773</v>
      </c>
      <c r="B4729" s="343" t="s">
        <v>4759</v>
      </c>
      <c r="C4729" s="296" t="s">
        <v>26</v>
      </c>
      <c r="D4729" s="344">
        <v>795.75</v>
      </c>
      <c r="E4729" s="360">
        <v>0</v>
      </c>
      <c r="F4729" s="344">
        <v>109.31</v>
      </c>
      <c r="G4729" s="360">
        <v>0</v>
      </c>
      <c r="H4729" s="344">
        <v>137.47</v>
      </c>
      <c r="I4729" s="360">
        <v>0</v>
      </c>
      <c r="J4729" s="344">
        <v>106.58</v>
      </c>
      <c r="K4729" s="360">
        <v>0</v>
      </c>
      <c r="L4729" s="344">
        <v>102.38</v>
      </c>
      <c r="M4729" s="360">
        <v>0</v>
      </c>
      <c r="N4729" s="344">
        <v>101.34</v>
      </c>
      <c r="O4729" s="360">
        <v>0</v>
      </c>
      <c r="P4729" s="344">
        <v>101.1</v>
      </c>
      <c r="Q4729" s="360">
        <v>0</v>
      </c>
      <c r="R4729" s="344">
        <v>119.06</v>
      </c>
    </row>
    <row r="4730" spans="1:18">
      <c r="A4730" s="296">
        <v>4507774</v>
      </c>
      <c r="B4730" s="343" t="s">
        <v>4760</v>
      </c>
      <c r="C4730" s="296" t="s">
        <v>26</v>
      </c>
      <c r="D4730" s="344">
        <v>1036.94</v>
      </c>
      <c r="E4730" s="360">
        <v>8.6999999999999994E-2</v>
      </c>
      <c r="F4730" s="344">
        <v>62.82</v>
      </c>
      <c r="G4730" s="360">
        <v>4.5499999999999999E-2</v>
      </c>
      <c r="H4730" s="344">
        <v>52.2</v>
      </c>
      <c r="I4730" s="360">
        <v>6.8199999999999997E-2</v>
      </c>
      <c r="J4730" s="344">
        <v>41.69</v>
      </c>
      <c r="K4730" s="360">
        <v>0.69420000000000004</v>
      </c>
      <c r="L4730" s="344">
        <v>68.44</v>
      </c>
      <c r="M4730" s="360">
        <v>0</v>
      </c>
      <c r="N4730" s="344">
        <v>42.46</v>
      </c>
      <c r="O4730" s="360">
        <v>0.68159999999999998</v>
      </c>
      <c r="P4730" s="344">
        <v>69.739999999999995</v>
      </c>
      <c r="Q4730" s="360">
        <v>5.0999999999999997E-2</v>
      </c>
      <c r="R4730" s="344">
        <v>57.04</v>
      </c>
    </row>
    <row r="4731" spans="1:18">
      <c r="A4731" s="296">
        <v>4507775</v>
      </c>
      <c r="B4731" s="343" t="s">
        <v>4761</v>
      </c>
      <c r="C4731" s="296" t="s">
        <v>26</v>
      </c>
      <c r="D4731" s="344">
        <v>94.53</v>
      </c>
      <c r="E4731" s="360">
        <v>0.113</v>
      </c>
      <c r="F4731" s="344">
        <v>46.81</v>
      </c>
      <c r="G4731" s="360">
        <v>6.1100000000000002E-2</v>
      </c>
      <c r="H4731" s="344">
        <v>40.03</v>
      </c>
      <c r="I4731" s="360">
        <v>8.8900000000000007E-2</v>
      </c>
      <c r="J4731" s="344">
        <v>31.99</v>
      </c>
      <c r="K4731" s="360">
        <v>0.65959999999999996</v>
      </c>
      <c r="L4731" s="344">
        <v>50.89</v>
      </c>
      <c r="M4731" s="360">
        <v>0</v>
      </c>
      <c r="N4731" s="344">
        <v>32.619999999999997</v>
      </c>
      <c r="O4731" s="360">
        <v>0.64680000000000004</v>
      </c>
      <c r="P4731" s="344">
        <v>51.73</v>
      </c>
      <c r="Q4731" s="360">
        <v>6.88E-2</v>
      </c>
      <c r="R4731" s="344">
        <v>43.21</v>
      </c>
    </row>
    <row r="4732" spans="1:18">
      <c r="A4732" s="296">
        <v>4507776</v>
      </c>
      <c r="B4732" s="343" t="s">
        <v>4762</v>
      </c>
      <c r="C4732" s="296" t="s">
        <v>26</v>
      </c>
      <c r="D4732" s="344">
        <v>104.56</v>
      </c>
      <c r="E4732" s="360">
        <v>0.10290000000000001</v>
      </c>
      <c r="F4732" s="344">
        <v>101.72</v>
      </c>
      <c r="G4732" s="360">
        <v>5.62E-2</v>
      </c>
      <c r="H4732" s="344">
        <v>88.41</v>
      </c>
      <c r="I4732" s="360">
        <v>8.0500000000000002E-2</v>
      </c>
      <c r="J4732" s="344">
        <v>70.02</v>
      </c>
      <c r="K4732" s="360">
        <v>0.63539999999999996</v>
      </c>
      <c r="L4732" s="344">
        <v>110.65</v>
      </c>
      <c r="M4732" s="360">
        <v>0</v>
      </c>
      <c r="N4732" s="344">
        <v>71.55</v>
      </c>
      <c r="O4732" s="360">
        <v>0.62180000000000002</v>
      </c>
      <c r="P4732" s="344">
        <v>112.35</v>
      </c>
      <c r="Q4732" s="360">
        <v>6.3399999999999998E-2</v>
      </c>
      <c r="R4732" s="344">
        <v>94.91</v>
      </c>
    </row>
    <row r="4733" spans="1:18">
      <c r="A4733" s="296">
        <v>4507783</v>
      </c>
      <c r="B4733" s="343" t="s">
        <v>4763</v>
      </c>
      <c r="C4733" s="296" t="s">
        <v>26</v>
      </c>
      <c r="D4733" s="344">
        <v>81.45</v>
      </c>
      <c r="E4733" s="360">
        <v>0.12520000000000001</v>
      </c>
      <c r="F4733" s="344">
        <v>82.05</v>
      </c>
      <c r="G4733" s="360">
        <v>6.9699999999999998E-2</v>
      </c>
      <c r="H4733" s="344">
        <v>72.34</v>
      </c>
      <c r="I4733" s="360">
        <v>9.8400000000000001E-2</v>
      </c>
      <c r="J4733" s="344">
        <v>57.51</v>
      </c>
      <c r="K4733" s="360">
        <v>0.62109999999999999</v>
      </c>
      <c r="L4733" s="344">
        <v>89.08</v>
      </c>
      <c r="M4733" s="360">
        <v>0</v>
      </c>
      <c r="N4733" s="344">
        <v>58.77</v>
      </c>
      <c r="O4733" s="360">
        <v>0.60780000000000001</v>
      </c>
      <c r="P4733" s="344">
        <v>90.33</v>
      </c>
      <c r="Q4733" s="360">
        <v>7.8799999999999995E-2</v>
      </c>
      <c r="R4733" s="344">
        <v>77.13</v>
      </c>
    </row>
    <row r="4734" spans="1:18">
      <c r="A4734" s="296">
        <v>4507784</v>
      </c>
      <c r="B4734" s="343" t="s">
        <v>4764</v>
      </c>
      <c r="C4734" s="296" t="s">
        <v>26</v>
      </c>
      <c r="D4734" s="344">
        <v>113.88</v>
      </c>
      <c r="E4734" s="360">
        <v>9.2799999999999994E-2</v>
      </c>
      <c r="F4734" s="344">
        <v>173.86</v>
      </c>
      <c r="G4734" s="360">
        <v>4.9399999999999999E-2</v>
      </c>
      <c r="H4734" s="344">
        <v>146.84</v>
      </c>
      <c r="I4734" s="360">
        <v>7.2700000000000001E-2</v>
      </c>
      <c r="J4734" s="344">
        <v>116.94</v>
      </c>
      <c r="K4734" s="360">
        <v>0.67249999999999999</v>
      </c>
      <c r="L4734" s="344">
        <v>189.3</v>
      </c>
      <c r="M4734" s="360">
        <v>0</v>
      </c>
      <c r="N4734" s="344">
        <v>119.24</v>
      </c>
      <c r="O4734" s="360">
        <v>0.65949999999999998</v>
      </c>
      <c r="P4734" s="344">
        <v>192.65</v>
      </c>
      <c r="Q4734" s="360">
        <v>5.5399999999999998E-2</v>
      </c>
      <c r="R4734" s="344">
        <v>159.43</v>
      </c>
    </row>
    <row r="4735" spans="1:18">
      <c r="A4735" s="296">
        <v>4507777</v>
      </c>
      <c r="B4735" s="343" t="s">
        <v>4765</v>
      </c>
      <c r="C4735" s="296" t="s">
        <v>26</v>
      </c>
      <c r="D4735" s="344">
        <v>186.16</v>
      </c>
      <c r="E4735" s="360">
        <v>0.11840000000000001</v>
      </c>
      <c r="F4735" s="344">
        <v>132.31</v>
      </c>
      <c r="G4735" s="360">
        <v>6.4799999999999996E-2</v>
      </c>
      <c r="H4735" s="344">
        <v>114.68</v>
      </c>
      <c r="I4735" s="360">
        <v>9.3100000000000002E-2</v>
      </c>
      <c r="J4735" s="344">
        <v>91.43</v>
      </c>
      <c r="K4735" s="360">
        <v>0.64249999999999996</v>
      </c>
      <c r="L4735" s="344">
        <v>143.74</v>
      </c>
      <c r="M4735" s="360">
        <v>0</v>
      </c>
      <c r="N4735" s="344">
        <v>93.33</v>
      </c>
      <c r="O4735" s="360">
        <v>0.62939999999999996</v>
      </c>
      <c r="P4735" s="344">
        <v>145.94</v>
      </c>
      <c r="Q4735" s="360">
        <v>7.3200000000000001E-2</v>
      </c>
      <c r="R4735" s="344">
        <v>123.1</v>
      </c>
    </row>
    <row r="4736" spans="1:18">
      <c r="A4736" s="296">
        <v>4507778</v>
      </c>
      <c r="B4736" s="343" t="s">
        <v>4766</v>
      </c>
      <c r="C4736" s="296" t="s">
        <v>26</v>
      </c>
      <c r="D4736" s="344">
        <v>230.24</v>
      </c>
      <c r="E4736" s="360">
        <v>9.4700000000000006E-2</v>
      </c>
      <c r="F4736" s="344">
        <v>226.21</v>
      </c>
      <c r="G4736" s="360">
        <v>5.0599999999999999E-2</v>
      </c>
      <c r="H4736" s="344">
        <v>192.04</v>
      </c>
      <c r="I4736" s="360">
        <v>7.4200000000000002E-2</v>
      </c>
      <c r="J4736" s="344">
        <v>152.79</v>
      </c>
      <c r="K4736" s="360">
        <v>0.66569999999999996</v>
      </c>
      <c r="L4736" s="344">
        <v>246.24</v>
      </c>
      <c r="M4736" s="360">
        <v>0</v>
      </c>
      <c r="N4736" s="344">
        <v>155.84</v>
      </c>
      <c r="O4736" s="360">
        <v>0.65269999999999995</v>
      </c>
      <c r="P4736" s="344">
        <v>250.51</v>
      </c>
      <c r="Q4736" s="360">
        <v>5.6800000000000003E-2</v>
      </c>
      <c r="R4736" s="344">
        <v>208.08</v>
      </c>
    </row>
    <row r="4737" spans="1:18">
      <c r="A4737" s="296">
        <v>4507779</v>
      </c>
      <c r="B4737" s="343" t="s">
        <v>4767</v>
      </c>
      <c r="C4737" s="296" t="s">
        <v>26</v>
      </c>
      <c r="D4737" s="344">
        <v>249.75</v>
      </c>
      <c r="E4737" s="360">
        <v>0.11</v>
      </c>
      <c r="F4737" s="344">
        <v>193.84</v>
      </c>
      <c r="G4737" s="360">
        <v>5.8999999999999997E-2</v>
      </c>
      <c r="H4737" s="344">
        <v>164.57</v>
      </c>
      <c r="I4737" s="360">
        <v>8.6499999999999994E-2</v>
      </c>
      <c r="J4737" s="344">
        <v>131.66</v>
      </c>
      <c r="K4737" s="360">
        <v>0.66890000000000005</v>
      </c>
      <c r="L4737" s="344">
        <v>210.75</v>
      </c>
      <c r="M4737" s="360">
        <v>0</v>
      </c>
      <c r="N4737" s="344">
        <v>134.19</v>
      </c>
      <c r="O4737" s="360">
        <v>0.65629999999999999</v>
      </c>
      <c r="P4737" s="344">
        <v>214.35</v>
      </c>
      <c r="Q4737" s="360">
        <v>6.6400000000000001E-2</v>
      </c>
      <c r="R4737" s="344">
        <v>178.12</v>
      </c>
    </row>
    <row r="4738" spans="1:18">
      <c r="A4738" s="296">
        <v>4507780</v>
      </c>
      <c r="B4738" s="343" t="s">
        <v>4768</v>
      </c>
      <c r="C4738" s="296" t="s">
        <v>26</v>
      </c>
      <c r="D4738" s="344">
        <v>308.86</v>
      </c>
      <c r="E4738" s="360">
        <v>0</v>
      </c>
      <c r="F4738" s="344">
        <v>12.69</v>
      </c>
      <c r="G4738" s="360">
        <v>0</v>
      </c>
      <c r="H4738" s="344">
        <v>10.33</v>
      </c>
      <c r="I4738" s="360">
        <v>0</v>
      </c>
      <c r="J4738" s="344">
        <v>12.61</v>
      </c>
      <c r="K4738" s="360">
        <v>0</v>
      </c>
      <c r="L4738" s="344">
        <v>10.16</v>
      </c>
      <c r="M4738" s="360">
        <v>0</v>
      </c>
      <c r="N4738" s="344">
        <v>10.02</v>
      </c>
      <c r="O4738" s="360">
        <v>0</v>
      </c>
      <c r="P4738" s="344">
        <v>12.89</v>
      </c>
      <c r="Q4738" s="360">
        <v>0</v>
      </c>
      <c r="R4738" s="344">
        <v>11.01</v>
      </c>
    </row>
    <row r="4739" spans="1:18">
      <c r="A4739" s="296">
        <v>4507781</v>
      </c>
      <c r="B4739" s="343" t="s">
        <v>4769</v>
      </c>
      <c r="C4739" s="296" t="s">
        <v>26</v>
      </c>
      <c r="D4739" s="344">
        <v>324.01</v>
      </c>
      <c r="E4739" s="360">
        <v>0</v>
      </c>
      <c r="F4739" s="344">
        <v>154.69</v>
      </c>
      <c r="G4739" s="360">
        <v>0</v>
      </c>
      <c r="H4739" s="344">
        <v>125.34</v>
      </c>
      <c r="I4739" s="360">
        <v>0</v>
      </c>
      <c r="J4739" s="344">
        <v>153.69</v>
      </c>
      <c r="K4739" s="360">
        <v>0</v>
      </c>
      <c r="L4739" s="344">
        <v>123.64</v>
      </c>
      <c r="M4739" s="360">
        <v>0</v>
      </c>
      <c r="N4739" s="344">
        <v>121.96</v>
      </c>
      <c r="O4739" s="360">
        <v>0</v>
      </c>
      <c r="P4739" s="344">
        <v>157.04</v>
      </c>
      <c r="Q4739" s="360">
        <v>0</v>
      </c>
      <c r="R4739" s="344">
        <v>133.66999999999999</v>
      </c>
    </row>
    <row r="4740" spans="1:18">
      <c r="A4740" s="296">
        <v>4507782</v>
      </c>
      <c r="B4740" s="343" t="s">
        <v>4770</v>
      </c>
      <c r="C4740" s="296" t="s">
        <v>26</v>
      </c>
      <c r="D4740" s="344">
        <v>382.43</v>
      </c>
      <c r="E4740" s="360">
        <v>0</v>
      </c>
      <c r="F4740" s="344">
        <v>20.16</v>
      </c>
      <c r="G4740" s="360">
        <v>0</v>
      </c>
      <c r="H4740" s="344">
        <v>16.38</v>
      </c>
      <c r="I4740" s="360">
        <v>0</v>
      </c>
      <c r="J4740" s="344">
        <v>20.03</v>
      </c>
      <c r="K4740" s="360">
        <v>0</v>
      </c>
      <c r="L4740" s="344">
        <v>16.13</v>
      </c>
      <c r="M4740" s="360">
        <v>0</v>
      </c>
      <c r="N4740" s="344">
        <v>15.91</v>
      </c>
      <c r="O4740" s="360">
        <v>0</v>
      </c>
      <c r="P4740" s="344">
        <v>20.47</v>
      </c>
      <c r="Q4740" s="360">
        <v>0</v>
      </c>
      <c r="R4740" s="344">
        <v>17.45</v>
      </c>
    </row>
    <row r="4741" spans="1:18">
      <c r="A4741" s="296">
        <v>4507785</v>
      </c>
      <c r="B4741" s="343" t="s">
        <v>4771</v>
      </c>
      <c r="C4741" s="296" t="s">
        <v>26</v>
      </c>
      <c r="D4741" s="344">
        <v>140.37</v>
      </c>
      <c r="E4741" s="360">
        <v>0</v>
      </c>
      <c r="F4741" s="344">
        <v>31.23</v>
      </c>
      <c r="G4741" s="360">
        <v>0</v>
      </c>
      <c r="H4741" s="344">
        <v>25.34</v>
      </c>
      <c r="I4741" s="360">
        <v>0</v>
      </c>
      <c r="J4741" s="344">
        <v>31.02</v>
      </c>
      <c r="K4741" s="360">
        <v>0</v>
      </c>
      <c r="L4741" s="344">
        <v>24.97</v>
      </c>
      <c r="M4741" s="360">
        <v>0</v>
      </c>
      <c r="N4741" s="344">
        <v>24.63</v>
      </c>
      <c r="O4741" s="360">
        <v>0</v>
      </c>
      <c r="P4741" s="344">
        <v>31.7</v>
      </c>
      <c r="Q4741" s="360">
        <v>0</v>
      </c>
      <c r="R4741" s="344">
        <v>27.01</v>
      </c>
    </row>
    <row r="4742" spans="1:18">
      <c r="A4742" s="296">
        <v>4508194</v>
      </c>
      <c r="B4742" s="343" t="s">
        <v>4772</v>
      </c>
      <c r="C4742" s="296" t="s">
        <v>26</v>
      </c>
      <c r="D4742" s="344">
        <v>160.69</v>
      </c>
      <c r="E4742" s="360">
        <v>0</v>
      </c>
      <c r="F4742" s="344">
        <v>44.09</v>
      </c>
      <c r="G4742" s="360">
        <v>0</v>
      </c>
      <c r="H4742" s="344">
        <v>35.76</v>
      </c>
      <c r="I4742" s="360">
        <v>0</v>
      </c>
      <c r="J4742" s="344">
        <v>43.8</v>
      </c>
      <c r="K4742" s="360">
        <v>0</v>
      </c>
      <c r="L4742" s="344">
        <v>35.26</v>
      </c>
      <c r="M4742" s="360">
        <v>0</v>
      </c>
      <c r="N4742" s="344">
        <v>34.770000000000003</v>
      </c>
      <c r="O4742" s="360">
        <v>0</v>
      </c>
      <c r="P4742" s="344">
        <v>44.77</v>
      </c>
      <c r="Q4742" s="360">
        <v>0</v>
      </c>
      <c r="R4742" s="344">
        <v>38.130000000000003</v>
      </c>
    </row>
    <row r="4743" spans="1:18">
      <c r="A4743" s="296">
        <v>4507786</v>
      </c>
      <c r="B4743" s="343" t="s">
        <v>4773</v>
      </c>
      <c r="C4743" s="296" t="s">
        <v>26</v>
      </c>
      <c r="D4743" s="344">
        <v>168.15</v>
      </c>
      <c r="E4743" s="360">
        <v>0</v>
      </c>
      <c r="F4743" s="344">
        <v>65.16</v>
      </c>
      <c r="G4743" s="360">
        <v>0</v>
      </c>
      <c r="H4743" s="344">
        <v>52.83</v>
      </c>
      <c r="I4743" s="360">
        <v>0</v>
      </c>
      <c r="J4743" s="344">
        <v>64.739999999999995</v>
      </c>
      <c r="K4743" s="360">
        <v>0</v>
      </c>
      <c r="L4743" s="344">
        <v>52.1</v>
      </c>
      <c r="M4743" s="360">
        <v>0</v>
      </c>
      <c r="N4743" s="344">
        <v>51.38</v>
      </c>
      <c r="O4743" s="360">
        <v>0</v>
      </c>
      <c r="P4743" s="344">
        <v>66.150000000000006</v>
      </c>
      <c r="Q4743" s="360">
        <v>0</v>
      </c>
      <c r="R4743" s="344">
        <v>56.33</v>
      </c>
    </row>
    <row r="4744" spans="1:18">
      <c r="A4744" s="296">
        <v>4507787</v>
      </c>
      <c r="B4744" s="343" t="s">
        <v>4774</v>
      </c>
      <c r="C4744" s="296" t="s">
        <v>26</v>
      </c>
      <c r="D4744" s="344">
        <v>167.96</v>
      </c>
      <c r="E4744" s="360">
        <v>0</v>
      </c>
      <c r="F4744" s="344">
        <v>91.14</v>
      </c>
      <c r="G4744" s="360">
        <v>0</v>
      </c>
      <c r="H4744" s="344">
        <v>73.87</v>
      </c>
      <c r="I4744" s="360">
        <v>0</v>
      </c>
      <c r="J4744" s="344">
        <v>90.54</v>
      </c>
      <c r="K4744" s="360">
        <v>0</v>
      </c>
      <c r="L4744" s="344">
        <v>72.86</v>
      </c>
      <c r="M4744" s="360">
        <v>0</v>
      </c>
      <c r="N4744" s="344">
        <v>71.86</v>
      </c>
      <c r="O4744" s="360">
        <v>0</v>
      </c>
      <c r="P4744" s="344">
        <v>92.52</v>
      </c>
      <c r="Q4744" s="360">
        <v>0</v>
      </c>
      <c r="R4744" s="344">
        <v>78.78</v>
      </c>
    </row>
    <row r="4745" spans="1:18">
      <c r="A4745" s="296">
        <v>4507788</v>
      </c>
      <c r="B4745" s="343" t="s">
        <v>4775</v>
      </c>
      <c r="C4745" s="296" t="s">
        <v>26</v>
      </c>
      <c r="D4745" s="344">
        <v>218.43</v>
      </c>
      <c r="E4745" s="360">
        <v>0</v>
      </c>
      <c r="F4745" s="344">
        <v>118.3</v>
      </c>
      <c r="G4745" s="360">
        <v>0</v>
      </c>
      <c r="H4745" s="344">
        <v>95.88</v>
      </c>
      <c r="I4745" s="360">
        <v>0</v>
      </c>
      <c r="J4745" s="344">
        <v>117.53</v>
      </c>
      <c r="K4745" s="360">
        <v>0</v>
      </c>
      <c r="L4745" s="344">
        <v>94.57</v>
      </c>
      <c r="M4745" s="360">
        <v>0</v>
      </c>
      <c r="N4745" s="344">
        <v>93.28</v>
      </c>
      <c r="O4745" s="360">
        <v>0</v>
      </c>
      <c r="P4745" s="344">
        <v>120.1</v>
      </c>
      <c r="Q4745" s="360">
        <v>0</v>
      </c>
      <c r="R4745" s="344">
        <v>102.25</v>
      </c>
    </row>
    <row r="4746" spans="1:18">
      <c r="A4746" s="296">
        <v>4507789</v>
      </c>
      <c r="B4746" s="343" t="s">
        <v>4776</v>
      </c>
      <c r="C4746" s="296" t="s">
        <v>26</v>
      </c>
      <c r="D4746" s="344">
        <v>252.06</v>
      </c>
      <c r="E4746" s="360"/>
      <c r="F4746" s="344">
        <v>0</v>
      </c>
      <c r="G4746" s="360"/>
      <c r="H4746" s="344">
        <v>0</v>
      </c>
      <c r="I4746" s="360"/>
      <c r="J4746" s="344">
        <v>0</v>
      </c>
      <c r="K4746" s="360"/>
      <c r="L4746" s="344">
        <v>0</v>
      </c>
      <c r="M4746" s="360"/>
      <c r="N4746" s="344">
        <v>0</v>
      </c>
      <c r="O4746" s="360"/>
      <c r="P4746" s="344">
        <v>0</v>
      </c>
      <c r="Q4746" s="360"/>
      <c r="R4746" s="344">
        <v>0</v>
      </c>
    </row>
    <row r="4747" spans="1:18">
      <c r="A4747" s="296">
        <v>4507790</v>
      </c>
      <c r="B4747" s="343" t="s">
        <v>4777</v>
      </c>
      <c r="C4747" s="296" t="s">
        <v>26</v>
      </c>
      <c r="D4747" s="344">
        <v>268.99</v>
      </c>
      <c r="E4747" s="360"/>
      <c r="F4747" s="344">
        <v>0</v>
      </c>
      <c r="G4747" s="360"/>
      <c r="H4747" s="344">
        <v>0</v>
      </c>
      <c r="I4747" s="360"/>
      <c r="J4747" s="344">
        <v>0</v>
      </c>
      <c r="K4747" s="360"/>
      <c r="L4747" s="344">
        <v>0</v>
      </c>
      <c r="M4747" s="360"/>
      <c r="N4747" s="344">
        <v>0</v>
      </c>
      <c r="O4747" s="360"/>
      <c r="P4747" s="344">
        <v>0</v>
      </c>
      <c r="Q4747" s="360"/>
      <c r="R4747" s="344">
        <v>0</v>
      </c>
    </row>
    <row r="4748" spans="1:18">
      <c r="A4748" s="296">
        <v>4507791</v>
      </c>
      <c r="B4748" s="343" t="s">
        <v>4778</v>
      </c>
      <c r="C4748" s="296" t="s">
        <v>26</v>
      </c>
      <c r="D4748" s="344">
        <v>263.19</v>
      </c>
      <c r="E4748" s="360"/>
      <c r="F4748" s="344">
        <v>0</v>
      </c>
      <c r="G4748" s="360"/>
      <c r="H4748" s="344">
        <v>0</v>
      </c>
      <c r="I4748" s="360"/>
      <c r="J4748" s="344">
        <v>0</v>
      </c>
      <c r="K4748" s="360"/>
      <c r="L4748" s="344">
        <v>0</v>
      </c>
      <c r="M4748" s="360"/>
      <c r="N4748" s="344">
        <v>0</v>
      </c>
      <c r="O4748" s="360"/>
      <c r="P4748" s="344">
        <v>0</v>
      </c>
      <c r="Q4748" s="360"/>
      <c r="R4748" s="344">
        <v>0</v>
      </c>
    </row>
    <row r="4749" spans="1:18">
      <c r="A4749" s="296">
        <v>4507792</v>
      </c>
      <c r="B4749" s="343" t="s">
        <v>4779</v>
      </c>
      <c r="C4749" s="296" t="s">
        <v>26</v>
      </c>
      <c r="D4749" s="344">
        <v>315.01</v>
      </c>
      <c r="E4749" s="360">
        <v>2.9000000000000001E-2</v>
      </c>
      <c r="F4749" s="344">
        <v>1842.02</v>
      </c>
      <c r="G4749" s="360">
        <v>8.6E-3</v>
      </c>
      <c r="H4749" s="344">
        <v>1920.47</v>
      </c>
      <c r="I4749" s="360">
        <v>2.5600000000000001E-2</v>
      </c>
      <c r="J4749" s="344">
        <v>1841.58</v>
      </c>
      <c r="K4749" s="360">
        <v>2.0400000000000001E-2</v>
      </c>
      <c r="L4749" s="344">
        <v>1737.18</v>
      </c>
      <c r="M4749" s="360">
        <v>8.9999999999999998E-4</v>
      </c>
      <c r="N4749" s="344">
        <v>1640.42</v>
      </c>
      <c r="O4749" s="360">
        <v>2.53E-2</v>
      </c>
      <c r="P4749" s="344">
        <v>2108.2199999999998</v>
      </c>
      <c r="Q4749" s="360">
        <v>2.3300000000000001E-2</v>
      </c>
      <c r="R4749" s="344">
        <v>1873.06</v>
      </c>
    </row>
    <row r="4750" spans="1:18">
      <c r="A4750" s="296">
        <v>4507793</v>
      </c>
      <c r="B4750" s="343" t="s">
        <v>4780</v>
      </c>
      <c r="C4750" s="296" t="s">
        <v>26</v>
      </c>
      <c r="D4750" s="344">
        <v>330.67</v>
      </c>
      <c r="E4750" s="360">
        <v>2.6499999999999999E-2</v>
      </c>
      <c r="F4750" s="344">
        <v>2023.67</v>
      </c>
      <c r="G4750" s="360">
        <v>7.7999999999999996E-3</v>
      </c>
      <c r="H4750" s="344">
        <v>2084.48</v>
      </c>
      <c r="I4750" s="360">
        <v>2.3599999999999999E-2</v>
      </c>
      <c r="J4750" s="344">
        <v>2021.23</v>
      </c>
      <c r="K4750" s="360">
        <v>1.8499999999999999E-2</v>
      </c>
      <c r="L4750" s="344">
        <v>1892.7</v>
      </c>
      <c r="M4750" s="360">
        <v>8.0000000000000004E-4</v>
      </c>
      <c r="N4750" s="344">
        <v>1792.27</v>
      </c>
      <c r="O4750" s="360">
        <v>2.3099999999999999E-2</v>
      </c>
      <c r="P4750" s="344">
        <v>2295.0300000000002</v>
      </c>
      <c r="Q4750" s="360">
        <v>2.1399999999999999E-2</v>
      </c>
      <c r="R4750" s="344">
        <v>2043.39</v>
      </c>
    </row>
    <row r="4751" spans="1:18">
      <c r="A4751" s="296">
        <v>4507794</v>
      </c>
      <c r="B4751" s="343" t="s">
        <v>4781</v>
      </c>
      <c r="C4751" s="296" t="s">
        <v>26</v>
      </c>
      <c r="D4751" s="344">
        <v>401.04</v>
      </c>
      <c r="E4751" s="360">
        <v>2.58E-2</v>
      </c>
      <c r="F4751" s="344">
        <v>2083.61</v>
      </c>
      <c r="G4751" s="360">
        <v>7.6E-3</v>
      </c>
      <c r="H4751" s="344">
        <v>2109.4499999999998</v>
      </c>
      <c r="I4751" s="360">
        <v>2.3300000000000001E-2</v>
      </c>
      <c r="J4751" s="344">
        <v>2082.0100000000002</v>
      </c>
      <c r="K4751" s="360">
        <v>1.7999999999999999E-2</v>
      </c>
      <c r="L4751" s="344">
        <v>1926.33</v>
      </c>
      <c r="M4751" s="360">
        <v>8.0000000000000004E-4</v>
      </c>
      <c r="N4751" s="344">
        <v>1827.73</v>
      </c>
      <c r="O4751" s="360">
        <v>2.2700000000000001E-2</v>
      </c>
      <c r="P4751" s="344">
        <v>2352.4699999999998</v>
      </c>
      <c r="Q4751" s="360">
        <v>2.0899999999999998E-2</v>
      </c>
      <c r="R4751" s="344">
        <v>2076.19</v>
      </c>
    </row>
    <row r="4752" spans="1:18">
      <c r="A4752" s="296">
        <v>4507795</v>
      </c>
      <c r="B4752" s="343" t="s">
        <v>4782</v>
      </c>
      <c r="C4752" s="296" t="s">
        <v>26</v>
      </c>
      <c r="D4752" s="344">
        <v>428.24</v>
      </c>
      <c r="E4752" s="360">
        <v>2.3199999999999998E-2</v>
      </c>
      <c r="F4752" s="344">
        <v>2334.02</v>
      </c>
      <c r="G4752" s="360">
        <v>6.7999999999999996E-3</v>
      </c>
      <c r="H4752" s="344">
        <v>2325.8200000000002</v>
      </c>
      <c r="I4752" s="360">
        <v>2.1100000000000001E-2</v>
      </c>
      <c r="J4752" s="344">
        <v>2331.39</v>
      </c>
      <c r="K4752" s="360">
        <v>1.61E-2</v>
      </c>
      <c r="L4752" s="344">
        <v>2131.71</v>
      </c>
      <c r="M4752" s="360">
        <v>6.9999999999999999E-4</v>
      </c>
      <c r="N4752" s="344">
        <v>2029.21</v>
      </c>
      <c r="O4752" s="360">
        <v>2.0400000000000001E-2</v>
      </c>
      <c r="P4752" s="344">
        <v>2608.31</v>
      </c>
      <c r="Q4752" s="360">
        <v>1.8800000000000001E-2</v>
      </c>
      <c r="R4752" s="344">
        <v>2297.3000000000002</v>
      </c>
    </row>
    <row r="4753" spans="1:18">
      <c r="A4753" s="296">
        <v>4507796</v>
      </c>
      <c r="B4753" s="343" t="s">
        <v>4783</v>
      </c>
      <c r="C4753" s="296" t="s">
        <v>26</v>
      </c>
      <c r="D4753" s="344">
        <v>459.81</v>
      </c>
      <c r="E4753" s="360">
        <v>2.9000000000000001E-2</v>
      </c>
      <c r="F4753" s="344">
        <v>1850.64</v>
      </c>
      <c r="G4753" s="360">
        <v>8.5000000000000006E-3</v>
      </c>
      <c r="H4753" s="344">
        <v>1934.25</v>
      </c>
      <c r="I4753" s="360">
        <v>2.5399999999999999E-2</v>
      </c>
      <c r="J4753" s="344">
        <v>1846.7</v>
      </c>
      <c r="K4753" s="360">
        <v>2.0299999999999999E-2</v>
      </c>
      <c r="L4753" s="344">
        <v>1745.65</v>
      </c>
      <c r="M4753" s="360">
        <v>8.9999999999999998E-4</v>
      </c>
      <c r="N4753" s="344">
        <v>1648.61</v>
      </c>
      <c r="O4753" s="360">
        <v>2.52E-2</v>
      </c>
      <c r="P4753" s="344">
        <v>2116.3000000000002</v>
      </c>
      <c r="Q4753" s="360">
        <v>2.3199999999999998E-2</v>
      </c>
      <c r="R4753" s="344">
        <v>1887.64</v>
      </c>
    </row>
    <row r="4754" spans="1:18">
      <c r="A4754" s="296">
        <v>4508190</v>
      </c>
      <c r="B4754" s="343" t="s">
        <v>4784</v>
      </c>
      <c r="C4754" s="296" t="s">
        <v>26</v>
      </c>
      <c r="D4754" s="344">
        <v>504.28</v>
      </c>
      <c r="E4754" s="360">
        <v>2.6499999999999999E-2</v>
      </c>
      <c r="F4754" s="344">
        <v>2032.29</v>
      </c>
      <c r="G4754" s="360">
        <v>7.7999999999999996E-3</v>
      </c>
      <c r="H4754" s="344">
        <v>2098.2600000000002</v>
      </c>
      <c r="I4754" s="360">
        <v>2.3400000000000001E-2</v>
      </c>
      <c r="J4754" s="344">
        <v>2026.35</v>
      </c>
      <c r="K4754" s="360">
        <v>1.8499999999999999E-2</v>
      </c>
      <c r="L4754" s="344">
        <v>1901.17</v>
      </c>
      <c r="M4754" s="360">
        <v>8.0000000000000004E-4</v>
      </c>
      <c r="N4754" s="344">
        <v>1800.46</v>
      </c>
      <c r="O4754" s="360">
        <v>2.3E-2</v>
      </c>
      <c r="P4754" s="344">
        <v>2303.11</v>
      </c>
      <c r="Q4754" s="360">
        <v>2.1299999999999999E-2</v>
      </c>
      <c r="R4754" s="344">
        <v>2057.9699999999998</v>
      </c>
    </row>
    <row r="4755" spans="1:18">
      <c r="A4755" s="296">
        <v>4507797</v>
      </c>
      <c r="B4755" s="343" t="s">
        <v>4785</v>
      </c>
      <c r="C4755" s="296" t="s">
        <v>26</v>
      </c>
      <c r="D4755" s="344">
        <v>66.03</v>
      </c>
      <c r="E4755" s="360">
        <v>2.58E-2</v>
      </c>
      <c r="F4755" s="344">
        <v>2092.23</v>
      </c>
      <c r="G4755" s="360">
        <v>7.6E-3</v>
      </c>
      <c r="H4755" s="344">
        <v>2123.23</v>
      </c>
      <c r="I4755" s="360">
        <v>2.3199999999999998E-2</v>
      </c>
      <c r="J4755" s="344">
        <v>2087.13</v>
      </c>
      <c r="K4755" s="360">
        <v>1.7999999999999999E-2</v>
      </c>
      <c r="L4755" s="344">
        <v>1934.8</v>
      </c>
      <c r="M4755" s="360">
        <v>8.0000000000000004E-4</v>
      </c>
      <c r="N4755" s="344">
        <v>1835.92</v>
      </c>
      <c r="O4755" s="360">
        <v>2.2599999999999999E-2</v>
      </c>
      <c r="P4755" s="344">
        <v>2360.5500000000002</v>
      </c>
      <c r="Q4755" s="360">
        <v>2.0799999999999999E-2</v>
      </c>
      <c r="R4755" s="344">
        <v>2090.77</v>
      </c>
    </row>
    <row r="4756" spans="1:18">
      <c r="A4756" s="296">
        <v>4507798</v>
      </c>
      <c r="B4756" s="343" t="s">
        <v>4786</v>
      </c>
      <c r="C4756" s="296" t="s">
        <v>26</v>
      </c>
      <c r="D4756" s="344">
        <v>66.81</v>
      </c>
      <c r="E4756" s="360">
        <v>2.3099999999999999E-2</v>
      </c>
      <c r="F4756" s="344">
        <v>2342.64</v>
      </c>
      <c r="G4756" s="360">
        <v>6.7000000000000002E-3</v>
      </c>
      <c r="H4756" s="344">
        <v>2339.6</v>
      </c>
      <c r="I4756" s="360">
        <v>2.1000000000000001E-2</v>
      </c>
      <c r="J4756" s="344">
        <v>2336.5100000000002</v>
      </c>
      <c r="K4756" s="360">
        <v>1.6E-2</v>
      </c>
      <c r="L4756" s="344">
        <v>2140.1799999999998</v>
      </c>
      <c r="M4756" s="360">
        <v>6.9999999999999999E-4</v>
      </c>
      <c r="N4756" s="344">
        <v>2037.4</v>
      </c>
      <c r="O4756" s="360">
        <v>2.0400000000000001E-2</v>
      </c>
      <c r="P4756" s="344">
        <v>2616.39</v>
      </c>
      <c r="Q4756" s="360">
        <v>1.8800000000000001E-2</v>
      </c>
      <c r="R4756" s="344">
        <v>2311.88</v>
      </c>
    </row>
    <row r="4757" spans="1:18">
      <c r="A4757" s="296">
        <v>4507799</v>
      </c>
      <c r="B4757" s="343" t="s">
        <v>4787</v>
      </c>
      <c r="C4757" s="296" t="s">
        <v>26</v>
      </c>
      <c r="D4757" s="344">
        <v>95.69</v>
      </c>
      <c r="E4757" s="360">
        <v>3.5099999999999999E-2</v>
      </c>
      <c r="F4757" s="344">
        <v>1542.55</v>
      </c>
      <c r="G4757" s="360">
        <v>1.0200000000000001E-2</v>
      </c>
      <c r="H4757" s="344">
        <v>1607.92</v>
      </c>
      <c r="I4757" s="360">
        <v>3.0599999999999999E-2</v>
      </c>
      <c r="J4757" s="344">
        <v>1562.11</v>
      </c>
      <c r="K4757" s="360">
        <v>2.4E-2</v>
      </c>
      <c r="L4757" s="344">
        <v>1475.52</v>
      </c>
      <c r="M4757" s="360">
        <v>1.1000000000000001E-3</v>
      </c>
      <c r="N4757" s="344">
        <v>1391.13</v>
      </c>
      <c r="O4757" s="360">
        <v>2.8400000000000002E-2</v>
      </c>
      <c r="P4757" s="344">
        <v>1709.42</v>
      </c>
      <c r="Q4757" s="360">
        <v>2.8799999999999999E-2</v>
      </c>
      <c r="R4757" s="344">
        <v>1594.45</v>
      </c>
    </row>
    <row r="4758" spans="1:18">
      <c r="A4758" s="296">
        <v>4507800</v>
      </c>
      <c r="B4758" s="343" t="s">
        <v>4788</v>
      </c>
      <c r="C4758" s="296" t="s">
        <v>26</v>
      </c>
      <c r="D4758" s="344">
        <v>91.68</v>
      </c>
      <c r="E4758" s="360">
        <v>3.27E-2</v>
      </c>
      <c r="F4758" s="344">
        <v>1662.56</v>
      </c>
      <c r="G4758" s="360">
        <v>9.4999999999999998E-3</v>
      </c>
      <c r="H4758" s="344">
        <v>1716.27</v>
      </c>
      <c r="I4758" s="360">
        <v>2.86E-2</v>
      </c>
      <c r="J4758" s="344">
        <v>1680.8</v>
      </c>
      <c r="K4758" s="360">
        <v>2.23E-2</v>
      </c>
      <c r="L4758" s="344">
        <v>1578.26</v>
      </c>
      <c r="M4758" s="360">
        <v>1E-3</v>
      </c>
      <c r="N4758" s="344">
        <v>1491.45</v>
      </c>
      <c r="O4758" s="360">
        <v>2.6499999999999999E-2</v>
      </c>
      <c r="P4758" s="344">
        <v>1832.84</v>
      </c>
      <c r="Q4758" s="360">
        <v>2.6800000000000001E-2</v>
      </c>
      <c r="R4758" s="344">
        <v>1706.98</v>
      </c>
    </row>
    <row r="4759" spans="1:18">
      <c r="A4759" s="296">
        <v>4507801</v>
      </c>
      <c r="B4759" s="343" t="s">
        <v>4789</v>
      </c>
      <c r="C4759" s="296" t="s">
        <v>26</v>
      </c>
      <c r="D4759" s="344">
        <v>111.78</v>
      </c>
      <c r="E4759" s="360">
        <v>3.2000000000000001E-2</v>
      </c>
      <c r="F4759" s="344">
        <v>1702.16</v>
      </c>
      <c r="G4759" s="360">
        <v>9.2999999999999992E-3</v>
      </c>
      <c r="H4759" s="344">
        <v>1732.77</v>
      </c>
      <c r="I4759" s="360">
        <v>2.8400000000000002E-2</v>
      </c>
      <c r="J4759" s="344">
        <v>1720.95</v>
      </c>
      <c r="K4759" s="360">
        <v>2.18E-2</v>
      </c>
      <c r="L4759" s="344">
        <v>1600.48</v>
      </c>
      <c r="M4759" s="360">
        <v>1E-3</v>
      </c>
      <c r="N4759" s="344">
        <v>1514.88</v>
      </c>
      <c r="O4759" s="360">
        <v>2.6100000000000002E-2</v>
      </c>
      <c r="P4759" s="344">
        <v>1870.79</v>
      </c>
      <c r="Q4759" s="360">
        <v>2.63E-2</v>
      </c>
      <c r="R4759" s="344">
        <v>1728.65</v>
      </c>
    </row>
    <row r="4760" spans="1:18">
      <c r="A4760" s="296">
        <v>4507802</v>
      </c>
      <c r="B4760" s="343" t="s">
        <v>4790</v>
      </c>
      <c r="C4760" s="296" t="s">
        <v>26</v>
      </c>
      <c r="D4760" s="344">
        <v>113.22</v>
      </c>
      <c r="E4760" s="360">
        <v>2.9000000000000001E-2</v>
      </c>
      <c r="F4760" s="344">
        <v>1879.01</v>
      </c>
      <c r="G4760" s="360">
        <v>8.3999999999999995E-3</v>
      </c>
      <c r="H4760" s="344">
        <v>1888.23</v>
      </c>
      <c r="I4760" s="360">
        <v>2.5999999999999999E-2</v>
      </c>
      <c r="J4760" s="344">
        <v>1897.28</v>
      </c>
      <c r="K4760" s="360">
        <v>1.9800000000000002E-2</v>
      </c>
      <c r="L4760" s="344">
        <v>1746.25</v>
      </c>
      <c r="M4760" s="360">
        <v>8.9999999999999998E-4</v>
      </c>
      <c r="N4760" s="344">
        <v>1657.6</v>
      </c>
      <c r="O4760" s="360">
        <v>2.3800000000000002E-2</v>
      </c>
      <c r="P4760" s="344">
        <v>2051.71</v>
      </c>
      <c r="Q4760" s="360">
        <v>2.4E-2</v>
      </c>
      <c r="R4760" s="344">
        <v>1885.18</v>
      </c>
    </row>
    <row r="4761" spans="1:18">
      <c r="A4761" s="296">
        <v>4507803</v>
      </c>
      <c r="B4761" s="343" t="s">
        <v>4791</v>
      </c>
      <c r="C4761" s="296" t="s">
        <v>26</v>
      </c>
      <c r="D4761" s="344">
        <v>112.26</v>
      </c>
      <c r="E4761" s="360">
        <v>3.4799999999999998E-2</v>
      </c>
      <c r="F4761" s="344">
        <v>1559.17</v>
      </c>
      <c r="G4761" s="360">
        <v>1.01E-2</v>
      </c>
      <c r="H4761" s="344">
        <v>1631.83</v>
      </c>
      <c r="I4761" s="360">
        <v>3.0099999999999998E-2</v>
      </c>
      <c r="J4761" s="344">
        <v>1576.28</v>
      </c>
      <c r="K4761" s="360">
        <v>2.3800000000000002E-2</v>
      </c>
      <c r="L4761" s="344">
        <v>1493.25</v>
      </c>
      <c r="M4761" s="360">
        <v>1.1000000000000001E-3</v>
      </c>
      <c r="N4761" s="344">
        <v>1407.8</v>
      </c>
      <c r="O4761" s="360">
        <v>2.81E-2</v>
      </c>
      <c r="P4761" s="344">
        <v>1727.01</v>
      </c>
      <c r="Q4761" s="360">
        <v>2.8500000000000001E-2</v>
      </c>
      <c r="R4761" s="344">
        <v>1617.61</v>
      </c>
    </row>
    <row r="4762" spans="1:18">
      <c r="A4762" s="296">
        <v>4508191</v>
      </c>
      <c r="B4762" s="343" t="s">
        <v>4792</v>
      </c>
      <c r="C4762" s="296" t="s">
        <v>26</v>
      </c>
      <c r="D4762" s="344">
        <v>113.69</v>
      </c>
      <c r="E4762" s="360">
        <v>3.2399999999999998E-2</v>
      </c>
      <c r="F4762" s="344">
        <v>1679.18</v>
      </c>
      <c r="G4762" s="360">
        <v>9.4000000000000004E-3</v>
      </c>
      <c r="H4762" s="344">
        <v>1740.18</v>
      </c>
      <c r="I4762" s="360">
        <v>2.8199999999999999E-2</v>
      </c>
      <c r="J4762" s="344">
        <v>1694.97</v>
      </c>
      <c r="K4762" s="360">
        <v>2.2100000000000002E-2</v>
      </c>
      <c r="L4762" s="344">
        <v>1595.99</v>
      </c>
      <c r="M4762" s="360">
        <v>1E-3</v>
      </c>
      <c r="N4762" s="344">
        <v>1508.12</v>
      </c>
      <c r="O4762" s="360">
        <v>2.6200000000000001E-2</v>
      </c>
      <c r="P4762" s="344">
        <v>1850.43</v>
      </c>
      <c r="Q4762" s="360">
        <v>2.6599999999999999E-2</v>
      </c>
      <c r="R4762" s="344">
        <v>1730.14</v>
      </c>
    </row>
    <row r="4763" spans="1:18">
      <c r="A4763" s="296">
        <v>4507804</v>
      </c>
      <c r="B4763" s="343" t="s">
        <v>4793</v>
      </c>
      <c r="C4763" s="296" t="s">
        <v>26</v>
      </c>
      <c r="D4763" s="344">
        <v>138.18</v>
      </c>
      <c r="E4763" s="360">
        <v>3.1699999999999999E-2</v>
      </c>
      <c r="F4763" s="344">
        <v>1718.78</v>
      </c>
      <c r="G4763" s="360">
        <v>9.1999999999999998E-3</v>
      </c>
      <c r="H4763" s="344">
        <v>1756.68</v>
      </c>
      <c r="I4763" s="360">
        <v>2.8000000000000001E-2</v>
      </c>
      <c r="J4763" s="344">
        <v>1735.12</v>
      </c>
      <c r="K4763" s="360">
        <v>2.1600000000000001E-2</v>
      </c>
      <c r="L4763" s="344">
        <v>1618.21</v>
      </c>
      <c r="M4763" s="360">
        <v>1E-3</v>
      </c>
      <c r="N4763" s="344">
        <v>1531.55</v>
      </c>
      <c r="O4763" s="360">
        <v>2.58E-2</v>
      </c>
      <c r="P4763" s="344">
        <v>1888.38</v>
      </c>
      <c r="Q4763" s="360">
        <v>2.5999999999999999E-2</v>
      </c>
      <c r="R4763" s="344">
        <v>1751.81</v>
      </c>
    </row>
    <row r="4764" spans="1:18">
      <c r="A4764" s="296">
        <v>4507805</v>
      </c>
      <c r="B4764" s="343" t="s">
        <v>4794</v>
      </c>
      <c r="C4764" s="296" t="s">
        <v>26</v>
      </c>
      <c r="D4764" s="344">
        <v>136.63999999999999</v>
      </c>
      <c r="E4764" s="360">
        <v>2.8799999999999999E-2</v>
      </c>
      <c r="F4764" s="344">
        <v>1895.63</v>
      </c>
      <c r="G4764" s="360">
        <v>8.3000000000000001E-3</v>
      </c>
      <c r="H4764" s="344">
        <v>1912.14</v>
      </c>
      <c r="I4764" s="360">
        <v>2.5700000000000001E-2</v>
      </c>
      <c r="J4764" s="344">
        <v>1911.45</v>
      </c>
      <c r="K4764" s="360">
        <v>1.9599999999999999E-2</v>
      </c>
      <c r="L4764" s="344">
        <v>1763.98</v>
      </c>
      <c r="M4764" s="360">
        <v>8.9999999999999998E-4</v>
      </c>
      <c r="N4764" s="344">
        <v>1674.27</v>
      </c>
      <c r="O4764" s="360">
        <v>2.3599999999999999E-2</v>
      </c>
      <c r="P4764" s="344">
        <v>2069.3000000000002</v>
      </c>
      <c r="Q4764" s="360">
        <v>2.3800000000000002E-2</v>
      </c>
      <c r="R4764" s="344">
        <v>1908.34</v>
      </c>
    </row>
    <row r="4765" spans="1:18">
      <c r="A4765" s="296">
        <v>4507806</v>
      </c>
      <c r="B4765" s="343" t="s">
        <v>4795</v>
      </c>
      <c r="C4765" s="296" t="s">
        <v>26</v>
      </c>
      <c r="D4765" s="344">
        <v>27.59</v>
      </c>
      <c r="E4765" s="360">
        <v>0.1457</v>
      </c>
      <c r="F4765" s="344">
        <v>2096.92</v>
      </c>
      <c r="G4765" s="360">
        <v>7.4999999999999997E-3</v>
      </c>
      <c r="H4765" s="344">
        <v>2023.5</v>
      </c>
      <c r="I4765" s="360">
        <v>0.1404</v>
      </c>
      <c r="J4765" s="344">
        <v>2065.3000000000002</v>
      </c>
      <c r="K4765" s="360">
        <v>1.8200000000000001E-2</v>
      </c>
      <c r="L4765" s="344">
        <v>1912.26</v>
      </c>
      <c r="M4765" s="360">
        <v>8.0000000000000004E-4</v>
      </c>
      <c r="N4765" s="344">
        <v>1849.18</v>
      </c>
      <c r="O4765" s="360">
        <v>2.35E-2</v>
      </c>
      <c r="P4765" s="344">
        <v>2112.33</v>
      </c>
      <c r="Q4765" s="360">
        <v>2.3300000000000001E-2</v>
      </c>
      <c r="R4765" s="344">
        <v>2047.04</v>
      </c>
    </row>
    <row r="4766" spans="1:18">
      <c r="A4766" s="296">
        <v>4507807</v>
      </c>
      <c r="B4766" s="343" t="s">
        <v>4796</v>
      </c>
      <c r="C4766" s="296" t="s">
        <v>26</v>
      </c>
      <c r="D4766" s="344">
        <v>33.17</v>
      </c>
      <c r="E4766" s="360">
        <v>0.13009999999999999</v>
      </c>
      <c r="F4766" s="344">
        <v>2339.12</v>
      </c>
      <c r="G4766" s="360">
        <v>6.7999999999999996E-3</v>
      </c>
      <c r="H4766" s="344">
        <v>2242.17</v>
      </c>
      <c r="I4766" s="360">
        <v>0.12670000000000001</v>
      </c>
      <c r="J4766" s="344">
        <v>2304.84</v>
      </c>
      <c r="K4766" s="360">
        <v>1.6299999999999999E-2</v>
      </c>
      <c r="L4766" s="344">
        <v>2119.61</v>
      </c>
      <c r="M4766" s="360">
        <v>8.0000000000000004E-4</v>
      </c>
      <c r="N4766" s="344">
        <v>2051.64</v>
      </c>
      <c r="O4766" s="360">
        <v>2.12E-2</v>
      </c>
      <c r="P4766" s="344">
        <v>2361.41</v>
      </c>
      <c r="Q4766" s="360">
        <v>2.0799999999999999E-2</v>
      </c>
      <c r="R4766" s="344">
        <v>2274.15</v>
      </c>
    </row>
    <row r="4767" spans="1:18">
      <c r="A4767" s="296">
        <v>4507866</v>
      </c>
      <c r="B4767" s="343" t="s">
        <v>4797</v>
      </c>
      <c r="C4767" s="296" t="s">
        <v>26</v>
      </c>
      <c r="D4767" s="344">
        <v>75.989999999999995</v>
      </c>
      <c r="E4767" s="360">
        <v>0.12590000000000001</v>
      </c>
      <c r="F4767" s="344">
        <v>2419.04</v>
      </c>
      <c r="G4767" s="360">
        <v>6.4999999999999997E-3</v>
      </c>
      <c r="H4767" s="344">
        <v>2275.4699999999998</v>
      </c>
      <c r="I4767" s="360">
        <v>0.1249</v>
      </c>
      <c r="J4767" s="344">
        <v>2385.87</v>
      </c>
      <c r="K4767" s="360">
        <v>1.5699999999999999E-2</v>
      </c>
      <c r="L4767" s="344">
        <v>2164.4499999999998</v>
      </c>
      <c r="M4767" s="360">
        <v>6.9999999999999999E-4</v>
      </c>
      <c r="N4767" s="344">
        <v>2098.9299999999998</v>
      </c>
      <c r="O4767" s="360">
        <v>2.07E-2</v>
      </c>
      <c r="P4767" s="344">
        <v>2438</v>
      </c>
      <c r="Q4767" s="360">
        <v>2.0199999999999999E-2</v>
      </c>
      <c r="R4767" s="344">
        <v>2317.88</v>
      </c>
    </row>
    <row r="4768" spans="1:18">
      <c r="A4768" s="296">
        <v>4507867</v>
      </c>
      <c r="B4768" s="343" t="s">
        <v>4798</v>
      </c>
      <c r="C4768" s="296" t="s">
        <v>26</v>
      </c>
      <c r="D4768" s="344">
        <v>108.42</v>
      </c>
      <c r="E4768" s="360">
        <v>0.1108</v>
      </c>
      <c r="F4768" s="344">
        <v>2741.71</v>
      </c>
      <c r="G4768" s="360">
        <v>5.7999999999999996E-3</v>
      </c>
      <c r="H4768" s="344">
        <v>2551.67</v>
      </c>
      <c r="I4768" s="360">
        <v>0.1114</v>
      </c>
      <c r="J4768" s="344">
        <v>2707.01</v>
      </c>
      <c r="K4768" s="360">
        <v>1.38E-2</v>
      </c>
      <c r="L4768" s="344">
        <v>2428.38</v>
      </c>
      <c r="M4768" s="360">
        <v>6.9999999999999999E-4</v>
      </c>
      <c r="N4768" s="344">
        <v>2358.13</v>
      </c>
      <c r="O4768" s="360">
        <v>1.84E-2</v>
      </c>
      <c r="P4768" s="344">
        <v>2767.43</v>
      </c>
      <c r="Q4768" s="360">
        <v>1.78E-2</v>
      </c>
      <c r="R4768" s="344">
        <v>2602.4299999999998</v>
      </c>
    </row>
    <row r="4769" spans="1:18">
      <c r="A4769" s="296">
        <v>4507808</v>
      </c>
      <c r="B4769" s="343" t="s">
        <v>4799</v>
      </c>
      <c r="C4769" s="296" t="s">
        <v>26</v>
      </c>
      <c r="D4769" s="344">
        <v>31.13</v>
      </c>
      <c r="E4769" s="360">
        <v>2.7099999999999999E-2</v>
      </c>
      <c r="F4769" s="344">
        <v>1983.49</v>
      </c>
      <c r="G4769" s="360">
        <v>8.0000000000000002E-3</v>
      </c>
      <c r="H4769" s="344">
        <v>2059.13</v>
      </c>
      <c r="I4769" s="360">
        <v>2.3900000000000001E-2</v>
      </c>
      <c r="J4769" s="344">
        <v>1975.16</v>
      </c>
      <c r="K4769" s="360">
        <v>1.9E-2</v>
      </c>
      <c r="L4769" s="344">
        <v>1861.58</v>
      </c>
      <c r="M4769" s="360">
        <v>8.9999999999999998E-4</v>
      </c>
      <c r="N4769" s="344">
        <v>1763.25</v>
      </c>
      <c r="O4769" s="360">
        <v>2.47E-2</v>
      </c>
      <c r="P4769" s="344">
        <v>2256.16</v>
      </c>
      <c r="Q4769" s="360">
        <v>2.18E-2</v>
      </c>
      <c r="R4769" s="344">
        <v>2014.84</v>
      </c>
    </row>
    <row r="4770" spans="1:18">
      <c r="A4770" s="296">
        <v>4507809</v>
      </c>
      <c r="B4770" s="343" t="s">
        <v>4800</v>
      </c>
      <c r="C4770" s="296" t="s">
        <v>26</v>
      </c>
      <c r="D4770" s="344">
        <v>39.43</v>
      </c>
      <c r="E4770" s="360">
        <v>2.4299999999999999E-2</v>
      </c>
      <c r="F4770" s="344">
        <v>2225.69</v>
      </c>
      <c r="G4770" s="360">
        <v>7.1000000000000004E-3</v>
      </c>
      <c r="H4770" s="344">
        <v>2277.8000000000002</v>
      </c>
      <c r="I4770" s="360">
        <v>2.1600000000000001E-2</v>
      </c>
      <c r="J4770" s="344">
        <v>2214.6999999999998</v>
      </c>
      <c r="K4770" s="360">
        <v>1.6899999999999998E-2</v>
      </c>
      <c r="L4770" s="344">
        <v>2068.9299999999998</v>
      </c>
      <c r="M4770" s="360">
        <v>8.0000000000000004E-4</v>
      </c>
      <c r="N4770" s="344">
        <v>1965.71</v>
      </c>
      <c r="O4770" s="360">
        <v>2.2100000000000002E-2</v>
      </c>
      <c r="P4770" s="344">
        <v>2505.2399999999998</v>
      </c>
      <c r="Q4770" s="360">
        <v>1.9599999999999999E-2</v>
      </c>
      <c r="R4770" s="344">
        <v>2241.9499999999998</v>
      </c>
    </row>
    <row r="4771" spans="1:18">
      <c r="A4771" s="296">
        <v>4507810</v>
      </c>
      <c r="B4771" s="343" t="s">
        <v>4801</v>
      </c>
      <c r="C4771" s="296" t="s">
        <v>26</v>
      </c>
      <c r="D4771" s="344">
        <v>52.68</v>
      </c>
      <c r="E4771" s="360">
        <v>2.35E-2</v>
      </c>
      <c r="F4771" s="344">
        <v>2305.61</v>
      </c>
      <c r="G4771" s="360">
        <v>6.8999999999999999E-3</v>
      </c>
      <c r="H4771" s="344">
        <v>2311.1</v>
      </c>
      <c r="I4771" s="360">
        <v>2.1299999999999999E-2</v>
      </c>
      <c r="J4771" s="344">
        <v>2295.73</v>
      </c>
      <c r="K4771" s="360">
        <v>1.6299999999999999E-2</v>
      </c>
      <c r="L4771" s="344">
        <v>2113.77</v>
      </c>
      <c r="M4771" s="360">
        <v>8.0000000000000004E-4</v>
      </c>
      <c r="N4771" s="344">
        <v>2013</v>
      </c>
      <c r="O4771" s="360">
        <v>2.1600000000000001E-2</v>
      </c>
      <c r="P4771" s="344">
        <v>2581.83</v>
      </c>
      <c r="Q4771" s="360">
        <v>1.9E-2</v>
      </c>
      <c r="R4771" s="344">
        <v>2285.6799999999998</v>
      </c>
    </row>
    <row r="4772" spans="1:18">
      <c r="A4772" s="296">
        <v>4507811</v>
      </c>
      <c r="B4772" s="343" t="s">
        <v>4802</v>
      </c>
      <c r="C4772" s="296" t="s">
        <v>26</v>
      </c>
      <c r="D4772" s="344">
        <v>61.01</v>
      </c>
      <c r="E4772" s="360">
        <v>2.07E-2</v>
      </c>
      <c r="F4772" s="344">
        <v>2628.28</v>
      </c>
      <c r="G4772" s="360">
        <v>6.0000000000000001E-3</v>
      </c>
      <c r="H4772" s="344">
        <v>2587.3000000000002</v>
      </c>
      <c r="I4772" s="360">
        <v>1.9E-2</v>
      </c>
      <c r="J4772" s="344">
        <v>2616.87</v>
      </c>
      <c r="K4772" s="360">
        <v>1.43E-2</v>
      </c>
      <c r="L4772" s="344">
        <v>2377.6999999999998</v>
      </c>
      <c r="M4772" s="360">
        <v>6.9999999999999999E-4</v>
      </c>
      <c r="N4772" s="344">
        <v>2272.1999999999998</v>
      </c>
      <c r="O4772" s="360">
        <v>1.9099999999999999E-2</v>
      </c>
      <c r="P4772" s="344">
        <v>2911.26</v>
      </c>
      <c r="Q4772" s="360">
        <v>1.6899999999999998E-2</v>
      </c>
      <c r="R4772" s="344">
        <v>2570.23</v>
      </c>
    </row>
    <row r="4773" spans="1:18">
      <c r="A4773" s="296">
        <v>4507812</v>
      </c>
      <c r="B4773" s="343" t="s">
        <v>4803</v>
      </c>
      <c r="C4773" s="296" t="s">
        <v>26</v>
      </c>
      <c r="D4773" s="344">
        <v>58.36</v>
      </c>
      <c r="E4773" s="360">
        <v>4.0500000000000001E-2</v>
      </c>
      <c r="F4773" s="344">
        <v>1129.46</v>
      </c>
      <c r="G4773" s="360">
        <v>0</v>
      </c>
      <c r="H4773" s="344">
        <v>1244.97</v>
      </c>
      <c r="I4773" s="360">
        <v>0</v>
      </c>
      <c r="J4773" s="344">
        <v>1137.28</v>
      </c>
      <c r="K4773" s="360">
        <v>0</v>
      </c>
      <c r="L4773" s="344">
        <v>1066.93</v>
      </c>
      <c r="M4773" s="360">
        <v>0</v>
      </c>
      <c r="N4773" s="344">
        <v>1011.88</v>
      </c>
      <c r="O4773" s="360">
        <v>5.1499999999999997E-2</v>
      </c>
      <c r="P4773" s="344">
        <v>1346.12</v>
      </c>
      <c r="Q4773" s="360">
        <v>0</v>
      </c>
      <c r="R4773" s="344">
        <v>1147.06</v>
      </c>
    </row>
    <row r="4774" spans="1:18">
      <c r="A4774" s="296">
        <v>4507813</v>
      </c>
      <c r="B4774" s="343" t="s">
        <v>4804</v>
      </c>
      <c r="C4774" s="296" t="s">
        <v>26</v>
      </c>
      <c r="D4774" s="344">
        <v>66.58</v>
      </c>
      <c r="E4774" s="360">
        <v>3.4299999999999997E-2</v>
      </c>
      <c r="F4774" s="344">
        <v>1345.47</v>
      </c>
      <c r="G4774" s="360">
        <v>0</v>
      </c>
      <c r="H4774" s="344">
        <v>1440</v>
      </c>
      <c r="I4774" s="360">
        <v>0</v>
      </c>
      <c r="J4774" s="344">
        <v>1350.92</v>
      </c>
      <c r="K4774" s="360">
        <v>0</v>
      </c>
      <c r="L4774" s="344">
        <v>1251.8699999999999</v>
      </c>
      <c r="M4774" s="360">
        <v>0</v>
      </c>
      <c r="N4774" s="344">
        <v>1192.45</v>
      </c>
      <c r="O4774" s="360">
        <v>4.3700000000000003E-2</v>
      </c>
      <c r="P4774" s="344">
        <v>1568.27</v>
      </c>
      <c r="Q4774" s="360">
        <v>0</v>
      </c>
      <c r="R4774" s="344">
        <v>1349.61</v>
      </c>
    </row>
    <row r="4775" spans="1:18">
      <c r="A4775" s="296">
        <v>4507851</v>
      </c>
      <c r="B4775" s="343" t="s">
        <v>4805</v>
      </c>
      <c r="C4775" s="296" t="s">
        <v>105</v>
      </c>
      <c r="D4775" s="344">
        <v>23.6</v>
      </c>
      <c r="E4775" s="360">
        <v>3.2800000000000003E-2</v>
      </c>
      <c r="F4775" s="344">
        <v>1416.75</v>
      </c>
      <c r="G4775" s="360">
        <v>0</v>
      </c>
      <c r="H4775" s="344">
        <v>1469.7</v>
      </c>
      <c r="I4775" s="360">
        <v>0</v>
      </c>
      <c r="J4775" s="344">
        <v>1423.19</v>
      </c>
      <c r="K4775" s="360">
        <v>0</v>
      </c>
      <c r="L4775" s="344">
        <v>1291.8599999999999</v>
      </c>
      <c r="M4775" s="360">
        <v>0</v>
      </c>
      <c r="N4775" s="344">
        <v>1234.6300000000001</v>
      </c>
      <c r="O4775" s="360">
        <v>4.2200000000000001E-2</v>
      </c>
      <c r="P4775" s="344">
        <v>1636.58</v>
      </c>
      <c r="Q4775" s="360">
        <v>0</v>
      </c>
      <c r="R4775" s="344">
        <v>1388.62</v>
      </c>
    </row>
    <row r="4776" spans="1:18">
      <c r="A4776" s="296">
        <v>4507852</v>
      </c>
      <c r="B4776" s="343" t="s">
        <v>4806</v>
      </c>
      <c r="C4776" s="296" t="s">
        <v>105</v>
      </c>
      <c r="D4776" s="344">
        <v>23.47</v>
      </c>
      <c r="E4776" s="360">
        <v>2.8000000000000001E-2</v>
      </c>
      <c r="F4776" s="344">
        <v>1674.55</v>
      </c>
      <c r="G4776" s="360">
        <v>0</v>
      </c>
      <c r="H4776" s="344">
        <v>1683.14</v>
      </c>
      <c r="I4776" s="360">
        <v>0</v>
      </c>
      <c r="J4776" s="344">
        <v>1679.21</v>
      </c>
      <c r="K4776" s="360">
        <v>0</v>
      </c>
      <c r="L4776" s="344">
        <v>1500.75</v>
      </c>
      <c r="M4776" s="360">
        <v>0</v>
      </c>
      <c r="N4776" s="344">
        <v>1440.55</v>
      </c>
      <c r="O4776" s="360">
        <v>3.6200000000000003E-2</v>
      </c>
      <c r="P4776" s="344">
        <v>1899.13</v>
      </c>
      <c r="Q4776" s="360">
        <v>0</v>
      </c>
      <c r="R4776" s="344">
        <v>1614.93</v>
      </c>
    </row>
    <row r="4777" spans="1:18">
      <c r="A4777" s="296">
        <v>4507853</v>
      </c>
      <c r="B4777" s="343" t="s">
        <v>4807</v>
      </c>
      <c r="C4777" s="296" t="s">
        <v>105</v>
      </c>
      <c r="D4777" s="344">
        <v>26.42</v>
      </c>
      <c r="E4777" s="360">
        <v>4.0300000000000002E-2</v>
      </c>
      <c r="F4777" s="344">
        <v>1138.0899999999999</v>
      </c>
      <c r="G4777" s="360">
        <v>0</v>
      </c>
      <c r="H4777" s="344">
        <v>1258.75</v>
      </c>
      <c r="I4777" s="360">
        <v>0</v>
      </c>
      <c r="J4777" s="344">
        <v>1142.3900000000001</v>
      </c>
      <c r="K4777" s="360">
        <v>0</v>
      </c>
      <c r="L4777" s="344">
        <v>1075.4000000000001</v>
      </c>
      <c r="M4777" s="360">
        <v>0</v>
      </c>
      <c r="N4777" s="344">
        <v>1020.07</v>
      </c>
      <c r="O4777" s="360">
        <v>5.11E-2</v>
      </c>
      <c r="P4777" s="344">
        <v>1354.21</v>
      </c>
      <c r="Q4777" s="360">
        <v>0</v>
      </c>
      <c r="R4777" s="344">
        <v>1161.6300000000001</v>
      </c>
    </row>
    <row r="4778" spans="1:18">
      <c r="A4778" s="296">
        <v>4507854</v>
      </c>
      <c r="B4778" s="343" t="s">
        <v>4808</v>
      </c>
      <c r="C4778" s="296" t="s">
        <v>105</v>
      </c>
      <c r="D4778" s="344">
        <v>28.1</v>
      </c>
      <c r="E4778" s="360">
        <v>3.4200000000000001E-2</v>
      </c>
      <c r="F4778" s="344">
        <v>1354.1</v>
      </c>
      <c r="G4778" s="360">
        <v>0</v>
      </c>
      <c r="H4778" s="344">
        <v>1453.78</v>
      </c>
      <c r="I4778" s="360">
        <v>0</v>
      </c>
      <c r="J4778" s="344">
        <v>1356.03</v>
      </c>
      <c r="K4778" s="360">
        <v>0</v>
      </c>
      <c r="L4778" s="344">
        <v>1260.3399999999999</v>
      </c>
      <c r="M4778" s="360">
        <v>0</v>
      </c>
      <c r="N4778" s="344">
        <v>1200.6400000000001</v>
      </c>
      <c r="O4778" s="360">
        <v>4.3400000000000001E-2</v>
      </c>
      <c r="P4778" s="344">
        <v>1576.36</v>
      </c>
      <c r="Q4778" s="360">
        <v>0</v>
      </c>
      <c r="R4778" s="344">
        <v>1364.18</v>
      </c>
    </row>
    <row r="4779" spans="1:18">
      <c r="A4779" s="296">
        <v>4507855</v>
      </c>
      <c r="B4779" s="343" t="s">
        <v>4809</v>
      </c>
      <c r="C4779" s="296" t="s">
        <v>105</v>
      </c>
      <c r="D4779" s="344">
        <v>23.85</v>
      </c>
      <c r="E4779" s="360">
        <v>3.27E-2</v>
      </c>
      <c r="F4779" s="344">
        <v>1425.38</v>
      </c>
      <c r="G4779" s="360">
        <v>0</v>
      </c>
      <c r="H4779" s="344">
        <v>1483.48</v>
      </c>
      <c r="I4779" s="360">
        <v>0</v>
      </c>
      <c r="J4779" s="344">
        <v>1428.3</v>
      </c>
      <c r="K4779" s="360">
        <v>0</v>
      </c>
      <c r="L4779" s="344">
        <v>1300.33</v>
      </c>
      <c r="M4779" s="360">
        <v>0</v>
      </c>
      <c r="N4779" s="344">
        <v>1242.82</v>
      </c>
      <c r="O4779" s="360">
        <v>4.19E-2</v>
      </c>
      <c r="P4779" s="344">
        <v>1644.67</v>
      </c>
      <c r="Q4779" s="360">
        <v>0</v>
      </c>
      <c r="R4779" s="344">
        <v>1403.19</v>
      </c>
    </row>
    <row r="4780" spans="1:18">
      <c r="A4780" s="296">
        <v>4507856</v>
      </c>
      <c r="B4780" s="343" t="s">
        <v>4810</v>
      </c>
      <c r="C4780" s="296" t="s">
        <v>105</v>
      </c>
      <c r="D4780" s="344">
        <v>23.66</v>
      </c>
      <c r="E4780" s="360">
        <v>2.7900000000000001E-2</v>
      </c>
      <c r="F4780" s="344">
        <v>1683.18</v>
      </c>
      <c r="G4780" s="360">
        <v>0</v>
      </c>
      <c r="H4780" s="344">
        <v>1696.92</v>
      </c>
      <c r="I4780" s="360">
        <v>0</v>
      </c>
      <c r="J4780" s="344">
        <v>1684.32</v>
      </c>
      <c r="K4780" s="360">
        <v>0</v>
      </c>
      <c r="L4780" s="344">
        <v>1509.22</v>
      </c>
      <c r="M4780" s="360">
        <v>0</v>
      </c>
      <c r="N4780" s="344">
        <v>1448.74</v>
      </c>
      <c r="O4780" s="360">
        <v>3.5999999999999997E-2</v>
      </c>
      <c r="P4780" s="344">
        <v>1907.22</v>
      </c>
      <c r="Q4780" s="360">
        <v>0</v>
      </c>
      <c r="R4780" s="344">
        <v>1629.5</v>
      </c>
    </row>
    <row r="4781" spans="1:18">
      <c r="A4781" s="296">
        <v>4507857</v>
      </c>
      <c r="B4781" s="343" t="s">
        <v>4811</v>
      </c>
      <c r="C4781" s="296" t="s">
        <v>105</v>
      </c>
      <c r="D4781" s="344">
        <v>28.4</v>
      </c>
      <c r="E4781" s="360">
        <v>5.7200000000000001E-2</v>
      </c>
      <c r="F4781" s="344">
        <v>811.84</v>
      </c>
      <c r="G4781" s="360">
        <v>0</v>
      </c>
      <c r="H4781" s="344">
        <v>915.79</v>
      </c>
      <c r="I4781" s="360">
        <v>0</v>
      </c>
      <c r="J4781" s="344">
        <v>839.86</v>
      </c>
      <c r="K4781" s="360">
        <v>0</v>
      </c>
      <c r="L4781" s="344">
        <v>789.63</v>
      </c>
      <c r="M4781" s="360">
        <v>0</v>
      </c>
      <c r="N4781" s="344">
        <v>747.32</v>
      </c>
      <c r="O4781" s="360">
        <v>6.7100000000000007E-2</v>
      </c>
      <c r="P4781" s="344">
        <v>928.65</v>
      </c>
      <c r="Q4781" s="360">
        <v>0</v>
      </c>
      <c r="R4781" s="344">
        <v>851.21</v>
      </c>
    </row>
    <row r="4782" spans="1:18">
      <c r="A4782" s="296">
        <v>4507858</v>
      </c>
      <c r="B4782" s="343" t="s">
        <v>4812</v>
      </c>
      <c r="C4782" s="296" t="s">
        <v>105</v>
      </c>
      <c r="D4782" s="344">
        <v>31.03</v>
      </c>
      <c r="E4782" s="360">
        <v>4.8899999999999999E-2</v>
      </c>
      <c r="F4782" s="344">
        <v>955.85</v>
      </c>
      <c r="G4782" s="360">
        <v>0</v>
      </c>
      <c r="H4782" s="344">
        <v>1045.81</v>
      </c>
      <c r="I4782" s="360">
        <v>0</v>
      </c>
      <c r="J4782" s="344">
        <v>982.29</v>
      </c>
      <c r="K4782" s="360">
        <v>0</v>
      </c>
      <c r="L4782" s="344">
        <v>912.92</v>
      </c>
      <c r="M4782" s="360">
        <v>0</v>
      </c>
      <c r="N4782" s="344">
        <v>867.7</v>
      </c>
      <c r="O4782" s="360">
        <v>5.7799999999999997E-2</v>
      </c>
      <c r="P4782" s="344">
        <v>1076.75</v>
      </c>
      <c r="Q4782" s="360">
        <v>0</v>
      </c>
      <c r="R4782" s="344">
        <v>986.25</v>
      </c>
    </row>
    <row r="4783" spans="1:18">
      <c r="A4783" s="296">
        <v>4508177</v>
      </c>
      <c r="B4783" s="343" t="s">
        <v>4813</v>
      </c>
      <c r="C4783" s="296" t="s">
        <v>105</v>
      </c>
      <c r="D4783" s="344">
        <v>55.69</v>
      </c>
      <c r="E4783" s="360">
        <v>4.6800000000000001E-2</v>
      </c>
      <c r="F4783" s="344">
        <v>1003.37</v>
      </c>
      <c r="G4783" s="360">
        <v>0</v>
      </c>
      <c r="H4783" s="344">
        <v>1065.6099999999999</v>
      </c>
      <c r="I4783" s="360">
        <v>0</v>
      </c>
      <c r="J4783" s="344">
        <v>1030.47</v>
      </c>
      <c r="K4783" s="360">
        <v>0</v>
      </c>
      <c r="L4783" s="344">
        <v>939.58</v>
      </c>
      <c r="M4783" s="360">
        <v>0</v>
      </c>
      <c r="N4783" s="344">
        <v>895.82</v>
      </c>
      <c r="O4783" s="360">
        <v>5.6000000000000001E-2</v>
      </c>
      <c r="P4783" s="344">
        <v>1122.29</v>
      </c>
      <c r="Q4783" s="360">
        <v>0</v>
      </c>
      <c r="R4783" s="344">
        <v>1012.25</v>
      </c>
    </row>
    <row r="4784" spans="1:18">
      <c r="A4784" s="296">
        <v>4508178</v>
      </c>
      <c r="B4784" s="343" t="s">
        <v>4814</v>
      </c>
      <c r="C4784" s="296" t="s">
        <v>105</v>
      </c>
      <c r="D4784" s="344">
        <v>55.51</v>
      </c>
      <c r="E4784" s="360">
        <v>4.0300000000000002E-2</v>
      </c>
      <c r="F4784" s="344">
        <v>1175.23</v>
      </c>
      <c r="G4784" s="360">
        <v>0</v>
      </c>
      <c r="H4784" s="344">
        <v>1207.9100000000001</v>
      </c>
      <c r="I4784" s="360">
        <v>0</v>
      </c>
      <c r="J4784" s="344">
        <v>1201.1400000000001</v>
      </c>
      <c r="K4784" s="360">
        <v>0</v>
      </c>
      <c r="L4784" s="344">
        <v>1078.8399999999999</v>
      </c>
      <c r="M4784" s="360">
        <v>0</v>
      </c>
      <c r="N4784" s="344">
        <v>1033.0999999999999</v>
      </c>
      <c r="O4784" s="360">
        <v>4.8500000000000001E-2</v>
      </c>
      <c r="P4784" s="344">
        <v>1297.32</v>
      </c>
      <c r="Q4784" s="360">
        <v>0</v>
      </c>
      <c r="R4784" s="344">
        <v>1163.1300000000001</v>
      </c>
    </row>
    <row r="4785" spans="1:18">
      <c r="A4785" s="296">
        <v>4507821</v>
      </c>
      <c r="B4785" s="343" t="s">
        <v>4815</v>
      </c>
      <c r="C4785" s="296" t="s">
        <v>105</v>
      </c>
      <c r="D4785" s="344">
        <v>55.14</v>
      </c>
      <c r="E4785" s="360">
        <v>5.62E-2</v>
      </c>
      <c r="F4785" s="344">
        <v>828.47</v>
      </c>
      <c r="G4785" s="360">
        <v>0</v>
      </c>
      <c r="H4785" s="344">
        <v>939.7</v>
      </c>
      <c r="I4785" s="360">
        <v>0</v>
      </c>
      <c r="J4785" s="344">
        <v>854.04</v>
      </c>
      <c r="K4785" s="360">
        <v>0</v>
      </c>
      <c r="L4785" s="344">
        <v>807.36</v>
      </c>
      <c r="M4785" s="360">
        <v>0</v>
      </c>
      <c r="N4785" s="344">
        <v>764.01</v>
      </c>
      <c r="O4785" s="360">
        <v>6.5600000000000006E-2</v>
      </c>
      <c r="P4785" s="344">
        <v>946.25</v>
      </c>
      <c r="Q4785" s="360">
        <v>0</v>
      </c>
      <c r="R4785" s="344">
        <v>874.37</v>
      </c>
    </row>
    <row r="4786" spans="1:18">
      <c r="A4786" s="296">
        <v>4507822</v>
      </c>
      <c r="B4786" s="343" t="s">
        <v>4816</v>
      </c>
      <c r="C4786" s="296" t="s">
        <v>105</v>
      </c>
      <c r="D4786" s="344">
        <v>54.96</v>
      </c>
      <c r="E4786" s="360">
        <v>4.82E-2</v>
      </c>
      <c r="F4786" s="344">
        <v>972.48</v>
      </c>
      <c r="G4786" s="360">
        <v>0</v>
      </c>
      <c r="H4786" s="344">
        <v>1069.72</v>
      </c>
      <c r="I4786" s="360">
        <v>0</v>
      </c>
      <c r="J4786" s="344">
        <v>996.47</v>
      </c>
      <c r="K4786" s="360">
        <v>0</v>
      </c>
      <c r="L4786" s="344">
        <v>930.65</v>
      </c>
      <c r="M4786" s="360">
        <v>0</v>
      </c>
      <c r="N4786" s="344">
        <v>884.39</v>
      </c>
      <c r="O4786" s="360">
        <v>5.67E-2</v>
      </c>
      <c r="P4786" s="344">
        <v>1094.3499999999999</v>
      </c>
      <c r="Q4786" s="360">
        <v>0</v>
      </c>
      <c r="R4786" s="344">
        <v>1009.41</v>
      </c>
    </row>
    <row r="4787" spans="1:18">
      <c r="A4787" s="296">
        <v>4507823</v>
      </c>
      <c r="B4787" s="343" t="s">
        <v>4817</v>
      </c>
      <c r="C4787" s="296" t="s">
        <v>105</v>
      </c>
      <c r="D4787" s="344">
        <v>55.71</v>
      </c>
      <c r="E4787" s="360">
        <v>4.6199999999999998E-2</v>
      </c>
      <c r="F4787" s="344">
        <v>1020</v>
      </c>
      <c r="G4787" s="360">
        <v>0</v>
      </c>
      <c r="H4787" s="344">
        <v>1089.52</v>
      </c>
      <c r="I4787" s="360">
        <v>0</v>
      </c>
      <c r="J4787" s="344">
        <v>1044.6500000000001</v>
      </c>
      <c r="K4787" s="360">
        <v>0</v>
      </c>
      <c r="L4787" s="344">
        <v>957.31</v>
      </c>
      <c r="M4787" s="360">
        <v>0</v>
      </c>
      <c r="N4787" s="344">
        <v>912.51</v>
      </c>
      <c r="O4787" s="360">
        <v>5.4899999999999997E-2</v>
      </c>
      <c r="P4787" s="344">
        <v>1139.8900000000001</v>
      </c>
      <c r="Q4787" s="360">
        <v>0</v>
      </c>
      <c r="R4787" s="344">
        <v>1035.4100000000001</v>
      </c>
    </row>
    <row r="4788" spans="1:18">
      <c r="A4788" s="296">
        <v>4508188</v>
      </c>
      <c r="B4788" s="343" t="s">
        <v>4818</v>
      </c>
      <c r="C4788" s="296" t="s">
        <v>105</v>
      </c>
      <c r="D4788" s="344">
        <v>55.58</v>
      </c>
      <c r="E4788" s="360">
        <v>3.9800000000000002E-2</v>
      </c>
      <c r="F4788" s="344">
        <v>1191.8599999999999</v>
      </c>
      <c r="G4788" s="360">
        <v>0</v>
      </c>
      <c r="H4788" s="344">
        <v>1231.82</v>
      </c>
      <c r="I4788" s="360">
        <v>0</v>
      </c>
      <c r="J4788" s="344">
        <v>1215.32</v>
      </c>
      <c r="K4788" s="360">
        <v>0</v>
      </c>
      <c r="L4788" s="344">
        <v>1096.57</v>
      </c>
      <c r="M4788" s="360">
        <v>0</v>
      </c>
      <c r="N4788" s="344">
        <v>1049.79</v>
      </c>
      <c r="O4788" s="360">
        <v>4.7800000000000002E-2</v>
      </c>
      <c r="P4788" s="344">
        <v>1314.92</v>
      </c>
      <c r="Q4788" s="360">
        <v>0</v>
      </c>
      <c r="R4788" s="344">
        <v>1186.29</v>
      </c>
    </row>
    <row r="4789" spans="1:18">
      <c r="A4789" s="296">
        <v>4507824</v>
      </c>
      <c r="B4789" s="343" t="s">
        <v>4819</v>
      </c>
      <c r="C4789" s="296" t="s">
        <v>105</v>
      </c>
      <c r="D4789" s="344">
        <v>60.79</v>
      </c>
      <c r="E4789" s="360">
        <v>0.21740000000000001</v>
      </c>
      <c r="F4789" s="344">
        <v>1404.41</v>
      </c>
      <c r="G4789" s="360">
        <v>0</v>
      </c>
      <c r="H4789" s="344">
        <v>1366.36</v>
      </c>
      <c r="I4789" s="360">
        <v>0.17199999999999999</v>
      </c>
      <c r="J4789" s="344">
        <v>1380.81</v>
      </c>
      <c r="K4789" s="360">
        <v>0</v>
      </c>
      <c r="L4789" s="344">
        <v>1259.29</v>
      </c>
      <c r="M4789" s="360">
        <v>0</v>
      </c>
      <c r="N4789" s="344">
        <v>1237.49</v>
      </c>
      <c r="O4789" s="360">
        <v>4.3700000000000003E-2</v>
      </c>
      <c r="P4789" s="344">
        <v>1370.86</v>
      </c>
      <c r="Q4789" s="360">
        <v>0</v>
      </c>
      <c r="R4789" s="344">
        <v>1340.08</v>
      </c>
    </row>
    <row r="4790" spans="1:18">
      <c r="A4790" s="296">
        <v>4507825</v>
      </c>
      <c r="B4790" s="343" t="s">
        <v>4820</v>
      </c>
      <c r="C4790" s="296" t="s">
        <v>105</v>
      </c>
      <c r="D4790" s="344">
        <v>61.01</v>
      </c>
      <c r="E4790" s="360">
        <v>0.17860000000000001</v>
      </c>
      <c r="F4790" s="344">
        <v>1692.43</v>
      </c>
      <c r="G4790" s="360">
        <v>0</v>
      </c>
      <c r="H4790" s="344">
        <v>1626.4</v>
      </c>
      <c r="I4790" s="360">
        <v>0.14449999999999999</v>
      </c>
      <c r="J4790" s="344">
        <v>1665.67</v>
      </c>
      <c r="K4790" s="360">
        <v>0</v>
      </c>
      <c r="L4790" s="344">
        <v>1505.87</v>
      </c>
      <c r="M4790" s="360">
        <v>0</v>
      </c>
      <c r="N4790" s="344">
        <v>1478.25</v>
      </c>
      <c r="O4790" s="360">
        <v>3.6600000000000001E-2</v>
      </c>
      <c r="P4790" s="344">
        <v>1667.06</v>
      </c>
      <c r="Q4790" s="360">
        <v>0</v>
      </c>
      <c r="R4790" s="344">
        <v>1610.15</v>
      </c>
    </row>
    <row r="4791" spans="1:18">
      <c r="A4791" s="296">
        <v>4507826</v>
      </c>
      <c r="B4791" s="343" t="s">
        <v>4821</v>
      </c>
      <c r="C4791" s="296" t="s">
        <v>105</v>
      </c>
      <c r="D4791" s="344">
        <v>64.900000000000006</v>
      </c>
      <c r="E4791" s="360">
        <v>0.16919999999999999</v>
      </c>
      <c r="F4791" s="344">
        <v>1787.47</v>
      </c>
      <c r="G4791" s="360">
        <v>0</v>
      </c>
      <c r="H4791" s="344">
        <v>1666</v>
      </c>
      <c r="I4791" s="360">
        <v>0.1411</v>
      </c>
      <c r="J4791" s="344">
        <v>1762.03</v>
      </c>
      <c r="K4791" s="360">
        <v>0</v>
      </c>
      <c r="L4791" s="344">
        <v>1559.19</v>
      </c>
      <c r="M4791" s="360">
        <v>0</v>
      </c>
      <c r="N4791" s="344">
        <v>1534.49</v>
      </c>
      <c r="O4791" s="360">
        <v>3.5299999999999998E-2</v>
      </c>
      <c r="P4791" s="344">
        <v>1758.14</v>
      </c>
      <c r="Q4791" s="360">
        <v>0</v>
      </c>
      <c r="R4791" s="344">
        <v>1662.16</v>
      </c>
    </row>
    <row r="4792" spans="1:18">
      <c r="A4792" s="296">
        <v>4508179</v>
      </c>
      <c r="B4792" s="343" t="s">
        <v>4822</v>
      </c>
      <c r="C4792" s="296" t="s">
        <v>105</v>
      </c>
      <c r="D4792" s="344">
        <v>64.72</v>
      </c>
      <c r="E4792" s="360">
        <v>0.14099999999999999</v>
      </c>
      <c r="F4792" s="344">
        <v>2131.1999999999998</v>
      </c>
      <c r="G4792" s="360">
        <v>0</v>
      </c>
      <c r="H4792" s="344">
        <v>1950.59</v>
      </c>
      <c r="I4792" s="360">
        <v>0.1205</v>
      </c>
      <c r="J4792" s="344">
        <v>2103.38</v>
      </c>
      <c r="K4792" s="360">
        <v>0</v>
      </c>
      <c r="L4792" s="344">
        <v>1837.71</v>
      </c>
      <c r="M4792" s="360">
        <v>0</v>
      </c>
      <c r="N4792" s="344">
        <v>1809.05</v>
      </c>
      <c r="O4792" s="360">
        <v>2.9899999999999999E-2</v>
      </c>
      <c r="P4792" s="344">
        <v>2108.21</v>
      </c>
      <c r="Q4792" s="360">
        <v>0</v>
      </c>
      <c r="R4792" s="344">
        <v>1963.91</v>
      </c>
    </row>
    <row r="4793" spans="1:18">
      <c r="A4793" s="296">
        <v>4507827</v>
      </c>
      <c r="B4793" s="343" t="s">
        <v>4823</v>
      </c>
      <c r="C4793" s="296" t="s">
        <v>105</v>
      </c>
      <c r="D4793" s="344">
        <v>68.040000000000006</v>
      </c>
      <c r="E4793" s="360">
        <v>3.5799999999999998E-2</v>
      </c>
      <c r="F4793" s="344">
        <v>1290.99</v>
      </c>
      <c r="G4793" s="360">
        <v>0</v>
      </c>
      <c r="H4793" s="344">
        <v>1401.99</v>
      </c>
      <c r="I4793" s="360">
        <v>0</v>
      </c>
      <c r="J4793" s="344">
        <v>1290.6600000000001</v>
      </c>
      <c r="K4793" s="360">
        <v>0</v>
      </c>
      <c r="L4793" s="344">
        <v>1208.6099999999999</v>
      </c>
      <c r="M4793" s="360">
        <v>0</v>
      </c>
      <c r="N4793" s="344">
        <v>1151.56</v>
      </c>
      <c r="O4793" s="360">
        <v>4.7E-2</v>
      </c>
      <c r="P4793" s="344">
        <v>1514.7</v>
      </c>
      <c r="Q4793" s="360">
        <v>0</v>
      </c>
      <c r="R4793" s="344">
        <v>1307.8699999999999</v>
      </c>
    </row>
    <row r="4794" spans="1:18">
      <c r="A4794" s="296">
        <v>4508180</v>
      </c>
      <c r="B4794" s="343" t="s">
        <v>4824</v>
      </c>
      <c r="C4794" s="296" t="s">
        <v>105</v>
      </c>
      <c r="D4794" s="344">
        <v>22.87</v>
      </c>
      <c r="E4794" s="360">
        <v>2.9600000000000001E-2</v>
      </c>
      <c r="F4794" s="344">
        <v>1579.01</v>
      </c>
      <c r="G4794" s="360">
        <v>0</v>
      </c>
      <c r="H4794" s="344">
        <v>1662.03</v>
      </c>
      <c r="I4794" s="360">
        <v>0</v>
      </c>
      <c r="J4794" s="344">
        <v>1575.52</v>
      </c>
      <c r="K4794" s="360">
        <v>0</v>
      </c>
      <c r="L4794" s="344">
        <v>1455.19</v>
      </c>
      <c r="M4794" s="360">
        <v>0</v>
      </c>
      <c r="N4794" s="344">
        <v>1392.32</v>
      </c>
      <c r="O4794" s="360">
        <v>3.8899999999999997E-2</v>
      </c>
      <c r="P4794" s="344">
        <v>1810.9</v>
      </c>
      <c r="Q4794" s="360">
        <v>0</v>
      </c>
      <c r="R4794" s="344">
        <v>1577.94</v>
      </c>
    </row>
    <row r="4795" spans="1:18">
      <c r="A4795" s="296">
        <v>4507739</v>
      </c>
      <c r="B4795" s="343" t="s">
        <v>4825</v>
      </c>
      <c r="C4795" s="296" t="s">
        <v>105</v>
      </c>
      <c r="D4795" s="344">
        <v>24.03</v>
      </c>
      <c r="E4795" s="360">
        <v>2.81E-2</v>
      </c>
      <c r="F4795" s="344">
        <v>1674.05</v>
      </c>
      <c r="G4795" s="360">
        <v>0</v>
      </c>
      <c r="H4795" s="344">
        <v>1701.63</v>
      </c>
      <c r="I4795" s="360">
        <v>0</v>
      </c>
      <c r="J4795" s="344">
        <v>1671.88</v>
      </c>
      <c r="K4795" s="360">
        <v>0</v>
      </c>
      <c r="L4795" s="344">
        <v>1508.51</v>
      </c>
      <c r="M4795" s="360">
        <v>0</v>
      </c>
      <c r="N4795" s="344">
        <v>1448.56</v>
      </c>
      <c r="O4795" s="360">
        <v>3.7400000000000003E-2</v>
      </c>
      <c r="P4795" s="344">
        <v>1901.98</v>
      </c>
      <c r="Q4795" s="360">
        <v>0</v>
      </c>
      <c r="R4795" s="344">
        <v>1629.95</v>
      </c>
    </row>
    <row r="4796" spans="1:18">
      <c r="A4796" s="296">
        <v>4508181</v>
      </c>
      <c r="B4796" s="343" t="s">
        <v>4826</v>
      </c>
      <c r="C4796" s="296" t="s">
        <v>105</v>
      </c>
      <c r="D4796" s="344">
        <v>24.01</v>
      </c>
      <c r="E4796" s="360">
        <v>2.35E-2</v>
      </c>
      <c r="F4796" s="344">
        <v>2017.78</v>
      </c>
      <c r="G4796" s="360">
        <v>0</v>
      </c>
      <c r="H4796" s="344">
        <v>1986.22</v>
      </c>
      <c r="I4796" s="360">
        <v>0</v>
      </c>
      <c r="J4796" s="344">
        <v>2013.23</v>
      </c>
      <c r="K4796" s="360">
        <v>0</v>
      </c>
      <c r="L4796" s="344">
        <v>1787.03</v>
      </c>
      <c r="M4796" s="360">
        <v>0</v>
      </c>
      <c r="N4796" s="344">
        <v>1723.12</v>
      </c>
      <c r="O4796" s="360">
        <v>3.1399999999999997E-2</v>
      </c>
      <c r="P4796" s="344">
        <v>2252.0500000000002</v>
      </c>
      <c r="Q4796" s="360">
        <v>0</v>
      </c>
      <c r="R4796" s="344">
        <v>1931.7</v>
      </c>
    </row>
    <row r="4797" spans="1:18">
      <c r="A4797" s="296">
        <v>4508125</v>
      </c>
      <c r="B4797" s="343" t="s">
        <v>4827</v>
      </c>
      <c r="C4797" s="296" t="s">
        <v>105</v>
      </c>
      <c r="D4797" s="344">
        <v>26.24</v>
      </c>
      <c r="E4797" s="360">
        <v>0</v>
      </c>
      <c r="F4797" s="344">
        <v>15.62</v>
      </c>
      <c r="G4797" s="360">
        <v>0</v>
      </c>
      <c r="H4797" s="344">
        <v>20.67</v>
      </c>
      <c r="I4797" s="360">
        <v>0</v>
      </c>
      <c r="J4797" s="344">
        <v>20.49</v>
      </c>
      <c r="K4797" s="360">
        <v>0</v>
      </c>
      <c r="L4797" s="344">
        <v>22.37</v>
      </c>
      <c r="M4797" s="360">
        <v>0</v>
      </c>
      <c r="N4797" s="344">
        <v>18.46</v>
      </c>
      <c r="O4797" s="360">
        <v>0</v>
      </c>
      <c r="P4797" s="344">
        <v>18.62</v>
      </c>
      <c r="Q4797" s="360">
        <v>0</v>
      </c>
      <c r="R4797" s="344">
        <v>21.97</v>
      </c>
    </row>
    <row r="4798" spans="1:18">
      <c r="A4798" s="296">
        <v>4507828</v>
      </c>
      <c r="B4798" s="343" t="s">
        <v>4828</v>
      </c>
      <c r="C4798" s="296" t="s">
        <v>105</v>
      </c>
      <c r="D4798" s="344">
        <v>26.28</v>
      </c>
      <c r="E4798" s="360">
        <v>0.97989999999999999</v>
      </c>
      <c r="F4798" s="344">
        <v>37.04</v>
      </c>
      <c r="G4798" s="360">
        <v>0</v>
      </c>
      <c r="H4798" s="344">
        <v>151.16999999999999</v>
      </c>
      <c r="I4798" s="360">
        <v>0</v>
      </c>
      <c r="J4798" s="344">
        <v>98.4</v>
      </c>
      <c r="K4798" s="360">
        <v>0.98109999999999997</v>
      </c>
      <c r="L4798" s="344">
        <v>85.07</v>
      </c>
      <c r="M4798" s="360">
        <v>0</v>
      </c>
      <c r="N4798" s="344">
        <v>98.54</v>
      </c>
      <c r="O4798" s="360">
        <v>0.97970000000000002</v>
      </c>
      <c r="P4798" s="344">
        <v>80.239999999999995</v>
      </c>
      <c r="Q4798" s="360">
        <v>0</v>
      </c>
      <c r="R4798" s="344">
        <v>124.13</v>
      </c>
    </row>
    <row r="4799" spans="1:18">
      <c r="A4799" s="296">
        <v>4507829</v>
      </c>
      <c r="B4799" s="343" t="s">
        <v>4829</v>
      </c>
      <c r="C4799" s="296" t="s">
        <v>105</v>
      </c>
      <c r="D4799" s="344">
        <v>28.25</v>
      </c>
      <c r="E4799" s="360">
        <v>0.93720000000000003</v>
      </c>
      <c r="F4799" s="344">
        <v>12.72</v>
      </c>
      <c r="G4799" s="360">
        <v>0</v>
      </c>
      <c r="H4799" s="344">
        <v>48.2</v>
      </c>
      <c r="I4799" s="360">
        <v>0</v>
      </c>
      <c r="J4799" s="344">
        <v>31.41</v>
      </c>
      <c r="K4799" s="360">
        <v>0.94079999999999997</v>
      </c>
      <c r="L4799" s="344">
        <v>27.56</v>
      </c>
      <c r="M4799" s="360">
        <v>0</v>
      </c>
      <c r="N4799" s="344">
        <v>31.55</v>
      </c>
      <c r="O4799" s="360">
        <v>0.93659999999999999</v>
      </c>
      <c r="P4799" s="344">
        <v>26.04</v>
      </c>
      <c r="Q4799" s="360">
        <v>0</v>
      </c>
      <c r="R4799" s="344">
        <v>39.799999999999997</v>
      </c>
    </row>
    <row r="4800" spans="1:18">
      <c r="A4800" s="296">
        <v>4508182</v>
      </c>
      <c r="B4800" s="343" t="s">
        <v>4830</v>
      </c>
      <c r="C4800" s="296" t="s">
        <v>105</v>
      </c>
      <c r="D4800" s="344">
        <v>28.35</v>
      </c>
      <c r="E4800" s="360">
        <v>0.74939999999999996</v>
      </c>
      <c r="F4800" s="344">
        <v>4.1399999999999997</v>
      </c>
      <c r="G4800" s="360">
        <v>0</v>
      </c>
      <c r="H4800" s="344">
        <v>11.89</v>
      </c>
      <c r="I4800" s="360">
        <v>0</v>
      </c>
      <c r="J4800" s="344">
        <v>7.78</v>
      </c>
      <c r="K4800" s="360">
        <v>0.76090000000000002</v>
      </c>
      <c r="L4800" s="344">
        <v>7.27</v>
      </c>
      <c r="M4800" s="360">
        <v>0</v>
      </c>
      <c r="N4800" s="344">
        <v>7.92</v>
      </c>
      <c r="O4800" s="360">
        <v>0.74750000000000005</v>
      </c>
      <c r="P4800" s="344">
        <v>6.92</v>
      </c>
      <c r="Q4800" s="360">
        <v>0</v>
      </c>
      <c r="R4800" s="344">
        <v>10.06</v>
      </c>
    </row>
    <row r="4801" spans="1:18">
      <c r="A4801" s="296">
        <v>4508092</v>
      </c>
      <c r="B4801" s="343" t="s">
        <v>4831</v>
      </c>
      <c r="C4801" s="296" t="s">
        <v>105</v>
      </c>
      <c r="D4801" s="344">
        <v>29.54</v>
      </c>
      <c r="E4801" s="360">
        <v>0</v>
      </c>
      <c r="F4801" s="344">
        <v>37.06</v>
      </c>
      <c r="G4801" s="360">
        <v>0.80649999999999999</v>
      </c>
      <c r="H4801" s="344">
        <v>35.81</v>
      </c>
      <c r="I4801" s="360">
        <v>0</v>
      </c>
      <c r="J4801" s="344">
        <v>36.78</v>
      </c>
      <c r="K4801" s="360">
        <v>0.81269999999999998</v>
      </c>
      <c r="L4801" s="344">
        <v>36.58</v>
      </c>
      <c r="M4801" s="360">
        <v>0</v>
      </c>
      <c r="N4801" s="344">
        <v>37.83</v>
      </c>
      <c r="O4801" s="360">
        <v>0</v>
      </c>
      <c r="P4801" s="344">
        <v>37.46</v>
      </c>
      <c r="Q4801" s="360">
        <v>0</v>
      </c>
      <c r="R4801" s="344">
        <v>40.56</v>
      </c>
    </row>
    <row r="4802" spans="1:18">
      <c r="A4802" s="296">
        <v>4507830</v>
      </c>
      <c r="B4802" s="343" t="s">
        <v>4832</v>
      </c>
      <c r="C4802" s="296" t="s">
        <v>105</v>
      </c>
      <c r="D4802" s="344">
        <v>29.69</v>
      </c>
      <c r="E4802" s="360">
        <v>0</v>
      </c>
      <c r="F4802" s="344">
        <v>40.79</v>
      </c>
      <c r="G4802" s="360">
        <v>0.81220000000000003</v>
      </c>
      <c r="H4802" s="344">
        <v>39.39</v>
      </c>
      <c r="I4802" s="360">
        <v>0</v>
      </c>
      <c r="J4802" s="344">
        <v>40.58</v>
      </c>
      <c r="K4802" s="360">
        <v>0.81640000000000001</v>
      </c>
      <c r="L4802" s="344">
        <v>40.229999999999997</v>
      </c>
      <c r="M4802" s="360">
        <v>0</v>
      </c>
      <c r="N4802" s="344">
        <v>41.67</v>
      </c>
      <c r="O4802" s="360">
        <v>0</v>
      </c>
      <c r="P4802" s="344">
        <v>41.29</v>
      </c>
      <c r="Q4802" s="360">
        <v>0</v>
      </c>
      <c r="R4802" s="344">
        <v>44.69</v>
      </c>
    </row>
    <row r="4803" spans="1:18">
      <c r="A4803" s="296">
        <v>4508183</v>
      </c>
      <c r="B4803" s="343" t="s">
        <v>4833</v>
      </c>
      <c r="C4803" s="296" t="s">
        <v>105</v>
      </c>
      <c r="D4803" s="344">
        <v>34.85</v>
      </c>
      <c r="E4803" s="360">
        <v>0</v>
      </c>
      <c r="F4803" s="344">
        <v>45.59</v>
      </c>
      <c r="G4803" s="360">
        <v>0.82079999999999997</v>
      </c>
      <c r="H4803" s="344">
        <v>43.96</v>
      </c>
      <c r="I4803" s="360">
        <v>0</v>
      </c>
      <c r="J4803" s="344">
        <v>45.44</v>
      </c>
      <c r="K4803" s="360">
        <v>0.82350000000000001</v>
      </c>
      <c r="L4803" s="344">
        <v>44.9</v>
      </c>
      <c r="M4803" s="360">
        <v>0</v>
      </c>
      <c r="N4803" s="344">
        <v>46.59</v>
      </c>
      <c r="O4803" s="360">
        <v>0</v>
      </c>
      <c r="P4803" s="344">
        <v>46.17</v>
      </c>
      <c r="Q4803" s="360">
        <v>0</v>
      </c>
      <c r="R4803" s="344">
        <v>49.96</v>
      </c>
    </row>
    <row r="4804" spans="1:18">
      <c r="A4804" s="296">
        <v>4507831</v>
      </c>
      <c r="B4804" s="343" t="s">
        <v>4834</v>
      </c>
      <c r="C4804" s="296" t="s">
        <v>105</v>
      </c>
      <c r="D4804" s="344">
        <v>32.29</v>
      </c>
      <c r="E4804" s="360">
        <v>0</v>
      </c>
      <c r="F4804" s="344">
        <v>67.92</v>
      </c>
      <c r="G4804" s="360">
        <v>0.87180000000000002</v>
      </c>
      <c r="H4804" s="344">
        <v>64.91</v>
      </c>
      <c r="I4804" s="360">
        <v>0</v>
      </c>
      <c r="J4804" s="344">
        <v>67.849999999999994</v>
      </c>
      <c r="K4804" s="360">
        <v>0.87270000000000003</v>
      </c>
      <c r="L4804" s="344">
        <v>66.36</v>
      </c>
      <c r="M4804" s="360">
        <v>0</v>
      </c>
      <c r="N4804" s="344">
        <v>69.239999999999995</v>
      </c>
      <c r="O4804" s="360">
        <v>0</v>
      </c>
      <c r="P4804" s="344">
        <v>68.34</v>
      </c>
      <c r="Q4804" s="360">
        <v>0</v>
      </c>
      <c r="R4804" s="344">
        <v>74.12</v>
      </c>
    </row>
    <row r="4805" spans="1:18">
      <c r="A4805" s="296">
        <v>4507832</v>
      </c>
      <c r="B4805" s="343" t="s">
        <v>4835</v>
      </c>
      <c r="C4805" s="296" t="s">
        <v>105</v>
      </c>
      <c r="D4805" s="344">
        <v>35.5</v>
      </c>
      <c r="E4805" s="360">
        <v>0</v>
      </c>
      <c r="F4805" s="344">
        <v>76.959999999999994</v>
      </c>
      <c r="G4805" s="360">
        <v>0.87919999999999998</v>
      </c>
      <c r="H4805" s="344">
        <v>73.459999999999994</v>
      </c>
      <c r="I4805" s="360">
        <v>0</v>
      </c>
      <c r="J4805" s="344">
        <v>76.94</v>
      </c>
      <c r="K4805" s="360">
        <v>0.87939999999999996</v>
      </c>
      <c r="L4805" s="344">
        <v>75.09</v>
      </c>
      <c r="M4805" s="360">
        <v>0</v>
      </c>
      <c r="N4805" s="344">
        <v>78.44</v>
      </c>
      <c r="O4805" s="360">
        <v>0</v>
      </c>
      <c r="P4805" s="344">
        <v>77.400000000000006</v>
      </c>
      <c r="Q4805" s="360">
        <v>0</v>
      </c>
      <c r="R4805" s="344">
        <v>83.97</v>
      </c>
    </row>
    <row r="4806" spans="1:18">
      <c r="A4806" s="296">
        <v>4507833</v>
      </c>
      <c r="B4806" s="343" t="s">
        <v>4836</v>
      </c>
      <c r="C4806" s="296" t="s">
        <v>105</v>
      </c>
      <c r="D4806" s="344">
        <v>35.44</v>
      </c>
      <c r="E4806" s="360">
        <v>0</v>
      </c>
      <c r="F4806" s="344">
        <v>102.98</v>
      </c>
      <c r="G4806" s="360">
        <v>0.90180000000000005</v>
      </c>
      <c r="H4806" s="344">
        <v>97.91</v>
      </c>
      <c r="I4806" s="360">
        <v>0</v>
      </c>
      <c r="J4806" s="344">
        <v>103.07</v>
      </c>
      <c r="K4806" s="360">
        <v>0.90100000000000002</v>
      </c>
      <c r="L4806" s="344">
        <v>100.13</v>
      </c>
      <c r="M4806" s="360">
        <v>0</v>
      </c>
      <c r="N4806" s="344">
        <v>104.88</v>
      </c>
      <c r="O4806" s="360">
        <v>0</v>
      </c>
      <c r="P4806" s="344">
        <v>103.28</v>
      </c>
      <c r="Q4806" s="360">
        <v>0</v>
      </c>
      <c r="R4806" s="344">
        <v>112.17</v>
      </c>
    </row>
    <row r="4807" spans="1:18">
      <c r="A4807" s="296">
        <v>4507834</v>
      </c>
      <c r="B4807" s="343" t="s">
        <v>4837</v>
      </c>
      <c r="C4807" s="296" t="s">
        <v>105</v>
      </c>
      <c r="D4807" s="344">
        <v>36.44</v>
      </c>
      <c r="E4807" s="360">
        <v>0</v>
      </c>
      <c r="F4807" s="344">
        <v>17.829999999999998</v>
      </c>
      <c r="G4807" s="360">
        <v>0</v>
      </c>
      <c r="H4807" s="344">
        <v>18.940000000000001</v>
      </c>
      <c r="I4807" s="360">
        <v>0</v>
      </c>
      <c r="J4807" s="344">
        <v>16.03</v>
      </c>
      <c r="K4807" s="360">
        <v>0</v>
      </c>
      <c r="L4807" s="344">
        <v>17.350000000000001</v>
      </c>
      <c r="M4807" s="360">
        <v>0</v>
      </c>
      <c r="N4807" s="344">
        <v>17.7</v>
      </c>
      <c r="O4807" s="360">
        <v>0</v>
      </c>
      <c r="P4807" s="344">
        <v>19.72</v>
      </c>
      <c r="Q4807" s="360">
        <v>0</v>
      </c>
      <c r="R4807" s="344">
        <v>21.55</v>
      </c>
    </row>
    <row r="4808" spans="1:18">
      <c r="A4808" s="296">
        <v>4508184</v>
      </c>
      <c r="B4808" s="343" t="s">
        <v>4838</v>
      </c>
      <c r="C4808" s="296" t="s">
        <v>105</v>
      </c>
      <c r="D4808" s="344">
        <v>36.32</v>
      </c>
      <c r="E4808" s="360">
        <v>0</v>
      </c>
      <c r="F4808" s="344">
        <v>19.05</v>
      </c>
      <c r="G4808" s="360">
        <v>0</v>
      </c>
      <c r="H4808" s="344">
        <v>20.23</v>
      </c>
      <c r="I4808" s="360">
        <v>0</v>
      </c>
      <c r="J4808" s="344">
        <v>17.149999999999999</v>
      </c>
      <c r="K4808" s="360">
        <v>0</v>
      </c>
      <c r="L4808" s="344">
        <v>18.489999999999998</v>
      </c>
      <c r="M4808" s="360">
        <v>0</v>
      </c>
      <c r="N4808" s="344">
        <v>18.91</v>
      </c>
      <c r="O4808" s="360">
        <v>0</v>
      </c>
      <c r="P4808" s="344">
        <v>21.11</v>
      </c>
      <c r="Q4808" s="360">
        <v>0</v>
      </c>
      <c r="R4808" s="344">
        <v>23.06</v>
      </c>
    </row>
    <row r="4809" spans="1:18">
      <c r="A4809" s="296">
        <v>4507835</v>
      </c>
      <c r="B4809" s="343" t="s">
        <v>4839</v>
      </c>
      <c r="C4809" s="296" t="s">
        <v>105</v>
      </c>
      <c r="D4809" s="344">
        <v>36.19</v>
      </c>
      <c r="E4809" s="360">
        <v>0</v>
      </c>
      <c r="F4809" s="344">
        <v>25.41</v>
      </c>
      <c r="G4809" s="360">
        <v>0</v>
      </c>
      <c r="H4809" s="344">
        <v>26.85</v>
      </c>
      <c r="I4809" s="360">
        <v>0</v>
      </c>
      <c r="J4809" s="344">
        <v>22.75</v>
      </c>
      <c r="K4809" s="360">
        <v>0</v>
      </c>
      <c r="L4809" s="344">
        <v>24.2</v>
      </c>
      <c r="M4809" s="360">
        <v>0</v>
      </c>
      <c r="N4809" s="344">
        <v>25.03</v>
      </c>
      <c r="O4809" s="360">
        <v>0</v>
      </c>
      <c r="P4809" s="344">
        <v>28.2</v>
      </c>
      <c r="Q4809" s="360">
        <v>0</v>
      </c>
      <c r="R4809" s="344">
        <v>30.95</v>
      </c>
    </row>
    <row r="4810" spans="1:18">
      <c r="A4810" s="296">
        <v>4508174</v>
      </c>
      <c r="B4810" s="343" t="s">
        <v>4840</v>
      </c>
      <c r="C4810" s="296" t="s">
        <v>105</v>
      </c>
      <c r="D4810" s="344">
        <v>36.44</v>
      </c>
      <c r="E4810" s="360">
        <v>0</v>
      </c>
      <c r="F4810" s="344">
        <v>34.71</v>
      </c>
      <c r="G4810" s="360">
        <v>0</v>
      </c>
      <c r="H4810" s="344">
        <v>36.53</v>
      </c>
      <c r="I4810" s="360">
        <v>0</v>
      </c>
      <c r="J4810" s="344">
        <v>30.91</v>
      </c>
      <c r="K4810" s="360">
        <v>0</v>
      </c>
      <c r="L4810" s="344">
        <v>32.51</v>
      </c>
      <c r="M4810" s="360">
        <v>0</v>
      </c>
      <c r="N4810" s="344">
        <v>33.96</v>
      </c>
      <c r="O4810" s="360">
        <v>0</v>
      </c>
      <c r="P4810" s="344">
        <v>38.54</v>
      </c>
      <c r="Q4810" s="360">
        <v>0</v>
      </c>
      <c r="R4810" s="344">
        <v>42.49</v>
      </c>
    </row>
    <row r="4811" spans="1:18">
      <c r="A4811" s="296">
        <v>4507836</v>
      </c>
      <c r="B4811" s="343" t="s">
        <v>4841</v>
      </c>
      <c r="C4811" s="296" t="s">
        <v>105</v>
      </c>
      <c r="D4811" s="344">
        <v>36.26</v>
      </c>
      <c r="E4811" s="360">
        <v>0</v>
      </c>
      <c r="F4811" s="344">
        <v>33.85</v>
      </c>
      <c r="G4811" s="360">
        <v>0</v>
      </c>
      <c r="H4811" s="344">
        <v>35.72</v>
      </c>
      <c r="I4811" s="360">
        <v>0</v>
      </c>
      <c r="J4811" s="344">
        <v>30.32</v>
      </c>
      <c r="K4811" s="360">
        <v>0</v>
      </c>
      <c r="L4811" s="344">
        <v>31.92</v>
      </c>
      <c r="M4811" s="360">
        <v>0</v>
      </c>
      <c r="N4811" s="344">
        <v>33.270000000000003</v>
      </c>
      <c r="O4811" s="360">
        <v>0</v>
      </c>
      <c r="P4811" s="344">
        <v>37.700000000000003</v>
      </c>
      <c r="Q4811" s="360">
        <v>0</v>
      </c>
      <c r="R4811" s="344">
        <v>41.47</v>
      </c>
    </row>
    <row r="4812" spans="1:18">
      <c r="A4812" s="296">
        <v>4507837</v>
      </c>
      <c r="B4812" s="343" t="s">
        <v>4842</v>
      </c>
      <c r="C4812" s="296" t="s">
        <v>105</v>
      </c>
      <c r="D4812" s="344">
        <v>39.090000000000003</v>
      </c>
      <c r="E4812" s="360">
        <v>0</v>
      </c>
      <c r="F4812" s="344">
        <v>53.47</v>
      </c>
      <c r="G4812" s="360">
        <v>0</v>
      </c>
      <c r="H4812" s="344">
        <v>56.12</v>
      </c>
      <c r="I4812" s="360">
        <v>0</v>
      </c>
      <c r="J4812" s="344">
        <v>47.53</v>
      </c>
      <c r="K4812" s="360">
        <v>0</v>
      </c>
      <c r="L4812" s="344">
        <v>49.45</v>
      </c>
      <c r="M4812" s="360">
        <v>0</v>
      </c>
      <c r="N4812" s="344">
        <v>52.11</v>
      </c>
      <c r="O4812" s="360">
        <v>0</v>
      </c>
      <c r="P4812" s="344">
        <v>59.54</v>
      </c>
      <c r="Q4812" s="360">
        <v>0</v>
      </c>
      <c r="R4812" s="344">
        <v>65.81</v>
      </c>
    </row>
    <row r="4813" spans="1:18">
      <c r="A4813" s="296">
        <v>4507838</v>
      </c>
      <c r="B4813" s="343" t="s">
        <v>4843</v>
      </c>
      <c r="C4813" s="296" t="s">
        <v>105</v>
      </c>
      <c r="D4813" s="344">
        <v>39.36</v>
      </c>
      <c r="E4813" s="360">
        <v>0</v>
      </c>
      <c r="F4813" s="344">
        <v>277.57</v>
      </c>
      <c r="G4813" s="360">
        <v>0</v>
      </c>
      <c r="H4813" s="344">
        <v>289.32</v>
      </c>
      <c r="I4813" s="360">
        <v>0</v>
      </c>
      <c r="J4813" s="344">
        <v>243.86</v>
      </c>
      <c r="K4813" s="360">
        <v>0</v>
      </c>
      <c r="L4813" s="344">
        <v>250.2</v>
      </c>
      <c r="M4813" s="360">
        <v>0</v>
      </c>
      <c r="N4813" s="344">
        <v>267.35000000000002</v>
      </c>
      <c r="O4813" s="360">
        <v>0</v>
      </c>
      <c r="P4813" s="344">
        <v>308.58999999999997</v>
      </c>
      <c r="Q4813" s="360">
        <v>0</v>
      </c>
      <c r="R4813" s="344">
        <v>343.49</v>
      </c>
    </row>
    <row r="4814" spans="1:18">
      <c r="A4814" s="296">
        <v>4507839</v>
      </c>
      <c r="B4814" s="343" t="s">
        <v>4844</v>
      </c>
      <c r="C4814" s="296" t="s">
        <v>105</v>
      </c>
      <c r="D4814" s="344">
        <v>40.94</v>
      </c>
      <c r="E4814" s="360">
        <v>0</v>
      </c>
      <c r="F4814" s="344">
        <v>222.6</v>
      </c>
      <c r="G4814" s="360">
        <v>0</v>
      </c>
      <c r="H4814" s="344">
        <v>232.03</v>
      </c>
      <c r="I4814" s="360">
        <v>0</v>
      </c>
      <c r="J4814" s="344">
        <v>195.44</v>
      </c>
      <c r="K4814" s="360">
        <v>0</v>
      </c>
      <c r="L4814" s="344">
        <v>200.79</v>
      </c>
      <c r="M4814" s="360">
        <v>0</v>
      </c>
      <c r="N4814" s="344">
        <v>214.38</v>
      </c>
      <c r="O4814" s="360">
        <v>0</v>
      </c>
      <c r="P4814" s="344">
        <v>247.24</v>
      </c>
      <c r="Q4814" s="360">
        <v>0</v>
      </c>
      <c r="R4814" s="344">
        <v>275.27</v>
      </c>
    </row>
    <row r="4815" spans="1:18">
      <c r="A4815" s="296">
        <v>4508175</v>
      </c>
      <c r="B4815" s="343" t="s">
        <v>4845</v>
      </c>
      <c r="C4815" s="296" t="s">
        <v>105</v>
      </c>
      <c r="D4815" s="344">
        <v>40.76</v>
      </c>
      <c r="E4815" s="360">
        <v>0</v>
      </c>
      <c r="F4815" s="344">
        <v>312.45999999999998</v>
      </c>
      <c r="G4815" s="360">
        <v>0</v>
      </c>
      <c r="H4815" s="344">
        <v>325.33</v>
      </c>
      <c r="I4815" s="360">
        <v>0</v>
      </c>
      <c r="J4815" s="344">
        <v>273.87</v>
      </c>
      <c r="K4815" s="360">
        <v>0</v>
      </c>
      <c r="L4815" s="344">
        <v>280.60000000000002</v>
      </c>
      <c r="M4815" s="360">
        <v>0</v>
      </c>
      <c r="N4815" s="344">
        <v>300.37</v>
      </c>
      <c r="O4815" s="360">
        <v>0</v>
      </c>
      <c r="P4815" s="344">
        <v>347.07</v>
      </c>
      <c r="Q4815" s="360">
        <v>0</v>
      </c>
      <c r="R4815" s="344">
        <v>386.82</v>
      </c>
    </row>
    <row r="4816" spans="1:18">
      <c r="A4816" s="296">
        <v>4507840</v>
      </c>
      <c r="B4816" s="343" t="s">
        <v>4846</v>
      </c>
      <c r="C4816" s="296" t="s">
        <v>105</v>
      </c>
      <c r="D4816" s="344">
        <v>40.72</v>
      </c>
      <c r="E4816" s="360">
        <v>0</v>
      </c>
      <c r="F4816" s="344">
        <v>3.25</v>
      </c>
      <c r="G4816" s="360">
        <v>0</v>
      </c>
      <c r="H4816" s="344">
        <v>3.53</v>
      </c>
      <c r="I4816" s="360">
        <v>0</v>
      </c>
      <c r="J4816" s="344">
        <v>3.13</v>
      </c>
      <c r="K4816" s="360">
        <v>0</v>
      </c>
      <c r="L4816" s="344">
        <v>3.45</v>
      </c>
      <c r="M4816" s="360">
        <v>0</v>
      </c>
      <c r="N4816" s="344">
        <v>3.4</v>
      </c>
      <c r="O4816" s="360">
        <v>0</v>
      </c>
      <c r="P4816" s="344">
        <v>3.7</v>
      </c>
      <c r="Q4816" s="360">
        <v>0</v>
      </c>
      <c r="R4816" s="344">
        <v>3.93</v>
      </c>
    </row>
    <row r="4817" spans="1:18">
      <c r="A4817" s="296">
        <v>4507841</v>
      </c>
      <c r="B4817" s="343" t="s">
        <v>4847</v>
      </c>
      <c r="C4817" s="296" t="s">
        <v>105</v>
      </c>
      <c r="D4817" s="344">
        <v>40.47</v>
      </c>
      <c r="E4817" s="360">
        <v>0</v>
      </c>
      <c r="F4817" s="344">
        <v>64.650000000000006</v>
      </c>
      <c r="G4817" s="360">
        <v>0</v>
      </c>
      <c r="H4817" s="344">
        <v>68.599999999999994</v>
      </c>
      <c r="I4817" s="360">
        <v>0</v>
      </c>
      <c r="J4817" s="344">
        <v>58.89</v>
      </c>
      <c r="K4817" s="360">
        <v>0</v>
      </c>
      <c r="L4817" s="344">
        <v>62.53</v>
      </c>
      <c r="M4817" s="360">
        <v>0</v>
      </c>
      <c r="N4817" s="344">
        <v>64.38</v>
      </c>
      <c r="O4817" s="360">
        <v>0</v>
      </c>
      <c r="P4817" s="344">
        <v>72.34</v>
      </c>
      <c r="Q4817" s="360">
        <v>0</v>
      </c>
      <c r="R4817" s="344">
        <v>78.97</v>
      </c>
    </row>
    <row r="4818" spans="1:18">
      <c r="A4818" s="296">
        <v>4507842</v>
      </c>
      <c r="B4818" s="343" t="s">
        <v>4848</v>
      </c>
      <c r="C4818" s="296" t="s">
        <v>105</v>
      </c>
      <c r="D4818" s="344">
        <v>43.9</v>
      </c>
      <c r="E4818" s="360">
        <v>0</v>
      </c>
      <c r="F4818" s="344">
        <v>4.88</v>
      </c>
      <c r="G4818" s="360">
        <v>0</v>
      </c>
      <c r="H4818" s="344">
        <v>5.28</v>
      </c>
      <c r="I4818" s="360">
        <v>0</v>
      </c>
      <c r="J4818" s="344">
        <v>4.6500000000000004</v>
      </c>
      <c r="K4818" s="360">
        <v>0</v>
      </c>
      <c r="L4818" s="344">
        <v>5.04</v>
      </c>
      <c r="M4818" s="360">
        <v>0</v>
      </c>
      <c r="N4818" s="344">
        <v>5.05</v>
      </c>
      <c r="O4818" s="360">
        <v>0</v>
      </c>
      <c r="P4818" s="344">
        <v>5.54</v>
      </c>
      <c r="Q4818" s="360">
        <v>0</v>
      </c>
      <c r="R4818" s="344">
        <v>5.92</v>
      </c>
    </row>
    <row r="4819" spans="1:18">
      <c r="A4819" s="296">
        <v>4508185</v>
      </c>
      <c r="B4819" s="343" t="s">
        <v>4849</v>
      </c>
      <c r="C4819" s="296" t="s">
        <v>105</v>
      </c>
      <c r="D4819" s="344">
        <v>43.67</v>
      </c>
      <c r="E4819" s="360">
        <v>0</v>
      </c>
      <c r="F4819" s="344">
        <v>7.76</v>
      </c>
      <c r="G4819" s="360">
        <v>0</v>
      </c>
      <c r="H4819" s="344">
        <v>8.32</v>
      </c>
      <c r="I4819" s="360">
        <v>0</v>
      </c>
      <c r="J4819" s="344">
        <v>7.29</v>
      </c>
      <c r="K4819" s="360">
        <v>0</v>
      </c>
      <c r="L4819" s="344">
        <v>7.85</v>
      </c>
      <c r="M4819" s="360">
        <v>0</v>
      </c>
      <c r="N4819" s="344">
        <v>7.92</v>
      </c>
      <c r="O4819" s="360">
        <v>0</v>
      </c>
      <c r="P4819" s="344">
        <v>8.75</v>
      </c>
      <c r="Q4819" s="360">
        <v>0</v>
      </c>
      <c r="R4819" s="344">
        <v>9.44</v>
      </c>
    </row>
    <row r="4820" spans="1:18">
      <c r="A4820" s="296">
        <v>4507843</v>
      </c>
      <c r="B4820" s="343" t="s">
        <v>4850</v>
      </c>
      <c r="C4820" s="296" t="s">
        <v>105</v>
      </c>
      <c r="D4820" s="344">
        <v>43.54</v>
      </c>
      <c r="E4820" s="360">
        <v>0</v>
      </c>
      <c r="F4820" s="344">
        <v>10.199999999999999</v>
      </c>
      <c r="G4820" s="360">
        <v>0</v>
      </c>
      <c r="H4820" s="344">
        <v>10.97</v>
      </c>
      <c r="I4820" s="360">
        <v>0</v>
      </c>
      <c r="J4820" s="344">
        <v>9.6199999999999992</v>
      </c>
      <c r="K4820" s="360">
        <v>0</v>
      </c>
      <c r="L4820" s="344">
        <v>10.39</v>
      </c>
      <c r="M4820" s="360">
        <v>0</v>
      </c>
      <c r="N4820" s="344">
        <v>10.45</v>
      </c>
      <c r="O4820" s="360">
        <v>0</v>
      </c>
      <c r="P4820" s="344">
        <v>11.52</v>
      </c>
      <c r="Q4820" s="360">
        <v>0</v>
      </c>
      <c r="R4820" s="344">
        <v>12.4</v>
      </c>
    </row>
    <row r="4821" spans="1:18">
      <c r="A4821" s="296">
        <v>4507844</v>
      </c>
      <c r="B4821" s="343" t="s">
        <v>4851</v>
      </c>
      <c r="C4821" s="296" t="s">
        <v>105</v>
      </c>
      <c r="D4821" s="344">
        <v>46.04</v>
      </c>
      <c r="E4821" s="360">
        <v>0</v>
      </c>
      <c r="F4821" s="344">
        <v>18.7</v>
      </c>
      <c r="G4821" s="360">
        <v>0</v>
      </c>
      <c r="H4821" s="344">
        <v>19.940000000000001</v>
      </c>
      <c r="I4821" s="360">
        <v>0</v>
      </c>
      <c r="J4821" s="344">
        <v>17.29</v>
      </c>
      <c r="K4821" s="360">
        <v>0</v>
      </c>
      <c r="L4821" s="344">
        <v>18.399999999999999</v>
      </c>
      <c r="M4821" s="360">
        <v>0</v>
      </c>
      <c r="N4821" s="344">
        <v>18.829999999999998</v>
      </c>
      <c r="O4821" s="360">
        <v>0</v>
      </c>
      <c r="P4821" s="344">
        <v>21.04</v>
      </c>
      <c r="Q4821" s="360">
        <v>0</v>
      </c>
      <c r="R4821" s="344">
        <v>22.84</v>
      </c>
    </row>
    <row r="4822" spans="1:18">
      <c r="A4822" s="296">
        <v>4508186</v>
      </c>
      <c r="B4822" s="343" t="s">
        <v>4852</v>
      </c>
      <c r="C4822" s="296" t="s">
        <v>105</v>
      </c>
      <c r="D4822" s="344">
        <v>46.11</v>
      </c>
      <c r="E4822" s="360">
        <v>0</v>
      </c>
      <c r="F4822" s="344">
        <v>30.48</v>
      </c>
      <c r="G4822" s="360">
        <v>0</v>
      </c>
      <c r="H4822" s="344">
        <v>32.4</v>
      </c>
      <c r="I4822" s="360">
        <v>0</v>
      </c>
      <c r="J4822" s="344">
        <v>27.98</v>
      </c>
      <c r="K4822" s="360">
        <v>0</v>
      </c>
      <c r="L4822" s="344">
        <v>29.7</v>
      </c>
      <c r="M4822" s="360">
        <v>0</v>
      </c>
      <c r="N4822" s="344">
        <v>30.51</v>
      </c>
      <c r="O4822" s="360">
        <v>0</v>
      </c>
      <c r="P4822" s="344">
        <v>34.21</v>
      </c>
      <c r="Q4822" s="360">
        <v>0</v>
      </c>
      <c r="R4822" s="344">
        <v>37.270000000000003</v>
      </c>
    </row>
    <row r="4823" spans="1:18">
      <c r="A4823" s="296">
        <v>4508187</v>
      </c>
      <c r="B4823" s="343" t="s">
        <v>4853</v>
      </c>
      <c r="C4823" s="296" t="s">
        <v>105</v>
      </c>
      <c r="D4823" s="344">
        <v>45.98</v>
      </c>
      <c r="E4823" s="360">
        <v>0</v>
      </c>
      <c r="F4823" s="344">
        <v>40.53</v>
      </c>
      <c r="G4823" s="360">
        <v>0</v>
      </c>
      <c r="H4823" s="344">
        <v>43.06</v>
      </c>
      <c r="I4823" s="360">
        <v>0</v>
      </c>
      <c r="J4823" s="344">
        <v>37.11</v>
      </c>
      <c r="K4823" s="360">
        <v>0</v>
      </c>
      <c r="L4823" s="344">
        <v>39.299999999999997</v>
      </c>
      <c r="M4823" s="360">
        <v>0</v>
      </c>
      <c r="N4823" s="344">
        <v>40.47</v>
      </c>
      <c r="O4823" s="360">
        <v>0</v>
      </c>
      <c r="P4823" s="344">
        <v>45.49</v>
      </c>
      <c r="Q4823" s="360">
        <v>0</v>
      </c>
      <c r="R4823" s="344">
        <v>49.61</v>
      </c>
    </row>
    <row r="4824" spans="1:18">
      <c r="A4824" s="296">
        <v>4507845</v>
      </c>
      <c r="B4824" s="343" t="s">
        <v>4854</v>
      </c>
      <c r="C4824" s="296" t="s">
        <v>105</v>
      </c>
      <c r="D4824" s="344">
        <v>45.72</v>
      </c>
      <c r="E4824" s="360">
        <v>0</v>
      </c>
      <c r="F4824" s="344">
        <v>8.75</v>
      </c>
      <c r="G4824" s="360">
        <v>0.4869</v>
      </c>
      <c r="H4824" s="344">
        <v>9.0399999999999991</v>
      </c>
      <c r="I4824" s="360">
        <v>0</v>
      </c>
      <c r="J4824" s="344">
        <v>9.15</v>
      </c>
      <c r="K4824" s="360">
        <v>0.46560000000000001</v>
      </c>
      <c r="L4824" s="344">
        <v>9.1199999999999992</v>
      </c>
      <c r="M4824" s="360">
        <v>0</v>
      </c>
      <c r="N4824" s="344">
        <v>9.34</v>
      </c>
      <c r="O4824" s="360">
        <v>0</v>
      </c>
      <c r="P4824" s="344">
        <v>9.7799999999999994</v>
      </c>
      <c r="Q4824" s="360">
        <v>0</v>
      </c>
      <c r="R4824" s="344">
        <v>10.26</v>
      </c>
    </row>
    <row r="4825" spans="1:18">
      <c r="A4825" s="296">
        <v>4507846</v>
      </c>
      <c r="B4825" s="343" t="s">
        <v>4855</v>
      </c>
      <c r="C4825" s="296" t="s">
        <v>105</v>
      </c>
      <c r="D4825" s="344">
        <v>45.59</v>
      </c>
      <c r="E4825" s="360">
        <v>0</v>
      </c>
      <c r="F4825" s="344">
        <v>34.869999999999997</v>
      </c>
      <c r="G4825" s="360">
        <v>0.83479999999999999</v>
      </c>
      <c r="H4825" s="344">
        <v>33.67</v>
      </c>
      <c r="I4825" s="360">
        <v>0</v>
      </c>
      <c r="J4825" s="344">
        <v>35.39</v>
      </c>
      <c r="K4825" s="360">
        <v>0.82250000000000001</v>
      </c>
      <c r="L4825" s="344">
        <v>34.340000000000003</v>
      </c>
      <c r="M4825" s="360">
        <v>0</v>
      </c>
      <c r="N4825" s="344">
        <v>35.909999999999997</v>
      </c>
      <c r="O4825" s="360">
        <v>0</v>
      </c>
      <c r="P4825" s="344">
        <v>35.85</v>
      </c>
      <c r="Q4825" s="360">
        <v>0</v>
      </c>
      <c r="R4825" s="344">
        <v>38.619999999999997</v>
      </c>
    </row>
    <row r="4826" spans="1:18">
      <c r="A4826" s="296">
        <v>4507847</v>
      </c>
      <c r="B4826" s="343" t="s">
        <v>4856</v>
      </c>
      <c r="C4826" s="296" t="s">
        <v>105</v>
      </c>
      <c r="D4826" s="344">
        <v>51.02</v>
      </c>
      <c r="E4826" s="360">
        <v>0</v>
      </c>
      <c r="F4826" s="344">
        <v>39.409999999999997</v>
      </c>
      <c r="G4826" s="360">
        <v>0.84930000000000005</v>
      </c>
      <c r="H4826" s="344">
        <v>37.94</v>
      </c>
      <c r="I4826" s="360">
        <v>0</v>
      </c>
      <c r="J4826" s="344">
        <v>39.92</v>
      </c>
      <c r="K4826" s="360">
        <v>0.83840000000000003</v>
      </c>
      <c r="L4826" s="344">
        <v>38.700000000000003</v>
      </c>
      <c r="M4826" s="360">
        <v>0</v>
      </c>
      <c r="N4826" s="344">
        <v>40.5</v>
      </c>
      <c r="O4826" s="360">
        <v>0</v>
      </c>
      <c r="P4826" s="344">
        <v>40.36</v>
      </c>
      <c r="Q4826" s="360">
        <v>0</v>
      </c>
      <c r="R4826" s="344">
        <v>43.54</v>
      </c>
    </row>
    <row r="4827" spans="1:18">
      <c r="A4827" s="296">
        <v>4507848</v>
      </c>
      <c r="B4827" s="343" t="s">
        <v>4857</v>
      </c>
      <c r="C4827" s="296" t="s">
        <v>105</v>
      </c>
      <c r="D4827" s="344">
        <v>50.65</v>
      </c>
      <c r="E4827" s="360">
        <v>0</v>
      </c>
      <c r="F4827" s="344">
        <v>40.92</v>
      </c>
      <c r="G4827" s="360">
        <v>0.80669999999999997</v>
      </c>
      <c r="H4827" s="344">
        <v>39.74</v>
      </c>
      <c r="I4827" s="360">
        <v>0</v>
      </c>
      <c r="J4827" s="344">
        <v>41.56</v>
      </c>
      <c r="K4827" s="360">
        <v>0.79430000000000001</v>
      </c>
      <c r="L4827" s="344">
        <v>40.49</v>
      </c>
      <c r="M4827" s="360">
        <v>0</v>
      </c>
      <c r="N4827" s="344">
        <v>42.23</v>
      </c>
      <c r="O4827" s="360">
        <v>0</v>
      </c>
      <c r="P4827" s="344">
        <v>42.31</v>
      </c>
      <c r="Q4827" s="360">
        <v>0</v>
      </c>
      <c r="R4827" s="344">
        <v>45.5</v>
      </c>
    </row>
    <row r="4828" spans="1:18">
      <c r="A4828" s="296">
        <v>4507849</v>
      </c>
      <c r="B4828" s="343" t="s">
        <v>4858</v>
      </c>
      <c r="C4828" s="296" t="s">
        <v>105</v>
      </c>
      <c r="D4828" s="344">
        <v>50.5</v>
      </c>
      <c r="E4828" s="360">
        <v>0</v>
      </c>
      <c r="F4828" s="344">
        <v>68.709999999999994</v>
      </c>
      <c r="G4828" s="360">
        <v>0.87470000000000003</v>
      </c>
      <c r="H4828" s="344">
        <v>65.790000000000006</v>
      </c>
      <c r="I4828" s="360">
        <v>0</v>
      </c>
      <c r="J4828" s="344">
        <v>69.400000000000006</v>
      </c>
      <c r="K4828" s="360">
        <v>0.86599999999999999</v>
      </c>
      <c r="L4828" s="344">
        <v>67.16</v>
      </c>
      <c r="M4828" s="360">
        <v>0</v>
      </c>
      <c r="N4828" s="344">
        <v>70.400000000000006</v>
      </c>
      <c r="O4828" s="360">
        <v>0</v>
      </c>
      <c r="P4828" s="344">
        <v>69.849999999999994</v>
      </c>
      <c r="Q4828" s="360">
        <v>0</v>
      </c>
      <c r="R4828" s="344">
        <v>75.53</v>
      </c>
    </row>
    <row r="4829" spans="1:18">
      <c r="A4829" s="296">
        <v>4508176</v>
      </c>
      <c r="B4829" s="343" t="s">
        <v>4859</v>
      </c>
      <c r="C4829" s="296" t="s">
        <v>105</v>
      </c>
      <c r="D4829" s="344">
        <v>51.95</v>
      </c>
      <c r="E4829" s="360">
        <v>0.87929999999999997</v>
      </c>
      <c r="F4829" s="344">
        <v>180.54</v>
      </c>
      <c r="G4829" s="360">
        <v>0.88319999999999999</v>
      </c>
      <c r="H4829" s="344">
        <v>182.65</v>
      </c>
      <c r="I4829" s="360">
        <v>0.873</v>
      </c>
      <c r="J4829" s="344">
        <v>179.16</v>
      </c>
      <c r="K4829" s="360">
        <v>0.89</v>
      </c>
      <c r="L4829" s="344">
        <v>182.9</v>
      </c>
      <c r="M4829" s="360">
        <v>0.87180000000000002</v>
      </c>
      <c r="N4829" s="344">
        <v>181.5</v>
      </c>
      <c r="O4829" s="360">
        <v>0.87849999999999995</v>
      </c>
      <c r="P4829" s="344">
        <v>295.54000000000002</v>
      </c>
      <c r="Q4829" s="360">
        <v>0</v>
      </c>
      <c r="R4829" s="344">
        <v>183.64</v>
      </c>
    </row>
    <row r="4830" spans="1:18">
      <c r="A4830" s="296">
        <v>4507850</v>
      </c>
      <c r="B4830" s="343" t="s">
        <v>4860</v>
      </c>
      <c r="C4830" s="296" t="s">
        <v>105</v>
      </c>
      <c r="D4830" s="344">
        <v>51.76</v>
      </c>
      <c r="E4830" s="360">
        <v>0</v>
      </c>
      <c r="F4830" s="344">
        <v>7.33</v>
      </c>
      <c r="G4830" s="360">
        <v>0</v>
      </c>
      <c r="H4830" s="344">
        <v>7.92</v>
      </c>
      <c r="I4830" s="360">
        <v>0</v>
      </c>
      <c r="J4830" s="344">
        <v>6.95</v>
      </c>
      <c r="K4830" s="360">
        <v>0</v>
      </c>
      <c r="L4830" s="344">
        <v>7.39</v>
      </c>
      <c r="M4830" s="360">
        <v>0</v>
      </c>
      <c r="N4830" s="344">
        <v>7.51</v>
      </c>
      <c r="O4830" s="360">
        <v>0</v>
      </c>
      <c r="P4830" s="344">
        <v>8.39</v>
      </c>
      <c r="Q4830" s="360">
        <v>0</v>
      </c>
      <c r="R4830" s="344">
        <v>9</v>
      </c>
    </row>
    <row r="4831" spans="1:18">
      <c r="A4831" s="296">
        <v>4507956</v>
      </c>
      <c r="B4831" s="343" t="s">
        <v>4861</v>
      </c>
      <c r="C4831" s="296" t="s">
        <v>113</v>
      </c>
      <c r="D4831" s="344">
        <v>11.06</v>
      </c>
      <c r="E4831" s="360">
        <v>0</v>
      </c>
      <c r="F4831" s="344">
        <v>8.94</v>
      </c>
      <c r="G4831" s="360">
        <v>0</v>
      </c>
      <c r="H4831" s="344">
        <v>9.68</v>
      </c>
      <c r="I4831" s="360">
        <v>0</v>
      </c>
      <c r="J4831" s="344">
        <v>8.52</v>
      </c>
      <c r="K4831" s="360">
        <v>0</v>
      </c>
      <c r="L4831" s="344">
        <v>9.0500000000000007</v>
      </c>
      <c r="M4831" s="360">
        <v>0</v>
      </c>
      <c r="N4831" s="344">
        <v>9.1999999999999993</v>
      </c>
      <c r="O4831" s="360">
        <v>0</v>
      </c>
      <c r="P4831" s="344">
        <v>10.24</v>
      </c>
      <c r="Q4831" s="360">
        <v>0</v>
      </c>
      <c r="R4831" s="344">
        <v>10.97</v>
      </c>
    </row>
    <row r="4832" spans="1:18">
      <c r="A4832" s="296">
        <v>4507957</v>
      </c>
      <c r="B4832" s="343" t="s">
        <v>4862</v>
      </c>
      <c r="C4832" s="296" t="s">
        <v>113</v>
      </c>
      <c r="D4832" s="344">
        <v>11.04</v>
      </c>
      <c r="E4832" s="360">
        <v>0</v>
      </c>
      <c r="F4832" s="344">
        <v>10.82</v>
      </c>
      <c r="G4832" s="360">
        <v>0</v>
      </c>
      <c r="H4832" s="344">
        <v>11.65</v>
      </c>
      <c r="I4832" s="360">
        <v>0</v>
      </c>
      <c r="J4832" s="344">
        <v>10.23</v>
      </c>
      <c r="K4832" s="360">
        <v>0</v>
      </c>
      <c r="L4832" s="344">
        <v>10.83</v>
      </c>
      <c r="M4832" s="360">
        <v>0</v>
      </c>
      <c r="N4832" s="344">
        <v>11.05</v>
      </c>
      <c r="O4832" s="360">
        <v>0</v>
      </c>
      <c r="P4832" s="344">
        <v>12.37</v>
      </c>
      <c r="Q4832" s="360">
        <v>0</v>
      </c>
      <c r="R4832" s="344">
        <v>13.29</v>
      </c>
    </row>
    <row r="4833" spans="1:18">
      <c r="A4833" s="296">
        <v>4507958</v>
      </c>
      <c r="B4833" s="343" t="s">
        <v>4863</v>
      </c>
      <c r="C4833" s="296" t="s">
        <v>113</v>
      </c>
      <c r="D4833" s="344">
        <v>15.37</v>
      </c>
      <c r="E4833" s="360">
        <v>0</v>
      </c>
      <c r="F4833" s="344">
        <v>15.87</v>
      </c>
      <c r="G4833" s="360">
        <v>0</v>
      </c>
      <c r="H4833" s="344">
        <v>16.96</v>
      </c>
      <c r="I4833" s="360">
        <v>0</v>
      </c>
      <c r="J4833" s="344">
        <v>14.73</v>
      </c>
      <c r="K4833" s="360">
        <v>0</v>
      </c>
      <c r="L4833" s="344">
        <v>15.48</v>
      </c>
      <c r="M4833" s="360">
        <v>0</v>
      </c>
      <c r="N4833" s="344">
        <v>15.96</v>
      </c>
      <c r="O4833" s="360">
        <v>0</v>
      </c>
      <c r="P4833" s="344">
        <v>18.02</v>
      </c>
      <c r="Q4833" s="360">
        <v>0</v>
      </c>
      <c r="R4833" s="344">
        <v>19.54</v>
      </c>
    </row>
    <row r="4834" spans="1:18">
      <c r="A4834" s="296">
        <v>4507959</v>
      </c>
      <c r="B4834" s="343" t="s">
        <v>4864</v>
      </c>
      <c r="C4834" s="296" t="s">
        <v>113</v>
      </c>
      <c r="D4834" s="344">
        <v>15.37</v>
      </c>
      <c r="E4834" s="360">
        <v>0</v>
      </c>
      <c r="F4834" s="344">
        <v>18.71</v>
      </c>
      <c r="G4834" s="360">
        <v>0</v>
      </c>
      <c r="H4834" s="344">
        <v>19.93</v>
      </c>
      <c r="I4834" s="360">
        <v>0</v>
      </c>
      <c r="J4834" s="344">
        <v>17.27</v>
      </c>
      <c r="K4834" s="360">
        <v>0</v>
      </c>
      <c r="L4834" s="344">
        <v>18.100000000000001</v>
      </c>
      <c r="M4834" s="360">
        <v>0</v>
      </c>
      <c r="N4834" s="344">
        <v>18.73</v>
      </c>
      <c r="O4834" s="360">
        <v>0</v>
      </c>
      <c r="P4834" s="344">
        <v>21.2</v>
      </c>
      <c r="Q4834" s="360">
        <v>0</v>
      </c>
      <c r="R4834" s="344">
        <v>23.04</v>
      </c>
    </row>
    <row r="4835" spans="1:18">
      <c r="A4835" s="296">
        <v>4516138</v>
      </c>
      <c r="B4835" s="343" t="s">
        <v>4865</v>
      </c>
      <c r="C4835" s="296" t="s">
        <v>113</v>
      </c>
      <c r="D4835" s="344">
        <v>9.56</v>
      </c>
      <c r="E4835" s="360">
        <v>0</v>
      </c>
      <c r="F4835" s="344">
        <v>24.06</v>
      </c>
      <c r="G4835" s="360">
        <v>0</v>
      </c>
      <c r="H4835" s="344">
        <v>25.62</v>
      </c>
      <c r="I4835" s="360">
        <v>0</v>
      </c>
      <c r="J4835" s="344">
        <v>22.18</v>
      </c>
      <c r="K4835" s="360">
        <v>0</v>
      </c>
      <c r="L4835" s="344">
        <v>23.22</v>
      </c>
      <c r="M4835" s="360">
        <v>0</v>
      </c>
      <c r="N4835" s="344">
        <v>24.06</v>
      </c>
      <c r="O4835" s="360">
        <v>0</v>
      </c>
      <c r="P4835" s="344">
        <v>27.25</v>
      </c>
      <c r="Q4835" s="360">
        <v>0</v>
      </c>
      <c r="R4835" s="344">
        <v>29.65</v>
      </c>
    </row>
    <row r="4836" spans="1:18">
      <c r="A4836" s="296">
        <v>4516137</v>
      </c>
      <c r="B4836" s="343" t="s">
        <v>4866</v>
      </c>
      <c r="C4836" s="296" t="s">
        <v>1461</v>
      </c>
      <c r="D4836" s="344">
        <v>145.80000000000001</v>
      </c>
      <c r="E4836" s="360">
        <v>0</v>
      </c>
      <c r="F4836" s="344">
        <v>28.59</v>
      </c>
      <c r="G4836" s="360">
        <v>0</v>
      </c>
      <c r="H4836" s="344">
        <v>30.49</v>
      </c>
      <c r="I4836" s="360">
        <v>0</v>
      </c>
      <c r="J4836" s="344">
        <v>26.45</v>
      </c>
      <c r="K4836" s="360">
        <v>0</v>
      </c>
      <c r="L4836" s="344">
        <v>27.75</v>
      </c>
      <c r="M4836" s="360">
        <v>0</v>
      </c>
      <c r="N4836" s="344">
        <v>28.69</v>
      </c>
      <c r="O4836" s="360">
        <v>0</v>
      </c>
      <c r="P4836" s="344">
        <v>32.43</v>
      </c>
      <c r="Q4836" s="360">
        <v>0</v>
      </c>
      <c r="R4836" s="344">
        <v>35.200000000000003</v>
      </c>
    </row>
    <row r="4837" spans="1:18">
      <c r="A4837" s="296">
        <v>4805755</v>
      </c>
      <c r="B4837" s="343" t="s">
        <v>4867</v>
      </c>
      <c r="C4837" s="296" t="s">
        <v>222</v>
      </c>
      <c r="D4837" s="344">
        <v>32.92</v>
      </c>
      <c r="E4837" s="360">
        <v>0</v>
      </c>
      <c r="F4837" s="344">
        <v>92.86</v>
      </c>
      <c r="G4837" s="360">
        <v>0.79210000000000003</v>
      </c>
      <c r="H4837" s="344">
        <v>94.56</v>
      </c>
      <c r="I4837" s="360">
        <v>0.77780000000000005</v>
      </c>
      <c r="J4837" s="344">
        <v>91.73</v>
      </c>
      <c r="K4837" s="360">
        <v>0.80179999999999996</v>
      </c>
      <c r="L4837" s="344">
        <v>83.34</v>
      </c>
      <c r="M4837" s="360">
        <v>0</v>
      </c>
      <c r="N4837" s="344">
        <v>93.8</v>
      </c>
      <c r="O4837" s="360">
        <v>0.78410000000000002</v>
      </c>
      <c r="P4837" s="344">
        <v>94.62</v>
      </c>
      <c r="Q4837" s="360">
        <v>0.77729999999999999</v>
      </c>
      <c r="R4837" s="344">
        <v>95.81</v>
      </c>
    </row>
    <row r="4838" spans="1:18">
      <c r="A4838" s="296">
        <v>4805756</v>
      </c>
      <c r="B4838" s="343" t="s">
        <v>4868</v>
      </c>
      <c r="C4838" s="296" t="s">
        <v>1461</v>
      </c>
      <c r="D4838" s="344">
        <v>4.9400000000000004</v>
      </c>
      <c r="E4838" s="360">
        <v>0</v>
      </c>
      <c r="F4838" s="344">
        <v>92.56</v>
      </c>
      <c r="G4838" s="360">
        <v>0.77639999999999998</v>
      </c>
      <c r="H4838" s="344">
        <v>94.39</v>
      </c>
      <c r="I4838" s="360">
        <v>0.76129999999999998</v>
      </c>
      <c r="J4838" s="344">
        <v>91.35</v>
      </c>
      <c r="K4838" s="360">
        <v>0.78659999999999997</v>
      </c>
      <c r="L4838" s="344">
        <v>83.46</v>
      </c>
      <c r="M4838" s="360">
        <v>0</v>
      </c>
      <c r="N4838" s="344">
        <v>93.56</v>
      </c>
      <c r="O4838" s="360">
        <v>0.7681</v>
      </c>
      <c r="P4838" s="344">
        <v>94.47</v>
      </c>
      <c r="Q4838" s="360">
        <v>0.76070000000000004</v>
      </c>
      <c r="R4838" s="344">
        <v>95.71</v>
      </c>
    </row>
    <row r="4839" spans="1:18">
      <c r="A4839" s="296">
        <v>4816020</v>
      </c>
      <c r="B4839" s="343" t="s">
        <v>4869</v>
      </c>
      <c r="C4839" s="296" t="s">
        <v>222</v>
      </c>
      <c r="D4839" s="344">
        <v>11.91</v>
      </c>
      <c r="E4839" s="360">
        <v>0.49170000000000003</v>
      </c>
      <c r="F4839" s="344">
        <v>7.13</v>
      </c>
      <c r="G4839" s="360">
        <v>0.50070000000000003</v>
      </c>
      <c r="H4839" s="344">
        <v>7.47</v>
      </c>
      <c r="I4839" s="360">
        <v>0.47789999999999999</v>
      </c>
      <c r="J4839" s="344">
        <v>6.89</v>
      </c>
      <c r="K4839" s="360">
        <v>0.5181</v>
      </c>
      <c r="L4839" s="344">
        <v>7.53</v>
      </c>
      <c r="M4839" s="360">
        <v>0.47410000000000002</v>
      </c>
      <c r="N4839" s="344">
        <v>7.3</v>
      </c>
      <c r="O4839" s="360">
        <v>0.48899999999999999</v>
      </c>
      <c r="P4839" s="344">
        <v>8.9700000000000006</v>
      </c>
      <c r="Q4839" s="360">
        <v>0</v>
      </c>
      <c r="R4839" s="344">
        <v>7.64</v>
      </c>
    </row>
    <row r="4840" spans="1:18">
      <c r="A4840" s="296">
        <v>4816019</v>
      </c>
      <c r="B4840" s="343" t="s">
        <v>4870</v>
      </c>
      <c r="C4840" s="296" t="s">
        <v>222</v>
      </c>
      <c r="D4840" s="344">
        <v>7.65</v>
      </c>
      <c r="E4840" s="360">
        <v>0.51</v>
      </c>
      <c r="F4840" s="344">
        <v>8.3699999999999992</v>
      </c>
      <c r="G4840" s="360">
        <v>0.51849999999999996</v>
      </c>
      <c r="H4840" s="344">
        <v>8.76</v>
      </c>
      <c r="I4840" s="360">
        <v>0.49540000000000001</v>
      </c>
      <c r="J4840" s="344">
        <v>8.11</v>
      </c>
      <c r="K4840" s="360">
        <v>0.53510000000000002</v>
      </c>
      <c r="L4840" s="344">
        <v>8.82</v>
      </c>
      <c r="M4840" s="360">
        <v>0.49209999999999998</v>
      </c>
      <c r="N4840" s="344">
        <v>8.56</v>
      </c>
      <c r="O4840" s="360">
        <v>0.50700000000000001</v>
      </c>
      <c r="P4840" s="344">
        <v>10.57</v>
      </c>
      <c r="Q4840" s="360">
        <v>0</v>
      </c>
      <c r="R4840" s="344">
        <v>8.9499999999999993</v>
      </c>
    </row>
    <row r="4841" spans="1:18">
      <c r="A4841" s="296">
        <v>4816018</v>
      </c>
      <c r="B4841" s="343" t="s">
        <v>4871</v>
      </c>
      <c r="C4841" s="296" t="s">
        <v>222</v>
      </c>
      <c r="D4841" s="344">
        <v>5.07</v>
      </c>
      <c r="E4841" s="360">
        <v>0.70960000000000001</v>
      </c>
      <c r="F4841" s="344">
        <v>15.75</v>
      </c>
      <c r="G4841" s="360">
        <v>0.71679999999999999</v>
      </c>
      <c r="H4841" s="344">
        <v>16.18</v>
      </c>
      <c r="I4841" s="360">
        <v>0.69779999999999998</v>
      </c>
      <c r="J4841" s="344">
        <v>15.45</v>
      </c>
      <c r="K4841" s="360">
        <v>0.73070000000000002</v>
      </c>
      <c r="L4841" s="344">
        <v>16.239999999999998</v>
      </c>
      <c r="M4841" s="360">
        <v>0.69520000000000004</v>
      </c>
      <c r="N4841" s="344">
        <v>15.95</v>
      </c>
      <c r="O4841" s="360">
        <v>0.70779999999999998</v>
      </c>
      <c r="P4841" s="344">
        <v>20.92</v>
      </c>
      <c r="Q4841" s="360">
        <v>0</v>
      </c>
      <c r="R4841" s="344">
        <v>16.39</v>
      </c>
    </row>
    <row r="4842" spans="1:18">
      <c r="A4842" s="296">
        <v>4816012</v>
      </c>
      <c r="B4842" s="343" t="s">
        <v>4872</v>
      </c>
      <c r="C4842" s="296" t="s">
        <v>222</v>
      </c>
      <c r="D4842" s="344">
        <v>56.02</v>
      </c>
      <c r="E4842" s="360">
        <v>0.78749999999999998</v>
      </c>
      <c r="F4842" s="344">
        <v>24.85</v>
      </c>
      <c r="G4842" s="360">
        <v>0.79320000000000002</v>
      </c>
      <c r="H4842" s="344">
        <v>25.34</v>
      </c>
      <c r="I4842" s="360">
        <v>0.77780000000000005</v>
      </c>
      <c r="J4842" s="344">
        <v>24.5</v>
      </c>
      <c r="K4842" s="360">
        <v>0.80449999999999999</v>
      </c>
      <c r="L4842" s="344">
        <v>25.41</v>
      </c>
      <c r="M4842" s="360">
        <v>0.77569999999999995</v>
      </c>
      <c r="N4842" s="344">
        <v>25.08</v>
      </c>
      <c r="O4842" s="360">
        <v>0.78590000000000004</v>
      </c>
      <c r="P4842" s="344">
        <v>33.65</v>
      </c>
      <c r="Q4842" s="360">
        <v>0</v>
      </c>
      <c r="R4842" s="344">
        <v>25.57</v>
      </c>
    </row>
    <row r="4843" spans="1:18">
      <c r="A4843" s="296">
        <v>4815805</v>
      </c>
      <c r="B4843" s="343" t="s">
        <v>4873</v>
      </c>
      <c r="C4843" s="296" t="s">
        <v>1461</v>
      </c>
      <c r="D4843" s="344">
        <v>14.42</v>
      </c>
      <c r="E4843" s="360">
        <v>0.72370000000000001</v>
      </c>
      <c r="F4843" s="344">
        <v>20.149999999999999</v>
      </c>
      <c r="G4843" s="360">
        <v>0.73050000000000004</v>
      </c>
      <c r="H4843" s="344">
        <v>20.67</v>
      </c>
      <c r="I4843" s="360">
        <v>0.71260000000000001</v>
      </c>
      <c r="J4843" s="344">
        <v>19.78</v>
      </c>
      <c r="K4843" s="360">
        <v>0.74419999999999997</v>
      </c>
      <c r="L4843" s="344">
        <v>20.74</v>
      </c>
      <c r="M4843" s="360">
        <v>0.7097</v>
      </c>
      <c r="N4843" s="344">
        <v>20.399999999999999</v>
      </c>
      <c r="O4843" s="360">
        <v>0.72160000000000002</v>
      </c>
      <c r="P4843" s="344">
        <v>26.87</v>
      </c>
      <c r="Q4843" s="360">
        <v>0</v>
      </c>
      <c r="R4843" s="344">
        <v>20.93</v>
      </c>
    </row>
    <row r="4844" spans="1:18">
      <c r="A4844" s="296">
        <v>4815802</v>
      </c>
      <c r="B4844" s="343" t="s">
        <v>4874</v>
      </c>
      <c r="C4844" s="296" t="s">
        <v>1461</v>
      </c>
      <c r="D4844" s="344">
        <v>21.29</v>
      </c>
      <c r="E4844" s="360"/>
      <c r="F4844" s="344">
        <v>0</v>
      </c>
      <c r="G4844" s="360"/>
      <c r="H4844" s="344">
        <v>0</v>
      </c>
      <c r="I4844" s="360"/>
      <c r="J4844" s="344">
        <v>0</v>
      </c>
      <c r="K4844" s="360"/>
      <c r="L4844" s="344">
        <v>0</v>
      </c>
      <c r="M4844" s="360"/>
      <c r="N4844" s="344">
        <v>0</v>
      </c>
      <c r="O4844" s="360"/>
      <c r="P4844" s="344">
        <v>0</v>
      </c>
      <c r="Q4844" s="360"/>
      <c r="R4844" s="344">
        <v>0</v>
      </c>
    </row>
    <row r="4845" spans="1:18">
      <c r="A4845" s="296">
        <v>4805754</v>
      </c>
      <c r="B4845" s="343" t="s">
        <v>4875</v>
      </c>
      <c r="C4845" s="296" t="s">
        <v>222</v>
      </c>
      <c r="D4845" s="344">
        <v>6.97</v>
      </c>
      <c r="E4845" s="360"/>
      <c r="F4845" s="344">
        <v>0</v>
      </c>
      <c r="G4845" s="360"/>
      <c r="H4845" s="344">
        <v>0</v>
      </c>
      <c r="I4845" s="360"/>
      <c r="J4845" s="344">
        <v>0</v>
      </c>
      <c r="K4845" s="360"/>
      <c r="L4845" s="344">
        <v>0</v>
      </c>
      <c r="M4845" s="360"/>
      <c r="N4845" s="344">
        <v>0</v>
      </c>
      <c r="O4845" s="360"/>
      <c r="P4845" s="344">
        <v>0</v>
      </c>
      <c r="Q4845" s="360"/>
      <c r="R4845" s="344">
        <v>0</v>
      </c>
    </row>
    <row r="4846" spans="1:18">
      <c r="A4846" s="296">
        <v>4816145</v>
      </c>
      <c r="B4846" s="343" t="s">
        <v>4876</v>
      </c>
      <c r="C4846" s="296" t="s">
        <v>105</v>
      </c>
      <c r="D4846" s="344">
        <v>27.29</v>
      </c>
      <c r="E4846" s="360"/>
      <c r="F4846" s="344">
        <v>0</v>
      </c>
      <c r="G4846" s="360"/>
      <c r="H4846" s="344">
        <v>0</v>
      </c>
      <c r="I4846" s="360"/>
      <c r="J4846" s="344">
        <v>0</v>
      </c>
      <c r="K4846" s="360"/>
      <c r="L4846" s="344">
        <v>0</v>
      </c>
      <c r="M4846" s="360"/>
      <c r="N4846" s="344">
        <v>0</v>
      </c>
      <c r="O4846" s="360"/>
      <c r="P4846" s="344">
        <v>0</v>
      </c>
      <c r="Q4846" s="360"/>
      <c r="R4846" s="344">
        <v>0</v>
      </c>
    </row>
    <row r="4847" spans="1:18">
      <c r="A4847" s="296">
        <v>4816144</v>
      </c>
      <c r="B4847" s="343" t="s">
        <v>4877</v>
      </c>
      <c r="C4847" s="296" t="s">
        <v>105</v>
      </c>
      <c r="D4847" s="344">
        <v>24.84</v>
      </c>
      <c r="E4847" s="360"/>
      <c r="F4847" s="344">
        <v>0</v>
      </c>
      <c r="G4847" s="360"/>
      <c r="H4847" s="344">
        <v>0</v>
      </c>
      <c r="I4847" s="360"/>
      <c r="J4847" s="344">
        <v>0</v>
      </c>
      <c r="K4847" s="360"/>
      <c r="L4847" s="344">
        <v>0</v>
      </c>
      <c r="M4847" s="360"/>
      <c r="N4847" s="344">
        <v>0</v>
      </c>
      <c r="O4847" s="360"/>
      <c r="P4847" s="344">
        <v>0</v>
      </c>
      <c r="Q4847" s="360"/>
      <c r="R4847" s="344">
        <v>0</v>
      </c>
    </row>
    <row r="4848" spans="1:18">
      <c r="A4848" s="296">
        <v>4816147</v>
      </c>
      <c r="B4848" s="343" t="s">
        <v>4878</v>
      </c>
      <c r="C4848" s="296" t="s">
        <v>105</v>
      </c>
      <c r="D4848" s="344">
        <v>37.770000000000003</v>
      </c>
      <c r="E4848" s="360">
        <v>0.81320000000000003</v>
      </c>
      <c r="F4848" s="344">
        <v>20.73</v>
      </c>
      <c r="G4848" s="360">
        <v>0.81910000000000005</v>
      </c>
      <c r="H4848" s="344">
        <v>21.09</v>
      </c>
      <c r="I4848" s="360">
        <v>0.80510000000000004</v>
      </c>
      <c r="J4848" s="344">
        <v>20.51</v>
      </c>
      <c r="K4848" s="360">
        <v>0.82789999999999997</v>
      </c>
      <c r="L4848" s="344">
        <v>21.15</v>
      </c>
      <c r="M4848" s="360">
        <v>0.80279999999999996</v>
      </c>
      <c r="N4848" s="344">
        <v>20.93</v>
      </c>
      <c r="O4848" s="360">
        <v>0.81130000000000002</v>
      </c>
      <c r="P4848" s="344">
        <v>28.28</v>
      </c>
      <c r="Q4848" s="360">
        <v>0</v>
      </c>
      <c r="R4848" s="344">
        <v>21.29</v>
      </c>
    </row>
    <row r="4849" spans="1:18">
      <c r="A4849" s="296">
        <v>4816146</v>
      </c>
      <c r="B4849" s="343" t="s">
        <v>4879</v>
      </c>
      <c r="C4849" s="296" t="s">
        <v>105</v>
      </c>
      <c r="D4849" s="344">
        <v>33.369999999999997</v>
      </c>
      <c r="E4849" s="360">
        <v>0.84279999999999999</v>
      </c>
      <c r="F4849" s="344">
        <v>28.64</v>
      </c>
      <c r="G4849" s="360">
        <v>0.84809999999999997</v>
      </c>
      <c r="H4849" s="344">
        <v>29.06</v>
      </c>
      <c r="I4849" s="360">
        <v>0.83589999999999998</v>
      </c>
      <c r="J4849" s="344">
        <v>28.4</v>
      </c>
      <c r="K4849" s="360">
        <v>0.85529999999999995</v>
      </c>
      <c r="L4849" s="344">
        <v>29.14</v>
      </c>
      <c r="M4849" s="360">
        <v>0.83360000000000001</v>
      </c>
      <c r="N4849" s="344">
        <v>28.86</v>
      </c>
      <c r="O4849" s="360">
        <v>0.84160000000000001</v>
      </c>
      <c r="P4849" s="344">
        <v>39.35</v>
      </c>
      <c r="Q4849" s="360">
        <v>0</v>
      </c>
      <c r="R4849" s="344">
        <v>29.31</v>
      </c>
    </row>
    <row r="4850" spans="1:18">
      <c r="A4850" s="296">
        <v>4816121</v>
      </c>
      <c r="B4850" s="343" t="s">
        <v>4880</v>
      </c>
      <c r="C4850" s="296" t="s">
        <v>105</v>
      </c>
      <c r="D4850" s="344">
        <v>30.5</v>
      </c>
      <c r="E4850" s="360">
        <v>0</v>
      </c>
      <c r="F4850" s="344">
        <v>1671.31</v>
      </c>
      <c r="G4850" s="360">
        <v>0.98240000000000005</v>
      </c>
      <c r="H4850" s="344">
        <v>1564.51</v>
      </c>
      <c r="I4850" s="360">
        <v>0</v>
      </c>
      <c r="J4850" s="344">
        <v>1672.04</v>
      </c>
      <c r="K4850" s="360">
        <v>0.9819</v>
      </c>
      <c r="L4850" s="344">
        <v>1603.21</v>
      </c>
      <c r="M4850" s="360">
        <v>0</v>
      </c>
      <c r="N4850" s="344">
        <v>1692.56</v>
      </c>
      <c r="O4850" s="360">
        <v>0</v>
      </c>
      <c r="P4850" s="344">
        <v>1652.61</v>
      </c>
      <c r="Q4850" s="360">
        <v>0</v>
      </c>
      <c r="R4850" s="344">
        <v>1803.75</v>
      </c>
    </row>
    <row r="4851" spans="1:18">
      <c r="A4851" s="296">
        <v>4816120</v>
      </c>
      <c r="B4851" s="343" t="s">
        <v>4881</v>
      </c>
      <c r="C4851" s="296" t="s">
        <v>105</v>
      </c>
      <c r="D4851" s="344">
        <v>27.08</v>
      </c>
      <c r="E4851" s="360">
        <v>0</v>
      </c>
      <c r="F4851" s="344">
        <v>26.07</v>
      </c>
      <c r="G4851" s="360">
        <v>0.8911</v>
      </c>
      <c r="H4851" s="344">
        <v>24.85</v>
      </c>
      <c r="I4851" s="360">
        <v>0</v>
      </c>
      <c r="J4851" s="344">
        <v>26.24</v>
      </c>
      <c r="K4851" s="360">
        <v>0.88529999999999998</v>
      </c>
      <c r="L4851" s="344">
        <v>25.42</v>
      </c>
      <c r="M4851" s="360">
        <v>0</v>
      </c>
      <c r="N4851" s="344">
        <v>26.64</v>
      </c>
      <c r="O4851" s="360">
        <v>0</v>
      </c>
      <c r="P4851" s="344">
        <v>26.31</v>
      </c>
      <c r="Q4851" s="360">
        <v>0</v>
      </c>
      <c r="R4851" s="344">
        <v>28.54</v>
      </c>
    </row>
    <row r="4852" spans="1:18">
      <c r="A4852" s="296">
        <v>4816123</v>
      </c>
      <c r="B4852" s="343" t="s">
        <v>4882</v>
      </c>
      <c r="C4852" s="296" t="s">
        <v>105</v>
      </c>
      <c r="D4852" s="344">
        <v>40.380000000000003</v>
      </c>
      <c r="E4852" s="360">
        <v>0</v>
      </c>
      <c r="F4852" s="344">
        <v>33.61</v>
      </c>
      <c r="G4852" s="360">
        <v>0.89049999999999996</v>
      </c>
      <c r="H4852" s="344">
        <v>32.01</v>
      </c>
      <c r="I4852" s="360">
        <v>0</v>
      </c>
      <c r="J4852" s="344">
        <v>33.799999999999997</v>
      </c>
      <c r="K4852" s="360">
        <v>0.88549999999999995</v>
      </c>
      <c r="L4852" s="344">
        <v>32.75</v>
      </c>
      <c r="M4852" s="360">
        <v>0</v>
      </c>
      <c r="N4852" s="344">
        <v>34.33</v>
      </c>
      <c r="O4852" s="360">
        <v>0</v>
      </c>
      <c r="P4852" s="344">
        <v>33.909999999999997</v>
      </c>
      <c r="Q4852" s="360">
        <v>0</v>
      </c>
      <c r="R4852" s="344">
        <v>36.770000000000003</v>
      </c>
    </row>
    <row r="4853" spans="1:18">
      <c r="A4853" s="296">
        <v>4816122</v>
      </c>
      <c r="B4853" s="343" t="s">
        <v>4883</v>
      </c>
      <c r="C4853" s="296" t="s">
        <v>105</v>
      </c>
      <c r="D4853" s="344">
        <v>35.49</v>
      </c>
      <c r="E4853" s="360">
        <v>0</v>
      </c>
      <c r="F4853" s="344">
        <v>52.59</v>
      </c>
      <c r="G4853" s="360">
        <v>0.91059999999999997</v>
      </c>
      <c r="H4853" s="344">
        <v>49.93</v>
      </c>
      <c r="I4853" s="360">
        <v>0</v>
      </c>
      <c r="J4853" s="344">
        <v>52.85</v>
      </c>
      <c r="K4853" s="360">
        <v>0.90610000000000002</v>
      </c>
      <c r="L4853" s="344">
        <v>51.1</v>
      </c>
      <c r="M4853" s="360">
        <v>0</v>
      </c>
      <c r="N4853" s="344">
        <v>53.64</v>
      </c>
      <c r="O4853" s="360">
        <v>0</v>
      </c>
      <c r="P4853" s="344">
        <v>52.86</v>
      </c>
      <c r="Q4853" s="360">
        <v>0</v>
      </c>
      <c r="R4853" s="344">
        <v>57.4</v>
      </c>
    </row>
    <row r="4854" spans="1:18">
      <c r="A4854" s="296">
        <v>4816125</v>
      </c>
      <c r="B4854" s="343" t="s">
        <v>4884</v>
      </c>
      <c r="C4854" s="296" t="s">
        <v>105</v>
      </c>
      <c r="D4854" s="344">
        <v>57.39</v>
      </c>
      <c r="E4854" s="360">
        <v>0</v>
      </c>
      <c r="F4854" s="344">
        <v>64.510000000000005</v>
      </c>
      <c r="G4854" s="360">
        <v>0.90890000000000004</v>
      </c>
      <c r="H4854" s="344">
        <v>61.25</v>
      </c>
      <c r="I4854" s="360">
        <v>0</v>
      </c>
      <c r="J4854" s="344">
        <v>64.8</v>
      </c>
      <c r="K4854" s="360">
        <v>0.90480000000000005</v>
      </c>
      <c r="L4854" s="344">
        <v>62.68</v>
      </c>
      <c r="M4854" s="360">
        <v>0</v>
      </c>
      <c r="N4854" s="344">
        <v>65.77</v>
      </c>
      <c r="O4854" s="360">
        <v>0</v>
      </c>
      <c r="P4854" s="344">
        <v>64.8</v>
      </c>
      <c r="Q4854" s="360">
        <v>0</v>
      </c>
      <c r="R4854" s="344">
        <v>70.39</v>
      </c>
    </row>
    <row r="4855" spans="1:18">
      <c r="A4855" s="296">
        <v>4816124</v>
      </c>
      <c r="B4855" s="343" t="s">
        <v>4885</v>
      </c>
      <c r="C4855" s="296" t="s">
        <v>105</v>
      </c>
      <c r="D4855" s="344">
        <v>48.59</v>
      </c>
      <c r="E4855" s="360">
        <v>0</v>
      </c>
      <c r="F4855" s="344">
        <v>103.72</v>
      </c>
      <c r="G4855" s="360">
        <v>0.9214</v>
      </c>
      <c r="H4855" s="344">
        <v>98.23</v>
      </c>
      <c r="I4855" s="360">
        <v>0</v>
      </c>
      <c r="J4855" s="344">
        <v>104.03</v>
      </c>
      <c r="K4855" s="360">
        <v>0.91869999999999996</v>
      </c>
      <c r="L4855" s="344">
        <v>100.55</v>
      </c>
      <c r="M4855" s="360">
        <v>0</v>
      </c>
      <c r="N4855" s="344">
        <v>105.58</v>
      </c>
      <c r="O4855" s="360">
        <v>0</v>
      </c>
      <c r="P4855" s="344">
        <v>103.84</v>
      </c>
      <c r="Q4855" s="360">
        <v>0</v>
      </c>
      <c r="R4855" s="344">
        <v>112.89</v>
      </c>
    </row>
    <row r="4856" spans="1:18">
      <c r="A4856" s="296">
        <v>4816022</v>
      </c>
      <c r="B4856" s="343" t="s">
        <v>4886</v>
      </c>
      <c r="C4856" s="296" t="s">
        <v>105</v>
      </c>
      <c r="D4856" s="344">
        <v>77.11</v>
      </c>
      <c r="E4856" s="360">
        <v>0</v>
      </c>
      <c r="F4856" s="344">
        <v>381.02</v>
      </c>
      <c r="G4856" s="360">
        <v>0.9677</v>
      </c>
      <c r="H4856" s="344">
        <v>357.62</v>
      </c>
      <c r="I4856" s="360">
        <v>0</v>
      </c>
      <c r="J4856" s="344">
        <v>381.21</v>
      </c>
      <c r="K4856" s="360">
        <v>0.96730000000000005</v>
      </c>
      <c r="L4856" s="344">
        <v>366.4</v>
      </c>
      <c r="M4856" s="360">
        <v>0</v>
      </c>
      <c r="N4856" s="344">
        <v>386.24</v>
      </c>
      <c r="O4856" s="360">
        <v>0</v>
      </c>
      <c r="P4856" s="344">
        <v>377.69</v>
      </c>
      <c r="Q4856" s="360">
        <v>0</v>
      </c>
      <c r="R4856" s="344">
        <v>411.91</v>
      </c>
    </row>
    <row r="4857" spans="1:18">
      <c r="A4857" s="296">
        <v>4816021</v>
      </c>
      <c r="B4857" s="343" t="s">
        <v>4887</v>
      </c>
      <c r="C4857" s="296" t="s">
        <v>105</v>
      </c>
      <c r="D4857" s="344">
        <v>63.42</v>
      </c>
      <c r="E4857" s="360">
        <v>0</v>
      </c>
      <c r="F4857" s="344">
        <v>553.79999999999995</v>
      </c>
      <c r="G4857" s="360">
        <v>0.96689999999999998</v>
      </c>
      <c r="H4857" s="344">
        <v>519.94000000000005</v>
      </c>
      <c r="I4857" s="360">
        <v>0</v>
      </c>
      <c r="J4857" s="344">
        <v>554.21</v>
      </c>
      <c r="K4857" s="360">
        <v>0.96619999999999995</v>
      </c>
      <c r="L4857" s="344">
        <v>532.64</v>
      </c>
      <c r="M4857" s="360">
        <v>0</v>
      </c>
      <c r="N4857" s="344">
        <v>561.5</v>
      </c>
      <c r="O4857" s="360">
        <v>0</v>
      </c>
      <c r="P4857" s="344">
        <v>549.19000000000005</v>
      </c>
      <c r="Q4857" s="360">
        <v>0</v>
      </c>
      <c r="R4857" s="344">
        <v>598.83000000000004</v>
      </c>
    </row>
    <row r="4858" spans="1:18">
      <c r="A4858" s="296">
        <v>4816106</v>
      </c>
      <c r="B4858" s="343" t="s">
        <v>4888</v>
      </c>
      <c r="C4858" s="296" t="s">
        <v>105</v>
      </c>
      <c r="D4858" s="344">
        <v>31.6</v>
      </c>
      <c r="E4858" s="360">
        <v>2.53E-2</v>
      </c>
      <c r="F4858" s="344">
        <v>1287.83</v>
      </c>
      <c r="G4858" s="360">
        <v>0.55279999999999996</v>
      </c>
      <c r="H4858" s="344">
        <v>1280.32</v>
      </c>
      <c r="I4858" s="360">
        <v>0.55610000000000004</v>
      </c>
      <c r="J4858" s="344">
        <v>1268.48</v>
      </c>
      <c r="K4858" s="360">
        <v>0.56130000000000002</v>
      </c>
      <c r="L4858" s="344">
        <v>1299.98</v>
      </c>
      <c r="M4858" s="360">
        <v>0</v>
      </c>
      <c r="N4858" s="344">
        <v>1305.6400000000001</v>
      </c>
      <c r="O4858" s="360">
        <v>0.54530000000000001</v>
      </c>
      <c r="P4858" s="344">
        <v>1337.91</v>
      </c>
      <c r="Q4858" s="360">
        <v>0.53210000000000002</v>
      </c>
      <c r="R4858" s="344">
        <v>1313</v>
      </c>
    </row>
    <row r="4859" spans="1:18">
      <c r="A4859" s="296">
        <v>4816105</v>
      </c>
      <c r="B4859" s="343" t="s">
        <v>4889</v>
      </c>
      <c r="C4859" s="296" t="s">
        <v>105</v>
      </c>
      <c r="D4859" s="344">
        <v>28.17</v>
      </c>
      <c r="E4859" s="360">
        <v>2.64E-2</v>
      </c>
      <c r="F4859" s="344">
        <v>1547.8</v>
      </c>
      <c r="G4859" s="360">
        <v>0.58799999999999997</v>
      </c>
      <c r="H4859" s="344">
        <v>1526.8</v>
      </c>
      <c r="I4859" s="360">
        <v>0.59609999999999996</v>
      </c>
      <c r="J4859" s="344">
        <v>1529.91</v>
      </c>
      <c r="K4859" s="360">
        <v>0.59489999999999998</v>
      </c>
      <c r="L4859" s="344">
        <v>1547.14</v>
      </c>
      <c r="M4859" s="360">
        <v>0</v>
      </c>
      <c r="N4859" s="344">
        <v>1565.71</v>
      </c>
      <c r="O4859" s="360">
        <v>0.58130000000000004</v>
      </c>
      <c r="P4859" s="344">
        <v>1602.95</v>
      </c>
      <c r="Q4859" s="360">
        <v>0.56779999999999997</v>
      </c>
      <c r="R4859" s="344">
        <v>1569.38</v>
      </c>
    </row>
    <row r="4860" spans="1:18">
      <c r="A4860" s="296">
        <v>4816108</v>
      </c>
      <c r="B4860" s="343" t="s">
        <v>4890</v>
      </c>
      <c r="C4860" s="296" t="s">
        <v>105</v>
      </c>
      <c r="D4860" s="344">
        <v>41.48</v>
      </c>
      <c r="E4860" s="360">
        <v>2.7699999999999999E-2</v>
      </c>
      <c r="F4860" s="344">
        <v>1989.45</v>
      </c>
      <c r="G4860" s="360">
        <v>0.63729999999999998</v>
      </c>
      <c r="H4860" s="344">
        <v>1948.66</v>
      </c>
      <c r="I4860" s="360">
        <v>0.65059999999999996</v>
      </c>
      <c r="J4860" s="344">
        <v>1973.89</v>
      </c>
      <c r="K4860" s="360">
        <v>0.64229999999999998</v>
      </c>
      <c r="L4860" s="344">
        <v>1964.58</v>
      </c>
      <c r="M4860" s="360">
        <v>0</v>
      </c>
      <c r="N4860" s="344">
        <v>2007.28</v>
      </c>
      <c r="O4860" s="360">
        <v>0.63160000000000005</v>
      </c>
      <c r="P4860" s="344">
        <v>2051.4499999999998</v>
      </c>
      <c r="Q4860" s="360">
        <v>0.61799999999999999</v>
      </c>
      <c r="R4860" s="344">
        <v>2000.08</v>
      </c>
    </row>
    <row r="4861" spans="1:18">
      <c r="A4861" s="296">
        <v>4816107</v>
      </c>
      <c r="B4861" s="343" t="s">
        <v>4891</v>
      </c>
      <c r="C4861" s="296" t="s">
        <v>105</v>
      </c>
      <c r="D4861" s="344">
        <v>36.590000000000003</v>
      </c>
      <c r="E4861" s="360">
        <v>2.58E-2</v>
      </c>
      <c r="F4861" s="344">
        <v>2849.41</v>
      </c>
      <c r="G4861" s="360">
        <v>0.66979999999999995</v>
      </c>
      <c r="H4861" s="344">
        <v>2742.41</v>
      </c>
      <c r="I4861" s="360">
        <v>0.69599999999999995</v>
      </c>
      <c r="J4861" s="344">
        <v>2843.35</v>
      </c>
      <c r="K4861" s="360">
        <v>0.67130000000000001</v>
      </c>
      <c r="L4861" s="344">
        <v>2777.16</v>
      </c>
      <c r="M4861" s="360">
        <v>0</v>
      </c>
      <c r="N4861" s="344">
        <v>2864.52</v>
      </c>
      <c r="O4861" s="360">
        <v>0.6663</v>
      </c>
      <c r="P4861" s="344">
        <v>2928.68</v>
      </c>
      <c r="Q4861" s="360">
        <v>0.65169999999999995</v>
      </c>
      <c r="R4861" s="344">
        <v>2847.82</v>
      </c>
    </row>
    <row r="4862" spans="1:18">
      <c r="A4862" s="296">
        <v>4816110</v>
      </c>
      <c r="B4862" s="343" t="s">
        <v>4892</v>
      </c>
      <c r="C4862" s="296" t="s">
        <v>105</v>
      </c>
      <c r="D4862" s="344">
        <v>58.49</v>
      </c>
      <c r="E4862" s="360">
        <v>0</v>
      </c>
      <c r="F4862" s="344">
        <v>82.31</v>
      </c>
      <c r="G4862" s="360">
        <v>0.7077</v>
      </c>
      <c r="H4862" s="344">
        <v>84.54</v>
      </c>
      <c r="I4862" s="360">
        <v>0.68899999999999995</v>
      </c>
      <c r="J4862" s="344">
        <v>80.84</v>
      </c>
      <c r="K4862" s="360">
        <v>0.72060000000000002</v>
      </c>
      <c r="L4862" s="344">
        <v>75.739999999999995</v>
      </c>
      <c r="M4862" s="360">
        <v>0</v>
      </c>
      <c r="N4862" s="344">
        <v>83.45</v>
      </c>
      <c r="O4862" s="360">
        <v>0.69799999999999995</v>
      </c>
      <c r="P4862" s="344">
        <v>84.5</v>
      </c>
      <c r="Q4862" s="360">
        <v>0.68930000000000002</v>
      </c>
      <c r="R4862" s="344">
        <v>85.94</v>
      </c>
    </row>
    <row r="4863" spans="1:18">
      <c r="A4863" s="296">
        <v>4816109</v>
      </c>
      <c r="B4863" s="343" t="s">
        <v>4893</v>
      </c>
      <c r="C4863" s="296" t="s">
        <v>105</v>
      </c>
      <c r="D4863" s="344">
        <v>49.69</v>
      </c>
      <c r="E4863" s="360">
        <v>0</v>
      </c>
      <c r="F4863" s="344">
        <v>140.77000000000001</v>
      </c>
      <c r="G4863" s="360">
        <v>0.79990000000000006</v>
      </c>
      <c r="H4863" s="344">
        <v>143.35</v>
      </c>
      <c r="I4863" s="360">
        <v>0.78549999999999998</v>
      </c>
      <c r="J4863" s="344">
        <v>139.04</v>
      </c>
      <c r="K4863" s="360">
        <v>0.80979999999999996</v>
      </c>
      <c r="L4863" s="344">
        <v>126.06</v>
      </c>
      <c r="M4863" s="360">
        <v>0</v>
      </c>
      <c r="N4863" s="344">
        <v>142.11000000000001</v>
      </c>
      <c r="O4863" s="360">
        <v>0.7923</v>
      </c>
      <c r="P4863" s="344">
        <v>143.33000000000001</v>
      </c>
      <c r="Q4863" s="360">
        <v>0.78559999999999997</v>
      </c>
      <c r="R4863" s="344">
        <v>145.03</v>
      </c>
    </row>
    <row r="4864" spans="1:18">
      <c r="A4864" s="296">
        <v>4816100</v>
      </c>
      <c r="B4864" s="343" t="s">
        <v>4894</v>
      </c>
      <c r="C4864" s="296" t="s">
        <v>105</v>
      </c>
      <c r="D4864" s="344">
        <v>31.46</v>
      </c>
      <c r="E4864" s="360">
        <v>0</v>
      </c>
      <c r="F4864" s="344">
        <v>197.85</v>
      </c>
      <c r="G4864" s="360">
        <v>0.83199999999999996</v>
      </c>
      <c r="H4864" s="344">
        <v>200.91</v>
      </c>
      <c r="I4864" s="360">
        <v>0.81940000000000002</v>
      </c>
      <c r="J4864" s="344">
        <v>195.82</v>
      </c>
      <c r="K4864" s="360">
        <v>0.8407</v>
      </c>
      <c r="L4864" s="344">
        <v>175.44</v>
      </c>
      <c r="M4864" s="360">
        <v>0</v>
      </c>
      <c r="N4864" s="344">
        <v>199.44</v>
      </c>
      <c r="O4864" s="360">
        <v>0.82540000000000002</v>
      </c>
      <c r="P4864" s="344">
        <v>200.88</v>
      </c>
      <c r="Q4864" s="360">
        <v>0.81950000000000001</v>
      </c>
      <c r="R4864" s="344">
        <v>202.88</v>
      </c>
    </row>
    <row r="4865" spans="1:18">
      <c r="A4865" s="296">
        <v>4816099</v>
      </c>
      <c r="B4865" s="343" t="s">
        <v>4895</v>
      </c>
      <c r="C4865" s="296" t="s">
        <v>105</v>
      </c>
      <c r="D4865" s="344">
        <v>28.86</v>
      </c>
      <c r="E4865" s="360">
        <v>0</v>
      </c>
      <c r="F4865" s="344">
        <v>79.760000000000005</v>
      </c>
      <c r="G4865" s="360">
        <v>0.69830000000000003</v>
      </c>
      <c r="H4865" s="344">
        <v>81.99</v>
      </c>
      <c r="I4865" s="360">
        <v>0.6794</v>
      </c>
      <c r="J4865" s="344">
        <v>78.290000000000006</v>
      </c>
      <c r="K4865" s="360">
        <v>0.71150000000000002</v>
      </c>
      <c r="L4865" s="344">
        <v>73.59</v>
      </c>
      <c r="M4865" s="360">
        <v>0</v>
      </c>
      <c r="N4865" s="344">
        <v>80.900000000000006</v>
      </c>
      <c r="O4865" s="360">
        <v>0.6885</v>
      </c>
      <c r="P4865" s="344">
        <v>81.95</v>
      </c>
      <c r="Q4865" s="360">
        <v>0.67969999999999997</v>
      </c>
      <c r="R4865" s="344">
        <v>83.39</v>
      </c>
    </row>
    <row r="4866" spans="1:18">
      <c r="A4866" s="296">
        <v>4816102</v>
      </c>
      <c r="B4866" s="343" t="s">
        <v>4896</v>
      </c>
      <c r="C4866" s="296" t="s">
        <v>105</v>
      </c>
      <c r="D4866" s="344">
        <v>40.409999999999997</v>
      </c>
      <c r="E4866" s="360">
        <v>0</v>
      </c>
      <c r="F4866" s="344">
        <v>129.54</v>
      </c>
      <c r="G4866" s="360">
        <v>0.78249999999999997</v>
      </c>
      <c r="H4866" s="344">
        <v>132.12</v>
      </c>
      <c r="I4866" s="360">
        <v>0.76729999999999998</v>
      </c>
      <c r="J4866" s="344">
        <v>127.81</v>
      </c>
      <c r="K4866" s="360">
        <v>0.79310000000000003</v>
      </c>
      <c r="L4866" s="344">
        <v>116.61</v>
      </c>
      <c r="M4866" s="360">
        <v>0</v>
      </c>
      <c r="N4866" s="344">
        <v>130.88</v>
      </c>
      <c r="O4866" s="360">
        <v>0.77449999999999997</v>
      </c>
      <c r="P4866" s="344">
        <v>132.1</v>
      </c>
      <c r="Q4866" s="360">
        <v>0.76739999999999997</v>
      </c>
      <c r="R4866" s="344">
        <v>133.80000000000001</v>
      </c>
    </row>
    <row r="4867" spans="1:18">
      <c r="A4867" s="296">
        <v>4816101</v>
      </c>
      <c r="B4867" s="343" t="s">
        <v>4897</v>
      </c>
      <c r="C4867" s="296" t="s">
        <v>105</v>
      </c>
      <c r="D4867" s="344">
        <v>37.57</v>
      </c>
      <c r="E4867" s="360">
        <v>0</v>
      </c>
      <c r="F4867" s="344">
        <v>176.21</v>
      </c>
      <c r="G4867" s="360">
        <v>0.81140000000000001</v>
      </c>
      <c r="H4867" s="344">
        <v>179.27</v>
      </c>
      <c r="I4867" s="360">
        <v>0.79759999999999998</v>
      </c>
      <c r="J4867" s="344">
        <v>174.18</v>
      </c>
      <c r="K4867" s="360">
        <v>0.82089999999999996</v>
      </c>
      <c r="L4867" s="344">
        <v>157.22999999999999</v>
      </c>
      <c r="M4867" s="360">
        <v>0</v>
      </c>
      <c r="N4867" s="344">
        <v>177.8</v>
      </c>
      <c r="O4867" s="360">
        <v>0.80420000000000003</v>
      </c>
      <c r="P4867" s="344">
        <v>179.24</v>
      </c>
      <c r="Q4867" s="360">
        <v>0.79769999999999996</v>
      </c>
      <c r="R4867" s="344">
        <v>181.24</v>
      </c>
    </row>
    <row r="4868" spans="1:18">
      <c r="A4868" s="296">
        <v>4816104</v>
      </c>
      <c r="B4868" s="343" t="s">
        <v>4898</v>
      </c>
      <c r="C4868" s="296" t="s">
        <v>105</v>
      </c>
      <c r="D4868" s="344">
        <v>57.46</v>
      </c>
      <c r="E4868" s="360">
        <v>0</v>
      </c>
      <c r="F4868" s="344">
        <v>89.31</v>
      </c>
      <c r="G4868" s="360">
        <v>0.73060000000000003</v>
      </c>
      <c r="H4868" s="344">
        <v>91.54</v>
      </c>
      <c r="I4868" s="360">
        <v>0.71279999999999999</v>
      </c>
      <c r="J4868" s="344">
        <v>87.84</v>
      </c>
      <c r="K4868" s="360">
        <v>0.74280000000000002</v>
      </c>
      <c r="L4868" s="344">
        <v>81.63</v>
      </c>
      <c r="M4868" s="360">
        <v>0</v>
      </c>
      <c r="N4868" s="344">
        <v>90.45</v>
      </c>
      <c r="O4868" s="360">
        <v>0.72140000000000004</v>
      </c>
      <c r="P4868" s="344">
        <v>91.5</v>
      </c>
      <c r="Q4868" s="360">
        <v>0.71309999999999996</v>
      </c>
      <c r="R4868" s="344">
        <v>92.94</v>
      </c>
    </row>
    <row r="4869" spans="1:18">
      <c r="A4869" s="296">
        <v>4816103</v>
      </c>
      <c r="B4869" s="343" t="s">
        <v>4899</v>
      </c>
      <c r="C4869" s="296" t="s">
        <v>105</v>
      </c>
      <c r="D4869" s="344">
        <v>50.77</v>
      </c>
      <c r="E4869" s="360">
        <v>0</v>
      </c>
      <c r="F4869" s="344">
        <v>234.3</v>
      </c>
      <c r="G4869" s="360">
        <v>0.85819999999999996</v>
      </c>
      <c r="H4869" s="344">
        <v>237.36</v>
      </c>
      <c r="I4869" s="360">
        <v>0.84709999999999996</v>
      </c>
      <c r="J4869" s="344">
        <v>232.27</v>
      </c>
      <c r="K4869" s="360">
        <v>0.86570000000000003</v>
      </c>
      <c r="L4869" s="344">
        <v>206.12</v>
      </c>
      <c r="M4869" s="360">
        <v>0</v>
      </c>
      <c r="N4869" s="344">
        <v>235.89</v>
      </c>
      <c r="O4869" s="360">
        <v>0.85240000000000005</v>
      </c>
      <c r="P4869" s="344">
        <v>237.33</v>
      </c>
      <c r="Q4869" s="360">
        <v>0.84719999999999995</v>
      </c>
      <c r="R4869" s="344">
        <v>239.33</v>
      </c>
    </row>
    <row r="4870" spans="1:18">
      <c r="A4870" s="296">
        <v>4815804</v>
      </c>
      <c r="B4870" s="343" t="s">
        <v>4900</v>
      </c>
      <c r="C4870" s="296" t="s">
        <v>26</v>
      </c>
      <c r="D4870" s="344">
        <v>0.62</v>
      </c>
      <c r="E4870" s="360">
        <v>0</v>
      </c>
      <c r="F4870" s="344">
        <v>146.41999999999999</v>
      </c>
      <c r="G4870" s="360">
        <v>0.82169999999999999</v>
      </c>
      <c r="H4870" s="344">
        <v>148.83000000000001</v>
      </c>
      <c r="I4870" s="360">
        <v>0.80840000000000001</v>
      </c>
      <c r="J4870" s="344">
        <v>144.82</v>
      </c>
      <c r="K4870" s="360">
        <v>0.83079999999999998</v>
      </c>
      <c r="L4870" s="344">
        <v>130.26</v>
      </c>
      <c r="M4870" s="360">
        <v>0</v>
      </c>
      <c r="N4870" s="344">
        <v>147.66999999999999</v>
      </c>
      <c r="O4870" s="360">
        <v>0.81469999999999998</v>
      </c>
      <c r="P4870" s="344">
        <v>148.79</v>
      </c>
      <c r="Q4870" s="360">
        <v>0.80859999999999999</v>
      </c>
      <c r="R4870" s="344">
        <v>150.37</v>
      </c>
    </row>
    <row r="4871" spans="1:18">
      <c r="A4871" s="296">
        <v>4816002</v>
      </c>
      <c r="B4871" s="343" t="s">
        <v>4901</v>
      </c>
      <c r="C4871" s="296" t="s">
        <v>222</v>
      </c>
      <c r="D4871" s="344">
        <v>1401.07</v>
      </c>
      <c r="E4871" s="360">
        <v>0.95469999999999999</v>
      </c>
      <c r="F4871" s="344">
        <v>833.03</v>
      </c>
      <c r="G4871" s="360">
        <v>0.95630000000000004</v>
      </c>
      <c r="H4871" s="344">
        <v>836.65</v>
      </c>
      <c r="I4871" s="360">
        <v>0.95209999999999995</v>
      </c>
      <c r="J4871" s="344">
        <v>830.64</v>
      </c>
      <c r="K4871" s="360">
        <v>0.95899999999999996</v>
      </c>
      <c r="L4871" s="344">
        <v>837.1</v>
      </c>
      <c r="M4871" s="360">
        <v>0.9516</v>
      </c>
      <c r="N4871" s="344">
        <v>834.68</v>
      </c>
      <c r="O4871" s="360">
        <v>0.95440000000000003</v>
      </c>
      <c r="P4871" s="344">
        <v>1401.33</v>
      </c>
      <c r="Q4871" s="360">
        <v>0</v>
      </c>
      <c r="R4871" s="344">
        <v>838.39</v>
      </c>
    </row>
    <row r="4872" spans="1:18">
      <c r="A4872" s="296">
        <v>4805765</v>
      </c>
      <c r="B4872" s="343" t="s">
        <v>4902</v>
      </c>
      <c r="C4872" s="296" t="s">
        <v>222</v>
      </c>
      <c r="D4872" s="344">
        <v>191.27</v>
      </c>
      <c r="E4872" s="360">
        <v>0.76139999999999997</v>
      </c>
      <c r="F4872" s="344">
        <v>132.99</v>
      </c>
      <c r="G4872" s="360">
        <v>0.76800000000000002</v>
      </c>
      <c r="H4872" s="344">
        <v>136.06</v>
      </c>
      <c r="I4872" s="360">
        <v>0.75060000000000004</v>
      </c>
      <c r="J4872" s="344">
        <v>130.96</v>
      </c>
      <c r="K4872" s="360">
        <v>0.77990000000000004</v>
      </c>
      <c r="L4872" s="344">
        <v>136.44</v>
      </c>
      <c r="M4872" s="360">
        <v>0.74850000000000005</v>
      </c>
      <c r="N4872" s="344">
        <v>134.38999999999999</v>
      </c>
      <c r="O4872" s="360">
        <v>0.76</v>
      </c>
      <c r="P4872" s="344">
        <v>208.24</v>
      </c>
      <c r="Q4872" s="360">
        <v>0</v>
      </c>
      <c r="R4872" s="344">
        <v>137.54</v>
      </c>
    </row>
    <row r="4873" spans="1:18">
      <c r="A4873" s="296">
        <v>4816000</v>
      </c>
      <c r="B4873" s="343" t="s">
        <v>4903</v>
      </c>
      <c r="C4873" s="296" t="s">
        <v>222</v>
      </c>
      <c r="D4873" s="344">
        <v>471.2</v>
      </c>
      <c r="E4873" s="360">
        <v>0.91049999999999998</v>
      </c>
      <c r="F4873" s="344">
        <v>371.69</v>
      </c>
      <c r="G4873" s="360">
        <v>0.91339999999999999</v>
      </c>
      <c r="H4873" s="344">
        <v>374.9</v>
      </c>
      <c r="I4873" s="360">
        <v>0.90559999999999996</v>
      </c>
      <c r="J4873" s="344">
        <v>369.58</v>
      </c>
      <c r="K4873" s="360">
        <v>0.91859999999999997</v>
      </c>
      <c r="L4873" s="344">
        <v>375.29</v>
      </c>
      <c r="M4873" s="360">
        <v>0.90459999999999996</v>
      </c>
      <c r="N4873" s="344">
        <v>373.16</v>
      </c>
      <c r="O4873" s="360">
        <v>0.90980000000000005</v>
      </c>
      <c r="P4873" s="344">
        <v>615.41</v>
      </c>
      <c r="Q4873" s="360">
        <v>0</v>
      </c>
      <c r="R4873" s="344">
        <v>376.43</v>
      </c>
    </row>
    <row r="4874" spans="1:18">
      <c r="A4874" s="296">
        <v>4816001</v>
      </c>
      <c r="B4874" s="343" t="s">
        <v>4904</v>
      </c>
      <c r="C4874" s="296" t="s">
        <v>222</v>
      </c>
      <c r="D4874" s="344">
        <v>793.71</v>
      </c>
      <c r="E4874" s="360">
        <v>0.90380000000000005</v>
      </c>
      <c r="F4874" s="344">
        <v>361.35</v>
      </c>
      <c r="G4874" s="360">
        <v>0.90690000000000004</v>
      </c>
      <c r="H4874" s="344">
        <v>364.69</v>
      </c>
      <c r="I4874" s="360">
        <v>0.89859999999999995</v>
      </c>
      <c r="J4874" s="344">
        <v>359.14</v>
      </c>
      <c r="K4874" s="360">
        <v>0.91249999999999998</v>
      </c>
      <c r="L4874" s="344">
        <v>365.1</v>
      </c>
      <c r="M4874" s="360">
        <v>0.89759999999999995</v>
      </c>
      <c r="N4874" s="344">
        <v>362.88</v>
      </c>
      <c r="O4874" s="360">
        <v>0.90310000000000001</v>
      </c>
      <c r="P4874" s="344">
        <v>596.79999999999995</v>
      </c>
      <c r="Q4874" s="360">
        <v>0</v>
      </c>
      <c r="R4874" s="344">
        <v>366.31</v>
      </c>
    </row>
    <row r="4875" spans="1:18">
      <c r="A4875" s="296">
        <v>4805749</v>
      </c>
      <c r="B4875" s="343" t="s">
        <v>4905</v>
      </c>
      <c r="C4875" s="296" t="s">
        <v>222</v>
      </c>
      <c r="D4875" s="344">
        <v>74.88</v>
      </c>
      <c r="E4875" s="360">
        <v>0</v>
      </c>
      <c r="F4875" s="344">
        <v>160.37</v>
      </c>
      <c r="G4875" s="360">
        <v>0.82430000000000003</v>
      </c>
      <c r="H4875" s="344">
        <v>162.94999999999999</v>
      </c>
      <c r="I4875" s="360">
        <v>0.81130000000000002</v>
      </c>
      <c r="J4875" s="344">
        <v>158.63999999999999</v>
      </c>
      <c r="K4875" s="360">
        <v>0.83330000000000004</v>
      </c>
      <c r="L4875" s="344">
        <v>142.55000000000001</v>
      </c>
      <c r="M4875" s="360">
        <v>0</v>
      </c>
      <c r="N4875" s="344">
        <v>161.71</v>
      </c>
      <c r="O4875" s="360">
        <v>0.8175</v>
      </c>
      <c r="P4875" s="344">
        <v>162.93</v>
      </c>
      <c r="Q4875" s="360">
        <v>0.81140000000000001</v>
      </c>
      <c r="R4875" s="344">
        <v>164.63</v>
      </c>
    </row>
    <row r="4876" spans="1:18">
      <c r="A4876" s="296">
        <v>4805751</v>
      </c>
      <c r="B4876" s="343" t="s">
        <v>4906</v>
      </c>
      <c r="C4876" s="296" t="s">
        <v>222</v>
      </c>
      <c r="D4876" s="344">
        <v>56.16</v>
      </c>
      <c r="E4876" s="360">
        <v>0</v>
      </c>
      <c r="F4876" s="344">
        <v>172.38</v>
      </c>
      <c r="G4876" s="360">
        <v>0.86040000000000005</v>
      </c>
      <c r="H4876" s="344">
        <v>174.61</v>
      </c>
      <c r="I4876" s="360">
        <v>0.84940000000000004</v>
      </c>
      <c r="J4876" s="344">
        <v>170.91</v>
      </c>
      <c r="K4876" s="360">
        <v>0.86780000000000002</v>
      </c>
      <c r="L4876" s="344">
        <v>151.53</v>
      </c>
      <c r="M4876" s="360">
        <v>0</v>
      </c>
      <c r="N4876" s="344">
        <v>173.52</v>
      </c>
      <c r="O4876" s="360">
        <v>0.8548</v>
      </c>
      <c r="P4876" s="344">
        <v>174.57</v>
      </c>
      <c r="Q4876" s="360">
        <v>0.84960000000000002</v>
      </c>
      <c r="R4876" s="344">
        <v>176.01</v>
      </c>
    </row>
    <row r="4877" spans="1:18">
      <c r="A4877" s="296">
        <v>4805752</v>
      </c>
      <c r="B4877" s="343" t="s">
        <v>4907</v>
      </c>
      <c r="C4877" s="296" t="s">
        <v>222</v>
      </c>
      <c r="D4877" s="344">
        <v>67.39</v>
      </c>
      <c r="E4877" s="360">
        <v>0</v>
      </c>
      <c r="F4877" s="344">
        <v>251.61</v>
      </c>
      <c r="G4877" s="360">
        <v>0.88800000000000001</v>
      </c>
      <c r="H4877" s="344">
        <v>254.19</v>
      </c>
      <c r="I4877" s="360">
        <v>0.879</v>
      </c>
      <c r="J4877" s="344">
        <v>249.88</v>
      </c>
      <c r="K4877" s="360">
        <v>0.89419999999999999</v>
      </c>
      <c r="L4877" s="344">
        <v>219.33</v>
      </c>
      <c r="M4877" s="360">
        <v>0</v>
      </c>
      <c r="N4877" s="344">
        <v>252.95</v>
      </c>
      <c r="O4877" s="360">
        <v>0.88329999999999997</v>
      </c>
      <c r="P4877" s="344">
        <v>254.17</v>
      </c>
      <c r="Q4877" s="360">
        <v>0.87909999999999999</v>
      </c>
      <c r="R4877" s="344">
        <v>255.87</v>
      </c>
    </row>
    <row r="4878" spans="1:18">
      <c r="A4878" s="296">
        <v>4805753</v>
      </c>
      <c r="B4878" s="343" t="s">
        <v>4908</v>
      </c>
      <c r="C4878" s="296" t="s">
        <v>222</v>
      </c>
      <c r="D4878" s="344">
        <v>78.62</v>
      </c>
      <c r="E4878" s="360">
        <v>0</v>
      </c>
      <c r="F4878" s="344">
        <v>358.19</v>
      </c>
      <c r="G4878" s="360">
        <v>0.90720000000000001</v>
      </c>
      <c r="H4878" s="344">
        <v>361.25</v>
      </c>
      <c r="I4878" s="360">
        <v>0.89949999999999997</v>
      </c>
      <c r="J4878" s="344">
        <v>356.16</v>
      </c>
      <c r="K4878" s="360">
        <v>0.91239999999999999</v>
      </c>
      <c r="L4878" s="344">
        <v>310.37</v>
      </c>
      <c r="M4878" s="360">
        <v>0</v>
      </c>
      <c r="N4878" s="344">
        <v>359.78</v>
      </c>
      <c r="O4878" s="360">
        <v>0.9032</v>
      </c>
      <c r="P4878" s="344">
        <v>361.22</v>
      </c>
      <c r="Q4878" s="360">
        <v>0.89959999999999996</v>
      </c>
      <c r="R4878" s="344">
        <v>363.22</v>
      </c>
    </row>
    <row r="4879" spans="1:18">
      <c r="A4879" s="296">
        <v>4805750</v>
      </c>
      <c r="B4879" s="343" t="s">
        <v>4909</v>
      </c>
      <c r="C4879" s="296" t="s">
        <v>222</v>
      </c>
      <c r="D4879" s="344">
        <v>44.93</v>
      </c>
      <c r="E4879" s="360">
        <v>0</v>
      </c>
      <c r="F4879" s="344">
        <v>135</v>
      </c>
      <c r="G4879" s="360">
        <v>0.82179999999999997</v>
      </c>
      <c r="H4879" s="344">
        <v>137.22999999999999</v>
      </c>
      <c r="I4879" s="360">
        <v>0.80840000000000001</v>
      </c>
      <c r="J4879" s="344">
        <v>133.53</v>
      </c>
      <c r="K4879" s="360">
        <v>0.83079999999999998</v>
      </c>
      <c r="L4879" s="344">
        <v>120.08</v>
      </c>
      <c r="M4879" s="360">
        <v>0</v>
      </c>
      <c r="N4879" s="344">
        <v>136.13999999999999</v>
      </c>
      <c r="O4879" s="360">
        <v>0.81489999999999996</v>
      </c>
      <c r="P4879" s="344">
        <v>137.19</v>
      </c>
      <c r="Q4879" s="360">
        <v>0.80869999999999997</v>
      </c>
      <c r="R4879" s="344">
        <v>138.63</v>
      </c>
    </row>
    <row r="4880" spans="1:18">
      <c r="A4880" s="296">
        <v>4805767</v>
      </c>
      <c r="B4880" s="343" t="s">
        <v>4910</v>
      </c>
      <c r="C4880" s="296" t="s">
        <v>222</v>
      </c>
      <c r="D4880" s="344">
        <v>77.41</v>
      </c>
      <c r="E4880" s="360">
        <v>0</v>
      </c>
      <c r="F4880" s="344">
        <v>228.18</v>
      </c>
      <c r="G4880" s="360">
        <v>0.87649999999999995</v>
      </c>
      <c r="H4880" s="344">
        <v>230.76</v>
      </c>
      <c r="I4880" s="360">
        <v>0.86670000000000003</v>
      </c>
      <c r="J4880" s="344">
        <v>226.45</v>
      </c>
      <c r="K4880" s="360">
        <v>0.88319999999999999</v>
      </c>
      <c r="L4880" s="344">
        <v>199.61</v>
      </c>
      <c r="M4880" s="360">
        <v>0</v>
      </c>
      <c r="N4880" s="344">
        <v>229.52</v>
      </c>
      <c r="O4880" s="360">
        <v>0.87139999999999995</v>
      </c>
      <c r="P4880" s="344">
        <v>230.74</v>
      </c>
      <c r="Q4880" s="360">
        <v>0.86680000000000001</v>
      </c>
      <c r="R4880" s="344">
        <v>232.44</v>
      </c>
    </row>
    <row r="4881" spans="1:18">
      <c r="A4881" s="296">
        <v>4805769</v>
      </c>
      <c r="B4881" s="343" t="s">
        <v>4911</v>
      </c>
      <c r="C4881" s="296" t="s">
        <v>222</v>
      </c>
      <c r="D4881" s="344">
        <v>92.16</v>
      </c>
      <c r="E4881" s="360">
        <v>0</v>
      </c>
      <c r="F4881" s="344">
        <v>313.27999999999997</v>
      </c>
      <c r="G4881" s="360">
        <v>0.89390000000000003</v>
      </c>
      <c r="H4881" s="344">
        <v>316.33999999999997</v>
      </c>
      <c r="I4881" s="360">
        <v>0.88529999999999998</v>
      </c>
      <c r="J4881" s="344">
        <v>311.25</v>
      </c>
      <c r="K4881" s="360">
        <v>0.89980000000000004</v>
      </c>
      <c r="L4881" s="344">
        <v>272.58</v>
      </c>
      <c r="M4881" s="360">
        <v>0</v>
      </c>
      <c r="N4881" s="344">
        <v>314.87</v>
      </c>
      <c r="O4881" s="360">
        <v>0.88939999999999997</v>
      </c>
      <c r="P4881" s="344">
        <v>316.31</v>
      </c>
      <c r="Q4881" s="360">
        <v>0.88539999999999996</v>
      </c>
      <c r="R4881" s="344">
        <v>318.31</v>
      </c>
    </row>
    <row r="4882" spans="1:18">
      <c r="A4882" s="296">
        <v>4805770</v>
      </c>
      <c r="B4882" s="343" t="s">
        <v>4912</v>
      </c>
      <c r="C4882" s="296" t="s">
        <v>222</v>
      </c>
      <c r="D4882" s="344">
        <v>106.9</v>
      </c>
      <c r="E4882" s="360"/>
      <c r="F4882" s="344">
        <v>0</v>
      </c>
      <c r="G4882" s="360"/>
      <c r="H4882" s="344">
        <v>0</v>
      </c>
      <c r="I4882" s="360"/>
      <c r="J4882" s="344">
        <v>0</v>
      </c>
      <c r="K4882" s="360"/>
      <c r="L4882" s="344">
        <v>0</v>
      </c>
      <c r="M4882" s="360"/>
      <c r="N4882" s="344">
        <v>0</v>
      </c>
      <c r="O4882" s="360"/>
      <c r="P4882" s="344">
        <v>0</v>
      </c>
      <c r="Q4882" s="360"/>
      <c r="R4882" s="344">
        <v>0</v>
      </c>
    </row>
    <row r="4883" spans="1:18">
      <c r="A4883" s="296">
        <v>4805760</v>
      </c>
      <c r="B4883" s="343" t="s">
        <v>4913</v>
      </c>
      <c r="C4883" s="296" t="s">
        <v>222</v>
      </c>
      <c r="D4883" s="344">
        <v>62.67</v>
      </c>
      <c r="E4883" s="360">
        <v>0</v>
      </c>
      <c r="F4883" s="344">
        <v>12.28</v>
      </c>
      <c r="G4883" s="360">
        <v>0.61240000000000006</v>
      </c>
      <c r="H4883" s="344">
        <v>12.37</v>
      </c>
      <c r="I4883" s="360">
        <v>0</v>
      </c>
      <c r="J4883" s="344">
        <v>12.57</v>
      </c>
      <c r="K4883" s="360">
        <v>0.59819999999999995</v>
      </c>
      <c r="L4883" s="344">
        <v>12.55</v>
      </c>
      <c r="M4883" s="360">
        <v>0</v>
      </c>
      <c r="N4883" s="344">
        <v>12.88</v>
      </c>
      <c r="O4883" s="360">
        <v>0</v>
      </c>
      <c r="P4883" s="344">
        <v>13.19</v>
      </c>
      <c r="Q4883" s="360">
        <v>0</v>
      </c>
      <c r="R4883" s="344">
        <v>14.01</v>
      </c>
    </row>
    <row r="4884" spans="1:18">
      <c r="A4884" s="296">
        <v>4805757</v>
      </c>
      <c r="B4884" s="343" t="s">
        <v>4914</v>
      </c>
      <c r="C4884" s="296" t="s">
        <v>222</v>
      </c>
      <c r="D4884" s="344">
        <v>6.85</v>
      </c>
      <c r="E4884" s="360">
        <v>0</v>
      </c>
      <c r="F4884" s="344">
        <v>20.3</v>
      </c>
      <c r="G4884" s="360">
        <v>0.6966</v>
      </c>
      <c r="H4884" s="344">
        <v>20.12</v>
      </c>
      <c r="I4884" s="360">
        <v>0</v>
      </c>
      <c r="J4884" s="344">
        <v>20.68</v>
      </c>
      <c r="K4884" s="360">
        <v>0.68379999999999996</v>
      </c>
      <c r="L4884" s="344">
        <v>20.440000000000001</v>
      </c>
      <c r="M4884" s="360">
        <v>0</v>
      </c>
      <c r="N4884" s="344">
        <v>21.14</v>
      </c>
      <c r="O4884" s="360">
        <v>0</v>
      </c>
      <c r="P4884" s="344">
        <v>21.43</v>
      </c>
      <c r="Q4884" s="360">
        <v>0</v>
      </c>
      <c r="R4884" s="344">
        <v>22.88</v>
      </c>
    </row>
    <row r="4885" spans="1:18">
      <c r="A4885" s="296">
        <v>4805762</v>
      </c>
      <c r="B4885" s="343" t="s">
        <v>4915</v>
      </c>
      <c r="C4885" s="296" t="s">
        <v>222</v>
      </c>
      <c r="D4885" s="344">
        <v>8.43</v>
      </c>
      <c r="E4885" s="360"/>
      <c r="F4885" s="344">
        <v>0</v>
      </c>
      <c r="G4885" s="360"/>
      <c r="H4885" s="344">
        <v>0</v>
      </c>
      <c r="I4885" s="360"/>
      <c r="J4885" s="344">
        <v>0</v>
      </c>
      <c r="K4885" s="360"/>
      <c r="L4885" s="344">
        <v>0</v>
      </c>
      <c r="M4885" s="360"/>
      <c r="N4885" s="344">
        <v>0</v>
      </c>
      <c r="O4885" s="360"/>
      <c r="P4885" s="344">
        <v>0</v>
      </c>
      <c r="Q4885" s="360"/>
      <c r="R4885" s="344">
        <v>0</v>
      </c>
    </row>
    <row r="4886" spans="1:18">
      <c r="A4886" s="296">
        <v>4806395</v>
      </c>
      <c r="B4886" s="343" t="s">
        <v>4916</v>
      </c>
      <c r="C4886" s="296" t="s">
        <v>26</v>
      </c>
      <c r="D4886" s="344">
        <v>6.34</v>
      </c>
      <c r="E4886" s="360"/>
      <c r="F4886" s="344">
        <v>0</v>
      </c>
      <c r="G4886" s="360"/>
      <c r="H4886" s="344">
        <v>0</v>
      </c>
      <c r="I4886" s="360"/>
      <c r="J4886" s="344">
        <v>0</v>
      </c>
      <c r="K4886" s="360"/>
      <c r="L4886" s="344">
        <v>0</v>
      </c>
      <c r="M4886" s="360"/>
      <c r="N4886" s="344">
        <v>0</v>
      </c>
      <c r="O4886" s="360"/>
      <c r="P4886" s="344">
        <v>0</v>
      </c>
      <c r="Q4886" s="360"/>
      <c r="R4886" s="344">
        <v>0</v>
      </c>
    </row>
    <row r="4887" spans="1:18">
      <c r="A4887" s="296">
        <v>4816003</v>
      </c>
      <c r="B4887" s="343" t="s">
        <v>4917</v>
      </c>
      <c r="C4887" s="296" t="s">
        <v>105</v>
      </c>
      <c r="D4887" s="344">
        <v>44.86</v>
      </c>
      <c r="E4887" s="360"/>
      <c r="F4887" s="344">
        <v>0</v>
      </c>
      <c r="G4887" s="360"/>
      <c r="H4887" s="344">
        <v>0</v>
      </c>
      <c r="I4887" s="360"/>
      <c r="J4887" s="344">
        <v>0</v>
      </c>
      <c r="K4887" s="360"/>
      <c r="L4887" s="344">
        <v>0</v>
      </c>
      <c r="M4887" s="360"/>
      <c r="N4887" s="344">
        <v>0</v>
      </c>
      <c r="O4887" s="360"/>
      <c r="P4887" s="344">
        <v>0</v>
      </c>
      <c r="Q4887" s="360"/>
      <c r="R4887" s="344">
        <v>0</v>
      </c>
    </row>
    <row r="4888" spans="1:18">
      <c r="A4888" s="296">
        <v>4816017</v>
      </c>
      <c r="B4888" s="343" t="s">
        <v>4918</v>
      </c>
      <c r="C4888" s="296" t="s">
        <v>222</v>
      </c>
      <c r="D4888" s="344">
        <v>22.12</v>
      </c>
      <c r="E4888" s="360"/>
      <c r="F4888" s="344">
        <v>0</v>
      </c>
      <c r="G4888" s="360"/>
      <c r="H4888" s="344">
        <v>0</v>
      </c>
      <c r="I4888" s="360"/>
      <c r="J4888" s="344">
        <v>0</v>
      </c>
      <c r="K4888" s="360"/>
      <c r="L4888" s="344">
        <v>0</v>
      </c>
      <c r="M4888" s="360"/>
      <c r="N4888" s="344">
        <v>0</v>
      </c>
      <c r="O4888" s="360"/>
      <c r="P4888" s="344">
        <v>0</v>
      </c>
      <c r="Q4888" s="360"/>
      <c r="R4888" s="344">
        <v>0</v>
      </c>
    </row>
    <row r="4889" spans="1:18">
      <c r="A4889" s="296">
        <v>4816023</v>
      </c>
      <c r="B4889" s="343" t="s">
        <v>4919</v>
      </c>
      <c r="C4889" s="296" t="s">
        <v>3221</v>
      </c>
      <c r="D4889" s="344">
        <v>256.41000000000003</v>
      </c>
      <c r="E4889" s="360"/>
      <c r="F4889" s="344">
        <v>0</v>
      </c>
      <c r="G4889" s="360"/>
      <c r="H4889" s="344">
        <v>0</v>
      </c>
      <c r="I4889" s="360"/>
      <c r="J4889" s="344">
        <v>0</v>
      </c>
      <c r="K4889" s="360"/>
      <c r="L4889" s="344">
        <v>0</v>
      </c>
      <c r="M4889" s="360"/>
      <c r="N4889" s="344">
        <v>0</v>
      </c>
      <c r="O4889" s="360"/>
      <c r="P4889" s="344">
        <v>0</v>
      </c>
      <c r="Q4889" s="360"/>
      <c r="R4889" s="344">
        <v>0</v>
      </c>
    </row>
    <row r="4890" spans="1:18">
      <c r="A4890" s="296">
        <v>4816025</v>
      </c>
      <c r="B4890" s="343" t="s">
        <v>4920</v>
      </c>
      <c r="C4890" s="296" t="s">
        <v>3221</v>
      </c>
      <c r="D4890" s="344">
        <v>464.5</v>
      </c>
      <c r="E4890" s="360">
        <v>0</v>
      </c>
      <c r="F4890" s="344">
        <v>166.78</v>
      </c>
      <c r="G4890" s="360">
        <v>0.85570000000000002</v>
      </c>
      <c r="H4890" s="344">
        <v>169.01</v>
      </c>
      <c r="I4890" s="360">
        <v>0.84440000000000004</v>
      </c>
      <c r="J4890" s="344">
        <v>165.31</v>
      </c>
      <c r="K4890" s="360">
        <v>0.86329999999999996</v>
      </c>
      <c r="L4890" s="344">
        <v>146.83000000000001</v>
      </c>
      <c r="M4890" s="360">
        <v>0</v>
      </c>
      <c r="N4890" s="344">
        <v>167.92</v>
      </c>
      <c r="O4890" s="360">
        <v>0.84989999999999999</v>
      </c>
      <c r="P4890" s="344">
        <v>168.97</v>
      </c>
      <c r="Q4890" s="360">
        <v>0.84460000000000002</v>
      </c>
      <c r="R4890" s="344">
        <v>170.41</v>
      </c>
    </row>
    <row r="4891" spans="1:18">
      <c r="A4891" s="296">
        <v>4816024</v>
      </c>
      <c r="B4891" s="343" t="s">
        <v>4921</v>
      </c>
      <c r="C4891" s="296" t="s">
        <v>3221</v>
      </c>
      <c r="D4891" s="344">
        <v>328.07</v>
      </c>
      <c r="E4891" s="360">
        <v>0</v>
      </c>
      <c r="F4891" s="344">
        <v>347.13</v>
      </c>
      <c r="G4891" s="360">
        <v>0.91879999999999995</v>
      </c>
      <c r="H4891" s="344">
        <v>349.71</v>
      </c>
      <c r="I4891" s="360">
        <v>0.91210000000000002</v>
      </c>
      <c r="J4891" s="344">
        <v>345.4</v>
      </c>
      <c r="K4891" s="360">
        <v>0.92349999999999999</v>
      </c>
      <c r="L4891" s="344">
        <v>299.72000000000003</v>
      </c>
      <c r="M4891" s="360">
        <v>0</v>
      </c>
      <c r="N4891" s="344">
        <v>348.47</v>
      </c>
      <c r="O4891" s="360">
        <v>0.9153</v>
      </c>
      <c r="P4891" s="344">
        <v>349.69</v>
      </c>
      <c r="Q4891" s="360">
        <v>0.91210000000000002</v>
      </c>
      <c r="R4891" s="344">
        <v>351.39</v>
      </c>
    </row>
    <row r="4892" spans="1:18">
      <c r="A4892" s="296">
        <v>4816005</v>
      </c>
      <c r="B4892" s="343" t="s">
        <v>4922</v>
      </c>
      <c r="C4892" s="296" t="s">
        <v>222</v>
      </c>
      <c r="D4892" s="344">
        <v>87.57</v>
      </c>
      <c r="E4892" s="360">
        <v>0</v>
      </c>
      <c r="F4892" s="344">
        <v>448.65</v>
      </c>
      <c r="G4892" s="360">
        <v>0.92589999999999995</v>
      </c>
      <c r="H4892" s="344">
        <v>451.71</v>
      </c>
      <c r="I4892" s="360">
        <v>0.91969999999999996</v>
      </c>
      <c r="J4892" s="344">
        <v>446.62</v>
      </c>
      <c r="K4892" s="360">
        <v>0.93010000000000004</v>
      </c>
      <c r="L4892" s="344">
        <v>386.5</v>
      </c>
      <c r="M4892" s="360">
        <v>0</v>
      </c>
      <c r="N4892" s="344">
        <v>450.24</v>
      </c>
      <c r="O4892" s="360">
        <v>0.92269999999999996</v>
      </c>
      <c r="P4892" s="344">
        <v>451.68</v>
      </c>
      <c r="Q4892" s="360">
        <v>0.91969999999999996</v>
      </c>
      <c r="R4892" s="344">
        <v>453.68</v>
      </c>
    </row>
    <row r="4893" spans="1:18">
      <c r="A4893" s="296">
        <v>4800400</v>
      </c>
      <c r="B4893" s="343" t="s">
        <v>4923</v>
      </c>
      <c r="C4893" s="296" t="s">
        <v>1461</v>
      </c>
      <c r="D4893" s="344">
        <v>5.22</v>
      </c>
      <c r="E4893" s="360">
        <v>0</v>
      </c>
      <c r="F4893" s="344">
        <v>171.6</v>
      </c>
      <c r="G4893" s="360">
        <v>0.85980000000000001</v>
      </c>
      <c r="H4893" s="344">
        <v>173.83</v>
      </c>
      <c r="I4893" s="360">
        <v>0.8488</v>
      </c>
      <c r="J4893" s="344">
        <v>170.13</v>
      </c>
      <c r="K4893" s="360">
        <v>0.86719999999999997</v>
      </c>
      <c r="L4893" s="344">
        <v>150.88</v>
      </c>
      <c r="M4893" s="360">
        <v>0</v>
      </c>
      <c r="N4893" s="344">
        <v>172.74</v>
      </c>
      <c r="O4893" s="360">
        <v>0.85409999999999997</v>
      </c>
      <c r="P4893" s="344">
        <v>173.79</v>
      </c>
      <c r="Q4893" s="360">
        <v>0.84899999999999998</v>
      </c>
      <c r="R4893" s="344">
        <v>175.23</v>
      </c>
    </row>
    <row r="4894" spans="1:18">
      <c r="A4894" s="296">
        <v>4816016</v>
      </c>
      <c r="B4894" s="343" t="s">
        <v>4924</v>
      </c>
      <c r="C4894" s="296" t="s">
        <v>222</v>
      </c>
      <c r="D4894" s="344">
        <v>41.84</v>
      </c>
      <c r="E4894" s="360">
        <v>0</v>
      </c>
      <c r="F4894" s="344">
        <v>284.20999999999998</v>
      </c>
      <c r="G4894" s="360">
        <v>0.90090000000000003</v>
      </c>
      <c r="H4894" s="344">
        <v>286.79000000000002</v>
      </c>
      <c r="I4894" s="360">
        <v>0.89280000000000004</v>
      </c>
      <c r="J4894" s="344">
        <v>282.48</v>
      </c>
      <c r="K4894" s="360">
        <v>0.90639999999999998</v>
      </c>
      <c r="L4894" s="344">
        <v>246.77</v>
      </c>
      <c r="M4894" s="360">
        <v>0</v>
      </c>
      <c r="N4894" s="344">
        <v>285.55</v>
      </c>
      <c r="O4894" s="360">
        <v>0.89670000000000005</v>
      </c>
      <c r="P4894" s="344">
        <v>286.77</v>
      </c>
      <c r="Q4894" s="360">
        <v>0.89280000000000004</v>
      </c>
      <c r="R4894" s="344">
        <v>288.47000000000003</v>
      </c>
    </row>
    <row r="4895" spans="1:18">
      <c r="A4895" s="296">
        <v>4800412</v>
      </c>
      <c r="B4895" s="343" t="s">
        <v>4925</v>
      </c>
      <c r="C4895" s="296" t="s">
        <v>1461</v>
      </c>
      <c r="D4895" s="344">
        <v>4.49</v>
      </c>
      <c r="E4895" s="360">
        <v>0</v>
      </c>
      <c r="F4895" s="344">
        <v>378.85</v>
      </c>
      <c r="G4895" s="360">
        <v>0.9123</v>
      </c>
      <c r="H4895" s="344">
        <v>381.91</v>
      </c>
      <c r="I4895" s="360">
        <v>0.90500000000000003</v>
      </c>
      <c r="J4895" s="344">
        <v>376.82</v>
      </c>
      <c r="K4895" s="360">
        <v>0.91720000000000002</v>
      </c>
      <c r="L4895" s="344">
        <v>327.76</v>
      </c>
      <c r="M4895" s="360">
        <v>0</v>
      </c>
      <c r="N4895" s="344">
        <v>380.44</v>
      </c>
      <c r="O4895" s="360">
        <v>0.90849999999999997</v>
      </c>
      <c r="P4895" s="344">
        <v>381.88</v>
      </c>
      <c r="Q4895" s="360">
        <v>0.90500000000000003</v>
      </c>
      <c r="R4895" s="344">
        <v>383.88</v>
      </c>
    </row>
    <row r="4896" spans="1:18">
      <c r="A4896" s="296">
        <v>4815671</v>
      </c>
      <c r="B4896" s="343" t="s">
        <v>4926</v>
      </c>
      <c r="C4896" s="296" t="s">
        <v>222</v>
      </c>
      <c r="D4896" s="344">
        <v>17.260000000000002</v>
      </c>
      <c r="E4896" s="360">
        <v>0</v>
      </c>
      <c r="F4896" s="344">
        <v>163.30000000000001</v>
      </c>
      <c r="G4896" s="360">
        <v>0.85270000000000001</v>
      </c>
      <c r="H4896" s="344">
        <v>165.53</v>
      </c>
      <c r="I4896" s="360">
        <v>0.84119999999999995</v>
      </c>
      <c r="J4896" s="344">
        <v>161.83000000000001</v>
      </c>
      <c r="K4896" s="360">
        <v>0.86040000000000005</v>
      </c>
      <c r="L4896" s="344">
        <v>143.9</v>
      </c>
      <c r="M4896" s="360">
        <v>0</v>
      </c>
      <c r="N4896" s="344">
        <v>164.44</v>
      </c>
      <c r="O4896" s="360">
        <v>0.8468</v>
      </c>
      <c r="P4896" s="344">
        <v>165.49</v>
      </c>
      <c r="Q4896" s="360">
        <v>0.84140000000000004</v>
      </c>
      <c r="R4896" s="344">
        <v>166.93</v>
      </c>
    </row>
    <row r="4897" spans="1:18">
      <c r="A4897" s="296">
        <v>4815803</v>
      </c>
      <c r="B4897" s="343" t="s">
        <v>4927</v>
      </c>
      <c r="C4897" s="296" t="s">
        <v>105</v>
      </c>
      <c r="D4897" s="344">
        <v>8.11</v>
      </c>
      <c r="E4897" s="360">
        <v>0</v>
      </c>
      <c r="F4897" s="344">
        <v>262.10000000000002</v>
      </c>
      <c r="G4897" s="360">
        <v>0.89249999999999996</v>
      </c>
      <c r="H4897" s="344">
        <v>264.68</v>
      </c>
      <c r="I4897" s="360">
        <v>0.88380000000000003</v>
      </c>
      <c r="J4897" s="344">
        <v>260.37</v>
      </c>
      <c r="K4897" s="360">
        <v>0.89849999999999997</v>
      </c>
      <c r="L4897" s="344">
        <v>228.16</v>
      </c>
      <c r="M4897" s="360">
        <v>0</v>
      </c>
      <c r="N4897" s="344">
        <v>263.44</v>
      </c>
      <c r="O4897" s="360">
        <v>0.88800000000000001</v>
      </c>
      <c r="P4897" s="344">
        <v>264.66000000000003</v>
      </c>
      <c r="Q4897" s="360">
        <v>0.88390000000000002</v>
      </c>
      <c r="R4897" s="344">
        <v>266.36</v>
      </c>
    </row>
    <row r="4898" spans="1:18">
      <c r="A4898" s="296">
        <v>4816011</v>
      </c>
      <c r="B4898" s="343" t="s">
        <v>4928</v>
      </c>
      <c r="C4898" s="296" t="s">
        <v>222</v>
      </c>
      <c r="D4898" s="344">
        <v>1779.81</v>
      </c>
      <c r="E4898" s="360">
        <v>0</v>
      </c>
      <c r="F4898" s="344">
        <v>367.79</v>
      </c>
      <c r="G4898" s="360">
        <v>0.90959999999999996</v>
      </c>
      <c r="H4898" s="344">
        <v>370.85</v>
      </c>
      <c r="I4898" s="360">
        <v>0.90210000000000001</v>
      </c>
      <c r="J4898" s="344">
        <v>365.76</v>
      </c>
      <c r="K4898" s="360">
        <v>0.91469999999999996</v>
      </c>
      <c r="L4898" s="344">
        <v>318.45999999999998</v>
      </c>
      <c r="M4898" s="360">
        <v>0</v>
      </c>
      <c r="N4898" s="344">
        <v>369.38</v>
      </c>
      <c r="O4898" s="360">
        <v>0.90569999999999995</v>
      </c>
      <c r="P4898" s="344">
        <v>370.82</v>
      </c>
      <c r="Q4898" s="360">
        <v>0.9022</v>
      </c>
      <c r="R4898" s="344">
        <v>372.82</v>
      </c>
    </row>
    <row r="4899" spans="1:18">
      <c r="A4899" s="296">
        <v>4816014</v>
      </c>
      <c r="B4899" s="343" t="s">
        <v>4929</v>
      </c>
      <c r="C4899" s="296" t="s">
        <v>222</v>
      </c>
      <c r="D4899" s="344">
        <v>45.85</v>
      </c>
      <c r="E4899" s="360">
        <v>0</v>
      </c>
      <c r="F4899" s="344">
        <v>6.64</v>
      </c>
      <c r="G4899" s="360">
        <v>0</v>
      </c>
      <c r="H4899" s="344">
        <v>7.17</v>
      </c>
      <c r="I4899" s="360">
        <v>0</v>
      </c>
      <c r="J4899" s="344">
        <v>6.23</v>
      </c>
      <c r="K4899" s="360">
        <v>0</v>
      </c>
      <c r="L4899" s="344">
        <v>6.75</v>
      </c>
      <c r="M4899" s="360">
        <v>0</v>
      </c>
      <c r="N4899" s="344">
        <v>6.8</v>
      </c>
      <c r="O4899" s="360">
        <v>0</v>
      </c>
      <c r="P4899" s="344">
        <v>7.52</v>
      </c>
      <c r="Q4899" s="360">
        <v>0</v>
      </c>
      <c r="R4899" s="344">
        <v>8.06</v>
      </c>
    </row>
    <row r="4900" spans="1:18">
      <c r="A4900" s="296">
        <v>4816010</v>
      </c>
      <c r="B4900" s="343" t="s">
        <v>4930</v>
      </c>
      <c r="C4900" s="296" t="s">
        <v>222</v>
      </c>
      <c r="D4900" s="344">
        <v>37.68</v>
      </c>
      <c r="E4900" s="360">
        <v>0</v>
      </c>
      <c r="F4900" s="344">
        <v>213.4</v>
      </c>
      <c r="G4900" s="360">
        <v>0</v>
      </c>
      <c r="H4900" s="344">
        <v>224</v>
      </c>
      <c r="I4900" s="360">
        <v>0</v>
      </c>
      <c r="J4900" s="344">
        <v>190.08</v>
      </c>
      <c r="K4900" s="360">
        <v>0</v>
      </c>
      <c r="L4900" s="344">
        <v>197.25</v>
      </c>
      <c r="M4900" s="360">
        <v>0</v>
      </c>
      <c r="N4900" s="344">
        <v>208.07</v>
      </c>
      <c r="O4900" s="360">
        <v>0</v>
      </c>
      <c r="P4900" s="344">
        <v>238.08</v>
      </c>
      <c r="Q4900" s="360">
        <v>0</v>
      </c>
      <c r="R4900" s="344">
        <v>263.05</v>
      </c>
    </row>
    <row r="4901" spans="1:18">
      <c r="A4901" s="296">
        <v>4816015</v>
      </c>
      <c r="B4901" s="343" t="s">
        <v>4931</v>
      </c>
      <c r="C4901" s="296" t="s">
        <v>222</v>
      </c>
      <c r="D4901" s="344">
        <v>22.34</v>
      </c>
      <c r="E4901" s="360">
        <v>0</v>
      </c>
      <c r="F4901" s="344">
        <v>11.18</v>
      </c>
      <c r="G4901" s="360">
        <v>0</v>
      </c>
      <c r="H4901" s="344">
        <v>11.97</v>
      </c>
      <c r="I4901" s="360">
        <v>0</v>
      </c>
      <c r="J4901" s="344">
        <v>10.36</v>
      </c>
      <c r="K4901" s="360">
        <v>0</v>
      </c>
      <c r="L4901" s="344">
        <v>11.04</v>
      </c>
      <c r="M4901" s="360">
        <v>0</v>
      </c>
      <c r="N4901" s="344">
        <v>11.28</v>
      </c>
      <c r="O4901" s="360">
        <v>0</v>
      </c>
      <c r="P4901" s="344">
        <v>12.62</v>
      </c>
      <c r="Q4901" s="360">
        <v>0</v>
      </c>
      <c r="R4901" s="344">
        <v>13.66</v>
      </c>
    </row>
    <row r="4902" spans="1:18">
      <c r="A4902" s="296">
        <v>4816119</v>
      </c>
      <c r="B4902" s="343" t="s">
        <v>4932</v>
      </c>
      <c r="C4902" s="296" t="s">
        <v>222</v>
      </c>
      <c r="D4902" s="344">
        <v>37.31</v>
      </c>
      <c r="E4902" s="360">
        <v>0</v>
      </c>
      <c r="F4902" s="344">
        <v>18.16</v>
      </c>
      <c r="G4902" s="360">
        <v>0</v>
      </c>
      <c r="H4902" s="344">
        <v>19.329999999999998</v>
      </c>
      <c r="I4902" s="360">
        <v>0</v>
      </c>
      <c r="J4902" s="344">
        <v>16.63</v>
      </c>
      <c r="K4902" s="360">
        <v>0</v>
      </c>
      <c r="L4902" s="344">
        <v>17.579999999999998</v>
      </c>
      <c r="M4902" s="360">
        <v>0</v>
      </c>
      <c r="N4902" s="344">
        <v>18.14</v>
      </c>
      <c r="O4902" s="360">
        <v>0</v>
      </c>
      <c r="P4902" s="344">
        <v>20.41</v>
      </c>
      <c r="Q4902" s="360">
        <v>0</v>
      </c>
      <c r="R4902" s="344">
        <v>22.22</v>
      </c>
    </row>
    <row r="4903" spans="1:18">
      <c r="A4903" s="296">
        <v>4816004</v>
      </c>
      <c r="B4903" s="343" t="s">
        <v>4933</v>
      </c>
      <c r="C4903" s="296" t="s">
        <v>105</v>
      </c>
      <c r="D4903" s="344">
        <v>57.62</v>
      </c>
      <c r="E4903" s="360">
        <v>0</v>
      </c>
      <c r="F4903" s="344">
        <v>21.89</v>
      </c>
      <c r="G4903" s="360">
        <v>0</v>
      </c>
      <c r="H4903" s="344">
        <v>23.4</v>
      </c>
      <c r="I4903" s="360">
        <v>0</v>
      </c>
      <c r="J4903" s="344">
        <v>20.25</v>
      </c>
      <c r="K4903" s="360">
        <v>0</v>
      </c>
      <c r="L4903" s="344">
        <v>21.52</v>
      </c>
      <c r="M4903" s="360">
        <v>0</v>
      </c>
      <c r="N4903" s="344">
        <v>22.05</v>
      </c>
      <c r="O4903" s="360">
        <v>0</v>
      </c>
      <c r="P4903" s="344">
        <v>24.7</v>
      </c>
      <c r="Q4903" s="360">
        <v>0</v>
      </c>
      <c r="R4903" s="344">
        <v>26.74</v>
      </c>
    </row>
    <row r="4904" spans="1:18">
      <c r="A4904" s="296">
        <v>4915652</v>
      </c>
      <c r="B4904" s="343" t="s">
        <v>4934</v>
      </c>
      <c r="C4904" s="296" t="s">
        <v>26</v>
      </c>
      <c r="D4904" s="344">
        <v>8.25</v>
      </c>
      <c r="E4904" s="360">
        <v>0</v>
      </c>
      <c r="F4904" s="344">
        <v>45.43</v>
      </c>
      <c r="G4904" s="360">
        <v>0</v>
      </c>
      <c r="H4904" s="344">
        <v>48.06</v>
      </c>
      <c r="I4904" s="360">
        <v>0</v>
      </c>
      <c r="J4904" s="344">
        <v>41.15</v>
      </c>
      <c r="K4904" s="360">
        <v>0</v>
      </c>
      <c r="L4904" s="344">
        <v>43.12</v>
      </c>
      <c r="M4904" s="360">
        <v>0</v>
      </c>
      <c r="N4904" s="344">
        <v>44.92</v>
      </c>
      <c r="O4904" s="360">
        <v>0</v>
      </c>
      <c r="P4904" s="344">
        <v>50.96</v>
      </c>
      <c r="Q4904" s="360">
        <v>0</v>
      </c>
      <c r="R4904" s="344">
        <v>55.83</v>
      </c>
    </row>
    <row r="4905" spans="1:18">
      <c r="A4905" s="296">
        <v>4915651</v>
      </c>
      <c r="B4905" s="343" t="s">
        <v>4935</v>
      </c>
      <c r="C4905" s="296" t="s">
        <v>26</v>
      </c>
      <c r="D4905" s="344">
        <v>9.83</v>
      </c>
      <c r="E4905" s="360">
        <v>0</v>
      </c>
      <c r="F4905" s="344">
        <v>69.05</v>
      </c>
      <c r="G4905" s="360">
        <v>0</v>
      </c>
      <c r="H4905" s="344">
        <v>73.05</v>
      </c>
      <c r="I4905" s="360">
        <v>0</v>
      </c>
      <c r="J4905" s="344">
        <v>62.5</v>
      </c>
      <c r="K4905" s="360">
        <v>0</v>
      </c>
      <c r="L4905" s="344">
        <v>65.430000000000007</v>
      </c>
      <c r="M4905" s="360">
        <v>0</v>
      </c>
      <c r="N4905" s="344">
        <v>68.23</v>
      </c>
      <c r="O4905" s="360">
        <v>0</v>
      </c>
      <c r="P4905" s="344">
        <v>77.45</v>
      </c>
      <c r="Q4905" s="360">
        <v>0</v>
      </c>
      <c r="R4905" s="344">
        <v>84.9</v>
      </c>
    </row>
    <row r="4906" spans="1:18">
      <c r="A4906" s="296">
        <v>4915723</v>
      </c>
      <c r="B4906" s="343" t="s">
        <v>4936</v>
      </c>
      <c r="C4906" s="296" t="s">
        <v>1461</v>
      </c>
      <c r="D4906" s="344">
        <v>3.22</v>
      </c>
      <c r="E4906" s="360">
        <v>0</v>
      </c>
      <c r="F4906" s="344">
        <v>87.96</v>
      </c>
      <c r="G4906" s="360">
        <v>0</v>
      </c>
      <c r="H4906" s="344">
        <v>92.99</v>
      </c>
      <c r="I4906" s="360">
        <v>0</v>
      </c>
      <c r="J4906" s="344">
        <v>79.56</v>
      </c>
      <c r="K4906" s="360">
        <v>0</v>
      </c>
      <c r="L4906" s="344">
        <v>83.24</v>
      </c>
      <c r="M4906" s="360">
        <v>0</v>
      </c>
      <c r="N4906" s="344">
        <v>86.84</v>
      </c>
      <c r="O4906" s="360">
        <v>0</v>
      </c>
      <c r="P4906" s="344">
        <v>98.64</v>
      </c>
      <c r="Q4906" s="360">
        <v>0</v>
      </c>
      <c r="R4906" s="344">
        <v>108.15</v>
      </c>
    </row>
    <row r="4907" spans="1:18">
      <c r="A4907" s="296">
        <v>4915724</v>
      </c>
      <c r="B4907" s="343" t="s">
        <v>4937</v>
      </c>
      <c r="C4907" s="296" t="s">
        <v>1461</v>
      </c>
      <c r="D4907" s="344">
        <v>1.9</v>
      </c>
      <c r="E4907" s="360"/>
      <c r="F4907" s="344">
        <v>0</v>
      </c>
      <c r="G4907" s="360"/>
      <c r="H4907" s="344">
        <v>0</v>
      </c>
      <c r="I4907" s="360"/>
      <c r="J4907" s="344">
        <v>0</v>
      </c>
      <c r="K4907" s="360"/>
      <c r="L4907" s="344">
        <v>0</v>
      </c>
      <c r="M4907" s="360"/>
      <c r="N4907" s="344">
        <v>0</v>
      </c>
      <c r="O4907" s="360"/>
      <c r="P4907" s="344">
        <v>0</v>
      </c>
      <c r="Q4907" s="360"/>
      <c r="R4907" s="344">
        <v>0</v>
      </c>
    </row>
    <row r="4908" spans="1:18">
      <c r="A4908" s="296">
        <v>4915637</v>
      </c>
      <c r="B4908" s="343" t="s">
        <v>4938</v>
      </c>
      <c r="C4908" s="296" t="s">
        <v>1461</v>
      </c>
      <c r="D4908" s="344">
        <v>0.98</v>
      </c>
      <c r="E4908" s="360">
        <v>0.78959999999999997</v>
      </c>
      <c r="F4908" s="344">
        <v>150.91999999999999</v>
      </c>
      <c r="G4908" s="360">
        <v>0.79549999999999998</v>
      </c>
      <c r="H4908" s="344">
        <v>153.99</v>
      </c>
      <c r="I4908" s="360">
        <v>0.77969999999999995</v>
      </c>
      <c r="J4908" s="344">
        <v>148.88999999999999</v>
      </c>
      <c r="K4908" s="360">
        <v>0.80640000000000001</v>
      </c>
      <c r="L4908" s="344">
        <v>154.37</v>
      </c>
      <c r="M4908" s="360">
        <v>0.77769999999999995</v>
      </c>
      <c r="N4908" s="344">
        <v>152.32</v>
      </c>
      <c r="O4908" s="360">
        <v>0.78820000000000001</v>
      </c>
      <c r="P4908" s="344">
        <v>238.88</v>
      </c>
      <c r="Q4908" s="360">
        <v>0</v>
      </c>
      <c r="R4908" s="344">
        <v>155.47</v>
      </c>
    </row>
    <row r="4909" spans="1:18">
      <c r="A4909" s="296">
        <v>4915779</v>
      </c>
      <c r="B4909" s="343" t="s">
        <v>4939</v>
      </c>
      <c r="C4909" s="296" t="s">
        <v>1461</v>
      </c>
      <c r="D4909" s="344">
        <v>0.66</v>
      </c>
      <c r="E4909" s="360">
        <v>0.89249999999999996</v>
      </c>
      <c r="F4909" s="344">
        <v>309.37</v>
      </c>
      <c r="G4909" s="360">
        <v>0.89590000000000003</v>
      </c>
      <c r="H4909" s="344">
        <v>312.58</v>
      </c>
      <c r="I4909" s="360">
        <v>0.88670000000000004</v>
      </c>
      <c r="J4909" s="344">
        <v>307.26</v>
      </c>
      <c r="K4909" s="360">
        <v>0.90210000000000001</v>
      </c>
      <c r="L4909" s="344">
        <v>312.97000000000003</v>
      </c>
      <c r="M4909" s="360">
        <v>0.88560000000000005</v>
      </c>
      <c r="N4909" s="344">
        <v>310.83999999999997</v>
      </c>
      <c r="O4909" s="360">
        <v>0.89170000000000005</v>
      </c>
      <c r="P4909" s="344">
        <v>508.88</v>
      </c>
      <c r="Q4909" s="360">
        <v>0</v>
      </c>
      <c r="R4909" s="344">
        <v>314.11</v>
      </c>
    </row>
    <row r="4910" spans="1:18">
      <c r="A4910" s="296">
        <v>4915638</v>
      </c>
      <c r="B4910" s="343" t="s">
        <v>4940</v>
      </c>
      <c r="C4910" s="296" t="s">
        <v>1461</v>
      </c>
      <c r="D4910" s="344">
        <v>0.78</v>
      </c>
      <c r="E4910" s="360"/>
      <c r="F4910" s="344">
        <v>0</v>
      </c>
      <c r="G4910" s="360"/>
      <c r="H4910" s="344">
        <v>0</v>
      </c>
      <c r="I4910" s="360"/>
      <c r="J4910" s="344">
        <v>0</v>
      </c>
      <c r="K4910" s="360"/>
      <c r="L4910" s="344">
        <v>0</v>
      </c>
      <c r="M4910" s="360"/>
      <c r="N4910" s="344">
        <v>0</v>
      </c>
      <c r="O4910" s="360"/>
      <c r="P4910" s="344">
        <v>0</v>
      </c>
      <c r="Q4910" s="360"/>
      <c r="R4910" s="344">
        <v>0</v>
      </c>
    </row>
    <row r="4911" spans="1:18">
      <c r="A4911" s="296">
        <v>4915636</v>
      </c>
      <c r="B4911" s="343" t="s">
        <v>4941</v>
      </c>
      <c r="C4911" s="296" t="s">
        <v>1461</v>
      </c>
      <c r="D4911" s="344">
        <v>1.1100000000000001</v>
      </c>
      <c r="E4911" s="360">
        <v>0.62990000000000002</v>
      </c>
      <c r="F4911" s="344">
        <v>14.14</v>
      </c>
      <c r="G4911" s="360">
        <v>0.63790000000000002</v>
      </c>
      <c r="H4911" s="344">
        <v>14.63</v>
      </c>
      <c r="I4911" s="360">
        <v>0.61650000000000005</v>
      </c>
      <c r="J4911" s="344">
        <v>13.79</v>
      </c>
      <c r="K4911" s="360">
        <v>0.65410000000000001</v>
      </c>
      <c r="L4911" s="344">
        <v>14.7</v>
      </c>
      <c r="M4911" s="360">
        <v>0.61360000000000003</v>
      </c>
      <c r="N4911" s="344">
        <v>14.37</v>
      </c>
      <c r="O4911" s="360">
        <v>0.62770000000000004</v>
      </c>
      <c r="P4911" s="344">
        <v>18.39</v>
      </c>
      <c r="Q4911" s="360">
        <v>0</v>
      </c>
      <c r="R4911" s="344">
        <v>14.85</v>
      </c>
    </row>
    <row r="4912" spans="1:18">
      <c r="A4912" s="296">
        <v>4915744</v>
      </c>
      <c r="B4912" s="343" t="s">
        <v>4942</v>
      </c>
      <c r="C4912" s="296" t="s">
        <v>1461</v>
      </c>
      <c r="D4912" s="344">
        <v>0.75</v>
      </c>
      <c r="E4912" s="360">
        <v>0.71389999999999998</v>
      </c>
      <c r="F4912" s="344">
        <v>20.11</v>
      </c>
      <c r="G4912" s="360">
        <v>0.72099999999999997</v>
      </c>
      <c r="H4912" s="344">
        <v>20.66</v>
      </c>
      <c r="I4912" s="360">
        <v>0.70230000000000004</v>
      </c>
      <c r="J4912" s="344">
        <v>19.73</v>
      </c>
      <c r="K4912" s="360">
        <v>0.7349</v>
      </c>
      <c r="L4912" s="344">
        <v>20.73</v>
      </c>
      <c r="M4912" s="360">
        <v>0.69950000000000001</v>
      </c>
      <c r="N4912" s="344">
        <v>20.36</v>
      </c>
      <c r="O4912" s="360">
        <v>0.71220000000000006</v>
      </c>
      <c r="P4912" s="344">
        <v>26.76</v>
      </c>
      <c r="Q4912" s="360">
        <v>0</v>
      </c>
      <c r="R4912" s="344">
        <v>20.92</v>
      </c>
    </row>
    <row r="4913" spans="1:18">
      <c r="A4913" s="296">
        <v>4915700</v>
      </c>
      <c r="B4913" s="343" t="s">
        <v>4943</v>
      </c>
      <c r="C4913" s="296" t="s">
        <v>1461</v>
      </c>
      <c r="D4913" s="344">
        <v>1.1499999999999999</v>
      </c>
      <c r="E4913" s="360">
        <v>0</v>
      </c>
      <c r="F4913" s="344">
        <v>6.12</v>
      </c>
      <c r="G4913" s="360">
        <v>0</v>
      </c>
      <c r="H4913" s="344">
        <v>6.63</v>
      </c>
      <c r="I4913" s="360">
        <v>0</v>
      </c>
      <c r="J4913" s="344">
        <v>5.79</v>
      </c>
      <c r="K4913" s="360">
        <v>0</v>
      </c>
      <c r="L4913" s="344">
        <v>6.29</v>
      </c>
      <c r="M4913" s="360">
        <v>0</v>
      </c>
      <c r="N4913" s="344">
        <v>6.31</v>
      </c>
      <c r="O4913" s="360">
        <v>0</v>
      </c>
      <c r="P4913" s="344">
        <v>6.95</v>
      </c>
      <c r="Q4913" s="360">
        <v>0</v>
      </c>
      <c r="R4913" s="344">
        <v>7.42</v>
      </c>
    </row>
    <row r="4914" spans="1:18">
      <c r="A4914" s="296">
        <v>4915590</v>
      </c>
      <c r="B4914" s="343" t="s">
        <v>4944</v>
      </c>
      <c r="C4914" s="296" t="s">
        <v>1461</v>
      </c>
      <c r="D4914" s="344">
        <v>0.79</v>
      </c>
      <c r="E4914" s="360">
        <v>0</v>
      </c>
      <c r="F4914" s="344">
        <v>9.25</v>
      </c>
      <c r="G4914" s="360">
        <v>0</v>
      </c>
      <c r="H4914" s="344">
        <v>9.98</v>
      </c>
      <c r="I4914" s="360">
        <v>0</v>
      </c>
      <c r="J4914" s="344">
        <v>8.68</v>
      </c>
      <c r="K4914" s="360">
        <v>0</v>
      </c>
      <c r="L4914" s="344">
        <v>9.34</v>
      </c>
      <c r="M4914" s="360">
        <v>0</v>
      </c>
      <c r="N4914" s="344">
        <v>9.44</v>
      </c>
      <c r="O4914" s="360">
        <v>0</v>
      </c>
      <c r="P4914" s="344">
        <v>10.49</v>
      </c>
      <c r="Q4914" s="360">
        <v>0</v>
      </c>
      <c r="R4914" s="344">
        <v>11.27</v>
      </c>
    </row>
    <row r="4915" spans="1:18">
      <c r="A4915" s="296">
        <v>4915591</v>
      </c>
      <c r="B4915" s="343" t="s">
        <v>4945</v>
      </c>
      <c r="C4915" s="296" t="s">
        <v>1461</v>
      </c>
      <c r="D4915" s="344">
        <v>0.93</v>
      </c>
      <c r="E4915" s="360">
        <v>0</v>
      </c>
      <c r="F4915" s="344">
        <v>11.77</v>
      </c>
      <c r="G4915" s="360">
        <v>0</v>
      </c>
      <c r="H4915" s="344">
        <v>12.7</v>
      </c>
      <c r="I4915" s="360">
        <v>0</v>
      </c>
      <c r="J4915" s="344">
        <v>11.07</v>
      </c>
      <c r="K4915" s="360">
        <v>0</v>
      </c>
      <c r="L4915" s="344">
        <v>11.92</v>
      </c>
      <c r="M4915" s="360">
        <v>0</v>
      </c>
      <c r="N4915" s="344">
        <v>12.04</v>
      </c>
      <c r="O4915" s="360">
        <v>0</v>
      </c>
      <c r="P4915" s="344">
        <v>13.32</v>
      </c>
      <c r="Q4915" s="360">
        <v>0</v>
      </c>
      <c r="R4915" s="344">
        <v>14.29</v>
      </c>
    </row>
    <row r="4916" spans="1:18">
      <c r="A4916" s="296">
        <v>4915701</v>
      </c>
      <c r="B4916" s="343" t="s">
        <v>4946</v>
      </c>
      <c r="C4916" s="296" t="s">
        <v>1461</v>
      </c>
      <c r="D4916" s="344">
        <v>1.27</v>
      </c>
      <c r="E4916" s="360">
        <v>0</v>
      </c>
      <c r="F4916" s="344">
        <v>18.239999999999998</v>
      </c>
      <c r="G4916" s="360">
        <v>0</v>
      </c>
      <c r="H4916" s="344">
        <v>19.61</v>
      </c>
      <c r="I4916" s="360">
        <v>0</v>
      </c>
      <c r="J4916" s="344">
        <v>17.07</v>
      </c>
      <c r="K4916" s="360">
        <v>0</v>
      </c>
      <c r="L4916" s="344">
        <v>18.29</v>
      </c>
      <c r="M4916" s="360">
        <v>0</v>
      </c>
      <c r="N4916" s="344">
        <v>18.559999999999999</v>
      </c>
      <c r="O4916" s="360">
        <v>0</v>
      </c>
      <c r="P4916" s="344">
        <v>20.65</v>
      </c>
      <c r="Q4916" s="360">
        <v>0</v>
      </c>
      <c r="R4916" s="344">
        <v>22.21</v>
      </c>
    </row>
    <row r="4917" spans="1:18">
      <c r="A4917" s="296">
        <v>4915703</v>
      </c>
      <c r="B4917" s="343" t="s">
        <v>4947</v>
      </c>
      <c r="C4917" s="296" t="s">
        <v>222</v>
      </c>
      <c r="D4917" s="344">
        <v>109.01</v>
      </c>
      <c r="E4917" s="360">
        <v>0</v>
      </c>
      <c r="F4917" s="344">
        <v>26.92</v>
      </c>
      <c r="G4917" s="360">
        <v>0</v>
      </c>
      <c r="H4917" s="344">
        <v>28.86</v>
      </c>
      <c r="I4917" s="360">
        <v>0</v>
      </c>
      <c r="J4917" s="344">
        <v>25.03</v>
      </c>
      <c r="K4917" s="360">
        <v>0</v>
      </c>
      <c r="L4917" s="344">
        <v>26.73</v>
      </c>
      <c r="M4917" s="360">
        <v>0</v>
      </c>
      <c r="N4917" s="344">
        <v>27.24</v>
      </c>
      <c r="O4917" s="360">
        <v>0</v>
      </c>
      <c r="P4917" s="344">
        <v>30.42</v>
      </c>
      <c r="Q4917" s="360">
        <v>0</v>
      </c>
      <c r="R4917" s="344">
        <v>32.85</v>
      </c>
    </row>
    <row r="4918" spans="1:18">
      <c r="A4918" s="296">
        <v>4915705</v>
      </c>
      <c r="B4918" s="343" t="s">
        <v>4948</v>
      </c>
      <c r="C4918" s="296" t="s">
        <v>222</v>
      </c>
      <c r="D4918" s="344">
        <v>119.62</v>
      </c>
      <c r="E4918" s="360">
        <v>0</v>
      </c>
      <c r="F4918" s="344">
        <v>48.34</v>
      </c>
      <c r="G4918" s="360">
        <v>0</v>
      </c>
      <c r="H4918" s="344">
        <v>51.56</v>
      </c>
      <c r="I4918" s="360">
        <v>0</v>
      </c>
      <c r="J4918" s="344">
        <v>44.47</v>
      </c>
      <c r="K4918" s="360">
        <v>0</v>
      </c>
      <c r="L4918" s="344">
        <v>47.08</v>
      </c>
      <c r="M4918" s="360">
        <v>0</v>
      </c>
      <c r="N4918" s="344">
        <v>48.44</v>
      </c>
      <c r="O4918" s="360">
        <v>0</v>
      </c>
      <c r="P4918" s="344">
        <v>54.47</v>
      </c>
      <c r="Q4918" s="360">
        <v>0</v>
      </c>
      <c r="R4918" s="344">
        <v>59.19</v>
      </c>
    </row>
    <row r="4919" spans="1:18">
      <c r="A4919" s="296">
        <v>4915743</v>
      </c>
      <c r="B4919" s="343" t="s">
        <v>4949</v>
      </c>
      <c r="C4919" s="296" t="s">
        <v>1461</v>
      </c>
      <c r="D4919" s="344">
        <v>0.09</v>
      </c>
      <c r="E4919" s="360">
        <v>0</v>
      </c>
      <c r="F4919" s="344">
        <v>59.62</v>
      </c>
      <c r="G4919" s="360">
        <v>0</v>
      </c>
      <c r="H4919" s="344">
        <v>63.59</v>
      </c>
      <c r="I4919" s="360">
        <v>0</v>
      </c>
      <c r="J4919" s="344">
        <v>54.89</v>
      </c>
      <c r="K4919" s="360">
        <v>0</v>
      </c>
      <c r="L4919" s="344">
        <v>58.14</v>
      </c>
      <c r="M4919" s="360">
        <v>0</v>
      </c>
      <c r="N4919" s="344">
        <v>59.77</v>
      </c>
      <c r="O4919" s="360">
        <v>0</v>
      </c>
      <c r="P4919" s="344">
        <v>67.19</v>
      </c>
      <c r="Q4919" s="360">
        <v>0</v>
      </c>
      <c r="R4919" s="344">
        <v>72.959999999999994</v>
      </c>
    </row>
    <row r="4920" spans="1:18">
      <c r="A4920" s="296">
        <v>4915768</v>
      </c>
      <c r="B4920" s="343" t="s">
        <v>4950</v>
      </c>
      <c r="C4920" s="296" t="s">
        <v>222</v>
      </c>
      <c r="D4920" s="344">
        <v>15.45</v>
      </c>
      <c r="E4920" s="360"/>
      <c r="F4920" s="344">
        <v>0</v>
      </c>
      <c r="G4920" s="360"/>
      <c r="H4920" s="344">
        <v>0</v>
      </c>
      <c r="I4920" s="360"/>
      <c r="J4920" s="344">
        <v>0</v>
      </c>
      <c r="K4920" s="360"/>
      <c r="L4920" s="344">
        <v>0</v>
      </c>
      <c r="M4920" s="360"/>
      <c r="N4920" s="344">
        <v>0</v>
      </c>
      <c r="O4920" s="360"/>
      <c r="P4920" s="344">
        <v>0</v>
      </c>
      <c r="Q4920" s="360"/>
      <c r="R4920" s="344">
        <v>0</v>
      </c>
    </row>
    <row r="4921" spans="1:18">
      <c r="A4921" s="296">
        <v>4915713</v>
      </c>
      <c r="B4921" s="343" t="s">
        <v>4951</v>
      </c>
      <c r="C4921" s="296" t="s">
        <v>222</v>
      </c>
      <c r="D4921" s="344">
        <v>65.83</v>
      </c>
      <c r="E4921" s="360"/>
      <c r="F4921" s="344">
        <v>0</v>
      </c>
      <c r="G4921" s="360"/>
      <c r="H4921" s="344">
        <v>0</v>
      </c>
      <c r="I4921" s="360"/>
      <c r="J4921" s="344">
        <v>0</v>
      </c>
      <c r="K4921" s="360"/>
      <c r="L4921" s="344">
        <v>0</v>
      </c>
      <c r="M4921" s="360"/>
      <c r="N4921" s="344">
        <v>0</v>
      </c>
      <c r="O4921" s="360"/>
      <c r="P4921" s="344">
        <v>0</v>
      </c>
      <c r="Q4921" s="360"/>
      <c r="R4921" s="344">
        <v>0</v>
      </c>
    </row>
    <row r="4922" spans="1:18">
      <c r="A4922" s="296">
        <v>4915655</v>
      </c>
      <c r="B4922" s="343" t="s">
        <v>4952</v>
      </c>
      <c r="C4922" s="296" t="s">
        <v>222</v>
      </c>
      <c r="D4922" s="344">
        <v>85.95</v>
      </c>
      <c r="E4922" s="360"/>
      <c r="F4922" s="344">
        <v>0</v>
      </c>
      <c r="G4922" s="360"/>
      <c r="H4922" s="344">
        <v>0</v>
      </c>
      <c r="I4922" s="360"/>
      <c r="J4922" s="344">
        <v>0</v>
      </c>
      <c r="K4922" s="360"/>
      <c r="L4922" s="344">
        <v>0</v>
      </c>
      <c r="M4922" s="360"/>
      <c r="N4922" s="344">
        <v>0</v>
      </c>
      <c r="O4922" s="360"/>
      <c r="P4922" s="344">
        <v>0</v>
      </c>
      <c r="Q4922" s="360"/>
      <c r="R4922" s="344">
        <v>0</v>
      </c>
    </row>
    <row r="4923" spans="1:18">
      <c r="A4923" s="296">
        <v>4915656</v>
      </c>
      <c r="B4923" s="343" t="s">
        <v>4953</v>
      </c>
      <c r="C4923" s="296" t="s">
        <v>222</v>
      </c>
      <c r="D4923" s="344">
        <v>67.44</v>
      </c>
      <c r="E4923" s="360"/>
      <c r="F4923" s="344">
        <v>0</v>
      </c>
      <c r="G4923" s="360"/>
      <c r="H4923" s="344">
        <v>0</v>
      </c>
      <c r="I4923" s="360"/>
      <c r="J4923" s="344">
        <v>0</v>
      </c>
      <c r="K4923" s="360"/>
      <c r="L4923" s="344">
        <v>0</v>
      </c>
      <c r="M4923" s="360"/>
      <c r="N4923" s="344">
        <v>0</v>
      </c>
      <c r="O4923" s="360"/>
      <c r="P4923" s="344">
        <v>0</v>
      </c>
      <c r="Q4923" s="360"/>
      <c r="R4923" s="344">
        <v>0</v>
      </c>
    </row>
    <row r="4924" spans="1:18">
      <c r="A4924" s="296">
        <v>4915657</v>
      </c>
      <c r="B4924" s="343" t="s">
        <v>4954</v>
      </c>
      <c r="C4924" s="296" t="s">
        <v>222</v>
      </c>
      <c r="D4924" s="344">
        <v>56.43</v>
      </c>
      <c r="E4924" s="360">
        <v>0</v>
      </c>
      <c r="F4924" s="344">
        <v>5.71</v>
      </c>
      <c r="G4924" s="360">
        <v>0</v>
      </c>
      <c r="H4924" s="344">
        <v>6.14</v>
      </c>
      <c r="I4924" s="360">
        <v>0</v>
      </c>
      <c r="J4924" s="344">
        <v>5.32</v>
      </c>
      <c r="K4924" s="360">
        <v>0</v>
      </c>
      <c r="L4924" s="344">
        <v>5.83</v>
      </c>
      <c r="M4924" s="360">
        <v>0</v>
      </c>
      <c r="N4924" s="344">
        <v>5.83</v>
      </c>
      <c r="O4924" s="360">
        <v>0</v>
      </c>
      <c r="P4924" s="344">
        <v>6.4</v>
      </c>
      <c r="Q4924" s="360">
        <v>0</v>
      </c>
      <c r="R4924" s="344">
        <v>6.88</v>
      </c>
    </row>
    <row r="4925" spans="1:18">
      <c r="A4925" s="296">
        <v>4915658</v>
      </c>
      <c r="B4925" s="343" t="s">
        <v>4955</v>
      </c>
      <c r="C4925" s="296" t="s">
        <v>222</v>
      </c>
      <c r="D4925" s="344">
        <v>49.24</v>
      </c>
      <c r="E4925" s="360">
        <v>0</v>
      </c>
      <c r="F4925" s="344">
        <v>284.82</v>
      </c>
      <c r="G4925" s="360">
        <v>0.82979999999999998</v>
      </c>
      <c r="H4925" s="344">
        <v>274.8</v>
      </c>
      <c r="I4925" s="360">
        <v>0</v>
      </c>
      <c r="J4925" s="344">
        <v>286.63</v>
      </c>
      <c r="K4925" s="360">
        <v>0.8246</v>
      </c>
      <c r="L4925" s="344">
        <v>280.39</v>
      </c>
      <c r="M4925" s="360">
        <v>0</v>
      </c>
      <c r="N4925" s="344">
        <v>292.16000000000003</v>
      </c>
      <c r="O4925" s="360">
        <v>0</v>
      </c>
      <c r="P4925" s="344">
        <v>290.69</v>
      </c>
      <c r="Q4925" s="360">
        <v>0</v>
      </c>
      <c r="R4925" s="344">
        <v>313.83999999999997</v>
      </c>
    </row>
    <row r="4926" spans="1:18">
      <c r="A4926" s="296">
        <v>4915659</v>
      </c>
      <c r="B4926" s="343" t="s">
        <v>4956</v>
      </c>
      <c r="C4926" s="296" t="s">
        <v>222</v>
      </c>
      <c r="D4926" s="344">
        <v>44.23</v>
      </c>
      <c r="E4926" s="360">
        <v>0</v>
      </c>
      <c r="F4926" s="344">
        <v>9.2799999999999994</v>
      </c>
      <c r="G4926" s="360">
        <v>0.48709999999999998</v>
      </c>
      <c r="H4926" s="344">
        <v>9.57</v>
      </c>
      <c r="I4926" s="360">
        <v>0</v>
      </c>
      <c r="J4926" s="344">
        <v>9.57</v>
      </c>
      <c r="K4926" s="360">
        <v>0.4723</v>
      </c>
      <c r="L4926" s="344">
        <v>9.67</v>
      </c>
      <c r="M4926" s="360">
        <v>0</v>
      </c>
      <c r="N4926" s="344">
        <v>9.84</v>
      </c>
      <c r="O4926" s="360">
        <v>0</v>
      </c>
      <c r="P4926" s="344">
        <v>10.24</v>
      </c>
      <c r="Q4926" s="360">
        <v>0</v>
      </c>
      <c r="R4926" s="344">
        <v>10.78</v>
      </c>
    </row>
    <row r="4927" spans="1:18">
      <c r="A4927" s="296">
        <v>4915660</v>
      </c>
      <c r="B4927" s="343" t="s">
        <v>4957</v>
      </c>
      <c r="C4927" s="296" t="s">
        <v>222</v>
      </c>
      <c r="D4927" s="344">
        <v>40.659999999999997</v>
      </c>
      <c r="E4927" s="360">
        <v>0</v>
      </c>
      <c r="F4927" s="344">
        <v>15.78</v>
      </c>
      <c r="G4927" s="360">
        <v>0.60960000000000003</v>
      </c>
      <c r="H4927" s="344">
        <v>15.91</v>
      </c>
      <c r="I4927" s="360">
        <v>0</v>
      </c>
      <c r="J4927" s="344">
        <v>16.16</v>
      </c>
      <c r="K4927" s="360">
        <v>0.59530000000000005</v>
      </c>
      <c r="L4927" s="344">
        <v>16.12</v>
      </c>
      <c r="M4927" s="360">
        <v>0</v>
      </c>
      <c r="N4927" s="344">
        <v>16.57</v>
      </c>
      <c r="O4927" s="360">
        <v>0</v>
      </c>
      <c r="P4927" s="344">
        <v>16.98</v>
      </c>
      <c r="Q4927" s="360">
        <v>0</v>
      </c>
      <c r="R4927" s="344">
        <v>18.02</v>
      </c>
    </row>
    <row r="4928" spans="1:18">
      <c r="A4928" s="296">
        <v>4915661</v>
      </c>
      <c r="B4928" s="343" t="s">
        <v>4958</v>
      </c>
      <c r="C4928" s="296" t="s">
        <v>222</v>
      </c>
      <c r="D4928" s="344">
        <v>111.96</v>
      </c>
      <c r="E4928" s="360">
        <v>0</v>
      </c>
      <c r="F4928" s="344">
        <v>25.25</v>
      </c>
      <c r="G4928" s="360">
        <v>0.68910000000000005</v>
      </c>
      <c r="H4928" s="344">
        <v>25.07</v>
      </c>
      <c r="I4928" s="360">
        <v>0</v>
      </c>
      <c r="J4928" s="344">
        <v>25.74</v>
      </c>
      <c r="K4928" s="360">
        <v>0.67600000000000005</v>
      </c>
      <c r="L4928" s="344">
        <v>25.47</v>
      </c>
      <c r="M4928" s="360">
        <v>0</v>
      </c>
      <c r="N4928" s="344">
        <v>26.3</v>
      </c>
      <c r="O4928" s="360">
        <v>0</v>
      </c>
      <c r="P4928" s="344">
        <v>26.7</v>
      </c>
      <c r="Q4928" s="360">
        <v>0</v>
      </c>
      <c r="R4928" s="344">
        <v>28.49</v>
      </c>
    </row>
    <row r="4929" spans="1:18">
      <c r="A4929" s="296">
        <v>4915662</v>
      </c>
      <c r="B4929" s="343" t="s">
        <v>4959</v>
      </c>
      <c r="C4929" s="296" t="s">
        <v>222</v>
      </c>
      <c r="D4929" s="344">
        <v>88.53</v>
      </c>
      <c r="E4929" s="360">
        <v>0</v>
      </c>
      <c r="F4929" s="344">
        <v>36.549999999999997</v>
      </c>
      <c r="G4929" s="360">
        <v>0.73270000000000002</v>
      </c>
      <c r="H4929" s="344">
        <v>35.97</v>
      </c>
      <c r="I4929" s="360">
        <v>0</v>
      </c>
      <c r="J4929" s="344">
        <v>37.11</v>
      </c>
      <c r="K4929" s="360">
        <v>0.72160000000000002</v>
      </c>
      <c r="L4929" s="344">
        <v>36.6</v>
      </c>
      <c r="M4929" s="360">
        <v>0</v>
      </c>
      <c r="N4929" s="344">
        <v>37.89</v>
      </c>
      <c r="O4929" s="360">
        <v>0</v>
      </c>
      <c r="P4929" s="344">
        <v>38.229999999999997</v>
      </c>
      <c r="Q4929" s="360">
        <v>0</v>
      </c>
      <c r="R4929" s="344">
        <v>40.96</v>
      </c>
    </row>
    <row r="4930" spans="1:18">
      <c r="A4930" s="296">
        <v>4915663</v>
      </c>
      <c r="B4930" s="343" t="s">
        <v>4960</v>
      </c>
      <c r="C4930" s="296" t="s">
        <v>222</v>
      </c>
      <c r="D4930" s="344">
        <v>73.3</v>
      </c>
      <c r="E4930" s="360">
        <v>0</v>
      </c>
      <c r="F4930" s="344">
        <v>81.849999999999994</v>
      </c>
      <c r="G4930" s="360">
        <v>0.83599999999999997</v>
      </c>
      <c r="H4930" s="344">
        <v>78.900000000000006</v>
      </c>
      <c r="I4930" s="360">
        <v>0</v>
      </c>
      <c r="J4930" s="344">
        <v>82.46</v>
      </c>
      <c r="K4930" s="360">
        <v>0.82989999999999997</v>
      </c>
      <c r="L4930" s="344">
        <v>80.510000000000005</v>
      </c>
      <c r="M4930" s="360">
        <v>0</v>
      </c>
      <c r="N4930" s="344">
        <v>83.99</v>
      </c>
      <c r="O4930" s="360">
        <v>0</v>
      </c>
      <c r="P4930" s="344">
        <v>83.56</v>
      </c>
      <c r="Q4930" s="360">
        <v>0</v>
      </c>
      <c r="R4930" s="344">
        <v>90.21</v>
      </c>
    </row>
    <row r="4931" spans="1:18">
      <c r="A4931" s="296">
        <v>4915664</v>
      </c>
      <c r="B4931" s="343" t="s">
        <v>4961</v>
      </c>
      <c r="C4931" s="296" t="s">
        <v>222</v>
      </c>
      <c r="D4931" s="344">
        <v>64.510000000000005</v>
      </c>
      <c r="E4931" s="360">
        <v>0</v>
      </c>
      <c r="F4931" s="344">
        <v>166.91</v>
      </c>
      <c r="G4931" s="360">
        <v>0.88109999999999999</v>
      </c>
      <c r="H4931" s="344">
        <v>159.38</v>
      </c>
      <c r="I4931" s="360">
        <v>0</v>
      </c>
      <c r="J4931" s="344">
        <v>167.4</v>
      </c>
      <c r="K4931" s="360">
        <v>0.87860000000000005</v>
      </c>
      <c r="L4931" s="344">
        <v>162.88</v>
      </c>
      <c r="M4931" s="360">
        <v>0</v>
      </c>
      <c r="N4931" s="344">
        <v>170.36</v>
      </c>
      <c r="O4931" s="360">
        <v>0</v>
      </c>
      <c r="P4931" s="344">
        <v>168.33</v>
      </c>
      <c r="Q4931" s="360">
        <v>0</v>
      </c>
      <c r="R4931" s="344">
        <v>182.47</v>
      </c>
    </row>
    <row r="4932" spans="1:18">
      <c r="A4932" s="296">
        <v>4915665</v>
      </c>
      <c r="B4932" s="343" t="s">
        <v>4962</v>
      </c>
      <c r="C4932" s="296" t="s">
        <v>222</v>
      </c>
      <c r="D4932" s="344">
        <v>58.47</v>
      </c>
      <c r="E4932" s="360">
        <v>0</v>
      </c>
      <c r="F4932" s="344">
        <v>199.5</v>
      </c>
      <c r="G4932" s="360">
        <v>0.84989999999999999</v>
      </c>
      <c r="H4932" s="344">
        <v>191.71</v>
      </c>
      <c r="I4932" s="360">
        <v>0</v>
      </c>
      <c r="J4932" s="344">
        <v>200.53</v>
      </c>
      <c r="K4932" s="360">
        <v>0.84550000000000003</v>
      </c>
      <c r="L4932" s="344">
        <v>195.74</v>
      </c>
      <c r="M4932" s="360">
        <v>0</v>
      </c>
      <c r="N4932" s="344">
        <v>204.27</v>
      </c>
      <c r="O4932" s="360">
        <v>0</v>
      </c>
      <c r="P4932" s="344">
        <v>202.7</v>
      </c>
      <c r="Q4932" s="360">
        <v>0</v>
      </c>
      <c r="R4932" s="344">
        <v>219.18</v>
      </c>
    </row>
    <row r="4933" spans="1:18">
      <c r="A4933" s="296">
        <v>4915666</v>
      </c>
      <c r="B4933" s="343" t="s">
        <v>4963</v>
      </c>
      <c r="C4933" s="296" t="s">
        <v>222</v>
      </c>
      <c r="D4933" s="344">
        <v>54.12</v>
      </c>
      <c r="E4933" s="360">
        <v>0.89100000000000001</v>
      </c>
      <c r="F4933" s="344">
        <v>297.23</v>
      </c>
      <c r="G4933" s="360">
        <v>0.89429999999999998</v>
      </c>
      <c r="H4933" s="344">
        <v>300.22000000000003</v>
      </c>
      <c r="I4933" s="360">
        <v>0.88570000000000004</v>
      </c>
      <c r="J4933" s="344">
        <v>295.11</v>
      </c>
      <c r="K4933" s="360">
        <v>0.90069999999999995</v>
      </c>
      <c r="L4933" s="344">
        <v>300.66000000000003</v>
      </c>
      <c r="M4933" s="360">
        <v>0.8841</v>
      </c>
      <c r="N4933" s="344">
        <v>298.64</v>
      </c>
      <c r="O4933" s="360">
        <v>0.89</v>
      </c>
      <c r="P4933" s="344">
        <v>412.77</v>
      </c>
      <c r="Q4933" s="360">
        <v>0</v>
      </c>
      <c r="R4933" s="344">
        <v>301.64</v>
      </c>
    </row>
    <row r="4934" spans="1:18">
      <c r="A4934" s="296">
        <v>4915650</v>
      </c>
      <c r="B4934" s="343" t="s">
        <v>4964</v>
      </c>
      <c r="C4934" s="296" t="s">
        <v>113</v>
      </c>
      <c r="D4934" s="344">
        <v>288.11</v>
      </c>
      <c r="E4934" s="360">
        <v>0.23849999999999999</v>
      </c>
      <c r="F4934" s="344">
        <v>6.78</v>
      </c>
      <c r="G4934" s="360">
        <v>0.24479999999999999</v>
      </c>
      <c r="H4934" s="344">
        <v>7.27</v>
      </c>
      <c r="I4934" s="360">
        <v>0.2283</v>
      </c>
      <c r="J4934" s="344">
        <v>6.43</v>
      </c>
      <c r="K4934" s="360">
        <v>0.25819999999999999</v>
      </c>
      <c r="L4934" s="344">
        <v>7.34</v>
      </c>
      <c r="M4934" s="360">
        <v>0.22620000000000001</v>
      </c>
      <c r="N4934" s="344">
        <v>7.01</v>
      </c>
      <c r="O4934" s="360">
        <v>0.23680000000000001</v>
      </c>
      <c r="P4934" s="344">
        <v>7.9</v>
      </c>
      <c r="Q4934" s="360">
        <v>0</v>
      </c>
      <c r="R4934" s="344">
        <v>7.49</v>
      </c>
    </row>
    <row r="4935" spans="1:18">
      <c r="A4935" s="296">
        <v>4915645</v>
      </c>
      <c r="B4935" s="343" t="s">
        <v>4965</v>
      </c>
      <c r="C4935" s="296" t="s">
        <v>113</v>
      </c>
      <c r="D4935" s="344">
        <v>211.1</v>
      </c>
      <c r="E4935" s="360">
        <v>0.27739999999999998</v>
      </c>
      <c r="F4935" s="344">
        <v>7.84</v>
      </c>
      <c r="G4935" s="360">
        <v>0.28439999999999999</v>
      </c>
      <c r="H4935" s="344">
        <v>8.39</v>
      </c>
      <c r="I4935" s="360">
        <v>0.26700000000000002</v>
      </c>
      <c r="J4935" s="344">
        <v>7.46</v>
      </c>
      <c r="K4935" s="360">
        <v>0.2989</v>
      </c>
      <c r="L4935" s="344">
        <v>8.4600000000000009</v>
      </c>
      <c r="M4935" s="360">
        <v>0.2636</v>
      </c>
      <c r="N4935" s="344">
        <v>8.09</v>
      </c>
      <c r="O4935" s="360">
        <v>0.27560000000000001</v>
      </c>
      <c r="P4935" s="344">
        <v>9.27</v>
      </c>
      <c r="Q4935" s="360">
        <v>0</v>
      </c>
      <c r="R4935" s="344">
        <v>8.65</v>
      </c>
    </row>
    <row r="4936" spans="1:18">
      <c r="A4936" s="296">
        <v>4915712</v>
      </c>
      <c r="B4936" s="343" t="s">
        <v>4966</v>
      </c>
      <c r="C4936" s="296" t="s">
        <v>222</v>
      </c>
      <c r="D4936" s="344">
        <v>21.94</v>
      </c>
      <c r="E4936" s="360">
        <v>0.33560000000000001</v>
      </c>
      <c r="F4936" s="344">
        <v>9.9</v>
      </c>
      <c r="G4936" s="360">
        <v>0.34339999999999998</v>
      </c>
      <c r="H4936" s="344">
        <v>10.54</v>
      </c>
      <c r="I4936" s="360">
        <v>0.32350000000000001</v>
      </c>
      <c r="J4936" s="344">
        <v>9.4600000000000009</v>
      </c>
      <c r="K4936" s="360">
        <v>0.3594</v>
      </c>
      <c r="L4936" s="344">
        <v>10.62</v>
      </c>
      <c r="M4936" s="360">
        <v>0.32019999999999998</v>
      </c>
      <c r="N4936" s="344">
        <v>10.19</v>
      </c>
      <c r="O4936" s="360">
        <v>0.3337</v>
      </c>
      <c r="P4936" s="344">
        <v>11.89</v>
      </c>
      <c r="Q4936" s="360">
        <v>0</v>
      </c>
      <c r="R4936" s="344">
        <v>10.84</v>
      </c>
    </row>
    <row r="4937" spans="1:18">
      <c r="A4937" s="296">
        <v>4915711</v>
      </c>
      <c r="B4937" s="343" t="s">
        <v>4967</v>
      </c>
      <c r="C4937" s="296" t="s">
        <v>105</v>
      </c>
      <c r="D4937" s="344">
        <v>1.46</v>
      </c>
      <c r="E4937" s="360">
        <v>0.48630000000000001</v>
      </c>
      <c r="F4937" s="344">
        <v>15.43</v>
      </c>
      <c r="G4937" s="360">
        <v>0.49509999999999998</v>
      </c>
      <c r="H4937" s="344">
        <v>16.190000000000001</v>
      </c>
      <c r="I4937" s="360">
        <v>0.47249999999999998</v>
      </c>
      <c r="J4937" s="344">
        <v>14.91</v>
      </c>
      <c r="K4937" s="360">
        <v>0.51239999999999997</v>
      </c>
      <c r="L4937" s="344">
        <v>16.29</v>
      </c>
      <c r="M4937" s="360">
        <v>0.46899999999999997</v>
      </c>
      <c r="N4937" s="344">
        <v>15.78</v>
      </c>
      <c r="O4937" s="360">
        <v>0.48420000000000002</v>
      </c>
      <c r="P4937" s="344">
        <v>19.34</v>
      </c>
      <c r="Q4937" s="360">
        <v>0</v>
      </c>
      <c r="R4937" s="344">
        <v>16.54</v>
      </c>
    </row>
    <row r="4938" spans="1:18">
      <c r="A4938" s="296">
        <v>4915790</v>
      </c>
      <c r="B4938" s="343" t="s">
        <v>4968</v>
      </c>
      <c r="C4938" s="296" t="s">
        <v>4394</v>
      </c>
      <c r="D4938" s="344">
        <v>233.53</v>
      </c>
      <c r="E4938" s="360">
        <v>0.55520000000000003</v>
      </c>
      <c r="F4938" s="344">
        <v>22.47</v>
      </c>
      <c r="G4938" s="360">
        <v>0.56389999999999996</v>
      </c>
      <c r="H4938" s="344">
        <v>23.42</v>
      </c>
      <c r="I4938" s="360">
        <v>0.54139999999999999</v>
      </c>
      <c r="J4938" s="344">
        <v>21.81</v>
      </c>
      <c r="K4938" s="360">
        <v>0.58089999999999997</v>
      </c>
      <c r="L4938" s="344">
        <v>23.55</v>
      </c>
      <c r="M4938" s="360">
        <v>0.53800000000000003</v>
      </c>
      <c r="N4938" s="344">
        <v>22.91</v>
      </c>
      <c r="O4938" s="360">
        <v>0.55300000000000005</v>
      </c>
      <c r="P4938" s="344">
        <v>28.69</v>
      </c>
      <c r="Q4938" s="360">
        <v>0</v>
      </c>
      <c r="R4938" s="344">
        <v>23.87</v>
      </c>
    </row>
    <row r="4939" spans="1:18">
      <c r="A4939" s="296">
        <v>4915793</v>
      </c>
      <c r="B4939" s="343" t="s">
        <v>4969</v>
      </c>
      <c r="C4939" s="296" t="s">
        <v>4394</v>
      </c>
      <c r="D4939" s="344">
        <v>181.65</v>
      </c>
      <c r="E4939" s="360">
        <v>0.6028</v>
      </c>
      <c r="F4939" s="344">
        <v>33.64</v>
      </c>
      <c r="G4939" s="360">
        <v>0.61119999999999997</v>
      </c>
      <c r="H4939" s="344">
        <v>34.92</v>
      </c>
      <c r="I4939" s="360">
        <v>0.58930000000000005</v>
      </c>
      <c r="J4939" s="344">
        <v>32.76</v>
      </c>
      <c r="K4939" s="360">
        <v>0.62760000000000005</v>
      </c>
      <c r="L4939" s="344">
        <v>35.08</v>
      </c>
      <c r="M4939" s="360">
        <v>0.58609999999999995</v>
      </c>
      <c r="N4939" s="344">
        <v>34.229999999999997</v>
      </c>
      <c r="O4939" s="360">
        <v>0.60060000000000002</v>
      </c>
      <c r="P4939" s="344">
        <v>43.48</v>
      </c>
      <c r="Q4939" s="360">
        <v>0</v>
      </c>
      <c r="R4939" s="344">
        <v>35.51</v>
      </c>
    </row>
    <row r="4940" spans="1:18">
      <c r="A4940" s="296">
        <v>4915792</v>
      </c>
      <c r="B4940" s="343" t="s">
        <v>4970</v>
      </c>
      <c r="C4940" s="296" t="s">
        <v>4394</v>
      </c>
      <c r="D4940" s="344">
        <v>75.84</v>
      </c>
      <c r="E4940" s="360">
        <v>0.77329999999999999</v>
      </c>
      <c r="F4940" s="344">
        <v>76.510000000000005</v>
      </c>
      <c r="G4940" s="360">
        <v>0.77939999999999998</v>
      </c>
      <c r="H4940" s="344">
        <v>78.12</v>
      </c>
      <c r="I4940" s="360">
        <v>0.76380000000000003</v>
      </c>
      <c r="J4940" s="344">
        <v>75.37</v>
      </c>
      <c r="K4940" s="360">
        <v>0.79120000000000001</v>
      </c>
      <c r="L4940" s="344">
        <v>78.349999999999994</v>
      </c>
      <c r="M4940" s="360">
        <v>0.7611</v>
      </c>
      <c r="N4940" s="344">
        <v>77.260000000000005</v>
      </c>
      <c r="O4940" s="360">
        <v>0.77180000000000004</v>
      </c>
      <c r="P4940" s="344">
        <v>103.23</v>
      </c>
      <c r="Q4940" s="360">
        <v>0</v>
      </c>
      <c r="R4940" s="344">
        <v>78.87</v>
      </c>
    </row>
    <row r="4941" spans="1:18">
      <c r="A4941" s="296">
        <v>4915718</v>
      </c>
      <c r="B4941" s="343" t="s">
        <v>4971</v>
      </c>
      <c r="C4941" s="296" t="s">
        <v>1461</v>
      </c>
      <c r="D4941" s="344">
        <v>9.23</v>
      </c>
      <c r="E4941" s="360">
        <v>0.76539999999999997</v>
      </c>
      <c r="F4941" s="344">
        <v>98.21</v>
      </c>
      <c r="G4941" s="360">
        <v>0.77149999999999996</v>
      </c>
      <c r="H4941" s="344">
        <v>100.35</v>
      </c>
      <c r="I4941" s="360">
        <v>0.75570000000000004</v>
      </c>
      <c r="J4941" s="344">
        <v>96.69</v>
      </c>
      <c r="K4941" s="360">
        <v>0.78359999999999996</v>
      </c>
      <c r="L4941" s="344">
        <v>100.65</v>
      </c>
      <c r="M4941" s="360">
        <v>0.75280000000000002</v>
      </c>
      <c r="N4941" s="344">
        <v>99.22</v>
      </c>
      <c r="O4941" s="360">
        <v>0.76370000000000005</v>
      </c>
      <c r="P4941" s="344">
        <v>132.26</v>
      </c>
      <c r="Q4941" s="360">
        <v>0</v>
      </c>
      <c r="R4941" s="344">
        <v>101.36</v>
      </c>
    </row>
    <row r="4942" spans="1:18">
      <c r="A4942" s="296">
        <v>4915672</v>
      </c>
      <c r="B4942" s="343" t="s">
        <v>4972</v>
      </c>
      <c r="C4942" s="296" t="s">
        <v>105</v>
      </c>
      <c r="D4942" s="344">
        <v>4.3899999999999997</v>
      </c>
      <c r="E4942" s="360">
        <v>0</v>
      </c>
      <c r="F4942" s="344">
        <v>235.88</v>
      </c>
      <c r="G4942" s="360">
        <v>0</v>
      </c>
      <c r="H4942" s="344">
        <v>247.32</v>
      </c>
      <c r="I4942" s="360">
        <v>0</v>
      </c>
      <c r="J4942" s="344">
        <v>209.66</v>
      </c>
      <c r="K4942" s="360">
        <v>0</v>
      </c>
      <c r="L4942" s="344">
        <v>217.16</v>
      </c>
      <c r="M4942" s="360">
        <v>0</v>
      </c>
      <c r="N4942" s="344">
        <v>229.55</v>
      </c>
      <c r="O4942" s="360">
        <v>0</v>
      </c>
      <c r="P4942" s="344">
        <v>263.02</v>
      </c>
      <c r="Q4942" s="360">
        <v>0</v>
      </c>
      <c r="R4942" s="344">
        <v>290.95999999999998</v>
      </c>
    </row>
    <row r="4943" spans="1:18">
      <c r="A4943" s="296">
        <v>4915708</v>
      </c>
      <c r="B4943" s="343" t="s">
        <v>4973</v>
      </c>
      <c r="C4943" s="296" t="s">
        <v>105</v>
      </c>
      <c r="D4943" s="344">
        <v>0.73</v>
      </c>
      <c r="E4943" s="360">
        <v>0</v>
      </c>
      <c r="F4943" s="344">
        <v>7.28</v>
      </c>
      <c r="G4943" s="360">
        <v>0</v>
      </c>
      <c r="H4943" s="344">
        <v>7.92</v>
      </c>
      <c r="I4943" s="360">
        <v>0</v>
      </c>
      <c r="J4943" s="344">
        <v>6.96</v>
      </c>
      <c r="K4943" s="360">
        <v>0</v>
      </c>
      <c r="L4943" s="344">
        <v>7.59</v>
      </c>
      <c r="M4943" s="360">
        <v>0</v>
      </c>
      <c r="N4943" s="344">
        <v>7.55</v>
      </c>
      <c r="O4943" s="360">
        <v>0</v>
      </c>
      <c r="P4943" s="344">
        <v>8.2899999999999991</v>
      </c>
      <c r="Q4943" s="360">
        <v>0</v>
      </c>
      <c r="R4943" s="344">
        <v>8.81</v>
      </c>
    </row>
    <row r="4944" spans="1:18">
      <c r="A4944" s="296">
        <v>4915710</v>
      </c>
      <c r="B4944" s="343" t="s">
        <v>4974</v>
      </c>
      <c r="C4944" s="296" t="s">
        <v>105</v>
      </c>
      <c r="D4944" s="344">
        <v>4.3899999999999997</v>
      </c>
      <c r="E4944" s="360">
        <v>0</v>
      </c>
      <c r="F4944" s="344">
        <v>12.23</v>
      </c>
      <c r="G4944" s="360">
        <v>0</v>
      </c>
      <c r="H4944" s="344">
        <v>13.19</v>
      </c>
      <c r="I4944" s="360">
        <v>0</v>
      </c>
      <c r="J4944" s="344">
        <v>11.47</v>
      </c>
      <c r="K4944" s="360">
        <v>0</v>
      </c>
      <c r="L4944" s="344">
        <v>12.34</v>
      </c>
      <c r="M4944" s="360">
        <v>0</v>
      </c>
      <c r="N4944" s="344">
        <v>12.49</v>
      </c>
      <c r="O4944" s="360">
        <v>0</v>
      </c>
      <c r="P4944" s="344">
        <v>13.84</v>
      </c>
      <c r="Q4944" s="360">
        <v>0</v>
      </c>
      <c r="R4944" s="344">
        <v>14.87</v>
      </c>
    </row>
    <row r="4945" spans="1:18">
      <c r="A4945" s="296">
        <v>4915709</v>
      </c>
      <c r="B4945" s="343" t="s">
        <v>4975</v>
      </c>
      <c r="C4945" s="296" t="s">
        <v>105</v>
      </c>
      <c r="D4945" s="344">
        <v>1.1000000000000001</v>
      </c>
      <c r="E4945" s="360">
        <v>0</v>
      </c>
      <c r="F4945" s="344">
        <v>14.09</v>
      </c>
      <c r="G4945" s="360">
        <v>0</v>
      </c>
      <c r="H4945" s="344">
        <v>15.31</v>
      </c>
      <c r="I4945" s="360">
        <v>0</v>
      </c>
      <c r="J4945" s="344">
        <v>13.47</v>
      </c>
      <c r="K4945" s="360">
        <v>0</v>
      </c>
      <c r="L4945" s="344">
        <v>14.62</v>
      </c>
      <c r="M4945" s="360">
        <v>0</v>
      </c>
      <c r="N4945" s="344">
        <v>14.61</v>
      </c>
      <c r="O4945" s="360">
        <v>0</v>
      </c>
      <c r="P4945" s="344">
        <v>16.05</v>
      </c>
      <c r="Q4945" s="360">
        <v>0</v>
      </c>
      <c r="R4945" s="344">
        <v>17.07</v>
      </c>
    </row>
    <row r="4946" spans="1:18">
      <c r="A4946" s="296">
        <v>4915686</v>
      </c>
      <c r="B4946" s="343" t="s">
        <v>4976</v>
      </c>
      <c r="C4946" s="296" t="s">
        <v>26</v>
      </c>
      <c r="D4946" s="344">
        <v>4.3899999999999997</v>
      </c>
      <c r="E4946" s="360">
        <v>0</v>
      </c>
      <c r="F4946" s="344">
        <v>40.450000000000003</v>
      </c>
      <c r="G4946" s="360">
        <v>0</v>
      </c>
      <c r="H4946" s="344">
        <v>42.89</v>
      </c>
      <c r="I4946" s="360">
        <v>0</v>
      </c>
      <c r="J4946" s="344">
        <v>36.81</v>
      </c>
      <c r="K4946" s="360">
        <v>0</v>
      </c>
      <c r="L4946" s="344">
        <v>38.71</v>
      </c>
      <c r="M4946" s="360">
        <v>0</v>
      </c>
      <c r="N4946" s="344">
        <v>40.159999999999997</v>
      </c>
      <c r="O4946" s="360">
        <v>0</v>
      </c>
      <c r="P4946" s="344">
        <v>45.44</v>
      </c>
      <c r="Q4946" s="360">
        <v>0</v>
      </c>
      <c r="R4946" s="344">
        <v>49.65</v>
      </c>
    </row>
    <row r="4947" spans="1:18">
      <c r="A4947" s="296">
        <v>4915687</v>
      </c>
      <c r="B4947" s="343" t="s">
        <v>4977</v>
      </c>
      <c r="C4947" s="296" t="s">
        <v>26</v>
      </c>
      <c r="D4947" s="344">
        <v>2.74</v>
      </c>
      <c r="E4947" s="360">
        <v>0</v>
      </c>
      <c r="F4947" s="344">
        <v>101.02</v>
      </c>
      <c r="G4947" s="360">
        <v>0</v>
      </c>
      <c r="H4947" s="344">
        <v>106.2</v>
      </c>
      <c r="I4947" s="360">
        <v>0</v>
      </c>
      <c r="J4947" s="344">
        <v>90.33</v>
      </c>
      <c r="K4947" s="360">
        <v>0</v>
      </c>
      <c r="L4947" s="344">
        <v>93.73</v>
      </c>
      <c r="M4947" s="360">
        <v>0</v>
      </c>
      <c r="N4947" s="344">
        <v>98.75</v>
      </c>
      <c r="O4947" s="360">
        <v>0</v>
      </c>
      <c r="P4947" s="344">
        <v>112.91</v>
      </c>
      <c r="Q4947" s="360">
        <v>0</v>
      </c>
      <c r="R4947" s="344">
        <v>124.58</v>
      </c>
    </row>
    <row r="4948" spans="1:18">
      <c r="A4948" s="296">
        <v>4915634</v>
      </c>
      <c r="B4948" s="343" t="s">
        <v>4978</v>
      </c>
      <c r="C4948" s="296" t="s">
        <v>105</v>
      </c>
      <c r="D4948" s="344">
        <v>62.79</v>
      </c>
      <c r="E4948" s="360">
        <v>0</v>
      </c>
      <c r="F4948" s="344">
        <v>121.84</v>
      </c>
      <c r="G4948" s="360">
        <v>0</v>
      </c>
      <c r="H4948" s="344">
        <v>128.13</v>
      </c>
      <c r="I4948" s="360">
        <v>0</v>
      </c>
      <c r="J4948" s="344">
        <v>109.06</v>
      </c>
      <c r="K4948" s="360">
        <v>0</v>
      </c>
      <c r="L4948" s="344">
        <v>113.24</v>
      </c>
      <c r="M4948" s="360">
        <v>0</v>
      </c>
      <c r="N4948" s="344">
        <v>119.2</v>
      </c>
      <c r="O4948" s="360">
        <v>0</v>
      </c>
      <c r="P4948" s="344">
        <v>136.22</v>
      </c>
      <c r="Q4948" s="360">
        <v>0</v>
      </c>
      <c r="R4948" s="344">
        <v>150.19999999999999</v>
      </c>
    </row>
    <row r="4949" spans="1:18">
      <c r="A4949" s="296">
        <v>4915633</v>
      </c>
      <c r="B4949" s="343" t="s">
        <v>4979</v>
      </c>
      <c r="C4949" s="296" t="s">
        <v>105</v>
      </c>
      <c r="D4949" s="344">
        <v>20.71</v>
      </c>
      <c r="E4949" s="360">
        <v>0</v>
      </c>
      <c r="F4949" s="344">
        <v>10.95</v>
      </c>
      <c r="G4949" s="360">
        <v>0.56530000000000002</v>
      </c>
      <c r="H4949" s="344">
        <v>11.13</v>
      </c>
      <c r="I4949" s="360">
        <v>0</v>
      </c>
      <c r="J4949" s="344">
        <v>11.24</v>
      </c>
      <c r="K4949" s="360">
        <v>0.55069999999999997</v>
      </c>
      <c r="L4949" s="344">
        <v>11.27</v>
      </c>
      <c r="M4949" s="360">
        <v>0</v>
      </c>
      <c r="N4949" s="344">
        <v>11.53</v>
      </c>
      <c r="O4949" s="360">
        <v>0</v>
      </c>
      <c r="P4949" s="344">
        <v>11.88</v>
      </c>
      <c r="Q4949" s="360">
        <v>0</v>
      </c>
      <c r="R4949" s="344">
        <v>12.58</v>
      </c>
    </row>
    <row r="4950" spans="1:18">
      <c r="A4950" s="296">
        <v>4915714</v>
      </c>
      <c r="B4950" s="343" t="s">
        <v>4980</v>
      </c>
      <c r="C4950" s="296" t="s">
        <v>105</v>
      </c>
      <c r="D4950" s="344">
        <v>2.97</v>
      </c>
      <c r="E4950" s="360">
        <v>0</v>
      </c>
      <c r="F4950" s="344">
        <v>15.09</v>
      </c>
      <c r="G4950" s="360">
        <v>0.59179999999999999</v>
      </c>
      <c r="H4950" s="344">
        <v>15.26</v>
      </c>
      <c r="I4950" s="360">
        <v>0</v>
      </c>
      <c r="J4950" s="344">
        <v>15.47</v>
      </c>
      <c r="K4950" s="360">
        <v>0.57720000000000005</v>
      </c>
      <c r="L4950" s="344">
        <v>15.46</v>
      </c>
      <c r="M4950" s="360">
        <v>0</v>
      </c>
      <c r="N4950" s="344">
        <v>15.88</v>
      </c>
      <c r="O4950" s="360">
        <v>0</v>
      </c>
      <c r="P4950" s="344">
        <v>16.3</v>
      </c>
      <c r="Q4950" s="360">
        <v>0</v>
      </c>
      <c r="R4950" s="344">
        <v>17.28</v>
      </c>
    </row>
    <row r="4951" spans="1:18">
      <c r="A4951" s="296">
        <v>4915759</v>
      </c>
      <c r="B4951" s="343" t="s">
        <v>4981</v>
      </c>
      <c r="C4951" s="296" t="s">
        <v>26</v>
      </c>
      <c r="D4951" s="344">
        <v>7.4</v>
      </c>
      <c r="E4951" s="360">
        <v>0</v>
      </c>
      <c r="F4951" s="344">
        <v>23.54</v>
      </c>
      <c r="G4951" s="360">
        <v>0.66649999999999998</v>
      </c>
      <c r="H4951" s="344">
        <v>23.48</v>
      </c>
      <c r="I4951" s="360">
        <v>0</v>
      </c>
      <c r="J4951" s="344">
        <v>24.03</v>
      </c>
      <c r="K4951" s="360">
        <v>0.65290000000000004</v>
      </c>
      <c r="L4951" s="344">
        <v>23.83</v>
      </c>
      <c r="M4951" s="360">
        <v>0</v>
      </c>
      <c r="N4951" s="344">
        <v>24.58</v>
      </c>
      <c r="O4951" s="360">
        <v>0</v>
      </c>
      <c r="P4951" s="344">
        <v>25.02</v>
      </c>
      <c r="Q4951" s="360">
        <v>0</v>
      </c>
      <c r="R4951" s="344">
        <v>26.65</v>
      </c>
    </row>
    <row r="4952" spans="1:18">
      <c r="A4952" s="296">
        <v>4915758</v>
      </c>
      <c r="B4952" s="343" t="s">
        <v>4982</v>
      </c>
      <c r="C4952" s="296" t="s">
        <v>105</v>
      </c>
      <c r="D4952" s="344">
        <v>4.41</v>
      </c>
      <c r="E4952" s="360">
        <v>0</v>
      </c>
      <c r="F4952" s="344">
        <v>36.130000000000003</v>
      </c>
      <c r="G4952" s="360">
        <v>0.72960000000000003</v>
      </c>
      <c r="H4952" s="344">
        <v>35.58</v>
      </c>
      <c r="I4952" s="360">
        <v>0</v>
      </c>
      <c r="J4952" s="344">
        <v>36.69</v>
      </c>
      <c r="K4952" s="360">
        <v>0.71850000000000003</v>
      </c>
      <c r="L4952" s="344">
        <v>36.200000000000003</v>
      </c>
      <c r="M4952" s="360">
        <v>0</v>
      </c>
      <c r="N4952" s="344">
        <v>37.47</v>
      </c>
      <c r="O4952" s="360">
        <v>0</v>
      </c>
      <c r="P4952" s="344">
        <v>37.82</v>
      </c>
      <c r="Q4952" s="360">
        <v>0</v>
      </c>
      <c r="R4952" s="344">
        <v>40.51</v>
      </c>
    </row>
    <row r="4953" spans="1:18">
      <c r="A4953" s="296">
        <v>4915640</v>
      </c>
      <c r="B4953" s="343" t="s">
        <v>4983</v>
      </c>
      <c r="C4953" s="296" t="s">
        <v>222</v>
      </c>
      <c r="D4953" s="344">
        <v>21.94</v>
      </c>
      <c r="E4953" s="360">
        <v>0</v>
      </c>
      <c r="F4953" s="344">
        <v>69.39</v>
      </c>
      <c r="G4953" s="360">
        <v>0.80659999999999998</v>
      </c>
      <c r="H4953" s="344">
        <v>67.28</v>
      </c>
      <c r="I4953" s="360">
        <v>0</v>
      </c>
      <c r="J4953" s="344">
        <v>70</v>
      </c>
      <c r="K4953" s="360">
        <v>0.79959999999999998</v>
      </c>
      <c r="L4953" s="344">
        <v>68.599999999999994</v>
      </c>
      <c r="M4953" s="360">
        <v>0</v>
      </c>
      <c r="N4953" s="344">
        <v>71.39</v>
      </c>
      <c r="O4953" s="360">
        <v>0</v>
      </c>
      <c r="P4953" s="344">
        <v>71.28</v>
      </c>
      <c r="Q4953" s="360">
        <v>0</v>
      </c>
      <c r="R4953" s="344">
        <v>76.790000000000006</v>
      </c>
    </row>
    <row r="4954" spans="1:18">
      <c r="A4954" s="296">
        <v>4915639</v>
      </c>
      <c r="B4954" s="343" t="s">
        <v>4984</v>
      </c>
      <c r="C4954" s="296" t="s">
        <v>1461</v>
      </c>
      <c r="D4954" s="344">
        <v>4.3899999999999997</v>
      </c>
      <c r="E4954" s="360">
        <v>0</v>
      </c>
      <c r="F4954" s="344">
        <v>161.27000000000001</v>
      </c>
      <c r="G4954" s="360">
        <v>0.877</v>
      </c>
      <c r="H4954" s="344">
        <v>154.12</v>
      </c>
      <c r="I4954" s="360">
        <v>0</v>
      </c>
      <c r="J4954" s="344">
        <v>161.76</v>
      </c>
      <c r="K4954" s="360">
        <v>0.87429999999999997</v>
      </c>
      <c r="L4954" s="344">
        <v>157.49</v>
      </c>
      <c r="M4954" s="360">
        <v>0</v>
      </c>
      <c r="N4954" s="344">
        <v>164.66</v>
      </c>
      <c r="O4954" s="360">
        <v>0</v>
      </c>
      <c r="P4954" s="344">
        <v>162.77000000000001</v>
      </c>
      <c r="Q4954" s="360">
        <v>0</v>
      </c>
      <c r="R4954" s="344">
        <v>176.4</v>
      </c>
    </row>
    <row r="4955" spans="1:18">
      <c r="A4955" s="296">
        <v>4915695</v>
      </c>
      <c r="B4955" s="343" t="s">
        <v>4985</v>
      </c>
      <c r="C4955" s="296" t="s">
        <v>105</v>
      </c>
      <c r="D4955" s="344">
        <v>7.09</v>
      </c>
      <c r="E4955" s="360">
        <v>0</v>
      </c>
      <c r="F4955" s="344">
        <v>234.57</v>
      </c>
      <c r="G4955" s="360">
        <v>0.87229999999999996</v>
      </c>
      <c r="H4955" s="344">
        <v>224.43</v>
      </c>
      <c r="I4955" s="360">
        <v>0</v>
      </c>
      <c r="J4955" s="344">
        <v>235.6</v>
      </c>
      <c r="K4955" s="360">
        <v>0.86850000000000005</v>
      </c>
      <c r="L4955" s="344">
        <v>229.28</v>
      </c>
      <c r="M4955" s="360">
        <v>0</v>
      </c>
      <c r="N4955" s="344">
        <v>239.74</v>
      </c>
      <c r="O4955" s="360">
        <v>0</v>
      </c>
      <c r="P4955" s="344">
        <v>237.26</v>
      </c>
      <c r="Q4955" s="360">
        <v>0</v>
      </c>
      <c r="R4955" s="344">
        <v>256.95</v>
      </c>
    </row>
    <row r="4956" spans="1:18">
      <c r="A4956" s="296">
        <v>4915696</v>
      </c>
      <c r="B4956" s="343" t="s">
        <v>4986</v>
      </c>
      <c r="C4956" s="296" t="s">
        <v>105</v>
      </c>
      <c r="D4956" s="344">
        <v>7.09</v>
      </c>
      <c r="E4956" s="360">
        <v>0.25979999999999998</v>
      </c>
      <c r="F4956" s="344">
        <v>6.98</v>
      </c>
      <c r="G4956" s="360">
        <v>0.26650000000000001</v>
      </c>
      <c r="H4956" s="344">
        <v>7.47</v>
      </c>
      <c r="I4956" s="360">
        <v>0.249</v>
      </c>
      <c r="J4956" s="344">
        <v>6.63</v>
      </c>
      <c r="K4956" s="360">
        <v>0.28050000000000003</v>
      </c>
      <c r="L4956" s="344">
        <v>7.54</v>
      </c>
      <c r="M4956" s="360">
        <v>0.2467</v>
      </c>
      <c r="N4956" s="344">
        <v>7.21</v>
      </c>
      <c r="O4956" s="360">
        <v>0.25800000000000001</v>
      </c>
      <c r="P4956" s="344">
        <v>8.1999999999999993</v>
      </c>
      <c r="Q4956" s="360">
        <v>0</v>
      </c>
      <c r="R4956" s="344">
        <v>7.69</v>
      </c>
    </row>
    <row r="4957" spans="1:18">
      <c r="A4957" s="296">
        <v>4915694</v>
      </c>
      <c r="B4957" s="343" t="s">
        <v>4987</v>
      </c>
      <c r="C4957" s="296" t="s">
        <v>105</v>
      </c>
      <c r="D4957" s="344">
        <v>30.27</v>
      </c>
      <c r="E4957" s="360">
        <v>0.30669999999999997</v>
      </c>
      <c r="F4957" s="344">
        <v>8.18</v>
      </c>
      <c r="G4957" s="360">
        <v>0.31419999999999998</v>
      </c>
      <c r="H4957" s="344">
        <v>8.73</v>
      </c>
      <c r="I4957" s="360">
        <v>0.29549999999999998</v>
      </c>
      <c r="J4957" s="344">
        <v>7.8</v>
      </c>
      <c r="K4957" s="360">
        <v>0.32950000000000002</v>
      </c>
      <c r="L4957" s="344">
        <v>8.8000000000000007</v>
      </c>
      <c r="M4957" s="360">
        <v>0.29199999999999998</v>
      </c>
      <c r="N4957" s="344">
        <v>8.43</v>
      </c>
      <c r="O4957" s="360">
        <v>0.3049</v>
      </c>
      <c r="P4957" s="344">
        <v>9.76</v>
      </c>
      <c r="Q4957" s="360">
        <v>0</v>
      </c>
      <c r="R4957" s="344">
        <v>8.99</v>
      </c>
    </row>
    <row r="4958" spans="1:18">
      <c r="A4958" s="296">
        <v>4915654</v>
      </c>
      <c r="B4958" s="343" t="s">
        <v>4988</v>
      </c>
      <c r="C4958" s="296" t="s">
        <v>1461</v>
      </c>
      <c r="D4958" s="344">
        <v>11.88</v>
      </c>
      <c r="E4958" s="360">
        <v>0.60519999999999996</v>
      </c>
      <c r="F4958" s="344">
        <v>20.16</v>
      </c>
      <c r="G4958" s="360">
        <v>0.61360000000000003</v>
      </c>
      <c r="H4958" s="344">
        <v>20.92</v>
      </c>
      <c r="I4958" s="360">
        <v>0.59179999999999999</v>
      </c>
      <c r="J4958" s="344">
        <v>19.64</v>
      </c>
      <c r="K4958" s="360">
        <v>0.62980000000000003</v>
      </c>
      <c r="L4958" s="344">
        <v>21.02</v>
      </c>
      <c r="M4958" s="360">
        <v>0.58850000000000002</v>
      </c>
      <c r="N4958" s="344">
        <v>20.51</v>
      </c>
      <c r="O4958" s="360">
        <v>0.60309999999999997</v>
      </c>
      <c r="P4958" s="344">
        <v>26.08</v>
      </c>
      <c r="Q4958" s="360">
        <v>0</v>
      </c>
      <c r="R4958" s="344">
        <v>21.27</v>
      </c>
    </row>
    <row r="4959" spans="1:18">
      <c r="A4959" s="296">
        <v>4900001</v>
      </c>
      <c r="B4959" s="343" t="s">
        <v>4989</v>
      </c>
      <c r="C4959" s="296" t="s">
        <v>222</v>
      </c>
      <c r="D4959" s="344">
        <v>0</v>
      </c>
      <c r="E4959" s="360">
        <v>0.66510000000000002</v>
      </c>
      <c r="F4959" s="344">
        <v>29.96</v>
      </c>
      <c r="G4959" s="360">
        <v>0.67290000000000005</v>
      </c>
      <c r="H4959" s="344">
        <v>30.91</v>
      </c>
      <c r="I4959" s="360">
        <v>0.65249999999999997</v>
      </c>
      <c r="J4959" s="344">
        <v>29.3</v>
      </c>
      <c r="K4959" s="360">
        <v>0.68810000000000004</v>
      </c>
      <c r="L4959" s="344">
        <v>31.04</v>
      </c>
      <c r="M4959" s="360">
        <v>0.64949999999999997</v>
      </c>
      <c r="N4959" s="344">
        <v>30.4</v>
      </c>
      <c r="O4959" s="360">
        <v>0.66320000000000001</v>
      </c>
      <c r="P4959" s="344">
        <v>39.35</v>
      </c>
      <c r="Q4959" s="360">
        <v>0</v>
      </c>
      <c r="R4959" s="344">
        <v>31.36</v>
      </c>
    </row>
    <row r="4960" spans="1:18">
      <c r="A4960" s="296">
        <v>4915801</v>
      </c>
      <c r="B4960" s="343" t="s">
        <v>4990</v>
      </c>
      <c r="C4960" s="296" t="s">
        <v>222</v>
      </c>
      <c r="D4960" s="344">
        <v>0</v>
      </c>
      <c r="E4960" s="360">
        <v>0.71460000000000001</v>
      </c>
      <c r="F4960" s="344">
        <v>47</v>
      </c>
      <c r="G4960" s="360">
        <v>0.72170000000000001</v>
      </c>
      <c r="H4960" s="344">
        <v>48.28</v>
      </c>
      <c r="I4960" s="360">
        <v>0.70299999999999996</v>
      </c>
      <c r="J4960" s="344">
        <v>46.12</v>
      </c>
      <c r="K4960" s="360">
        <v>0.73550000000000004</v>
      </c>
      <c r="L4960" s="344">
        <v>48.44</v>
      </c>
      <c r="M4960" s="360">
        <v>0.70020000000000004</v>
      </c>
      <c r="N4960" s="344">
        <v>47.59</v>
      </c>
      <c r="O4960" s="360">
        <v>0.71279999999999999</v>
      </c>
      <c r="P4960" s="344">
        <v>62.52</v>
      </c>
      <c r="Q4960" s="360">
        <v>0</v>
      </c>
      <c r="R4960" s="344">
        <v>48.87</v>
      </c>
    </row>
    <row r="4961" spans="1:18">
      <c r="A4961" s="296">
        <v>4916290</v>
      </c>
      <c r="B4961" s="343" t="s">
        <v>4991</v>
      </c>
      <c r="C4961" s="296" t="s">
        <v>222</v>
      </c>
      <c r="D4961" s="344">
        <v>374.92</v>
      </c>
      <c r="E4961" s="360">
        <v>0.79500000000000004</v>
      </c>
      <c r="F4961" s="344">
        <v>84.66</v>
      </c>
      <c r="G4961" s="360">
        <v>0.80059999999999998</v>
      </c>
      <c r="H4961" s="344">
        <v>86.27</v>
      </c>
      <c r="I4961" s="360">
        <v>0.78610000000000002</v>
      </c>
      <c r="J4961" s="344">
        <v>83.52</v>
      </c>
      <c r="K4961" s="360">
        <v>0.8115</v>
      </c>
      <c r="L4961" s="344">
        <v>86.5</v>
      </c>
      <c r="M4961" s="360">
        <v>0.78359999999999996</v>
      </c>
      <c r="N4961" s="344">
        <v>85.41</v>
      </c>
      <c r="O4961" s="360">
        <v>0.79359999999999997</v>
      </c>
      <c r="P4961" s="344">
        <v>114.84</v>
      </c>
      <c r="Q4961" s="360">
        <v>0</v>
      </c>
      <c r="R4961" s="344">
        <v>87.02</v>
      </c>
    </row>
    <row r="4962" spans="1:18">
      <c r="A4962" s="296">
        <v>4915765</v>
      </c>
      <c r="B4962" s="343" t="s">
        <v>4992</v>
      </c>
      <c r="C4962" s="296" t="s">
        <v>222</v>
      </c>
      <c r="D4962" s="344">
        <v>181.35</v>
      </c>
      <c r="E4962" s="360">
        <v>0.84009999999999996</v>
      </c>
      <c r="F4962" s="344">
        <v>144.4</v>
      </c>
      <c r="G4962" s="360">
        <v>0.84460000000000002</v>
      </c>
      <c r="H4962" s="344">
        <v>146.54</v>
      </c>
      <c r="I4962" s="360">
        <v>0.8327</v>
      </c>
      <c r="J4962" s="344">
        <v>142.88</v>
      </c>
      <c r="K4962" s="360">
        <v>0.85360000000000003</v>
      </c>
      <c r="L4962" s="344">
        <v>146.84</v>
      </c>
      <c r="M4962" s="360">
        <v>0.8306</v>
      </c>
      <c r="N4962" s="344">
        <v>145.41</v>
      </c>
      <c r="O4962" s="360">
        <v>0.8387</v>
      </c>
      <c r="P4962" s="344">
        <v>198.08</v>
      </c>
      <c r="Q4962" s="360">
        <v>0</v>
      </c>
      <c r="R4962" s="344">
        <v>147.55000000000001</v>
      </c>
    </row>
    <row r="4963" spans="1:18">
      <c r="A4963" s="296">
        <v>4915766</v>
      </c>
      <c r="B4963" s="343" t="s">
        <v>4993</v>
      </c>
      <c r="C4963" s="296" t="s">
        <v>222</v>
      </c>
      <c r="D4963" s="344">
        <v>106.44</v>
      </c>
      <c r="E4963" s="360">
        <v>0.48349999999999999</v>
      </c>
      <c r="F4963" s="344">
        <v>12.8</v>
      </c>
      <c r="G4963" s="360">
        <v>0.49220000000000003</v>
      </c>
      <c r="H4963" s="344">
        <v>13.44</v>
      </c>
      <c r="I4963" s="360">
        <v>0.46949999999999997</v>
      </c>
      <c r="J4963" s="344">
        <v>12.36</v>
      </c>
      <c r="K4963" s="360">
        <v>0.50970000000000004</v>
      </c>
      <c r="L4963" s="344">
        <v>13.52</v>
      </c>
      <c r="M4963" s="360">
        <v>0.46600000000000003</v>
      </c>
      <c r="N4963" s="344">
        <v>13.09</v>
      </c>
      <c r="O4963" s="360">
        <v>0.48130000000000001</v>
      </c>
      <c r="P4963" s="344">
        <v>16.03</v>
      </c>
      <c r="Q4963" s="360">
        <v>0</v>
      </c>
      <c r="R4963" s="344">
        <v>13.74</v>
      </c>
    </row>
    <row r="4964" spans="1:18">
      <c r="A4964" s="296">
        <v>4915764</v>
      </c>
      <c r="B4964" s="343" t="s">
        <v>4994</v>
      </c>
      <c r="C4964" s="296" t="s">
        <v>222</v>
      </c>
      <c r="D4964" s="344">
        <v>326.42</v>
      </c>
      <c r="E4964" s="360">
        <v>0</v>
      </c>
      <c r="F4964" s="344">
        <v>5.2</v>
      </c>
      <c r="G4964" s="360">
        <v>0</v>
      </c>
      <c r="H4964" s="344">
        <v>5.68</v>
      </c>
      <c r="I4964" s="360">
        <v>0</v>
      </c>
      <c r="J4964" s="344">
        <v>4.9800000000000004</v>
      </c>
      <c r="K4964" s="360">
        <v>0</v>
      </c>
      <c r="L4964" s="344">
        <v>5.48</v>
      </c>
      <c r="M4964" s="360">
        <v>0</v>
      </c>
      <c r="N4964" s="344">
        <v>5.43</v>
      </c>
      <c r="O4964" s="360">
        <v>0</v>
      </c>
      <c r="P4964" s="344">
        <v>5.93</v>
      </c>
      <c r="Q4964" s="360">
        <v>0</v>
      </c>
      <c r="R4964" s="344">
        <v>6.27</v>
      </c>
    </row>
    <row r="4965" spans="1:18">
      <c r="A4965" s="296">
        <v>4915767</v>
      </c>
      <c r="B4965" s="343" t="s">
        <v>4995</v>
      </c>
      <c r="C4965" s="296" t="s">
        <v>222</v>
      </c>
      <c r="D4965" s="344">
        <v>69.95</v>
      </c>
      <c r="E4965" s="360">
        <v>0</v>
      </c>
      <c r="F4965" s="344">
        <v>8.94</v>
      </c>
      <c r="G4965" s="360">
        <v>0</v>
      </c>
      <c r="H4965" s="344">
        <v>9.65</v>
      </c>
      <c r="I4965" s="360">
        <v>0</v>
      </c>
      <c r="J4965" s="344">
        <v>8.41</v>
      </c>
      <c r="K4965" s="360">
        <v>0</v>
      </c>
      <c r="L4965" s="344">
        <v>9.06</v>
      </c>
      <c r="M4965" s="360">
        <v>0</v>
      </c>
      <c r="N4965" s="344">
        <v>9.14</v>
      </c>
      <c r="O4965" s="360">
        <v>0</v>
      </c>
      <c r="P4965" s="344">
        <v>10.14</v>
      </c>
      <c r="Q4965" s="360">
        <v>0</v>
      </c>
      <c r="R4965" s="344">
        <v>10.88</v>
      </c>
    </row>
    <row r="4966" spans="1:18">
      <c r="A4966" s="296">
        <v>4915777</v>
      </c>
      <c r="B4966" s="343" t="s">
        <v>4996</v>
      </c>
      <c r="C4966" s="296" t="s">
        <v>105</v>
      </c>
      <c r="D4966" s="344">
        <v>14.54</v>
      </c>
      <c r="E4966" s="360">
        <v>0</v>
      </c>
      <c r="F4966" s="344">
        <v>12.29</v>
      </c>
      <c r="G4966" s="360">
        <v>0</v>
      </c>
      <c r="H4966" s="344">
        <v>13.24</v>
      </c>
      <c r="I4966" s="360">
        <v>0</v>
      </c>
      <c r="J4966" s="344">
        <v>11.52</v>
      </c>
      <c r="K4966" s="360">
        <v>0</v>
      </c>
      <c r="L4966" s="344">
        <v>12.39</v>
      </c>
      <c r="M4966" s="360">
        <v>0</v>
      </c>
      <c r="N4966" s="344">
        <v>12.54</v>
      </c>
      <c r="O4966" s="360">
        <v>0</v>
      </c>
      <c r="P4966" s="344">
        <v>13.9</v>
      </c>
      <c r="Q4966" s="360">
        <v>0</v>
      </c>
      <c r="R4966" s="344">
        <v>14.94</v>
      </c>
    </row>
    <row r="4967" spans="1:18">
      <c r="A4967" s="296">
        <v>4915618</v>
      </c>
      <c r="B4967" s="343" t="s">
        <v>4997</v>
      </c>
      <c r="C4967" s="296" t="s">
        <v>1461</v>
      </c>
      <c r="D4967" s="344">
        <v>4.17</v>
      </c>
      <c r="E4967" s="360">
        <v>0</v>
      </c>
      <c r="F4967" s="344">
        <v>16.5</v>
      </c>
      <c r="G4967" s="360">
        <v>0</v>
      </c>
      <c r="H4967" s="344">
        <v>17.82</v>
      </c>
      <c r="I4967" s="360">
        <v>0</v>
      </c>
      <c r="J4967" s="344">
        <v>15.57</v>
      </c>
      <c r="K4967" s="360">
        <v>0</v>
      </c>
      <c r="L4967" s="344">
        <v>16.760000000000002</v>
      </c>
      <c r="M4967" s="360">
        <v>0</v>
      </c>
      <c r="N4967" s="344">
        <v>16.91</v>
      </c>
      <c r="O4967" s="360">
        <v>0</v>
      </c>
      <c r="P4967" s="344">
        <v>18.73</v>
      </c>
      <c r="Q4967" s="360">
        <v>0</v>
      </c>
      <c r="R4967" s="344">
        <v>20.059999999999999</v>
      </c>
    </row>
    <row r="4968" spans="1:18">
      <c r="A4968" s="296">
        <v>4915774</v>
      </c>
      <c r="B4968" s="343" t="s">
        <v>4998</v>
      </c>
      <c r="C4968" s="296" t="s">
        <v>222</v>
      </c>
      <c r="D4968" s="344">
        <v>24.23</v>
      </c>
      <c r="E4968" s="360">
        <v>0</v>
      </c>
      <c r="F4968" s="344">
        <v>38.76</v>
      </c>
      <c r="G4968" s="360">
        <v>0</v>
      </c>
      <c r="H4968" s="344">
        <v>41.14</v>
      </c>
      <c r="I4968" s="360">
        <v>0</v>
      </c>
      <c r="J4968" s="344">
        <v>35.340000000000003</v>
      </c>
      <c r="K4968" s="360">
        <v>0</v>
      </c>
      <c r="L4968" s="344">
        <v>37.21</v>
      </c>
      <c r="M4968" s="360">
        <v>0</v>
      </c>
      <c r="N4968" s="344">
        <v>38.549999999999997</v>
      </c>
      <c r="O4968" s="360">
        <v>0</v>
      </c>
      <c r="P4968" s="344">
        <v>43.56</v>
      </c>
      <c r="Q4968" s="360">
        <v>0</v>
      </c>
      <c r="R4968" s="344">
        <v>47.55</v>
      </c>
    </row>
    <row r="4969" spans="1:18">
      <c r="A4969" s="296">
        <v>4915719</v>
      </c>
      <c r="B4969" s="343" t="s">
        <v>4999</v>
      </c>
      <c r="C4969" s="296" t="s">
        <v>1461</v>
      </c>
      <c r="D4969" s="344">
        <v>34.700000000000003</v>
      </c>
      <c r="E4969" s="360">
        <v>0</v>
      </c>
      <c r="F4969" s="344">
        <v>81.510000000000005</v>
      </c>
      <c r="G4969" s="360">
        <v>0</v>
      </c>
      <c r="H4969" s="344">
        <v>85.96</v>
      </c>
      <c r="I4969" s="360">
        <v>0</v>
      </c>
      <c r="J4969" s="344">
        <v>73.34</v>
      </c>
      <c r="K4969" s="360">
        <v>0</v>
      </c>
      <c r="L4969" s="344">
        <v>76.45</v>
      </c>
      <c r="M4969" s="360">
        <v>0</v>
      </c>
      <c r="N4969" s="344">
        <v>80.12</v>
      </c>
      <c r="O4969" s="360">
        <v>0</v>
      </c>
      <c r="P4969" s="344">
        <v>91.27</v>
      </c>
      <c r="Q4969" s="360">
        <v>0</v>
      </c>
      <c r="R4969" s="344">
        <v>100.36</v>
      </c>
    </row>
    <row r="4970" spans="1:18">
      <c r="A4970" s="296">
        <v>4915611</v>
      </c>
      <c r="B4970" s="343" t="s">
        <v>5000</v>
      </c>
      <c r="C4970" s="296" t="s">
        <v>222</v>
      </c>
      <c r="D4970" s="344">
        <v>10.55</v>
      </c>
      <c r="E4970" s="360">
        <v>0</v>
      </c>
      <c r="F4970" s="344">
        <v>100.95</v>
      </c>
      <c r="G4970" s="360">
        <v>0</v>
      </c>
      <c r="H4970" s="344">
        <v>106.46</v>
      </c>
      <c r="I4970" s="360">
        <v>0</v>
      </c>
      <c r="J4970" s="344">
        <v>90.87</v>
      </c>
      <c r="K4970" s="360">
        <v>0</v>
      </c>
      <c r="L4970" s="344">
        <v>94.74</v>
      </c>
      <c r="M4970" s="360">
        <v>0</v>
      </c>
      <c r="N4970" s="344">
        <v>99.25</v>
      </c>
      <c r="O4970" s="360">
        <v>0</v>
      </c>
      <c r="P4970" s="344">
        <v>113.05</v>
      </c>
      <c r="Q4970" s="360">
        <v>0</v>
      </c>
      <c r="R4970" s="344">
        <v>124.27</v>
      </c>
    </row>
    <row r="4971" spans="1:18">
      <c r="A4971" s="296">
        <v>4915733</v>
      </c>
      <c r="B4971" s="343" t="s">
        <v>5001</v>
      </c>
      <c r="C4971" s="296" t="s">
        <v>222</v>
      </c>
      <c r="D4971" s="344">
        <v>40.21</v>
      </c>
      <c r="E4971" s="360">
        <v>0.93769999999999998</v>
      </c>
      <c r="F4971" s="344">
        <v>404.68</v>
      </c>
      <c r="G4971" s="360">
        <v>0.93979999999999997</v>
      </c>
      <c r="H4971" s="344">
        <v>407.1</v>
      </c>
      <c r="I4971" s="360">
        <v>0.93420000000000003</v>
      </c>
      <c r="J4971" s="344">
        <v>403.09</v>
      </c>
      <c r="K4971" s="360">
        <v>0.94350000000000001</v>
      </c>
      <c r="L4971" s="344">
        <v>407.4</v>
      </c>
      <c r="M4971" s="360">
        <v>0.9335</v>
      </c>
      <c r="N4971" s="344">
        <v>405.77</v>
      </c>
      <c r="O4971" s="360">
        <v>0.93730000000000002</v>
      </c>
      <c r="P4971" s="344">
        <v>676.64</v>
      </c>
      <c r="Q4971" s="360">
        <v>0</v>
      </c>
      <c r="R4971" s="344">
        <v>408.26</v>
      </c>
    </row>
    <row r="4972" spans="1:18">
      <c r="A4972" s="296">
        <v>4915734</v>
      </c>
      <c r="B4972" s="343" t="s">
        <v>5002</v>
      </c>
      <c r="C4972" s="296" t="s">
        <v>222</v>
      </c>
      <c r="D4972" s="344">
        <v>12.06</v>
      </c>
      <c r="E4972" s="360">
        <v>0</v>
      </c>
      <c r="F4972" s="344">
        <v>6.23</v>
      </c>
      <c r="G4972" s="360">
        <v>0</v>
      </c>
      <c r="H4972" s="344">
        <v>6.74</v>
      </c>
      <c r="I4972" s="360">
        <v>0</v>
      </c>
      <c r="J4972" s="344">
        <v>5.91</v>
      </c>
      <c r="K4972" s="360">
        <v>0</v>
      </c>
      <c r="L4972" s="344">
        <v>6.28</v>
      </c>
      <c r="M4972" s="360">
        <v>0</v>
      </c>
      <c r="N4972" s="344">
        <v>6.39</v>
      </c>
      <c r="O4972" s="360">
        <v>0</v>
      </c>
      <c r="P4972" s="344">
        <v>7.13</v>
      </c>
      <c r="Q4972" s="360">
        <v>0</v>
      </c>
      <c r="R4972" s="344">
        <v>7.65</v>
      </c>
    </row>
    <row r="4973" spans="1:18">
      <c r="A4973" s="296">
        <v>4915727</v>
      </c>
      <c r="B4973" s="343" t="s">
        <v>5003</v>
      </c>
      <c r="C4973" s="296" t="s">
        <v>105</v>
      </c>
      <c r="D4973" s="344">
        <v>10.88</v>
      </c>
      <c r="E4973" s="360">
        <v>0</v>
      </c>
      <c r="F4973" s="344">
        <v>9.39</v>
      </c>
      <c r="G4973" s="360">
        <v>0</v>
      </c>
      <c r="H4973" s="344">
        <v>10.09</v>
      </c>
      <c r="I4973" s="360">
        <v>0</v>
      </c>
      <c r="J4973" s="344">
        <v>8.81</v>
      </c>
      <c r="K4973" s="360">
        <v>0</v>
      </c>
      <c r="L4973" s="344">
        <v>9.32</v>
      </c>
      <c r="M4973" s="360">
        <v>0</v>
      </c>
      <c r="N4973" s="344">
        <v>9.52</v>
      </c>
      <c r="O4973" s="360">
        <v>0</v>
      </c>
      <c r="P4973" s="344">
        <v>10.7</v>
      </c>
      <c r="Q4973" s="360">
        <v>0</v>
      </c>
      <c r="R4973" s="344">
        <v>11.53</v>
      </c>
    </row>
    <row r="4974" spans="1:18">
      <c r="A4974" s="296">
        <v>4915726</v>
      </c>
      <c r="B4974" s="343" t="s">
        <v>5004</v>
      </c>
      <c r="C4974" s="296" t="s">
        <v>105</v>
      </c>
      <c r="D4974" s="344">
        <v>24.53</v>
      </c>
      <c r="E4974" s="360">
        <v>0</v>
      </c>
      <c r="F4974" s="344">
        <v>19.93</v>
      </c>
      <c r="G4974" s="360">
        <v>0</v>
      </c>
      <c r="H4974" s="344">
        <v>21.33</v>
      </c>
      <c r="I4974" s="360">
        <v>0</v>
      </c>
      <c r="J4974" s="344">
        <v>18.57</v>
      </c>
      <c r="K4974" s="360">
        <v>0</v>
      </c>
      <c r="L4974" s="344">
        <v>19.559999999999999</v>
      </c>
      <c r="M4974" s="360">
        <v>0</v>
      </c>
      <c r="N4974" s="344">
        <v>20.100000000000001</v>
      </c>
      <c r="O4974" s="360">
        <v>0</v>
      </c>
      <c r="P4974" s="344">
        <v>22.66</v>
      </c>
      <c r="Q4974" s="360">
        <v>0</v>
      </c>
      <c r="R4974" s="344">
        <v>24.51</v>
      </c>
    </row>
    <row r="4975" spans="1:18">
      <c r="A4975" s="296">
        <v>4915594</v>
      </c>
      <c r="B4975" s="343" t="s">
        <v>5005</v>
      </c>
      <c r="C4975" s="296" t="s">
        <v>105</v>
      </c>
      <c r="D4975" s="344">
        <v>22.87</v>
      </c>
      <c r="E4975" s="360">
        <v>0</v>
      </c>
      <c r="F4975" s="344">
        <v>93.97</v>
      </c>
      <c r="G4975" s="360">
        <v>0.81279999999999997</v>
      </c>
      <c r="H4975" s="344">
        <v>95.54</v>
      </c>
      <c r="I4975" s="360">
        <v>0.79949999999999999</v>
      </c>
      <c r="J4975" s="344">
        <v>92.94</v>
      </c>
      <c r="K4975" s="360">
        <v>0.82179999999999997</v>
      </c>
      <c r="L4975" s="344">
        <v>83.81</v>
      </c>
      <c r="M4975" s="360">
        <v>0</v>
      </c>
      <c r="N4975" s="344">
        <v>94.83</v>
      </c>
      <c r="O4975" s="360">
        <v>0.8054</v>
      </c>
      <c r="P4975" s="344">
        <v>95.58</v>
      </c>
      <c r="Q4975" s="360">
        <v>0.79910000000000003</v>
      </c>
      <c r="R4975" s="344">
        <v>96.66</v>
      </c>
    </row>
    <row r="4976" spans="1:18">
      <c r="A4976" s="296">
        <v>4915729</v>
      </c>
      <c r="B4976" s="343" t="s">
        <v>5006</v>
      </c>
      <c r="C4976" s="296" t="s">
        <v>105</v>
      </c>
      <c r="D4976" s="344">
        <v>19.100000000000001</v>
      </c>
      <c r="E4976" s="360">
        <v>0</v>
      </c>
      <c r="F4976" s="344">
        <v>135.68</v>
      </c>
      <c r="G4976" s="360">
        <v>0.85770000000000002</v>
      </c>
      <c r="H4976" s="344">
        <v>137.38</v>
      </c>
      <c r="I4976" s="360">
        <v>0.84709999999999996</v>
      </c>
      <c r="J4976" s="344">
        <v>134.55000000000001</v>
      </c>
      <c r="K4976" s="360">
        <v>0.8649</v>
      </c>
      <c r="L4976" s="344">
        <v>119.37</v>
      </c>
      <c r="M4976" s="360">
        <v>0</v>
      </c>
      <c r="N4976" s="344">
        <v>136.62</v>
      </c>
      <c r="O4976" s="360">
        <v>0.8518</v>
      </c>
      <c r="P4976" s="344">
        <v>137.44</v>
      </c>
      <c r="Q4976" s="360">
        <v>0.84670000000000001</v>
      </c>
      <c r="R4976" s="344">
        <v>138.63</v>
      </c>
    </row>
    <row r="4977" spans="1:18">
      <c r="A4977" s="296">
        <v>4915596</v>
      </c>
      <c r="B4977" s="343" t="s">
        <v>5007</v>
      </c>
      <c r="C4977" s="296" t="s">
        <v>105</v>
      </c>
      <c r="D4977" s="344">
        <v>18.39</v>
      </c>
      <c r="E4977" s="360">
        <v>0</v>
      </c>
      <c r="F4977" s="344">
        <v>137.07</v>
      </c>
      <c r="G4977" s="360">
        <v>0.84899999999999998</v>
      </c>
      <c r="H4977" s="344">
        <v>138.9</v>
      </c>
      <c r="I4977" s="360">
        <v>0.83779999999999999</v>
      </c>
      <c r="J4977" s="344">
        <v>135.86000000000001</v>
      </c>
      <c r="K4977" s="360">
        <v>0.85650000000000004</v>
      </c>
      <c r="L4977" s="344">
        <v>120.92</v>
      </c>
      <c r="M4977" s="360">
        <v>0</v>
      </c>
      <c r="N4977" s="344">
        <v>138.07</v>
      </c>
      <c r="O4977" s="360">
        <v>0.84279999999999999</v>
      </c>
      <c r="P4977" s="344">
        <v>138.97999999999999</v>
      </c>
      <c r="Q4977" s="360">
        <v>0.83730000000000004</v>
      </c>
      <c r="R4977" s="344">
        <v>140.22</v>
      </c>
    </row>
    <row r="4978" spans="1:18">
      <c r="A4978" s="296">
        <v>4915732</v>
      </c>
      <c r="B4978" s="343" t="s">
        <v>5008</v>
      </c>
      <c r="C4978" s="296" t="s">
        <v>105</v>
      </c>
      <c r="D4978" s="344">
        <v>8.3800000000000008</v>
      </c>
      <c r="E4978" s="360">
        <v>0</v>
      </c>
      <c r="F4978" s="344">
        <v>10.86</v>
      </c>
      <c r="G4978" s="360">
        <v>0</v>
      </c>
      <c r="H4978" s="344">
        <v>11.67</v>
      </c>
      <c r="I4978" s="360">
        <v>0</v>
      </c>
      <c r="J4978" s="344">
        <v>10.19</v>
      </c>
      <c r="K4978" s="360">
        <v>0</v>
      </c>
      <c r="L4978" s="344">
        <v>10.75</v>
      </c>
      <c r="M4978" s="360">
        <v>0</v>
      </c>
      <c r="N4978" s="344">
        <v>11.03</v>
      </c>
      <c r="O4978" s="360">
        <v>0</v>
      </c>
      <c r="P4978" s="344">
        <v>12.37</v>
      </c>
      <c r="Q4978" s="360">
        <v>0</v>
      </c>
      <c r="R4978" s="344">
        <v>13.35</v>
      </c>
    </row>
    <row r="4979" spans="1:18">
      <c r="A4979" s="296">
        <v>4915731</v>
      </c>
      <c r="B4979" s="343" t="s">
        <v>5009</v>
      </c>
      <c r="C4979" s="296" t="s">
        <v>105</v>
      </c>
      <c r="D4979" s="344">
        <v>21.13</v>
      </c>
      <c r="E4979" s="360">
        <v>0.72799999999999998</v>
      </c>
      <c r="F4979" s="344">
        <v>77.989999999999995</v>
      </c>
      <c r="G4979" s="360">
        <v>0.73540000000000005</v>
      </c>
      <c r="H4979" s="344">
        <v>80.05</v>
      </c>
      <c r="I4979" s="360">
        <v>0.71640000000000004</v>
      </c>
      <c r="J4979" s="344">
        <v>76.650000000000006</v>
      </c>
      <c r="K4979" s="360">
        <v>0.74819999999999998</v>
      </c>
      <c r="L4979" s="344">
        <v>80.3</v>
      </c>
      <c r="M4979" s="360">
        <v>0.71419999999999995</v>
      </c>
      <c r="N4979" s="344">
        <v>78.92</v>
      </c>
      <c r="O4979" s="360">
        <v>0.72670000000000001</v>
      </c>
      <c r="P4979" s="344">
        <v>120.55</v>
      </c>
      <c r="Q4979" s="360">
        <v>0</v>
      </c>
      <c r="R4979" s="344">
        <v>81.040000000000006</v>
      </c>
    </row>
    <row r="4980" spans="1:18">
      <c r="A4980" s="296">
        <v>4915725</v>
      </c>
      <c r="B4980" s="343" t="s">
        <v>5010</v>
      </c>
      <c r="C4980" s="296" t="s">
        <v>105</v>
      </c>
      <c r="D4980" s="344">
        <v>29.76</v>
      </c>
      <c r="E4980" s="360">
        <v>0.88580000000000003</v>
      </c>
      <c r="F4980" s="344">
        <v>194.84</v>
      </c>
      <c r="G4980" s="360">
        <v>0.88949999999999996</v>
      </c>
      <c r="H4980" s="344">
        <v>196.99</v>
      </c>
      <c r="I4980" s="360">
        <v>0.87980000000000003</v>
      </c>
      <c r="J4980" s="344">
        <v>193.44</v>
      </c>
      <c r="K4980" s="360">
        <v>0.89590000000000003</v>
      </c>
      <c r="L4980" s="344">
        <v>197.24</v>
      </c>
      <c r="M4980" s="360">
        <v>0.87870000000000004</v>
      </c>
      <c r="N4980" s="344">
        <v>195.82</v>
      </c>
      <c r="O4980" s="360">
        <v>0.88500000000000001</v>
      </c>
      <c r="P4980" s="344">
        <v>319.74</v>
      </c>
      <c r="Q4980" s="360">
        <v>0</v>
      </c>
      <c r="R4980" s="344">
        <v>198.02</v>
      </c>
    </row>
    <row r="4981" spans="1:18">
      <c r="A4981" s="296">
        <v>4915593</v>
      </c>
      <c r="B4981" s="343" t="s">
        <v>5011</v>
      </c>
      <c r="C4981" s="296" t="s">
        <v>105</v>
      </c>
      <c r="D4981" s="344">
        <v>28.1</v>
      </c>
      <c r="E4981" s="360">
        <v>0.91830000000000001</v>
      </c>
      <c r="F4981" s="344">
        <v>284.86</v>
      </c>
      <c r="G4981" s="360">
        <v>0.92100000000000004</v>
      </c>
      <c r="H4981" s="344">
        <v>287.08999999999997</v>
      </c>
      <c r="I4981" s="360">
        <v>0.91390000000000005</v>
      </c>
      <c r="J4981" s="344">
        <v>283.39</v>
      </c>
      <c r="K4981" s="360">
        <v>0.92579999999999996</v>
      </c>
      <c r="L4981" s="344">
        <v>287.36</v>
      </c>
      <c r="M4981" s="360">
        <v>0.91300000000000003</v>
      </c>
      <c r="N4981" s="344">
        <v>285.87</v>
      </c>
      <c r="O4981" s="360">
        <v>0.91779999999999995</v>
      </c>
      <c r="P4981" s="344">
        <v>472.96</v>
      </c>
      <c r="Q4981" s="360">
        <v>0</v>
      </c>
      <c r="R4981" s="344">
        <v>288.17</v>
      </c>
    </row>
    <row r="4982" spans="1:18">
      <c r="A4982" s="296">
        <v>4915728</v>
      </c>
      <c r="B4982" s="343" t="s">
        <v>5012</v>
      </c>
      <c r="C4982" s="296" t="s">
        <v>105</v>
      </c>
      <c r="D4982" s="344">
        <v>29.56</v>
      </c>
      <c r="E4982" s="360">
        <v>0</v>
      </c>
      <c r="F4982" s="344">
        <v>3.57</v>
      </c>
      <c r="G4982" s="360">
        <v>0</v>
      </c>
      <c r="H4982" s="344">
        <v>3.93</v>
      </c>
      <c r="I4982" s="360">
        <v>0</v>
      </c>
      <c r="J4982" s="344">
        <v>3.51</v>
      </c>
      <c r="K4982" s="360">
        <v>0</v>
      </c>
      <c r="L4982" s="344">
        <v>3.83</v>
      </c>
      <c r="M4982" s="360">
        <v>0</v>
      </c>
      <c r="N4982" s="344">
        <v>3.79</v>
      </c>
      <c r="O4982" s="360">
        <v>0</v>
      </c>
      <c r="P4982" s="344">
        <v>4.1500000000000004</v>
      </c>
      <c r="Q4982" s="360">
        <v>0</v>
      </c>
      <c r="R4982" s="344">
        <v>4.3499999999999996</v>
      </c>
    </row>
    <row r="4983" spans="1:18">
      <c r="A4983" s="296">
        <v>4915595</v>
      </c>
      <c r="B4983" s="343" t="s">
        <v>5013</v>
      </c>
      <c r="C4983" s="296" t="s">
        <v>105</v>
      </c>
      <c r="D4983" s="344">
        <v>28.85</v>
      </c>
      <c r="E4983" s="360">
        <v>0</v>
      </c>
      <c r="F4983" s="344">
        <v>5.6</v>
      </c>
      <c r="G4983" s="360">
        <v>0</v>
      </c>
      <c r="H4983" s="344">
        <v>6.13</v>
      </c>
      <c r="I4983" s="360">
        <v>0</v>
      </c>
      <c r="J4983" s="344">
        <v>5.42</v>
      </c>
      <c r="K4983" s="360">
        <v>0</v>
      </c>
      <c r="L4983" s="344">
        <v>5.82</v>
      </c>
      <c r="M4983" s="360">
        <v>0</v>
      </c>
      <c r="N4983" s="344">
        <v>5.85</v>
      </c>
      <c r="O4983" s="360">
        <v>0</v>
      </c>
      <c r="P4983" s="344">
        <v>6.47</v>
      </c>
      <c r="Q4983" s="360">
        <v>0</v>
      </c>
      <c r="R4983" s="344">
        <v>6.86</v>
      </c>
    </row>
    <row r="4984" spans="1:18">
      <c r="A4984" s="296">
        <v>4915730</v>
      </c>
      <c r="B4984" s="343" t="s">
        <v>5014</v>
      </c>
      <c r="C4984" s="296" t="s">
        <v>105</v>
      </c>
      <c r="D4984" s="344">
        <v>28.67</v>
      </c>
      <c r="E4984" s="360">
        <v>0</v>
      </c>
      <c r="F4984" s="344">
        <v>231.83</v>
      </c>
      <c r="G4984" s="360">
        <v>0.83440000000000003</v>
      </c>
      <c r="H4984" s="344">
        <v>223.7</v>
      </c>
      <c r="I4984" s="360">
        <v>0</v>
      </c>
      <c r="J4984" s="344">
        <v>234.31</v>
      </c>
      <c r="K4984" s="360">
        <v>0.82550000000000001</v>
      </c>
      <c r="L4984" s="344">
        <v>228.16</v>
      </c>
      <c r="M4984" s="360">
        <v>0</v>
      </c>
      <c r="N4984" s="344">
        <v>238.24</v>
      </c>
      <c r="O4984" s="360">
        <v>0</v>
      </c>
      <c r="P4984" s="344">
        <v>237.43</v>
      </c>
      <c r="Q4984" s="360">
        <v>0</v>
      </c>
      <c r="R4984" s="344">
        <v>256.08999999999997</v>
      </c>
    </row>
    <row r="4985" spans="1:18">
      <c r="A4985" s="296">
        <v>4915598</v>
      </c>
      <c r="B4985" s="343" t="s">
        <v>5015</v>
      </c>
      <c r="C4985" s="296" t="s">
        <v>1461</v>
      </c>
      <c r="D4985" s="344">
        <v>0.1</v>
      </c>
      <c r="E4985" s="360">
        <v>0</v>
      </c>
      <c r="F4985" s="344">
        <v>6.4</v>
      </c>
      <c r="G4985" s="360">
        <v>0.39219999999999999</v>
      </c>
      <c r="H4985" s="344">
        <v>6.75</v>
      </c>
      <c r="I4985" s="360">
        <v>0</v>
      </c>
      <c r="J4985" s="344">
        <v>6.76</v>
      </c>
      <c r="K4985" s="360">
        <v>0.37130000000000002</v>
      </c>
      <c r="L4985" s="344">
        <v>6.78</v>
      </c>
      <c r="M4985" s="360">
        <v>0</v>
      </c>
      <c r="N4985" s="344">
        <v>6.91</v>
      </c>
      <c r="O4985" s="360">
        <v>0</v>
      </c>
      <c r="P4985" s="344">
        <v>7.31</v>
      </c>
      <c r="Q4985" s="360">
        <v>0</v>
      </c>
      <c r="R4985" s="344">
        <v>7.62</v>
      </c>
    </row>
    <row r="4986" spans="1:18">
      <c r="A4986" s="296">
        <v>4915748</v>
      </c>
      <c r="B4986" s="343" t="s">
        <v>5016</v>
      </c>
      <c r="C4986" s="296" t="s">
        <v>1461</v>
      </c>
      <c r="D4986" s="344">
        <v>236.39</v>
      </c>
      <c r="E4986" s="360">
        <v>0</v>
      </c>
      <c r="F4986" s="344">
        <v>10.65</v>
      </c>
      <c r="G4986" s="360">
        <v>0.52390000000000003</v>
      </c>
      <c r="H4986" s="344">
        <v>10.95</v>
      </c>
      <c r="I4986" s="360">
        <v>0</v>
      </c>
      <c r="J4986" s="344">
        <v>11.11</v>
      </c>
      <c r="K4986" s="360">
        <v>0.50229999999999997</v>
      </c>
      <c r="L4986" s="344">
        <v>11.06</v>
      </c>
      <c r="M4986" s="360">
        <v>0</v>
      </c>
      <c r="N4986" s="344">
        <v>11.35</v>
      </c>
      <c r="O4986" s="360">
        <v>0</v>
      </c>
      <c r="P4986" s="344">
        <v>11.82</v>
      </c>
      <c r="Q4986" s="360">
        <v>0</v>
      </c>
      <c r="R4986" s="344">
        <v>12.42</v>
      </c>
    </row>
    <row r="4987" spans="1:18">
      <c r="A4987" s="296">
        <v>4915608</v>
      </c>
      <c r="B4987" s="343" t="s">
        <v>5017</v>
      </c>
      <c r="C4987" s="296" t="s">
        <v>1461</v>
      </c>
      <c r="D4987" s="344">
        <v>2.65</v>
      </c>
      <c r="E4987" s="360">
        <v>0</v>
      </c>
      <c r="F4987" s="344">
        <v>18.89</v>
      </c>
      <c r="G4987" s="360">
        <v>0.65849999999999997</v>
      </c>
      <c r="H4987" s="344">
        <v>18.899999999999999</v>
      </c>
      <c r="I4987" s="360">
        <v>0</v>
      </c>
      <c r="J4987" s="344">
        <v>19.46</v>
      </c>
      <c r="K4987" s="360">
        <v>0.63929999999999998</v>
      </c>
      <c r="L4987" s="344">
        <v>19.16</v>
      </c>
      <c r="M4987" s="360">
        <v>0</v>
      </c>
      <c r="N4987" s="344">
        <v>19.82</v>
      </c>
      <c r="O4987" s="360">
        <v>0</v>
      </c>
      <c r="P4987" s="344">
        <v>20.29</v>
      </c>
      <c r="Q4987" s="360">
        <v>0</v>
      </c>
      <c r="R4987" s="344">
        <v>21.54</v>
      </c>
    </row>
    <row r="4988" spans="1:18">
      <c r="A4988" s="296">
        <v>4915613</v>
      </c>
      <c r="B4988" s="343" t="s">
        <v>5018</v>
      </c>
      <c r="C4988" s="296" t="s">
        <v>1461</v>
      </c>
      <c r="D4988" s="344">
        <v>0.17</v>
      </c>
      <c r="E4988" s="360">
        <v>0</v>
      </c>
      <c r="F4988" s="344">
        <v>25.18</v>
      </c>
      <c r="G4988" s="360">
        <v>0.6835</v>
      </c>
      <c r="H4988" s="344">
        <v>25.06</v>
      </c>
      <c r="I4988" s="360">
        <v>0</v>
      </c>
      <c r="J4988" s="344">
        <v>25.87</v>
      </c>
      <c r="K4988" s="360">
        <v>0.66520000000000001</v>
      </c>
      <c r="L4988" s="344">
        <v>25.45</v>
      </c>
      <c r="M4988" s="360">
        <v>0</v>
      </c>
      <c r="N4988" s="344">
        <v>26.33</v>
      </c>
      <c r="O4988" s="360">
        <v>0</v>
      </c>
      <c r="P4988" s="344">
        <v>26.84</v>
      </c>
      <c r="Q4988" s="360">
        <v>0</v>
      </c>
      <c r="R4988" s="344">
        <v>28.58</v>
      </c>
    </row>
    <row r="4989" spans="1:18">
      <c r="A4989" s="296">
        <v>4915692</v>
      </c>
      <c r="B4989" s="343" t="s">
        <v>5019</v>
      </c>
      <c r="C4989" s="296" t="s">
        <v>222</v>
      </c>
      <c r="D4989" s="344">
        <v>373.36</v>
      </c>
      <c r="E4989" s="360">
        <v>0</v>
      </c>
      <c r="F4989" s="344">
        <v>44.89</v>
      </c>
      <c r="G4989" s="360">
        <v>0.7601</v>
      </c>
      <c r="H4989" s="344">
        <v>43.98</v>
      </c>
      <c r="I4989" s="360">
        <v>0</v>
      </c>
      <c r="J4989" s="344">
        <v>45.68</v>
      </c>
      <c r="K4989" s="360">
        <v>0.74690000000000001</v>
      </c>
      <c r="L4989" s="344">
        <v>44.75</v>
      </c>
      <c r="M4989" s="360">
        <v>0</v>
      </c>
      <c r="N4989" s="344">
        <v>46.51</v>
      </c>
      <c r="O4989" s="360">
        <v>0</v>
      </c>
      <c r="P4989" s="344">
        <v>46.86</v>
      </c>
      <c r="Q4989" s="360">
        <v>0</v>
      </c>
      <c r="R4989" s="344">
        <v>50.22</v>
      </c>
    </row>
    <row r="4990" spans="1:18">
      <c r="A4990" s="296">
        <v>4915746</v>
      </c>
      <c r="B4990" s="343" t="s">
        <v>5020</v>
      </c>
      <c r="C4990" s="296" t="s">
        <v>222</v>
      </c>
      <c r="D4990" s="344">
        <v>288.45999999999998</v>
      </c>
      <c r="E4990" s="360">
        <v>0</v>
      </c>
      <c r="F4990" s="344">
        <v>160.22999999999999</v>
      </c>
      <c r="G4990" s="360">
        <v>0.90380000000000005</v>
      </c>
      <c r="H4990" s="344">
        <v>152.41999999999999</v>
      </c>
      <c r="I4990" s="360">
        <v>0</v>
      </c>
      <c r="J4990" s="344">
        <v>161.01</v>
      </c>
      <c r="K4990" s="360">
        <v>0.89939999999999998</v>
      </c>
      <c r="L4990" s="344">
        <v>155.81</v>
      </c>
      <c r="M4990" s="360">
        <v>0</v>
      </c>
      <c r="N4990" s="344">
        <v>163.46</v>
      </c>
      <c r="O4990" s="360">
        <v>0</v>
      </c>
      <c r="P4990" s="344">
        <v>161.29</v>
      </c>
      <c r="Q4990" s="360">
        <v>0</v>
      </c>
      <c r="R4990" s="344">
        <v>174.97</v>
      </c>
    </row>
    <row r="4991" spans="1:18">
      <c r="A4991" s="296">
        <v>4915630</v>
      </c>
      <c r="B4991" s="343" t="s">
        <v>5021</v>
      </c>
      <c r="C4991" s="296" t="s">
        <v>222</v>
      </c>
      <c r="D4991" s="344">
        <v>373.36</v>
      </c>
      <c r="E4991" s="360">
        <v>0</v>
      </c>
      <c r="F4991" s="344">
        <v>189.96</v>
      </c>
      <c r="G4991" s="360">
        <v>0.87570000000000003</v>
      </c>
      <c r="H4991" s="344">
        <v>181.77</v>
      </c>
      <c r="I4991" s="360">
        <v>0</v>
      </c>
      <c r="J4991" s="344">
        <v>191.4</v>
      </c>
      <c r="K4991" s="360">
        <v>0.86909999999999998</v>
      </c>
      <c r="L4991" s="344">
        <v>185.63</v>
      </c>
      <c r="M4991" s="360">
        <v>0</v>
      </c>
      <c r="N4991" s="344">
        <v>194.41</v>
      </c>
      <c r="O4991" s="360">
        <v>0</v>
      </c>
      <c r="P4991" s="344">
        <v>192.64</v>
      </c>
      <c r="Q4991" s="360">
        <v>0</v>
      </c>
      <c r="R4991" s="344">
        <v>208.46</v>
      </c>
    </row>
    <row r="4992" spans="1:18">
      <c r="A4992" s="296">
        <v>4915631</v>
      </c>
      <c r="B4992" s="343" t="s">
        <v>5022</v>
      </c>
      <c r="C4992" s="296" t="s">
        <v>222</v>
      </c>
      <c r="D4992" s="344">
        <v>288.45999999999998</v>
      </c>
      <c r="E4992" s="360">
        <v>0</v>
      </c>
      <c r="F4992" s="344">
        <v>55.42</v>
      </c>
      <c r="G4992" s="360">
        <v>0.70750000000000002</v>
      </c>
      <c r="H4992" s="344">
        <v>56.86</v>
      </c>
      <c r="I4992" s="360">
        <v>0.68959999999999999</v>
      </c>
      <c r="J4992" s="344">
        <v>54.46</v>
      </c>
      <c r="K4992" s="360">
        <v>0.72</v>
      </c>
      <c r="L4992" s="344">
        <v>50.99</v>
      </c>
      <c r="M4992" s="360">
        <v>0</v>
      </c>
      <c r="N4992" s="344">
        <v>56.19</v>
      </c>
      <c r="O4992" s="360">
        <v>0.69779999999999998</v>
      </c>
      <c r="P4992" s="344">
        <v>56.91</v>
      </c>
      <c r="Q4992" s="360">
        <v>0.68899999999999995</v>
      </c>
      <c r="R4992" s="344">
        <v>57.89</v>
      </c>
    </row>
    <row r="4993" spans="1:18">
      <c r="A4993" s="296">
        <v>4915785</v>
      </c>
      <c r="B4993" s="343" t="s">
        <v>5023</v>
      </c>
      <c r="C4993" s="296" t="s">
        <v>4394</v>
      </c>
      <c r="D4993" s="344">
        <v>380.29</v>
      </c>
      <c r="E4993" s="360">
        <v>0</v>
      </c>
      <c r="F4993" s="344">
        <v>90.52</v>
      </c>
      <c r="G4993" s="360">
        <v>0.79020000000000001</v>
      </c>
      <c r="H4993" s="344">
        <v>92.19</v>
      </c>
      <c r="I4993" s="360">
        <v>0.77590000000000003</v>
      </c>
      <c r="J4993" s="344">
        <v>89.41</v>
      </c>
      <c r="K4993" s="360">
        <v>0.8</v>
      </c>
      <c r="L4993" s="344">
        <v>81.290000000000006</v>
      </c>
      <c r="M4993" s="360">
        <v>0</v>
      </c>
      <c r="N4993" s="344">
        <v>91.44</v>
      </c>
      <c r="O4993" s="360">
        <v>0.7823</v>
      </c>
      <c r="P4993" s="344">
        <v>92.26</v>
      </c>
      <c r="Q4993" s="360">
        <v>0.77529999999999999</v>
      </c>
      <c r="R4993" s="344">
        <v>93.42</v>
      </c>
    </row>
    <row r="4994" spans="1:18">
      <c r="A4994" s="296">
        <v>4915786</v>
      </c>
      <c r="B4994" s="343" t="s">
        <v>5024</v>
      </c>
      <c r="C4994" s="296" t="s">
        <v>4394</v>
      </c>
      <c r="D4994" s="344">
        <v>168.5</v>
      </c>
      <c r="E4994" s="360">
        <v>0</v>
      </c>
      <c r="F4994" s="344">
        <v>130.31</v>
      </c>
      <c r="G4994" s="360">
        <v>0.82809999999999995</v>
      </c>
      <c r="H4994" s="344">
        <v>132.30000000000001</v>
      </c>
      <c r="I4994" s="360">
        <v>0.81559999999999999</v>
      </c>
      <c r="J4994" s="344">
        <v>129</v>
      </c>
      <c r="K4994" s="360">
        <v>0.83650000000000002</v>
      </c>
      <c r="L4994" s="344">
        <v>115.69</v>
      </c>
      <c r="M4994" s="360">
        <v>0</v>
      </c>
      <c r="N4994" s="344">
        <v>131.4</v>
      </c>
      <c r="O4994" s="360">
        <v>0.82120000000000004</v>
      </c>
      <c r="P4994" s="344">
        <v>132.37</v>
      </c>
      <c r="Q4994" s="360">
        <v>0.81520000000000004</v>
      </c>
      <c r="R4994" s="344">
        <v>133.74</v>
      </c>
    </row>
    <row r="4995" spans="1:18">
      <c r="A4995" s="296">
        <v>4915795</v>
      </c>
      <c r="B4995" s="343" t="s">
        <v>5025</v>
      </c>
      <c r="C4995" s="296" t="s">
        <v>4394</v>
      </c>
      <c r="D4995" s="344">
        <v>351.93</v>
      </c>
      <c r="E4995" s="360">
        <v>0.78210000000000002</v>
      </c>
      <c r="F4995" s="344">
        <v>98.76</v>
      </c>
      <c r="G4995" s="360">
        <v>0.78790000000000004</v>
      </c>
      <c r="H4995" s="344">
        <v>100.77</v>
      </c>
      <c r="I4995" s="360">
        <v>0.77270000000000005</v>
      </c>
      <c r="J4995" s="344">
        <v>97.34</v>
      </c>
      <c r="K4995" s="360">
        <v>0.7994</v>
      </c>
      <c r="L4995" s="344">
        <v>101.04</v>
      </c>
      <c r="M4995" s="360">
        <v>0.77010000000000001</v>
      </c>
      <c r="N4995" s="344">
        <v>99.7</v>
      </c>
      <c r="O4995" s="360">
        <v>0.78039999999999998</v>
      </c>
      <c r="P4995" s="344">
        <v>133.55000000000001</v>
      </c>
      <c r="Q4995" s="360">
        <v>0</v>
      </c>
      <c r="R4995" s="344">
        <v>101.7</v>
      </c>
    </row>
    <row r="4996" spans="1:18">
      <c r="A4996" s="296">
        <v>4915800</v>
      </c>
      <c r="B4996" s="343" t="s">
        <v>5026</v>
      </c>
      <c r="C4996" s="296" t="s">
        <v>4394</v>
      </c>
      <c r="D4996" s="344">
        <v>48.32</v>
      </c>
      <c r="E4996" s="360">
        <v>0.3725</v>
      </c>
      <c r="F4996" s="344">
        <v>5.49</v>
      </c>
      <c r="G4996" s="360">
        <v>0.38069999999999998</v>
      </c>
      <c r="H4996" s="344">
        <v>5.82</v>
      </c>
      <c r="I4996" s="360">
        <v>0.35909999999999997</v>
      </c>
      <c r="J4996" s="344">
        <v>5.26</v>
      </c>
      <c r="K4996" s="360">
        <v>0.39729999999999999</v>
      </c>
      <c r="L4996" s="344">
        <v>5.86</v>
      </c>
      <c r="M4996" s="360">
        <v>0.35670000000000002</v>
      </c>
      <c r="N4996" s="344">
        <v>5.65</v>
      </c>
      <c r="O4996" s="360">
        <v>0.36990000000000001</v>
      </c>
      <c r="P4996" s="344">
        <v>6.66</v>
      </c>
      <c r="Q4996" s="360">
        <v>0</v>
      </c>
      <c r="R4996" s="344">
        <v>5.98</v>
      </c>
    </row>
    <row r="4997" spans="1:18">
      <c r="A4997" s="296">
        <v>4915799</v>
      </c>
      <c r="B4997" s="343" t="s">
        <v>5027</v>
      </c>
      <c r="C4997" s="296" t="s">
        <v>4394</v>
      </c>
      <c r="D4997" s="344">
        <v>37.33</v>
      </c>
      <c r="E4997" s="360">
        <v>0.33100000000000002</v>
      </c>
      <c r="F4997" s="344">
        <v>5.64</v>
      </c>
      <c r="G4997" s="360">
        <v>0.3387</v>
      </c>
      <c r="H4997" s="344">
        <v>6.01</v>
      </c>
      <c r="I4997" s="360">
        <v>0.31780000000000003</v>
      </c>
      <c r="J4997" s="344">
        <v>5.39</v>
      </c>
      <c r="K4997" s="360">
        <v>0.35439999999999999</v>
      </c>
      <c r="L4997" s="344">
        <v>6.05</v>
      </c>
      <c r="M4997" s="360">
        <v>0.31569999999999998</v>
      </c>
      <c r="N4997" s="344">
        <v>5.82</v>
      </c>
      <c r="O4997" s="360">
        <v>0.32819999999999999</v>
      </c>
      <c r="P4997" s="344">
        <v>6.77</v>
      </c>
      <c r="Q4997" s="360">
        <v>0</v>
      </c>
      <c r="R4997" s="344">
        <v>6.17</v>
      </c>
    </row>
    <row r="4998" spans="1:18">
      <c r="A4998" s="296">
        <v>4915698</v>
      </c>
      <c r="B4998" s="343" t="s">
        <v>5028</v>
      </c>
      <c r="C4998" s="296" t="s">
        <v>4394</v>
      </c>
      <c r="D4998" s="344">
        <v>19.239999999999998</v>
      </c>
      <c r="E4998" s="360">
        <v>0.43240000000000001</v>
      </c>
      <c r="F4998" s="344">
        <v>7.75</v>
      </c>
      <c r="G4998" s="360">
        <v>0.44130000000000003</v>
      </c>
      <c r="H4998" s="344">
        <v>8.17</v>
      </c>
      <c r="I4998" s="360">
        <v>0.41860000000000003</v>
      </c>
      <c r="J4998" s="344">
        <v>7.46</v>
      </c>
      <c r="K4998" s="360">
        <v>0.45839999999999997</v>
      </c>
      <c r="L4998" s="344">
        <v>8.23</v>
      </c>
      <c r="M4998" s="360">
        <v>0.41560000000000002</v>
      </c>
      <c r="N4998" s="344">
        <v>7.95</v>
      </c>
      <c r="O4998" s="360">
        <v>0.43020000000000003</v>
      </c>
      <c r="P4998" s="344">
        <v>9.56</v>
      </c>
      <c r="Q4998" s="360">
        <v>0</v>
      </c>
      <c r="R4998" s="344">
        <v>8.3699999999999992</v>
      </c>
    </row>
    <row r="4999" spans="1:18">
      <c r="A4999" s="296">
        <v>4915794</v>
      </c>
      <c r="B4999" s="343" t="s">
        <v>5029</v>
      </c>
      <c r="C4999" s="296" t="s">
        <v>4394</v>
      </c>
      <c r="D4999" s="344">
        <v>584.96</v>
      </c>
      <c r="E4999" s="360">
        <v>0.64410000000000001</v>
      </c>
      <c r="F4999" s="344">
        <v>14.91</v>
      </c>
      <c r="G4999" s="360">
        <v>0.65190000000000003</v>
      </c>
      <c r="H4999" s="344">
        <v>15.41</v>
      </c>
      <c r="I4999" s="360">
        <v>0.63080000000000003</v>
      </c>
      <c r="J4999" s="344">
        <v>14.56</v>
      </c>
      <c r="K4999" s="360">
        <v>0.66759999999999997</v>
      </c>
      <c r="L4999" s="344">
        <v>15.48</v>
      </c>
      <c r="M4999" s="360">
        <v>0.62790000000000001</v>
      </c>
      <c r="N4999" s="344">
        <v>15.14</v>
      </c>
      <c r="O4999" s="360">
        <v>0.64200000000000002</v>
      </c>
      <c r="P4999" s="344">
        <v>19.48</v>
      </c>
      <c r="Q4999" s="360">
        <v>0</v>
      </c>
      <c r="R4999" s="344">
        <v>15.64</v>
      </c>
    </row>
    <row r="5000" spans="1:18">
      <c r="A5000" s="296">
        <v>4915789</v>
      </c>
      <c r="B5000" s="343" t="s">
        <v>5030</v>
      </c>
      <c r="C5000" s="296" t="s">
        <v>26</v>
      </c>
      <c r="D5000" s="344">
        <v>1887.63</v>
      </c>
      <c r="E5000" s="360">
        <v>0.63560000000000005</v>
      </c>
      <c r="F5000" s="344">
        <v>18.32</v>
      </c>
      <c r="G5000" s="360">
        <v>0.64359999999999995</v>
      </c>
      <c r="H5000" s="344">
        <v>18.96</v>
      </c>
      <c r="I5000" s="360">
        <v>0.62239999999999995</v>
      </c>
      <c r="J5000" s="344">
        <v>17.87</v>
      </c>
      <c r="K5000" s="360">
        <v>0.65980000000000005</v>
      </c>
      <c r="L5000" s="344">
        <v>19.03</v>
      </c>
      <c r="M5000" s="360">
        <v>0.61950000000000005</v>
      </c>
      <c r="N5000" s="344">
        <v>18.61</v>
      </c>
      <c r="O5000" s="360">
        <v>0.63349999999999995</v>
      </c>
      <c r="P5000" s="344">
        <v>23.89</v>
      </c>
      <c r="Q5000" s="360">
        <v>0</v>
      </c>
      <c r="R5000" s="344">
        <v>19.25</v>
      </c>
    </row>
    <row r="5001" spans="1:18">
      <c r="A5001" s="296">
        <v>4915798</v>
      </c>
      <c r="B5001" s="343" t="s">
        <v>5031</v>
      </c>
      <c r="C5001" s="296" t="s">
        <v>26</v>
      </c>
      <c r="D5001" s="344">
        <v>1589.63</v>
      </c>
      <c r="E5001" s="360">
        <v>0.68689999999999996</v>
      </c>
      <c r="F5001" s="344">
        <v>28.53</v>
      </c>
      <c r="G5001" s="360">
        <v>0.69440000000000002</v>
      </c>
      <c r="H5001" s="344">
        <v>29.37</v>
      </c>
      <c r="I5001" s="360">
        <v>0.67479999999999996</v>
      </c>
      <c r="J5001" s="344">
        <v>27.95</v>
      </c>
      <c r="K5001" s="360">
        <v>0.70879999999999999</v>
      </c>
      <c r="L5001" s="344">
        <v>29.48</v>
      </c>
      <c r="M5001" s="360">
        <v>0.67200000000000004</v>
      </c>
      <c r="N5001" s="344">
        <v>28.92</v>
      </c>
      <c r="O5001" s="360">
        <v>0.68500000000000005</v>
      </c>
      <c r="P5001" s="344">
        <v>37.68</v>
      </c>
      <c r="Q5001" s="360">
        <v>0</v>
      </c>
      <c r="R5001" s="344">
        <v>29.77</v>
      </c>
    </row>
    <row r="5002" spans="1:18">
      <c r="A5002" s="296">
        <v>4915788</v>
      </c>
      <c r="B5002" s="343" t="s">
        <v>5032</v>
      </c>
      <c r="C5002" s="296" t="s">
        <v>26</v>
      </c>
      <c r="D5002" s="344">
        <v>1711.95</v>
      </c>
      <c r="E5002" s="360">
        <v>0.75939999999999996</v>
      </c>
      <c r="F5002" s="344">
        <v>47.97</v>
      </c>
      <c r="G5002" s="360">
        <v>0.76570000000000005</v>
      </c>
      <c r="H5002" s="344">
        <v>49.04</v>
      </c>
      <c r="I5002" s="360">
        <v>0.74939999999999996</v>
      </c>
      <c r="J5002" s="344">
        <v>47.21</v>
      </c>
      <c r="K5002" s="360">
        <v>0.77800000000000002</v>
      </c>
      <c r="L5002" s="344">
        <v>49.2</v>
      </c>
      <c r="M5002" s="360">
        <v>0.74650000000000005</v>
      </c>
      <c r="N5002" s="344">
        <v>48.48</v>
      </c>
      <c r="O5002" s="360">
        <v>0.75760000000000005</v>
      </c>
      <c r="P5002" s="344">
        <v>64.510000000000005</v>
      </c>
      <c r="Q5002" s="360">
        <v>0</v>
      </c>
      <c r="R5002" s="344">
        <v>49.54</v>
      </c>
    </row>
    <row r="5003" spans="1:18">
      <c r="A5003" s="296">
        <v>4915797</v>
      </c>
      <c r="B5003" s="343" t="s">
        <v>5033</v>
      </c>
      <c r="C5003" s="296" t="s">
        <v>26</v>
      </c>
      <c r="D5003" s="344">
        <v>993.77</v>
      </c>
      <c r="E5003" s="360">
        <v>0.79520000000000002</v>
      </c>
      <c r="F5003" s="344">
        <v>75.08</v>
      </c>
      <c r="G5003" s="360">
        <v>0.80069999999999997</v>
      </c>
      <c r="H5003" s="344">
        <v>76.5</v>
      </c>
      <c r="I5003" s="360">
        <v>0.7863</v>
      </c>
      <c r="J5003" s="344">
        <v>74.06</v>
      </c>
      <c r="K5003" s="360">
        <v>0.81179999999999997</v>
      </c>
      <c r="L5003" s="344">
        <v>76.7</v>
      </c>
      <c r="M5003" s="360">
        <v>0.78380000000000005</v>
      </c>
      <c r="N5003" s="344">
        <v>75.75</v>
      </c>
      <c r="O5003" s="360">
        <v>0.79369999999999996</v>
      </c>
      <c r="P5003" s="344">
        <v>101.86</v>
      </c>
      <c r="Q5003" s="360">
        <v>0</v>
      </c>
      <c r="R5003" s="344">
        <v>77.17</v>
      </c>
    </row>
    <row r="5004" spans="1:18">
      <c r="A5004" s="296">
        <v>4915787</v>
      </c>
      <c r="B5004" s="343" t="s">
        <v>5034</v>
      </c>
      <c r="C5004" s="296" t="s">
        <v>26</v>
      </c>
      <c r="D5004" s="344">
        <v>868.4</v>
      </c>
      <c r="E5004" s="360">
        <v>0</v>
      </c>
      <c r="F5004" s="344">
        <v>98.36</v>
      </c>
      <c r="G5004" s="360">
        <v>0</v>
      </c>
      <c r="H5004" s="344">
        <v>104.09</v>
      </c>
      <c r="I5004" s="360">
        <v>0</v>
      </c>
      <c r="J5004" s="344">
        <v>89.34</v>
      </c>
      <c r="K5004" s="360">
        <v>0</v>
      </c>
      <c r="L5004" s="344">
        <v>93.25</v>
      </c>
      <c r="M5004" s="360">
        <v>0</v>
      </c>
      <c r="N5004" s="344">
        <v>97.33</v>
      </c>
      <c r="O5004" s="360">
        <v>0</v>
      </c>
      <c r="P5004" s="344">
        <v>110.64</v>
      </c>
      <c r="Q5004" s="360">
        <v>0</v>
      </c>
      <c r="R5004" s="344">
        <v>121.14</v>
      </c>
    </row>
    <row r="5005" spans="1:18">
      <c r="A5005" s="296">
        <v>4915796</v>
      </c>
      <c r="B5005" s="343" t="s">
        <v>5035</v>
      </c>
      <c r="C5005" s="296" t="s">
        <v>26</v>
      </c>
      <c r="D5005" s="344">
        <v>342.43</v>
      </c>
      <c r="E5005" s="360">
        <v>0</v>
      </c>
      <c r="F5005" s="344">
        <v>8.9600000000000009</v>
      </c>
      <c r="G5005" s="360">
        <v>0</v>
      </c>
      <c r="H5005" s="344">
        <v>9.67</v>
      </c>
      <c r="I5005" s="360">
        <v>0</v>
      </c>
      <c r="J5005" s="344">
        <v>8.51</v>
      </c>
      <c r="K5005" s="360">
        <v>0</v>
      </c>
      <c r="L5005" s="344">
        <v>9.07</v>
      </c>
      <c r="M5005" s="360">
        <v>0</v>
      </c>
      <c r="N5005" s="344">
        <v>9.19</v>
      </c>
      <c r="O5005" s="360">
        <v>0</v>
      </c>
      <c r="P5005" s="344">
        <v>10.24</v>
      </c>
      <c r="Q5005" s="360">
        <v>0</v>
      </c>
      <c r="R5005" s="344">
        <v>10.96</v>
      </c>
    </row>
    <row r="5006" spans="1:18">
      <c r="A5006" s="296">
        <v>4915760</v>
      </c>
      <c r="B5006" s="343" t="s">
        <v>5036</v>
      </c>
      <c r="C5006" s="296" t="s">
        <v>1461</v>
      </c>
      <c r="D5006" s="344">
        <v>19.16</v>
      </c>
      <c r="E5006" s="360">
        <v>0</v>
      </c>
      <c r="F5006" s="344">
        <v>11.14</v>
      </c>
      <c r="G5006" s="360">
        <v>0</v>
      </c>
      <c r="H5006" s="344">
        <v>12.1</v>
      </c>
      <c r="I5006" s="360">
        <v>0</v>
      </c>
      <c r="J5006" s="344">
        <v>10.74</v>
      </c>
      <c r="K5006" s="360">
        <v>0</v>
      </c>
      <c r="L5006" s="344">
        <v>11.48</v>
      </c>
      <c r="M5006" s="360">
        <v>0</v>
      </c>
      <c r="N5006" s="344">
        <v>11.57</v>
      </c>
      <c r="O5006" s="360">
        <v>0</v>
      </c>
      <c r="P5006" s="344">
        <v>12.82</v>
      </c>
      <c r="Q5006" s="360">
        <v>0</v>
      </c>
      <c r="R5006" s="344">
        <v>13.63</v>
      </c>
    </row>
    <row r="5007" spans="1:18">
      <c r="A5007" s="296">
        <v>4915699</v>
      </c>
      <c r="B5007" s="343" t="s">
        <v>5037</v>
      </c>
      <c r="C5007" s="296" t="s">
        <v>4394</v>
      </c>
      <c r="D5007" s="344">
        <v>29.84</v>
      </c>
      <c r="E5007" s="360">
        <v>0</v>
      </c>
      <c r="F5007" s="344">
        <v>22.2</v>
      </c>
      <c r="G5007" s="360">
        <v>0</v>
      </c>
      <c r="H5007" s="344">
        <v>23.77</v>
      </c>
      <c r="I5007" s="360">
        <v>0</v>
      </c>
      <c r="J5007" s="344">
        <v>20.73</v>
      </c>
      <c r="K5007" s="360">
        <v>0</v>
      </c>
      <c r="L5007" s="344">
        <v>21.83</v>
      </c>
      <c r="M5007" s="360">
        <v>0</v>
      </c>
      <c r="N5007" s="344">
        <v>22.44</v>
      </c>
      <c r="O5007" s="360">
        <v>0</v>
      </c>
      <c r="P5007" s="344">
        <v>25.25</v>
      </c>
      <c r="Q5007" s="360">
        <v>0</v>
      </c>
      <c r="R5007" s="344">
        <v>27.29</v>
      </c>
    </row>
    <row r="5008" spans="1:18">
      <c r="A5008" s="296">
        <v>4915736</v>
      </c>
      <c r="B5008" s="343" t="s">
        <v>5038</v>
      </c>
      <c r="C5008" s="296" t="s">
        <v>222</v>
      </c>
      <c r="D5008" s="344">
        <v>16.52</v>
      </c>
      <c r="E5008" s="360">
        <v>0</v>
      </c>
      <c r="F5008" s="344">
        <v>32.65</v>
      </c>
      <c r="G5008" s="360">
        <v>0</v>
      </c>
      <c r="H5008" s="344">
        <v>34.979999999999997</v>
      </c>
      <c r="I5008" s="360">
        <v>0</v>
      </c>
      <c r="J5008" s="344">
        <v>30.5</v>
      </c>
      <c r="K5008" s="360">
        <v>0</v>
      </c>
      <c r="L5008" s="344">
        <v>32.130000000000003</v>
      </c>
      <c r="M5008" s="360">
        <v>0</v>
      </c>
      <c r="N5008" s="344">
        <v>33.03</v>
      </c>
      <c r="O5008" s="360">
        <v>0</v>
      </c>
      <c r="P5008" s="344">
        <v>37.15</v>
      </c>
      <c r="Q5008" s="360">
        <v>0</v>
      </c>
      <c r="R5008" s="344">
        <v>40.14</v>
      </c>
    </row>
    <row r="5009" spans="1:18">
      <c r="A5009" s="296">
        <v>4915735</v>
      </c>
      <c r="B5009" s="343" t="s">
        <v>5039</v>
      </c>
      <c r="C5009" s="296" t="s">
        <v>222</v>
      </c>
      <c r="D5009" s="344">
        <v>13.48</v>
      </c>
      <c r="E5009" s="360">
        <v>0</v>
      </c>
      <c r="F5009" s="344">
        <v>59.66</v>
      </c>
      <c r="G5009" s="360">
        <v>0</v>
      </c>
      <c r="H5009" s="344">
        <v>63.29</v>
      </c>
      <c r="I5009" s="360">
        <v>0</v>
      </c>
      <c r="J5009" s="344">
        <v>54.57</v>
      </c>
      <c r="K5009" s="360">
        <v>0</v>
      </c>
      <c r="L5009" s="344">
        <v>56.88</v>
      </c>
      <c r="M5009" s="360">
        <v>0</v>
      </c>
      <c r="N5009" s="344">
        <v>59.28</v>
      </c>
      <c r="O5009" s="360">
        <v>0</v>
      </c>
      <c r="P5009" s="344">
        <v>67.38</v>
      </c>
      <c r="Q5009" s="360">
        <v>0</v>
      </c>
      <c r="R5009" s="344">
        <v>73.58</v>
      </c>
    </row>
    <row r="5010" spans="1:18">
      <c r="A5010" s="296">
        <v>4915670</v>
      </c>
      <c r="B5010" s="343" t="s">
        <v>5040</v>
      </c>
      <c r="C5010" s="296" t="s">
        <v>222</v>
      </c>
      <c r="D5010" s="344">
        <v>194.13</v>
      </c>
      <c r="E5010" s="360">
        <v>0</v>
      </c>
      <c r="F5010" s="344">
        <v>153.49</v>
      </c>
      <c r="G5010" s="360">
        <v>0.87419999999999998</v>
      </c>
      <c r="H5010" s="344">
        <v>155.19</v>
      </c>
      <c r="I5010" s="360">
        <v>0.86460000000000004</v>
      </c>
      <c r="J5010" s="344">
        <v>152.36000000000001</v>
      </c>
      <c r="K5010" s="360">
        <v>0.88070000000000004</v>
      </c>
      <c r="L5010" s="344">
        <v>134.36000000000001</v>
      </c>
      <c r="M5010" s="360">
        <v>0</v>
      </c>
      <c r="N5010" s="344">
        <v>154.43</v>
      </c>
      <c r="O5010" s="360">
        <v>0.86890000000000001</v>
      </c>
      <c r="P5010" s="344">
        <v>155.25</v>
      </c>
      <c r="Q5010" s="360">
        <v>0.86429999999999996</v>
      </c>
      <c r="R5010" s="344">
        <v>156.44</v>
      </c>
    </row>
    <row r="5011" spans="1:18">
      <c r="A5011" s="296">
        <v>4915668</v>
      </c>
      <c r="B5011" s="343" t="s">
        <v>5041</v>
      </c>
      <c r="C5011" s="296" t="s">
        <v>222</v>
      </c>
      <c r="D5011" s="344">
        <v>302.92</v>
      </c>
      <c r="E5011" s="360">
        <v>0</v>
      </c>
      <c r="F5011" s="344">
        <v>172.63</v>
      </c>
      <c r="G5011" s="360">
        <v>0.88009999999999999</v>
      </c>
      <c r="H5011" s="344">
        <v>174.46</v>
      </c>
      <c r="I5011" s="360">
        <v>0.87090000000000001</v>
      </c>
      <c r="J5011" s="344">
        <v>171.42</v>
      </c>
      <c r="K5011" s="360">
        <v>0.88629999999999998</v>
      </c>
      <c r="L5011" s="344">
        <v>150.84</v>
      </c>
      <c r="M5011" s="360">
        <v>0</v>
      </c>
      <c r="N5011" s="344">
        <v>173.63</v>
      </c>
      <c r="O5011" s="360">
        <v>0.875</v>
      </c>
      <c r="P5011" s="344">
        <v>174.54</v>
      </c>
      <c r="Q5011" s="360">
        <v>0.87050000000000005</v>
      </c>
      <c r="R5011" s="344">
        <v>175.78</v>
      </c>
    </row>
    <row r="5012" spans="1:18">
      <c r="A5012" s="296">
        <v>4915761</v>
      </c>
      <c r="B5012" s="343" t="s">
        <v>5042</v>
      </c>
      <c r="C5012" s="296" t="s">
        <v>1461</v>
      </c>
      <c r="D5012" s="344">
        <v>4.3899999999999997</v>
      </c>
      <c r="E5012" s="360">
        <v>0</v>
      </c>
      <c r="F5012" s="344">
        <v>55.45</v>
      </c>
      <c r="G5012" s="360">
        <v>0.7077</v>
      </c>
      <c r="H5012" s="344">
        <v>56.89</v>
      </c>
      <c r="I5012" s="360">
        <v>0.68979999999999997</v>
      </c>
      <c r="J5012" s="344">
        <v>54.49</v>
      </c>
      <c r="K5012" s="360">
        <v>0.72009999999999996</v>
      </c>
      <c r="L5012" s="344">
        <v>51.01</v>
      </c>
      <c r="M5012" s="360">
        <v>0</v>
      </c>
      <c r="N5012" s="344">
        <v>56.22</v>
      </c>
      <c r="O5012" s="360">
        <v>0.69799999999999995</v>
      </c>
      <c r="P5012" s="344">
        <v>56.94</v>
      </c>
      <c r="Q5012" s="360">
        <v>0.68910000000000005</v>
      </c>
      <c r="R5012" s="344">
        <v>57.92</v>
      </c>
    </row>
    <row r="5013" spans="1:18">
      <c r="A5013" s="296">
        <v>4915762</v>
      </c>
      <c r="B5013" s="343" t="s">
        <v>5043</v>
      </c>
      <c r="C5013" s="296" t="s">
        <v>105</v>
      </c>
      <c r="D5013" s="344">
        <v>2.19</v>
      </c>
      <c r="E5013" s="360">
        <v>0</v>
      </c>
      <c r="F5013" s="344">
        <v>79.05</v>
      </c>
      <c r="G5013" s="360">
        <v>0.75980000000000003</v>
      </c>
      <c r="H5013" s="344">
        <v>80.72</v>
      </c>
      <c r="I5013" s="360">
        <v>0.74409999999999998</v>
      </c>
      <c r="J5013" s="344">
        <v>77.94</v>
      </c>
      <c r="K5013" s="360">
        <v>0.77059999999999995</v>
      </c>
      <c r="L5013" s="344">
        <v>71.63</v>
      </c>
      <c r="M5013" s="360">
        <v>0</v>
      </c>
      <c r="N5013" s="344">
        <v>79.97</v>
      </c>
      <c r="O5013" s="360">
        <v>0.751</v>
      </c>
      <c r="P5013" s="344">
        <v>80.790000000000006</v>
      </c>
      <c r="Q5013" s="360">
        <v>0.74339999999999995</v>
      </c>
      <c r="R5013" s="344">
        <v>81.95</v>
      </c>
    </row>
    <row r="5014" spans="1:18">
      <c r="A5014" s="296">
        <v>4915738</v>
      </c>
      <c r="B5014" s="343" t="s">
        <v>5044</v>
      </c>
      <c r="C5014" s="296" t="s">
        <v>222</v>
      </c>
      <c r="D5014" s="344">
        <v>5.75</v>
      </c>
      <c r="E5014" s="360">
        <v>0</v>
      </c>
      <c r="F5014" s="344">
        <v>120.1</v>
      </c>
      <c r="G5014" s="360">
        <v>0.8135</v>
      </c>
      <c r="H5014" s="344">
        <v>122.09</v>
      </c>
      <c r="I5014" s="360">
        <v>0.80020000000000002</v>
      </c>
      <c r="J5014" s="344">
        <v>118.79</v>
      </c>
      <c r="K5014" s="360">
        <v>0.82250000000000001</v>
      </c>
      <c r="L5014" s="344">
        <v>107.1</v>
      </c>
      <c r="M5014" s="360">
        <v>0</v>
      </c>
      <c r="N5014" s="344">
        <v>121.19</v>
      </c>
      <c r="O5014" s="360">
        <v>0.80620000000000003</v>
      </c>
      <c r="P5014" s="344">
        <v>122.16</v>
      </c>
      <c r="Q5014" s="360">
        <v>0.79979999999999996</v>
      </c>
      <c r="R5014" s="344">
        <v>123.53</v>
      </c>
    </row>
    <row r="5015" spans="1:18">
      <c r="A5015" s="296">
        <v>4915737</v>
      </c>
      <c r="B5015" s="343" t="s">
        <v>5045</v>
      </c>
      <c r="C5015" s="296" t="s">
        <v>222</v>
      </c>
      <c r="D5015" s="344">
        <v>4.8099999999999996</v>
      </c>
      <c r="E5015" s="360">
        <v>0</v>
      </c>
      <c r="F5015" s="344">
        <v>16.07</v>
      </c>
      <c r="G5015" s="360">
        <v>0.50029999999999997</v>
      </c>
      <c r="H5015" s="344">
        <v>16.55</v>
      </c>
      <c r="I5015" s="360">
        <v>0</v>
      </c>
      <c r="J5015" s="344">
        <v>16.649999999999999</v>
      </c>
      <c r="K5015" s="360">
        <v>0.4829</v>
      </c>
      <c r="L5015" s="344">
        <v>16.72</v>
      </c>
      <c r="M5015" s="360">
        <v>0</v>
      </c>
      <c r="N5015" s="344">
        <v>17.07</v>
      </c>
      <c r="O5015" s="360">
        <v>0</v>
      </c>
      <c r="P5015" s="344">
        <v>17.77</v>
      </c>
      <c r="Q5015" s="360">
        <v>0</v>
      </c>
      <c r="R5015" s="344">
        <v>18.690000000000001</v>
      </c>
    </row>
    <row r="5016" spans="1:18">
      <c r="A5016" s="296">
        <v>4915669</v>
      </c>
      <c r="B5016" s="343" t="s">
        <v>5046</v>
      </c>
      <c r="C5016" s="296" t="s">
        <v>222</v>
      </c>
      <c r="D5016" s="344">
        <v>7.6</v>
      </c>
      <c r="E5016" s="360">
        <v>0</v>
      </c>
      <c r="F5016" s="344">
        <v>39.119999999999997</v>
      </c>
      <c r="G5016" s="360">
        <v>0.73719999999999997</v>
      </c>
      <c r="H5016" s="344">
        <v>38.51</v>
      </c>
      <c r="I5016" s="360">
        <v>0</v>
      </c>
      <c r="J5016" s="344">
        <v>39.85</v>
      </c>
      <c r="K5016" s="360">
        <v>0.72370000000000001</v>
      </c>
      <c r="L5016" s="344">
        <v>39.15</v>
      </c>
      <c r="M5016" s="360">
        <v>0</v>
      </c>
      <c r="N5016" s="344">
        <v>40.61</v>
      </c>
      <c r="O5016" s="360">
        <v>0</v>
      </c>
      <c r="P5016" s="344">
        <v>41.03</v>
      </c>
      <c r="Q5016" s="360">
        <v>0</v>
      </c>
      <c r="R5016" s="344">
        <v>43.91</v>
      </c>
    </row>
    <row r="5017" spans="1:18">
      <c r="A5017" s="296">
        <v>4915667</v>
      </c>
      <c r="B5017" s="343" t="s">
        <v>5047</v>
      </c>
      <c r="C5017" s="296" t="s">
        <v>222</v>
      </c>
      <c r="D5017" s="344">
        <v>12.18</v>
      </c>
      <c r="E5017" s="360">
        <v>0</v>
      </c>
      <c r="F5017" s="344">
        <v>56.4</v>
      </c>
      <c r="G5017" s="360">
        <v>0.77159999999999995</v>
      </c>
      <c r="H5017" s="344">
        <v>55.11</v>
      </c>
      <c r="I5017" s="360">
        <v>0</v>
      </c>
      <c r="J5017" s="344">
        <v>57.25</v>
      </c>
      <c r="K5017" s="360">
        <v>0.76019999999999999</v>
      </c>
      <c r="L5017" s="344">
        <v>56.1</v>
      </c>
      <c r="M5017" s="360">
        <v>0</v>
      </c>
      <c r="N5017" s="344">
        <v>58.31</v>
      </c>
      <c r="O5017" s="360">
        <v>0</v>
      </c>
      <c r="P5017" s="344">
        <v>58.6</v>
      </c>
      <c r="Q5017" s="360">
        <v>0</v>
      </c>
      <c r="R5017" s="344">
        <v>62.9</v>
      </c>
    </row>
    <row r="5018" spans="1:18">
      <c r="A5018" s="296">
        <v>4915632</v>
      </c>
      <c r="B5018" s="343" t="s">
        <v>5048</v>
      </c>
      <c r="C5018" s="296" t="s">
        <v>222</v>
      </c>
      <c r="D5018" s="344">
        <v>421.91</v>
      </c>
      <c r="E5018" s="360">
        <v>0</v>
      </c>
      <c r="F5018" s="344">
        <v>258.98</v>
      </c>
      <c r="G5018" s="360">
        <v>0.84419999999999995</v>
      </c>
      <c r="H5018" s="344">
        <v>262.64999999999998</v>
      </c>
      <c r="I5018" s="360">
        <v>0.83240000000000003</v>
      </c>
      <c r="J5018" s="344">
        <v>256.52999999999997</v>
      </c>
      <c r="K5018" s="360">
        <v>0.85219999999999996</v>
      </c>
      <c r="L5018" s="344">
        <v>228.8</v>
      </c>
      <c r="M5018" s="360">
        <v>0</v>
      </c>
      <c r="N5018" s="344">
        <v>260.92</v>
      </c>
      <c r="O5018" s="360">
        <v>0.83789999999999998</v>
      </c>
      <c r="P5018" s="344">
        <v>262.66000000000003</v>
      </c>
      <c r="Q5018" s="360">
        <v>0.83230000000000004</v>
      </c>
      <c r="R5018" s="344">
        <v>265.08</v>
      </c>
    </row>
    <row r="5019" spans="1:18">
      <c r="A5019" s="296">
        <v>4915753</v>
      </c>
      <c r="B5019" s="343" t="s">
        <v>5049</v>
      </c>
      <c r="C5019" s="296" t="s">
        <v>222</v>
      </c>
      <c r="D5019" s="344">
        <v>1384.65</v>
      </c>
      <c r="E5019" s="360">
        <v>0</v>
      </c>
      <c r="F5019" s="344">
        <v>260.81</v>
      </c>
      <c r="G5019" s="360">
        <v>0.83819999999999995</v>
      </c>
      <c r="H5019" s="344">
        <v>264.64999999999998</v>
      </c>
      <c r="I5019" s="360">
        <v>0.82609999999999995</v>
      </c>
      <c r="J5019" s="344">
        <v>258.26</v>
      </c>
      <c r="K5019" s="360">
        <v>0.84650000000000003</v>
      </c>
      <c r="L5019" s="344">
        <v>230.86</v>
      </c>
      <c r="M5019" s="360">
        <v>0</v>
      </c>
      <c r="N5019" s="344">
        <v>262.83</v>
      </c>
      <c r="O5019" s="360">
        <v>0.83179999999999998</v>
      </c>
      <c r="P5019" s="344">
        <v>264.66000000000003</v>
      </c>
      <c r="Q5019" s="360">
        <v>0.82599999999999996</v>
      </c>
      <c r="R5019" s="344">
        <v>267.2</v>
      </c>
    </row>
    <row r="5020" spans="1:18">
      <c r="A5020" s="296">
        <v>4915776</v>
      </c>
      <c r="B5020" s="343" t="s">
        <v>5050</v>
      </c>
      <c r="C5020" s="296" t="s">
        <v>5051</v>
      </c>
      <c r="D5020" s="344">
        <v>797.89</v>
      </c>
      <c r="E5020" s="360">
        <v>0</v>
      </c>
      <c r="F5020" s="344">
        <v>20.02</v>
      </c>
      <c r="G5020" s="360">
        <v>0</v>
      </c>
      <c r="H5020" s="344">
        <v>21.58</v>
      </c>
      <c r="I5020" s="360">
        <v>0</v>
      </c>
      <c r="J5020" s="344">
        <v>18.829999999999998</v>
      </c>
      <c r="K5020" s="360">
        <v>0</v>
      </c>
      <c r="L5020" s="344">
        <v>20.11</v>
      </c>
      <c r="M5020" s="360">
        <v>0</v>
      </c>
      <c r="N5020" s="344">
        <v>20.420000000000002</v>
      </c>
      <c r="O5020" s="360">
        <v>0</v>
      </c>
      <c r="P5020" s="344">
        <v>22.75</v>
      </c>
      <c r="Q5020" s="360">
        <v>0</v>
      </c>
      <c r="R5020" s="344">
        <v>24.46</v>
      </c>
    </row>
    <row r="5021" spans="1:18">
      <c r="A5021" s="296">
        <v>4915740</v>
      </c>
      <c r="B5021" s="343" t="s">
        <v>5052</v>
      </c>
      <c r="C5021" s="296" t="s">
        <v>5051</v>
      </c>
      <c r="D5021" s="344">
        <v>1871.93</v>
      </c>
      <c r="E5021" s="360">
        <v>0</v>
      </c>
      <c r="F5021" s="344">
        <v>25.06</v>
      </c>
      <c r="G5021" s="360">
        <v>0</v>
      </c>
      <c r="H5021" s="344">
        <v>26.81</v>
      </c>
      <c r="I5021" s="360">
        <v>0</v>
      </c>
      <c r="J5021" s="344">
        <v>23.27</v>
      </c>
      <c r="K5021" s="360">
        <v>0</v>
      </c>
      <c r="L5021" s="344">
        <v>24.69</v>
      </c>
      <c r="M5021" s="360">
        <v>0</v>
      </c>
      <c r="N5021" s="344">
        <v>25.26</v>
      </c>
      <c r="O5021" s="360">
        <v>0</v>
      </c>
      <c r="P5021" s="344">
        <v>28.36</v>
      </c>
      <c r="Q5021" s="360">
        <v>0</v>
      </c>
      <c r="R5021" s="344">
        <v>30.66</v>
      </c>
    </row>
    <row r="5022" spans="1:18">
      <c r="A5022" s="296">
        <v>4915741</v>
      </c>
      <c r="B5022" s="343" t="s">
        <v>5053</v>
      </c>
      <c r="C5022" s="296" t="s">
        <v>5051</v>
      </c>
      <c r="D5022" s="344">
        <v>4492.63</v>
      </c>
      <c r="E5022" s="360">
        <v>0.96530000000000005</v>
      </c>
      <c r="F5022" s="344">
        <v>1450.71</v>
      </c>
      <c r="G5022" s="360">
        <v>0.96650000000000003</v>
      </c>
      <c r="H5022" s="344">
        <v>1455.54</v>
      </c>
      <c r="I5022" s="360">
        <v>0.96330000000000005</v>
      </c>
      <c r="J5022" s="344">
        <v>1447.53</v>
      </c>
      <c r="K5022" s="360">
        <v>0.96860000000000002</v>
      </c>
      <c r="L5022" s="344">
        <v>1456.13</v>
      </c>
      <c r="M5022" s="360">
        <v>0.96289999999999998</v>
      </c>
      <c r="N5022" s="344">
        <v>1452.91</v>
      </c>
      <c r="O5022" s="360">
        <v>0.96499999999999997</v>
      </c>
      <c r="P5022" s="344">
        <v>2449.56</v>
      </c>
      <c r="Q5022" s="360">
        <v>0</v>
      </c>
      <c r="R5022" s="344">
        <v>1457.86</v>
      </c>
    </row>
    <row r="5023" spans="1:18">
      <c r="A5023" s="296">
        <v>4915775</v>
      </c>
      <c r="B5023" s="343" t="s">
        <v>5054</v>
      </c>
      <c r="C5023" s="296" t="s">
        <v>5051</v>
      </c>
      <c r="D5023" s="344">
        <v>773.35</v>
      </c>
      <c r="E5023" s="360">
        <v>0.78139999999999998</v>
      </c>
      <c r="F5023" s="344">
        <v>193.93</v>
      </c>
      <c r="G5023" s="360">
        <v>0.78759999999999997</v>
      </c>
      <c r="H5023" s="344">
        <v>198.03</v>
      </c>
      <c r="I5023" s="360">
        <v>0.77129999999999999</v>
      </c>
      <c r="J5023" s="344">
        <v>191.22</v>
      </c>
      <c r="K5023" s="360">
        <v>0.79879999999999995</v>
      </c>
      <c r="L5023" s="344">
        <v>198.53</v>
      </c>
      <c r="M5023" s="360">
        <v>0.76939999999999997</v>
      </c>
      <c r="N5023" s="344">
        <v>195.79</v>
      </c>
      <c r="O5023" s="360">
        <v>0.78010000000000002</v>
      </c>
      <c r="P5023" s="344">
        <v>305.99</v>
      </c>
      <c r="Q5023" s="360">
        <v>0</v>
      </c>
      <c r="R5023" s="344">
        <v>199.99</v>
      </c>
    </row>
    <row r="5024" spans="1:18">
      <c r="A5024" s="296">
        <v>4915742</v>
      </c>
      <c r="B5024" s="343" t="s">
        <v>5055</v>
      </c>
      <c r="C5024" s="296" t="s">
        <v>5051</v>
      </c>
      <c r="D5024" s="344">
        <v>473.96</v>
      </c>
      <c r="E5024" s="360">
        <v>0.90349999999999997</v>
      </c>
      <c r="F5024" s="344">
        <v>460.42</v>
      </c>
      <c r="G5024" s="360">
        <v>0.90669999999999995</v>
      </c>
      <c r="H5024" s="344">
        <v>464.7</v>
      </c>
      <c r="I5024" s="360">
        <v>0.89829999999999999</v>
      </c>
      <c r="J5024" s="344">
        <v>457.59</v>
      </c>
      <c r="K5024" s="360">
        <v>0.9123</v>
      </c>
      <c r="L5024" s="344">
        <v>465.22</v>
      </c>
      <c r="M5024" s="360">
        <v>0.89729999999999999</v>
      </c>
      <c r="N5024" s="344">
        <v>462.37</v>
      </c>
      <c r="O5024" s="360">
        <v>0.90280000000000005</v>
      </c>
      <c r="P5024" s="344">
        <v>760.39</v>
      </c>
      <c r="Q5024" s="360">
        <v>0</v>
      </c>
      <c r="R5024" s="344">
        <v>466.75</v>
      </c>
    </row>
    <row r="5025" spans="1:18">
      <c r="A5025" s="296">
        <v>4915626</v>
      </c>
      <c r="B5025" s="343" t="s">
        <v>5056</v>
      </c>
      <c r="C5025" s="296" t="s">
        <v>105</v>
      </c>
      <c r="D5025" s="344">
        <v>2.12</v>
      </c>
      <c r="E5025" s="360">
        <v>0.93300000000000005</v>
      </c>
      <c r="F5025" s="344">
        <v>693.08</v>
      </c>
      <c r="G5025" s="360">
        <v>0.93520000000000003</v>
      </c>
      <c r="H5025" s="344">
        <v>697.55</v>
      </c>
      <c r="I5025" s="360">
        <v>0.92920000000000003</v>
      </c>
      <c r="J5025" s="344">
        <v>690.14</v>
      </c>
      <c r="K5025" s="360">
        <v>0.93920000000000003</v>
      </c>
      <c r="L5025" s="344">
        <v>698.09</v>
      </c>
      <c r="M5025" s="360">
        <v>0.92849999999999999</v>
      </c>
      <c r="N5025" s="344">
        <v>695.11</v>
      </c>
      <c r="O5025" s="360">
        <v>0.9325</v>
      </c>
      <c r="P5025" s="344">
        <v>1156.8499999999999</v>
      </c>
      <c r="Q5025" s="360">
        <v>0</v>
      </c>
      <c r="R5025" s="344">
        <v>699.69</v>
      </c>
    </row>
    <row r="5026" spans="1:18">
      <c r="A5026" s="296">
        <v>4915653</v>
      </c>
      <c r="B5026" s="343" t="s">
        <v>5057</v>
      </c>
      <c r="C5026" s="296" t="s">
        <v>113</v>
      </c>
      <c r="D5026" s="344">
        <v>73.59</v>
      </c>
      <c r="E5026" s="360">
        <v>0</v>
      </c>
      <c r="F5026" s="344">
        <v>353.42</v>
      </c>
      <c r="G5026" s="360">
        <v>0.8085</v>
      </c>
      <c r="H5026" s="344">
        <v>342.5</v>
      </c>
      <c r="I5026" s="360">
        <v>0</v>
      </c>
      <c r="J5026" s="344">
        <v>356.47</v>
      </c>
      <c r="K5026" s="360">
        <v>0.80159999999999998</v>
      </c>
      <c r="L5026" s="344">
        <v>349.22</v>
      </c>
      <c r="M5026" s="360">
        <v>0</v>
      </c>
      <c r="N5026" s="344">
        <v>363.44</v>
      </c>
      <c r="O5026" s="360">
        <v>0</v>
      </c>
      <c r="P5026" s="344">
        <v>362.78</v>
      </c>
      <c r="Q5026" s="360">
        <v>0</v>
      </c>
      <c r="R5026" s="344">
        <v>390.94</v>
      </c>
    </row>
    <row r="5027" spans="1:18">
      <c r="A5027" s="296">
        <v>4915623</v>
      </c>
      <c r="B5027" s="343" t="s">
        <v>5058</v>
      </c>
      <c r="C5027" s="296" t="s">
        <v>222</v>
      </c>
      <c r="D5027" s="344">
        <v>70.7</v>
      </c>
      <c r="E5027" s="360">
        <v>0</v>
      </c>
      <c r="F5027" s="344">
        <v>11.82</v>
      </c>
      <c r="G5027" s="360">
        <v>0.43149999999999999</v>
      </c>
      <c r="H5027" s="344">
        <v>12.33</v>
      </c>
      <c r="I5027" s="360">
        <v>0</v>
      </c>
      <c r="J5027" s="344">
        <v>12.27</v>
      </c>
      <c r="K5027" s="360">
        <v>0.41560000000000002</v>
      </c>
      <c r="L5027" s="344">
        <v>12.43</v>
      </c>
      <c r="M5027" s="360">
        <v>0</v>
      </c>
      <c r="N5027" s="344">
        <v>12.63</v>
      </c>
      <c r="O5027" s="360">
        <v>0</v>
      </c>
      <c r="P5027" s="344">
        <v>13.24</v>
      </c>
      <c r="Q5027" s="360">
        <v>0</v>
      </c>
      <c r="R5027" s="344">
        <v>13.87</v>
      </c>
    </row>
    <row r="5028" spans="1:18">
      <c r="A5028" s="296">
        <v>4915625</v>
      </c>
      <c r="B5028" s="343" t="s">
        <v>5059</v>
      </c>
      <c r="C5028" s="296" t="s">
        <v>222</v>
      </c>
      <c r="D5028" s="344">
        <v>41.13</v>
      </c>
      <c r="E5028" s="360">
        <v>0</v>
      </c>
      <c r="F5028" s="344">
        <v>18.920000000000002</v>
      </c>
      <c r="G5028" s="360">
        <v>0.54069999999999996</v>
      </c>
      <c r="H5028" s="344">
        <v>19.34</v>
      </c>
      <c r="I5028" s="360">
        <v>0</v>
      </c>
      <c r="J5028" s="344">
        <v>19.55</v>
      </c>
      <c r="K5028" s="360">
        <v>0.52329999999999999</v>
      </c>
      <c r="L5028" s="344">
        <v>19.559999999999999</v>
      </c>
      <c r="M5028" s="360">
        <v>0</v>
      </c>
      <c r="N5028" s="344">
        <v>20.02</v>
      </c>
      <c r="O5028" s="360">
        <v>0</v>
      </c>
      <c r="P5028" s="344">
        <v>20.74</v>
      </c>
      <c r="Q5028" s="360">
        <v>0</v>
      </c>
      <c r="R5028" s="344">
        <v>21.88</v>
      </c>
    </row>
    <row r="5029" spans="1:18">
      <c r="A5029" s="296">
        <v>4915621</v>
      </c>
      <c r="B5029" s="343" t="s">
        <v>5060</v>
      </c>
      <c r="C5029" s="296" t="s">
        <v>222</v>
      </c>
      <c r="D5029" s="344">
        <v>4.68</v>
      </c>
      <c r="E5029" s="360">
        <v>0</v>
      </c>
      <c r="F5029" s="344">
        <v>50.08</v>
      </c>
      <c r="G5029" s="360">
        <v>0.77880000000000005</v>
      </c>
      <c r="H5029" s="344">
        <v>48.88</v>
      </c>
      <c r="I5029" s="360">
        <v>0</v>
      </c>
      <c r="J5029" s="344">
        <v>50.85</v>
      </c>
      <c r="K5029" s="360">
        <v>0.76700000000000002</v>
      </c>
      <c r="L5029" s="344">
        <v>49.77</v>
      </c>
      <c r="M5029" s="360">
        <v>0</v>
      </c>
      <c r="N5029" s="344">
        <v>51.77</v>
      </c>
      <c r="O5029" s="360">
        <v>0</v>
      </c>
      <c r="P5029" s="344">
        <v>52.01</v>
      </c>
      <c r="Q5029" s="360">
        <v>0</v>
      </c>
      <c r="R5029" s="344">
        <v>55.84</v>
      </c>
    </row>
    <row r="5030" spans="1:18">
      <c r="A5030" s="296">
        <v>4915720</v>
      </c>
      <c r="B5030" s="343" t="s">
        <v>5061</v>
      </c>
      <c r="C5030" s="296" t="s">
        <v>26</v>
      </c>
      <c r="D5030" s="344">
        <v>31.5</v>
      </c>
      <c r="E5030" s="360">
        <v>0</v>
      </c>
      <c r="F5030" s="344">
        <v>63.89</v>
      </c>
      <c r="G5030" s="360">
        <v>0.7843</v>
      </c>
      <c r="H5030" s="344">
        <v>62.26</v>
      </c>
      <c r="I5030" s="360">
        <v>0</v>
      </c>
      <c r="J5030" s="344">
        <v>64.78</v>
      </c>
      <c r="K5030" s="360">
        <v>0.77349999999999997</v>
      </c>
      <c r="L5030" s="344">
        <v>63.41</v>
      </c>
      <c r="M5030" s="360">
        <v>0</v>
      </c>
      <c r="N5030" s="344">
        <v>65.97</v>
      </c>
      <c r="O5030" s="360">
        <v>0</v>
      </c>
      <c r="P5030" s="344">
        <v>66.17</v>
      </c>
      <c r="Q5030" s="360">
        <v>0</v>
      </c>
      <c r="R5030" s="344">
        <v>71.11</v>
      </c>
    </row>
    <row r="5031" spans="1:18">
      <c r="A5031" s="296">
        <v>4915592</v>
      </c>
      <c r="B5031" s="343" t="s">
        <v>5062</v>
      </c>
      <c r="C5031" s="296" t="s">
        <v>26</v>
      </c>
      <c r="D5031" s="344">
        <v>30.65</v>
      </c>
      <c r="E5031" s="360">
        <v>0</v>
      </c>
      <c r="F5031" s="344">
        <v>102.49</v>
      </c>
      <c r="G5031" s="360">
        <v>0.8165</v>
      </c>
      <c r="H5031" s="344">
        <v>99.2</v>
      </c>
      <c r="I5031" s="360">
        <v>0</v>
      </c>
      <c r="J5031" s="344">
        <v>103.5</v>
      </c>
      <c r="K5031" s="360">
        <v>0.8085</v>
      </c>
      <c r="L5031" s="344">
        <v>101.16</v>
      </c>
      <c r="M5031" s="360">
        <v>0</v>
      </c>
      <c r="N5031" s="344">
        <v>105.4</v>
      </c>
      <c r="O5031" s="360">
        <v>0</v>
      </c>
      <c r="P5031" s="344">
        <v>105.19</v>
      </c>
      <c r="Q5031" s="360">
        <v>0</v>
      </c>
      <c r="R5031" s="344">
        <v>113.38</v>
      </c>
    </row>
    <row r="5032" spans="1:18">
      <c r="A5032" s="296">
        <v>4913703</v>
      </c>
      <c r="B5032" s="343" t="s">
        <v>5063</v>
      </c>
      <c r="C5032" s="296" t="s">
        <v>26</v>
      </c>
      <c r="D5032" s="344">
        <v>5574.05</v>
      </c>
      <c r="E5032" s="360">
        <v>0</v>
      </c>
      <c r="F5032" s="344">
        <v>224.29</v>
      </c>
      <c r="G5032" s="360">
        <v>0.87709999999999999</v>
      </c>
      <c r="H5032" s="344">
        <v>214.36</v>
      </c>
      <c r="I5032" s="360">
        <v>0</v>
      </c>
      <c r="J5032" s="344">
        <v>225.18</v>
      </c>
      <c r="K5032" s="360">
        <v>0.87370000000000003</v>
      </c>
      <c r="L5032" s="344">
        <v>219.03</v>
      </c>
      <c r="M5032" s="360">
        <v>0</v>
      </c>
      <c r="N5032" s="344">
        <v>229.09</v>
      </c>
      <c r="O5032" s="360">
        <v>0</v>
      </c>
      <c r="P5032" s="344">
        <v>226.56</v>
      </c>
      <c r="Q5032" s="360">
        <v>0</v>
      </c>
      <c r="R5032" s="344">
        <v>245.47</v>
      </c>
    </row>
    <row r="5033" spans="1:18">
      <c r="A5033" s="296">
        <v>4913704</v>
      </c>
      <c r="B5033" s="343" t="s">
        <v>5064</v>
      </c>
      <c r="C5033" s="296" t="s">
        <v>26</v>
      </c>
      <c r="D5033" s="344">
        <v>5454.08</v>
      </c>
      <c r="E5033" s="360">
        <v>0</v>
      </c>
      <c r="F5033" s="344">
        <v>270.54000000000002</v>
      </c>
      <c r="G5033" s="360">
        <v>0.84560000000000002</v>
      </c>
      <c r="H5033" s="344">
        <v>260.26</v>
      </c>
      <c r="I5033" s="360">
        <v>0</v>
      </c>
      <c r="J5033" s="344">
        <v>272.29000000000002</v>
      </c>
      <c r="K5033" s="360">
        <v>0.84019999999999995</v>
      </c>
      <c r="L5033" s="344">
        <v>265.64999999999998</v>
      </c>
      <c r="M5033" s="360">
        <v>0</v>
      </c>
      <c r="N5033" s="344">
        <v>277.26</v>
      </c>
      <c r="O5033" s="360">
        <v>0</v>
      </c>
      <c r="P5033" s="344">
        <v>275.42</v>
      </c>
      <c r="Q5033" s="360">
        <v>0</v>
      </c>
      <c r="R5033" s="344">
        <v>297.62</v>
      </c>
    </row>
    <row r="5034" spans="1:18">
      <c r="A5034" s="296">
        <v>4915757</v>
      </c>
      <c r="B5034" s="343" t="s">
        <v>5065</v>
      </c>
      <c r="C5034" s="296" t="s">
        <v>222</v>
      </c>
      <c r="D5034" s="344">
        <v>439.23</v>
      </c>
      <c r="E5034" s="360">
        <v>0.80449999999999999</v>
      </c>
      <c r="F5034" s="344">
        <v>99.78</v>
      </c>
      <c r="G5034" s="360">
        <v>0.80989999999999995</v>
      </c>
      <c r="H5034" s="344">
        <v>101.66</v>
      </c>
      <c r="I5034" s="360">
        <v>0.79490000000000005</v>
      </c>
      <c r="J5034" s="344">
        <v>98.52</v>
      </c>
      <c r="K5034" s="360">
        <v>0.82020000000000004</v>
      </c>
      <c r="L5034" s="344">
        <v>106.62</v>
      </c>
      <c r="M5034" s="360">
        <v>0</v>
      </c>
      <c r="N5034" s="344">
        <v>100.65</v>
      </c>
      <c r="O5034" s="360">
        <v>0.80289999999999995</v>
      </c>
      <c r="P5034" s="344">
        <v>101.47</v>
      </c>
      <c r="Q5034" s="360">
        <v>0.7964</v>
      </c>
      <c r="R5034" s="344">
        <v>126.44</v>
      </c>
    </row>
    <row r="5035" spans="1:18">
      <c r="A5035" s="296">
        <v>4915678</v>
      </c>
      <c r="B5035" s="343" t="s">
        <v>5066</v>
      </c>
      <c r="C5035" s="296" t="s">
        <v>222</v>
      </c>
      <c r="D5035" s="344">
        <v>379.56</v>
      </c>
      <c r="E5035" s="360">
        <v>0.81379999999999997</v>
      </c>
      <c r="F5035" s="344">
        <v>122.45</v>
      </c>
      <c r="G5035" s="360">
        <v>0.81889999999999996</v>
      </c>
      <c r="H5035" s="344">
        <v>124.65</v>
      </c>
      <c r="I5035" s="360">
        <v>0.80449999999999999</v>
      </c>
      <c r="J5035" s="344">
        <v>120.97</v>
      </c>
      <c r="K5035" s="360">
        <v>0.82899999999999996</v>
      </c>
      <c r="L5035" s="344">
        <v>130.78</v>
      </c>
      <c r="M5035" s="360">
        <v>0</v>
      </c>
      <c r="N5035" s="344">
        <v>123.46</v>
      </c>
      <c r="O5035" s="360">
        <v>0.81220000000000003</v>
      </c>
      <c r="P5035" s="344">
        <v>124.42</v>
      </c>
      <c r="Q5035" s="360">
        <v>0.80600000000000005</v>
      </c>
      <c r="R5035" s="344">
        <v>155.34</v>
      </c>
    </row>
    <row r="5036" spans="1:18">
      <c r="A5036" s="296">
        <v>4919547</v>
      </c>
      <c r="B5036" s="343" t="s">
        <v>5067</v>
      </c>
      <c r="C5036" s="296" t="s">
        <v>26</v>
      </c>
      <c r="D5036" s="344">
        <v>466.18</v>
      </c>
      <c r="E5036" s="360">
        <v>0.83279999999999998</v>
      </c>
      <c r="F5036" s="344">
        <v>161.1</v>
      </c>
      <c r="G5036" s="360">
        <v>0.83760000000000001</v>
      </c>
      <c r="H5036" s="344">
        <v>163.69999999999999</v>
      </c>
      <c r="I5036" s="360">
        <v>0.82430000000000003</v>
      </c>
      <c r="J5036" s="344">
        <v>159.36000000000001</v>
      </c>
      <c r="K5036" s="360">
        <v>0.8468</v>
      </c>
      <c r="L5036" s="344">
        <v>171.92</v>
      </c>
      <c r="M5036" s="360">
        <v>0</v>
      </c>
      <c r="N5036" s="344">
        <v>162.30000000000001</v>
      </c>
      <c r="O5036" s="360">
        <v>0.83140000000000003</v>
      </c>
      <c r="P5036" s="344">
        <v>163.41999999999999</v>
      </c>
      <c r="Q5036" s="360">
        <v>0.82569999999999999</v>
      </c>
      <c r="R5036" s="344">
        <v>204.84</v>
      </c>
    </row>
    <row r="5037" spans="1:18">
      <c r="A5037" s="296">
        <v>4915716</v>
      </c>
      <c r="B5037" s="343" t="s">
        <v>5068</v>
      </c>
      <c r="C5037" s="296" t="s">
        <v>1461</v>
      </c>
      <c r="D5037" s="344">
        <v>11.58</v>
      </c>
      <c r="E5037" s="360">
        <v>0.95079999999999998</v>
      </c>
      <c r="F5037" s="344">
        <v>616.17999999999995</v>
      </c>
      <c r="G5037" s="360">
        <v>0.95240000000000002</v>
      </c>
      <c r="H5037" s="344">
        <v>619.09</v>
      </c>
      <c r="I5037" s="360">
        <v>0.94789999999999996</v>
      </c>
      <c r="J5037" s="344">
        <v>614.25</v>
      </c>
      <c r="K5037" s="360">
        <v>0.95540000000000003</v>
      </c>
      <c r="L5037" s="344">
        <v>619.45000000000005</v>
      </c>
      <c r="M5037" s="360">
        <v>0.94740000000000002</v>
      </c>
      <c r="N5037" s="344">
        <v>617.51</v>
      </c>
      <c r="O5037" s="360">
        <v>0.95040000000000002</v>
      </c>
      <c r="P5037" s="344">
        <v>1035.05</v>
      </c>
      <c r="Q5037" s="360">
        <v>0</v>
      </c>
      <c r="R5037" s="344">
        <v>620.48</v>
      </c>
    </row>
    <row r="5038" spans="1:18">
      <c r="A5038" s="296">
        <v>4915750</v>
      </c>
      <c r="B5038" s="343" t="s">
        <v>5069</v>
      </c>
      <c r="C5038" s="296" t="s">
        <v>105</v>
      </c>
      <c r="D5038" s="344">
        <v>203.89</v>
      </c>
      <c r="E5038" s="360">
        <v>0.88239999999999996</v>
      </c>
      <c r="F5038" s="344">
        <v>218.09</v>
      </c>
      <c r="G5038" s="360">
        <v>0.8861</v>
      </c>
      <c r="H5038" s="344">
        <v>220.57</v>
      </c>
      <c r="I5038" s="360">
        <v>0.87609999999999999</v>
      </c>
      <c r="J5038" s="344">
        <v>216.46</v>
      </c>
      <c r="K5038" s="360">
        <v>0.89280000000000004</v>
      </c>
      <c r="L5038" s="344">
        <v>220.87</v>
      </c>
      <c r="M5038" s="360">
        <v>0.87490000000000001</v>
      </c>
      <c r="N5038" s="344">
        <v>219.22</v>
      </c>
      <c r="O5038" s="360">
        <v>0.88149999999999995</v>
      </c>
      <c r="P5038" s="344">
        <v>357.39</v>
      </c>
      <c r="Q5038" s="360">
        <v>0</v>
      </c>
      <c r="R5038" s="344">
        <v>221.75</v>
      </c>
    </row>
    <row r="5039" spans="1:18">
      <c r="A5039" s="296">
        <v>4915769</v>
      </c>
      <c r="B5039" s="343" t="s">
        <v>5070</v>
      </c>
      <c r="C5039" s="296" t="s">
        <v>222</v>
      </c>
      <c r="D5039" s="344">
        <v>32.229999999999997</v>
      </c>
      <c r="E5039" s="360">
        <v>0.91020000000000001</v>
      </c>
      <c r="F5039" s="344">
        <v>298.17</v>
      </c>
      <c r="G5039" s="360">
        <v>0.91310000000000002</v>
      </c>
      <c r="H5039" s="344">
        <v>300.75</v>
      </c>
      <c r="I5039" s="360">
        <v>0.9052</v>
      </c>
      <c r="J5039" s="344">
        <v>296.45999999999998</v>
      </c>
      <c r="K5039" s="360">
        <v>0.91830000000000001</v>
      </c>
      <c r="L5039" s="344">
        <v>301.05</v>
      </c>
      <c r="M5039" s="360">
        <v>0.90429999999999999</v>
      </c>
      <c r="N5039" s="344">
        <v>299.33999999999997</v>
      </c>
      <c r="O5039" s="360">
        <v>0.90949999999999998</v>
      </c>
      <c r="P5039" s="344">
        <v>493.58</v>
      </c>
      <c r="Q5039" s="360">
        <v>0</v>
      </c>
      <c r="R5039" s="344">
        <v>301.99</v>
      </c>
    </row>
    <row r="5040" spans="1:18">
      <c r="A5040" s="296">
        <v>5213836</v>
      </c>
      <c r="B5040" s="343" t="s">
        <v>5071</v>
      </c>
      <c r="C5040" s="296" t="s">
        <v>5072</v>
      </c>
      <c r="D5040" s="344">
        <v>1.25</v>
      </c>
      <c r="E5040" s="360">
        <v>0.93410000000000004</v>
      </c>
      <c r="F5040" s="344">
        <v>425.06</v>
      </c>
      <c r="G5040" s="360">
        <v>0.93630000000000002</v>
      </c>
      <c r="H5040" s="344">
        <v>427.75</v>
      </c>
      <c r="I5040" s="360">
        <v>0.9304</v>
      </c>
      <c r="J5040" s="344">
        <v>423.29</v>
      </c>
      <c r="K5040" s="360">
        <v>0.94020000000000004</v>
      </c>
      <c r="L5040" s="344">
        <v>428.08</v>
      </c>
      <c r="M5040" s="360">
        <v>0.92969999999999997</v>
      </c>
      <c r="N5040" s="344">
        <v>426.29</v>
      </c>
      <c r="O5040" s="360">
        <v>0.93359999999999999</v>
      </c>
      <c r="P5040" s="344">
        <v>709.79</v>
      </c>
      <c r="Q5040" s="360">
        <v>0</v>
      </c>
      <c r="R5040" s="344">
        <v>429.04</v>
      </c>
    </row>
    <row r="5041" spans="1:18">
      <c r="A5041" s="296">
        <v>5213368</v>
      </c>
      <c r="B5041" s="343" t="s">
        <v>5073</v>
      </c>
      <c r="C5041" s="296" t="s">
        <v>26</v>
      </c>
      <c r="D5041" s="344">
        <v>19.84</v>
      </c>
      <c r="E5041" s="360">
        <v>0</v>
      </c>
      <c r="F5041" s="344">
        <v>465.76</v>
      </c>
      <c r="G5041" s="360">
        <v>0.94779999999999998</v>
      </c>
      <c r="H5041" s="344">
        <v>438.54</v>
      </c>
      <c r="I5041" s="360">
        <v>0</v>
      </c>
      <c r="J5041" s="344">
        <v>464.14</v>
      </c>
      <c r="K5041" s="360">
        <v>0.95109999999999995</v>
      </c>
      <c r="L5041" s="344">
        <v>449.19</v>
      </c>
      <c r="M5041" s="360">
        <v>0</v>
      </c>
      <c r="N5041" s="344">
        <v>471.87</v>
      </c>
      <c r="O5041" s="360">
        <v>0</v>
      </c>
      <c r="P5041" s="344">
        <v>461.49</v>
      </c>
      <c r="Q5041" s="360">
        <v>0</v>
      </c>
      <c r="R5041" s="344">
        <v>503.22</v>
      </c>
    </row>
    <row r="5042" spans="1:18">
      <c r="A5042" s="296">
        <v>5213367</v>
      </c>
      <c r="B5042" s="343" t="s">
        <v>5074</v>
      </c>
      <c r="C5042" s="296" t="s">
        <v>26</v>
      </c>
      <c r="D5042" s="344">
        <v>18.420000000000002</v>
      </c>
      <c r="E5042" s="360">
        <v>0</v>
      </c>
      <c r="F5042" s="344">
        <v>22.79</v>
      </c>
      <c r="G5042" s="360">
        <v>0.90959999999999996</v>
      </c>
      <c r="H5042" s="344">
        <v>21.6</v>
      </c>
      <c r="I5042" s="360">
        <v>0</v>
      </c>
      <c r="J5042" s="344">
        <v>22.66</v>
      </c>
      <c r="K5042" s="360">
        <v>0.91479999999999995</v>
      </c>
      <c r="L5042" s="344">
        <v>22.13</v>
      </c>
      <c r="M5042" s="360">
        <v>0</v>
      </c>
      <c r="N5042" s="344">
        <v>23.12</v>
      </c>
      <c r="O5042" s="360">
        <v>0</v>
      </c>
      <c r="P5042" s="344">
        <v>22.67</v>
      </c>
      <c r="Q5042" s="360">
        <v>0</v>
      </c>
      <c r="R5042" s="344">
        <v>24.69</v>
      </c>
    </row>
    <row r="5043" spans="1:18">
      <c r="A5043" s="296">
        <v>5213385</v>
      </c>
      <c r="B5043" s="343" t="s">
        <v>5075</v>
      </c>
      <c r="C5043" s="296" t="s">
        <v>26</v>
      </c>
      <c r="D5043" s="344">
        <v>362.45</v>
      </c>
      <c r="E5043" s="360">
        <v>0</v>
      </c>
      <c r="F5043" s="344">
        <v>38.29</v>
      </c>
      <c r="G5043" s="360">
        <v>0.93240000000000001</v>
      </c>
      <c r="H5043" s="344">
        <v>36.17</v>
      </c>
      <c r="I5043" s="360">
        <v>0</v>
      </c>
      <c r="J5043" s="344">
        <v>38.130000000000003</v>
      </c>
      <c r="K5043" s="360">
        <v>0.93630000000000002</v>
      </c>
      <c r="L5043" s="344">
        <v>37.04</v>
      </c>
      <c r="M5043" s="360">
        <v>0</v>
      </c>
      <c r="N5043" s="344">
        <v>38.83</v>
      </c>
      <c r="O5043" s="360">
        <v>0</v>
      </c>
      <c r="P5043" s="344">
        <v>38.020000000000003</v>
      </c>
      <c r="Q5043" s="360">
        <v>0</v>
      </c>
      <c r="R5043" s="344">
        <v>41.43</v>
      </c>
    </row>
    <row r="5044" spans="1:18">
      <c r="A5044" s="296">
        <v>5213343</v>
      </c>
      <c r="B5044" s="343" t="s">
        <v>5076</v>
      </c>
      <c r="C5044" s="296" t="s">
        <v>5072</v>
      </c>
      <c r="D5044" s="344">
        <v>3.9</v>
      </c>
      <c r="E5044" s="360">
        <v>0</v>
      </c>
      <c r="F5044" s="344">
        <v>50.02</v>
      </c>
      <c r="G5044" s="360">
        <v>0.93240000000000001</v>
      </c>
      <c r="H5044" s="344">
        <v>47.23</v>
      </c>
      <c r="I5044" s="360">
        <v>0</v>
      </c>
      <c r="J5044" s="344">
        <v>49.8</v>
      </c>
      <c r="K5044" s="360">
        <v>0.9365</v>
      </c>
      <c r="L5044" s="344">
        <v>48.36</v>
      </c>
      <c r="M5044" s="360">
        <v>0</v>
      </c>
      <c r="N5044" s="344">
        <v>50.7</v>
      </c>
      <c r="O5044" s="360">
        <v>0</v>
      </c>
      <c r="P5044" s="344">
        <v>49.63</v>
      </c>
      <c r="Q5044" s="360">
        <v>0</v>
      </c>
      <c r="R5044" s="344">
        <v>54.09</v>
      </c>
    </row>
    <row r="5045" spans="1:18">
      <c r="A5045" s="296">
        <v>5213390</v>
      </c>
      <c r="B5045" s="343" t="s">
        <v>5077</v>
      </c>
      <c r="C5045" s="296" t="s">
        <v>105</v>
      </c>
      <c r="D5045" s="344">
        <v>309.87</v>
      </c>
      <c r="E5045" s="360">
        <v>0</v>
      </c>
      <c r="F5045" s="344">
        <v>66.78</v>
      </c>
      <c r="G5045" s="360">
        <v>0.93500000000000005</v>
      </c>
      <c r="H5045" s="344">
        <v>63.01</v>
      </c>
      <c r="I5045" s="360">
        <v>0</v>
      </c>
      <c r="J5045" s="344">
        <v>66.5</v>
      </c>
      <c r="K5045" s="360">
        <v>0.93889999999999996</v>
      </c>
      <c r="L5045" s="344">
        <v>64.540000000000006</v>
      </c>
      <c r="M5045" s="360">
        <v>0</v>
      </c>
      <c r="N5045" s="344">
        <v>67.69</v>
      </c>
      <c r="O5045" s="360">
        <v>0</v>
      </c>
      <c r="P5045" s="344">
        <v>66.260000000000005</v>
      </c>
      <c r="Q5045" s="360">
        <v>0</v>
      </c>
      <c r="R5045" s="344">
        <v>72.209999999999994</v>
      </c>
    </row>
    <row r="5046" spans="1:18">
      <c r="A5046" s="296">
        <v>5213344</v>
      </c>
      <c r="B5046" s="343" t="s">
        <v>5078</v>
      </c>
      <c r="C5046" s="296" t="s">
        <v>5079</v>
      </c>
      <c r="D5046" s="344">
        <v>3.4</v>
      </c>
      <c r="E5046" s="360">
        <v>0</v>
      </c>
      <c r="F5046" s="344">
        <v>97.78</v>
      </c>
      <c r="G5046" s="360">
        <v>0.93459999999999999</v>
      </c>
      <c r="H5046" s="344">
        <v>92.27</v>
      </c>
      <c r="I5046" s="360">
        <v>0</v>
      </c>
      <c r="J5046" s="344">
        <v>97.36</v>
      </c>
      <c r="K5046" s="360">
        <v>0.93869999999999998</v>
      </c>
      <c r="L5046" s="344">
        <v>94.5</v>
      </c>
      <c r="M5046" s="360">
        <v>0</v>
      </c>
      <c r="N5046" s="344">
        <v>99.11</v>
      </c>
      <c r="O5046" s="360">
        <v>0</v>
      </c>
      <c r="P5046" s="344">
        <v>97.02</v>
      </c>
      <c r="Q5046" s="360">
        <v>0</v>
      </c>
      <c r="R5046" s="344">
        <v>105.73</v>
      </c>
    </row>
    <row r="5047" spans="1:18">
      <c r="A5047" s="296">
        <v>5213386</v>
      </c>
      <c r="B5047" s="343" t="s">
        <v>5080</v>
      </c>
      <c r="C5047" s="296" t="s">
        <v>26</v>
      </c>
      <c r="D5047" s="344">
        <v>610.23</v>
      </c>
      <c r="E5047" s="360">
        <v>0</v>
      </c>
      <c r="F5047" s="344">
        <v>158.46</v>
      </c>
      <c r="G5047" s="360">
        <v>0.93259999999999998</v>
      </c>
      <c r="H5047" s="344">
        <v>149.6</v>
      </c>
      <c r="I5047" s="360">
        <v>0</v>
      </c>
      <c r="J5047" s="344">
        <v>157.75</v>
      </c>
      <c r="K5047" s="360">
        <v>0.93679999999999997</v>
      </c>
      <c r="L5047" s="344">
        <v>153.19999999999999</v>
      </c>
      <c r="M5047" s="360">
        <v>0</v>
      </c>
      <c r="N5047" s="344">
        <v>160.62</v>
      </c>
      <c r="O5047" s="360">
        <v>0</v>
      </c>
      <c r="P5047" s="344">
        <v>157.26</v>
      </c>
      <c r="Q5047" s="360">
        <v>0</v>
      </c>
      <c r="R5047" s="344">
        <v>171.37</v>
      </c>
    </row>
    <row r="5048" spans="1:18">
      <c r="A5048" s="296">
        <v>5213345</v>
      </c>
      <c r="B5048" s="343" t="s">
        <v>5081</v>
      </c>
      <c r="C5048" s="296" t="s">
        <v>5072</v>
      </c>
      <c r="D5048" s="344">
        <v>5.89</v>
      </c>
      <c r="E5048" s="360">
        <v>0</v>
      </c>
      <c r="F5048" s="344">
        <v>247.24</v>
      </c>
      <c r="G5048" s="360">
        <v>0.93820000000000003</v>
      </c>
      <c r="H5048" s="344">
        <v>233.19</v>
      </c>
      <c r="I5048" s="360">
        <v>0</v>
      </c>
      <c r="J5048" s="344">
        <v>246.22</v>
      </c>
      <c r="K5048" s="360">
        <v>0.94199999999999995</v>
      </c>
      <c r="L5048" s="344">
        <v>238.82</v>
      </c>
      <c r="M5048" s="360">
        <v>0</v>
      </c>
      <c r="N5048" s="344">
        <v>250.57</v>
      </c>
      <c r="O5048" s="360">
        <v>0</v>
      </c>
      <c r="P5048" s="344">
        <v>245.22</v>
      </c>
      <c r="Q5048" s="360">
        <v>0</v>
      </c>
      <c r="R5048" s="344">
        <v>267.3</v>
      </c>
    </row>
    <row r="5049" spans="1:18">
      <c r="A5049" s="296">
        <v>5213387</v>
      </c>
      <c r="B5049" s="343" t="s">
        <v>5082</v>
      </c>
      <c r="C5049" s="296" t="s">
        <v>26</v>
      </c>
      <c r="D5049" s="344">
        <v>880.2</v>
      </c>
      <c r="E5049" s="360">
        <v>0.82150000000000001</v>
      </c>
      <c r="F5049" s="344">
        <v>145.87</v>
      </c>
      <c r="G5049" s="360">
        <v>0.82650000000000001</v>
      </c>
      <c r="H5049" s="344">
        <v>148.27000000000001</v>
      </c>
      <c r="I5049" s="360">
        <v>0.81359999999999999</v>
      </c>
      <c r="J5049" s="344">
        <v>144.15</v>
      </c>
      <c r="K5049" s="360">
        <v>0.83640000000000003</v>
      </c>
      <c r="L5049" s="344">
        <v>148.62</v>
      </c>
      <c r="M5049" s="360">
        <v>0.81120000000000003</v>
      </c>
      <c r="N5049" s="344">
        <v>147</v>
      </c>
      <c r="O5049" s="360">
        <v>0.82010000000000005</v>
      </c>
      <c r="P5049" s="344">
        <v>199.18</v>
      </c>
      <c r="Q5049" s="360">
        <v>0</v>
      </c>
      <c r="R5049" s="344">
        <v>149.41</v>
      </c>
    </row>
    <row r="5050" spans="1:18">
      <c r="A5050" s="296">
        <v>5213346</v>
      </c>
      <c r="B5050" s="343" t="s">
        <v>5083</v>
      </c>
      <c r="C5050" s="296" t="s">
        <v>5072</v>
      </c>
      <c r="D5050" s="344">
        <v>8.2899999999999991</v>
      </c>
      <c r="E5050" s="360">
        <v>0.88319999999999999</v>
      </c>
      <c r="F5050" s="344">
        <v>274.69</v>
      </c>
      <c r="G5050" s="360">
        <v>0.88680000000000003</v>
      </c>
      <c r="H5050" s="344">
        <v>277.64999999999998</v>
      </c>
      <c r="I5050" s="360">
        <v>0.87760000000000005</v>
      </c>
      <c r="J5050" s="344">
        <v>272.58999999999997</v>
      </c>
      <c r="K5050" s="360">
        <v>0.89359999999999995</v>
      </c>
      <c r="L5050" s="344">
        <v>278.08</v>
      </c>
      <c r="M5050" s="360">
        <v>0.876</v>
      </c>
      <c r="N5050" s="344">
        <v>276.08999999999997</v>
      </c>
      <c r="O5050" s="360">
        <v>0.88229999999999997</v>
      </c>
      <c r="P5050" s="344">
        <v>380.76</v>
      </c>
      <c r="Q5050" s="360">
        <v>0</v>
      </c>
      <c r="R5050" s="344">
        <v>279.05</v>
      </c>
    </row>
    <row r="5051" spans="1:18">
      <c r="A5051" s="296">
        <v>5213843</v>
      </c>
      <c r="B5051" s="343" t="s">
        <v>5084</v>
      </c>
      <c r="C5051" s="296" t="s">
        <v>5079</v>
      </c>
      <c r="D5051" s="344">
        <v>1.01</v>
      </c>
      <c r="E5051" s="360">
        <v>0.68069999999999997</v>
      </c>
      <c r="F5051" s="344">
        <v>13.19</v>
      </c>
      <c r="G5051" s="360">
        <v>0.68840000000000001</v>
      </c>
      <c r="H5051" s="344">
        <v>13.59</v>
      </c>
      <c r="I5051" s="360">
        <v>0.66810000000000003</v>
      </c>
      <c r="J5051" s="344">
        <v>12.92</v>
      </c>
      <c r="K5051" s="360">
        <v>0.70279999999999998</v>
      </c>
      <c r="L5051" s="344">
        <v>13.63</v>
      </c>
      <c r="M5051" s="360">
        <v>0.66620000000000001</v>
      </c>
      <c r="N5051" s="344">
        <v>13.37</v>
      </c>
      <c r="O5051" s="360">
        <v>0.67910000000000004</v>
      </c>
      <c r="P5051" s="344">
        <v>17.399999999999999</v>
      </c>
      <c r="Q5051" s="360">
        <v>0</v>
      </c>
      <c r="R5051" s="344">
        <v>13.77</v>
      </c>
    </row>
    <row r="5052" spans="1:18">
      <c r="A5052" s="296">
        <v>5213833</v>
      </c>
      <c r="B5052" s="343" t="s">
        <v>5085</v>
      </c>
      <c r="C5052" s="296" t="s">
        <v>5072</v>
      </c>
      <c r="D5052" s="344">
        <v>10.86</v>
      </c>
      <c r="E5052" s="360">
        <v>0.65639999999999998</v>
      </c>
      <c r="F5052" s="344">
        <v>15.04</v>
      </c>
      <c r="G5052" s="360">
        <v>0.66420000000000001</v>
      </c>
      <c r="H5052" s="344">
        <v>15.54</v>
      </c>
      <c r="I5052" s="360">
        <v>0.64290000000000003</v>
      </c>
      <c r="J5052" s="344">
        <v>14.71</v>
      </c>
      <c r="K5052" s="360">
        <v>0.67910000000000004</v>
      </c>
      <c r="L5052" s="344">
        <v>15.6</v>
      </c>
      <c r="M5052" s="360">
        <v>0.64039999999999997</v>
      </c>
      <c r="N5052" s="344">
        <v>15.27</v>
      </c>
      <c r="O5052" s="360">
        <v>0.6542</v>
      </c>
      <c r="P5052" s="344">
        <v>19.72</v>
      </c>
      <c r="Q5052" s="360">
        <v>0</v>
      </c>
      <c r="R5052" s="344">
        <v>15.77</v>
      </c>
    </row>
    <row r="5053" spans="1:18">
      <c r="A5053" s="296">
        <v>5213834</v>
      </c>
      <c r="B5053" s="343" t="s">
        <v>5086</v>
      </c>
      <c r="C5053" s="296" t="s">
        <v>5072</v>
      </c>
      <c r="D5053" s="344">
        <v>7.11</v>
      </c>
      <c r="E5053" s="360">
        <v>0.72509999999999997</v>
      </c>
      <c r="F5053" s="344">
        <v>16.84</v>
      </c>
      <c r="G5053" s="360">
        <v>0.73160000000000003</v>
      </c>
      <c r="H5053" s="344">
        <v>17.27</v>
      </c>
      <c r="I5053" s="360">
        <v>0.71340000000000003</v>
      </c>
      <c r="J5053" s="344">
        <v>16.53</v>
      </c>
      <c r="K5053" s="360">
        <v>0.74529999999999996</v>
      </c>
      <c r="L5053" s="344">
        <v>17.34</v>
      </c>
      <c r="M5053" s="360">
        <v>0.71050000000000002</v>
      </c>
      <c r="N5053" s="344">
        <v>17.05</v>
      </c>
      <c r="O5053" s="360">
        <v>0.72260000000000002</v>
      </c>
      <c r="P5053" s="344">
        <v>22.45</v>
      </c>
      <c r="Q5053" s="360">
        <v>0</v>
      </c>
      <c r="R5053" s="344">
        <v>17.48</v>
      </c>
    </row>
    <row r="5054" spans="1:18">
      <c r="A5054" s="296">
        <v>5219544</v>
      </c>
      <c r="B5054" s="343" t="s">
        <v>5087</v>
      </c>
      <c r="C5054" s="296" t="s">
        <v>26</v>
      </c>
      <c r="D5054" s="344">
        <v>226.57</v>
      </c>
      <c r="E5054" s="360">
        <v>0.70640000000000003</v>
      </c>
      <c r="F5054" s="344">
        <v>19.36</v>
      </c>
      <c r="G5054" s="360">
        <v>0.71330000000000005</v>
      </c>
      <c r="H5054" s="344">
        <v>19.899999999999999</v>
      </c>
      <c r="I5054" s="360">
        <v>0.69450000000000001</v>
      </c>
      <c r="J5054" s="344">
        <v>18.98</v>
      </c>
      <c r="K5054" s="360">
        <v>0.72760000000000002</v>
      </c>
      <c r="L5054" s="344">
        <v>19.97</v>
      </c>
      <c r="M5054" s="360">
        <v>0.6915</v>
      </c>
      <c r="N5054" s="344">
        <v>19.62</v>
      </c>
      <c r="O5054" s="360">
        <v>0.70389999999999997</v>
      </c>
      <c r="P5054" s="344">
        <v>25.7</v>
      </c>
      <c r="Q5054" s="360">
        <v>0</v>
      </c>
      <c r="R5054" s="344">
        <v>20.16</v>
      </c>
    </row>
    <row r="5055" spans="1:18">
      <c r="A5055" s="296">
        <v>5213383</v>
      </c>
      <c r="B5055" s="343" t="s">
        <v>5088</v>
      </c>
      <c r="C5055" s="296" t="s">
        <v>5072</v>
      </c>
      <c r="D5055" s="344">
        <v>0.81</v>
      </c>
      <c r="E5055" s="360">
        <v>0.65139999999999998</v>
      </c>
      <c r="F5055" s="344">
        <v>15.34</v>
      </c>
      <c r="G5055" s="360">
        <v>0.65910000000000002</v>
      </c>
      <c r="H5055" s="344">
        <v>15.85</v>
      </c>
      <c r="I5055" s="360">
        <v>0.63790000000000002</v>
      </c>
      <c r="J5055" s="344">
        <v>14.99</v>
      </c>
      <c r="K5055" s="360">
        <v>0.6744</v>
      </c>
      <c r="L5055" s="344">
        <v>15.92</v>
      </c>
      <c r="M5055" s="360">
        <v>0.6351</v>
      </c>
      <c r="N5055" s="344">
        <v>15.58</v>
      </c>
      <c r="O5055" s="360">
        <v>0.64890000000000003</v>
      </c>
      <c r="P5055" s="344">
        <v>20.09</v>
      </c>
      <c r="Q5055" s="360">
        <v>0</v>
      </c>
      <c r="R5055" s="344">
        <v>16.09</v>
      </c>
    </row>
    <row r="5056" spans="1:18">
      <c r="A5056" s="296">
        <v>5213380</v>
      </c>
      <c r="B5056" s="343" t="s">
        <v>5089</v>
      </c>
      <c r="C5056" s="296" t="s">
        <v>5072</v>
      </c>
      <c r="D5056" s="344">
        <v>1.9</v>
      </c>
      <c r="E5056" s="360">
        <v>0.73509999999999998</v>
      </c>
      <c r="F5056" s="344">
        <v>24.91</v>
      </c>
      <c r="G5056" s="360">
        <v>0.7419</v>
      </c>
      <c r="H5056" s="344">
        <v>25.53</v>
      </c>
      <c r="I5056" s="360">
        <v>0.72419999999999995</v>
      </c>
      <c r="J5056" s="344">
        <v>24.48</v>
      </c>
      <c r="K5056" s="360">
        <v>0.75490000000000002</v>
      </c>
      <c r="L5056" s="344">
        <v>25.62</v>
      </c>
      <c r="M5056" s="360">
        <v>0.72130000000000005</v>
      </c>
      <c r="N5056" s="344">
        <v>25.2</v>
      </c>
      <c r="O5056" s="360">
        <v>0.73329999999999995</v>
      </c>
      <c r="P5056" s="344">
        <v>33.32</v>
      </c>
      <c r="Q5056" s="360">
        <v>0</v>
      </c>
      <c r="R5056" s="344">
        <v>25.84</v>
      </c>
    </row>
    <row r="5057" spans="1:18">
      <c r="A5057" s="296">
        <v>5213838</v>
      </c>
      <c r="B5057" s="343" t="s">
        <v>5090</v>
      </c>
      <c r="C5057" s="296" t="s">
        <v>5072</v>
      </c>
      <c r="D5057" s="344">
        <v>4.82</v>
      </c>
      <c r="E5057" s="360">
        <v>0.67789999999999995</v>
      </c>
      <c r="F5057" s="344">
        <v>19.91</v>
      </c>
      <c r="G5057" s="360">
        <v>0.68510000000000004</v>
      </c>
      <c r="H5057" s="344">
        <v>20.52</v>
      </c>
      <c r="I5057" s="360">
        <v>0.66520000000000001</v>
      </c>
      <c r="J5057" s="344">
        <v>19.489999999999998</v>
      </c>
      <c r="K5057" s="360">
        <v>0.69979999999999998</v>
      </c>
      <c r="L5057" s="344">
        <v>20.59</v>
      </c>
      <c r="M5057" s="360">
        <v>0.66249999999999998</v>
      </c>
      <c r="N5057" s="344">
        <v>20.190000000000001</v>
      </c>
      <c r="O5057" s="360">
        <v>0.67559999999999998</v>
      </c>
      <c r="P5057" s="344">
        <v>26.23</v>
      </c>
      <c r="Q5057" s="360">
        <v>0</v>
      </c>
      <c r="R5057" s="344">
        <v>20.8</v>
      </c>
    </row>
    <row r="5058" spans="1:18">
      <c r="A5058" s="296">
        <v>5213837</v>
      </c>
      <c r="B5058" s="343" t="s">
        <v>5091</v>
      </c>
      <c r="C5058" s="296" t="s">
        <v>26</v>
      </c>
      <c r="D5058" s="344">
        <v>180.34</v>
      </c>
      <c r="E5058" s="360">
        <v>0.76970000000000005</v>
      </c>
      <c r="F5058" s="344">
        <v>34.380000000000003</v>
      </c>
      <c r="G5058" s="360">
        <v>0.77569999999999995</v>
      </c>
      <c r="H5058" s="344">
        <v>35.130000000000003</v>
      </c>
      <c r="I5058" s="360">
        <v>0.75949999999999995</v>
      </c>
      <c r="J5058" s="344">
        <v>33.86</v>
      </c>
      <c r="K5058" s="360">
        <v>0.78769999999999996</v>
      </c>
      <c r="L5058" s="344">
        <v>35.229999999999997</v>
      </c>
      <c r="M5058" s="360">
        <v>0.75700000000000001</v>
      </c>
      <c r="N5058" s="344">
        <v>34.729999999999997</v>
      </c>
      <c r="O5058" s="360">
        <v>0.76790000000000003</v>
      </c>
      <c r="P5058" s="344">
        <v>46.37</v>
      </c>
      <c r="Q5058" s="360">
        <v>0</v>
      </c>
      <c r="R5058" s="344">
        <v>35.479999999999997</v>
      </c>
    </row>
    <row r="5059" spans="1:18">
      <c r="A5059" s="296">
        <v>5213835</v>
      </c>
      <c r="B5059" s="343" t="s">
        <v>5092</v>
      </c>
      <c r="C5059" s="296" t="s">
        <v>5072</v>
      </c>
      <c r="D5059" s="344">
        <v>0.79</v>
      </c>
      <c r="E5059" s="360">
        <v>0.73409999999999997</v>
      </c>
      <c r="F5059" s="344">
        <v>30.42</v>
      </c>
      <c r="G5059" s="360">
        <v>0.74060000000000004</v>
      </c>
      <c r="H5059" s="344">
        <v>31.18</v>
      </c>
      <c r="I5059" s="360">
        <v>0.72289999999999999</v>
      </c>
      <c r="J5059" s="344">
        <v>29.89</v>
      </c>
      <c r="K5059" s="360">
        <v>0.75380000000000003</v>
      </c>
      <c r="L5059" s="344">
        <v>31.29</v>
      </c>
      <c r="M5059" s="360">
        <v>0.72</v>
      </c>
      <c r="N5059" s="344">
        <v>30.78</v>
      </c>
      <c r="O5059" s="360">
        <v>0.73199999999999998</v>
      </c>
      <c r="P5059" s="344">
        <v>40.659999999999997</v>
      </c>
      <c r="Q5059" s="360">
        <v>0</v>
      </c>
      <c r="R5059" s="344">
        <v>31.54</v>
      </c>
    </row>
    <row r="5060" spans="1:18">
      <c r="A5060" s="296">
        <v>5213839</v>
      </c>
      <c r="B5060" s="343" t="s">
        <v>5093</v>
      </c>
      <c r="C5060" s="296" t="s">
        <v>1461</v>
      </c>
      <c r="D5060" s="344">
        <v>342.57</v>
      </c>
      <c r="E5060" s="360">
        <v>0.80779999999999996</v>
      </c>
      <c r="F5060" s="344">
        <v>51.84</v>
      </c>
      <c r="G5060" s="360">
        <v>0.81310000000000004</v>
      </c>
      <c r="H5060" s="344">
        <v>52.79</v>
      </c>
      <c r="I5060" s="360">
        <v>0.79859999999999998</v>
      </c>
      <c r="J5060" s="344">
        <v>51.2</v>
      </c>
      <c r="K5060" s="360">
        <v>0.82320000000000004</v>
      </c>
      <c r="L5060" s="344">
        <v>52.91</v>
      </c>
      <c r="M5060" s="360">
        <v>0.79659999999999997</v>
      </c>
      <c r="N5060" s="344">
        <v>52.28</v>
      </c>
      <c r="O5060" s="360">
        <v>0.80620000000000003</v>
      </c>
      <c r="P5060" s="344">
        <v>70.58</v>
      </c>
      <c r="Q5060" s="360">
        <v>0</v>
      </c>
      <c r="R5060" s="344">
        <v>53.23</v>
      </c>
    </row>
    <row r="5061" spans="1:18">
      <c r="A5061" s="296">
        <v>5213347</v>
      </c>
      <c r="B5061" s="343" t="s">
        <v>5094</v>
      </c>
      <c r="C5061" s="296" t="s">
        <v>5095</v>
      </c>
      <c r="D5061" s="344">
        <v>7.61</v>
      </c>
      <c r="E5061" s="360">
        <v>0.77049999999999996</v>
      </c>
      <c r="F5061" s="344">
        <v>47.12</v>
      </c>
      <c r="G5061" s="360">
        <v>0.77669999999999995</v>
      </c>
      <c r="H5061" s="344">
        <v>48.15</v>
      </c>
      <c r="I5061" s="360">
        <v>0.76029999999999998</v>
      </c>
      <c r="J5061" s="344">
        <v>46.42</v>
      </c>
      <c r="K5061" s="360">
        <v>0.78849999999999998</v>
      </c>
      <c r="L5061" s="344">
        <v>48.29</v>
      </c>
      <c r="M5061" s="360">
        <v>0.75790000000000002</v>
      </c>
      <c r="N5061" s="344">
        <v>47.61</v>
      </c>
      <c r="O5061" s="360">
        <v>0.76870000000000005</v>
      </c>
      <c r="P5061" s="344">
        <v>63.58</v>
      </c>
      <c r="Q5061" s="360">
        <v>0</v>
      </c>
      <c r="R5061" s="344">
        <v>48.64</v>
      </c>
    </row>
    <row r="5062" spans="1:18">
      <c r="A5062" s="296">
        <v>5213840</v>
      </c>
      <c r="B5062" s="343" t="s">
        <v>5096</v>
      </c>
      <c r="C5062" s="296" t="s">
        <v>1461</v>
      </c>
      <c r="D5062" s="344">
        <v>34.47</v>
      </c>
      <c r="E5062" s="360">
        <v>0.84699999999999998</v>
      </c>
      <c r="F5062" s="344">
        <v>87.11</v>
      </c>
      <c r="G5062" s="360">
        <v>0.85129999999999995</v>
      </c>
      <c r="H5062" s="344">
        <v>88.36</v>
      </c>
      <c r="I5062" s="360">
        <v>0.83950000000000002</v>
      </c>
      <c r="J5062" s="344">
        <v>86.23</v>
      </c>
      <c r="K5062" s="360">
        <v>0.86</v>
      </c>
      <c r="L5062" s="344">
        <v>88.53</v>
      </c>
      <c r="M5062" s="360">
        <v>0.8377</v>
      </c>
      <c r="N5062" s="344">
        <v>87.7</v>
      </c>
      <c r="O5062" s="360">
        <v>0.84560000000000002</v>
      </c>
      <c r="P5062" s="344">
        <v>119.72</v>
      </c>
      <c r="Q5062" s="360">
        <v>0</v>
      </c>
      <c r="R5062" s="344">
        <v>88.96</v>
      </c>
    </row>
    <row r="5063" spans="1:18">
      <c r="A5063" s="296">
        <v>5213349</v>
      </c>
      <c r="B5063" s="343" t="s">
        <v>5097</v>
      </c>
      <c r="C5063" s="296" t="s">
        <v>5095</v>
      </c>
      <c r="D5063" s="344">
        <v>0.66</v>
      </c>
      <c r="E5063" s="360">
        <v>0.76939999999999997</v>
      </c>
      <c r="F5063" s="344">
        <v>60.53</v>
      </c>
      <c r="G5063" s="360">
        <v>0.77549999999999997</v>
      </c>
      <c r="H5063" s="344">
        <v>61.82</v>
      </c>
      <c r="I5063" s="360">
        <v>0.75980000000000003</v>
      </c>
      <c r="J5063" s="344">
        <v>59.6</v>
      </c>
      <c r="K5063" s="360">
        <v>0.78759999999999997</v>
      </c>
      <c r="L5063" s="344">
        <v>62</v>
      </c>
      <c r="M5063" s="360">
        <v>0.7571</v>
      </c>
      <c r="N5063" s="344">
        <v>61.14</v>
      </c>
      <c r="O5063" s="360">
        <v>0.76770000000000005</v>
      </c>
      <c r="P5063" s="344">
        <v>81.59</v>
      </c>
      <c r="Q5063" s="360">
        <v>0</v>
      </c>
      <c r="R5063" s="344">
        <v>62.42</v>
      </c>
    </row>
    <row r="5064" spans="1:18">
      <c r="A5064" s="296">
        <v>5213841</v>
      </c>
      <c r="B5064" s="343" t="s">
        <v>5098</v>
      </c>
      <c r="C5064" s="296" t="s">
        <v>1461</v>
      </c>
      <c r="D5064" s="344">
        <v>66.209999999999994</v>
      </c>
      <c r="E5064" s="360">
        <v>0.85499999999999998</v>
      </c>
      <c r="F5064" s="344">
        <v>118.65</v>
      </c>
      <c r="G5064" s="360">
        <v>0.85919999999999996</v>
      </c>
      <c r="H5064" s="344">
        <v>120.23</v>
      </c>
      <c r="I5064" s="360">
        <v>0.84830000000000005</v>
      </c>
      <c r="J5064" s="344">
        <v>117.52</v>
      </c>
      <c r="K5064" s="360">
        <v>0.86750000000000005</v>
      </c>
      <c r="L5064" s="344">
        <v>120.47</v>
      </c>
      <c r="M5064" s="360">
        <v>0.84630000000000005</v>
      </c>
      <c r="N5064" s="344">
        <v>119.4</v>
      </c>
      <c r="O5064" s="360">
        <v>0.85389999999999999</v>
      </c>
      <c r="P5064" s="344">
        <v>163.37</v>
      </c>
      <c r="Q5064" s="360">
        <v>0</v>
      </c>
      <c r="R5064" s="344">
        <v>120.98</v>
      </c>
    </row>
    <row r="5065" spans="1:18">
      <c r="A5065" s="296">
        <v>5213348</v>
      </c>
      <c r="B5065" s="343" t="s">
        <v>5099</v>
      </c>
      <c r="C5065" s="296" t="s">
        <v>5095</v>
      </c>
      <c r="D5065" s="344">
        <v>0.78</v>
      </c>
      <c r="E5065" s="360">
        <v>0.81179999999999997</v>
      </c>
      <c r="F5065" s="344">
        <v>98.76</v>
      </c>
      <c r="G5065" s="360">
        <v>0.81699999999999995</v>
      </c>
      <c r="H5065" s="344">
        <v>100.48</v>
      </c>
      <c r="I5065" s="360">
        <v>0.80349999999999999</v>
      </c>
      <c r="J5065" s="344">
        <v>97.53</v>
      </c>
      <c r="K5065" s="360">
        <v>0.82730000000000004</v>
      </c>
      <c r="L5065" s="344">
        <v>100.72</v>
      </c>
      <c r="M5065" s="360">
        <v>0.80110000000000003</v>
      </c>
      <c r="N5065" s="344">
        <v>99.56</v>
      </c>
      <c r="O5065" s="360">
        <v>0.8105</v>
      </c>
      <c r="P5065" s="344">
        <v>134.53</v>
      </c>
      <c r="Q5065" s="360">
        <v>0</v>
      </c>
      <c r="R5065" s="344">
        <v>101.29</v>
      </c>
    </row>
    <row r="5066" spans="1:18">
      <c r="A5066" s="296">
        <v>5216116</v>
      </c>
      <c r="B5066" s="343" t="s">
        <v>5100</v>
      </c>
      <c r="C5066" s="296" t="s">
        <v>26</v>
      </c>
      <c r="D5066" s="344">
        <v>17.11</v>
      </c>
      <c r="E5066" s="360">
        <v>0.8841</v>
      </c>
      <c r="F5066" s="344">
        <v>197.5</v>
      </c>
      <c r="G5066" s="360">
        <v>0.88759999999999994</v>
      </c>
      <c r="H5066" s="344">
        <v>199.63</v>
      </c>
      <c r="I5066" s="360">
        <v>0.87839999999999996</v>
      </c>
      <c r="J5066" s="344">
        <v>196</v>
      </c>
      <c r="K5066" s="360">
        <v>0.89439999999999997</v>
      </c>
      <c r="L5066" s="344">
        <v>199.93</v>
      </c>
      <c r="M5066" s="360">
        <v>0.87680000000000002</v>
      </c>
      <c r="N5066" s="344">
        <v>198.5</v>
      </c>
      <c r="O5066" s="360">
        <v>0.8831</v>
      </c>
      <c r="P5066" s="344">
        <v>273.82</v>
      </c>
      <c r="Q5066" s="360">
        <v>0</v>
      </c>
      <c r="R5066" s="344">
        <v>200.62</v>
      </c>
    </row>
    <row r="5067" spans="1:18">
      <c r="A5067" s="296">
        <v>5216115</v>
      </c>
      <c r="B5067" s="343" t="s">
        <v>5101</v>
      </c>
      <c r="C5067" s="296" t="s">
        <v>26</v>
      </c>
      <c r="D5067" s="344">
        <v>16.260000000000002</v>
      </c>
      <c r="E5067" s="360">
        <v>0</v>
      </c>
      <c r="F5067" s="344">
        <v>6.53</v>
      </c>
      <c r="G5067" s="360">
        <v>0</v>
      </c>
      <c r="H5067" s="344">
        <v>6.92</v>
      </c>
      <c r="I5067" s="360">
        <v>0</v>
      </c>
      <c r="J5067" s="344">
        <v>5.84</v>
      </c>
      <c r="K5067" s="360">
        <v>0</v>
      </c>
      <c r="L5067" s="344">
        <v>6.31</v>
      </c>
      <c r="M5067" s="360">
        <v>0</v>
      </c>
      <c r="N5067" s="344">
        <v>6.44</v>
      </c>
      <c r="O5067" s="360">
        <v>0</v>
      </c>
      <c r="P5067" s="344">
        <v>7.2</v>
      </c>
      <c r="Q5067" s="360">
        <v>0</v>
      </c>
      <c r="R5067" s="344">
        <v>7.89</v>
      </c>
    </row>
    <row r="5068" spans="1:18">
      <c r="A5068" s="296">
        <v>5213842</v>
      </c>
      <c r="B5068" s="343" t="s">
        <v>5102</v>
      </c>
      <c r="C5068" s="296" t="s">
        <v>105</v>
      </c>
      <c r="D5068" s="344">
        <v>0.12</v>
      </c>
      <c r="E5068" s="360">
        <v>0</v>
      </c>
      <c r="F5068" s="344">
        <v>115.86</v>
      </c>
      <c r="G5068" s="360">
        <v>0</v>
      </c>
      <c r="H5068" s="344">
        <v>121.6</v>
      </c>
      <c r="I5068" s="360">
        <v>0</v>
      </c>
      <c r="J5068" s="344">
        <v>102.31</v>
      </c>
      <c r="K5068" s="360">
        <v>0</v>
      </c>
      <c r="L5068" s="344">
        <v>107.76</v>
      </c>
      <c r="M5068" s="360">
        <v>0</v>
      </c>
      <c r="N5068" s="344">
        <v>112.73</v>
      </c>
      <c r="O5068" s="360">
        <v>0</v>
      </c>
      <c r="P5068" s="344">
        <v>128.09</v>
      </c>
      <c r="Q5068" s="360">
        <v>0</v>
      </c>
      <c r="R5068" s="344">
        <v>141.66999999999999</v>
      </c>
    </row>
    <row r="5069" spans="1:18">
      <c r="A5069" s="296">
        <v>5213358</v>
      </c>
      <c r="B5069" s="343" t="s">
        <v>5103</v>
      </c>
      <c r="C5069" s="296" t="s">
        <v>1461</v>
      </c>
      <c r="D5069" s="344">
        <v>210.37</v>
      </c>
      <c r="E5069" s="360">
        <v>0</v>
      </c>
      <c r="F5069" s="344">
        <v>12.13</v>
      </c>
      <c r="G5069" s="360">
        <v>0</v>
      </c>
      <c r="H5069" s="344">
        <v>12.78</v>
      </c>
      <c r="I5069" s="360">
        <v>0</v>
      </c>
      <c r="J5069" s="344">
        <v>10.76</v>
      </c>
      <c r="K5069" s="360">
        <v>0</v>
      </c>
      <c r="L5069" s="344">
        <v>11.42</v>
      </c>
      <c r="M5069" s="360">
        <v>0</v>
      </c>
      <c r="N5069" s="344">
        <v>11.87</v>
      </c>
      <c r="O5069" s="360">
        <v>0</v>
      </c>
      <c r="P5069" s="344">
        <v>13.4</v>
      </c>
      <c r="Q5069" s="360">
        <v>0</v>
      </c>
      <c r="R5069" s="344">
        <v>14.78</v>
      </c>
    </row>
    <row r="5070" spans="1:18">
      <c r="A5070" s="296">
        <v>5213848</v>
      </c>
      <c r="B5070" s="343" t="s">
        <v>5104</v>
      </c>
      <c r="C5070" s="296" t="s">
        <v>5072</v>
      </c>
      <c r="D5070" s="344">
        <v>1.0900000000000001</v>
      </c>
      <c r="E5070" s="360">
        <v>0</v>
      </c>
      <c r="F5070" s="344">
        <v>18.350000000000001</v>
      </c>
      <c r="G5070" s="360">
        <v>0</v>
      </c>
      <c r="H5070" s="344">
        <v>19.29</v>
      </c>
      <c r="I5070" s="360">
        <v>0</v>
      </c>
      <c r="J5070" s="344">
        <v>16.23</v>
      </c>
      <c r="K5070" s="360">
        <v>0</v>
      </c>
      <c r="L5070" s="344">
        <v>17.170000000000002</v>
      </c>
      <c r="M5070" s="360">
        <v>0</v>
      </c>
      <c r="N5070" s="344">
        <v>17.899999999999999</v>
      </c>
      <c r="O5070" s="360">
        <v>0</v>
      </c>
      <c r="P5070" s="344">
        <v>20.28</v>
      </c>
      <c r="Q5070" s="360">
        <v>0</v>
      </c>
      <c r="R5070" s="344">
        <v>22.4</v>
      </c>
    </row>
    <row r="5071" spans="1:18">
      <c r="A5071" s="296">
        <v>5214012</v>
      </c>
      <c r="B5071" s="343" t="s">
        <v>5105</v>
      </c>
      <c r="C5071" s="296" t="s">
        <v>1461</v>
      </c>
      <c r="D5071" s="344">
        <v>19.77</v>
      </c>
      <c r="E5071" s="360">
        <v>0</v>
      </c>
      <c r="F5071" s="344">
        <v>21.34</v>
      </c>
      <c r="G5071" s="360">
        <v>0</v>
      </c>
      <c r="H5071" s="344">
        <v>22.5</v>
      </c>
      <c r="I5071" s="360">
        <v>0</v>
      </c>
      <c r="J5071" s="344">
        <v>18.940000000000001</v>
      </c>
      <c r="K5071" s="360">
        <v>0</v>
      </c>
      <c r="L5071" s="344">
        <v>20.18</v>
      </c>
      <c r="M5071" s="360">
        <v>0</v>
      </c>
      <c r="N5071" s="344">
        <v>20.9</v>
      </c>
      <c r="O5071" s="360">
        <v>0</v>
      </c>
      <c r="P5071" s="344">
        <v>23.57</v>
      </c>
      <c r="Q5071" s="360">
        <v>0</v>
      </c>
      <c r="R5071" s="344">
        <v>25.97</v>
      </c>
    </row>
    <row r="5072" spans="1:18">
      <c r="A5072" s="296">
        <v>5213356</v>
      </c>
      <c r="B5072" s="343" t="s">
        <v>5106</v>
      </c>
      <c r="C5072" s="296" t="s">
        <v>1461</v>
      </c>
      <c r="D5072" s="344">
        <v>27.23</v>
      </c>
      <c r="E5072" s="360">
        <v>0</v>
      </c>
      <c r="F5072" s="344">
        <v>33.42</v>
      </c>
      <c r="G5072" s="360">
        <v>0</v>
      </c>
      <c r="H5072" s="344">
        <v>35.14</v>
      </c>
      <c r="I5072" s="360">
        <v>0</v>
      </c>
      <c r="J5072" s="344">
        <v>29.57</v>
      </c>
      <c r="K5072" s="360">
        <v>0</v>
      </c>
      <c r="L5072" s="344">
        <v>31.32</v>
      </c>
      <c r="M5072" s="360">
        <v>0</v>
      </c>
      <c r="N5072" s="344">
        <v>32.619999999999997</v>
      </c>
      <c r="O5072" s="360">
        <v>0</v>
      </c>
      <c r="P5072" s="344">
        <v>36.93</v>
      </c>
      <c r="Q5072" s="360">
        <v>0</v>
      </c>
      <c r="R5072" s="344">
        <v>40.78</v>
      </c>
    </row>
    <row r="5073" spans="1:18">
      <c r="A5073" s="296">
        <v>5214011</v>
      </c>
      <c r="B5073" s="343" t="s">
        <v>5107</v>
      </c>
      <c r="C5073" s="296" t="s">
        <v>1461</v>
      </c>
      <c r="D5073" s="344">
        <v>12.26</v>
      </c>
      <c r="E5073" s="360">
        <v>0</v>
      </c>
      <c r="F5073" s="344">
        <v>53.99</v>
      </c>
      <c r="G5073" s="360">
        <v>0</v>
      </c>
      <c r="H5073" s="344">
        <v>56.7</v>
      </c>
      <c r="I5073" s="360">
        <v>0</v>
      </c>
      <c r="J5073" s="344">
        <v>47.71</v>
      </c>
      <c r="K5073" s="360">
        <v>0</v>
      </c>
      <c r="L5073" s="344">
        <v>50.34</v>
      </c>
      <c r="M5073" s="360">
        <v>0</v>
      </c>
      <c r="N5073" s="344">
        <v>52.58</v>
      </c>
      <c r="O5073" s="360">
        <v>0</v>
      </c>
      <c r="P5073" s="344">
        <v>59.67</v>
      </c>
      <c r="Q5073" s="360">
        <v>0</v>
      </c>
      <c r="R5073" s="344">
        <v>65.959999999999994</v>
      </c>
    </row>
    <row r="5074" spans="1:18">
      <c r="A5074" s="296">
        <v>5213354</v>
      </c>
      <c r="B5074" s="343" t="s">
        <v>5108</v>
      </c>
      <c r="C5074" s="296" t="s">
        <v>1461</v>
      </c>
      <c r="D5074" s="344">
        <v>14.66</v>
      </c>
      <c r="E5074" s="360">
        <v>0</v>
      </c>
      <c r="F5074" s="344">
        <v>73.569999999999993</v>
      </c>
      <c r="G5074" s="360">
        <v>0</v>
      </c>
      <c r="H5074" s="344">
        <v>77.180000000000007</v>
      </c>
      <c r="I5074" s="360">
        <v>0</v>
      </c>
      <c r="J5074" s="344">
        <v>64.95</v>
      </c>
      <c r="K5074" s="360">
        <v>0</v>
      </c>
      <c r="L5074" s="344">
        <v>68.33</v>
      </c>
      <c r="M5074" s="360">
        <v>0</v>
      </c>
      <c r="N5074" s="344">
        <v>71.55</v>
      </c>
      <c r="O5074" s="360">
        <v>0</v>
      </c>
      <c r="P5074" s="344">
        <v>81.319999999999993</v>
      </c>
      <c r="Q5074" s="360">
        <v>0</v>
      </c>
      <c r="R5074" s="344">
        <v>89.98</v>
      </c>
    </row>
    <row r="5075" spans="1:18">
      <c r="A5075" s="296">
        <v>5213355</v>
      </c>
      <c r="B5075" s="343" t="s">
        <v>5109</v>
      </c>
      <c r="C5075" s="296" t="s">
        <v>1461</v>
      </c>
      <c r="D5075" s="344">
        <v>17.09</v>
      </c>
      <c r="E5075" s="360">
        <v>0</v>
      </c>
      <c r="F5075" s="344">
        <v>8.84</v>
      </c>
      <c r="G5075" s="360">
        <v>0</v>
      </c>
      <c r="H5075" s="344">
        <v>9.5</v>
      </c>
      <c r="I5075" s="360">
        <v>0</v>
      </c>
      <c r="J5075" s="344">
        <v>8.27</v>
      </c>
      <c r="K5075" s="360">
        <v>0</v>
      </c>
      <c r="L5075" s="344">
        <v>8.94</v>
      </c>
      <c r="M5075" s="360">
        <v>0</v>
      </c>
      <c r="N5075" s="344">
        <v>9.02</v>
      </c>
      <c r="O5075" s="360">
        <v>0</v>
      </c>
      <c r="P5075" s="344">
        <v>9.9700000000000006</v>
      </c>
      <c r="Q5075" s="360">
        <v>0</v>
      </c>
      <c r="R5075" s="344">
        <v>10.74</v>
      </c>
    </row>
    <row r="5076" spans="1:18">
      <c r="A5076" s="296">
        <v>5213850</v>
      </c>
      <c r="B5076" s="343" t="s">
        <v>5110</v>
      </c>
      <c r="C5076" s="296" t="s">
        <v>3221</v>
      </c>
      <c r="D5076" s="344">
        <v>21.94</v>
      </c>
      <c r="E5076" s="360">
        <v>0</v>
      </c>
      <c r="F5076" s="344">
        <v>176.09</v>
      </c>
      <c r="G5076" s="360">
        <v>0</v>
      </c>
      <c r="H5076" s="344">
        <v>185.54</v>
      </c>
      <c r="I5076" s="360">
        <v>0</v>
      </c>
      <c r="J5076" s="344">
        <v>158.16</v>
      </c>
      <c r="K5076" s="360">
        <v>0</v>
      </c>
      <c r="L5076" s="344">
        <v>164.83</v>
      </c>
      <c r="M5076" s="360">
        <v>0</v>
      </c>
      <c r="N5076" s="344">
        <v>172.86</v>
      </c>
      <c r="O5076" s="360">
        <v>0</v>
      </c>
      <c r="P5076" s="344">
        <v>197.02</v>
      </c>
      <c r="Q5076" s="360">
        <v>0</v>
      </c>
      <c r="R5076" s="344">
        <v>216.78</v>
      </c>
    </row>
    <row r="5077" spans="1:18">
      <c r="A5077" s="296">
        <v>5213846</v>
      </c>
      <c r="B5077" s="343" t="s">
        <v>5111</v>
      </c>
      <c r="C5077" s="296" t="s">
        <v>3221</v>
      </c>
      <c r="D5077" s="344">
        <v>5.39</v>
      </c>
      <c r="E5077" s="360">
        <v>0</v>
      </c>
      <c r="F5077" s="344">
        <v>12.63</v>
      </c>
      <c r="G5077" s="360">
        <v>0</v>
      </c>
      <c r="H5077" s="344">
        <v>13.58</v>
      </c>
      <c r="I5077" s="360">
        <v>0</v>
      </c>
      <c r="J5077" s="344">
        <v>11.81</v>
      </c>
      <c r="K5077" s="360">
        <v>0</v>
      </c>
      <c r="L5077" s="344">
        <v>12.63</v>
      </c>
      <c r="M5077" s="360">
        <v>0</v>
      </c>
      <c r="N5077" s="344">
        <v>12.84</v>
      </c>
      <c r="O5077" s="360">
        <v>0</v>
      </c>
      <c r="P5077" s="344">
        <v>14.31</v>
      </c>
      <c r="Q5077" s="360">
        <v>0</v>
      </c>
      <c r="R5077" s="344">
        <v>15.42</v>
      </c>
    </row>
    <row r="5078" spans="1:18">
      <c r="A5078" s="296">
        <v>5213847</v>
      </c>
      <c r="B5078" s="343" t="s">
        <v>5112</v>
      </c>
      <c r="C5078" s="296" t="s">
        <v>3221</v>
      </c>
      <c r="D5078" s="344">
        <v>92.46</v>
      </c>
      <c r="E5078" s="360">
        <v>0</v>
      </c>
      <c r="F5078" s="344">
        <v>16.55</v>
      </c>
      <c r="G5078" s="360">
        <v>0</v>
      </c>
      <c r="H5078" s="344">
        <v>17.79</v>
      </c>
      <c r="I5078" s="360">
        <v>0</v>
      </c>
      <c r="J5078" s="344">
        <v>15.46</v>
      </c>
      <c r="K5078" s="360">
        <v>0</v>
      </c>
      <c r="L5078" s="344">
        <v>16.54</v>
      </c>
      <c r="M5078" s="360">
        <v>0</v>
      </c>
      <c r="N5078" s="344">
        <v>16.82</v>
      </c>
      <c r="O5078" s="360">
        <v>0</v>
      </c>
      <c r="P5078" s="344">
        <v>18.73</v>
      </c>
      <c r="Q5078" s="360">
        <v>0</v>
      </c>
      <c r="R5078" s="344">
        <v>20.18</v>
      </c>
    </row>
    <row r="5079" spans="1:18">
      <c r="A5079" s="296">
        <v>5213845</v>
      </c>
      <c r="B5079" s="343" t="s">
        <v>5113</v>
      </c>
      <c r="C5079" s="296" t="s">
        <v>3221</v>
      </c>
      <c r="D5079" s="344">
        <v>24.05</v>
      </c>
      <c r="E5079" s="360">
        <v>0</v>
      </c>
      <c r="F5079" s="344">
        <v>28.97</v>
      </c>
      <c r="G5079" s="360">
        <v>0</v>
      </c>
      <c r="H5079" s="344">
        <v>30.92</v>
      </c>
      <c r="I5079" s="360">
        <v>0</v>
      </c>
      <c r="J5079" s="344">
        <v>26.76</v>
      </c>
      <c r="K5079" s="360">
        <v>0</v>
      </c>
      <c r="L5079" s="344">
        <v>28.31</v>
      </c>
      <c r="M5079" s="360">
        <v>0</v>
      </c>
      <c r="N5079" s="344">
        <v>29.09</v>
      </c>
      <c r="O5079" s="360">
        <v>0</v>
      </c>
      <c r="P5079" s="344">
        <v>32.71</v>
      </c>
      <c r="Q5079" s="360">
        <v>0</v>
      </c>
      <c r="R5079" s="344">
        <v>35.479999999999997</v>
      </c>
    </row>
    <row r="5080" spans="1:18">
      <c r="A5080" s="296">
        <v>5213412</v>
      </c>
      <c r="B5080" s="343" t="s">
        <v>5114</v>
      </c>
      <c r="C5080" s="296" t="s">
        <v>1461</v>
      </c>
      <c r="D5080" s="344">
        <v>119</v>
      </c>
      <c r="E5080" s="360">
        <v>0</v>
      </c>
      <c r="F5080" s="344">
        <v>62.31</v>
      </c>
      <c r="G5080" s="360">
        <v>0</v>
      </c>
      <c r="H5080" s="344">
        <v>66.25</v>
      </c>
      <c r="I5080" s="360">
        <v>0</v>
      </c>
      <c r="J5080" s="344">
        <v>57.09</v>
      </c>
      <c r="K5080" s="360">
        <v>0</v>
      </c>
      <c r="L5080" s="344">
        <v>60.08</v>
      </c>
      <c r="M5080" s="360">
        <v>0</v>
      </c>
      <c r="N5080" s="344">
        <v>62.17</v>
      </c>
      <c r="O5080" s="360">
        <v>0</v>
      </c>
      <c r="P5080" s="344">
        <v>70.22</v>
      </c>
      <c r="Q5080" s="360">
        <v>0</v>
      </c>
      <c r="R5080" s="344">
        <v>76.48</v>
      </c>
    </row>
    <row r="5081" spans="1:18">
      <c r="A5081" s="296">
        <v>5213411</v>
      </c>
      <c r="B5081" s="343" t="s">
        <v>5115</v>
      </c>
      <c r="C5081" s="296" t="s">
        <v>1461</v>
      </c>
      <c r="D5081" s="344">
        <v>210.68</v>
      </c>
      <c r="E5081" s="360">
        <v>0</v>
      </c>
      <c r="F5081" s="344">
        <v>122.08</v>
      </c>
      <c r="G5081" s="360">
        <v>0</v>
      </c>
      <c r="H5081" s="344">
        <v>128.69</v>
      </c>
      <c r="I5081" s="360">
        <v>0</v>
      </c>
      <c r="J5081" s="344">
        <v>109.9</v>
      </c>
      <c r="K5081" s="360">
        <v>0</v>
      </c>
      <c r="L5081" s="344">
        <v>114.35</v>
      </c>
      <c r="M5081" s="360">
        <v>0</v>
      </c>
      <c r="N5081" s="344">
        <v>119.96</v>
      </c>
      <c r="O5081" s="360">
        <v>0</v>
      </c>
      <c r="P5081" s="344">
        <v>136.81</v>
      </c>
      <c r="Q5081" s="360">
        <v>0</v>
      </c>
      <c r="R5081" s="344">
        <v>150.43</v>
      </c>
    </row>
    <row r="5082" spans="1:18">
      <c r="A5082" s="296">
        <v>5214009</v>
      </c>
      <c r="B5082" s="343" t="s">
        <v>5116</v>
      </c>
      <c r="C5082" s="296" t="s">
        <v>1461</v>
      </c>
      <c r="D5082" s="344">
        <v>119</v>
      </c>
      <c r="E5082" s="360">
        <v>0</v>
      </c>
      <c r="F5082" s="344">
        <v>106.23</v>
      </c>
      <c r="G5082" s="360">
        <v>0.69720000000000004</v>
      </c>
      <c r="H5082" s="344">
        <v>109.18</v>
      </c>
      <c r="I5082" s="360">
        <v>0.67830000000000001</v>
      </c>
      <c r="J5082" s="344">
        <v>104.28</v>
      </c>
      <c r="K5082" s="360">
        <v>0.71020000000000005</v>
      </c>
      <c r="L5082" s="344">
        <v>98.06</v>
      </c>
      <c r="M5082" s="360">
        <v>0</v>
      </c>
      <c r="N5082" s="344">
        <v>107.77</v>
      </c>
      <c r="O5082" s="360">
        <v>0.68720000000000003</v>
      </c>
      <c r="P5082" s="344">
        <v>109.16</v>
      </c>
      <c r="Q5082" s="360">
        <v>0.67849999999999999</v>
      </c>
      <c r="R5082" s="344">
        <v>111.09</v>
      </c>
    </row>
    <row r="5083" spans="1:18">
      <c r="A5083" s="296">
        <v>5214010</v>
      </c>
      <c r="B5083" s="343" t="s">
        <v>5117</v>
      </c>
      <c r="C5083" s="296" t="s">
        <v>1461</v>
      </c>
      <c r="D5083" s="344">
        <v>218.65</v>
      </c>
      <c r="E5083" s="360">
        <v>0</v>
      </c>
      <c r="F5083" s="344">
        <v>178.29</v>
      </c>
      <c r="G5083" s="360">
        <v>0.78869999999999996</v>
      </c>
      <c r="H5083" s="344">
        <v>181.71</v>
      </c>
      <c r="I5083" s="360">
        <v>0.77390000000000003</v>
      </c>
      <c r="J5083" s="344">
        <v>176.02</v>
      </c>
      <c r="K5083" s="360">
        <v>0.79890000000000005</v>
      </c>
      <c r="L5083" s="344">
        <v>160.16999999999999</v>
      </c>
      <c r="M5083" s="360">
        <v>0</v>
      </c>
      <c r="N5083" s="344">
        <v>180.1</v>
      </c>
      <c r="O5083" s="360">
        <v>0.78080000000000005</v>
      </c>
      <c r="P5083" s="344">
        <v>181.74</v>
      </c>
      <c r="Q5083" s="360">
        <v>0.77370000000000005</v>
      </c>
      <c r="R5083" s="344">
        <v>184</v>
      </c>
    </row>
    <row r="5084" spans="1:18">
      <c r="A5084" s="296">
        <v>5213413</v>
      </c>
      <c r="B5084" s="343" t="s">
        <v>5118</v>
      </c>
      <c r="C5084" s="296" t="s">
        <v>1461</v>
      </c>
      <c r="D5084" s="344">
        <v>68.84</v>
      </c>
      <c r="E5084" s="360">
        <v>0</v>
      </c>
      <c r="F5084" s="344">
        <v>232.79</v>
      </c>
      <c r="G5084" s="360">
        <v>0.80910000000000004</v>
      </c>
      <c r="H5084" s="344">
        <v>236.83</v>
      </c>
      <c r="I5084" s="360">
        <v>0.79530000000000001</v>
      </c>
      <c r="J5084" s="344">
        <v>230.09</v>
      </c>
      <c r="K5084" s="360">
        <v>0.81850000000000001</v>
      </c>
      <c r="L5084" s="344">
        <v>207.86</v>
      </c>
      <c r="M5084" s="360">
        <v>0</v>
      </c>
      <c r="N5084" s="344">
        <v>234.92</v>
      </c>
      <c r="O5084" s="360">
        <v>0.80169999999999997</v>
      </c>
      <c r="P5084" s="344">
        <v>236.84</v>
      </c>
      <c r="Q5084" s="360">
        <v>0.79520000000000002</v>
      </c>
      <c r="R5084" s="344">
        <v>239.52</v>
      </c>
    </row>
    <row r="5085" spans="1:18">
      <c r="A5085" s="296">
        <v>5213410</v>
      </c>
      <c r="B5085" s="343" t="s">
        <v>5119</v>
      </c>
      <c r="C5085" s="296" t="s">
        <v>1461</v>
      </c>
      <c r="D5085" s="344">
        <v>139.63</v>
      </c>
      <c r="E5085" s="360">
        <v>0.84119999999999995</v>
      </c>
      <c r="F5085" s="344">
        <v>271.68</v>
      </c>
      <c r="G5085" s="360">
        <v>0.84570000000000001</v>
      </c>
      <c r="H5085" s="344">
        <v>275.67</v>
      </c>
      <c r="I5085" s="360">
        <v>0.83389999999999997</v>
      </c>
      <c r="J5085" s="344">
        <v>268.83</v>
      </c>
      <c r="K5085" s="360">
        <v>0.85470000000000002</v>
      </c>
      <c r="L5085" s="344">
        <v>276.23</v>
      </c>
      <c r="M5085" s="360">
        <v>0.83179999999999998</v>
      </c>
      <c r="N5085" s="344">
        <v>273.56</v>
      </c>
      <c r="O5085" s="360">
        <v>0.83989999999999998</v>
      </c>
      <c r="P5085" s="344">
        <v>372.76</v>
      </c>
      <c r="Q5085" s="360">
        <v>0</v>
      </c>
      <c r="R5085" s="344">
        <v>277.55</v>
      </c>
    </row>
    <row r="5086" spans="1:18">
      <c r="A5086" s="296">
        <v>5214004</v>
      </c>
      <c r="B5086" s="343" t="s">
        <v>5120</v>
      </c>
      <c r="C5086" s="296" t="s">
        <v>1461</v>
      </c>
      <c r="D5086" s="344">
        <v>167.5</v>
      </c>
      <c r="E5086" s="360">
        <v>0.30990000000000001</v>
      </c>
      <c r="F5086" s="344">
        <v>9.99</v>
      </c>
      <c r="G5086" s="360">
        <v>0.31730000000000003</v>
      </c>
      <c r="H5086" s="344">
        <v>10.65</v>
      </c>
      <c r="I5086" s="360">
        <v>0.29859999999999998</v>
      </c>
      <c r="J5086" s="344">
        <v>9.5299999999999994</v>
      </c>
      <c r="K5086" s="360">
        <v>0.33260000000000001</v>
      </c>
      <c r="L5086" s="344">
        <v>10.74</v>
      </c>
      <c r="M5086" s="360">
        <v>0.29520000000000002</v>
      </c>
      <c r="N5086" s="344">
        <v>10.3</v>
      </c>
      <c r="O5086" s="360">
        <v>0.30780000000000002</v>
      </c>
      <c r="P5086" s="344">
        <v>11.91</v>
      </c>
      <c r="Q5086" s="360">
        <v>0</v>
      </c>
      <c r="R5086" s="344">
        <v>10.96</v>
      </c>
    </row>
    <row r="5087" spans="1:18">
      <c r="A5087" s="296">
        <v>5214005</v>
      </c>
      <c r="B5087" s="343" t="s">
        <v>5121</v>
      </c>
      <c r="C5087" s="296" t="s">
        <v>1461</v>
      </c>
      <c r="D5087" s="344">
        <v>150.33000000000001</v>
      </c>
      <c r="E5087" s="360">
        <v>0.26019999999999999</v>
      </c>
      <c r="F5087" s="344">
        <v>10.220000000000001</v>
      </c>
      <c r="G5087" s="360">
        <v>0.2671</v>
      </c>
      <c r="H5087" s="344">
        <v>10.95</v>
      </c>
      <c r="I5087" s="360">
        <v>0.25019999999999998</v>
      </c>
      <c r="J5087" s="344">
        <v>9.7100000000000009</v>
      </c>
      <c r="K5087" s="360">
        <v>0.28120000000000001</v>
      </c>
      <c r="L5087" s="344">
        <v>11.04</v>
      </c>
      <c r="M5087" s="360">
        <v>0.24729999999999999</v>
      </c>
      <c r="N5087" s="344">
        <v>10.55</v>
      </c>
      <c r="O5087" s="360">
        <v>0.25879999999999997</v>
      </c>
      <c r="P5087" s="344">
        <v>12.01</v>
      </c>
      <c r="Q5087" s="360">
        <v>0</v>
      </c>
      <c r="R5087" s="344">
        <v>11.29</v>
      </c>
    </row>
    <row r="5088" spans="1:18">
      <c r="A5088" s="296">
        <v>5214006</v>
      </c>
      <c r="B5088" s="343" t="s">
        <v>5122</v>
      </c>
      <c r="C5088" s="296" t="s">
        <v>1461</v>
      </c>
      <c r="D5088" s="344">
        <v>97.07</v>
      </c>
      <c r="E5088" s="360">
        <v>0.43059999999999998</v>
      </c>
      <c r="F5088" s="344">
        <v>15.47</v>
      </c>
      <c r="G5088" s="360">
        <v>0.43890000000000001</v>
      </c>
      <c r="H5088" s="344">
        <v>16.309999999999999</v>
      </c>
      <c r="I5088" s="360">
        <v>0.41689999999999999</v>
      </c>
      <c r="J5088" s="344">
        <v>14.89</v>
      </c>
      <c r="K5088" s="360">
        <v>0.45600000000000002</v>
      </c>
      <c r="L5088" s="344">
        <v>16.420000000000002</v>
      </c>
      <c r="M5088" s="360">
        <v>0.41349999999999998</v>
      </c>
      <c r="N5088" s="344">
        <v>15.86</v>
      </c>
      <c r="O5088" s="360">
        <v>0.42809999999999998</v>
      </c>
      <c r="P5088" s="344">
        <v>19.079999999999998</v>
      </c>
      <c r="Q5088" s="360">
        <v>0</v>
      </c>
      <c r="R5088" s="344">
        <v>16.71</v>
      </c>
    </row>
    <row r="5089" spans="1:18">
      <c r="A5089" s="296">
        <v>5214007</v>
      </c>
      <c r="B5089" s="343" t="s">
        <v>5123</v>
      </c>
      <c r="C5089" s="296" t="s">
        <v>1461</v>
      </c>
      <c r="D5089" s="344">
        <v>83.14</v>
      </c>
      <c r="E5089" s="360">
        <v>0.53520000000000001</v>
      </c>
      <c r="F5089" s="344">
        <v>22.78</v>
      </c>
      <c r="G5089" s="360">
        <v>0.54349999999999998</v>
      </c>
      <c r="H5089" s="344">
        <v>23.78</v>
      </c>
      <c r="I5089" s="360">
        <v>0.52100000000000002</v>
      </c>
      <c r="J5089" s="344">
        <v>22.07</v>
      </c>
      <c r="K5089" s="360">
        <v>0.56089999999999995</v>
      </c>
      <c r="L5089" s="344">
        <v>23.91</v>
      </c>
      <c r="M5089" s="360">
        <v>0.51780000000000004</v>
      </c>
      <c r="N5089" s="344">
        <v>23.24</v>
      </c>
      <c r="O5089" s="360">
        <v>0.53269999999999995</v>
      </c>
      <c r="P5089" s="344">
        <v>28.91</v>
      </c>
      <c r="Q5089" s="360">
        <v>0</v>
      </c>
      <c r="R5089" s="344">
        <v>24.25</v>
      </c>
    </row>
    <row r="5090" spans="1:18">
      <c r="A5090" s="296">
        <v>5214008</v>
      </c>
      <c r="B5090" s="343" t="s">
        <v>5124</v>
      </c>
      <c r="C5090" s="296" t="s">
        <v>1461</v>
      </c>
      <c r="D5090" s="344">
        <v>81.64</v>
      </c>
      <c r="E5090" s="360">
        <v>0.63790000000000002</v>
      </c>
      <c r="F5090" s="344">
        <v>36.92</v>
      </c>
      <c r="G5090" s="360">
        <v>0.64600000000000002</v>
      </c>
      <c r="H5090" s="344">
        <v>38.19</v>
      </c>
      <c r="I5090" s="360">
        <v>0.625</v>
      </c>
      <c r="J5090" s="344">
        <v>36.049999999999997</v>
      </c>
      <c r="K5090" s="360">
        <v>0.66159999999999997</v>
      </c>
      <c r="L5090" s="344">
        <v>38.36</v>
      </c>
      <c r="M5090" s="360">
        <v>0.62170000000000003</v>
      </c>
      <c r="N5090" s="344">
        <v>37.520000000000003</v>
      </c>
      <c r="O5090" s="360">
        <v>0.63570000000000004</v>
      </c>
      <c r="P5090" s="344">
        <v>48.16</v>
      </c>
      <c r="Q5090" s="360">
        <v>0</v>
      </c>
      <c r="R5090" s="344">
        <v>38.79</v>
      </c>
    </row>
    <row r="5091" spans="1:18">
      <c r="A5091" s="296">
        <v>5213408</v>
      </c>
      <c r="B5091" s="343" t="s">
        <v>5125</v>
      </c>
      <c r="C5091" s="296" t="s">
        <v>1461</v>
      </c>
      <c r="D5091" s="344">
        <v>46.42</v>
      </c>
      <c r="E5091" s="360">
        <v>0.67479999999999996</v>
      </c>
      <c r="F5091" s="344">
        <v>54.95</v>
      </c>
      <c r="G5091" s="360">
        <v>0.68230000000000002</v>
      </c>
      <c r="H5091" s="344">
        <v>56.63</v>
      </c>
      <c r="I5091" s="360">
        <v>0.66249999999999998</v>
      </c>
      <c r="J5091" s="344">
        <v>53.77</v>
      </c>
      <c r="K5091" s="360">
        <v>0.69720000000000004</v>
      </c>
      <c r="L5091" s="344">
        <v>56.85</v>
      </c>
      <c r="M5091" s="360">
        <v>0.65949999999999998</v>
      </c>
      <c r="N5091" s="344">
        <v>55.73</v>
      </c>
      <c r="O5091" s="360">
        <v>0.67269999999999996</v>
      </c>
      <c r="P5091" s="344">
        <v>72.36</v>
      </c>
      <c r="Q5091" s="360">
        <v>0</v>
      </c>
      <c r="R5091" s="344">
        <v>57.42</v>
      </c>
    </row>
    <row r="5092" spans="1:18">
      <c r="A5092" s="296">
        <v>5213400</v>
      </c>
      <c r="B5092" s="343" t="s">
        <v>5126</v>
      </c>
      <c r="C5092" s="296" t="s">
        <v>1461</v>
      </c>
      <c r="D5092" s="344">
        <v>20.05</v>
      </c>
      <c r="E5092" s="360">
        <v>0.77549999999999997</v>
      </c>
      <c r="F5092" s="344">
        <v>102.94</v>
      </c>
      <c r="G5092" s="360">
        <v>0.78129999999999999</v>
      </c>
      <c r="H5092" s="344">
        <v>105.08</v>
      </c>
      <c r="I5092" s="360">
        <v>0.76600000000000001</v>
      </c>
      <c r="J5092" s="344">
        <v>101.41</v>
      </c>
      <c r="K5092" s="360">
        <v>0.79310000000000003</v>
      </c>
      <c r="L5092" s="344">
        <v>105.39</v>
      </c>
      <c r="M5092" s="360">
        <v>0.76319999999999999</v>
      </c>
      <c r="N5092" s="344">
        <v>103.95</v>
      </c>
      <c r="O5092" s="360">
        <v>0.77370000000000005</v>
      </c>
      <c r="P5092" s="344">
        <v>138.97</v>
      </c>
      <c r="Q5092" s="360">
        <v>0</v>
      </c>
      <c r="R5092" s="344">
        <v>106.09</v>
      </c>
    </row>
    <row r="5093" spans="1:18">
      <c r="A5093" s="296">
        <v>5213401</v>
      </c>
      <c r="B5093" s="343" t="s">
        <v>5127</v>
      </c>
      <c r="C5093" s="296" t="s">
        <v>1461</v>
      </c>
      <c r="D5093" s="344">
        <v>27.56</v>
      </c>
      <c r="E5093" s="360">
        <v>0.77700000000000002</v>
      </c>
      <c r="F5093" s="344">
        <v>137.86000000000001</v>
      </c>
      <c r="G5093" s="360">
        <v>0.78290000000000004</v>
      </c>
      <c r="H5093" s="344">
        <v>140.71</v>
      </c>
      <c r="I5093" s="360">
        <v>0.76759999999999995</v>
      </c>
      <c r="J5093" s="344">
        <v>135.83000000000001</v>
      </c>
      <c r="K5093" s="360">
        <v>0.79459999999999997</v>
      </c>
      <c r="L5093" s="344">
        <v>141.11000000000001</v>
      </c>
      <c r="M5093" s="360">
        <v>0.76490000000000002</v>
      </c>
      <c r="N5093" s="344">
        <v>139.19999999999999</v>
      </c>
      <c r="O5093" s="360">
        <v>0.77539999999999998</v>
      </c>
      <c r="P5093" s="344">
        <v>186.18</v>
      </c>
      <c r="Q5093" s="360">
        <v>0</v>
      </c>
      <c r="R5093" s="344">
        <v>142.05000000000001</v>
      </c>
    </row>
    <row r="5094" spans="1:18">
      <c r="A5094" s="296">
        <v>5214001</v>
      </c>
      <c r="B5094" s="343" t="s">
        <v>5128</v>
      </c>
      <c r="C5094" s="296" t="s">
        <v>1461</v>
      </c>
      <c r="D5094" s="344">
        <v>12.52</v>
      </c>
      <c r="E5094" s="360">
        <v>0</v>
      </c>
      <c r="F5094" s="344">
        <v>6.29</v>
      </c>
      <c r="G5094" s="360">
        <v>0</v>
      </c>
      <c r="H5094" s="344">
        <v>6.94</v>
      </c>
      <c r="I5094" s="360">
        <v>0</v>
      </c>
      <c r="J5094" s="344">
        <v>6.16</v>
      </c>
      <c r="K5094" s="360">
        <v>0</v>
      </c>
      <c r="L5094" s="344">
        <v>6.77</v>
      </c>
      <c r="M5094" s="360">
        <v>0</v>
      </c>
      <c r="N5094" s="344">
        <v>6.65</v>
      </c>
      <c r="O5094" s="360">
        <v>0</v>
      </c>
      <c r="P5094" s="344">
        <v>7.25</v>
      </c>
      <c r="Q5094" s="360">
        <v>0</v>
      </c>
      <c r="R5094" s="344">
        <v>7.61</v>
      </c>
    </row>
    <row r="5095" spans="1:18">
      <c r="A5095" s="296">
        <v>5213402</v>
      </c>
      <c r="B5095" s="343" t="s">
        <v>5129</v>
      </c>
      <c r="C5095" s="296" t="s">
        <v>1461</v>
      </c>
      <c r="D5095" s="344">
        <v>14.94</v>
      </c>
      <c r="E5095" s="360">
        <v>0</v>
      </c>
      <c r="F5095" s="344">
        <v>211.14</v>
      </c>
      <c r="G5095" s="360">
        <v>0</v>
      </c>
      <c r="H5095" s="344">
        <v>222.7</v>
      </c>
      <c r="I5095" s="360">
        <v>0</v>
      </c>
      <c r="J5095" s="344">
        <v>189.98</v>
      </c>
      <c r="K5095" s="360">
        <v>0</v>
      </c>
      <c r="L5095" s="344">
        <v>198.32</v>
      </c>
      <c r="M5095" s="360">
        <v>0</v>
      </c>
      <c r="N5095" s="344">
        <v>207.59</v>
      </c>
      <c r="O5095" s="360">
        <v>0</v>
      </c>
      <c r="P5095" s="344">
        <v>236.31</v>
      </c>
      <c r="Q5095" s="360">
        <v>0</v>
      </c>
      <c r="R5095" s="344">
        <v>259.77</v>
      </c>
    </row>
    <row r="5096" spans="1:18">
      <c r="A5096" s="296">
        <v>5213403</v>
      </c>
      <c r="B5096" s="343" t="s">
        <v>5130</v>
      </c>
      <c r="C5096" s="296" t="s">
        <v>1461</v>
      </c>
      <c r="D5096" s="344">
        <v>17.39</v>
      </c>
      <c r="E5096" s="360">
        <v>0</v>
      </c>
      <c r="F5096" s="344">
        <v>10.43</v>
      </c>
      <c r="G5096" s="360">
        <v>0</v>
      </c>
      <c r="H5096" s="344">
        <v>11.35</v>
      </c>
      <c r="I5096" s="360">
        <v>0</v>
      </c>
      <c r="J5096" s="344">
        <v>9.99</v>
      </c>
      <c r="K5096" s="360">
        <v>0</v>
      </c>
      <c r="L5096" s="344">
        <v>10.8</v>
      </c>
      <c r="M5096" s="360">
        <v>0</v>
      </c>
      <c r="N5096" s="344">
        <v>10.81</v>
      </c>
      <c r="O5096" s="360">
        <v>0</v>
      </c>
      <c r="P5096" s="344">
        <v>11.92</v>
      </c>
      <c r="Q5096" s="360">
        <v>0</v>
      </c>
      <c r="R5096" s="344">
        <v>12.68</v>
      </c>
    </row>
    <row r="5097" spans="1:18">
      <c r="A5097" s="296">
        <v>5214003</v>
      </c>
      <c r="B5097" s="343" t="s">
        <v>5131</v>
      </c>
      <c r="C5097" s="296" t="s">
        <v>1461</v>
      </c>
      <c r="D5097" s="344">
        <v>56.86</v>
      </c>
      <c r="E5097" s="360">
        <v>0</v>
      </c>
      <c r="F5097" s="344">
        <v>17.88</v>
      </c>
      <c r="G5097" s="360">
        <v>0</v>
      </c>
      <c r="H5097" s="344">
        <v>19.22</v>
      </c>
      <c r="I5097" s="360">
        <v>0</v>
      </c>
      <c r="J5097" s="344">
        <v>16.72</v>
      </c>
      <c r="K5097" s="360">
        <v>0</v>
      </c>
      <c r="L5097" s="344">
        <v>17.91</v>
      </c>
      <c r="M5097" s="360">
        <v>0</v>
      </c>
      <c r="N5097" s="344">
        <v>18.190000000000001</v>
      </c>
      <c r="O5097" s="360">
        <v>0</v>
      </c>
      <c r="P5097" s="344">
        <v>20.27</v>
      </c>
      <c r="Q5097" s="360">
        <v>0</v>
      </c>
      <c r="R5097" s="344">
        <v>21.8</v>
      </c>
    </row>
    <row r="5098" spans="1:18">
      <c r="A5098" s="296">
        <v>5213409</v>
      </c>
      <c r="B5098" s="343" t="s">
        <v>5132</v>
      </c>
      <c r="C5098" s="296" t="s">
        <v>1461</v>
      </c>
      <c r="D5098" s="344">
        <v>96.14</v>
      </c>
      <c r="E5098" s="360">
        <v>0</v>
      </c>
      <c r="F5098" s="344">
        <v>22.03</v>
      </c>
      <c r="G5098" s="360">
        <v>0</v>
      </c>
      <c r="H5098" s="344">
        <v>23.85</v>
      </c>
      <c r="I5098" s="360">
        <v>0</v>
      </c>
      <c r="J5098" s="344">
        <v>20.91</v>
      </c>
      <c r="K5098" s="360">
        <v>0</v>
      </c>
      <c r="L5098" s="344">
        <v>22.49</v>
      </c>
      <c r="M5098" s="360">
        <v>0</v>
      </c>
      <c r="N5098" s="344">
        <v>22.65</v>
      </c>
      <c r="O5098" s="360">
        <v>0</v>
      </c>
      <c r="P5098" s="344">
        <v>25.12</v>
      </c>
      <c r="Q5098" s="360">
        <v>0</v>
      </c>
      <c r="R5098" s="344">
        <v>26.85</v>
      </c>
    </row>
    <row r="5099" spans="1:18">
      <c r="A5099" s="296">
        <v>5213404</v>
      </c>
      <c r="B5099" s="343" t="s">
        <v>5133</v>
      </c>
      <c r="C5099" s="296" t="s">
        <v>1461</v>
      </c>
      <c r="D5099" s="344">
        <v>34.21</v>
      </c>
      <c r="E5099" s="360">
        <v>0</v>
      </c>
      <c r="F5099" s="344">
        <v>47.04</v>
      </c>
      <c r="G5099" s="360">
        <v>0</v>
      </c>
      <c r="H5099" s="344">
        <v>50.11</v>
      </c>
      <c r="I5099" s="360">
        <v>0</v>
      </c>
      <c r="J5099" s="344">
        <v>43.25</v>
      </c>
      <c r="K5099" s="360">
        <v>0</v>
      </c>
      <c r="L5099" s="344">
        <v>45.64</v>
      </c>
      <c r="M5099" s="360">
        <v>0</v>
      </c>
      <c r="N5099" s="344">
        <v>47.07</v>
      </c>
      <c r="O5099" s="360">
        <v>0</v>
      </c>
      <c r="P5099" s="344">
        <v>53.06</v>
      </c>
      <c r="Q5099" s="360">
        <v>0</v>
      </c>
      <c r="R5099" s="344">
        <v>57.68</v>
      </c>
    </row>
    <row r="5100" spans="1:18">
      <c r="A5100" s="296">
        <v>5213405</v>
      </c>
      <c r="B5100" s="343" t="s">
        <v>5134</v>
      </c>
      <c r="C5100" s="296" t="s">
        <v>1461</v>
      </c>
      <c r="D5100" s="344">
        <v>41.18</v>
      </c>
      <c r="E5100" s="360">
        <v>0</v>
      </c>
      <c r="F5100" s="344">
        <v>80.849999999999994</v>
      </c>
      <c r="G5100" s="360">
        <v>0</v>
      </c>
      <c r="H5100" s="344">
        <v>85.8</v>
      </c>
      <c r="I5100" s="360">
        <v>0</v>
      </c>
      <c r="J5100" s="344">
        <v>73.81</v>
      </c>
      <c r="K5100" s="360">
        <v>0</v>
      </c>
      <c r="L5100" s="344">
        <v>77.489999999999995</v>
      </c>
      <c r="M5100" s="360">
        <v>0</v>
      </c>
      <c r="N5100" s="344">
        <v>80.41</v>
      </c>
      <c r="O5100" s="360">
        <v>0</v>
      </c>
      <c r="P5100" s="344">
        <v>91</v>
      </c>
      <c r="Q5100" s="360">
        <v>0</v>
      </c>
      <c r="R5100" s="344">
        <v>99.33</v>
      </c>
    </row>
    <row r="5101" spans="1:18">
      <c r="A5101" s="296">
        <v>5214002</v>
      </c>
      <c r="B5101" s="343" t="s">
        <v>5135</v>
      </c>
      <c r="C5101" s="296" t="s">
        <v>1461</v>
      </c>
      <c r="D5101" s="344">
        <v>26.89</v>
      </c>
      <c r="E5101" s="360">
        <v>0</v>
      </c>
      <c r="F5101" s="344">
        <v>107.23</v>
      </c>
      <c r="G5101" s="360">
        <v>0</v>
      </c>
      <c r="H5101" s="344">
        <v>113.69</v>
      </c>
      <c r="I5101" s="360">
        <v>0</v>
      </c>
      <c r="J5101" s="344">
        <v>97.65</v>
      </c>
      <c r="K5101" s="360">
        <v>0</v>
      </c>
      <c r="L5101" s="344">
        <v>102.35</v>
      </c>
      <c r="M5101" s="360">
        <v>0</v>
      </c>
      <c r="N5101" s="344">
        <v>106.41</v>
      </c>
      <c r="O5101" s="360">
        <v>0</v>
      </c>
      <c r="P5101" s="344">
        <v>120.61</v>
      </c>
      <c r="Q5101" s="360">
        <v>0</v>
      </c>
      <c r="R5101" s="344">
        <v>131.84</v>
      </c>
    </row>
    <row r="5102" spans="1:18">
      <c r="A5102" s="296">
        <v>5213406</v>
      </c>
      <c r="B5102" s="343" t="s">
        <v>5136</v>
      </c>
      <c r="C5102" s="296" t="s">
        <v>1461</v>
      </c>
      <c r="D5102" s="344">
        <v>29.1</v>
      </c>
      <c r="E5102" s="360">
        <v>0.64219999999999999</v>
      </c>
      <c r="F5102" s="344">
        <v>193.95</v>
      </c>
      <c r="G5102" s="360">
        <v>0.6502</v>
      </c>
      <c r="H5102" s="344">
        <v>200.68</v>
      </c>
      <c r="I5102" s="360">
        <v>0.62839999999999996</v>
      </c>
      <c r="J5102" s="344">
        <v>189.44</v>
      </c>
      <c r="K5102" s="360">
        <v>0.66569999999999996</v>
      </c>
      <c r="L5102" s="344">
        <v>201.51</v>
      </c>
      <c r="M5102" s="360">
        <v>0.62580000000000002</v>
      </c>
      <c r="N5102" s="344">
        <v>197.07</v>
      </c>
      <c r="O5102" s="360">
        <v>0.63990000000000002</v>
      </c>
      <c r="P5102" s="344">
        <v>253.56</v>
      </c>
      <c r="Q5102" s="360">
        <v>0</v>
      </c>
      <c r="R5102" s="344">
        <v>203.89</v>
      </c>
    </row>
    <row r="5103" spans="1:18">
      <c r="A5103" s="296">
        <v>5213407</v>
      </c>
      <c r="B5103" s="343" t="s">
        <v>5137</v>
      </c>
      <c r="C5103" s="296" t="s">
        <v>1461</v>
      </c>
      <c r="D5103" s="344">
        <v>31.31</v>
      </c>
      <c r="E5103" s="360"/>
      <c r="F5103" s="344">
        <v>0</v>
      </c>
      <c r="G5103" s="360"/>
      <c r="H5103" s="344">
        <v>0</v>
      </c>
      <c r="I5103" s="360"/>
      <c r="J5103" s="344">
        <v>0</v>
      </c>
      <c r="K5103" s="360"/>
      <c r="L5103" s="344">
        <v>0</v>
      </c>
      <c r="M5103" s="360"/>
      <c r="N5103" s="344">
        <v>0</v>
      </c>
      <c r="O5103" s="360"/>
      <c r="P5103" s="344">
        <v>0</v>
      </c>
      <c r="Q5103" s="360"/>
      <c r="R5103" s="344">
        <v>0</v>
      </c>
    </row>
    <row r="5104" spans="1:18">
      <c r="A5104" s="296">
        <v>5212552</v>
      </c>
      <c r="B5104" s="343" t="s">
        <v>5138</v>
      </c>
      <c r="C5104" s="296" t="s">
        <v>1461</v>
      </c>
      <c r="D5104" s="344">
        <v>16.89</v>
      </c>
      <c r="E5104" s="360"/>
      <c r="F5104" s="344">
        <v>0</v>
      </c>
      <c r="G5104" s="360"/>
      <c r="H5104" s="344">
        <v>0</v>
      </c>
      <c r="I5104" s="360"/>
      <c r="J5104" s="344">
        <v>0</v>
      </c>
      <c r="K5104" s="360"/>
      <c r="L5104" s="344">
        <v>0</v>
      </c>
      <c r="M5104" s="360"/>
      <c r="N5104" s="344">
        <v>0</v>
      </c>
      <c r="O5104" s="360"/>
      <c r="P5104" s="344">
        <v>0</v>
      </c>
      <c r="Q5104" s="360"/>
      <c r="R5104" s="344">
        <v>0</v>
      </c>
    </row>
    <row r="5105" spans="1:18">
      <c r="A5105" s="296">
        <v>5213464</v>
      </c>
      <c r="B5105" s="343" t="s">
        <v>5139</v>
      </c>
      <c r="C5105" s="296" t="s">
        <v>26</v>
      </c>
      <c r="D5105" s="344">
        <v>274.83</v>
      </c>
      <c r="E5105" s="360"/>
      <c r="F5105" s="344">
        <v>0</v>
      </c>
      <c r="G5105" s="360"/>
      <c r="H5105" s="344">
        <v>0</v>
      </c>
      <c r="I5105" s="360"/>
      <c r="J5105" s="344">
        <v>0</v>
      </c>
      <c r="K5105" s="360"/>
      <c r="L5105" s="344">
        <v>0</v>
      </c>
      <c r="M5105" s="360"/>
      <c r="N5105" s="344">
        <v>0</v>
      </c>
      <c r="O5105" s="360"/>
      <c r="P5105" s="344">
        <v>0</v>
      </c>
      <c r="Q5105" s="360"/>
      <c r="R5105" s="344">
        <v>0</v>
      </c>
    </row>
    <row r="5106" spans="1:18">
      <c r="A5106" s="296">
        <v>5213465</v>
      </c>
      <c r="B5106" s="343" t="s">
        <v>5140</v>
      </c>
      <c r="C5106" s="296" t="s">
        <v>26</v>
      </c>
      <c r="D5106" s="344">
        <v>472.13</v>
      </c>
      <c r="E5106" s="360"/>
      <c r="F5106" s="344">
        <v>0</v>
      </c>
      <c r="G5106" s="360"/>
      <c r="H5106" s="344">
        <v>0</v>
      </c>
      <c r="I5106" s="360"/>
      <c r="J5106" s="344">
        <v>0</v>
      </c>
      <c r="K5106" s="360"/>
      <c r="L5106" s="344">
        <v>0</v>
      </c>
      <c r="M5106" s="360"/>
      <c r="N5106" s="344">
        <v>0</v>
      </c>
      <c r="O5106" s="360"/>
      <c r="P5106" s="344">
        <v>0</v>
      </c>
      <c r="Q5106" s="360"/>
      <c r="R5106" s="344">
        <v>0</v>
      </c>
    </row>
    <row r="5107" spans="1:18">
      <c r="A5107" s="296">
        <v>5213466</v>
      </c>
      <c r="B5107" s="343" t="s">
        <v>5141</v>
      </c>
      <c r="C5107" s="296" t="s">
        <v>26</v>
      </c>
      <c r="D5107" s="344">
        <v>662.49</v>
      </c>
      <c r="E5107" s="360">
        <v>0.53149999999999997</v>
      </c>
      <c r="F5107" s="344">
        <v>18.989999999999998</v>
      </c>
      <c r="G5107" s="360">
        <v>0.53820000000000001</v>
      </c>
      <c r="H5107" s="344">
        <v>19.71</v>
      </c>
      <c r="I5107" s="360">
        <v>0.51849999999999996</v>
      </c>
      <c r="J5107" s="344">
        <v>18.34</v>
      </c>
      <c r="K5107" s="360">
        <v>0.55730000000000002</v>
      </c>
      <c r="L5107" s="344">
        <v>19.95</v>
      </c>
      <c r="M5107" s="360">
        <v>0.51229999999999998</v>
      </c>
      <c r="N5107" s="344">
        <v>19.309999999999999</v>
      </c>
      <c r="O5107" s="360">
        <v>0.52929999999999999</v>
      </c>
      <c r="P5107" s="344">
        <v>19.75</v>
      </c>
      <c r="Q5107" s="360">
        <v>0.51749999999999996</v>
      </c>
      <c r="R5107" s="344">
        <v>20.16</v>
      </c>
    </row>
    <row r="5108" spans="1:18">
      <c r="A5108" s="296">
        <v>5213467</v>
      </c>
      <c r="B5108" s="343" t="s">
        <v>5142</v>
      </c>
      <c r="C5108" s="296" t="s">
        <v>26</v>
      </c>
      <c r="D5108" s="344">
        <v>1067.8900000000001</v>
      </c>
      <c r="E5108" s="360">
        <v>0.51919999999999999</v>
      </c>
      <c r="F5108" s="344">
        <v>19.78</v>
      </c>
      <c r="G5108" s="360">
        <v>0.52580000000000005</v>
      </c>
      <c r="H5108" s="344">
        <v>20.54</v>
      </c>
      <c r="I5108" s="360">
        <v>0.50629999999999997</v>
      </c>
      <c r="J5108" s="344">
        <v>19.079999999999998</v>
      </c>
      <c r="K5108" s="360">
        <v>0.54510000000000003</v>
      </c>
      <c r="L5108" s="344">
        <v>20.8</v>
      </c>
      <c r="M5108" s="360">
        <v>0.5</v>
      </c>
      <c r="N5108" s="344">
        <v>20.11</v>
      </c>
      <c r="O5108" s="360">
        <v>0.51719999999999999</v>
      </c>
      <c r="P5108" s="344">
        <v>20.59</v>
      </c>
      <c r="Q5108" s="360">
        <v>0.50509999999999999</v>
      </c>
      <c r="R5108" s="344">
        <v>21.02</v>
      </c>
    </row>
    <row r="5109" spans="1:18">
      <c r="A5109" s="296">
        <v>5213468</v>
      </c>
      <c r="B5109" s="343" t="s">
        <v>5143</v>
      </c>
      <c r="C5109" s="296" t="s">
        <v>26</v>
      </c>
      <c r="D5109" s="344">
        <v>261.69</v>
      </c>
      <c r="E5109" s="360">
        <v>0.53280000000000005</v>
      </c>
      <c r="F5109" s="344">
        <v>22.57</v>
      </c>
      <c r="G5109" s="360">
        <v>0.53969999999999996</v>
      </c>
      <c r="H5109" s="344">
        <v>23.44</v>
      </c>
      <c r="I5109" s="360">
        <v>0.51959999999999995</v>
      </c>
      <c r="J5109" s="344">
        <v>21.8</v>
      </c>
      <c r="K5109" s="360">
        <v>0.55869999999999997</v>
      </c>
      <c r="L5109" s="344">
        <v>23.72</v>
      </c>
      <c r="M5109" s="360">
        <v>0.51349999999999996</v>
      </c>
      <c r="N5109" s="344">
        <v>22.95</v>
      </c>
      <c r="O5109" s="360">
        <v>0.53069999999999995</v>
      </c>
      <c r="P5109" s="344">
        <v>23.46</v>
      </c>
      <c r="Q5109" s="360">
        <v>0.51919999999999999</v>
      </c>
      <c r="R5109" s="344">
        <v>23.96</v>
      </c>
    </row>
    <row r="5110" spans="1:18">
      <c r="A5110" s="296">
        <v>5213469</v>
      </c>
      <c r="B5110" s="343" t="s">
        <v>5144</v>
      </c>
      <c r="C5110" s="296" t="s">
        <v>26</v>
      </c>
      <c r="D5110" s="344">
        <v>447.1</v>
      </c>
      <c r="E5110" s="360">
        <v>0.63270000000000004</v>
      </c>
      <c r="F5110" s="344">
        <v>34.44</v>
      </c>
      <c r="G5110" s="360">
        <v>0.63880000000000003</v>
      </c>
      <c r="H5110" s="344">
        <v>35.450000000000003</v>
      </c>
      <c r="I5110" s="360">
        <v>0.62060000000000004</v>
      </c>
      <c r="J5110" s="344">
        <v>33.51</v>
      </c>
      <c r="K5110" s="360">
        <v>0.65649999999999997</v>
      </c>
      <c r="L5110" s="344">
        <v>35.79</v>
      </c>
      <c r="M5110" s="360">
        <v>0.61470000000000002</v>
      </c>
      <c r="N5110" s="344">
        <v>34.880000000000003</v>
      </c>
      <c r="O5110" s="360">
        <v>0.63070000000000004</v>
      </c>
      <c r="P5110" s="344">
        <v>35.49</v>
      </c>
      <c r="Q5110" s="360">
        <v>0.61990000000000001</v>
      </c>
      <c r="R5110" s="344">
        <v>36.090000000000003</v>
      </c>
    </row>
    <row r="5111" spans="1:18">
      <c r="A5111" s="296">
        <v>5213470</v>
      </c>
      <c r="B5111" s="343" t="s">
        <v>5145</v>
      </c>
      <c r="C5111" s="296" t="s">
        <v>26</v>
      </c>
      <c r="D5111" s="344">
        <v>625.99</v>
      </c>
      <c r="E5111" s="360">
        <v>0.55720000000000003</v>
      </c>
      <c r="F5111" s="344">
        <v>25.57</v>
      </c>
      <c r="G5111" s="360">
        <v>0.56389999999999996</v>
      </c>
      <c r="H5111" s="344">
        <v>26.49</v>
      </c>
      <c r="I5111" s="360">
        <v>0.5444</v>
      </c>
      <c r="J5111" s="344">
        <v>24.74</v>
      </c>
      <c r="K5111" s="360">
        <v>0.58289999999999997</v>
      </c>
      <c r="L5111" s="344">
        <v>26.79</v>
      </c>
      <c r="M5111" s="360">
        <v>0.5383</v>
      </c>
      <c r="N5111" s="344">
        <v>25.97</v>
      </c>
      <c r="O5111" s="360">
        <v>0.55530000000000002</v>
      </c>
      <c r="P5111" s="344">
        <v>26.52</v>
      </c>
      <c r="Q5111" s="360">
        <v>0.54369999999999996</v>
      </c>
      <c r="R5111" s="344">
        <v>27.06</v>
      </c>
    </row>
    <row r="5112" spans="1:18">
      <c r="A5112" s="296">
        <v>5213471</v>
      </c>
      <c r="B5112" s="343" t="s">
        <v>5146</v>
      </c>
      <c r="C5112" s="296" t="s">
        <v>26</v>
      </c>
      <c r="D5112" s="344">
        <v>1015.33</v>
      </c>
      <c r="E5112" s="360">
        <v>0.6421</v>
      </c>
      <c r="F5112" s="344">
        <v>38.36</v>
      </c>
      <c r="G5112" s="360">
        <v>0.64829999999999999</v>
      </c>
      <c r="H5112" s="344">
        <v>39.47</v>
      </c>
      <c r="I5112" s="360">
        <v>0.63009999999999999</v>
      </c>
      <c r="J5112" s="344">
        <v>37.369999999999997</v>
      </c>
      <c r="K5112" s="360">
        <v>0.66549999999999998</v>
      </c>
      <c r="L5112" s="344">
        <v>39.840000000000003</v>
      </c>
      <c r="M5112" s="360">
        <v>0.62419999999999998</v>
      </c>
      <c r="N5112" s="344">
        <v>38.840000000000003</v>
      </c>
      <c r="O5112" s="360">
        <v>0.64029999999999998</v>
      </c>
      <c r="P5112" s="344">
        <v>39.51</v>
      </c>
      <c r="Q5112" s="360">
        <v>0.62949999999999995</v>
      </c>
      <c r="R5112" s="344">
        <v>40.15</v>
      </c>
    </row>
    <row r="5113" spans="1:18">
      <c r="A5113" s="296">
        <v>5212560</v>
      </c>
      <c r="B5113" s="343" t="s">
        <v>5147</v>
      </c>
      <c r="C5113" s="296" t="s">
        <v>5072</v>
      </c>
      <c r="D5113" s="344">
        <v>3.92</v>
      </c>
      <c r="E5113" s="360">
        <v>0.5575</v>
      </c>
      <c r="F5113" s="344">
        <v>17.86</v>
      </c>
      <c r="G5113" s="360">
        <v>0.56440000000000001</v>
      </c>
      <c r="H5113" s="344">
        <v>18.489999999999998</v>
      </c>
      <c r="I5113" s="360">
        <v>0.54520000000000002</v>
      </c>
      <c r="J5113" s="344">
        <v>17.29</v>
      </c>
      <c r="K5113" s="360">
        <v>0.58299999999999996</v>
      </c>
      <c r="L5113" s="344">
        <v>18.71</v>
      </c>
      <c r="M5113" s="360">
        <v>0.53869999999999996</v>
      </c>
      <c r="N5113" s="344">
        <v>18.149999999999999</v>
      </c>
      <c r="O5113" s="360">
        <v>0.5554</v>
      </c>
      <c r="P5113" s="344">
        <v>18.53</v>
      </c>
      <c r="Q5113" s="360">
        <v>0.54400000000000004</v>
      </c>
      <c r="R5113" s="344">
        <v>18.899999999999999</v>
      </c>
    </row>
    <row r="5114" spans="1:18">
      <c r="A5114" s="296">
        <v>5213472</v>
      </c>
      <c r="B5114" s="343" t="s">
        <v>5148</v>
      </c>
      <c r="C5114" s="296" t="s">
        <v>26</v>
      </c>
      <c r="D5114" s="344">
        <v>307.67</v>
      </c>
      <c r="E5114" s="360">
        <v>0.57250000000000001</v>
      </c>
      <c r="F5114" s="344">
        <v>19.5</v>
      </c>
      <c r="G5114" s="360">
        <v>0.57899999999999996</v>
      </c>
      <c r="H5114" s="344">
        <v>20.16</v>
      </c>
      <c r="I5114" s="360">
        <v>0.56000000000000005</v>
      </c>
      <c r="J5114" s="344">
        <v>18.89</v>
      </c>
      <c r="K5114" s="360">
        <v>0.59770000000000001</v>
      </c>
      <c r="L5114" s="344">
        <v>20.39</v>
      </c>
      <c r="M5114" s="360">
        <v>0.55369999999999997</v>
      </c>
      <c r="N5114" s="344">
        <v>19.8</v>
      </c>
      <c r="O5114" s="360">
        <v>0.57020000000000004</v>
      </c>
      <c r="P5114" s="344">
        <v>20.2</v>
      </c>
      <c r="Q5114" s="360">
        <v>0.55889999999999995</v>
      </c>
      <c r="R5114" s="344">
        <v>20.58</v>
      </c>
    </row>
    <row r="5115" spans="1:18">
      <c r="A5115" s="296">
        <v>5213473</v>
      </c>
      <c r="B5115" s="343" t="s">
        <v>5149</v>
      </c>
      <c r="C5115" s="296" t="s">
        <v>26</v>
      </c>
      <c r="D5115" s="344">
        <v>399.42</v>
      </c>
      <c r="E5115" s="360">
        <v>0.61170000000000002</v>
      </c>
      <c r="F5115" s="344">
        <v>24.14</v>
      </c>
      <c r="G5115" s="360">
        <v>0.61809999999999998</v>
      </c>
      <c r="H5115" s="344">
        <v>24.91</v>
      </c>
      <c r="I5115" s="360">
        <v>0.59899999999999998</v>
      </c>
      <c r="J5115" s="344">
        <v>23.47</v>
      </c>
      <c r="K5115" s="360">
        <v>0.63570000000000004</v>
      </c>
      <c r="L5115" s="344">
        <v>25.16</v>
      </c>
      <c r="M5115" s="360">
        <v>0.59299999999999997</v>
      </c>
      <c r="N5115" s="344">
        <v>24.47</v>
      </c>
      <c r="O5115" s="360">
        <v>0.60970000000000002</v>
      </c>
      <c r="P5115" s="344">
        <v>24.94</v>
      </c>
      <c r="Q5115" s="360">
        <v>0.59819999999999995</v>
      </c>
      <c r="R5115" s="344">
        <v>25.37</v>
      </c>
    </row>
    <row r="5116" spans="1:18">
      <c r="A5116" s="296">
        <v>5213474</v>
      </c>
      <c r="B5116" s="343" t="s">
        <v>5150</v>
      </c>
      <c r="C5116" s="296" t="s">
        <v>26</v>
      </c>
      <c r="D5116" s="344">
        <v>285.77</v>
      </c>
      <c r="E5116" s="360">
        <v>0.67520000000000002</v>
      </c>
      <c r="F5116" s="344">
        <v>30.59</v>
      </c>
      <c r="G5116" s="360">
        <v>0.68089999999999995</v>
      </c>
      <c r="H5116" s="344">
        <v>31.39</v>
      </c>
      <c r="I5116" s="360">
        <v>0.66359999999999997</v>
      </c>
      <c r="J5116" s="344">
        <v>29.86</v>
      </c>
      <c r="K5116" s="360">
        <v>0.6976</v>
      </c>
      <c r="L5116" s="344">
        <v>31.66</v>
      </c>
      <c r="M5116" s="360">
        <v>0.65790000000000004</v>
      </c>
      <c r="N5116" s="344">
        <v>30.93</v>
      </c>
      <c r="O5116" s="360">
        <v>0.67349999999999999</v>
      </c>
      <c r="P5116" s="344">
        <v>31.41</v>
      </c>
      <c r="Q5116" s="360">
        <v>0.66320000000000001</v>
      </c>
      <c r="R5116" s="344">
        <v>31.88</v>
      </c>
    </row>
    <row r="5117" spans="1:18">
      <c r="A5117" s="296">
        <v>5213475</v>
      </c>
      <c r="B5117" s="343" t="s">
        <v>5151</v>
      </c>
      <c r="C5117" s="296" t="s">
        <v>26</v>
      </c>
      <c r="D5117" s="344">
        <v>372.04</v>
      </c>
      <c r="E5117" s="360"/>
      <c r="F5117" s="344">
        <v>0</v>
      </c>
      <c r="G5117" s="360"/>
      <c r="H5117" s="344">
        <v>0</v>
      </c>
      <c r="I5117" s="360"/>
      <c r="J5117" s="344">
        <v>0</v>
      </c>
      <c r="K5117" s="360"/>
      <c r="L5117" s="344">
        <v>0</v>
      </c>
      <c r="M5117" s="360"/>
      <c r="N5117" s="344">
        <v>0</v>
      </c>
      <c r="O5117" s="360"/>
      <c r="P5117" s="344">
        <v>0</v>
      </c>
      <c r="Q5117" s="360"/>
      <c r="R5117" s="344">
        <v>0</v>
      </c>
    </row>
    <row r="5118" spans="1:18">
      <c r="A5118" s="296">
        <v>5213440</v>
      </c>
      <c r="B5118" s="343" t="s">
        <v>5152</v>
      </c>
      <c r="C5118" s="296" t="s">
        <v>26</v>
      </c>
      <c r="D5118" s="344">
        <v>274.79000000000002</v>
      </c>
      <c r="E5118" s="360"/>
      <c r="F5118" s="344">
        <v>0</v>
      </c>
      <c r="G5118" s="360"/>
      <c r="H5118" s="344">
        <v>0</v>
      </c>
      <c r="I5118" s="360"/>
      <c r="J5118" s="344">
        <v>0</v>
      </c>
      <c r="K5118" s="360"/>
      <c r="L5118" s="344">
        <v>0</v>
      </c>
      <c r="M5118" s="360"/>
      <c r="N5118" s="344">
        <v>0</v>
      </c>
      <c r="O5118" s="360"/>
      <c r="P5118" s="344">
        <v>0</v>
      </c>
      <c r="Q5118" s="360"/>
      <c r="R5118" s="344">
        <v>0</v>
      </c>
    </row>
    <row r="5119" spans="1:18">
      <c r="A5119" s="296">
        <v>5213441</v>
      </c>
      <c r="B5119" s="343" t="s">
        <v>5153</v>
      </c>
      <c r="C5119" s="296" t="s">
        <v>26</v>
      </c>
      <c r="D5119" s="344">
        <v>472.18</v>
      </c>
      <c r="E5119" s="360"/>
      <c r="F5119" s="344">
        <v>0</v>
      </c>
      <c r="G5119" s="360"/>
      <c r="H5119" s="344">
        <v>0</v>
      </c>
      <c r="I5119" s="360"/>
      <c r="J5119" s="344">
        <v>0</v>
      </c>
      <c r="K5119" s="360"/>
      <c r="L5119" s="344">
        <v>0</v>
      </c>
      <c r="M5119" s="360"/>
      <c r="N5119" s="344">
        <v>0</v>
      </c>
      <c r="O5119" s="360"/>
      <c r="P5119" s="344">
        <v>0</v>
      </c>
      <c r="Q5119" s="360"/>
      <c r="R5119" s="344">
        <v>0</v>
      </c>
    </row>
    <row r="5120" spans="1:18">
      <c r="A5120" s="296">
        <v>5213442</v>
      </c>
      <c r="B5120" s="343" t="s">
        <v>5154</v>
      </c>
      <c r="C5120" s="296" t="s">
        <v>26</v>
      </c>
      <c r="D5120" s="344">
        <v>662.49</v>
      </c>
      <c r="E5120" s="360"/>
      <c r="F5120" s="344">
        <v>0</v>
      </c>
      <c r="G5120" s="360"/>
      <c r="H5120" s="344">
        <v>0</v>
      </c>
      <c r="I5120" s="360"/>
      <c r="J5120" s="344">
        <v>0</v>
      </c>
      <c r="K5120" s="360"/>
      <c r="L5120" s="344">
        <v>0</v>
      </c>
      <c r="M5120" s="360"/>
      <c r="N5120" s="344">
        <v>0</v>
      </c>
      <c r="O5120" s="360"/>
      <c r="P5120" s="344">
        <v>0</v>
      </c>
      <c r="Q5120" s="360"/>
      <c r="R5120" s="344">
        <v>0</v>
      </c>
    </row>
    <row r="5121" spans="1:18">
      <c r="A5121" s="296">
        <v>5213443</v>
      </c>
      <c r="B5121" s="343" t="s">
        <v>5155</v>
      </c>
      <c r="C5121" s="296" t="s">
        <v>26</v>
      </c>
      <c r="D5121" s="344">
        <v>1067.9100000000001</v>
      </c>
      <c r="E5121" s="360"/>
      <c r="F5121" s="344">
        <v>0</v>
      </c>
      <c r="G5121" s="360"/>
      <c r="H5121" s="344">
        <v>0</v>
      </c>
      <c r="I5121" s="360"/>
      <c r="J5121" s="344">
        <v>0</v>
      </c>
      <c r="K5121" s="360"/>
      <c r="L5121" s="344">
        <v>0</v>
      </c>
      <c r="M5121" s="360"/>
      <c r="N5121" s="344">
        <v>0</v>
      </c>
      <c r="O5121" s="360"/>
      <c r="P5121" s="344">
        <v>0</v>
      </c>
      <c r="Q5121" s="360"/>
      <c r="R5121" s="344">
        <v>0</v>
      </c>
    </row>
    <row r="5122" spans="1:18">
      <c r="A5122" s="296">
        <v>5213444</v>
      </c>
      <c r="B5122" s="343" t="s">
        <v>5156</v>
      </c>
      <c r="C5122" s="296" t="s">
        <v>26</v>
      </c>
      <c r="D5122" s="344">
        <v>274.85000000000002</v>
      </c>
      <c r="E5122" s="360"/>
      <c r="F5122" s="344">
        <v>0</v>
      </c>
      <c r="G5122" s="360"/>
      <c r="H5122" s="344">
        <v>0</v>
      </c>
      <c r="I5122" s="360"/>
      <c r="J5122" s="344">
        <v>0</v>
      </c>
      <c r="K5122" s="360"/>
      <c r="L5122" s="344">
        <v>0</v>
      </c>
      <c r="M5122" s="360"/>
      <c r="N5122" s="344">
        <v>0</v>
      </c>
      <c r="O5122" s="360"/>
      <c r="P5122" s="344">
        <v>0</v>
      </c>
      <c r="Q5122" s="360"/>
      <c r="R5122" s="344">
        <v>0</v>
      </c>
    </row>
    <row r="5123" spans="1:18">
      <c r="A5123" s="296">
        <v>5213445</v>
      </c>
      <c r="B5123" s="343" t="s">
        <v>5157</v>
      </c>
      <c r="C5123" s="296" t="s">
        <v>26</v>
      </c>
      <c r="D5123" s="344">
        <v>472.1</v>
      </c>
      <c r="E5123" s="360"/>
      <c r="F5123" s="344">
        <v>0</v>
      </c>
      <c r="G5123" s="360"/>
      <c r="H5123" s="344">
        <v>0</v>
      </c>
      <c r="I5123" s="360"/>
      <c r="J5123" s="344">
        <v>0</v>
      </c>
      <c r="K5123" s="360"/>
      <c r="L5123" s="344">
        <v>0</v>
      </c>
      <c r="M5123" s="360"/>
      <c r="N5123" s="344">
        <v>0</v>
      </c>
      <c r="O5123" s="360"/>
      <c r="P5123" s="344">
        <v>0</v>
      </c>
      <c r="Q5123" s="360"/>
      <c r="R5123" s="344">
        <v>0</v>
      </c>
    </row>
    <row r="5124" spans="1:18">
      <c r="A5124" s="296">
        <v>5213446</v>
      </c>
      <c r="B5124" s="343" t="s">
        <v>5158</v>
      </c>
      <c r="C5124" s="296" t="s">
        <v>26</v>
      </c>
      <c r="D5124" s="344">
        <v>662.49</v>
      </c>
      <c r="E5124" s="360"/>
      <c r="F5124" s="344">
        <v>0</v>
      </c>
      <c r="G5124" s="360"/>
      <c r="H5124" s="344">
        <v>0</v>
      </c>
      <c r="I5124" s="360"/>
      <c r="J5124" s="344">
        <v>0</v>
      </c>
      <c r="K5124" s="360"/>
      <c r="L5124" s="344">
        <v>0</v>
      </c>
      <c r="M5124" s="360"/>
      <c r="N5124" s="344">
        <v>0</v>
      </c>
      <c r="O5124" s="360"/>
      <c r="P5124" s="344">
        <v>0</v>
      </c>
      <c r="Q5124" s="360"/>
      <c r="R5124" s="344">
        <v>0</v>
      </c>
    </row>
    <row r="5125" spans="1:18">
      <c r="A5125" s="296">
        <v>5213447</v>
      </c>
      <c r="B5125" s="343" t="s">
        <v>5159</v>
      </c>
      <c r="C5125" s="296" t="s">
        <v>26</v>
      </c>
      <c r="D5125" s="344">
        <v>1067.97</v>
      </c>
      <c r="E5125" s="360">
        <v>0.51800000000000002</v>
      </c>
      <c r="F5125" s="344">
        <v>20.59</v>
      </c>
      <c r="G5125" s="360">
        <v>0.52449999999999997</v>
      </c>
      <c r="H5125" s="344">
        <v>21.4</v>
      </c>
      <c r="I5125" s="360">
        <v>0.50470000000000004</v>
      </c>
      <c r="J5125" s="344">
        <v>19.86</v>
      </c>
      <c r="K5125" s="360">
        <v>0.54379999999999995</v>
      </c>
      <c r="L5125" s="344">
        <v>21.66</v>
      </c>
      <c r="M5125" s="360">
        <v>0.49859999999999999</v>
      </c>
      <c r="N5125" s="344">
        <v>20.93</v>
      </c>
      <c r="O5125" s="360">
        <v>0.51600000000000001</v>
      </c>
      <c r="P5125" s="344">
        <v>21.43</v>
      </c>
      <c r="Q5125" s="360">
        <v>0.504</v>
      </c>
      <c r="R5125" s="344">
        <v>21.9</v>
      </c>
    </row>
    <row r="5126" spans="1:18">
      <c r="A5126" s="296">
        <v>5213448</v>
      </c>
      <c r="B5126" s="343" t="s">
        <v>5160</v>
      </c>
      <c r="C5126" s="296" t="s">
        <v>26</v>
      </c>
      <c r="D5126" s="344">
        <v>188.93</v>
      </c>
      <c r="E5126" s="360"/>
      <c r="F5126" s="344">
        <v>0</v>
      </c>
      <c r="G5126" s="360"/>
      <c r="H5126" s="344">
        <v>0</v>
      </c>
      <c r="I5126" s="360"/>
      <c r="J5126" s="344">
        <v>0</v>
      </c>
      <c r="K5126" s="360"/>
      <c r="L5126" s="344">
        <v>0</v>
      </c>
      <c r="M5126" s="360"/>
      <c r="N5126" s="344">
        <v>0</v>
      </c>
      <c r="O5126" s="360"/>
      <c r="P5126" s="344">
        <v>0</v>
      </c>
      <c r="Q5126" s="360"/>
      <c r="R5126" s="344">
        <v>0</v>
      </c>
    </row>
    <row r="5127" spans="1:18">
      <c r="A5127" s="296">
        <v>5213449</v>
      </c>
      <c r="B5127" s="343" t="s">
        <v>5161</v>
      </c>
      <c r="C5127" s="296" t="s">
        <v>26</v>
      </c>
      <c r="D5127" s="344">
        <v>299.04000000000002</v>
      </c>
      <c r="E5127" s="360"/>
      <c r="F5127" s="344">
        <v>0</v>
      </c>
      <c r="G5127" s="360"/>
      <c r="H5127" s="344">
        <v>0</v>
      </c>
      <c r="I5127" s="360"/>
      <c r="J5127" s="344">
        <v>0</v>
      </c>
      <c r="K5127" s="360"/>
      <c r="L5127" s="344">
        <v>0</v>
      </c>
      <c r="M5127" s="360"/>
      <c r="N5127" s="344">
        <v>0</v>
      </c>
      <c r="O5127" s="360"/>
      <c r="P5127" s="344">
        <v>0</v>
      </c>
      <c r="Q5127" s="360"/>
      <c r="R5127" s="344">
        <v>0</v>
      </c>
    </row>
    <row r="5128" spans="1:18">
      <c r="A5128" s="296">
        <v>5213450</v>
      </c>
      <c r="B5128" s="343" t="s">
        <v>5162</v>
      </c>
      <c r="C5128" s="296" t="s">
        <v>26</v>
      </c>
      <c r="D5128" s="344">
        <v>420.18</v>
      </c>
      <c r="E5128" s="360"/>
      <c r="F5128" s="344">
        <v>0</v>
      </c>
      <c r="G5128" s="360"/>
      <c r="H5128" s="344">
        <v>0</v>
      </c>
      <c r="I5128" s="360"/>
      <c r="J5128" s="344">
        <v>0</v>
      </c>
      <c r="K5128" s="360"/>
      <c r="L5128" s="344">
        <v>0</v>
      </c>
      <c r="M5128" s="360"/>
      <c r="N5128" s="344">
        <v>0</v>
      </c>
      <c r="O5128" s="360"/>
      <c r="P5128" s="344">
        <v>0</v>
      </c>
      <c r="Q5128" s="360"/>
      <c r="R5128" s="344">
        <v>0</v>
      </c>
    </row>
    <row r="5129" spans="1:18">
      <c r="A5129" s="296">
        <v>5213451</v>
      </c>
      <c r="B5129" s="343" t="s">
        <v>5163</v>
      </c>
      <c r="C5129" s="296" t="s">
        <v>26</v>
      </c>
      <c r="D5129" s="344">
        <v>618.48</v>
      </c>
      <c r="E5129" s="360"/>
      <c r="F5129" s="344">
        <v>0</v>
      </c>
      <c r="G5129" s="360"/>
      <c r="H5129" s="344">
        <v>0</v>
      </c>
      <c r="I5129" s="360"/>
      <c r="J5129" s="344">
        <v>0</v>
      </c>
      <c r="K5129" s="360"/>
      <c r="L5129" s="344">
        <v>0</v>
      </c>
      <c r="M5129" s="360"/>
      <c r="N5129" s="344">
        <v>0</v>
      </c>
      <c r="O5129" s="360"/>
      <c r="P5129" s="344">
        <v>0</v>
      </c>
      <c r="Q5129" s="360"/>
      <c r="R5129" s="344">
        <v>0</v>
      </c>
    </row>
    <row r="5130" spans="1:18">
      <c r="A5130" s="296">
        <v>5213452</v>
      </c>
      <c r="B5130" s="343" t="s">
        <v>5164</v>
      </c>
      <c r="C5130" s="296" t="s">
        <v>26</v>
      </c>
      <c r="D5130" s="344">
        <v>261.64999999999998</v>
      </c>
      <c r="E5130" s="360"/>
      <c r="F5130" s="344">
        <v>0</v>
      </c>
      <c r="G5130" s="360"/>
      <c r="H5130" s="344">
        <v>0</v>
      </c>
      <c r="I5130" s="360"/>
      <c r="J5130" s="344">
        <v>0</v>
      </c>
      <c r="K5130" s="360"/>
      <c r="L5130" s="344">
        <v>0</v>
      </c>
      <c r="M5130" s="360"/>
      <c r="N5130" s="344">
        <v>0</v>
      </c>
      <c r="O5130" s="360"/>
      <c r="P5130" s="344">
        <v>0</v>
      </c>
      <c r="Q5130" s="360"/>
      <c r="R5130" s="344">
        <v>0</v>
      </c>
    </row>
    <row r="5131" spans="1:18">
      <c r="A5131" s="296">
        <v>5213453</v>
      </c>
      <c r="B5131" s="343" t="s">
        <v>5165</v>
      </c>
      <c r="C5131" s="296" t="s">
        <v>26</v>
      </c>
      <c r="D5131" s="344">
        <v>447.14</v>
      </c>
      <c r="E5131" s="360"/>
      <c r="F5131" s="344">
        <v>0</v>
      </c>
      <c r="G5131" s="360"/>
      <c r="H5131" s="344">
        <v>0</v>
      </c>
      <c r="I5131" s="360"/>
      <c r="J5131" s="344">
        <v>0</v>
      </c>
      <c r="K5131" s="360"/>
      <c r="L5131" s="344">
        <v>0</v>
      </c>
      <c r="M5131" s="360"/>
      <c r="N5131" s="344">
        <v>0</v>
      </c>
      <c r="O5131" s="360"/>
      <c r="P5131" s="344">
        <v>0</v>
      </c>
      <c r="Q5131" s="360"/>
      <c r="R5131" s="344">
        <v>0</v>
      </c>
    </row>
    <row r="5132" spans="1:18">
      <c r="A5132" s="296">
        <v>5213454</v>
      </c>
      <c r="B5132" s="343" t="s">
        <v>5166</v>
      </c>
      <c r="C5132" s="296" t="s">
        <v>26</v>
      </c>
      <c r="D5132" s="344">
        <v>625.99</v>
      </c>
      <c r="E5132" s="360">
        <v>0.67879999999999996</v>
      </c>
      <c r="F5132" s="344">
        <v>65.260000000000005</v>
      </c>
      <c r="G5132" s="360">
        <v>0.68479999999999996</v>
      </c>
      <c r="H5132" s="344">
        <v>66.930000000000007</v>
      </c>
      <c r="I5132" s="360">
        <v>0.66769999999999996</v>
      </c>
      <c r="J5132" s="344">
        <v>63.78</v>
      </c>
      <c r="K5132" s="360">
        <v>0.70069999999999999</v>
      </c>
      <c r="L5132" s="344">
        <v>67.53</v>
      </c>
      <c r="M5132" s="360">
        <v>0.66180000000000005</v>
      </c>
      <c r="N5132" s="344">
        <v>66.02</v>
      </c>
      <c r="O5132" s="360">
        <v>0.67689999999999995</v>
      </c>
      <c r="P5132" s="344">
        <v>67.03</v>
      </c>
      <c r="Q5132" s="360">
        <v>0.66669999999999996</v>
      </c>
      <c r="R5132" s="344">
        <v>68.03</v>
      </c>
    </row>
    <row r="5133" spans="1:18">
      <c r="A5133" s="296">
        <v>5213455</v>
      </c>
      <c r="B5133" s="343" t="s">
        <v>5167</v>
      </c>
      <c r="C5133" s="296" t="s">
        <v>26</v>
      </c>
      <c r="D5133" s="344">
        <v>1015.35</v>
      </c>
      <c r="E5133" s="360">
        <v>0.61799999999999999</v>
      </c>
      <c r="F5133" s="344">
        <v>48.66</v>
      </c>
      <c r="G5133" s="360">
        <v>0.62429999999999997</v>
      </c>
      <c r="H5133" s="344">
        <v>50.15</v>
      </c>
      <c r="I5133" s="360">
        <v>0.60580000000000001</v>
      </c>
      <c r="J5133" s="344">
        <v>47.33</v>
      </c>
      <c r="K5133" s="360">
        <v>0.64190000000000003</v>
      </c>
      <c r="L5133" s="344">
        <v>50.66</v>
      </c>
      <c r="M5133" s="360">
        <v>0.59970000000000001</v>
      </c>
      <c r="N5133" s="344">
        <v>49.32</v>
      </c>
      <c r="O5133" s="360">
        <v>0.61599999999999999</v>
      </c>
      <c r="P5133" s="344">
        <v>50.23</v>
      </c>
      <c r="Q5133" s="360">
        <v>0.6048</v>
      </c>
      <c r="R5133" s="344">
        <v>51.11</v>
      </c>
    </row>
    <row r="5134" spans="1:18">
      <c r="A5134" s="296">
        <v>5213456</v>
      </c>
      <c r="B5134" s="343" t="s">
        <v>5168</v>
      </c>
      <c r="C5134" s="296" t="s">
        <v>26</v>
      </c>
      <c r="D5134" s="344">
        <v>261.70999999999998</v>
      </c>
      <c r="E5134" s="360">
        <v>0.79579999999999995</v>
      </c>
      <c r="F5134" s="344">
        <v>186.1</v>
      </c>
      <c r="G5134" s="360">
        <v>0.88270000000000004</v>
      </c>
      <c r="H5134" s="344">
        <v>187.86</v>
      </c>
      <c r="I5134" s="360">
        <v>0.87439999999999996</v>
      </c>
      <c r="J5134" s="344">
        <v>184.54</v>
      </c>
      <c r="K5134" s="360">
        <v>0.89019999999999999</v>
      </c>
      <c r="L5134" s="344">
        <v>185.75</v>
      </c>
      <c r="M5134" s="360">
        <v>0.79100000000000004</v>
      </c>
      <c r="N5134" s="344">
        <v>186.9</v>
      </c>
      <c r="O5134" s="360">
        <v>0.87890000000000001</v>
      </c>
      <c r="P5134" s="344">
        <v>187.98</v>
      </c>
      <c r="Q5134" s="360">
        <v>0.87390000000000001</v>
      </c>
      <c r="R5134" s="344">
        <v>189.04</v>
      </c>
    </row>
    <row r="5135" spans="1:18">
      <c r="A5135" s="296">
        <v>5213457</v>
      </c>
      <c r="B5135" s="343" t="s">
        <v>5169</v>
      </c>
      <c r="C5135" s="296" t="s">
        <v>26</v>
      </c>
      <c r="D5135" s="344">
        <v>447.07</v>
      </c>
      <c r="E5135" s="360">
        <v>0.80900000000000005</v>
      </c>
      <c r="F5135" s="344">
        <v>208.98</v>
      </c>
      <c r="G5135" s="360">
        <v>0.88649999999999995</v>
      </c>
      <c r="H5135" s="344">
        <v>210.9</v>
      </c>
      <c r="I5135" s="360">
        <v>0.87839999999999996</v>
      </c>
      <c r="J5135" s="344">
        <v>207.28</v>
      </c>
      <c r="K5135" s="360">
        <v>0.89380000000000004</v>
      </c>
      <c r="L5135" s="344">
        <v>208.84</v>
      </c>
      <c r="M5135" s="360">
        <v>0.80400000000000005</v>
      </c>
      <c r="N5135" s="344">
        <v>209.86</v>
      </c>
      <c r="O5135" s="360">
        <v>0.88280000000000003</v>
      </c>
      <c r="P5135" s="344">
        <v>211.04</v>
      </c>
      <c r="Q5135" s="360">
        <v>0.87780000000000002</v>
      </c>
      <c r="R5135" s="344">
        <v>212.18</v>
      </c>
    </row>
    <row r="5136" spans="1:18">
      <c r="A5136" s="296">
        <v>5213458</v>
      </c>
      <c r="B5136" s="343" t="s">
        <v>5170</v>
      </c>
      <c r="C5136" s="296" t="s">
        <v>26</v>
      </c>
      <c r="D5136" s="344">
        <v>625.99</v>
      </c>
      <c r="E5136" s="360">
        <v>0.68969999999999998</v>
      </c>
      <c r="F5136" s="344">
        <v>78.290000000000006</v>
      </c>
      <c r="G5136" s="360">
        <v>0.69550000000000001</v>
      </c>
      <c r="H5136" s="344">
        <v>80.239999999999995</v>
      </c>
      <c r="I5136" s="360">
        <v>0.67859999999999998</v>
      </c>
      <c r="J5136" s="344">
        <v>76.56</v>
      </c>
      <c r="K5136" s="360">
        <v>0.71120000000000005</v>
      </c>
      <c r="L5136" s="344">
        <v>80.92</v>
      </c>
      <c r="M5136" s="360">
        <v>0.67290000000000005</v>
      </c>
      <c r="N5136" s="344">
        <v>79.16</v>
      </c>
      <c r="O5136" s="360">
        <v>0.68779999999999997</v>
      </c>
      <c r="P5136" s="344">
        <v>80.34</v>
      </c>
      <c r="Q5136" s="360">
        <v>0.67769999999999997</v>
      </c>
      <c r="R5136" s="344">
        <v>81.489999999999995</v>
      </c>
    </row>
    <row r="5137" spans="1:18">
      <c r="A5137" s="296">
        <v>5213459</v>
      </c>
      <c r="B5137" s="343" t="s">
        <v>5171</v>
      </c>
      <c r="C5137" s="296" t="s">
        <v>26</v>
      </c>
      <c r="D5137" s="344">
        <v>1015.4</v>
      </c>
      <c r="E5137" s="360">
        <v>0.63</v>
      </c>
      <c r="F5137" s="344">
        <v>59.27</v>
      </c>
      <c r="G5137" s="360">
        <v>0.63619999999999999</v>
      </c>
      <c r="H5137" s="344">
        <v>61.02</v>
      </c>
      <c r="I5137" s="360">
        <v>0.61799999999999999</v>
      </c>
      <c r="J5137" s="344">
        <v>57.69</v>
      </c>
      <c r="K5137" s="360">
        <v>0.65369999999999995</v>
      </c>
      <c r="L5137" s="344">
        <v>61.62</v>
      </c>
      <c r="M5137" s="360">
        <v>0.61199999999999999</v>
      </c>
      <c r="N5137" s="344">
        <v>60.04</v>
      </c>
      <c r="O5137" s="360">
        <v>0.62809999999999999</v>
      </c>
      <c r="P5137" s="344">
        <v>61.11</v>
      </c>
      <c r="Q5137" s="360">
        <v>0.61709999999999998</v>
      </c>
      <c r="R5137" s="344">
        <v>62.15</v>
      </c>
    </row>
    <row r="5138" spans="1:18">
      <c r="A5138" s="296">
        <v>5213460</v>
      </c>
      <c r="B5138" s="343" t="s">
        <v>5172</v>
      </c>
      <c r="C5138" s="296" t="s">
        <v>26</v>
      </c>
      <c r="D5138" s="344">
        <v>180.96</v>
      </c>
      <c r="E5138" s="360">
        <v>0.80069999999999997</v>
      </c>
      <c r="F5138" s="344">
        <v>202.39</v>
      </c>
      <c r="G5138" s="360">
        <v>0.88090000000000002</v>
      </c>
      <c r="H5138" s="344">
        <v>204.33</v>
      </c>
      <c r="I5138" s="360">
        <v>0.87250000000000005</v>
      </c>
      <c r="J5138" s="344">
        <v>200.66</v>
      </c>
      <c r="K5138" s="360">
        <v>0.88849999999999996</v>
      </c>
      <c r="L5138" s="344">
        <v>202.28</v>
      </c>
      <c r="M5138" s="360">
        <v>0.79559999999999997</v>
      </c>
      <c r="N5138" s="344">
        <v>203.27</v>
      </c>
      <c r="O5138" s="360">
        <v>0.87709999999999999</v>
      </c>
      <c r="P5138" s="344">
        <v>204.47</v>
      </c>
      <c r="Q5138" s="360">
        <v>0.87190000000000001</v>
      </c>
      <c r="R5138" s="344">
        <v>205.63</v>
      </c>
    </row>
    <row r="5139" spans="1:18">
      <c r="A5139" s="296">
        <v>5213461</v>
      </c>
      <c r="B5139" s="343" t="s">
        <v>5173</v>
      </c>
      <c r="C5139" s="296" t="s">
        <v>26</v>
      </c>
      <c r="D5139" s="344">
        <v>284.44</v>
      </c>
      <c r="E5139" s="360">
        <v>0.82010000000000005</v>
      </c>
      <c r="F5139" s="344">
        <v>240.2</v>
      </c>
      <c r="G5139" s="360">
        <v>0.88770000000000004</v>
      </c>
      <c r="H5139" s="344">
        <v>242.37</v>
      </c>
      <c r="I5139" s="360">
        <v>0.87980000000000003</v>
      </c>
      <c r="J5139" s="344">
        <v>238.24</v>
      </c>
      <c r="K5139" s="360">
        <v>0.89500000000000002</v>
      </c>
      <c r="L5139" s="344">
        <v>240.4</v>
      </c>
      <c r="M5139" s="360">
        <v>0.81479999999999997</v>
      </c>
      <c r="N5139" s="344">
        <v>241.17</v>
      </c>
      <c r="O5139" s="360">
        <v>0.8841</v>
      </c>
      <c r="P5139" s="344">
        <v>242.51</v>
      </c>
      <c r="Q5139" s="360">
        <v>0.87929999999999997</v>
      </c>
      <c r="R5139" s="344">
        <v>243.81</v>
      </c>
    </row>
    <row r="5140" spans="1:18">
      <c r="A5140" s="296">
        <v>5213462</v>
      </c>
      <c r="B5140" s="343" t="s">
        <v>5174</v>
      </c>
      <c r="C5140" s="296" t="s">
        <v>26</v>
      </c>
      <c r="D5140" s="344">
        <v>398.28</v>
      </c>
      <c r="E5140" s="360">
        <v>0.53059999999999996</v>
      </c>
      <c r="F5140" s="344">
        <v>21.18</v>
      </c>
      <c r="G5140" s="360">
        <v>0.53680000000000005</v>
      </c>
      <c r="H5140" s="344">
        <v>21.99</v>
      </c>
      <c r="I5140" s="360">
        <v>0.5171</v>
      </c>
      <c r="J5140" s="344">
        <v>20.43</v>
      </c>
      <c r="K5140" s="360">
        <v>0.55649999999999999</v>
      </c>
      <c r="L5140" s="344">
        <v>22.25</v>
      </c>
      <c r="M5140" s="360">
        <v>0.51100000000000001</v>
      </c>
      <c r="N5140" s="344">
        <v>21.52</v>
      </c>
      <c r="O5140" s="360">
        <v>0.52829999999999999</v>
      </c>
      <c r="P5140" s="344">
        <v>22.01</v>
      </c>
      <c r="Q5140" s="360">
        <v>0.51659999999999995</v>
      </c>
      <c r="R5140" s="344">
        <v>22.46</v>
      </c>
    </row>
    <row r="5141" spans="1:18">
      <c r="A5141" s="296">
        <v>5213463</v>
      </c>
      <c r="B5141" s="343" t="s">
        <v>5175</v>
      </c>
      <c r="C5141" s="296" t="s">
        <v>26</v>
      </c>
      <c r="D5141" s="344">
        <v>512.13</v>
      </c>
      <c r="E5141" s="360">
        <v>0.53920000000000001</v>
      </c>
      <c r="F5141" s="344">
        <v>25.59</v>
      </c>
      <c r="G5141" s="360">
        <v>0.54549999999999998</v>
      </c>
      <c r="H5141" s="344">
        <v>26.55</v>
      </c>
      <c r="I5141" s="360">
        <v>0.52580000000000005</v>
      </c>
      <c r="J5141" s="344">
        <v>24.71</v>
      </c>
      <c r="K5141" s="360">
        <v>0.56499999999999995</v>
      </c>
      <c r="L5141" s="344">
        <v>26.85</v>
      </c>
      <c r="M5141" s="360">
        <v>0.51990000000000003</v>
      </c>
      <c r="N5141" s="344">
        <v>25.98</v>
      </c>
      <c r="O5141" s="360">
        <v>0.5373</v>
      </c>
      <c r="P5141" s="344">
        <v>26.57</v>
      </c>
      <c r="Q5141" s="360">
        <v>0.52539999999999998</v>
      </c>
      <c r="R5141" s="344">
        <v>27.11</v>
      </c>
    </row>
    <row r="5142" spans="1:18">
      <c r="A5142" s="296">
        <v>5212557</v>
      </c>
      <c r="B5142" s="343" t="s">
        <v>5176</v>
      </c>
      <c r="C5142" s="296" t="s">
        <v>5072</v>
      </c>
      <c r="D5142" s="344">
        <v>3.68</v>
      </c>
      <c r="E5142" s="360">
        <v>0.65349999999999997</v>
      </c>
      <c r="F5142" s="344">
        <v>40.799999999999997</v>
      </c>
      <c r="G5142" s="360">
        <v>0.6593</v>
      </c>
      <c r="H5142" s="344">
        <v>41.95</v>
      </c>
      <c r="I5142" s="360">
        <v>0.64119999999999999</v>
      </c>
      <c r="J5142" s="344">
        <v>39.74</v>
      </c>
      <c r="K5142" s="360">
        <v>0.67689999999999995</v>
      </c>
      <c r="L5142" s="344">
        <v>42.31</v>
      </c>
      <c r="M5142" s="360">
        <v>0.63580000000000003</v>
      </c>
      <c r="N5142" s="344">
        <v>41.28</v>
      </c>
      <c r="O5142" s="360">
        <v>0.65159999999999996</v>
      </c>
      <c r="P5142" s="344">
        <v>41.97</v>
      </c>
      <c r="Q5142" s="360">
        <v>0.64090000000000003</v>
      </c>
      <c r="R5142" s="344">
        <v>42.62</v>
      </c>
    </row>
    <row r="5143" spans="1:18">
      <c r="A5143" s="296">
        <v>5212558</v>
      </c>
      <c r="B5143" s="343" t="s">
        <v>5177</v>
      </c>
      <c r="C5143" s="296" t="s">
        <v>5072</v>
      </c>
      <c r="D5143" s="344">
        <v>3.73</v>
      </c>
      <c r="E5143" s="360">
        <v>0.67989999999999995</v>
      </c>
      <c r="F5143" s="344">
        <v>54.31</v>
      </c>
      <c r="G5143" s="360">
        <v>0.6855</v>
      </c>
      <c r="H5143" s="344">
        <v>55.73</v>
      </c>
      <c r="I5143" s="360">
        <v>0.66800000000000004</v>
      </c>
      <c r="J5143" s="344">
        <v>53.01</v>
      </c>
      <c r="K5143" s="360">
        <v>0.70230000000000004</v>
      </c>
      <c r="L5143" s="344">
        <v>56.17</v>
      </c>
      <c r="M5143" s="360">
        <v>0.66279999999999994</v>
      </c>
      <c r="N5143" s="344">
        <v>54.91</v>
      </c>
      <c r="O5143" s="360">
        <v>0.67800000000000005</v>
      </c>
      <c r="P5143" s="344">
        <v>55.76</v>
      </c>
      <c r="Q5143" s="360">
        <v>0.66769999999999996</v>
      </c>
      <c r="R5143" s="344">
        <v>56.56</v>
      </c>
    </row>
    <row r="5144" spans="1:18">
      <c r="A5144" s="296">
        <v>5212559</v>
      </c>
      <c r="B5144" s="343" t="s">
        <v>5178</v>
      </c>
      <c r="C5144" s="296" t="s">
        <v>5072</v>
      </c>
      <c r="D5144" s="344">
        <v>3.29</v>
      </c>
      <c r="E5144" s="360">
        <v>0.59109999999999996</v>
      </c>
      <c r="F5144" s="344">
        <v>16.989999999999998</v>
      </c>
      <c r="G5144" s="360">
        <v>0.59740000000000004</v>
      </c>
      <c r="H5144" s="344">
        <v>17.559999999999999</v>
      </c>
      <c r="I5144" s="360">
        <v>0.57799999999999996</v>
      </c>
      <c r="J5144" s="344">
        <v>16.47</v>
      </c>
      <c r="K5144" s="360">
        <v>0.61629999999999996</v>
      </c>
      <c r="L5144" s="344">
        <v>17.739999999999998</v>
      </c>
      <c r="M5144" s="360">
        <v>0.57220000000000004</v>
      </c>
      <c r="N5144" s="344">
        <v>17.239999999999998</v>
      </c>
      <c r="O5144" s="360">
        <v>0.5887</v>
      </c>
      <c r="P5144" s="344">
        <v>17.579999999999998</v>
      </c>
      <c r="Q5144" s="360">
        <v>0.57740000000000002</v>
      </c>
      <c r="R5144" s="344">
        <v>17.899999999999999</v>
      </c>
    </row>
    <row r="5145" spans="1:18">
      <c r="A5145" s="296">
        <v>5213477</v>
      </c>
      <c r="B5145" s="343" t="s">
        <v>5179</v>
      </c>
      <c r="C5145" s="296" t="s">
        <v>26</v>
      </c>
      <c r="D5145" s="344">
        <v>168.04</v>
      </c>
      <c r="E5145" s="360">
        <v>0.62029999999999996</v>
      </c>
      <c r="F5145" s="344">
        <v>21.71</v>
      </c>
      <c r="G5145" s="360">
        <v>0.626</v>
      </c>
      <c r="H5145" s="344">
        <v>22.37</v>
      </c>
      <c r="I5145" s="360">
        <v>0.60750000000000004</v>
      </c>
      <c r="J5145" s="344">
        <v>21.08</v>
      </c>
      <c r="K5145" s="360">
        <v>0.64470000000000005</v>
      </c>
      <c r="L5145" s="344">
        <v>22.59</v>
      </c>
      <c r="M5145" s="360">
        <v>0.60160000000000002</v>
      </c>
      <c r="N5145" s="344">
        <v>21.99</v>
      </c>
      <c r="O5145" s="360">
        <v>0.61799999999999999</v>
      </c>
      <c r="P5145" s="344">
        <v>22.39</v>
      </c>
      <c r="Q5145" s="360">
        <v>0.60699999999999998</v>
      </c>
      <c r="R5145" s="344">
        <v>22.77</v>
      </c>
    </row>
    <row r="5146" spans="1:18">
      <c r="A5146" s="296">
        <v>5213476</v>
      </c>
      <c r="B5146" s="343" t="s">
        <v>5180</v>
      </c>
      <c r="C5146" s="296" t="s">
        <v>26</v>
      </c>
      <c r="D5146" s="344">
        <v>180.4</v>
      </c>
      <c r="E5146" s="360">
        <v>0.71279999999999999</v>
      </c>
      <c r="F5146" s="344">
        <v>34.4</v>
      </c>
      <c r="G5146" s="360">
        <v>0.71799999999999997</v>
      </c>
      <c r="H5146" s="344">
        <v>35.200000000000003</v>
      </c>
      <c r="I5146" s="360">
        <v>0.70169999999999999</v>
      </c>
      <c r="J5146" s="344">
        <v>33.659999999999997</v>
      </c>
      <c r="K5146" s="360">
        <v>0.73380000000000001</v>
      </c>
      <c r="L5146" s="344">
        <v>35.450000000000003</v>
      </c>
      <c r="M5146" s="360">
        <v>0.69679999999999997</v>
      </c>
      <c r="N5146" s="344">
        <v>34.74</v>
      </c>
      <c r="O5146" s="360">
        <v>0.71099999999999997</v>
      </c>
      <c r="P5146" s="344">
        <v>35.22</v>
      </c>
      <c r="Q5146" s="360">
        <v>0.70130000000000003</v>
      </c>
      <c r="R5146" s="344">
        <v>35.68</v>
      </c>
    </row>
    <row r="5147" spans="1:18">
      <c r="A5147" s="296">
        <v>5213479</v>
      </c>
      <c r="B5147" s="343" t="s">
        <v>5181</v>
      </c>
      <c r="C5147" s="296" t="s">
        <v>26</v>
      </c>
      <c r="D5147" s="344">
        <v>158.18</v>
      </c>
      <c r="E5147" s="360">
        <v>0.47389999999999999</v>
      </c>
      <c r="F5147" s="344">
        <v>25.32</v>
      </c>
      <c r="G5147" s="360">
        <v>0.48060000000000003</v>
      </c>
      <c r="H5147" s="344">
        <v>26.4</v>
      </c>
      <c r="I5147" s="360">
        <v>0.46100000000000002</v>
      </c>
      <c r="J5147" s="344">
        <v>24.34</v>
      </c>
      <c r="K5147" s="360">
        <v>0.5</v>
      </c>
      <c r="L5147" s="344">
        <v>26.76</v>
      </c>
      <c r="M5147" s="360">
        <v>0.45479999999999998</v>
      </c>
      <c r="N5147" s="344">
        <v>25.79</v>
      </c>
      <c r="O5147" s="360">
        <v>0.47189999999999999</v>
      </c>
      <c r="P5147" s="344">
        <v>26.45</v>
      </c>
      <c r="Q5147" s="360">
        <v>0.46010000000000001</v>
      </c>
      <c r="R5147" s="344">
        <v>27.07</v>
      </c>
    </row>
    <row r="5148" spans="1:18">
      <c r="A5148" s="296">
        <v>5213478</v>
      </c>
      <c r="B5148" s="343" t="s">
        <v>5182</v>
      </c>
      <c r="C5148" s="296" t="s">
        <v>26</v>
      </c>
      <c r="D5148" s="344">
        <v>169.45</v>
      </c>
      <c r="E5148" s="360">
        <v>0.49440000000000001</v>
      </c>
      <c r="F5148" s="344">
        <v>28.19</v>
      </c>
      <c r="G5148" s="360">
        <v>0.50090000000000001</v>
      </c>
      <c r="H5148" s="344">
        <v>29.34</v>
      </c>
      <c r="I5148" s="360">
        <v>0.48130000000000001</v>
      </c>
      <c r="J5148" s="344">
        <v>27.13</v>
      </c>
      <c r="K5148" s="360">
        <v>0.52049999999999996</v>
      </c>
      <c r="L5148" s="344">
        <v>29.72</v>
      </c>
      <c r="M5148" s="360">
        <v>0.47510000000000002</v>
      </c>
      <c r="N5148" s="344">
        <v>28.68</v>
      </c>
      <c r="O5148" s="360">
        <v>0.49230000000000002</v>
      </c>
      <c r="P5148" s="344">
        <v>29.38</v>
      </c>
      <c r="Q5148" s="360">
        <v>0.48060000000000003</v>
      </c>
      <c r="R5148" s="344">
        <v>30.04</v>
      </c>
    </row>
    <row r="5149" spans="1:18">
      <c r="A5149" s="296">
        <v>5213489</v>
      </c>
      <c r="B5149" s="343" t="s">
        <v>5183</v>
      </c>
      <c r="C5149" s="296" t="s">
        <v>26</v>
      </c>
      <c r="D5149" s="344">
        <v>921.51</v>
      </c>
      <c r="E5149" s="360">
        <v>0.51129999999999998</v>
      </c>
      <c r="F5149" s="344">
        <v>32.32</v>
      </c>
      <c r="G5149" s="360">
        <v>0.51790000000000003</v>
      </c>
      <c r="H5149" s="344">
        <v>33.619999999999997</v>
      </c>
      <c r="I5149" s="360">
        <v>0.49790000000000001</v>
      </c>
      <c r="J5149" s="344">
        <v>31.16</v>
      </c>
      <c r="K5149" s="360">
        <v>0.53720000000000001</v>
      </c>
      <c r="L5149" s="344">
        <v>34.03</v>
      </c>
      <c r="M5149" s="360">
        <v>0.4919</v>
      </c>
      <c r="N5149" s="344">
        <v>32.880000000000003</v>
      </c>
      <c r="O5149" s="360">
        <v>0.5091</v>
      </c>
      <c r="P5149" s="344">
        <v>33.659999999999997</v>
      </c>
      <c r="Q5149" s="360">
        <v>0.49730000000000002</v>
      </c>
      <c r="R5149" s="344">
        <v>34.39</v>
      </c>
    </row>
    <row r="5150" spans="1:18">
      <c r="A5150" s="296">
        <v>5213498</v>
      </c>
      <c r="B5150" s="343" t="s">
        <v>5184</v>
      </c>
      <c r="C5150" s="296" t="s">
        <v>26</v>
      </c>
      <c r="D5150" s="344">
        <v>998.85</v>
      </c>
      <c r="E5150" s="360">
        <v>0.55179999999999996</v>
      </c>
      <c r="F5150" s="344">
        <v>37.86</v>
      </c>
      <c r="G5150" s="360">
        <v>0.55840000000000001</v>
      </c>
      <c r="H5150" s="344">
        <v>39.25</v>
      </c>
      <c r="I5150" s="360">
        <v>0.53859999999999997</v>
      </c>
      <c r="J5150" s="344">
        <v>36.619999999999997</v>
      </c>
      <c r="K5150" s="360">
        <v>0.57730000000000004</v>
      </c>
      <c r="L5150" s="344">
        <v>39.700000000000003</v>
      </c>
      <c r="M5150" s="360">
        <v>0.53249999999999997</v>
      </c>
      <c r="N5150" s="344">
        <v>38.450000000000003</v>
      </c>
      <c r="O5150" s="360">
        <v>0.54979999999999996</v>
      </c>
      <c r="P5150" s="344">
        <v>39.29</v>
      </c>
      <c r="Q5150" s="360">
        <v>0.53810000000000002</v>
      </c>
      <c r="R5150" s="344">
        <v>40.08</v>
      </c>
    </row>
    <row r="5151" spans="1:18">
      <c r="A5151" s="296">
        <v>5213365</v>
      </c>
      <c r="B5151" s="343" t="s">
        <v>5185</v>
      </c>
      <c r="C5151" s="296" t="s">
        <v>26</v>
      </c>
      <c r="D5151" s="344">
        <v>1166.3699999999999</v>
      </c>
      <c r="E5151" s="360">
        <v>0.50039999999999996</v>
      </c>
      <c r="F5151" s="344">
        <v>23.68</v>
      </c>
      <c r="G5151" s="360">
        <v>0.50719999999999998</v>
      </c>
      <c r="H5151" s="344">
        <v>24.64</v>
      </c>
      <c r="I5151" s="360">
        <v>0.4874</v>
      </c>
      <c r="J5151" s="344">
        <v>22.81</v>
      </c>
      <c r="K5151" s="360">
        <v>0.52649999999999997</v>
      </c>
      <c r="L5151" s="344">
        <v>24.95</v>
      </c>
      <c r="M5151" s="360">
        <v>0.48139999999999999</v>
      </c>
      <c r="N5151" s="344">
        <v>24.09</v>
      </c>
      <c r="O5151" s="360">
        <v>0.4985</v>
      </c>
      <c r="P5151" s="344">
        <v>24.68</v>
      </c>
      <c r="Q5151" s="360">
        <v>0.48659999999999998</v>
      </c>
      <c r="R5151" s="344">
        <v>25.23</v>
      </c>
    </row>
    <row r="5152" spans="1:18">
      <c r="A5152" s="296">
        <v>5213507</v>
      </c>
      <c r="B5152" s="343" t="s">
        <v>5186</v>
      </c>
      <c r="C5152" s="296" t="s">
        <v>26</v>
      </c>
      <c r="D5152" s="344">
        <v>1192.21</v>
      </c>
      <c r="E5152" s="360">
        <v>0.51029999999999998</v>
      </c>
      <c r="F5152" s="344">
        <v>25.48</v>
      </c>
      <c r="G5152" s="360">
        <v>0.51690000000000003</v>
      </c>
      <c r="H5152" s="344">
        <v>26.49</v>
      </c>
      <c r="I5152" s="360">
        <v>0.49719999999999998</v>
      </c>
      <c r="J5152" s="344">
        <v>24.56</v>
      </c>
      <c r="K5152" s="360">
        <v>0.53620000000000001</v>
      </c>
      <c r="L5152" s="344">
        <v>26.82</v>
      </c>
      <c r="M5152" s="360">
        <v>0.49109999999999998</v>
      </c>
      <c r="N5152" s="344">
        <v>25.91</v>
      </c>
      <c r="O5152" s="360">
        <v>0.50829999999999997</v>
      </c>
      <c r="P5152" s="344">
        <v>26.53</v>
      </c>
      <c r="Q5152" s="360">
        <v>0.49640000000000001</v>
      </c>
      <c r="R5152" s="344">
        <v>27.11</v>
      </c>
    </row>
    <row r="5153" spans="1:18">
      <c r="A5153" s="296">
        <v>5213372</v>
      </c>
      <c r="B5153" s="343" t="s">
        <v>5187</v>
      </c>
      <c r="C5153" s="296" t="s">
        <v>26</v>
      </c>
      <c r="D5153" s="344">
        <v>1359.71</v>
      </c>
      <c r="E5153" s="360">
        <v>0.55500000000000005</v>
      </c>
      <c r="F5153" s="344">
        <v>31.54</v>
      </c>
      <c r="G5153" s="360">
        <v>0.5615</v>
      </c>
      <c r="H5153" s="344">
        <v>32.68</v>
      </c>
      <c r="I5153" s="360">
        <v>0.54190000000000005</v>
      </c>
      <c r="J5153" s="344">
        <v>30.51</v>
      </c>
      <c r="K5153" s="360">
        <v>0.58050000000000002</v>
      </c>
      <c r="L5153" s="344">
        <v>33.06</v>
      </c>
      <c r="M5153" s="360">
        <v>0.53569999999999995</v>
      </c>
      <c r="N5153" s="344">
        <v>32.03</v>
      </c>
      <c r="O5153" s="360">
        <v>0.55289999999999995</v>
      </c>
      <c r="P5153" s="344">
        <v>32.72</v>
      </c>
      <c r="Q5153" s="360">
        <v>0.5413</v>
      </c>
      <c r="R5153" s="344">
        <v>33.380000000000003</v>
      </c>
    </row>
    <row r="5154" spans="1:18">
      <c r="A5154" s="296">
        <v>5213490</v>
      </c>
      <c r="B5154" s="343" t="s">
        <v>5188</v>
      </c>
      <c r="C5154" s="296" t="s">
        <v>26</v>
      </c>
      <c r="D5154" s="344">
        <v>1966.96</v>
      </c>
      <c r="E5154" s="360"/>
      <c r="F5154" s="344">
        <v>0</v>
      </c>
      <c r="G5154" s="360"/>
      <c r="H5154" s="344">
        <v>0</v>
      </c>
      <c r="I5154" s="360"/>
      <c r="J5154" s="344">
        <v>0</v>
      </c>
      <c r="K5154" s="360"/>
      <c r="L5154" s="344">
        <v>0</v>
      </c>
      <c r="M5154" s="360"/>
      <c r="N5154" s="344">
        <v>0</v>
      </c>
      <c r="O5154" s="360"/>
      <c r="P5154" s="344">
        <v>0</v>
      </c>
      <c r="Q5154" s="360"/>
      <c r="R5154" s="344">
        <v>0</v>
      </c>
    </row>
    <row r="5155" spans="1:18">
      <c r="A5155" s="296">
        <v>5213499</v>
      </c>
      <c r="B5155" s="343" t="s">
        <v>5189</v>
      </c>
      <c r="C5155" s="296" t="s">
        <v>26</v>
      </c>
      <c r="D5155" s="344">
        <v>2140.9699999999998</v>
      </c>
      <c r="E5155" s="360">
        <v>0.63480000000000003</v>
      </c>
      <c r="F5155" s="344">
        <v>36.5</v>
      </c>
      <c r="G5155" s="360">
        <v>0.6411</v>
      </c>
      <c r="H5155" s="344">
        <v>37.57</v>
      </c>
      <c r="I5155" s="360">
        <v>0.62280000000000002</v>
      </c>
      <c r="J5155" s="344">
        <v>35.520000000000003</v>
      </c>
      <c r="K5155" s="360">
        <v>0.65880000000000005</v>
      </c>
      <c r="L5155" s="344">
        <v>37.93</v>
      </c>
      <c r="M5155" s="360">
        <v>0.6169</v>
      </c>
      <c r="N5155" s="344">
        <v>36.96</v>
      </c>
      <c r="O5155" s="360">
        <v>0.6331</v>
      </c>
      <c r="P5155" s="344">
        <v>37.619999999999997</v>
      </c>
      <c r="Q5155" s="360">
        <v>0.622</v>
      </c>
      <c r="R5155" s="344">
        <v>38.22</v>
      </c>
    </row>
    <row r="5156" spans="1:18">
      <c r="A5156" s="296">
        <v>5213366</v>
      </c>
      <c r="B5156" s="343" t="s">
        <v>5190</v>
      </c>
      <c r="C5156" s="296" t="s">
        <v>26</v>
      </c>
      <c r="D5156" s="344">
        <v>2517.89</v>
      </c>
      <c r="E5156" s="360"/>
      <c r="F5156" s="344">
        <v>0</v>
      </c>
      <c r="G5156" s="360"/>
      <c r="H5156" s="344">
        <v>0</v>
      </c>
      <c r="I5156" s="360"/>
      <c r="J5156" s="344">
        <v>0</v>
      </c>
      <c r="K5156" s="360"/>
      <c r="L5156" s="344">
        <v>0</v>
      </c>
      <c r="M5156" s="360"/>
      <c r="N5156" s="344">
        <v>0</v>
      </c>
      <c r="O5156" s="360"/>
      <c r="P5156" s="344">
        <v>0</v>
      </c>
      <c r="Q5156" s="360"/>
      <c r="R5156" s="344">
        <v>0</v>
      </c>
    </row>
    <row r="5157" spans="1:18">
      <c r="A5157" s="296">
        <v>5213508</v>
      </c>
      <c r="B5157" s="343" t="s">
        <v>5191</v>
      </c>
      <c r="C5157" s="296" t="s">
        <v>26</v>
      </c>
      <c r="D5157" s="344">
        <v>2576.0300000000002</v>
      </c>
      <c r="E5157" s="360"/>
      <c r="F5157" s="344">
        <v>0</v>
      </c>
      <c r="G5157" s="360"/>
      <c r="H5157" s="344">
        <v>0</v>
      </c>
      <c r="I5157" s="360"/>
      <c r="J5157" s="344">
        <v>0</v>
      </c>
      <c r="K5157" s="360"/>
      <c r="L5157" s="344">
        <v>0</v>
      </c>
      <c r="M5157" s="360"/>
      <c r="N5157" s="344">
        <v>0</v>
      </c>
      <c r="O5157" s="360"/>
      <c r="P5157" s="344">
        <v>0</v>
      </c>
      <c r="Q5157" s="360"/>
      <c r="R5157" s="344">
        <v>0</v>
      </c>
    </row>
    <row r="5158" spans="1:18">
      <c r="A5158" s="296">
        <v>5213373</v>
      </c>
      <c r="B5158" s="343" t="s">
        <v>5192</v>
      </c>
      <c r="C5158" s="296" t="s">
        <v>26</v>
      </c>
      <c r="D5158" s="344">
        <v>2952.91</v>
      </c>
      <c r="E5158" s="360"/>
      <c r="F5158" s="344">
        <v>0</v>
      </c>
      <c r="G5158" s="360"/>
      <c r="H5158" s="344">
        <v>0</v>
      </c>
      <c r="I5158" s="360"/>
      <c r="J5158" s="344">
        <v>0</v>
      </c>
      <c r="K5158" s="360"/>
      <c r="L5158" s="344">
        <v>0</v>
      </c>
      <c r="M5158" s="360"/>
      <c r="N5158" s="344">
        <v>0</v>
      </c>
      <c r="O5158" s="360"/>
      <c r="P5158" s="344">
        <v>0</v>
      </c>
      <c r="Q5158" s="360"/>
      <c r="R5158" s="344">
        <v>0</v>
      </c>
    </row>
    <row r="5159" spans="1:18">
      <c r="A5159" s="296">
        <v>5213491</v>
      </c>
      <c r="B5159" s="343" t="s">
        <v>5193</v>
      </c>
      <c r="C5159" s="296" t="s">
        <v>26</v>
      </c>
      <c r="D5159" s="344">
        <v>2594.23</v>
      </c>
      <c r="E5159" s="360"/>
      <c r="F5159" s="344">
        <v>0</v>
      </c>
      <c r="G5159" s="360"/>
      <c r="H5159" s="344">
        <v>0</v>
      </c>
      <c r="I5159" s="360"/>
      <c r="J5159" s="344">
        <v>0</v>
      </c>
      <c r="K5159" s="360"/>
      <c r="L5159" s="344">
        <v>0</v>
      </c>
      <c r="M5159" s="360"/>
      <c r="N5159" s="344">
        <v>0</v>
      </c>
      <c r="O5159" s="360"/>
      <c r="P5159" s="344">
        <v>0</v>
      </c>
      <c r="Q5159" s="360"/>
      <c r="R5159" s="344">
        <v>0</v>
      </c>
    </row>
    <row r="5160" spans="1:18">
      <c r="A5160" s="296">
        <v>5213500</v>
      </c>
      <c r="B5160" s="343" t="s">
        <v>5194</v>
      </c>
      <c r="C5160" s="296" t="s">
        <v>26</v>
      </c>
      <c r="D5160" s="344">
        <v>2826.25</v>
      </c>
      <c r="E5160" s="360"/>
      <c r="F5160" s="344">
        <v>0</v>
      </c>
      <c r="G5160" s="360"/>
      <c r="H5160" s="344">
        <v>0</v>
      </c>
      <c r="I5160" s="360"/>
      <c r="J5160" s="344">
        <v>0</v>
      </c>
      <c r="K5160" s="360"/>
      <c r="L5160" s="344">
        <v>0</v>
      </c>
      <c r="M5160" s="360"/>
      <c r="N5160" s="344">
        <v>0</v>
      </c>
      <c r="O5160" s="360"/>
      <c r="P5160" s="344">
        <v>0</v>
      </c>
      <c r="Q5160" s="360"/>
      <c r="R5160" s="344">
        <v>0</v>
      </c>
    </row>
    <row r="5161" spans="1:18">
      <c r="A5161" s="296">
        <v>5213369</v>
      </c>
      <c r="B5161" s="343" t="s">
        <v>5195</v>
      </c>
      <c r="C5161" s="296" t="s">
        <v>26</v>
      </c>
      <c r="D5161" s="344">
        <v>3328.81</v>
      </c>
      <c r="E5161" s="360"/>
      <c r="F5161" s="344">
        <v>0</v>
      </c>
      <c r="G5161" s="360"/>
      <c r="H5161" s="344">
        <v>0</v>
      </c>
      <c r="I5161" s="360"/>
      <c r="J5161" s="344">
        <v>0</v>
      </c>
      <c r="K5161" s="360"/>
      <c r="L5161" s="344">
        <v>0</v>
      </c>
      <c r="M5161" s="360"/>
      <c r="N5161" s="344">
        <v>0</v>
      </c>
      <c r="O5161" s="360"/>
      <c r="P5161" s="344">
        <v>0</v>
      </c>
      <c r="Q5161" s="360"/>
      <c r="R5161" s="344">
        <v>0</v>
      </c>
    </row>
    <row r="5162" spans="1:18">
      <c r="A5162" s="296">
        <v>5213509</v>
      </c>
      <c r="B5162" s="343" t="s">
        <v>5196</v>
      </c>
      <c r="C5162" s="296" t="s">
        <v>26</v>
      </c>
      <c r="D5162" s="344">
        <v>3406.33</v>
      </c>
      <c r="E5162" s="360"/>
      <c r="F5162" s="344">
        <v>0</v>
      </c>
      <c r="G5162" s="360"/>
      <c r="H5162" s="344">
        <v>0</v>
      </c>
      <c r="I5162" s="360"/>
      <c r="J5162" s="344">
        <v>0</v>
      </c>
      <c r="K5162" s="360"/>
      <c r="L5162" s="344">
        <v>0</v>
      </c>
      <c r="M5162" s="360"/>
      <c r="N5162" s="344">
        <v>0</v>
      </c>
      <c r="O5162" s="360"/>
      <c r="P5162" s="344">
        <v>0</v>
      </c>
      <c r="Q5162" s="360"/>
      <c r="R5162" s="344">
        <v>0</v>
      </c>
    </row>
    <row r="5163" spans="1:18">
      <c r="A5163" s="296">
        <v>5213374</v>
      </c>
      <c r="B5163" s="343" t="s">
        <v>5197</v>
      </c>
      <c r="C5163" s="296" t="s">
        <v>26</v>
      </c>
      <c r="D5163" s="344">
        <v>3908.83</v>
      </c>
      <c r="E5163" s="360"/>
      <c r="F5163" s="344">
        <v>0</v>
      </c>
      <c r="G5163" s="360"/>
      <c r="H5163" s="344">
        <v>0</v>
      </c>
      <c r="I5163" s="360"/>
      <c r="J5163" s="344">
        <v>0</v>
      </c>
      <c r="K5163" s="360"/>
      <c r="L5163" s="344">
        <v>0</v>
      </c>
      <c r="M5163" s="360"/>
      <c r="N5163" s="344">
        <v>0</v>
      </c>
      <c r="O5163" s="360"/>
      <c r="P5163" s="344">
        <v>0</v>
      </c>
      <c r="Q5163" s="360"/>
      <c r="R5163" s="344">
        <v>0</v>
      </c>
    </row>
    <row r="5164" spans="1:18">
      <c r="A5164" s="296">
        <v>5213492</v>
      </c>
      <c r="B5164" s="343" t="s">
        <v>5198</v>
      </c>
      <c r="C5164" s="296" t="s">
        <v>26</v>
      </c>
      <c r="D5164" s="344">
        <v>3515.74</v>
      </c>
      <c r="E5164" s="360"/>
      <c r="F5164" s="344">
        <v>0</v>
      </c>
      <c r="G5164" s="360"/>
      <c r="H5164" s="344">
        <v>0</v>
      </c>
      <c r="I5164" s="360"/>
      <c r="J5164" s="344">
        <v>0</v>
      </c>
      <c r="K5164" s="360"/>
      <c r="L5164" s="344">
        <v>0</v>
      </c>
      <c r="M5164" s="360"/>
      <c r="N5164" s="344">
        <v>0</v>
      </c>
      <c r="O5164" s="360"/>
      <c r="P5164" s="344">
        <v>0</v>
      </c>
      <c r="Q5164" s="360"/>
      <c r="R5164" s="344">
        <v>0</v>
      </c>
    </row>
    <row r="5165" spans="1:18">
      <c r="A5165" s="296">
        <v>5213501</v>
      </c>
      <c r="B5165" s="343" t="s">
        <v>5199</v>
      </c>
      <c r="C5165" s="296" t="s">
        <v>26</v>
      </c>
      <c r="D5165" s="344">
        <v>3825.1</v>
      </c>
      <c r="E5165" s="360"/>
      <c r="F5165" s="344">
        <v>0</v>
      </c>
      <c r="G5165" s="360"/>
      <c r="H5165" s="344">
        <v>0</v>
      </c>
      <c r="I5165" s="360"/>
      <c r="J5165" s="344">
        <v>0</v>
      </c>
      <c r="K5165" s="360"/>
      <c r="L5165" s="344">
        <v>0</v>
      </c>
      <c r="M5165" s="360"/>
      <c r="N5165" s="344">
        <v>0</v>
      </c>
      <c r="O5165" s="360"/>
      <c r="P5165" s="344">
        <v>0</v>
      </c>
      <c r="Q5165" s="360"/>
      <c r="R5165" s="344">
        <v>0</v>
      </c>
    </row>
    <row r="5166" spans="1:18">
      <c r="A5166" s="296">
        <v>5213370</v>
      </c>
      <c r="B5166" s="343" t="s">
        <v>5200</v>
      </c>
      <c r="C5166" s="296" t="s">
        <v>26</v>
      </c>
      <c r="D5166" s="344">
        <v>4495.18</v>
      </c>
      <c r="E5166" s="360">
        <v>0.51529999999999998</v>
      </c>
      <c r="F5166" s="344">
        <v>29.42</v>
      </c>
      <c r="G5166" s="360">
        <v>0.52180000000000004</v>
      </c>
      <c r="H5166" s="344">
        <v>30.57</v>
      </c>
      <c r="I5166" s="360">
        <v>0.50209999999999999</v>
      </c>
      <c r="J5166" s="344">
        <v>28.36</v>
      </c>
      <c r="K5166" s="360">
        <v>0.5413</v>
      </c>
      <c r="L5166" s="344">
        <v>30.95</v>
      </c>
      <c r="M5166" s="360">
        <v>0.496</v>
      </c>
      <c r="N5166" s="344">
        <v>29.91</v>
      </c>
      <c r="O5166" s="360">
        <v>0.51319999999999999</v>
      </c>
      <c r="P5166" s="344">
        <v>30.61</v>
      </c>
      <c r="Q5166" s="360">
        <v>0.50149999999999995</v>
      </c>
      <c r="R5166" s="344">
        <v>31.27</v>
      </c>
    </row>
    <row r="5167" spans="1:18">
      <c r="A5167" s="296">
        <v>5213510</v>
      </c>
      <c r="B5167" s="343" t="s">
        <v>5201</v>
      </c>
      <c r="C5167" s="296" t="s">
        <v>26</v>
      </c>
      <c r="D5167" s="344">
        <v>4598.54</v>
      </c>
      <c r="E5167" s="360">
        <v>0.5454</v>
      </c>
      <c r="F5167" s="344">
        <v>37.32</v>
      </c>
      <c r="G5167" s="360">
        <v>0.55200000000000005</v>
      </c>
      <c r="H5167" s="344">
        <v>38.71</v>
      </c>
      <c r="I5167" s="360">
        <v>0.53220000000000001</v>
      </c>
      <c r="J5167" s="344">
        <v>36.08</v>
      </c>
      <c r="K5167" s="360">
        <v>0.57099999999999995</v>
      </c>
      <c r="L5167" s="344">
        <v>39.159999999999997</v>
      </c>
      <c r="M5167" s="360">
        <v>0.52600000000000002</v>
      </c>
      <c r="N5167" s="344">
        <v>37.909999999999997</v>
      </c>
      <c r="O5167" s="360">
        <v>0.54339999999999999</v>
      </c>
      <c r="P5167" s="344">
        <v>38.75</v>
      </c>
      <c r="Q5167" s="360">
        <v>0.53159999999999996</v>
      </c>
      <c r="R5167" s="344">
        <v>39.54</v>
      </c>
    </row>
    <row r="5168" spans="1:18">
      <c r="A5168" s="296">
        <v>5213375</v>
      </c>
      <c r="B5168" s="343" t="s">
        <v>5202</v>
      </c>
      <c r="C5168" s="296" t="s">
        <v>26</v>
      </c>
      <c r="D5168" s="344">
        <v>5268.54</v>
      </c>
      <c r="E5168" s="360">
        <v>0.53410000000000002</v>
      </c>
      <c r="F5168" s="344">
        <v>33.92</v>
      </c>
      <c r="G5168" s="360">
        <v>0.54069999999999996</v>
      </c>
      <c r="H5168" s="344">
        <v>35.22</v>
      </c>
      <c r="I5168" s="360">
        <v>0.52070000000000005</v>
      </c>
      <c r="J5168" s="344">
        <v>32.76</v>
      </c>
      <c r="K5168" s="360">
        <v>0.55979999999999996</v>
      </c>
      <c r="L5168" s="344">
        <v>35.630000000000003</v>
      </c>
      <c r="M5168" s="360">
        <v>0.51470000000000005</v>
      </c>
      <c r="N5168" s="344">
        <v>34.479999999999997</v>
      </c>
      <c r="O5168" s="360">
        <v>0.53190000000000004</v>
      </c>
      <c r="P5168" s="344">
        <v>35.26</v>
      </c>
      <c r="Q5168" s="360">
        <v>0.52010000000000001</v>
      </c>
      <c r="R5168" s="344">
        <v>35.99</v>
      </c>
    </row>
    <row r="5169" spans="1:18">
      <c r="A5169" s="296">
        <v>5213494</v>
      </c>
      <c r="B5169" s="343" t="s">
        <v>5203</v>
      </c>
      <c r="C5169" s="296" t="s">
        <v>26</v>
      </c>
      <c r="D5169" s="344">
        <v>5188.46</v>
      </c>
      <c r="E5169" s="360">
        <v>0.4919</v>
      </c>
      <c r="F5169" s="344">
        <v>26.23</v>
      </c>
      <c r="G5169" s="360">
        <v>0.49869999999999998</v>
      </c>
      <c r="H5169" s="344">
        <v>27.31</v>
      </c>
      <c r="I5169" s="360">
        <v>0.47889999999999999</v>
      </c>
      <c r="J5169" s="344">
        <v>25.25</v>
      </c>
      <c r="K5169" s="360">
        <v>0.51800000000000002</v>
      </c>
      <c r="L5169" s="344">
        <v>27.67</v>
      </c>
      <c r="M5169" s="360">
        <v>0.47270000000000001</v>
      </c>
      <c r="N5169" s="344">
        <v>26.7</v>
      </c>
      <c r="O5169" s="360">
        <v>0.4899</v>
      </c>
      <c r="P5169" s="344">
        <v>27.36</v>
      </c>
      <c r="Q5169" s="360">
        <v>0.47810000000000002</v>
      </c>
      <c r="R5169" s="344">
        <v>27.98</v>
      </c>
    </row>
    <row r="5170" spans="1:18">
      <c r="A5170" s="296">
        <v>5213503</v>
      </c>
      <c r="B5170" s="343" t="s">
        <v>5204</v>
      </c>
      <c r="C5170" s="296" t="s">
        <v>26</v>
      </c>
      <c r="D5170" s="344">
        <v>5652.5</v>
      </c>
      <c r="E5170" s="360"/>
      <c r="F5170" s="344">
        <v>0</v>
      </c>
      <c r="G5170" s="360"/>
      <c r="H5170" s="344">
        <v>0</v>
      </c>
      <c r="I5170" s="360"/>
      <c r="J5170" s="344">
        <v>0</v>
      </c>
      <c r="K5170" s="360"/>
      <c r="L5170" s="344">
        <v>0</v>
      </c>
      <c r="M5170" s="360"/>
      <c r="N5170" s="344">
        <v>0</v>
      </c>
      <c r="O5170" s="360"/>
      <c r="P5170" s="344">
        <v>0</v>
      </c>
      <c r="Q5170" s="360"/>
      <c r="R5170" s="344">
        <v>0</v>
      </c>
    </row>
    <row r="5171" spans="1:18">
      <c r="A5171" s="296">
        <v>5213371</v>
      </c>
      <c r="B5171" s="343" t="s">
        <v>5205</v>
      </c>
      <c r="C5171" s="296" t="s">
        <v>26</v>
      </c>
      <c r="D5171" s="344">
        <v>6657.62</v>
      </c>
      <c r="E5171" s="360"/>
      <c r="F5171" s="344">
        <v>0</v>
      </c>
      <c r="G5171" s="360"/>
      <c r="H5171" s="344">
        <v>0</v>
      </c>
      <c r="I5171" s="360"/>
      <c r="J5171" s="344">
        <v>0</v>
      </c>
      <c r="K5171" s="360"/>
      <c r="L5171" s="344">
        <v>0</v>
      </c>
      <c r="M5171" s="360"/>
      <c r="N5171" s="344">
        <v>0</v>
      </c>
      <c r="O5171" s="360"/>
      <c r="P5171" s="344">
        <v>0</v>
      </c>
      <c r="Q5171" s="360"/>
      <c r="R5171" s="344">
        <v>0</v>
      </c>
    </row>
    <row r="5172" spans="1:18">
      <c r="A5172" s="296">
        <v>5213512</v>
      </c>
      <c r="B5172" s="343" t="s">
        <v>5206</v>
      </c>
      <c r="C5172" s="296" t="s">
        <v>26</v>
      </c>
      <c r="D5172" s="344">
        <v>6812.66</v>
      </c>
      <c r="E5172" s="360"/>
      <c r="F5172" s="344">
        <v>0</v>
      </c>
      <c r="G5172" s="360"/>
      <c r="H5172" s="344">
        <v>0</v>
      </c>
      <c r="I5172" s="360"/>
      <c r="J5172" s="344">
        <v>0</v>
      </c>
      <c r="K5172" s="360"/>
      <c r="L5172" s="344">
        <v>0</v>
      </c>
      <c r="M5172" s="360"/>
      <c r="N5172" s="344">
        <v>0</v>
      </c>
      <c r="O5172" s="360"/>
      <c r="P5172" s="344">
        <v>0</v>
      </c>
      <c r="Q5172" s="360"/>
      <c r="R5172" s="344">
        <v>0</v>
      </c>
    </row>
    <row r="5173" spans="1:18">
      <c r="A5173" s="296">
        <v>5213376</v>
      </c>
      <c r="B5173" s="343" t="s">
        <v>5207</v>
      </c>
      <c r="C5173" s="296" t="s">
        <v>26</v>
      </c>
      <c r="D5173" s="344">
        <v>7817.66</v>
      </c>
      <c r="E5173" s="360">
        <v>0.88129999999999997</v>
      </c>
      <c r="F5173" s="344">
        <v>227.5</v>
      </c>
      <c r="G5173" s="360">
        <v>0.88400000000000001</v>
      </c>
      <c r="H5173" s="344">
        <v>229.68</v>
      </c>
      <c r="I5173" s="360">
        <v>0.87560000000000004</v>
      </c>
      <c r="J5173" s="344">
        <v>225.49</v>
      </c>
      <c r="K5173" s="360">
        <v>0.89180000000000004</v>
      </c>
      <c r="L5173" s="344">
        <v>230.37</v>
      </c>
      <c r="M5173" s="360">
        <v>0.87290000000000001</v>
      </c>
      <c r="N5173" s="344">
        <v>228.41</v>
      </c>
      <c r="O5173" s="360">
        <v>0.88039999999999996</v>
      </c>
      <c r="P5173" s="344">
        <v>229.73</v>
      </c>
      <c r="Q5173" s="360">
        <v>0.87539999999999996</v>
      </c>
      <c r="R5173" s="344">
        <v>230.97</v>
      </c>
    </row>
    <row r="5174" spans="1:18">
      <c r="A5174" s="296">
        <v>5213377</v>
      </c>
      <c r="B5174" s="343" t="s">
        <v>5208</v>
      </c>
      <c r="C5174" s="296" t="s">
        <v>1461</v>
      </c>
      <c r="D5174" s="344">
        <v>325.20999999999998</v>
      </c>
      <c r="E5174" s="360">
        <v>0.95450000000000002</v>
      </c>
      <c r="F5174" s="344">
        <v>443.99</v>
      </c>
      <c r="G5174" s="360">
        <v>0.9556</v>
      </c>
      <c r="H5174" s="344">
        <v>445.62</v>
      </c>
      <c r="I5174" s="360">
        <v>0.95209999999999995</v>
      </c>
      <c r="J5174" s="344">
        <v>442.49</v>
      </c>
      <c r="K5174" s="360">
        <v>0.95879999999999999</v>
      </c>
      <c r="L5174" s="344">
        <v>446.14</v>
      </c>
      <c r="M5174" s="360">
        <v>0.95099999999999996</v>
      </c>
      <c r="N5174" s="344">
        <v>444.67</v>
      </c>
      <c r="O5174" s="360">
        <v>0.95409999999999995</v>
      </c>
      <c r="P5174" s="344">
        <v>445.66</v>
      </c>
      <c r="Q5174" s="360">
        <v>0.95199999999999996</v>
      </c>
      <c r="R5174" s="344">
        <v>446.58</v>
      </c>
    </row>
    <row r="5175" spans="1:18">
      <c r="A5175" s="296">
        <v>5213570</v>
      </c>
      <c r="B5175" s="343" t="s">
        <v>5209</v>
      </c>
      <c r="C5175" s="296" t="s">
        <v>1461</v>
      </c>
      <c r="D5175" s="344">
        <v>474.95</v>
      </c>
      <c r="E5175" s="360">
        <v>0.72750000000000004</v>
      </c>
      <c r="F5175" s="344">
        <v>86</v>
      </c>
      <c r="G5175" s="360">
        <v>0.73260000000000003</v>
      </c>
      <c r="H5175" s="344">
        <v>87.91</v>
      </c>
      <c r="I5175" s="360">
        <v>0.71660000000000001</v>
      </c>
      <c r="J5175" s="344">
        <v>84.25</v>
      </c>
      <c r="K5175" s="360">
        <v>0.74780000000000002</v>
      </c>
      <c r="L5175" s="344">
        <v>88.5</v>
      </c>
      <c r="M5175" s="360">
        <v>0.71189999999999998</v>
      </c>
      <c r="N5175" s="344">
        <v>86.8</v>
      </c>
      <c r="O5175" s="360">
        <v>0.7258</v>
      </c>
      <c r="P5175" s="344">
        <v>87.94</v>
      </c>
      <c r="Q5175" s="360">
        <v>0.71640000000000004</v>
      </c>
      <c r="R5175" s="344">
        <v>89.02</v>
      </c>
    </row>
    <row r="5176" spans="1:18">
      <c r="A5176" s="296">
        <v>5213378</v>
      </c>
      <c r="B5176" s="343" t="s">
        <v>5210</v>
      </c>
      <c r="C5176" s="296" t="s">
        <v>1461</v>
      </c>
      <c r="D5176" s="344">
        <v>363.88</v>
      </c>
      <c r="E5176" s="360">
        <v>0.79010000000000002</v>
      </c>
      <c r="F5176" s="344">
        <v>79.31</v>
      </c>
      <c r="G5176" s="360">
        <v>0.7944</v>
      </c>
      <c r="H5176" s="344">
        <v>80.66</v>
      </c>
      <c r="I5176" s="360">
        <v>0.78110000000000002</v>
      </c>
      <c r="J5176" s="344">
        <v>78.069999999999993</v>
      </c>
      <c r="K5176" s="360">
        <v>0.80700000000000005</v>
      </c>
      <c r="L5176" s="344">
        <v>81.09</v>
      </c>
      <c r="M5176" s="360">
        <v>0.77690000000000003</v>
      </c>
      <c r="N5176" s="344">
        <v>79.88</v>
      </c>
      <c r="O5176" s="360">
        <v>0.78869999999999996</v>
      </c>
      <c r="P5176" s="344">
        <v>80.69</v>
      </c>
      <c r="Q5176" s="360">
        <v>0.78080000000000005</v>
      </c>
      <c r="R5176" s="344">
        <v>81.459999999999994</v>
      </c>
    </row>
    <row r="5177" spans="1:18">
      <c r="A5177" s="296">
        <v>5213571</v>
      </c>
      <c r="B5177" s="343" t="s">
        <v>5211</v>
      </c>
      <c r="C5177" s="296" t="s">
        <v>1461</v>
      </c>
      <c r="D5177" s="344">
        <v>513.62</v>
      </c>
      <c r="E5177" s="360">
        <v>0.66390000000000005</v>
      </c>
      <c r="F5177" s="344">
        <v>137.07</v>
      </c>
      <c r="G5177" s="360">
        <v>0.66969999999999996</v>
      </c>
      <c r="H5177" s="344">
        <v>140.82</v>
      </c>
      <c r="I5177" s="360">
        <v>0.65180000000000005</v>
      </c>
      <c r="J5177" s="344">
        <v>133.62</v>
      </c>
      <c r="K5177" s="360">
        <v>0.68689999999999996</v>
      </c>
      <c r="L5177" s="344">
        <v>142</v>
      </c>
      <c r="M5177" s="360">
        <v>0.64639999999999997</v>
      </c>
      <c r="N5177" s="344">
        <v>138.63999999999999</v>
      </c>
      <c r="O5177" s="360">
        <v>0.66210000000000002</v>
      </c>
      <c r="P5177" s="344">
        <v>140.88999999999999</v>
      </c>
      <c r="Q5177" s="360">
        <v>0.65149999999999997</v>
      </c>
      <c r="R5177" s="344">
        <v>143.02000000000001</v>
      </c>
    </row>
    <row r="5178" spans="1:18">
      <c r="A5178" s="296">
        <v>5213379</v>
      </c>
      <c r="B5178" s="343" t="s">
        <v>5212</v>
      </c>
      <c r="C5178" s="296" t="s">
        <v>1461</v>
      </c>
      <c r="D5178" s="344">
        <v>460.56</v>
      </c>
      <c r="E5178" s="360">
        <v>0.68859999999999999</v>
      </c>
      <c r="F5178" s="344">
        <v>126.2</v>
      </c>
      <c r="G5178" s="360">
        <v>0.69410000000000005</v>
      </c>
      <c r="H5178" s="344">
        <v>129.38999999999999</v>
      </c>
      <c r="I5178" s="360">
        <v>0.67700000000000005</v>
      </c>
      <c r="J5178" s="344">
        <v>123.26</v>
      </c>
      <c r="K5178" s="360">
        <v>0.7107</v>
      </c>
      <c r="L5178" s="344">
        <v>130.4</v>
      </c>
      <c r="M5178" s="360">
        <v>0.67179999999999995</v>
      </c>
      <c r="N5178" s="344">
        <v>127.53</v>
      </c>
      <c r="O5178" s="360">
        <v>0.68689999999999996</v>
      </c>
      <c r="P5178" s="344">
        <v>129.46</v>
      </c>
      <c r="Q5178" s="360">
        <v>0.67669999999999997</v>
      </c>
      <c r="R5178" s="344">
        <v>131.27000000000001</v>
      </c>
    </row>
    <row r="5179" spans="1:18">
      <c r="A5179" s="296">
        <v>5213572</v>
      </c>
      <c r="B5179" s="343" t="s">
        <v>5213</v>
      </c>
      <c r="C5179" s="296" t="s">
        <v>1461</v>
      </c>
      <c r="D5179" s="344">
        <v>610.29999999999995</v>
      </c>
      <c r="E5179" s="360">
        <v>0.55420000000000003</v>
      </c>
      <c r="F5179" s="344">
        <v>14.88</v>
      </c>
      <c r="G5179" s="360">
        <v>0.5605</v>
      </c>
      <c r="H5179" s="344">
        <v>15.41</v>
      </c>
      <c r="I5179" s="360">
        <v>0.54120000000000001</v>
      </c>
      <c r="J5179" s="344">
        <v>14.38</v>
      </c>
      <c r="K5179" s="360">
        <v>0.57999999999999996</v>
      </c>
      <c r="L5179" s="344">
        <v>15.59</v>
      </c>
      <c r="M5179" s="360">
        <v>0.53500000000000003</v>
      </c>
      <c r="N5179" s="344">
        <v>15.1</v>
      </c>
      <c r="O5179" s="360">
        <v>0.55230000000000001</v>
      </c>
      <c r="P5179" s="344">
        <v>15.43</v>
      </c>
      <c r="Q5179" s="360">
        <v>0.54049999999999998</v>
      </c>
      <c r="R5179" s="344">
        <v>15.73</v>
      </c>
    </row>
    <row r="5180" spans="1:18">
      <c r="A5180" s="296">
        <v>5212553</v>
      </c>
      <c r="B5180" s="343" t="s">
        <v>5214</v>
      </c>
      <c r="C5180" s="296" t="s">
        <v>1461</v>
      </c>
      <c r="D5180" s="344">
        <v>268.44</v>
      </c>
      <c r="E5180" s="360">
        <v>0.58720000000000006</v>
      </c>
      <c r="F5180" s="344">
        <v>19.059999999999999</v>
      </c>
      <c r="G5180" s="360">
        <v>0.59340000000000004</v>
      </c>
      <c r="H5180" s="344">
        <v>19.7</v>
      </c>
      <c r="I5180" s="360">
        <v>0.57410000000000005</v>
      </c>
      <c r="J5180" s="344">
        <v>18.47</v>
      </c>
      <c r="K5180" s="360">
        <v>0.61229999999999996</v>
      </c>
      <c r="L5180" s="344">
        <v>19.899999999999999</v>
      </c>
      <c r="M5180" s="360">
        <v>0.56830000000000003</v>
      </c>
      <c r="N5180" s="344">
        <v>19.32</v>
      </c>
      <c r="O5180" s="360">
        <v>0.58540000000000003</v>
      </c>
      <c r="P5180" s="344">
        <v>19.71</v>
      </c>
      <c r="Q5180" s="360">
        <v>0.57379999999999998</v>
      </c>
      <c r="R5180" s="344">
        <v>20.079999999999998</v>
      </c>
    </row>
    <row r="5181" spans="1:18">
      <c r="A5181" s="296">
        <v>5213416</v>
      </c>
      <c r="B5181" s="343" t="s">
        <v>5215</v>
      </c>
      <c r="C5181" s="296" t="s">
        <v>1461</v>
      </c>
      <c r="D5181" s="344">
        <v>418.18</v>
      </c>
      <c r="E5181" s="360">
        <v>0.6956</v>
      </c>
      <c r="F5181" s="344">
        <v>30.97</v>
      </c>
      <c r="G5181" s="360">
        <v>0.70099999999999996</v>
      </c>
      <c r="H5181" s="344">
        <v>31.74</v>
      </c>
      <c r="I5181" s="360">
        <v>0.68400000000000005</v>
      </c>
      <c r="J5181" s="344">
        <v>30.26</v>
      </c>
      <c r="K5181" s="360">
        <v>0.71740000000000004</v>
      </c>
      <c r="L5181" s="344">
        <v>31.98</v>
      </c>
      <c r="M5181" s="360">
        <v>0.67889999999999995</v>
      </c>
      <c r="N5181" s="344">
        <v>31.29</v>
      </c>
      <c r="O5181" s="360">
        <v>0.69379999999999997</v>
      </c>
      <c r="P5181" s="344">
        <v>31.76</v>
      </c>
      <c r="Q5181" s="360">
        <v>0.68359999999999999</v>
      </c>
      <c r="R5181" s="344">
        <v>32.19</v>
      </c>
    </row>
    <row r="5182" spans="1:18">
      <c r="A5182" s="296">
        <v>5212554</v>
      </c>
      <c r="B5182" s="343" t="s">
        <v>5216</v>
      </c>
      <c r="C5182" s="296" t="s">
        <v>1461</v>
      </c>
      <c r="D5182" s="344">
        <v>307.11</v>
      </c>
      <c r="E5182" s="360">
        <v>0.68779999999999997</v>
      </c>
      <c r="F5182" s="344">
        <v>37.119999999999997</v>
      </c>
      <c r="G5182" s="360">
        <v>0.69320000000000004</v>
      </c>
      <c r="H5182" s="344">
        <v>38.06</v>
      </c>
      <c r="I5182" s="360">
        <v>0.67600000000000005</v>
      </c>
      <c r="J5182" s="344">
        <v>36.25</v>
      </c>
      <c r="K5182" s="360">
        <v>0.70979999999999999</v>
      </c>
      <c r="L5182" s="344">
        <v>38.36</v>
      </c>
      <c r="M5182" s="360">
        <v>0.67079999999999995</v>
      </c>
      <c r="N5182" s="344">
        <v>37.51</v>
      </c>
      <c r="O5182" s="360">
        <v>0.68600000000000005</v>
      </c>
      <c r="P5182" s="344">
        <v>38.08</v>
      </c>
      <c r="Q5182" s="360">
        <v>0.67569999999999997</v>
      </c>
      <c r="R5182" s="344">
        <v>38.619999999999997</v>
      </c>
    </row>
    <row r="5183" spans="1:18">
      <c r="A5183" s="296">
        <v>5213417</v>
      </c>
      <c r="B5183" s="343" t="s">
        <v>5217</v>
      </c>
      <c r="C5183" s="296" t="s">
        <v>1461</v>
      </c>
      <c r="D5183" s="344">
        <v>456.85</v>
      </c>
      <c r="E5183" s="360">
        <v>0.73299999999999998</v>
      </c>
      <c r="F5183" s="344">
        <v>19.010000000000002</v>
      </c>
      <c r="G5183" s="360">
        <v>0.73799999999999999</v>
      </c>
      <c r="H5183" s="344">
        <v>19.420000000000002</v>
      </c>
      <c r="I5183" s="360">
        <v>0.72250000000000003</v>
      </c>
      <c r="J5183" s="344">
        <v>18.64</v>
      </c>
      <c r="K5183" s="360">
        <v>0.75270000000000004</v>
      </c>
      <c r="L5183" s="344">
        <v>19.55</v>
      </c>
      <c r="M5183" s="360">
        <v>0.71760000000000002</v>
      </c>
      <c r="N5183" s="344">
        <v>19.18</v>
      </c>
      <c r="O5183" s="360">
        <v>0.73150000000000004</v>
      </c>
      <c r="P5183" s="344">
        <v>19.43</v>
      </c>
      <c r="Q5183" s="360">
        <v>0.72209999999999996</v>
      </c>
      <c r="R5183" s="344">
        <v>19.670000000000002</v>
      </c>
    </row>
    <row r="5184" spans="1:18">
      <c r="A5184" s="296">
        <v>5213421</v>
      </c>
      <c r="B5184" s="343" t="s">
        <v>5218</v>
      </c>
      <c r="C5184" s="296" t="s">
        <v>1461</v>
      </c>
      <c r="D5184" s="344">
        <v>412.11</v>
      </c>
      <c r="E5184" s="360">
        <v>0.76900000000000002</v>
      </c>
      <c r="F5184" s="344">
        <v>24.35</v>
      </c>
      <c r="G5184" s="360">
        <v>0.77370000000000005</v>
      </c>
      <c r="H5184" s="344">
        <v>24.8</v>
      </c>
      <c r="I5184" s="360">
        <v>0.75970000000000004</v>
      </c>
      <c r="J5184" s="344">
        <v>23.93</v>
      </c>
      <c r="K5184" s="360">
        <v>0.7873</v>
      </c>
      <c r="L5184" s="344">
        <v>24.95</v>
      </c>
      <c r="M5184" s="360">
        <v>0.75509999999999999</v>
      </c>
      <c r="N5184" s="344">
        <v>24.54</v>
      </c>
      <c r="O5184" s="360">
        <v>0.76770000000000005</v>
      </c>
      <c r="P5184" s="344">
        <v>24.82</v>
      </c>
      <c r="Q5184" s="360">
        <v>0.7591</v>
      </c>
      <c r="R5184" s="344">
        <v>25.08</v>
      </c>
    </row>
    <row r="5185" spans="1:18">
      <c r="A5185" s="296">
        <v>5213414</v>
      </c>
      <c r="B5185" s="343" t="s">
        <v>5219</v>
      </c>
      <c r="C5185" s="296" t="s">
        <v>1461</v>
      </c>
      <c r="D5185" s="344">
        <v>605.72</v>
      </c>
      <c r="E5185" s="360">
        <v>0.7893</v>
      </c>
      <c r="F5185" s="344">
        <v>34.92</v>
      </c>
      <c r="G5185" s="360">
        <v>0.79379999999999995</v>
      </c>
      <c r="H5185" s="344">
        <v>35.520000000000003</v>
      </c>
      <c r="I5185" s="360">
        <v>0.78039999999999998</v>
      </c>
      <c r="J5185" s="344">
        <v>34.369999999999997</v>
      </c>
      <c r="K5185" s="360">
        <v>0.80649999999999999</v>
      </c>
      <c r="L5185" s="344">
        <v>35.71</v>
      </c>
      <c r="M5185" s="360">
        <v>0.77629999999999999</v>
      </c>
      <c r="N5185" s="344">
        <v>35.18</v>
      </c>
      <c r="O5185" s="360">
        <v>0.78790000000000004</v>
      </c>
      <c r="P5185" s="344">
        <v>35.53</v>
      </c>
      <c r="Q5185" s="360">
        <v>0.7802</v>
      </c>
      <c r="R5185" s="344">
        <v>35.880000000000003</v>
      </c>
    </row>
    <row r="5186" spans="1:18">
      <c r="A5186" s="296">
        <v>5213419</v>
      </c>
      <c r="B5186" s="343" t="s">
        <v>5220</v>
      </c>
      <c r="C5186" s="296" t="s">
        <v>1461</v>
      </c>
      <c r="D5186" s="344">
        <v>540.61</v>
      </c>
      <c r="E5186" s="360">
        <v>0.55520000000000003</v>
      </c>
      <c r="F5186" s="344">
        <v>16.29</v>
      </c>
      <c r="G5186" s="360">
        <v>0.56169999999999998</v>
      </c>
      <c r="H5186" s="344">
        <v>16.89</v>
      </c>
      <c r="I5186" s="360">
        <v>0.54169999999999996</v>
      </c>
      <c r="J5186" s="344">
        <v>15.75</v>
      </c>
      <c r="K5186" s="360">
        <v>0.58099999999999996</v>
      </c>
      <c r="L5186" s="344">
        <v>17.07</v>
      </c>
      <c r="M5186" s="360">
        <v>0.53600000000000003</v>
      </c>
      <c r="N5186" s="344">
        <v>16.54</v>
      </c>
      <c r="O5186" s="360">
        <v>0.55320000000000003</v>
      </c>
      <c r="P5186" s="344">
        <v>16.899999999999999</v>
      </c>
      <c r="Q5186" s="360">
        <v>0.54139999999999999</v>
      </c>
      <c r="R5186" s="344">
        <v>17.23</v>
      </c>
    </row>
    <row r="5187" spans="1:18">
      <c r="A5187" s="296">
        <v>5212555</v>
      </c>
      <c r="B5187" s="343" t="s">
        <v>5221</v>
      </c>
      <c r="C5187" s="296" t="s">
        <v>1461</v>
      </c>
      <c r="D5187" s="344">
        <v>403.79</v>
      </c>
      <c r="E5187" s="360">
        <v>0.63660000000000005</v>
      </c>
      <c r="F5187" s="344">
        <v>22.1</v>
      </c>
      <c r="G5187" s="360">
        <v>0.64300000000000002</v>
      </c>
      <c r="H5187" s="344">
        <v>22.76</v>
      </c>
      <c r="I5187" s="360">
        <v>0.62429999999999997</v>
      </c>
      <c r="J5187" s="344">
        <v>21.5</v>
      </c>
      <c r="K5187" s="360">
        <v>0.66090000000000004</v>
      </c>
      <c r="L5187" s="344">
        <v>22.97</v>
      </c>
      <c r="M5187" s="360">
        <v>0.61860000000000004</v>
      </c>
      <c r="N5187" s="344">
        <v>22.38</v>
      </c>
      <c r="O5187" s="360">
        <v>0.63490000000000002</v>
      </c>
      <c r="P5187" s="344">
        <v>22.78</v>
      </c>
      <c r="Q5187" s="360">
        <v>0.62380000000000002</v>
      </c>
      <c r="R5187" s="344">
        <v>23.14</v>
      </c>
    </row>
    <row r="5188" spans="1:18">
      <c r="A5188" s="296">
        <v>5213418</v>
      </c>
      <c r="B5188" s="343" t="s">
        <v>5222</v>
      </c>
      <c r="C5188" s="296" t="s">
        <v>1461</v>
      </c>
      <c r="D5188" s="344">
        <v>553.53</v>
      </c>
      <c r="E5188" s="360">
        <v>0.63500000000000001</v>
      </c>
      <c r="F5188" s="344">
        <v>23.7</v>
      </c>
      <c r="G5188" s="360">
        <v>0.64090000000000003</v>
      </c>
      <c r="H5188" s="344">
        <v>24.4</v>
      </c>
      <c r="I5188" s="360">
        <v>0.62250000000000005</v>
      </c>
      <c r="J5188" s="344">
        <v>23.04</v>
      </c>
      <c r="K5188" s="360">
        <v>0.6593</v>
      </c>
      <c r="L5188" s="344">
        <v>24.63</v>
      </c>
      <c r="M5188" s="360">
        <v>0.61670000000000003</v>
      </c>
      <c r="N5188" s="344">
        <v>23.99</v>
      </c>
      <c r="O5188" s="360">
        <v>0.63319999999999999</v>
      </c>
      <c r="P5188" s="344">
        <v>24.42</v>
      </c>
      <c r="Q5188" s="360">
        <v>0.622</v>
      </c>
      <c r="R5188" s="344">
        <v>24.81</v>
      </c>
    </row>
    <row r="5189" spans="1:18">
      <c r="A5189" s="296">
        <v>5213415</v>
      </c>
      <c r="B5189" s="343" t="s">
        <v>5223</v>
      </c>
      <c r="C5189" s="296" t="s">
        <v>1461</v>
      </c>
      <c r="D5189" s="344">
        <v>702.17</v>
      </c>
      <c r="E5189" s="360"/>
      <c r="F5189" s="344">
        <v>0</v>
      </c>
      <c r="G5189" s="360"/>
      <c r="H5189" s="344">
        <v>0</v>
      </c>
      <c r="I5189" s="360"/>
      <c r="J5189" s="344">
        <v>0</v>
      </c>
      <c r="K5189" s="360"/>
      <c r="L5189" s="344">
        <v>0</v>
      </c>
      <c r="M5189" s="360"/>
      <c r="N5189" s="344">
        <v>0</v>
      </c>
      <c r="O5189" s="360"/>
      <c r="P5189" s="344">
        <v>0</v>
      </c>
      <c r="Q5189" s="360"/>
      <c r="R5189" s="344">
        <v>0</v>
      </c>
    </row>
    <row r="5190" spans="1:18">
      <c r="A5190" s="296">
        <v>5213420</v>
      </c>
      <c r="B5190" s="343" t="s">
        <v>5224</v>
      </c>
      <c r="C5190" s="296" t="s">
        <v>1461</v>
      </c>
      <c r="D5190" s="344">
        <v>637.28</v>
      </c>
      <c r="E5190" s="360">
        <v>0.66369999999999996</v>
      </c>
      <c r="F5190" s="344">
        <v>31.22</v>
      </c>
      <c r="G5190" s="360">
        <v>0.6694</v>
      </c>
      <c r="H5190" s="344">
        <v>32.08</v>
      </c>
      <c r="I5190" s="360">
        <v>0.65149999999999997</v>
      </c>
      <c r="J5190" s="344">
        <v>30.44</v>
      </c>
      <c r="K5190" s="360">
        <v>0.68659999999999999</v>
      </c>
      <c r="L5190" s="344">
        <v>32.35</v>
      </c>
      <c r="M5190" s="360">
        <v>0.64610000000000001</v>
      </c>
      <c r="N5190" s="344">
        <v>31.58</v>
      </c>
      <c r="O5190" s="360">
        <v>0.66180000000000005</v>
      </c>
      <c r="P5190" s="344">
        <v>32.090000000000003</v>
      </c>
      <c r="Q5190" s="360">
        <v>0.65129999999999999</v>
      </c>
      <c r="R5190" s="344">
        <v>32.590000000000003</v>
      </c>
    </row>
    <row r="5191" spans="1:18">
      <c r="A5191" s="296">
        <v>5213543</v>
      </c>
      <c r="B5191" s="343" t="s">
        <v>5225</v>
      </c>
      <c r="C5191" s="296" t="s">
        <v>26</v>
      </c>
      <c r="D5191" s="344">
        <v>1160.0899999999999</v>
      </c>
      <c r="E5191" s="360">
        <v>0.59789999999999999</v>
      </c>
      <c r="F5191" s="344">
        <v>11.52</v>
      </c>
      <c r="G5191" s="360">
        <v>0.60419999999999996</v>
      </c>
      <c r="H5191" s="344">
        <v>11.89</v>
      </c>
      <c r="I5191" s="360">
        <v>0.58540000000000003</v>
      </c>
      <c r="J5191" s="344">
        <v>11.17</v>
      </c>
      <c r="K5191" s="360">
        <v>0.62309999999999999</v>
      </c>
      <c r="L5191" s="344">
        <v>12.01</v>
      </c>
      <c r="M5191" s="360">
        <v>0.57950000000000002</v>
      </c>
      <c r="N5191" s="344">
        <v>11.67</v>
      </c>
      <c r="O5191" s="360">
        <v>0.59640000000000004</v>
      </c>
      <c r="P5191" s="344">
        <v>11.91</v>
      </c>
      <c r="Q5191" s="360">
        <v>0.58440000000000003</v>
      </c>
      <c r="R5191" s="344">
        <v>12.11</v>
      </c>
    </row>
    <row r="5192" spans="1:18">
      <c r="A5192" s="296">
        <v>5213552</v>
      </c>
      <c r="B5192" s="343" t="s">
        <v>5226</v>
      </c>
      <c r="C5192" s="296" t="s">
        <v>26</v>
      </c>
      <c r="D5192" s="344">
        <v>1237.43</v>
      </c>
      <c r="E5192" s="360">
        <v>0.58830000000000005</v>
      </c>
      <c r="F5192" s="344">
        <v>13.33</v>
      </c>
      <c r="G5192" s="360">
        <v>0.59489999999999998</v>
      </c>
      <c r="H5192" s="344">
        <v>13.78</v>
      </c>
      <c r="I5192" s="360">
        <v>0.57550000000000001</v>
      </c>
      <c r="J5192" s="344">
        <v>12.93</v>
      </c>
      <c r="K5192" s="360">
        <v>0.61329999999999996</v>
      </c>
      <c r="L5192" s="344">
        <v>13.92</v>
      </c>
      <c r="M5192" s="360">
        <v>0.56969999999999998</v>
      </c>
      <c r="N5192" s="344">
        <v>13.52</v>
      </c>
      <c r="O5192" s="360">
        <v>0.58650000000000002</v>
      </c>
      <c r="P5192" s="344">
        <v>13.79</v>
      </c>
      <c r="Q5192" s="360">
        <v>0.57509999999999994</v>
      </c>
      <c r="R5192" s="344">
        <v>14.04</v>
      </c>
    </row>
    <row r="5193" spans="1:18">
      <c r="A5193" s="296">
        <v>5213561</v>
      </c>
      <c r="B5193" s="343" t="s">
        <v>5227</v>
      </c>
      <c r="C5193" s="296" t="s">
        <v>26</v>
      </c>
      <c r="D5193" s="344">
        <v>1430.79</v>
      </c>
      <c r="E5193" s="360">
        <v>0.69079999999999997</v>
      </c>
      <c r="F5193" s="344">
        <v>21.27</v>
      </c>
      <c r="G5193" s="360">
        <v>0.69630000000000003</v>
      </c>
      <c r="H5193" s="344">
        <v>21.8</v>
      </c>
      <c r="I5193" s="360">
        <v>0.6794</v>
      </c>
      <c r="J5193" s="344">
        <v>20.78</v>
      </c>
      <c r="K5193" s="360">
        <v>0.7127</v>
      </c>
      <c r="L5193" s="344">
        <v>21.98</v>
      </c>
      <c r="M5193" s="360">
        <v>0.67379999999999995</v>
      </c>
      <c r="N5193" s="344">
        <v>21.49</v>
      </c>
      <c r="O5193" s="360">
        <v>0.68920000000000003</v>
      </c>
      <c r="P5193" s="344">
        <v>21.81</v>
      </c>
      <c r="Q5193" s="360">
        <v>0.67900000000000005</v>
      </c>
      <c r="R5193" s="344">
        <v>22.12</v>
      </c>
    </row>
    <row r="5194" spans="1:18">
      <c r="A5194" s="296">
        <v>5213544</v>
      </c>
      <c r="B5194" s="343" t="s">
        <v>5228</v>
      </c>
      <c r="C5194" s="296" t="s">
        <v>26</v>
      </c>
      <c r="D5194" s="344">
        <v>2503.7600000000002</v>
      </c>
      <c r="E5194" s="360">
        <v>0.72</v>
      </c>
      <c r="F5194" s="344">
        <v>28.91</v>
      </c>
      <c r="G5194" s="360">
        <v>0.72499999999999998</v>
      </c>
      <c r="H5194" s="344">
        <v>29.57</v>
      </c>
      <c r="I5194" s="360">
        <v>0.70879999999999999</v>
      </c>
      <c r="J5194" s="344">
        <v>28.3</v>
      </c>
      <c r="K5194" s="360">
        <v>0.74060000000000004</v>
      </c>
      <c r="L5194" s="344">
        <v>29.78</v>
      </c>
      <c r="M5194" s="360">
        <v>0.70379999999999998</v>
      </c>
      <c r="N5194" s="344">
        <v>29.18</v>
      </c>
      <c r="O5194" s="360">
        <v>0.71830000000000005</v>
      </c>
      <c r="P5194" s="344">
        <v>29.58</v>
      </c>
      <c r="Q5194" s="360">
        <v>0.70860000000000001</v>
      </c>
      <c r="R5194" s="344">
        <v>29.95</v>
      </c>
    </row>
    <row r="5195" spans="1:18">
      <c r="A5195" s="296">
        <v>5213553</v>
      </c>
      <c r="B5195" s="343" t="s">
        <v>5229</v>
      </c>
      <c r="C5195" s="296" t="s">
        <v>26</v>
      </c>
      <c r="D5195" s="344">
        <v>2677.78</v>
      </c>
      <c r="E5195" s="360"/>
      <c r="F5195" s="344">
        <v>0</v>
      </c>
      <c r="G5195" s="360"/>
      <c r="H5195" s="344">
        <v>0</v>
      </c>
      <c r="I5195" s="360"/>
      <c r="J5195" s="344">
        <v>0</v>
      </c>
      <c r="K5195" s="360"/>
      <c r="L5195" s="344">
        <v>0</v>
      </c>
      <c r="M5195" s="360"/>
      <c r="N5195" s="344">
        <v>0</v>
      </c>
      <c r="O5195" s="360"/>
      <c r="P5195" s="344">
        <v>0</v>
      </c>
      <c r="Q5195" s="360"/>
      <c r="R5195" s="344">
        <v>0</v>
      </c>
    </row>
    <row r="5196" spans="1:18">
      <c r="A5196" s="296">
        <v>5213562</v>
      </c>
      <c r="B5196" s="343" t="s">
        <v>5230</v>
      </c>
      <c r="C5196" s="296" t="s">
        <v>26</v>
      </c>
      <c r="D5196" s="344">
        <v>3112.84</v>
      </c>
      <c r="E5196" s="360"/>
      <c r="F5196" s="344">
        <v>0</v>
      </c>
      <c r="G5196" s="360"/>
      <c r="H5196" s="344">
        <v>0</v>
      </c>
      <c r="I5196" s="360"/>
      <c r="J5196" s="344">
        <v>0</v>
      </c>
      <c r="K5196" s="360"/>
      <c r="L5196" s="344">
        <v>0</v>
      </c>
      <c r="M5196" s="360"/>
      <c r="N5196" s="344">
        <v>0</v>
      </c>
      <c r="O5196" s="360"/>
      <c r="P5196" s="344">
        <v>0</v>
      </c>
      <c r="Q5196" s="360"/>
      <c r="R5196" s="344">
        <v>0</v>
      </c>
    </row>
    <row r="5197" spans="1:18">
      <c r="A5197" s="296">
        <v>5213545</v>
      </c>
      <c r="B5197" s="343" t="s">
        <v>5231</v>
      </c>
      <c r="C5197" s="296" t="s">
        <v>26</v>
      </c>
      <c r="D5197" s="344">
        <v>3309.97</v>
      </c>
      <c r="E5197" s="360"/>
      <c r="F5197" s="344">
        <v>0</v>
      </c>
      <c r="G5197" s="360"/>
      <c r="H5197" s="344">
        <v>0</v>
      </c>
      <c r="I5197" s="360"/>
      <c r="J5197" s="344">
        <v>0</v>
      </c>
      <c r="K5197" s="360"/>
      <c r="L5197" s="344">
        <v>0</v>
      </c>
      <c r="M5197" s="360"/>
      <c r="N5197" s="344">
        <v>0</v>
      </c>
      <c r="O5197" s="360"/>
      <c r="P5197" s="344">
        <v>0</v>
      </c>
      <c r="Q5197" s="360"/>
      <c r="R5197" s="344">
        <v>0</v>
      </c>
    </row>
    <row r="5198" spans="1:18">
      <c r="A5198" s="296">
        <v>5213554</v>
      </c>
      <c r="B5198" s="343" t="s">
        <v>5232</v>
      </c>
      <c r="C5198" s="296" t="s">
        <v>26</v>
      </c>
      <c r="D5198" s="344">
        <v>3541.99</v>
      </c>
      <c r="E5198" s="360">
        <v>0.61050000000000004</v>
      </c>
      <c r="F5198" s="344">
        <v>7.76</v>
      </c>
      <c r="G5198" s="360">
        <v>0.61599999999999999</v>
      </c>
      <c r="H5198" s="344">
        <v>8.01</v>
      </c>
      <c r="I5198" s="360">
        <v>0.5968</v>
      </c>
      <c r="J5198" s="344">
        <v>7.53</v>
      </c>
      <c r="K5198" s="360">
        <v>0.63480000000000003</v>
      </c>
      <c r="L5198" s="344">
        <v>8.09</v>
      </c>
      <c r="M5198" s="360">
        <v>0.59089999999999998</v>
      </c>
      <c r="N5198" s="344">
        <v>7.87</v>
      </c>
      <c r="O5198" s="360">
        <v>0.60740000000000005</v>
      </c>
      <c r="P5198" s="344">
        <v>8.01</v>
      </c>
      <c r="Q5198" s="360">
        <v>0.5968</v>
      </c>
      <c r="R5198" s="344">
        <v>8.15</v>
      </c>
    </row>
    <row r="5199" spans="1:18">
      <c r="A5199" s="296">
        <v>5213563</v>
      </c>
      <c r="B5199" s="343" t="s">
        <v>5233</v>
      </c>
      <c r="C5199" s="296" t="s">
        <v>26</v>
      </c>
      <c r="D5199" s="344">
        <v>4122.07</v>
      </c>
      <c r="E5199" s="360">
        <v>0.61550000000000005</v>
      </c>
      <c r="F5199" s="344">
        <v>9.93</v>
      </c>
      <c r="G5199" s="360">
        <v>0.62239999999999995</v>
      </c>
      <c r="H5199" s="344">
        <v>10.25</v>
      </c>
      <c r="I5199" s="360">
        <v>0.60289999999999999</v>
      </c>
      <c r="J5199" s="344">
        <v>9.65</v>
      </c>
      <c r="K5199" s="360">
        <v>0.64039999999999997</v>
      </c>
      <c r="L5199" s="344">
        <v>10.35</v>
      </c>
      <c r="M5199" s="360">
        <v>0.59709999999999996</v>
      </c>
      <c r="N5199" s="344">
        <v>10.07</v>
      </c>
      <c r="O5199" s="360">
        <v>0.61370000000000002</v>
      </c>
      <c r="P5199" s="344">
        <v>10.26</v>
      </c>
      <c r="Q5199" s="360">
        <v>0.60229999999999995</v>
      </c>
      <c r="R5199" s="344">
        <v>10.43</v>
      </c>
    </row>
    <row r="5200" spans="1:18">
      <c r="A5200" s="296">
        <v>5213546</v>
      </c>
      <c r="B5200" s="343" t="s">
        <v>5234</v>
      </c>
      <c r="C5200" s="296" t="s">
        <v>26</v>
      </c>
      <c r="D5200" s="344">
        <v>4470.0600000000004</v>
      </c>
      <c r="E5200" s="360">
        <v>0.64439999999999997</v>
      </c>
      <c r="F5200" s="344">
        <v>13.52</v>
      </c>
      <c r="G5200" s="360">
        <v>0.65010000000000001</v>
      </c>
      <c r="H5200" s="344">
        <v>13.91</v>
      </c>
      <c r="I5200" s="360">
        <v>0.63190000000000002</v>
      </c>
      <c r="J5200" s="344">
        <v>13.16</v>
      </c>
      <c r="K5200" s="360">
        <v>0.66790000000000005</v>
      </c>
      <c r="L5200" s="344">
        <v>14.04</v>
      </c>
      <c r="M5200" s="360">
        <v>0.62609999999999999</v>
      </c>
      <c r="N5200" s="344">
        <v>13.68</v>
      </c>
      <c r="O5200" s="360">
        <v>0.64249999999999996</v>
      </c>
      <c r="P5200" s="344">
        <v>13.92</v>
      </c>
      <c r="Q5200" s="360">
        <v>0.63149999999999995</v>
      </c>
      <c r="R5200" s="344">
        <v>14.14</v>
      </c>
    </row>
    <row r="5201" spans="1:18">
      <c r="A5201" s="296">
        <v>5213555</v>
      </c>
      <c r="B5201" s="343" t="s">
        <v>5235</v>
      </c>
      <c r="C5201" s="296" t="s">
        <v>26</v>
      </c>
      <c r="D5201" s="344">
        <v>4779.42</v>
      </c>
      <c r="E5201" s="360">
        <v>0.69689999999999996</v>
      </c>
      <c r="F5201" s="344">
        <v>20.46</v>
      </c>
      <c r="G5201" s="360">
        <v>0.70230000000000004</v>
      </c>
      <c r="H5201" s="344">
        <v>20.97</v>
      </c>
      <c r="I5201" s="360">
        <v>0.68530000000000002</v>
      </c>
      <c r="J5201" s="344">
        <v>19.989999999999998</v>
      </c>
      <c r="K5201" s="360">
        <v>0.71889999999999998</v>
      </c>
      <c r="L5201" s="344">
        <v>21.13</v>
      </c>
      <c r="M5201" s="360">
        <v>0.68010000000000004</v>
      </c>
      <c r="N5201" s="344">
        <v>20.68</v>
      </c>
      <c r="O5201" s="360">
        <v>0.69489999999999996</v>
      </c>
      <c r="P5201" s="344">
        <v>20.98</v>
      </c>
      <c r="Q5201" s="360">
        <v>0.68489999999999995</v>
      </c>
      <c r="R5201" s="344">
        <v>21.27</v>
      </c>
    </row>
    <row r="5202" spans="1:18">
      <c r="A5202" s="296">
        <v>5213564</v>
      </c>
      <c r="B5202" s="343" t="s">
        <v>5236</v>
      </c>
      <c r="C5202" s="296" t="s">
        <v>26</v>
      </c>
      <c r="D5202" s="344">
        <v>5552.86</v>
      </c>
      <c r="E5202" s="360"/>
      <c r="F5202" s="344">
        <v>0</v>
      </c>
      <c r="G5202" s="360"/>
      <c r="H5202" s="344">
        <v>0</v>
      </c>
      <c r="I5202" s="360"/>
      <c r="J5202" s="344">
        <v>0</v>
      </c>
      <c r="K5202" s="360"/>
      <c r="L5202" s="344">
        <v>0</v>
      </c>
      <c r="M5202" s="360"/>
      <c r="N5202" s="344">
        <v>0</v>
      </c>
      <c r="O5202" s="360"/>
      <c r="P5202" s="344">
        <v>0</v>
      </c>
      <c r="Q5202" s="360"/>
      <c r="R5202" s="344">
        <v>0</v>
      </c>
    </row>
    <row r="5203" spans="1:18">
      <c r="A5203" s="296">
        <v>5213548</v>
      </c>
      <c r="B5203" s="343" t="s">
        <v>5237</v>
      </c>
      <c r="C5203" s="296" t="s">
        <v>26</v>
      </c>
      <c r="D5203" s="344">
        <v>6619.94</v>
      </c>
      <c r="E5203" s="360"/>
      <c r="F5203" s="344">
        <v>0</v>
      </c>
      <c r="G5203" s="360"/>
      <c r="H5203" s="344">
        <v>0</v>
      </c>
      <c r="I5203" s="360"/>
      <c r="J5203" s="344">
        <v>0</v>
      </c>
      <c r="K5203" s="360"/>
      <c r="L5203" s="344">
        <v>0</v>
      </c>
      <c r="M5203" s="360"/>
      <c r="N5203" s="344">
        <v>0</v>
      </c>
      <c r="O5203" s="360"/>
      <c r="P5203" s="344">
        <v>0</v>
      </c>
      <c r="Q5203" s="360"/>
      <c r="R5203" s="344">
        <v>0</v>
      </c>
    </row>
    <row r="5204" spans="1:18">
      <c r="A5204" s="296">
        <v>5213557</v>
      </c>
      <c r="B5204" s="343" t="s">
        <v>5238</v>
      </c>
      <c r="C5204" s="296" t="s">
        <v>26</v>
      </c>
      <c r="D5204" s="344">
        <v>7083.98</v>
      </c>
      <c r="E5204" s="360"/>
      <c r="F5204" s="344">
        <v>0</v>
      </c>
      <c r="G5204" s="360"/>
      <c r="H5204" s="344">
        <v>0</v>
      </c>
      <c r="I5204" s="360"/>
      <c r="J5204" s="344">
        <v>0</v>
      </c>
      <c r="K5204" s="360"/>
      <c r="L5204" s="344">
        <v>0</v>
      </c>
      <c r="M5204" s="360"/>
      <c r="N5204" s="344">
        <v>0</v>
      </c>
      <c r="O5204" s="360"/>
      <c r="P5204" s="344">
        <v>0</v>
      </c>
      <c r="Q5204" s="360"/>
      <c r="R5204" s="344">
        <v>0</v>
      </c>
    </row>
    <row r="5205" spans="1:18">
      <c r="A5205" s="296">
        <v>5213566</v>
      </c>
      <c r="B5205" s="343" t="s">
        <v>5239</v>
      </c>
      <c r="C5205" s="296" t="s">
        <v>26</v>
      </c>
      <c r="D5205" s="344">
        <v>8244.14</v>
      </c>
      <c r="E5205" s="360"/>
      <c r="F5205" s="344">
        <v>0</v>
      </c>
      <c r="G5205" s="360"/>
      <c r="H5205" s="344">
        <v>0</v>
      </c>
      <c r="I5205" s="360"/>
      <c r="J5205" s="344">
        <v>0</v>
      </c>
      <c r="K5205" s="360"/>
      <c r="L5205" s="344">
        <v>0</v>
      </c>
      <c r="M5205" s="360"/>
      <c r="N5205" s="344">
        <v>0</v>
      </c>
      <c r="O5205" s="360"/>
      <c r="P5205" s="344">
        <v>0</v>
      </c>
      <c r="Q5205" s="360"/>
      <c r="R5205" s="344">
        <v>0</v>
      </c>
    </row>
    <row r="5206" spans="1:18">
      <c r="A5206" s="296">
        <v>5213576</v>
      </c>
      <c r="B5206" s="343" t="s">
        <v>5240</v>
      </c>
      <c r="C5206" s="296" t="s">
        <v>1461</v>
      </c>
      <c r="D5206" s="344">
        <v>594.24</v>
      </c>
      <c r="E5206" s="360"/>
      <c r="F5206" s="344">
        <v>0</v>
      </c>
      <c r="G5206" s="360"/>
      <c r="H5206" s="344">
        <v>0</v>
      </c>
      <c r="I5206" s="360"/>
      <c r="J5206" s="344">
        <v>0</v>
      </c>
      <c r="K5206" s="360"/>
      <c r="L5206" s="344">
        <v>0</v>
      </c>
      <c r="M5206" s="360"/>
      <c r="N5206" s="344">
        <v>0</v>
      </c>
      <c r="O5206" s="360"/>
      <c r="P5206" s="344">
        <v>0</v>
      </c>
      <c r="Q5206" s="360"/>
      <c r="R5206" s="344">
        <v>0</v>
      </c>
    </row>
    <row r="5207" spans="1:18">
      <c r="A5207" s="296">
        <v>5213577</v>
      </c>
      <c r="B5207" s="343" t="s">
        <v>5241</v>
      </c>
      <c r="C5207" s="296" t="s">
        <v>1461</v>
      </c>
      <c r="D5207" s="344">
        <v>632.91</v>
      </c>
      <c r="E5207" s="360"/>
      <c r="F5207" s="344">
        <v>0</v>
      </c>
      <c r="G5207" s="360"/>
      <c r="H5207" s="344">
        <v>0</v>
      </c>
      <c r="I5207" s="360"/>
      <c r="J5207" s="344">
        <v>0</v>
      </c>
      <c r="K5207" s="360"/>
      <c r="L5207" s="344">
        <v>0</v>
      </c>
      <c r="M5207" s="360"/>
      <c r="N5207" s="344">
        <v>0</v>
      </c>
      <c r="O5207" s="360"/>
      <c r="P5207" s="344">
        <v>0</v>
      </c>
      <c r="Q5207" s="360"/>
      <c r="R5207" s="344">
        <v>0</v>
      </c>
    </row>
    <row r="5208" spans="1:18">
      <c r="A5208" s="296">
        <v>5213578</v>
      </c>
      <c r="B5208" s="343" t="s">
        <v>5242</v>
      </c>
      <c r="C5208" s="296" t="s">
        <v>1461</v>
      </c>
      <c r="D5208" s="344">
        <v>729.59</v>
      </c>
      <c r="E5208" s="360"/>
      <c r="F5208" s="344">
        <v>0</v>
      </c>
      <c r="G5208" s="360"/>
      <c r="H5208" s="344">
        <v>0</v>
      </c>
      <c r="I5208" s="360"/>
      <c r="J5208" s="344">
        <v>0</v>
      </c>
      <c r="K5208" s="360"/>
      <c r="L5208" s="344">
        <v>0</v>
      </c>
      <c r="M5208" s="360"/>
      <c r="N5208" s="344">
        <v>0</v>
      </c>
      <c r="O5208" s="360"/>
      <c r="P5208" s="344">
        <v>0</v>
      </c>
      <c r="Q5208" s="360"/>
      <c r="R5208" s="344">
        <v>0</v>
      </c>
    </row>
    <row r="5209" spans="1:18">
      <c r="A5209" s="296">
        <v>5213425</v>
      </c>
      <c r="B5209" s="343" t="s">
        <v>5243</v>
      </c>
      <c r="C5209" s="296" t="s">
        <v>1461</v>
      </c>
      <c r="D5209" s="344">
        <v>593.86</v>
      </c>
      <c r="E5209" s="360"/>
      <c r="F5209" s="344">
        <v>0</v>
      </c>
      <c r="G5209" s="360"/>
      <c r="H5209" s="344">
        <v>0</v>
      </c>
      <c r="I5209" s="360"/>
      <c r="J5209" s="344">
        <v>0</v>
      </c>
      <c r="K5209" s="360"/>
      <c r="L5209" s="344">
        <v>0</v>
      </c>
      <c r="M5209" s="360"/>
      <c r="N5209" s="344">
        <v>0</v>
      </c>
      <c r="O5209" s="360"/>
      <c r="P5209" s="344">
        <v>0</v>
      </c>
      <c r="Q5209" s="360"/>
      <c r="R5209" s="344">
        <v>0</v>
      </c>
    </row>
    <row r="5210" spans="1:18">
      <c r="A5210" s="296">
        <v>5213426</v>
      </c>
      <c r="B5210" s="343" t="s">
        <v>5244</v>
      </c>
      <c r="C5210" s="296" t="s">
        <v>1461</v>
      </c>
      <c r="D5210" s="344">
        <v>690.54</v>
      </c>
      <c r="E5210" s="360"/>
      <c r="F5210" s="344">
        <v>0</v>
      </c>
      <c r="G5210" s="360"/>
      <c r="H5210" s="344">
        <v>0</v>
      </c>
      <c r="I5210" s="360"/>
      <c r="J5210" s="344">
        <v>0</v>
      </c>
      <c r="K5210" s="360"/>
      <c r="L5210" s="344">
        <v>0</v>
      </c>
      <c r="M5210" s="360"/>
      <c r="N5210" s="344">
        <v>0</v>
      </c>
      <c r="O5210" s="360"/>
      <c r="P5210" s="344">
        <v>0</v>
      </c>
      <c r="Q5210" s="360"/>
      <c r="R5210" s="344">
        <v>0</v>
      </c>
    </row>
    <row r="5211" spans="1:18">
      <c r="A5211" s="296">
        <v>5213427</v>
      </c>
      <c r="B5211" s="343" t="s">
        <v>5245</v>
      </c>
      <c r="C5211" s="296" t="s">
        <v>1461</v>
      </c>
      <c r="D5211" s="344">
        <v>774.29</v>
      </c>
      <c r="E5211" s="360"/>
      <c r="F5211" s="344">
        <v>0</v>
      </c>
      <c r="G5211" s="360"/>
      <c r="H5211" s="344">
        <v>0</v>
      </c>
      <c r="I5211" s="360"/>
      <c r="J5211" s="344">
        <v>0</v>
      </c>
      <c r="K5211" s="360"/>
      <c r="L5211" s="344">
        <v>0</v>
      </c>
      <c r="M5211" s="360"/>
      <c r="N5211" s="344">
        <v>0</v>
      </c>
      <c r="O5211" s="360"/>
      <c r="P5211" s="344">
        <v>0</v>
      </c>
      <c r="Q5211" s="360"/>
      <c r="R5211" s="344">
        <v>0</v>
      </c>
    </row>
    <row r="5212" spans="1:18">
      <c r="A5212" s="296">
        <v>5213567</v>
      </c>
      <c r="B5212" s="343" t="s">
        <v>5246</v>
      </c>
      <c r="C5212" s="296" t="s">
        <v>1461</v>
      </c>
      <c r="D5212" s="344">
        <v>949.27</v>
      </c>
      <c r="E5212" s="360"/>
      <c r="F5212" s="344">
        <v>0</v>
      </c>
      <c r="G5212" s="360"/>
      <c r="H5212" s="344">
        <v>0</v>
      </c>
      <c r="I5212" s="360"/>
      <c r="J5212" s="344">
        <v>0</v>
      </c>
      <c r="K5212" s="360"/>
      <c r="L5212" s="344">
        <v>0</v>
      </c>
      <c r="M5212" s="360"/>
      <c r="N5212" s="344">
        <v>0</v>
      </c>
      <c r="O5212" s="360"/>
      <c r="P5212" s="344">
        <v>0</v>
      </c>
      <c r="Q5212" s="360"/>
      <c r="R5212" s="344">
        <v>0</v>
      </c>
    </row>
    <row r="5213" spans="1:18">
      <c r="A5213" s="296">
        <v>5213486</v>
      </c>
      <c r="B5213" s="343" t="s">
        <v>5247</v>
      </c>
      <c r="C5213" s="296" t="s">
        <v>1461</v>
      </c>
      <c r="D5213" s="344">
        <v>924.78</v>
      </c>
      <c r="E5213" s="360"/>
      <c r="F5213" s="344">
        <v>0</v>
      </c>
      <c r="G5213" s="360"/>
      <c r="H5213" s="344">
        <v>0</v>
      </c>
      <c r="I5213" s="360"/>
      <c r="J5213" s="344">
        <v>0</v>
      </c>
      <c r="K5213" s="360"/>
      <c r="L5213" s="344">
        <v>0</v>
      </c>
      <c r="M5213" s="360"/>
      <c r="N5213" s="344">
        <v>0</v>
      </c>
      <c r="O5213" s="360"/>
      <c r="P5213" s="344">
        <v>0</v>
      </c>
      <c r="Q5213" s="360"/>
      <c r="R5213" s="344">
        <v>0</v>
      </c>
    </row>
    <row r="5214" spans="1:18">
      <c r="A5214" s="296">
        <v>5213487</v>
      </c>
      <c r="B5214" s="343" t="s">
        <v>5248</v>
      </c>
      <c r="C5214" s="296" t="s">
        <v>1461</v>
      </c>
      <c r="D5214" s="344">
        <v>1021.46</v>
      </c>
      <c r="E5214" s="360"/>
      <c r="F5214" s="344">
        <v>0</v>
      </c>
      <c r="G5214" s="360"/>
      <c r="H5214" s="344">
        <v>0</v>
      </c>
      <c r="I5214" s="360"/>
      <c r="J5214" s="344">
        <v>0</v>
      </c>
      <c r="K5214" s="360"/>
      <c r="L5214" s="344">
        <v>0</v>
      </c>
      <c r="M5214" s="360"/>
      <c r="N5214" s="344">
        <v>0</v>
      </c>
      <c r="O5214" s="360"/>
      <c r="P5214" s="344">
        <v>0</v>
      </c>
      <c r="Q5214" s="360"/>
      <c r="R5214" s="344">
        <v>0</v>
      </c>
    </row>
    <row r="5215" spans="1:18">
      <c r="A5215" s="296">
        <v>5213488</v>
      </c>
      <c r="B5215" s="343" t="s">
        <v>5249</v>
      </c>
      <c r="C5215" s="296" t="s">
        <v>1461</v>
      </c>
      <c r="D5215" s="344">
        <v>1105.21</v>
      </c>
      <c r="E5215" s="360"/>
      <c r="F5215" s="344">
        <v>0</v>
      </c>
      <c r="G5215" s="360"/>
      <c r="H5215" s="344">
        <v>0</v>
      </c>
      <c r="I5215" s="360"/>
      <c r="J5215" s="344">
        <v>0</v>
      </c>
      <c r="K5215" s="360"/>
      <c r="L5215" s="344">
        <v>0</v>
      </c>
      <c r="M5215" s="360"/>
      <c r="N5215" s="344">
        <v>0</v>
      </c>
      <c r="O5215" s="360"/>
      <c r="P5215" s="344">
        <v>0</v>
      </c>
      <c r="Q5215" s="360"/>
      <c r="R5215" s="344">
        <v>0</v>
      </c>
    </row>
    <row r="5216" spans="1:18">
      <c r="A5216" s="296">
        <v>5213568</v>
      </c>
      <c r="B5216" s="343" t="s">
        <v>5250</v>
      </c>
      <c r="C5216" s="296" t="s">
        <v>1461</v>
      </c>
      <c r="D5216" s="344">
        <v>1280.19</v>
      </c>
      <c r="E5216" s="360"/>
      <c r="F5216" s="344">
        <v>0</v>
      </c>
      <c r="G5216" s="360"/>
      <c r="H5216" s="344">
        <v>0</v>
      </c>
      <c r="I5216" s="360"/>
      <c r="J5216" s="344">
        <v>0</v>
      </c>
      <c r="K5216" s="360"/>
      <c r="L5216" s="344">
        <v>0</v>
      </c>
      <c r="M5216" s="360"/>
      <c r="N5216" s="344">
        <v>0</v>
      </c>
      <c r="O5216" s="360"/>
      <c r="P5216" s="344">
        <v>0</v>
      </c>
      <c r="Q5216" s="360"/>
      <c r="R5216" s="344">
        <v>0</v>
      </c>
    </row>
    <row r="5217" spans="1:18">
      <c r="A5217" s="296">
        <v>5213483</v>
      </c>
      <c r="B5217" s="343" t="s">
        <v>5251</v>
      </c>
      <c r="C5217" s="296" t="s">
        <v>1461</v>
      </c>
      <c r="D5217" s="344">
        <v>953.88</v>
      </c>
      <c r="E5217" s="360"/>
      <c r="F5217" s="344">
        <v>0</v>
      </c>
      <c r="G5217" s="360"/>
      <c r="H5217" s="344">
        <v>0</v>
      </c>
      <c r="I5217" s="360"/>
      <c r="J5217" s="344">
        <v>0</v>
      </c>
      <c r="K5217" s="360"/>
      <c r="L5217" s="344">
        <v>0</v>
      </c>
      <c r="M5217" s="360"/>
      <c r="N5217" s="344">
        <v>0</v>
      </c>
      <c r="O5217" s="360"/>
      <c r="P5217" s="344">
        <v>0</v>
      </c>
      <c r="Q5217" s="360"/>
      <c r="R5217" s="344">
        <v>0</v>
      </c>
    </row>
    <row r="5218" spans="1:18">
      <c r="A5218" s="296">
        <v>5213484</v>
      </c>
      <c r="B5218" s="343" t="s">
        <v>5252</v>
      </c>
      <c r="C5218" s="296" t="s">
        <v>1461</v>
      </c>
      <c r="D5218" s="344">
        <v>1050.55</v>
      </c>
      <c r="E5218" s="360"/>
      <c r="F5218" s="344">
        <v>0</v>
      </c>
      <c r="G5218" s="360"/>
      <c r="H5218" s="344">
        <v>0</v>
      </c>
      <c r="I5218" s="360"/>
      <c r="J5218" s="344">
        <v>0</v>
      </c>
      <c r="K5218" s="360"/>
      <c r="L5218" s="344">
        <v>0</v>
      </c>
      <c r="M5218" s="360"/>
      <c r="N5218" s="344">
        <v>0</v>
      </c>
      <c r="O5218" s="360"/>
      <c r="P5218" s="344">
        <v>0</v>
      </c>
      <c r="Q5218" s="360"/>
      <c r="R5218" s="344">
        <v>0</v>
      </c>
    </row>
    <row r="5219" spans="1:18">
      <c r="A5219" s="296">
        <v>5213485</v>
      </c>
      <c r="B5219" s="343" t="s">
        <v>5253</v>
      </c>
      <c r="C5219" s="296" t="s">
        <v>1461</v>
      </c>
      <c r="D5219" s="344">
        <v>1134.31</v>
      </c>
      <c r="E5219" s="360"/>
      <c r="F5219" s="344">
        <v>0</v>
      </c>
      <c r="G5219" s="360"/>
      <c r="H5219" s="344">
        <v>0</v>
      </c>
      <c r="I5219" s="360"/>
      <c r="J5219" s="344">
        <v>0</v>
      </c>
      <c r="K5219" s="360"/>
      <c r="L5219" s="344">
        <v>0</v>
      </c>
      <c r="M5219" s="360"/>
      <c r="N5219" s="344">
        <v>0</v>
      </c>
      <c r="O5219" s="360"/>
      <c r="P5219" s="344">
        <v>0</v>
      </c>
      <c r="Q5219" s="360"/>
      <c r="R5219" s="344">
        <v>0</v>
      </c>
    </row>
    <row r="5220" spans="1:18">
      <c r="A5220" s="296">
        <v>5213434</v>
      </c>
      <c r="B5220" s="343" t="s">
        <v>5254</v>
      </c>
      <c r="C5220" s="296" t="s">
        <v>1461</v>
      </c>
      <c r="D5220" s="344">
        <v>622.96</v>
      </c>
      <c r="E5220" s="360"/>
      <c r="F5220" s="344">
        <v>0</v>
      </c>
      <c r="G5220" s="360"/>
      <c r="H5220" s="344">
        <v>0</v>
      </c>
      <c r="I5220" s="360"/>
      <c r="J5220" s="344">
        <v>0</v>
      </c>
      <c r="K5220" s="360"/>
      <c r="L5220" s="344">
        <v>0</v>
      </c>
      <c r="M5220" s="360"/>
      <c r="N5220" s="344">
        <v>0</v>
      </c>
      <c r="O5220" s="360"/>
      <c r="P5220" s="344">
        <v>0</v>
      </c>
      <c r="Q5220" s="360"/>
      <c r="R5220" s="344">
        <v>0</v>
      </c>
    </row>
    <row r="5221" spans="1:18">
      <c r="A5221" s="296">
        <v>5213435</v>
      </c>
      <c r="B5221" s="343" t="s">
        <v>5255</v>
      </c>
      <c r="C5221" s="296" t="s">
        <v>1461</v>
      </c>
      <c r="D5221" s="344">
        <v>719.63</v>
      </c>
      <c r="E5221" s="360"/>
      <c r="F5221" s="344">
        <v>0</v>
      </c>
      <c r="G5221" s="360"/>
      <c r="H5221" s="344">
        <v>0</v>
      </c>
      <c r="I5221" s="360"/>
      <c r="J5221" s="344">
        <v>0</v>
      </c>
      <c r="K5221" s="360"/>
      <c r="L5221" s="344">
        <v>0</v>
      </c>
      <c r="M5221" s="360"/>
      <c r="N5221" s="344">
        <v>0</v>
      </c>
      <c r="O5221" s="360"/>
      <c r="P5221" s="344">
        <v>0</v>
      </c>
      <c r="Q5221" s="360"/>
      <c r="R5221" s="344">
        <v>0</v>
      </c>
    </row>
    <row r="5222" spans="1:18">
      <c r="A5222" s="296">
        <v>5213436</v>
      </c>
      <c r="B5222" s="343" t="s">
        <v>5256</v>
      </c>
      <c r="C5222" s="296" t="s">
        <v>1461</v>
      </c>
      <c r="D5222" s="344">
        <v>803.39</v>
      </c>
      <c r="E5222" s="360"/>
      <c r="F5222" s="344">
        <v>0</v>
      </c>
      <c r="G5222" s="360"/>
      <c r="H5222" s="344">
        <v>0</v>
      </c>
      <c r="I5222" s="360"/>
      <c r="J5222" s="344">
        <v>0</v>
      </c>
      <c r="K5222" s="360"/>
      <c r="L5222" s="344">
        <v>0</v>
      </c>
      <c r="M5222" s="360"/>
      <c r="N5222" s="344">
        <v>0</v>
      </c>
      <c r="O5222" s="360"/>
      <c r="P5222" s="344">
        <v>0</v>
      </c>
      <c r="Q5222" s="360"/>
      <c r="R5222" s="344">
        <v>0</v>
      </c>
    </row>
    <row r="5223" spans="1:18">
      <c r="A5223" s="296">
        <v>5213430</v>
      </c>
      <c r="B5223" s="343" t="s">
        <v>5257</v>
      </c>
      <c r="C5223" s="296" t="s">
        <v>1461</v>
      </c>
      <c r="D5223" s="344">
        <v>381.68</v>
      </c>
      <c r="E5223" s="360"/>
      <c r="F5223" s="344">
        <v>0</v>
      </c>
      <c r="G5223" s="360"/>
      <c r="H5223" s="344">
        <v>0</v>
      </c>
      <c r="I5223" s="360"/>
      <c r="J5223" s="344">
        <v>0</v>
      </c>
      <c r="K5223" s="360"/>
      <c r="L5223" s="344">
        <v>0</v>
      </c>
      <c r="M5223" s="360"/>
      <c r="N5223" s="344">
        <v>0</v>
      </c>
      <c r="O5223" s="360"/>
      <c r="P5223" s="344">
        <v>0</v>
      </c>
      <c r="Q5223" s="360"/>
      <c r="R5223" s="344">
        <v>0</v>
      </c>
    </row>
    <row r="5224" spans="1:18">
      <c r="A5224" s="296">
        <v>5213431</v>
      </c>
      <c r="B5224" s="343" t="s">
        <v>5258</v>
      </c>
      <c r="C5224" s="296" t="s">
        <v>1461</v>
      </c>
      <c r="D5224" s="344">
        <v>420.35</v>
      </c>
      <c r="E5224" s="360"/>
      <c r="F5224" s="344">
        <v>0</v>
      </c>
      <c r="G5224" s="360"/>
      <c r="H5224" s="344">
        <v>0</v>
      </c>
      <c r="I5224" s="360"/>
      <c r="J5224" s="344">
        <v>0</v>
      </c>
      <c r="K5224" s="360"/>
      <c r="L5224" s="344">
        <v>0</v>
      </c>
      <c r="M5224" s="360"/>
      <c r="N5224" s="344">
        <v>0</v>
      </c>
      <c r="O5224" s="360"/>
      <c r="P5224" s="344">
        <v>0</v>
      </c>
      <c r="Q5224" s="360"/>
      <c r="R5224" s="344">
        <v>0</v>
      </c>
    </row>
    <row r="5225" spans="1:18">
      <c r="A5225" s="296">
        <v>5213433</v>
      </c>
      <c r="B5225" s="343" t="s">
        <v>5259</v>
      </c>
      <c r="C5225" s="296" t="s">
        <v>1461</v>
      </c>
      <c r="D5225" s="344">
        <v>375.6</v>
      </c>
      <c r="E5225" s="360"/>
      <c r="F5225" s="344">
        <v>0</v>
      </c>
      <c r="G5225" s="360"/>
      <c r="H5225" s="344">
        <v>0</v>
      </c>
      <c r="I5225" s="360"/>
      <c r="J5225" s="344">
        <v>0</v>
      </c>
      <c r="K5225" s="360"/>
      <c r="L5225" s="344">
        <v>0</v>
      </c>
      <c r="M5225" s="360"/>
      <c r="N5225" s="344">
        <v>0</v>
      </c>
      <c r="O5225" s="360"/>
      <c r="P5225" s="344">
        <v>0</v>
      </c>
      <c r="Q5225" s="360"/>
      <c r="R5225" s="344">
        <v>0</v>
      </c>
    </row>
    <row r="5226" spans="1:18">
      <c r="A5226" s="296">
        <v>5213428</v>
      </c>
      <c r="B5226" s="343" t="s">
        <v>5260</v>
      </c>
      <c r="C5226" s="296" t="s">
        <v>1461</v>
      </c>
      <c r="D5226" s="344">
        <v>569.22</v>
      </c>
      <c r="E5226" s="360">
        <v>0.56310000000000004</v>
      </c>
      <c r="F5226" s="344">
        <v>30.39</v>
      </c>
      <c r="G5226" s="360">
        <v>0.5696</v>
      </c>
      <c r="H5226" s="344">
        <v>31.47</v>
      </c>
      <c r="I5226" s="360">
        <v>0.55000000000000004</v>
      </c>
      <c r="J5226" s="344">
        <v>29.4</v>
      </c>
      <c r="K5226" s="360">
        <v>0.58879999999999999</v>
      </c>
      <c r="L5226" s="344">
        <v>31.82</v>
      </c>
      <c r="M5226" s="360">
        <v>0.54400000000000004</v>
      </c>
      <c r="N5226" s="344">
        <v>30.84</v>
      </c>
      <c r="O5226" s="360">
        <v>0.56130000000000002</v>
      </c>
      <c r="P5226" s="344">
        <v>31.5</v>
      </c>
      <c r="Q5226" s="360">
        <v>0.54949999999999999</v>
      </c>
      <c r="R5226" s="344">
        <v>32.1</v>
      </c>
    </row>
    <row r="5227" spans="1:18">
      <c r="A5227" s="296">
        <v>5213432</v>
      </c>
      <c r="B5227" s="343" t="s">
        <v>5261</v>
      </c>
      <c r="C5227" s="296" t="s">
        <v>1461</v>
      </c>
      <c r="D5227" s="344">
        <v>517.03</v>
      </c>
      <c r="E5227" s="360">
        <v>0.57940000000000003</v>
      </c>
      <c r="F5227" s="344">
        <v>37.42</v>
      </c>
      <c r="G5227" s="360">
        <v>0.58579999999999999</v>
      </c>
      <c r="H5227" s="344">
        <v>38.71</v>
      </c>
      <c r="I5227" s="360">
        <v>0.56630000000000003</v>
      </c>
      <c r="J5227" s="344">
        <v>36.25</v>
      </c>
      <c r="K5227" s="360">
        <v>0.60470000000000002</v>
      </c>
      <c r="L5227" s="344">
        <v>39.119999999999997</v>
      </c>
      <c r="M5227" s="360">
        <v>0.56030000000000002</v>
      </c>
      <c r="N5227" s="344">
        <v>37.96</v>
      </c>
      <c r="O5227" s="360">
        <v>0.57740000000000002</v>
      </c>
      <c r="P5227" s="344">
        <v>38.729999999999997</v>
      </c>
      <c r="Q5227" s="360">
        <v>0.56599999999999995</v>
      </c>
      <c r="R5227" s="344">
        <v>39.47</v>
      </c>
    </row>
    <row r="5228" spans="1:18">
      <c r="A5228" s="296">
        <v>5213429</v>
      </c>
      <c r="B5228" s="343" t="s">
        <v>5262</v>
      </c>
      <c r="C5228" s="296" t="s">
        <v>1461</v>
      </c>
      <c r="D5228" s="344">
        <v>665.67</v>
      </c>
      <c r="E5228" s="360">
        <v>0.64639999999999997</v>
      </c>
      <c r="F5228" s="344">
        <v>53.28</v>
      </c>
      <c r="G5228" s="360">
        <v>0.6522</v>
      </c>
      <c r="H5228" s="344">
        <v>54.82</v>
      </c>
      <c r="I5228" s="360">
        <v>0.63390000000000002</v>
      </c>
      <c r="J5228" s="344">
        <v>51.87</v>
      </c>
      <c r="K5228" s="360">
        <v>0.66990000000000005</v>
      </c>
      <c r="L5228" s="344">
        <v>55.31</v>
      </c>
      <c r="M5228" s="360">
        <v>0.62829999999999997</v>
      </c>
      <c r="N5228" s="344">
        <v>53.93</v>
      </c>
      <c r="O5228" s="360">
        <v>0.64439999999999997</v>
      </c>
      <c r="P5228" s="344">
        <v>54.85</v>
      </c>
      <c r="Q5228" s="360">
        <v>0.63349999999999995</v>
      </c>
      <c r="R5228" s="344">
        <v>55.72</v>
      </c>
    </row>
    <row r="5229" spans="1:18">
      <c r="A5229" s="296">
        <v>5213516</v>
      </c>
      <c r="B5229" s="343" t="s">
        <v>5263</v>
      </c>
      <c r="C5229" s="296" t="s">
        <v>26</v>
      </c>
      <c r="D5229" s="344">
        <v>848.51</v>
      </c>
      <c r="E5229" s="360">
        <v>0.66639999999999999</v>
      </c>
      <c r="F5229" s="344">
        <v>69.47</v>
      </c>
      <c r="G5229" s="360">
        <v>0.67210000000000003</v>
      </c>
      <c r="H5229" s="344">
        <v>71.36</v>
      </c>
      <c r="I5229" s="360">
        <v>0.65429999999999999</v>
      </c>
      <c r="J5229" s="344">
        <v>67.739999999999995</v>
      </c>
      <c r="K5229" s="360">
        <v>0.68930000000000002</v>
      </c>
      <c r="L5229" s="344">
        <v>71.95</v>
      </c>
      <c r="M5229" s="360">
        <v>0.64890000000000003</v>
      </c>
      <c r="N5229" s="344">
        <v>70.25</v>
      </c>
      <c r="O5229" s="360">
        <v>0.66459999999999997</v>
      </c>
      <c r="P5229" s="344">
        <v>71.39</v>
      </c>
      <c r="Q5229" s="360">
        <v>0.65400000000000003</v>
      </c>
      <c r="R5229" s="344">
        <v>72.459999999999994</v>
      </c>
    </row>
    <row r="5230" spans="1:18">
      <c r="A5230" s="296">
        <v>5213525</v>
      </c>
      <c r="B5230" s="343" t="s">
        <v>5264</v>
      </c>
      <c r="C5230" s="296" t="s">
        <v>26</v>
      </c>
      <c r="D5230" s="344">
        <v>925.85</v>
      </c>
      <c r="E5230" s="360">
        <v>0.53220000000000001</v>
      </c>
      <c r="F5230" s="344">
        <v>19.79</v>
      </c>
      <c r="G5230" s="360">
        <v>0.53869999999999996</v>
      </c>
      <c r="H5230" s="344">
        <v>20.54</v>
      </c>
      <c r="I5230" s="360">
        <v>0.51900000000000002</v>
      </c>
      <c r="J5230" s="344">
        <v>19.09</v>
      </c>
      <c r="K5230" s="360">
        <v>0.55840000000000001</v>
      </c>
      <c r="L5230" s="344">
        <v>20.78</v>
      </c>
      <c r="M5230" s="360">
        <v>0.51300000000000001</v>
      </c>
      <c r="N5230" s="344">
        <v>20.11</v>
      </c>
      <c r="O5230" s="360">
        <v>0.53010000000000002</v>
      </c>
      <c r="P5230" s="344">
        <v>20.56</v>
      </c>
      <c r="Q5230" s="360">
        <v>0.51849999999999996</v>
      </c>
      <c r="R5230" s="344">
        <v>20.99</v>
      </c>
    </row>
    <row r="5231" spans="1:18">
      <c r="A5231" s="296">
        <v>5213534</v>
      </c>
      <c r="B5231" s="343" t="s">
        <v>5265</v>
      </c>
      <c r="C5231" s="296" t="s">
        <v>26</v>
      </c>
      <c r="D5231" s="344">
        <v>1119.21</v>
      </c>
      <c r="E5231" s="360">
        <v>0.64159999999999995</v>
      </c>
      <c r="F5231" s="344">
        <v>30.69</v>
      </c>
      <c r="G5231" s="360">
        <v>0.64739999999999998</v>
      </c>
      <c r="H5231" s="344">
        <v>31.59</v>
      </c>
      <c r="I5231" s="360">
        <v>0.629</v>
      </c>
      <c r="J5231" s="344">
        <v>29.87</v>
      </c>
      <c r="K5231" s="360">
        <v>0.66520000000000001</v>
      </c>
      <c r="L5231" s="344">
        <v>31.87</v>
      </c>
      <c r="M5231" s="360">
        <v>0.62350000000000005</v>
      </c>
      <c r="N5231" s="344">
        <v>31.06</v>
      </c>
      <c r="O5231" s="360">
        <v>0.63970000000000005</v>
      </c>
      <c r="P5231" s="344">
        <v>31.61</v>
      </c>
      <c r="Q5231" s="360">
        <v>0.62860000000000005</v>
      </c>
      <c r="R5231" s="344">
        <v>32.11</v>
      </c>
    </row>
    <row r="5232" spans="1:18">
      <c r="A5232" s="296">
        <v>5213517</v>
      </c>
      <c r="B5232" s="343" t="s">
        <v>5266</v>
      </c>
      <c r="C5232" s="296" t="s">
        <v>26</v>
      </c>
      <c r="D5232" s="344">
        <v>1802.71</v>
      </c>
      <c r="E5232" s="360">
        <v>0.71650000000000003</v>
      </c>
      <c r="F5232" s="344">
        <v>46.48</v>
      </c>
      <c r="G5232" s="360">
        <v>0.72160000000000002</v>
      </c>
      <c r="H5232" s="344">
        <v>47.54</v>
      </c>
      <c r="I5232" s="360">
        <v>0.70550000000000002</v>
      </c>
      <c r="J5232" s="344">
        <v>45.49</v>
      </c>
      <c r="K5232" s="360">
        <v>0.73729999999999996</v>
      </c>
      <c r="L5232" s="344">
        <v>47.88</v>
      </c>
      <c r="M5232" s="360">
        <v>0.70050000000000001</v>
      </c>
      <c r="N5232" s="344">
        <v>46.92</v>
      </c>
      <c r="O5232" s="360">
        <v>0.71479999999999999</v>
      </c>
      <c r="P5232" s="344">
        <v>47.57</v>
      </c>
      <c r="Q5232" s="360">
        <v>0.70509999999999995</v>
      </c>
      <c r="R5232" s="344">
        <v>48.18</v>
      </c>
    </row>
    <row r="5233" spans="1:18">
      <c r="A5233" s="296">
        <v>5213526</v>
      </c>
      <c r="B5233" s="343" t="s">
        <v>5267</v>
      </c>
      <c r="C5233" s="296" t="s">
        <v>26</v>
      </c>
      <c r="D5233" s="344">
        <v>1976.72</v>
      </c>
      <c r="E5233" s="360">
        <v>0.6946</v>
      </c>
      <c r="F5233" s="344">
        <v>53</v>
      </c>
      <c r="G5233" s="360">
        <v>0.69979999999999998</v>
      </c>
      <c r="H5233" s="344">
        <v>54.31</v>
      </c>
      <c r="I5233" s="360">
        <v>0.68289999999999995</v>
      </c>
      <c r="J5233" s="344">
        <v>51.78</v>
      </c>
      <c r="K5233" s="360">
        <v>0.71630000000000005</v>
      </c>
      <c r="L5233" s="344">
        <v>54.73</v>
      </c>
      <c r="M5233" s="360">
        <v>0.67769999999999997</v>
      </c>
      <c r="N5233" s="344">
        <v>53.55</v>
      </c>
      <c r="O5233" s="360">
        <v>0.69259999999999999</v>
      </c>
      <c r="P5233" s="344">
        <v>54.33</v>
      </c>
      <c r="Q5233" s="360">
        <v>0.68269999999999997</v>
      </c>
      <c r="R5233" s="344">
        <v>55.08</v>
      </c>
    </row>
    <row r="5234" spans="1:18">
      <c r="A5234" s="296">
        <v>5213535</v>
      </c>
      <c r="B5234" s="343" t="s">
        <v>5268</v>
      </c>
      <c r="C5234" s="296" t="s">
        <v>26</v>
      </c>
      <c r="D5234" s="344">
        <v>2411.7800000000002</v>
      </c>
      <c r="E5234" s="360">
        <v>0.57620000000000005</v>
      </c>
      <c r="F5234" s="344">
        <v>38.46</v>
      </c>
      <c r="G5234" s="360">
        <v>0.5827</v>
      </c>
      <c r="H5234" s="344">
        <v>39.78</v>
      </c>
      <c r="I5234" s="360">
        <v>0.56330000000000002</v>
      </c>
      <c r="J5234" s="344">
        <v>37.25</v>
      </c>
      <c r="K5234" s="360">
        <v>0.60160000000000002</v>
      </c>
      <c r="L5234" s="344">
        <v>40.22</v>
      </c>
      <c r="M5234" s="360">
        <v>0.55720000000000003</v>
      </c>
      <c r="N5234" s="344">
        <v>39.020000000000003</v>
      </c>
      <c r="O5234" s="360">
        <v>0.57430000000000003</v>
      </c>
      <c r="P5234" s="344">
        <v>39.83</v>
      </c>
      <c r="Q5234" s="360">
        <v>0.56259999999999999</v>
      </c>
      <c r="R5234" s="344">
        <v>40.590000000000003</v>
      </c>
    </row>
    <row r="5235" spans="1:18">
      <c r="A5235" s="296">
        <v>5213518</v>
      </c>
      <c r="B5235" s="343" t="s">
        <v>5269</v>
      </c>
      <c r="C5235" s="296" t="s">
        <v>26</v>
      </c>
      <c r="D5235" s="344">
        <v>2375.23</v>
      </c>
      <c r="E5235" s="360">
        <v>0.54349999999999998</v>
      </c>
      <c r="F5235" s="344">
        <v>39.270000000000003</v>
      </c>
      <c r="G5235" s="360">
        <v>0.55000000000000004</v>
      </c>
      <c r="H5235" s="344">
        <v>40.72</v>
      </c>
      <c r="I5235" s="360">
        <v>0.53049999999999997</v>
      </c>
      <c r="J5235" s="344">
        <v>37.94</v>
      </c>
      <c r="K5235" s="360">
        <v>0.56930000000000003</v>
      </c>
      <c r="L5235" s="344">
        <v>41.19</v>
      </c>
      <c r="M5235" s="360">
        <v>0.52439999999999998</v>
      </c>
      <c r="N5235" s="344">
        <v>39.9</v>
      </c>
      <c r="O5235" s="360">
        <v>0.54139999999999999</v>
      </c>
      <c r="P5235" s="344">
        <v>40.770000000000003</v>
      </c>
      <c r="Q5235" s="360">
        <v>0.52980000000000005</v>
      </c>
      <c r="R5235" s="344">
        <v>41.6</v>
      </c>
    </row>
    <row r="5236" spans="1:18">
      <c r="A5236" s="296">
        <v>5213527</v>
      </c>
      <c r="B5236" s="343" t="s">
        <v>5270</v>
      </c>
      <c r="C5236" s="296" t="s">
        <v>26</v>
      </c>
      <c r="D5236" s="344">
        <v>2607.25</v>
      </c>
      <c r="E5236" s="360">
        <v>0.53910000000000002</v>
      </c>
      <c r="F5236" s="344">
        <v>46.31</v>
      </c>
      <c r="G5236" s="360">
        <v>0.54549999999999998</v>
      </c>
      <c r="H5236" s="344">
        <v>48.05</v>
      </c>
      <c r="I5236" s="360">
        <v>0.52569999999999995</v>
      </c>
      <c r="J5236" s="344">
        <v>44.73</v>
      </c>
      <c r="K5236" s="360">
        <v>0.56469999999999998</v>
      </c>
      <c r="L5236" s="344">
        <v>48.6</v>
      </c>
      <c r="M5236" s="360">
        <v>0.51980000000000004</v>
      </c>
      <c r="N5236" s="344">
        <v>47.04</v>
      </c>
      <c r="O5236" s="360">
        <v>0.53700000000000003</v>
      </c>
      <c r="P5236" s="344">
        <v>48.09</v>
      </c>
      <c r="Q5236" s="360">
        <v>0.52529999999999999</v>
      </c>
      <c r="R5236" s="344">
        <v>49.09</v>
      </c>
    </row>
    <row r="5237" spans="1:18">
      <c r="A5237" s="296">
        <v>5213536</v>
      </c>
      <c r="B5237" s="343" t="s">
        <v>5271</v>
      </c>
      <c r="C5237" s="296" t="s">
        <v>26</v>
      </c>
      <c r="D5237" s="344">
        <v>3187.33</v>
      </c>
      <c r="E5237" s="360">
        <v>0.55520000000000003</v>
      </c>
      <c r="F5237" s="344">
        <v>16.29</v>
      </c>
      <c r="G5237" s="360">
        <v>0.56169999999999998</v>
      </c>
      <c r="H5237" s="344">
        <v>16.89</v>
      </c>
      <c r="I5237" s="360">
        <v>0.54169999999999996</v>
      </c>
      <c r="J5237" s="344">
        <v>15.75</v>
      </c>
      <c r="K5237" s="360">
        <v>0.58099999999999996</v>
      </c>
      <c r="L5237" s="344">
        <v>17.07</v>
      </c>
      <c r="M5237" s="360">
        <v>0.53600000000000003</v>
      </c>
      <c r="N5237" s="344">
        <v>16.54</v>
      </c>
      <c r="O5237" s="360">
        <v>0.55320000000000003</v>
      </c>
      <c r="P5237" s="344">
        <v>16.899999999999999</v>
      </c>
      <c r="Q5237" s="360">
        <v>0.54139999999999999</v>
      </c>
      <c r="R5237" s="344">
        <v>17.23</v>
      </c>
    </row>
    <row r="5238" spans="1:18">
      <c r="A5238" s="296">
        <v>5213519</v>
      </c>
      <c r="B5238" s="343" t="s">
        <v>5272</v>
      </c>
      <c r="C5238" s="296" t="s">
        <v>26</v>
      </c>
      <c r="D5238" s="344">
        <v>3223.74</v>
      </c>
      <c r="E5238" s="360">
        <v>0.63660000000000005</v>
      </c>
      <c r="F5238" s="344">
        <v>22.1</v>
      </c>
      <c r="G5238" s="360">
        <v>0.64300000000000002</v>
      </c>
      <c r="H5238" s="344">
        <v>22.76</v>
      </c>
      <c r="I5238" s="360">
        <v>0.62429999999999997</v>
      </c>
      <c r="J5238" s="344">
        <v>21.5</v>
      </c>
      <c r="K5238" s="360">
        <v>0.66090000000000004</v>
      </c>
      <c r="L5238" s="344">
        <v>22.97</v>
      </c>
      <c r="M5238" s="360">
        <v>0.61860000000000004</v>
      </c>
      <c r="N5238" s="344">
        <v>22.38</v>
      </c>
      <c r="O5238" s="360">
        <v>0.63490000000000002</v>
      </c>
      <c r="P5238" s="344">
        <v>22.78</v>
      </c>
      <c r="Q5238" s="360">
        <v>0.62380000000000002</v>
      </c>
      <c r="R5238" s="344">
        <v>23.14</v>
      </c>
    </row>
    <row r="5239" spans="1:18">
      <c r="A5239" s="296">
        <v>5213528</v>
      </c>
      <c r="B5239" s="343" t="s">
        <v>5273</v>
      </c>
      <c r="C5239" s="296" t="s">
        <v>26</v>
      </c>
      <c r="D5239" s="344">
        <v>3533.1</v>
      </c>
      <c r="E5239" s="360">
        <v>0.63500000000000001</v>
      </c>
      <c r="F5239" s="344">
        <v>23.7</v>
      </c>
      <c r="G5239" s="360">
        <v>0.64090000000000003</v>
      </c>
      <c r="H5239" s="344">
        <v>24.4</v>
      </c>
      <c r="I5239" s="360">
        <v>0.62250000000000005</v>
      </c>
      <c r="J5239" s="344">
        <v>23.04</v>
      </c>
      <c r="K5239" s="360">
        <v>0.6593</v>
      </c>
      <c r="L5239" s="344">
        <v>24.63</v>
      </c>
      <c r="M5239" s="360">
        <v>0.61670000000000003</v>
      </c>
      <c r="N5239" s="344">
        <v>23.99</v>
      </c>
      <c r="O5239" s="360">
        <v>0.63319999999999999</v>
      </c>
      <c r="P5239" s="344">
        <v>24.42</v>
      </c>
      <c r="Q5239" s="360">
        <v>0.622</v>
      </c>
      <c r="R5239" s="344">
        <v>24.81</v>
      </c>
    </row>
    <row r="5240" spans="1:18">
      <c r="A5240" s="296">
        <v>5213537</v>
      </c>
      <c r="B5240" s="343" t="s">
        <v>5274</v>
      </c>
      <c r="C5240" s="296" t="s">
        <v>26</v>
      </c>
      <c r="D5240" s="344">
        <v>4306.54</v>
      </c>
      <c r="E5240" s="360">
        <v>0.66369999999999996</v>
      </c>
      <c r="F5240" s="344">
        <v>31.22</v>
      </c>
      <c r="G5240" s="360">
        <v>0.6694</v>
      </c>
      <c r="H5240" s="344">
        <v>32.08</v>
      </c>
      <c r="I5240" s="360">
        <v>0.65149999999999997</v>
      </c>
      <c r="J5240" s="344">
        <v>30.44</v>
      </c>
      <c r="K5240" s="360">
        <v>0.68659999999999999</v>
      </c>
      <c r="L5240" s="344">
        <v>32.35</v>
      </c>
      <c r="M5240" s="360">
        <v>0.64610000000000001</v>
      </c>
      <c r="N5240" s="344">
        <v>31.58</v>
      </c>
      <c r="O5240" s="360">
        <v>0.66180000000000005</v>
      </c>
      <c r="P5240" s="344">
        <v>32.090000000000003</v>
      </c>
      <c r="Q5240" s="360">
        <v>0.65129999999999999</v>
      </c>
      <c r="R5240" s="344">
        <v>32.590000000000003</v>
      </c>
    </row>
    <row r="5241" spans="1:18">
      <c r="A5241" s="296">
        <v>5213521</v>
      </c>
      <c r="B5241" s="343" t="s">
        <v>5275</v>
      </c>
      <c r="C5241" s="296" t="s">
        <v>26</v>
      </c>
      <c r="D5241" s="344">
        <v>4750.46</v>
      </c>
      <c r="E5241" s="360">
        <v>0.48070000000000002</v>
      </c>
      <c r="F5241" s="344">
        <v>17.11</v>
      </c>
      <c r="G5241" s="360">
        <v>0.4874</v>
      </c>
      <c r="H5241" s="344">
        <v>17.829999999999998</v>
      </c>
      <c r="I5241" s="360">
        <v>0.46779999999999999</v>
      </c>
      <c r="J5241" s="344">
        <v>16.46</v>
      </c>
      <c r="K5241" s="360">
        <v>0.50670000000000004</v>
      </c>
      <c r="L5241" s="344">
        <v>18.07</v>
      </c>
      <c r="M5241" s="360">
        <v>0.46150000000000002</v>
      </c>
      <c r="N5241" s="344">
        <v>17.43</v>
      </c>
      <c r="O5241" s="360">
        <v>0.47849999999999998</v>
      </c>
      <c r="P5241" s="344">
        <v>17.87</v>
      </c>
      <c r="Q5241" s="360">
        <v>0.4667</v>
      </c>
      <c r="R5241" s="344">
        <v>18.28</v>
      </c>
    </row>
    <row r="5242" spans="1:18">
      <c r="A5242" s="296">
        <v>5213530</v>
      </c>
      <c r="B5242" s="343" t="s">
        <v>5276</v>
      </c>
      <c r="C5242" s="296" t="s">
        <v>26</v>
      </c>
      <c r="D5242" s="344">
        <v>5214.5</v>
      </c>
      <c r="E5242" s="360">
        <v>0.51429999999999998</v>
      </c>
      <c r="F5242" s="344">
        <v>21.7</v>
      </c>
      <c r="G5242" s="360">
        <v>0.5212</v>
      </c>
      <c r="H5242" s="344">
        <v>22.57</v>
      </c>
      <c r="I5242" s="360">
        <v>0.50109999999999999</v>
      </c>
      <c r="J5242" s="344">
        <v>20.93</v>
      </c>
      <c r="K5242" s="360">
        <v>0.54039999999999999</v>
      </c>
      <c r="L5242" s="344">
        <v>22.85</v>
      </c>
      <c r="M5242" s="360">
        <v>0.495</v>
      </c>
      <c r="N5242" s="344">
        <v>22.08</v>
      </c>
      <c r="O5242" s="360">
        <v>0.51219999999999999</v>
      </c>
      <c r="P5242" s="344">
        <v>22.59</v>
      </c>
      <c r="Q5242" s="360">
        <v>0.50070000000000003</v>
      </c>
      <c r="R5242" s="344">
        <v>23.09</v>
      </c>
    </row>
    <row r="5243" spans="1:18">
      <c r="A5243" s="296">
        <v>5213539</v>
      </c>
      <c r="B5243" s="343" t="s">
        <v>5277</v>
      </c>
      <c r="C5243" s="296" t="s">
        <v>26</v>
      </c>
      <c r="D5243" s="344">
        <v>6374.66</v>
      </c>
      <c r="E5243" s="360">
        <v>0.62960000000000005</v>
      </c>
      <c r="F5243" s="344">
        <v>34.15</v>
      </c>
      <c r="G5243" s="360">
        <v>0.63570000000000004</v>
      </c>
      <c r="H5243" s="344">
        <v>35.159999999999997</v>
      </c>
      <c r="I5243" s="360">
        <v>0.61750000000000005</v>
      </c>
      <c r="J5243" s="344">
        <v>33.22</v>
      </c>
      <c r="K5243" s="360">
        <v>0.65349999999999997</v>
      </c>
      <c r="L5243" s="344">
        <v>35.5</v>
      </c>
      <c r="M5243" s="360">
        <v>0.61150000000000004</v>
      </c>
      <c r="N5243" s="344">
        <v>34.590000000000003</v>
      </c>
      <c r="O5243" s="360">
        <v>0.62760000000000005</v>
      </c>
      <c r="P5243" s="344">
        <v>35.200000000000003</v>
      </c>
      <c r="Q5243" s="360">
        <v>0.61680000000000001</v>
      </c>
      <c r="R5243" s="344">
        <v>35.799999999999997</v>
      </c>
    </row>
    <row r="5244" spans="1:18">
      <c r="A5244" s="296">
        <v>5213573</v>
      </c>
      <c r="B5244" s="343" t="s">
        <v>5278</v>
      </c>
      <c r="C5244" s="296" t="s">
        <v>1461</v>
      </c>
      <c r="D5244" s="344">
        <v>438.45</v>
      </c>
      <c r="E5244" s="360">
        <v>0.62090000000000001</v>
      </c>
      <c r="F5244" s="344">
        <v>41.02</v>
      </c>
      <c r="G5244" s="360">
        <v>0.62729999999999997</v>
      </c>
      <c r="H5244" s="344">
        <v>42.27</v>
      </c>
      <c r="I5244" s="360">
        <v>0.60870000000000002</v>
      </c>
      <c r="J5244" s="344">
        <v>39.880000000000003</v>
      </c>
      <c r="K5244" s="360">
        <v>0.6452</v>
      </c>
      <c r="L5244" s="344">
        <v>42.69</v>
      </c>
      <c r="M5244" s="360">
        <v>0.60270000000000001</v>
      </c>
      <c r="N5244" s="344">
        <v>41.56</v>
      </c>
      <c r="O5244" s="360">
        <v>0.61909999999999998</v>
      </c>
      <c r="P5244" s="344">
        <v>42.33</v>
      </c>
      <c r="Q5244" s="360">
        <v>0.60780000000000001</v>
      </c>
      <c r="R5244" s="344">
        <v>43.05</v>
      </c>
    </row>
    <row r="5245" spans="1:18">
      <c r="A5245" s="296">
        <v>5213574</v>
      </c>
      <c r="B5245" s="343" t="s">
        <v>5279</v>
      </c>
      <c r="C5245" s="296" t="s">
        <v>1461</v>
      </c>
      <c r="D5245" s="344">
        <v>477.12</v>
      </c>
      <c r="E5245" s="360">
        <v>0.39240000000000003</v>
      </c>
      <c r="F5245" s="344">
        <v>10.84</v>
      </c>
      <c r="G5245" s="360">
        <v>0.40039999999999998</v>
      </c>
      <c r="H5245" s="344">
        <v>11.47</v>
      </c>
      <c r="I5245" s="360">
        <v>0.37930000000000003</v>
      </c>
      <c r="J5245" s="344">
        <v>10.39</v>
      </c>
      <c r="K5245" s="360">
        <v>0.41770000000000002</v>
      </c>
      <c r="L5245" s="344">
        <v>11.55</v>
      </c>
      <c r="M5245" s="360">
        <v>0.37580000000000002</v>
      </c>
      <c r="N5245" s="344">
        <v>11.13</v>
      </c>
      <c r="O5245" s="360">
        <v>0.38990000000000002</v>
      </c>
      <c r="P5245" s="344">
        <v>13.23</v>
      </c>
      <c r="Q5245" s="360">
        <v>0</v>
      </c>
      <c r="R5245" s="344">
        <v>11.76</v>
      </c>
    </row>
    <row r="5246" spans="1:18">
      <c r="A5246" s="296">
        <v>5213575</v>
      </c>
      <c r="B5246" s="343" t="s">
        <v>5280</v>
      </c>
      <c r="C5246" s="296" t="s">
        <v>1461</v>
      </c>
      <c r="D5246" s="344">
        <v>573.79999999999995</v>
      </c>
      <c r="E5246" s="360">
        <v>0.49370000000000003</v>
      </c>
      <c r="F5246" s="344">
        <v>8.64</v>
      </c>
      <c r="G5246" s="360">
        <v>0.50229999999999997</v>
      </c>
      <c r="H5246" s="344">
        <v>9.06</v>
      </c>
      <c r="I5246" s="360">
        <v>0.47899999999999998</v>
      </c>
      <c r="J5246" s="344">
        <v>8.35</v>
      </c>
      <c r="K5246" s="360">
        <v>0.51980000000000004</v>
      </c>
      <c r="L5246" s="344">
        <v>9.11</v>
      </c>
      <c r="M5246" s="360">
        <v>0.47639999999999999</v>
      </c>
      <c r="N5246" s="344">
        <v>8.83</v>
      </c>
      <c r="O5246" s="360">
        <v>0.49149999999999999</v>
      </c>
      <c r="P5246" s="344">
        <v>10.84</v>
      </c>
      <c r="Q5246" s="360">
        <v>0</v>
      </c>
      <c r="R5246" s="344">
        <v>9.26</v>
      </c>
    </row>
    <row r="5247" spans="1:18">
      <c r="A5247" s="296">
        <v>5213480</v>
      </c>
      <c r="B5247" s="343" t="s">
        <v>5281</v>
      </c>
      <c r="C5247" s="296" t="s">
        <v>1461</v>
      </c>
      <c r="D5247" s="344">
        <v>864</v>
      </c>
      <c r="E5247" s="360">
        <v>0.60150000000000003</v>
      </c>
      <c r="F5247" s="344">
        <v>18.52</v>
      </c>
      <c r="G5247" s="360">
        <v>0.60960000000000003</v>
      </c>
      <c r="H5247" s="344">
        <v>19.21</v>
      </c>
      <c r="I5247" s="360">
        <v>0.58819999999999995</v>
      </c>
      <c r="J5247" s="344">
        <v>18.03</v>
      </c>
      <c r="K5247" s="360">
        <v>0.62619999999999998</v>
      </c>
      <c r="L5247" s="344">
        <v>19.309999999999999</v>
      </c>
      <c r="M5247" s="360">
        <v>0.5847</v>
      </c>
      <c r="N5247" s="344">
        <v>18.850000000000001</v>
      </c>
      <c r="O5247" s="360">
        <v>0.59889999999999999</v>
      </c>
      <c r="P5247" s="344">
        <v>23.93</v>
      </c>
      <c r="Q5247" s="360">
        <v>0</v>
      </c>
      <c r="R5247" s="344">
        <v>19.55</v>
      </c>
    </row>
    <row r="5248" spans="1:18">
      <c r="A5248" s="296">
        <v>5213481</v>
      </c>
      <c r="B5248" s="343" t="s">
        <v>5282</v>
      </c>
      <c r="C5248" s="296" t="s">
        <v>1461</v>
      </c>
      <c r="D5248" s="344">
        <v>960.68</v>
      </c>
      <c r="E5248" s="360">
        <v>0.71140000000000003</v>
      </c>
      <c r="F5248" s="344">
        <v>15.71</v>
      </c>
      <c r="G5248" s="360">
        <v>0.71870000000000001</v>
      </c>
      <c r="H5248" s="344">
        <v>16.14</v>
      </c>
      <c r="I5248" s="360">
        <v>0.69950000000000001</v>
      </c>
      <c r="J5248" s="344">
        <v>15.41</v>
      </c>
      <c r="K5248" s="360">
        <v>0.73260000000000003</v>
      </c>
      <c r="L5248" s="344">
        <v>16.2</v>
      </c>
      <c r="M5248" s="360">
        <v>0.69689999999999996</v>
      </c>
      <c r="N5248" s="344">
        <v>15.91</v>
      </c>
      <c r="O5248" s="360">
        <v>0.70960000000000001</v>
      </c>
      <c r="P5248" s="344">
        <v>20.88</v>
      </c>
      <c r="Q5248" s="360">
        <v>0</v>
      </c>
      <c r="R5248" s="344">
        <v>16.34</v>
      </c>
    </row>
    <row r="5249" spans="1:18">
      <c r="A5249" s="296">
        <v>5213482</v>
      </c>
      <c r="B5249" s="343" t="s">
        <v>5283</v>
      </c>
      <c r="C5249" s="296" t="s">
        <v>1461</v>
      </c>
      <c r="D5249" s="344">
        <v>1044.43</v>
      </c>
      <c r="E5249" s="360">
        <v>0.35589999999999999</v>
      </c>
      <c r="F5249" s="344">
        <v>9.81</v>
      </c>
      <c r="G5249" s="360">
        <v>0.3639</v>
      </c>
      <c r="H5249" s="344">
        <v>10.41</v>
      </c>
      <c r="I5249" s="360">
        <v>0.34389999999999998</v>
      </c>
      <c r="J5249" s="344">
        <v>9.4</v>
      </c>
      <c r="K5249" s="360">
        <v>0.37980000000000003</v>
      </c>
      <c r="L5249" s="344">
        <v>10.5</v>
      </c>
      <c r="M5249" s="360">
        <v>0.34</v>
      </c>
      <c r="N5249" s="344">
        <v>10.09</v>
      </c>
      <c r="O5249" s="360">
        <v>0.3538</v>
      </c>
      <c r="P5249" s="344">
        <v>11.87</v>
      </c>
      <c r="Q5249" s="360">
        <v>0</v>
      </c>
      <c r="R5249" s="344">
        <v>10.7</v>
      </c>
    </row>
    <row r="5250" spans="1:18">
      <c r="A5250" s="296">
        <v>5213422</v>
      </c>
      <c r="B5250" s="343" t="s">
        <v>5284</v>
      </c>
      <c r="C5250" s="296" t="s">
        <v>1461</v>
      </c>
      <c r="D5250" s="344">
        <v>537.47</v>
      </c>
      <c r="E5250" s="360">
        <v>0.68640000000000001</v>
      </c>
      <c r="F5250" s="344">
        <v>13.69</v>
      </c>
      <c r="G5250" s="360">
        <v>0.69389999999999996</v>
      </c>
      <c r="H5250" s="344">
        <v>14.09</v>
      </c>
      <c r="I5250" s="360">
        <v>0.67420000000000002</v>
      </c>
      <c r="J5250" s="344">
        <v>13.4</v>
      </c>
      <c r="K5250" s="360">
        <v>0.70899999999999996</v>
      </c>
      <c r="L5250" s="344">
        <v>14.14</v>
      </c>
      <c r="M5250" s="360">
        <v>0.67190000000000005</v>
      </c>
      <c r="N5250" s="344">
        <v>13.87</v>
      </c>
      <c r="O5250" s="360">
        <v>0.68489999999999995</v>
      </c>
      <c r="P5250" s="344">
        <v>18.079999999999998</v>
      </c>
      <c r="Q5250" s="360">
        <v>0</v>
      </c>
      <c r="R5250" s="344">
        <v>14.29</v>
      </c>
    </row>
    <row r="5251" spans="1:18">
      <c r="A5251" s="296">
        <v>5213423</v>
      </c>
      <c r="B5251" s="343" t="s">
        <v>5285</v>
      </c>
      <c r="C5251" s="296" t="s">
        <v>1461</v>
      </c>
      <c r="D5251" s="344">
        <v>576.14</v>
      </c>
      <c r="E5251" s="360">
        <v>0.59519999999999995</v>
      </c>
      <c r="F5251" s="344">
        <v>15.74</v>
      </c>
      <c r="G5251" s="360">
        <v>0.60360000000000003</v>
      </c>
      <c r="H5251" s="344">
        <v>16.34</v>
      </c>
      <c r="I5251" s="360">
        <v>0.58199999999999996</v>
      </c>
      <c r="J5251" s="344">
        <v>15.33</v>
      </c>
      <c r="K5251" s="360">
        <v>0.61970000000000003</v>
      </c>
      <c r="L5251" s="344">
        <v>16.43</v>
      </c>
      <c r="M5251" s="360">
        <v>0.57820000000000005</v>
      </c>
      <c r="N5251" s="344">
        <v>16.02</v>
      </c>
      <c r="O5251" s="360">
        <v>0.59299999999999997</v>
      </c>
      <c r="P5251" s="344">
        <v>20.309999999999999</v>
      </c>
      <c r="Q5251" s="360">
        <v>0</v>
      </c>
      <c r="R5251" s="344">
        <v>16.63</v>
      </c>
    </row>
    <row r="5252" spans="1:18">
      <c r="A5252" s="296">
        <v>5213424</v>
      </c>
      <c r="B5252" s="343" t="s">
        <v>5286</v>
      </c>
      <c r="C5252" s="296" t="s">
        <v>1461</v>
      </c>
      <c r="D5252" s="344">
        <v>672.82</v>
      </c>
      <c r="E5252" s="360">
        <v>0.61050000000000004</v>
      </c>
      <c r="F5252" s="344">
        <v>15.35</v>
      </c>
      <c r="G5252" s="360">
        <v>0.61890000000000001</v>
      </c>
      <c r="H5252" s="344">
        <v>15.92</v>
      </c>
      <c r="I5252" s="360">
        <v>0.59740000000000004</v>
      </c>
      <c r="J5252" s="344">
        <v>14.96</v>
      </c>
      <c r="K5252" s="360">
        <v>0.63500000000000001</v>
      </c>
      <c r="L5252" s="344">
        <v>16</v>
      </c>
      <c r="M5252" s="360">
        <v>0.59379999999999999</v>
      </c>
      <c r="N5252" s="344">
        <v>15.62</v>
      </c>
      <c r="O5252" s="360">
        <v>0.60819999999999996</v>
      </c>
      <c r="P5252" s="344">
        <v>19.89</v>
      </c>
      <c r="Q5252" s="360">
        <v>0</v>
      </c>
      <c r="R5252" s="344">
        <v>16.18</v>
      </c>
    </row>
    <row r="5253" spans="1:18">
      <c r="A5253" s="296">
        <v>5213437</v>
      </c>
      <c r="B5253" s="343" t="s">
        <v>5287</v>
      </c>
      <c r="C5253" s="296" t="s">
        <v>1461</v>
      </c>
      <c r="D5253" s="344">
        <v>533.08000000000004</v>
      </c>
      <c r="E5253" s="360">
        <v>0.84370000000000001</v>
      </c>
      <c r="F5253" s="344">
        <v>28.32</v>
      </c>
      <c r="G5253" s="360">
        <v>0.84819999999999995</v>
      </c>
      <c r="H5253" s="344">
        <v>28.74</v>
      </c>
      <c r="I5253" s="360">
        <v>0.83579999999999999</v>
      </c>
      <c r="J5253" s="344">
        <v>28.03</v>
      </c>
      <c r="K5253" s="360">
        <v>0.8569</v>
      </c>
      <c r="L5253" s="344">
        <v>28.79</v>
      </c>
      <c r="M5253" s="360">
        <v>0.83430000000000004</v>
      </c>
      <c r="N5253" s="344">
        <v>28.51</v>
      </c>
      <c r="O5253" s="360">
        <v>0.84250000000000003</v>
      </c>
      <c r="P5253" s="344">
        <v>38.880000000000003</v>
      </c>
      <c r="Q5253" s="360">
        <v>0</v>
      </c>
      <c r="R5253" s="344">
        <v>28.94</v>
      </c>
    </row>
    <row r="5254" spans="1:18">
      <c r="A5254" s="296">
        <v>5213438</v>
      </c>
      <c r="B5254" s="343" t="s">
        <v>5288</v>
      </c>
      <c r="C5254" s="296" t="s">
        <v>1461</v>
      </c>
      <c r="D5254" s="344">
        <v>629.76</v>
      </c>
      <c r="E5254" s="360">
        <v>0.72440000000000004</v>
      </c>
      <c r="F5254" s="344">
        <v>23.22</v>
      </c>
      <c r="G5254" s="360">
        <v>0.73129999999999995</v>
      </c>
      <c r="H5254" s="344">
        <v>23.82</v>
      </c>
      <c r="I5254" s="360">
        <v>0.71330000000000005</v>
      </c>
      <c r="J5254" s="344">
        <v>22.81</v>
      </c>
      <c r="K5254" s="360">
        <v>0.74439999999999995</v>
      </c>
      <c r="L5254" s="344">
        <v>23.91</v>
      </c>
      <c r="M5254" s="360">
        <v>0.71020000000000005</v>
      </c>
      <c r="N5254" s="344">
        <v>23.5</v>
      </c>
      <c r="O5254" s="360">
        <v>0.72260000000000002</v>
      </c>
      <c r="P5254" s="344">
        <v>30.96</v>
      </c>
      <c r="Q5254" s="360">
        <v>0</v>
      </c>
      <c r="R5254" s="344">
        <v>24.11</v>
      </c>
    </row>
    <row r="5255" spans="1:18">
      <c r="A5255" s="296">
        <v>5213439</v>
      </c>
      <c r="B5255" s="343" t="s">
        <v>5289</v>
      </c>
      <c r="C5255" s="296" t="s">
        <v>1461</v>
      </c>
      <c r="D5255" s="344">
        <v>713.51</v>
      </c>
      <c r="E5255" s="360">
        <v>0.73699999999999999</v>
      </c>
      <c r="F5255" s="344">
        <v>22.83</v>
      </c>
      <c r="G5255" s="360">
        <v>0.74380000000000002</v>
      </c>
      <c r="H5255" s="344">
        <v>23.4</v>
      </c>
      <c r="I5255" s="360">
        <v>0.72609999999999997</v>
      </c>
      <c r="J5255" s="344">
        <v>22.44</v>
      </c>
      <c r="K5255" s="360">
        <v>0.75670000000000004</v>
      </c>
      <c r="L5255" s="344">
        <v>23.48</v>
      </c>
      <c r="M5255" s="360">
        <v>0.72319999999999995</v>
      </c>
      <c r="N5255" s="344">
        <v>23.1</v>
      </c>
      <c r="O5255" s="360">
        <v>0.73509999999999998</v>
      </c>
      <c r="P5255" s="344">
        <v>30.54</v>
      </c>
      <c r="Q5255" s="360">
        <v>0</v>
      </c>
      <c r="R5255" s="344">
        <v>23.66</v>
      </c>
    </row>
    <row r="5256" spans="1:18">
      <c r="A5256" s="296">
        <v>5212556</v>
      </c>
      <c r="B5256" s="343" t="s">
        <v>5290</v>
      </c>
      <c r="C5256" s="296" t="s">
        <v>5072</v>
      </c>
      <c r="D5256" s="344">
        <v>1.95</v>
      </c>
      <c r="E5256" s="360">
        <v>0.7964</v>
      </c>
      <c r="F5256" s="344">
        <v>21.17</v>
      </c>
      <c r="G5256" s="360">
        <v>0.80210000000000004</v>
      </c>
      <c r="H5256" s="344">
        <v>21.57</v>
      </c>
      <c r="I5256" s="360">
        <v>0.78720000000000001</v>
      </c>
      <c r="J5256" s="344">
        <v>20.88</v>
      </c>
      <c r="K5256" s="360">
        <v>0.81320000000000003</v>
      </c>
      <c r="L5256" s="344">
        <v>21.62</v>
      </c>
      <c r="M5256" s="360">
        <v>0.78539999999999999</v>
      </c>
      <c r="N5256" s="344">
        <v>21.35</v>
      </c>
      <c r="O5256" s="360">
        <v>0.79530000000000001</v>
      </c>
      <c r="P5256" s="344">
        <v>28.73</v>
      </c>
      <c r="Q5256" s="360">
        <v>0</v>
      </c>
      <c r="R5256" s="344">
        <v>21.77</v>
      </c>
    </row>
    <row r="5257" spans="1:18">
      <c r="A5257" s="296">
        <v>5213649</v>
      </c>
      <c r="B5257" s="343" t="s">
        <v>5291</v>
      </c>
      <c r="C5257" s="296" t="s">
        <v>26</v>
      </c>
      <c r="D5257" s="344">
        <v>101343.8</v>
      </c>
      <c r="E5257" s="360">
        <v>0.84519999999999995</v>
      </c>
      <c r="F5257" s="344">
        <v>28.59</v>
      </c>
      <c r="G5257" s="360">
        <v>0.84960000000000002</v>
      </c>
      <c r="H5257" s="344">
        <v>29.01</v>
      </c>
      <c r="I5257" s="360">
        <v>0.83730000000000004</v>
      </c>
      <c r="J5257" s="344">
        <v>28.3</v>
      </c>
      <c r="K5257" s="360">
        <v>0.85829999999999995</v>
      </c>
      <c r="L5257" s="344">
        <v>29.06</v>
      </c>
      <c r="M5257" s="360">
        <v>0.83589999999999998</v>
      </c>
      <c r="N5257" s="344">
        <v>28.78</v>
      </c>
      <c r="O5257" s="360">
        <v>0.84399999999999997</v>
      </c>
      <c r="P5257" s="344">
        <v>39.26</v>
      </c>
      <c r="Q5257" s="360">
        <v>0</v>
      </c>
      <c r="R5257" s="344">
        <v>29.21</v>
      </c>
    </row>
    <row r="5258" spans="1:18">
      <c r="A5258" s="296">
        <v>5213591</v>
      </c>
      <c r="B5258" s="343" t="s">
        <v>5292</v>
      </c>
      <c r="C5258" s="296" t="s">
        <v>26</v>
      </c>
      <c r="D5258" s="344">
        <v>101343.8</v>
      </c>
      <c r="E5258" s="360">
        <v>0.6119</v>
      </c>
      <c r="F5258" s="344">
        <v>14.56</v>
      </c>
      <c r="G5258" s="360">
        <v>0.61950000000000005</v>
      </c>
      <c r="H5258" s="344">
        <v>15.08</v>
      </c>
      <c r="I5258" s="360">
        <v>0.5988</v>
      </c>
      <c r="J5258" s="344">
        <v>14.18</v>
      </c>
      <c r="K5258" s="360">
        <v>0.6361</v>
      </c>
      <c r="L5258" s="344">
        <v>15.17</v>
      </c>
      <c r="M5258" s="360">
        <v>0.59460000000000002</v>
      </c>
      <c r="N5258" s="344">
        <v>14.81</v>
      </c>
      <c r="O5258" s="360">
        <v>0.60899999999999999</v>
      </c>
      <c r="P5258" s="344">
        <v>18.850000000000001</v>
      </c>
      <c r="Q5258" s="360">
        <v>0</v>
      </c>
      <c r="R5258" s="344">
        <v>15.35</v>
      </c>
    </row>
    <row r="5259" spans="1:18">
      <c r="A5259" s="296">
        <v>5213718</v>
      </c>
      <c r="B5259" s="343" t="s">
        <v>5293</v>
      </c>
      <c r="C5259" s="296" t="s">
        <v>26</v>
      </c>
      <c r="D5259" s="344">
        <v>112148.72</v>
      </c>
      <c r="E5259" s="360">
        <v>0.51470000000000005</v>
      </c>
      <c r="F5259" s="344">
        <v>27.71</v>
      </c>
      <c r="G5259" s="360">
        <v>0.52329999999999999</v>
      </c>
      <c r="H5259" s="344">
        <v>28.99</v>
      </c>
      <c r="I5259" s="360">
        <v>0.50090000000000001</v>
      </c>
      <c r="J5259" s="344">
        <v>26.81</v>
      </c>
      <c r="K5259" s="360">
        <v>0.54079999999999995</v>
      </c>
      <c r="L5259" s="344">
        <v>29.16</v>
      </c>
      <c r="M5259" s="360">
        <v>0.49730000000000002</v>
      </c>
      <c r="N5259" s="344">
        <v>28.3</v>
      </c>
      <c r="O5259" s="360">
        <v>0.51239999999999997</v>
      </c>
      <c r="P5259" s="344">
        <v>35</v>
      </c>
      <c r="Q5259" s="360">
        <v>0</v>
      </c>
      <c r="R5259" s="344">
        <v>29.58</v>
      </c>
    </row>
    <row r="5260" spans="1:18">
      <c r="A5260" s="296">
        <v>5213741</v>
      </c>
      <c r="B5260" s="343" t="s">
        <v>5294</v>
      </c>
      <c r="C5260" s="296" t="s">
        <v>26</v>
      </c>
      <c r="D5260" s="344">
        <v>112148.72</v>
      </c>
      <c r="E5260" s="360">
        <v>0.24540000000000001</v>
      </c>
      <c r="F5260" s="344">
        <v>7.4</v>
      </c>
      <c r="G5260" s="360">
        <v>0.25140000000000001</v>
      </c>
      <c r="H5260" s="344">
        <v>7.92</v>
      </c>
      <c r="I5260" s="360">
        <v>0.2361</v>
      </c>
      <c r="J5260" s="344">
        <v>7.02</v>
      </c>
      <c r="K5260" s="360">
        <v>0.26500000000000001</v>
      </c>
      <c r="L5260" s="344">
        <v>8.01</v>
      </c>
      <c r="M5260" s="360">
        <v>0.23219999999999999</v>
      </c>
      <c r="N5260" s="344">
        <v>7.65</v>
      </c>
      <c r="O5260" s="360">
        <v>0.24310000000000001</v>
      </c>
      <c r="P5260" s="344">
        <v>8.66</v>
      </c>
      <c r="Q5260" s="360">
        <v>0</v>
      </c>
      <c r="R5260" s="344">
        <v>8.19</v>
      </c>
    </row>
    <row r="5261" spans="1:18">
      <c r="A5261" s="296">
        <v>5213776</v>
      </c>
      <c r="B5261" s="343" t="s">
        <v>5295</v>
      </c>
      <c r="C5261" s="296" t="s">
        <v>26</v>
      </c>
      <c r="D5261" s="344">
        <v>112834.77</v>
      </c>
      <c r="E5261" s="360">
        <v>0.22040000000000001</v>
      </c>
      <c r="F5261" s="344">
        <v>11.35</v>
      </c>
      <c r="G5261" s="360">
        <v>0.22639999999999999</v>
      </c>
      <c r="H5261" s="344">
        <v>12.2</v>
      </c>
      <c r="I5261" s="360">
        <v>0.21149999999999999</v>
      </c>
      <c r="J5261" s="344">
        <v>10.76</v>
      </c>
      <c r="K5261" s="360">
        <v>0.23880000000000001</v>
      </c>
      <c r="L5261" s="344">
        <v>12.32</v>
      </c>
      <c r="M5261" s="360">
        <v>0.20860000000000001</v>
      </c>
      <c r="N5261" s="344">
        <v>11.75</v>
      </c>
      <c r="O5261" s="360">
        <v>0.21870000000000001</v>
      </c>
      <c r="P5261" s="344">
        <v>13.2</v>
      </c>
      <c r="Q5261" s="360">
        <v>0</v>
      </c>
      <c r="R5261" s="344">
        <v>12.6</v>
      </c>
    </row>
    <row r="5262" spans="1:18">
      <c r="A5262" s="296">
        <v>5213799</v>
      </c>
      <c r="B5262" s="343" t="s">
        <v>5296</v>
      </c>
      <c r="C5262" s="296" t="s">
        <v>26</v>
      </c>
      <c r="D5262" s="344">
        <v>112834.77</v>
      </c>
      <c r="E5262" s="360">
        <v>0.28299999999999997</v>
      </c>
      <c r="F5262" s="344">
        <v>8.86</v>
      </c>
      <c r="G5262" s="360">
        <v>0.29010000000000002</v>
      </c>
      <c r="H5262" s="344">
        <v>9.4700000000000006</v>
      </c>
      <c r="I5262" s="360">
        <v>0.27239999999999998</v>
      </c>
      <c r="J5262" s="344">
        <v>8.43</v>
      </c>
      <c r="K5262" s="360">
        <v>0.3049</v>
      </c>
      <c r="L5262" s="344">
        <v>9.5500000000000007</v>
      </c>
      <c r="M5262" s="360">
        <v>0.26910000000000001</v>
      </c>
      <c r="N5262" s="344">
        <v>9.14</v>
      </c>
      <c r="O5262" s="360">
        <v>0.28120000000000001</v>
      </c>
      <c r="P5262" s="344">
        <v>10.49</v>
      </c>
      <c r="Q5262" s="360">
        <v>0</v>
      </c>
      <c r="R5262" s="344">
        <v>9.76</v>
      </c>
    </row>
    <row r="5263" spans="1:18">
      <c r="A5263" s="296">
        <v>5213363</v>
      </c>
      <c r="B5263" s="343" t="s">
        <v>5297</v>
      </c>
      <c r="C5263" s="296" t="s">
        <v>1461</v>
      </c>
      <c r="D5263" s="344">
        <v>36.380000000000003</v>
      </c>
      <c r="E5263" s="360">
        <v>0.1583</v>
      </c>
      <c r="F5263" s="344">
        <v>15.78</v>
      </c>
      <c r="G5263" s="360">
        <v>0.16289999999999999</v>
      </c>
      <c r="H5263" s="344">
        <v>17.059999999999999</v>
      </c>
      <c r="I5263" s="360">
        <v>0.15179999999999999</v>
      </c>
      <c r="J5263" s="344">
        <v>14.88</v>
      </c>
      <c r="K5263" s="360">
        <v>0.17269999999999999</v>
      </c>
      <c r="L5263" s="344">
        <v>17.23</v>
      </c>
      <c r="M5263" s="360">
        <v>0.1492</v>
      </c>
      <c r="N5263" s="344">
        <v>16.37</v>
      </c>
      <c r="O5263" s="360">
        <v>0.157</v>
      </c>
      <c r="P5263" s="344">
        <v>18</v>
      </c>
      <c r="Q5263" s="360">
        <v>0</v>
      </c>
      <c r="R5263" s="344">
        <v>17.649999999999999</v>
      </c>
    </row>
    <row r="5264" spans="1:18">
      <c r="A5264" s="296">
        <v>5213667</v>
      </c>
      <c r="B5264" s="343" t="s">
        <v>5298</v>
      </c>
      <c r="C5264" s="296" t="s">
        <v>26</v>
      </c>
      <c r="D5264" s="344">
        <v>338.89</v>
      </c>
      <c r="E5264" s="360">
        <v>0.36230000000000001</v>
      </c>
      <c r="F5264" s="344">
        <v>17.02</v>
      </c>
      <c r="G5264" s="360">
        <v>0.37019999999999997</v>
      </c>
      <c r="H5264" s="344">
        <v>18.05</v>
      </c>
      <c r="I5264" s="360">
        <v>0.35010000000000002</v>
      </c>
      <c r="J5264" s="344">
        <v>16.29</v>
      </c>
      <c r="K5264" s="360">
        <v>0.38669999999999999</v>
      </c>
      <c r="L5264" s="344">
        <v>18.190000000000001</v>
      </c>
      <c r="M5264" s="360">
        <v>0.3463</v>
      </c>
      <c r="N5264" s="344">
        <v>17.489999999999998</v>
      </c>
      <c r="O5264" s="360">
        <v>0.36020000000000002</v>
      </c>
      <c r="P5264" s="344">
        <v>20.6</v>
      </c>
      <c r="Q5264" s="360">
        <v>0</v>
      </c>
      <c r="R5264" s="344">
        <v>18.55</v>
      </c>
    </row>
    <row r="5265" spans="1:18">
      <c r="A5265" s="296">
        <v>5213683</v>
      </c>
      <c r="B5265" s="343" t="s">
        <v>5299</v>
      </c>
      <c r="C5265" s="296" t="s">
        <v>26</v>
      </c>
      <c r="D5265" s="344">
        <v>241</v>
      </c>
      <c r="E5265" s="360">
        <v>0.47910000000000003</v>
      </c>
      <c r="F5265" s="344">
        <v>12.91</v>
      </c>
      <c r="G5265" s="360">
        <v>0.48799999999999999</v>
      </c>
      <c r="H5265" s="344">
        <v>13.56</v>
      </c>
      <c r="I5265" s="360">
        <v>0.46529999999999999</v>
      </c>
      <c r="J5265" s="344">
        <v>12.46</v>
      </c>
      <c r="K5265" s="360">
        <v>0.50560000000000005</v>
      </c>
      <c r="L5265" s="344">
        <v>13.64</v>
      </c>
      <c r="M5265" s="360">
        <v>0.46189999999999998</v>
      </c>
      <c r="N5265" s="344">
        <v>13.21</v>
      </c>
      <c r="O5265" s="360">
        <v>0.47689999999999999</v>
      </c>
      <c r="P5265" s="344">
        <v>16.149999999999999</v>
      </c>
      <c r="Q5265" s="360">
        <v>0</v>
      </c>
      <c r="R5265" s="344">
        <v>13.85</v>
      </c>
    </row>
    <row r="5266" spans="1:18">
      <c r="A5266" s="296">
        <v>5213660</v>
      </c>
      <c r="B5266" s="343" t="s">
        <v>5300</v>
      </c>
      <c r="C5266" s="296" t="s">
        <v>26</v>
      </c>
      <c r="D5266" s="344">
        <v>200.83</v>
      </c>
      <c r="E5266" s="360">
        <v>0.48060000000000003</v>
      </c>
      <c r="F5266" s="344">
        <v>25.29</v>
      </c>
      <c r="G5266" s="360">
        <v>0.48909999999999998</v>
      </c>
      <c r="H5266" s="344">
        <v>26.53</v>
      </c>
      <c r="I5266" s="360">
        <v>0.46700000000000003</v>
      </c>
      <c r="J5266" s="344">
        <v>24.42</v>
      </c>
      <c r="K5266" s="360">
        <v>0.50660000000000005</v>
      </c>
      <c r="L5266" s="344">
        <v>26.71</v>
      </c>
      <c r="M5266" s="360">
        <v>0.46310000000000001</v>
      </c>
      <c r="N5266" s="344">
        <v>25.88</v>
      </c>
      <c r="O5266" s="360">
        <v>0.47799999999999998</v>
      </c>
      <c r="P5266" s="344">
        <v>31.64</v>
      </c>
      <c r="Q5266" s="360">
        <v>0</v>
      </c>
      <c r="R5266" s="344">
        <v>27.13</v>
      </c>
    </row>
    <row r="5267" spans="1:18">
      <c r="A5267" s="296">
        <v>5213364</v>
      </c>
      <c r="B5267" s="343" t="s">
        <v>5301</v>
      </c>
      <c r="C5267" s="296" t="s">
        <v>1461</v>
      </c>
      <c r="D5267" s="344">
        <v>20.82</v>
      </c>
      <c r="E5267" s="360">
        <v>0.63080000000000003</v>
      </c>
      <c r="F5267" s="344">
        <v>19.36</v>
      </c>
      <c r="G5267" s="360">
        <v>0.63890000000000002</v>
      </c>
      <c r="H5267" s="344">
        <v>20.03</v>
      </c>
      <c r="I5267" s="360">
        <v>0.61809999999999998</v>
      </c>
      <c r="J5267" s="344">
        <v>18.89</v>
      </c>
      <c r="K5267" s="360">
        <v>0.65480000000000005</v>
      </c>
      <c r="L5267" s="344">
        <v>20.13</v>
      </c>
      <c r="M5267" s="360">
        <v>0.61450000000000005</v>
      </c>
      <c r="N5267" s="344">
        <v>19.670000000000002</v>
      </c>
      <c r="O5267" s="360">
        <v>0.62890000000000001</v>
      </c>
      <c r="P5267" s="344">
        <v>25.22</v>
      </c>
      <c r="Q5267" s="360">
        <v>0</v>
      </c>
      <c r="R5267" s="344">
        <v>20.350000000000001</v>
      </c>
    </row>
    <row r="5268" spans="1:18">
      <c r="A5268" s="296">
        <v>5213832</v>
      </c>
      <c r="B5268" s="343" t="s">
        <v>5302</v>
      </c>
      <c r="C5268" s="296" t="s">
        <v>1461</v>
      </c>
      <c r="D5268" s="344">
        <v>3.89</v>
      </c>
      <c r="E5268" s="360">
        <v>0.55400000000000005</v>
      </c>
      <c r="F5268" s="344">
        <v>35.840000000000003</v>
      </c>
      <c r="G5268" s="360">
        <v>0.5625</v>
      </c>
      <c r="H5268" s="344">
        <v>37.340000000000003</v>
      </c>
      <c r="I5268" s="360">
        <v>0.54039999999999999</v>
      </c>
      <c r="J5268" s="344">
        <v>34.78</v>
      </c>
      <c r="K5268" s="360">
        <v>0.5796</v>
      </c>
      <c r="L5268" s="344">
        <v>37.56</v>
      </c>
      <c r="M5268" s="360">
        <v>0.53669999999999995</v>
      </c>
      <c r="N5268" s="344">
        <v>36.549999999999997</v>
      </c>
      <c r="O5268" s="360">
        <v>0.55159999999999998</v>
      </c>
      <c r="P5268" s="344">
        <v>45.71</v>
      </c>
      <c r="Q5268" s="360">
        <v>0</v>
      </c>
      <c r="R5268" s="344">
        <v>38.07</v>
      </c>
    </row>
    <row r="5269" spans="1:18">
      <c r="A5269" s="296">
        <v>5213830</v>
      </c>
      <c r="B5269" s="343" t="s">
        <v>5303</v>
      </c>
      <c r="C5269" s="296" t="s">
        <v>1461</v>
      </c>
      <c r="D5269" s="344">
        <v>4.8899999999999997</v>
      </c>
      <c r="E5269" s="360">
        <v>0.62990000000000002</v>
      </c>
      <c r="F5269" s="344">
        <v>53.17</v>
      </c>
      <c r="G5269" s="360">
        <v>0.63800000000000001</v>
      </c>
      <c r="H5269" s="344">
        <v>55.03</v>
      </c>
      <c r="I5269" s="360">
        <v>0.6169</v>
      </c>
      <c r="J5269" s="344">
        <v>51.89</v>
      </c>
      <c r="K5269" s="360">
        <v>0.65369999999999995</v>
      </c>
      <c r="L5269" s="344">
        <v>55.29</v>
      </c>
      <c r="M5269" s="360">
        <v>0.61350000000000005</v>
      </c>
      <c r="N5269" s="344">
        <v>54.04</v>
      </c>
      <c r="O5269" s="360">
        <v>0.62770000000000004</v>
      </c>
      <c r="P5269" s="344">
        <v>69.209999999999994</v>
      </c>
      <c r="Q5269" s="360">
        <v>0</v>
      </c>
      <c r="R5269" s="344">
        <v>55.92</v>
      </c>
    </row>
    <row r="5270" spans="1:18">
      <c r="A5270" s="296">
        <v>5213831</v>
      </c>
      <c r="B5270" s="343" t="s">
        <v>5304</v>
      </c>
      <c r="C5270" s="296" t="s">
        <v>1461</v>
      </c>
      <c r="D5270" s="344">
        <v>63.4</v>
      </c>
      <c r="E5270" s="360">
        <v>0.74270000000000003</v>
      </c>
      <c r="F5270" s="344">
        <v>90.47</v>
      </c>
      <c r="G5270" s="360">
        <v>0.74919999999999998</v>
      </c>
      <c r="H5270" s="344">
        <v>92.63</v>
      </c>
      <c r="I5270" s="360">
        <v>0.73240000000000005</v>
      </c>
      <c r="J5270" s="344">
        <v>88.93</v>
      </c>
      <c r="K5270" s="360">
        <v>0.76219999999999999</v>
      </c>
      <c r="L5270" s="344">
        <v>92.93</v>
      </c>
      <c r="M5270" s="360">
        <v>0.72940000000000005</v>
      </c>
      <c r="N5270" s="344">
        <v>91.48</v>
      </c>
      <c r="O5270" s="360">
        <v>0.7409</v>
      </c>
      <c r="P5270" s="344">
        <v>121.13</v>
      </c>
      <c r="Q5270" s="360">
        <v>0</v>
      </c>
      <c r="R5270" s="344">
        <v>93.65</v>
      </c>
    </row>
    <row r="5271" spans="1:18">
      <c r="A5271" s="296">
        <v>5213849</v>
      </c>
      <c r="B5271" s="343" t="s">
        <v>5305</v>
      </c>
      <c r="C5271" s="296" t="s">
        <v>3221</v>
      </c>
      <c r="D5271" s="344">
        <v>3.44</v>
      </c>
      <c r="E5271" s="360">
        <v>0.81440000000000001</v>
      </c>
      <c r="F5271" s="344">
        <v>148.80000000000001</v>
      </c>
      <c r="G5271" s="360">
        <v>0.8196</v>
      </c>
      <c r="H5271" s="344">
        <v>151.36000000000001</v>
      </c>
      <c r="I5271" s="360">
        <v>0.80620000000000003</v>
      </c>
      <c r="J5271" s="344">
        <v>146.97999999999999</v>
      </c>
      <c r="K5271" s="360">
        <v>0.82979999999999998</v>
      </c>
      <c r="L5271" s="344">
        <v>151.72</v>
      </c>
      <c r="M5271" s="360">
        <v>0.80379999999999996</v>
      </c>
      <c r="N5271" s="344">
        <v>150.02000000000001</v>
      </c>
      <c r="O5271" s="360">
        <v>0.81299999999999994</v>
      </c>
      <c r="P5271" s="344">
        <v>202.84</v>
      </c>
      <c r="Q5271" s="360">
        <v>0</v>
      </c>
      <c r="R5271" s="344">
        <v>152.57</v>
      </c>
    </row>
    <row r="5272" spans="1:18">
      <c r="A5272" s="296">
        <v>5213636</v>
      </c>
      <c r="B5272" s="343" t="s">
        <v>5306</v>
      </c>
      <c r="C5272" s="296" t="s">
        <v>26</v>
      </c>
      <c r="D5272" s="344">
        <v>99655.47</v>
      </c>
      <c r="E5272" s="360">
        <v>0.88800000000000001</v>
      </c>
      <c r="F5272" s="344">
        <v>298.2</v>
      </c>
      <c r="G5272" s="360">
        <v>0.89129999999999998</v>
      </c>
      <c r="H5272" s="344">
        <v>301.27999999999997</v>
      </c>
      <c r="I5272" s="360">
        <v>0.88249999999999995</v>
      </c>
      <c r="J5272" s="344">
        <v>295.99</v>
      </c>
      <c r="K5272" s="360">
        <v>0.89800000000000002</v>
      </c>
      <c r="L5272" s="344">
        <v>301.70999999999998</v>
      </c>
      <c r="M5272" s="360">
        <v>0.88100000000000001</v>
      </c>
      <c r="N5272" s="344">
        <v>299.64</v>
      </c>
      <c r="O5272" s="360">
        <v>0.8871</v>
      </c>
      <c r="P5272" s="344">
        <v>413.81</v>
      </c>
      <c r="Q5272" s="360">
        <v>0</v>
      </c>
      <c r="R5272" s="344">
        <v>302.73</v>
      </c>
    </row>
    <row r="5273" spans="1:18">
      <c r="A5273" s="296">
        <v>5213642</v>
      </c>
      <c r="B5273" s="343" t="s">
        <v>5307</v>
      </c>
      <c r="C5273" s="296" t="s">
        <v>26</v>
      </c>
      <c r="D5273" s="344">
        <v>99655.47</v>
      </c>
      <c r="E5273" s="360">
        <v>0.22489999999999999</v>
      </c>
      <c r="F5273" s="344">
        <v>7.2</v>
      </c>
      <c r="G5273" s="360">
        <v>0.2306</v>
      </c>
      <c r="H5273" s="344">
        <v>7.72</v>
      </c>
      <c r="I5273" s="360">
        <v>0.21629999999999999</v>
      </c>
      <c r="J5273" s="344">
        <v>6.82</v>
      </c>
      <c r="K5273" s="360">
        <v>0.24340000000000001</v>
      </c>
      <c r="L5273" s="344">
        <v>7.81</v>
      </c>
      <c r="M5273" s="360">
        <v>0.21249999999999999</v>
      </c>
      <c r="N5273" s="344">
        <v>7.45</v>
      </c>
      <c r="O5273" s="360">
        <v>0.2228</v>
      </c>
      <c r="P5273" s="344">
        <v>8.36</v>
      </c>
      <c r="Q5273" s="360">
        <v>0</v>
      </c>
      <c r="R5273" s="344">
        <v>7.99</v>
      </c>
    </row>
    <row r="5274" spans="1:18">
      <c r="A5274" s="296">
        <v>5213757</v>
      </c>
      <c r="B5274" s="343" t="s">
        <v>5308</v>
      </c>
      <c r="C5274" s="296" t="s">
        <v>26</v>
      </c>
      <c r="D5274" s="344">
        <v>110491.88</v>
      </c>
      <c r="E5274" s="360">
        <v>0.19700000000000001</v>
      </c>
      <c r="F5274" s="344">
        <v>11.01</v>
      </c>
      <c r="G5274" s="360">
        <v>0.20250000000000001</v>
      </c>
      <c r="H5274" s="344">
        <v>11.86</v>
      </c>
      <c r="I5274" s="360">
        <v>0.18890000000000001</v>
      </c>
      <c r="J5274" s="344">
        <v>10.42</v>
      </c>
      <c r="K5274" s="360">
        <v>0.214</v>
      </c>
      <c r="L5274" s="344">
        <v>11.98</v>
      </c>
      <c r="M5274" s="360">
        <v>0.18609999999999999</v>
      </c>
      <c r="N5274" s="344">
        <v>11.41</v>
      </c>
      <c r="O5274" s="360">
        <v>0.19539999999999999</v>
      </c>
      <c r="P5274" s="344">
        <v>12.71</v>
      </c>
      <c r="Q5274" s="360">
        <v>0</v>
      </c>
      <c r="R5274" s="344">
        <v>12.26</v>
      </c>
    </row>
    <row r="5275" spans="1:18">
      <c r="A5275" s="296">
        <v>5213763</v>
      </c>
      <c r="B5275" s="343" t="s">
        <v>5309</v>
      </c>
      <c r="C5275" s="296" t="s">
        <v>26</v>
      </c>
      <c r="D5275" s="344">
        <v>110491.88</v>
      </c>
      <c r="E5275" s="360">
        <v>0.25509999999999999</v>
      </c>
      <c r="F5275" s="344">
        <v>8.52</v>
      </c>
      <c r="G5275" s="360">
        <v>0.26169999999999999</v>
      </c>
      <c r="H5275" s="344">
        <v>9.1300000000000008</v>
      </c>
      <c r="I5275" s="360">
        <v>0.24529999999999999</v>
      </c>
      <c r="J5275" s="344">
        <v>8.09</v>
      </c>
      <c r="K5275" s="360">
        <v>0.27560000000000001</v>
      </c>
      <c r="L5275" s="344">
        <v>9.2100000000000009</v>
      </c>
      <c r="M5275" s="360">
        <v>0.24210000000000001</v>
      </c>
      <c r="N5275" s="344">
        <v>8.8000000000000007</v>
      </c>
      <c r="O5275" s="360">
        <v>0.25340000000000001</v>
      </c>
      <c r="P5275" s="344">
        <v>10</v>
      </c>
      <c r="Q5275" s="360">
        <v>0</v>
      </c>
      <c r="R5275" s="344">
        <v>9.42</v>
      </c>
    </row>
    <row r="5276" spans="1:18">
      <c r="A5276" s="296">
        <v>5213815</v>
      </c>
      <c r="B5276" s="343" t="s">
        <v>5310</v>
      </c>
      <c r="C5276" s="296" t="s">
        <v>26</v>
      </c>
      <c r="D5276" s="344">
        <v>121328.3</v>
      </c>
      <c r="E5276" s="360">
        <v>0.14030000000000001</v>
      </c>
      <c r="F5276" s="344">
        <v>15.44</v>
      </c>
      <c r="G5276" s="360">
        <v>0.1444</v>
      </c>
      <c r="H5276" s="344">
        <v>16.72</v>
      </c>
      <c r="I5276" s="360">
        <v>0.1346</v>
      </c>
      <c r="J5276" s="344">
        <v>14.54</v>
      </c>
      <c r="K5276" s="360">
        <v>0.15340000000000001</v>
      </c>
      <c r="L5276" s="344">
        <v>16.89</v>
      </c>
      <c r="M5276" s="360">
        <v>0.13200000000000001</v>
      </c>
      <c r="N5276" s="344">
        <v>16.03</v>
      </c>
      <c r="O5276" s="360">
        <v>0.1391</v>
      </c>
      <c r="P5276" s="344">
        <v>17.510000000000002</v>
      </c>
      <c r="Q5276" s="360">
        <v>0</v>
      </c>
      <c r="R5276" s="344">
        <v>17.309999999999999</v>
      </c>
    </row>
    <row r="5277" spans="1:18">
      <c r="A5277" s="296">
        <v>5213821</v>
      </c>
      <c r="B5277" s="343" t="s">
        <v>5311</v>
      </c>
      <c r="C5277" s="296" t="s">
        <v>26</v>
      </c>
      <c r="D5277" s="344">
        <v>121328.3</v>
      </c>
      <c r="E5277" s="360">
        <v>0.2346</v>
      </c>
      <c r="F5277" s="344">
        <v>14.12</v>
      </c>
      <c r="G5277" s="360">
        <v>0.24079999999999999</v>
      </c>
      <c r="H5277" s="344">
        <v>15.15</v>
      </c>
      <c r="I5277" s="360">
        <v>0.22570000000000001</v>
      </c>
      <c r="J5277" s="344">
        <v>13.39</v>
      </c>
      <c r="K5277" s="360">
        <v>0.25390000000000001</v>
      </c>
      <c r="L5277" s="344">
        <v>15.29</v>
      </c>
      <c r="M5277" s="360">
        <v>0.22239999999999999</v>
      </c>
      <c r="N5277" s="344">
        <v>14.59</v>
      </c>
      <c r="O5277" s="360">
        <v>0.23300000000000001</v>
      </c>
      <c r="P5277" s="344">
        <v>16.46</v>
      </c>
      <c r="Q5277" s="360">
        <v>0</v>
      </c>
      <c r="R5277" s="344">
        <v>15.65</v>
      </c>
    </row>
    <row r="5278" spans="1:18">
      <c r="A5278" s="296">
        <v>5213630</v>
      </c>
      <c r="B5278" s="343" t="s">
        <v>5312</v>
      </c>
      <c r="C5278" s="296" t="s">
        <v>26</v>
      </c>
      <c r="D5278" s="344">
        <v>61973.82</v>
      </c>
      <c r="E5278" s="360">
        <v>0.33169999999999999</v>
      </c>
      <c r="F5278" s="344">
        <v>10.01</v>
      </c>
      <c r="G5278" s="360">
        <v>0.3397</v>
      </c>
      <c r="H5278" s="344">
        <v>10.66</v>
      </c>
      <c r="I5278" s="360">
        <v>0.31990000000000002</v>
      </c>
      <c r="J5278" s="344">
        <v>9.56</v>
      </c>
      <c r="K5278" s="360">
        <v>0.35560000000000003</v>
      </c>
      <c r="L5278" s="344">
        <v>10.74</v>
      </c>
      <c r="M5278" s="360">
        <v>0.31659999999999999</v>
      </c>
      <c r="N5278" s="344">
        <v>10.31</v>
      </c>
      <c r="O5278" s="360">
        <v>0.32979999999999998</v>
      </c>
      <c r="P5278" s="344">
        <v>12.01</v>
      </c>
      <c r="Q5278" s="360">
        <v>0</v>
      </c>
      <c r="R5278" s="344">
        <v>10.95</v>
      </c>
    </row>
    <row r="5279" spans="1:18">
      <c r="A5279" s="296">
        <v>5213584</v>
      </c>
      <c r="B5279" s="343" t="s">
        <v>5313</v>
      </c>
      <c r="C5279" s="296" t="s">
        <v>26</v>
      </c>
      <c r="D5279" s="344">
        <v>61973.82</v>
      </c>
      <c r="E5279" s="360">
        <v>0.36359999999999998</v>
      </c>
      <c r="F5279" s="344">
        <v>20.56</v>
      </c>
      <c r="G5279" s="360">
        <v>0.37159999999999999</v>
      </c>
      <c r="H5279" s="344">
        <v>21.8</v>
      </c>
      <c r="I5279" s="360">
        <v>0.35139999999999999</v>
      </c>
      <c r="J5279" s="344">
        <v>19.690000000000001</v>
      </c>
      <c r="K5279" s="360">
        <v>0.38800000000000001</v>
      </c>
      <c r="L5279" s="344">
        <v>21.98</v>
      </c>
      <c r="M5279" s="360">
        <v>0.34760000000000002</v>
      </c>
      <c r="N5279" s="344">
        <v>21.15</v>
      </c>
      <c r="O5279" s="360">
        <v>0.36120000000000002</v>
      </c>
      <c r="P5279" s="344">
        <v>24.9</v>
      </c>
      <c r="Q5279" s="360">
        <v>0</v>
      </c>
      <c r="R5279" s="344">
        <v>22.4</v>
      </c>
    </row>
    <row r="5280" spans="1:18">
      <c r="A5280" s="296">
        <v>5213711</v>
      </c>
      <c r="B5280" s="343" t="s">
        <v>5314</v>
      </c>
      <c r="C5280" s="296" t="s">
        <v>26</v>
      </c>
      <c r="D5280" s="344">
        <v>66039.520000000004</v>
      </c>
      <c r="E5280" s="360">
        <v>0.51339999999999997</v>
      </c>
      <c r="F5280" s="344">
        <v>14.63</v>
      </c>
      <c r="G5280" s="360">
        <v>0.5222</v>
      </c>
      <c r="H5280" s="344">
        <v>15.3</v>
      </c>
      <c r="I5280" s="360">
        <v>0.5</v>
      </c>
      <c r="J5280" s="344">
        <v>14.16</v>
      </c>
      <c r="K5280" s="360">
        <v>0.53949999999999998</v>
      </c>
      <c r="L5280" s="344">
        <v>15.4</v>
      </c>
      <c r="M5280" s="360">
        <v>0.49609999999999999</v>
      </c>
      <c r="N5280" s="344">
        <v>14.94</v>
      </c>
      <c r="O5280" s="360">
        <v>0.51139999999999997</v>
      </c>
      <c r="P5280" s="344">
        <v>18.48</v>
      </c>
      <c r="Q5280" s="360">
        <v>0</v>
      </c>
      <c r="R5280" s="344">
        <v>15.62</v>
      </c>
    </row>
    <row r="5281" spans="1:18">
      <c r="A5281" s="296">
        <v>5213734</v>
      </c>
      <c r="B5281" s="343" t="s">
        <v>5315</v>
      </c>
      <c r="C5281" s="296" t="s">
        <v>26</v>
      </c>
      <c r="D5281" s="344">
        <v>66039.520000000004</v>
      </c>
      <c r="E5281" s="360">
        <v>0.43840000000000001</v>
      </c>
      <c r="F5281" s="344">
        <v>28.35</v>
      </c>
      <c r="G5281" s="360">
        <v>0.44690000000000002</v>
      </c>
      <c r="H5281" s="344">
        <v>29.85</v>
      </c>
      <c r="I5281" s="360">
        <v>0.42509999999999998</v>
      </c>
      <c r="J5281" s="344">
        <v>27.29</v>
      </c>
      <c r="K5281" s="360">
        <v>0.46429999999999999</v>
      </c>
      <c r="L5281" s="344">
        <v>30.07</v>
      </c>
      <c r="M5281" s="360">
        <v>0.4214</v>
      </c>
      <c r="N5281" s="344">
        <v>29.06</v>
      </c>
      <c r="O5281" s="360">
        <v>0.436</v>
      </c>
      <c r="P5281" s="344">
        <v>35.049999999999997</v>
      </c>
      <c r="Q5281" s="360">
        <v>0</v>
      </c>
      <c r="R5281" s="344">
        <v>30.58</v>
      </c>
    </row>
    <row r="5282" spans="1:18">
      <c r="A5282" s="296">
        <v>5213769</v>
      </c>
      <c r="B5282" s="343" t="s">
        <v>5316</v>
      </c>
      <c r="C5282" s="296" t="s">
        <v>26</v>
      </c>
      <c r="D5282" s="344">
        <v>72660.62</v>
      </c>
      <c r="E5282" s="360">
        <v>0.50780000000000003</v>
      </c>
      <c r="F5282" s="344">
        <v>39.81</v>
      </c>
      <c r="G5282" s="360">
        <v>0.51649999999999996</v>
      </c>
      <c r="H5282" s="344">
        <v>41.67</v>
      </c>
      <c r="I5282" s="360">
        <v>0.49409999999999998</v>
      </c>
      <c r="J5282" s="344">
        <v>38.53</v>
      </c>
      <c r="K5282" s="360">
        <v>0.53359999999999996</v>
      </c>
      <c r="L5282" s="344">
        <v>41.93</v>
      </c>
      <c r="M5282" s="360">
        <v>0.49030000000000001</v>
      </c>
      <c r="N5282" s="344">
        <v>40.68</v>
      </c>
      <c r="O5282" s="360">
        <v>0.50539999999999996</v>
      </c>
      <c r="P5282" s="344">
        <v>50.17</v>
      </c>
      <c r="Q5282" s="360">
        <v>0</v>
      </c>
      <c r="R5282" s="344">
        <v>42.56</v>
      </c>
    </row>
    <row r="5283" spans="1:18">
      <c r="A5283" s="296">
        <v>5213792</v>
      </c>
      <c r="B5283" s="343" t="s">
        <v>5317</v>
      </c>
      <c r="C5283" s="296" t="s">
        <v>26</v>
      </c>
      <c r="D5283" s="344">
        <v>72660.62</v>
      </c>
      <c r="E5283" s="360">
        <v>0.71750000000000003</v>
      </c>
      <c r="F5283" s="344">
        <v>82.32</v>
      </c>
      <c r="G5283" s="360">
        <v>0.72440000000000004</v>
      </c>
      <c r="H5283" s="344">
        <v>84.48</v>
      </c>
      <c r="I5283" s="360">
        <v>0.70660000000000001</v>
      </c>
      <c r="J5283" s="344">
        <v>80.78</v>
      </c>
      <c r="K5283" s="360">
        <v>0.73819999999999997</v>
      </c>
      <c r="L5283" s="344">
        <v>84.78</v>
      </c>
      <c r="M5283" s="360">
        <v>0.70330000000000004</v>
      </c>
      <c r="N5283" s="344">
        <v>83.33</v>
      </c>
      <c r="O5283" s="360">
        <v>0.71560000000000001</v>
      </c>
      <c r="P5283" s="344">
        <v>109.52</v>
      </c>
      <c r="Q5283" s="360">
        <v>0</v>
      </c>
      <c r="R5283" s="344">
        <v>85.5</v>
      </c>
    </row>
    <row r="5284" spans="1:18">
      <c r="A5284" s="296">
        <v>5213844</v>
      </c>
      <c r="B5284" s="343" t="s">
        <v>5318</v>
      </c>
      <c r="C5284" s="296" t="s">
        <v>3221</v>
      </c>
      <c r="D5284" s="344">
        <v>3.44</v>
      </c>
      <c r="E5284" s="360">
        <v>0.73170000000000002</v>
      </c>
      <c r="F5284" s="344">
        <v>102.61</v>
      </c>
      <c r="G5284" s="360">
        <v>0.73839999999999995</v>
      </c>
      <c r="H5284" s="344">
        <v>105.17</v>
      </c>
      <c r="I5284" s="360">
        <v>0.72109999999999996</v>
      </c>
      <c r="J5284" s="344">
        <v>100.79</v>
      </c>
      <c r="K5284" s="360">
        <v>0.75180000000000002</v>
      </c>
      <c r="L5284" s="344">
        <v>105.53</v>
      </c>
      <c r="M5284" s="360">
        <v>0.71799999999999997</v>
      </c>
      <c r="N5284" s="344">
        <v>103.83</v>
      </c>
      <c r="O5284" s="360">
        <v>0.7298</v>
      </c>
      <c r="P5284" s="344">
        <v>137.02000000000001</v>
      </c>
      <c r="Q5284" s="360">
        <v>0</v>
      </c>
      <c r="R5284" s="344">
        <v>106.38</v>
      </c>
    </row>
    <row r="5285" spans="1:18">
      <c r="A5285" s="296">
        <v>5213869</v>
      </c>
      <c r="B5285" s="343" t="s">
        <v>5319</v>
      </c>
      <c r="C5285" s="296" t="s">
        <v>26</v>
      </c>
      <c r="D5285" s="344">
        <v>2410.2199999999998</v>
      </c>
      <c r="E5285" s="360">
        <v>0.77690000000000003</v>
      </c>
      <c r="F5285" s="344">
        <v>99.39</v>
      </c>
      <c r="G5285" s="360">
        <v>0.78290000000000004</v>
      </c>
      <c r="H5285" s="344">
        <v>101.46</v>
      </c>
      <c r="I5285" s="360">
        <v>0.76749999999999996</v>
      </c>
      <c r="J5285" s="344">
        <v>97.94</v>
      </c>
      <c r="K5285" s="360">
        <v>0.79449999999999998</v>
      </c>
      <c r="L5285" s="344">
        <v>101.75</v>
      </c>
      <c r="M5285" s="360">
        <v>0.76470000000000005</v>
      </c>
      <c r="N5285" s="344">
        <v>100.37</v>
      </c>
      <c r="O5285" s="360">
        <v>0.7752</v>
      </c>
      <c r="P5285" s="344">
        <v>134.25</v>
      </c>
      <c r="Q5285" s="360">
        <v>0</v>
      </c>
      <c r="R5285" s="344">
        <v>102.43</v>
      </c>
    </row>
    <row r="5286" spans="1:18">
      <c r="A5286" s="296">
        <v>5213870</v>
      </c>
      <c r="B5286" s="343" t="s">
        <v>5320</v>
      </c>
      <c r="C5286" s="296" t="s">
        <v>26</v>
      </c>
      <c r="D5286" s="344">
        <v>3306.66</v>
      </c>
      <c r="E5286" s="360">
        <v>0.35360000000000003</v>
      </c>
      <c r="F5286" s="344">
        <v>5.77</v>
      </c>
      <c r="G5286" s="360">
        <v>0.36220000000000002</v>
      </c>
      <c r="H5286" s="344">
        <v>6.14</v>
      </c>
      <c r="I5286" s="360">
        <v>0.34039999999999998</v>
      </c>
      <c r="J5286" s="344">
        <v>5.52</v>
      </c>
      <c r="K5286" s="360">
        <v>0.37859999999999999</v>
      </c>
      <c r="L5286" s="344">
        <v>6.18</v>
      </c>
      <c r="M5286" s="360">
        <v>0.3382</v>
      </c>
      <c r="N5286" s="344">
        <v>5.94</v>
      </c>
      <c r="O5286" s="360">
        <v>0.35189999999999999</v>
      </c>
      <c r="P5286" s="344">
        <v>6.99</v>
      </c>
      <c r="Q5286" s="360">
        <v>0</v>
      </c>
      <c r="R5286" s="344">
        <v>6.31</v>
      </c>
    </row>
    <row r="5287" spans="1:18">
      <c r="A5287" s="296">
        <v>5213871</v>
      </c>
      <c r="B5287" s="343" t="s">
        <v>5321</v>
      </c>
      <c r="C5287" s="296" t="s">
        <v>26</v>
      </c>
      <c r="D5287" s="344">
        <v>3388.29</v>
      </c>
      <c r="E5287" s="360">
        <v>0.23960000000000001</v>
      </c>
      <c r="F5287" s="344">
        <v>7.76</v>
      </c>
      <c r="G5287" s="360">
        <v>0.24610000000000001</v>
      </c>
      <c r="H5287" s="344">
        <v>8.33</v>
      </c>
      <c r="I5287" s="360">
        <v>0.23050000000000001</v>
      </c>
      <c r="J5287" s="344">
        <v>7.37</v>
      </c>
      <c r="K5287" s="360">
        <v>0.25919999999999999</v>
      </c>
      <c r="L5287" s="344">
        <v>8.41</v>
      </c>
      <c r="M5287" s="360">
        <v>0.2271</v>
      </c>
      <c r="N5287" s="344">
        <v>8.0299999999999994</v>
      </c>
      <c r="O5287" s="360">
        <v>0.2379</v>
      </c>
      <c r="P5287" s="344">
        <v>9.07</v>
      </c>
      <c r="Q5287" s="360">
        <v>0</v>
      </c>
      <c r="R5287" s="344">
        <v>8.59</v>
      </c>
    </row>
    <row r="5288" spans="1:18">
      <c r="A5288" s="296">
        <v>5213872</v>
      </c>
      <c r="B5288" s="343" t="s">
        <v>5322</v>
      </c>
      <c r="C5288" s="296" t="s">
        <v>26</v>
      </c>
      <c r="D5288" s="344">
        <v>5352.79</v>
      </c>
      <c r="E5288" s="360">
        <v>0.30559999999999998</v>
      </c>
      <c r="F5288" s="344">
        <v>6.1</v>
      </c>
      <c r="G5288" s="360">
        <v>0.31309999999999999</v>
      </c>
      <c r="H5288" s="344">
        <v>6.5</v>
      </c>
      <c r="I5288" s="360">
        <v>0.29380000000000001</v>
      </c>
      <c r="J5288" s="344">
        <v>5.81</v>
      </c>
      <c r="K5288" s="360">
        <v>0.32869999999999999</v>
      </c>
      <c r="L5288" s="344">
        <v>6.55</v>
      </c>
      <c r="M5288" s="360">
        <v>0.29160000000000003</v>
      </c>
      <c r="N5288" s="344">
        <v>6.28</v>
      </c>
      <c r="O5288" s="360">
        <v>0.30409999999999998</v>
      </c>
      <c r="P5288" s="344">
        <v>7.26</v>
      </c>
      <c r="Q5288" s="360">
        <v>0</v>
      </c>
      <c r="R5288" s="344">
        <v>6.7</v>
      </c>
    </row>
    <row r="5289" spans="1:18">
      <c r="A5289" s="296">
        <v>5213867</v>
      </c>
      <c r="B5289" s="343" t="s">
        <v>5323</v>
      </c>
      <c r="C5289" s="296" t="s">
        <v>26</v>
      </c>
      <c r="D5289" s="344">
        <v>567.51</v>
      </c>
      <c r="E5289" s="360">
        <v>0.17349999999999999</v>
      </c>
      <c r="F5289" s="344">
        <v>10.71</v>
      </c>
      <c r="G5289" s="360">
        <v>0.17829999999999999</v>
      </c>
      <c r="H5289" s="344">
        <v>11.56</v>
      </c>
      <c r="I5289" s="360">
        <v>0.1661</v>
      </c>
      <c r="J5289" s="344">
        <v>10.119999999999999</v>
      </c>
      <c r="K5289" s="360">
        <v>0.18870000000000001</v>
      </c>
      <c r="L5289" s="344">
        <v>11.67</v>
      </c>
      <c r="M5289" s="360">
        <v>0.16370000000000001</v>
      </c>
      <c r="N5289" s="344">
        <v>11.11</v>
      </c>
      <c r="O5289" s="360">
        <v>0.1719</v>
      </c>
      <c r="P5289" s="344">
        <v>12.26</v>
      </c>
      <c r="Q5289" s="360">
        <v>0</v>
      </c>
      <c r="R5289" s="344">
        <v>11.96</v>
      </c>
    </row>
    <row r="5290" spans="1:18">
      <c r="A5290" s="296">
        <v>5213863</v>
      </c>
      <c r="B5290" s="343" t="s">
        <v>5324</v>
      </c>
      <c r="C5290" s="296" t="s">
        <v>26</v>
      </c>
      <c r="D5290" s="344">
        <v>454.16</v>
      </c>
      <c r="E5290" s="360">
        <v>0.31640000000000001</v>
      </c>
      <c r="F5290" s="344">
        <v>10.56</v>
      </c>
      <c r="G5290" s="360">
        <v>0.32390000000000002</v>
      </c>
      <c r="H5290" s="344">
        <v>11.25</v>
      </c>
      <c r="I5290" s="360">
        <v>0.3049</v>
      </c>
      <c r="J5290" s="344">
        <v>10.08</v>
      </c>
      <c r="K5290" s="360">
        <v>0.33929999999999999</v>
      </c>
      <c r="L5290" s="344">
        <v>11.34</v>
      </c>
      <c r="M5290" s="360">
        <v>0.30159999999999998</v>
      </c>
      <c r="N5290" s="344">
        <v>10.88</v>
      </c>
      <c r="O5290" s="360">
        <v>0.31430000000000002</v>
      </c>
      <c r="P5290" s="344">
        <v>12.62</v>
      </c>
      <c r="Q5290" s="360">
        <v>0</v>
      </c>
      <c r="R5290" s="344">
        <v>11.57</v>
      </c>
    </row>
    <row r="5291" spans="1:18">
      <c r="A5291" s="296">
        <v>5213864</v>
      </c>
      <c r="B5291" s="343" t="s">
        <v>5325</v>
      </c>
      <c r="C5291" s="296" t="s">
        <v>26</v>
      </c>
      <c r="D5291" s="344">
        <v>483.53</v>
      </c>
      <c r="E5291" s="360">
        <v>0.42859999999999998</v>
      </c>
      <c r="F5291" s="344">
        <v>7.83</v>
      </c>
      <c r="G5291" s="360">
        <v>0.43680000000000002</v>
      </c>
      <c r="H5291" s="344">
        <v>8.25</v>
      </c>
      <c r="I5291" s="360">
        <v>0.41449999999999998</v>
      </c>
      <c r="J5291" s="344">
        <v>7.52</v>
      </c>
      <c r="K5291" s="360">
        <v>0.45479999999999998</v>
      </c>
      <c r="L5291" s="344">
        <v>8.31</v>
      </c>
      <c r="M5291" s="360">
        <v>0.41160000000000002</v>
      </c>
      <c r="N5291" s="344">
        <v>8.02</v>
      </c>
      <c r="O5291" s="360">
        <v>0.4264</v>
      </c>
      <c r="P5291" s="344">
        <v>9.64</v>
      </c>
      <c r="Q5291" s="360">
        <v>0</v>
      </c>
      <c r="R5291" s="344">
        <v>8.4499999999999993</v>
      </c>
    </row>
    <row r="5292" spans="1:18">
      <c r="A5292" s="296">
        <v>5213865</v>
      </c>
      <c r="B5292" s="343" t="s">
        <v>5326</v>
      </c>
      <c r="C5292" s="296" t="s">
        <v>26</v>
      </c>
      <c r="D5292" s="344">
        <v>513.09</v>
      </c>
      <c r="E5292" s="360">
        <v>0.52200000000000002</v>
      </c>
      <c r="F5292" s="344">
        <v>18.329999999999998</v>
      </c>
      <c r="G5292" s="360">
        <v>0.53029999999999999</v>
      </c>
      <c r="H5292" s="344">
        <v>19.16</v>
      </c>
      <c r="I5292" s="360">
        <v>0.50780000000000003</v>
      </c>
      <c r="J5292" s="344">
        <v>17.739999999999998</v>
      </c>
      <c r="K5292" s="360">
        <v>0.54790000000000005</v>
      </c>
      <c r="L5292" s="344">
        <v>19.27</v>
      </c>
      <c r="M5292" s="360">
        <v>0.50439999999999996</v>
      </c>
      <c r="N5292" s="344">
        <v>18.72</v>
      </c>
      <c r="O5292" s="360">
        <v>0.51919999999999999</v>
      </c>
      <c r="P5292" s="344">
        <v>23.19</v>
      </c>
      <c r="Q5292" s="360">
        <v>0</v>
      </c>
      <c r="R5292" s="344">
        <v>19.559999999999999</v>
      </c>
    </row>
    <row r="5293" spans="1:18">
      <c r="A5293" s="296">
        <v>5213866</v>
      </c>
      <c r="B5293" s="343" t="s">
        <v>5327</v>
      </c>
      <c r="C5293" s="296" t="s">
        <v>26</v>
      </c>
      <c r="D5293" s="344">
        <v>579.19000000000005</v>
      </c>
      <c r="E5293" s="360">
        <v>0.66849999999999998</v>
      </c>
      <c r="F5293" s="344">
        <v>14.37</v>
      </c>
      <c r="G5293" s="360">
        <v>0.6764</v>
      </c>
      <c r="H5293" s="344">
        <v>14.83</v>
      </c>
      <c r="I5293" s="360">
        <v>0.65539999999999998</v>
      </c>
      <c r="J5293" s="344">
        <v>14.06</v>
      </c>
      <c r="K5293" s="360">
        <v>0.69130000000000003</v>
      </c>
      <c r="L5293" s="344">
        <v>14.88</v>
      </c>
      <c r="M5293" s="360">
        <v>0.6532</v>
      </c>
      <c r="N5293" s="344">
        <v>14.58</v>
      </c>
      <c r="O5293" s="360">
        <v>0.66669999999999996</v>
      </c>
      <c r="P5293" s="344">
        <v>18.91</v>
      </c>
      <c r="Q5293" s="360">
        <v>0</v>
      </c>
      <c r="R5293" s="344">
        <v>15.04</v>
      </c>
    </row>
    <row r="5294" spans="1:18">
      <c r="A5294" s="296">
        <v>5213855</v>
      </c>
      <c r="B5294" s="343" t="s">
        <v>5328</v>
      </c>
      <c r="C5294" s="296" t="s">
        <v>26</v>
      </c>
      <c r="D5294" s="344">
        <v>408.28</v>
      </c>
      <c r="E5294" s="360">
        <v>0.52170000000000005</v>
      </c>
      <c r="F5294" s="344">
        <v>22.23</v>
      </c>
      <c r="G5294" s="360">
        <v>0.53039999999999998</v>
      </c>
      <c r="H5294" s="344">
        <v>23.25</v>
      </c>
      <c r="I5294" s="360">
        <v>0.50749999999999995</v>
      </c>
      <c r="J5294" s="344">
        <v>21.53</v>
      </c>
      <c r="K5294" s="360">
        <v>0.54759999999999998</v>
      </c>
      <c r="L5294" s="344">
        <v>23.38</v>
      </c>
      <c r="M5294" s="360">
        <v>0.50429999999999997</v>
      </c>
      <c r="N5294" s="344">
        <v>22.71</v>
      </c>
      <c r="O5294" s="360">
        <v>0.51919999999999999</v>
      </c>
      <c r="P5294" s="344">
        <v>28.14</v>
      </c>
      <c r="Q5294" s="360">
        <v>0</v>
      </c>
      <c r="R5294" s="344">
        <v>23.72</v>
      </c>
    </row>
    <row r="5295" spans="1:18">
      <c r="A5295" s="296">
        <v>5213856</v>
      </c>
      <c r="B5295" s="343" t="s">
        <v>5329</v>
      </c>
      <c r="C5295" s="296" t="s">
        <v>26</v>
      </c>
      <c r="D5295" s="344">
        <v>423.44</v>
      </c>
      <c r="E5295" s="360">
        <v>0.59870000000000001</v>
      </c>
      <c r="F5295" s="344">
        <v>32.64</v>
      </c>
      <c r="G5295" s="360">
        <v>0.6069</v>
      </c>
      <c r="H5295" s="344">
        <v>33.880000000000003</v>
      </c>
      <c r="I5295" s="360">
        <v>0.58530000000000004</v>
      </c>
      <c r="J5295" s="344">
        <v>31.77</v>
      </c>
      <c r="K5295" s="360">
        <v>0.62350000000000005</v>
      </c>
      <c r="L5295" s="344">
        <v>34.06</v>
      </c>
      <c r="M5295" s="360">
        <v>0.58160000000000001</v>
      </c>
      <c r="N5295" s="344">
        <v>33.22</v>
      </c>
      <c r="O5295" s="360">
        <v>0.59630000000000005</v>
      </c>
      <c r="P5295" s="344">
        <v>42.15</v>
      </c>
      <c r="Q5295" s="360">
        <v>0</v>
      </c>
      <c r="R5295" s="344">
        <v>34.47</v>
      </c>
    </row>
    <row r="5296" spans="1:18">
      <c r="A5296" s="296">
        <v>5213857</v>
      </c>
      <c r="B5296" s="343" t="s">
        <v>5330</v>
      </c>
      <c r="C5296" s="296" t="s">
        <v>26</v>
      </c>
      <c r="D5296" s="344">
        <v>437.94</v>
      </c>
      <c r="E5296" s="360">
        <v>0.70140000000000002</v>
      </c>
      <c r="F5296" s="344">
        <v>51.84</v>
      </c>
      <c r="G5296" s="360">
        <v>0.70850000000000002</v>
      </c>
      <c r="H5296" s="344">
        <v>53.28</v>
      </c>
      <c r="I5296" s="360">
        <v>0.68989999999999996</v>
      </c>
      <c r="J5296" s="344">
        <v>50.82</v>
      </c>
      <c r="K5296" s="360">
        <v>0.72270000000000001</v>
      </c>
      <c r="L5296" s="344">
        <v>53.49</v>
      </c>
      <c r="M5296" s="360">
        <v>0.68669999999999998</v>
      </c>
      <c r="N5296" s="344">
        <v>52.53</v>
      </c>
      <c r="O5296" s="360">
        <v>0.69920000000000004</v>
      </c>
      <c r="P5296" s="344">
        <v>68.709999999999994</v>
      </c>
      <c r="Q5296" s="360">
        <v>0</v>
      </c>
      <c r="R5296" s="344">
        <v>53.95</v>
      </c>
    </row>
    <row r="5297" spans="1:18">
      <c r="A5297" s="296">
        <v>5213858</v>
      </c>
      <c r="B5297" s="343" t="s">
        <v>5331</v>
      </c>
      <c r="C5297" s="296" t="s">
        <v>26</v>
      </c>
      <c r="D5297" s="344">
        <v>453.3</v>
      </c>
      <c r="E5297" s="360">
        <v>0.76449999999999996</v>
      </c>
      <c r="F5297" s="344">
        <v>78.010000000000005</v>
      </c>
      <c r="G5297" s="360">
        <v>0.77070000000000005</v>
      </c>
      <c r="H5297" s="344">
        <v>79.709999999999994</v>
      </c>
      <c r="I5297" s="360">
        <v>0.75470000000000004</v>
      </c>
      <c r="J5297" s="344">
        <v>76.8</v>
      </c>
      <c r="K5297" s="360">
        <v>0.78280000000000005</v>
      </c>
      <c r="L5297" s="344">
        <v>79.97</v>
      </c>
      <c r="M5297" s="360">
        <v>0.75180000000000002</v>
      </c>
      <c r="N5297" s="344">
        <v>78.81</v>
      </c>
      <c r="O5297" s="360">
        <v>0.76280000000000003</v>
      </c>
      <c r="P5297" s="344">
        <v>105.03</v>
      </c>
      <c r="Q5297" s="360">
        <v>0</v>
      </c>
      <c r="R5297" s="344">
        <v>80.510000000000005</v>
      </c>
    </row>
    <row r="5298" spans="1:18">
      <c r="A5298" s="296">
        <v>5213859</v>
      </c>
      <c r="B5298" s="343" t="s">
        <v>5332</v>
      </c>
      <c r="C5298" s="296" t="s">
        <v>26</v>
      </c>
      <c r="D5298" s="344">
        <v>448.89</v>
      </c>
      <c r="E5298" s="360">
        <v>0.86629999999999996</v>
      </c>
      <c r="F5298" s="344">
        <v>138.54</v>
      </c>
      <c r="G5298" s="360">
        <v>0.87019999999999997</v>
      </c>
      <c r="H5298" s="344">
        <v>140.25</v>
      </c>
      <c r="I5298" s="360">
        <v>0.8599</v>
      </c>
      <c r="J5298" s="344">
        <v>137.33000000000001</v>
      </c>
      <c r="K5298" s="360">
        <v>0.87790000000000001</v>
      </c>
      <c r="L5298" s="344">
        <v>140.5</v>
      </c>
      <c r="M5298" s="360">
        <v>0.85809999999999997</v>
      </c>
      <c r="N5298" s="344">
        <v>139.34</v>
      </c>
      <c r="O5298" s="360">
        <v>0.86519999999999997</v>
      </c>
      <c r="P5298" s="344">
        <v>191.27</v>
      </c>
      <c r="Q5298" s="360">
        <v>0</v>
      </c>
      <c r="R5298" s="344">
        <v>141.06</v>
      </c>
    </row>
    <row r="5299" spans="1:18">
      <c r="A5299" s="296">
        <v>5213860</v>
      </c>
      <c r="B5299" s="343" t="s">
        <v>5333</v>
      </c>
      <c r="C5299" s="296" t="s">
        <v>26</v>
      </c>
      <c r="D5299" s="344">
        <v>463.98</v>
      </c>
      <c r="E5299" s="360">
        <v>0.90549999999999997</v>
      </c>
      <c r="F5299" s="344">
        <v>268.13</v>
      </c>
      <c r="G5299" s="360">
        <v>0.90849999999999997</v>
      </c>
      <c r="H5299" s="344">
        <v>270.47000000000003</v>
      </c>
      <c r="I5299" s="360">
        <v>0.90090000000000003</v>
      </c>
      <c r="J5299" s="344">
        <v>266.47000000000003</v>
      </c>
      <c r="K5299" s="360">
        <v>0.91410000000000002</v>
      </c>
      <c r="L5299" s="344">
        <v>270.8</v>
      </c>
      <c r="M5299" s="360">
        <v>0.89949999999999997</v>
      </c>
      <c r="N5299" s="344">
        <v>269.24</v>
      </c>
      <c r="O5299" s="360">
        <v>0.90469999999999995</v>
      </c>
      <c r="P5299" s="344">
        <v>373.66</v>
      </c>
      <c r="Q5299" s="360">
        <v>0</v>
      </c>
      <c r="R5299" s="344">
        <v>271.58999999999997</v>
      </c>
    </row>
    <row r="5300" spans="1:18">
      <c r="A5300" s="296">
        <v>5213861</v>
      </c>
      <c r="B5300" s="343" t="s">
        <v>5334</v>
      </c>
      <c r="C5300" s="296" t="s">
        <v>26</v>
      </c>
      <c r="D5300" s="344">
        <v>492.21</v>
      </c>
      <c r="E5300" s="360">
        <v>0.43340000000000001</v>
      </c>
      <c r="F5300" s="344">
        <v>20.54</v>
      </c>
      <c r="G5300" s="360">
        <v>0.44209999999999999</v>
      </c>
      <c r="H5300" s="344">
        <v>21.66</v>
      </c>
      <c r="I5300" s="360">
        <v>0.42009999999999997</v>
      </c>
      <c r="J5300" s="344">
        <v>19.77</v>
      </c>
      <c r="K5300" s="360">
        <v>0.45929999999999999</v>
      </c>
      <c r="L5300" s="344">
        <v>21.81</v>
      </c>
      <c r="M5300" s="360">
        <v>0.4163</v>
      </c>
      <c r="N5300" s="344">
        <v>21.06</v>
      </c>
      <c r="O5300" s="360">
        <v>0.43109999999999998</v>
      </c>
      <c r="P5300" s="344">
        <v>25.37</v>
      </c>
      <c r="Q5300" s="360">
        <v>0</v>
      </c>
      <c r="R5300" s="344">
        <v>22.17</v>
      </c>
    </row>
    <row r="5301" spans="1:18">
      <c r="A5301" s="296">
        <v>5213862</v>
      </c>
      <c r="B5301" s="343" t="s">
        <v>5335</v>
      </c>
      <c r="C5301" s="296" t="s">
        <v>26</v>
      </c>
      <c r="D5301" s="344">
        <v>557.95000000000005</v>
      </c>
      <c r="E5301" s="360">
        <v>0.45</v>
      </c>
      <c r="F5301" s="344">
        <v>21.79</v>
      </c>
      <c r="G5301" s="360">
        <v>0.45850000000000002</v>
      </c>
      <c r="H5301" s="344">
        <v>22.93</v>
      </c>
      <c r="I5301" s="360">
        <v>0.4365</v>
      </c>
      <c r="J5301" s="344">
        <v>21</v>
      </c>
      <c r="K5301" s="360">
        <v>0.47570000000000001</v>
      </c>
      <c r="L5301" s="344">
        <v>23.09</v>
      </c>
      <c r="M5301" s="360">
        <v>0.43269999999999997</v>
      </c>
      <c r="N5301" s="344">
        <v>22.32</v>
      </c>
      <c r="O5301" s="360">
        <v>0.4476</v>
      </c>
      <c r="P5301" s="344">
        <v>27.04</v>
      </c>
      <c r="Q5301" s="360">
        <v>0</v>
      </c>
      <c r="R5301" s="344">
        <v>23.48</v>
      </c>
    </row>
    <row r="5302" spans="1:18">
      <c r="A5302" s="296">
        <v>5213868</v>
      </c>
      <c r="B5302" s="343" t="s">
        <v>5336</v>
      </c>
      <c r="C5302" s="296" t="s">
        <v>26</v>
      </c>
      <c r="D5302" s="344">
        <v>1116.96</v>
      </c>
      <c r="E5302" s="360">
        <v>0.76239999999999997</v>
      </c>
      <c r="F5302" s="344">
        <v>16.03</v>
      </c>
      <c r="G5302" s="360">
        <v>0.76859999999999995</v>
      </c>
      <c r="H5302" s="344">
        <v>16.399999999999999</v>
      </c>
      <c r="I5302" s="360">
        <v>0.75119999999999998</v>
      </c>
      <c r="J5302" s="344">
        <v>15.77</v>
      </c>
      <c r="K5302" s="360">
        <v>0.78120000000000001</v>
      </c>
      <c r="L5302" s="344">
        <v>16.440000000000001</v>
      </c>
      <c r="M5302" s="360">
        <v>0.74939999999999996</v>
      </c>
      <c r="N5302" s="344">
        <v>16.190000000000001</v>
      </c>
      <c r="O5302" s="360">
        <v>0.76100000000000001</v>
      </c>
      <c r="P5302" s="344">
        <v>21.58</v>
      </c>
      <c r="Q5302" s="360">
        <v>0</v>
      </c>
      <c r="R5302" s="344">
        <v>16.559999999999999</v>
      </c>
    </row>
    <row r="5303" spans="1:18">
      <c r="A5303" s="296">
        <v>5219546</v>
      </c>
      <c r="B5303" s="343" t="s">
        <v>5337</v>
      </c>
      <c r="C5303" s="296" t="s">
        <v>26</v>
      </c>
      <c r="D5303" s="344">
        <v>337.5</v>
      </c>
      <c r="E5303" s="360">
        <v>0.57840000000000003</v>
      </c>
      <c r="F5303" s="344">
        <v>20.99</v>
      </c>
      <c r="G5303" s="360">
        <v>0.58689999999999998</v>
      </c>
      <c r="H5303" s="344">
        <v>21.84</v>
      </c>
      <c r="I5303" s="360">
        <v>0.56459999999999999</v>
      </c>
      <c r="J5303" s="344">
        <v>20.420000000000002</v>
      </c>
      <c r="K5303" s="360">
        <v>0.60329999999999995</v>
      </c>
      <c r="L5303" s="344">
        <v>21.94</v>
      </c>
      <c r="M5303" s="360">
        <v>0.5615</v>
      </c>
      <c r="N5303" s="344">
        <v>21.39</v>
      </c>
      <c r="O5303" s="360">
        <v>0.57599999999999996</v>
      </c>
      <c r="P5303" s="344">
        <v>26.95</v>
      </c>
      <c r="Q5303" s="360">
        <v>0</v>
      </c>
      <c r="R5303" s="344">
        <v>22.23</v>
      </c>
    </row>
    <row r="5304" spans="1:18">
      <c r="A5304" s="296">
        <v>5216111</v>
      </c>
      <c r="B5304" s="343" t="s">
        <v>5338</v>
      </c>
      <c r="C5304" s="296" t="s">
        <v>26</v>
      </c>
      <c r="D5304" s="344">
        <v>125.49</v>
      </c>
      <c r="E5304" s="360">
        <v>0.3034</v>
      </c>
      <c r="F5304" s="344">
        <v>39.65</v>
      </c>
      <c r="G5304" s="360">
        <v>0.31069999999999998</v>
      </c>
      <c r="H5304" s="344">
        <v>42.29</v>
      </c>
      <c r="I5304" s="360">
        <v>0.29270000000000002</v>
      </c>
      <c r="J5304" s="344">
        <v>37.81</v>
      </c>
      <c r="K5304" s="360">
        <v>0.32579999999999998</v>
      </c>
      <c r="L5304" s="344">
        <v>42.65</v>
      </c>
      <c r="M5304" s="360">
        <v>0.28889999999999999</v>
      </c>
      <c r="N5304" s="344">
        <v>40.89</v>
      </c>
      <c r="O5304" s="360">
        <v>0.30130000000000001</v>
      </c>
      <c r="P5304" s="344">
        <v>47.18</v>
      </c>
      <c r="Q5304" s="360">
        <v>0</v>
      </c>
      <c r="R5304" s="344">
        <v>43.54</v>
      </c>
    </row>
    <row r="5305" spans="1:18">
      <c r="A5305" s="296">
        <v>5213351</v>
      </c>
      <c r="B5305" s="343" t="s">
        <v>5339</v>
      </c>
      <c r="C5305" s="296" t="s">
        <v>26</v>
      </c>
      <c r="D5305" s="344">
        <v>719.76</v>
      </c>
      <c r="E5305" s="360">
        <v>0.32169999999999999</v>
      </c>
      <c r="F5305" s="344">
        <v>41.94</v>
      </c>
      <c r="G5305" s="360">
        <v>0.32929999999999998</v>
      </c>
      <c r="H5305" s="344">
        <v>44.67</v>
      </c>
      <c r="I5305" s="360">
        <v>0.3105</v>
      </c>
      <c r="J5305" s="344">
        <v>40.049999999999997</v>
      </c>
      <c r="K5305" s="360">
        <v>0.3448</v>
      </c>
      <c r="L5305" s="344">
        <v>45.02</v>
      </c>
      <c r="M5305" s="360">
        <v>0.30680000000000002</v>
      </c>
      <c r="N5305" s="344">
        <v>43.21</v>
      </c>
      <c r="O5305" s="360">
        <v>0.3196</v>
      </c>
      <c r="P5305" s="344">
        <v>50.19</v>
      </c>
      <c r="Q5305" s="360">
        <v>0</v>
      </c>
      <c r="R5305" s="344">
        <v>45.94</v>
      </c>
    </row>
    <row r="5306" spans="1:18">
      <c r="A5306" s="296">
        <v>5213350</v>
      </c>
      <c r="B5306" s="343" t="s">
        <v>5340</v>
      </c>
      <c r="C5306" s="296" t="s">
        <v>26</v>
      </c>
      <c r="D5306" s="344">
        <v>1828.1</v>
      </c>
      <c r="E5306" s="360">
        <v>0.66710000000000003</v>
      </c>
      <c r="F5306" s="344">
        <v>20.47</v>
      </c>
      <c r="G5306" s="360">
        <v>0.67459999999999998</v>
      </c>
      <c r="H5306" s="344">
        <v>21.11</v>
      </c>
      <c r="I5306" s="360">
        <v>0.65469999999999995</v>
      </c>
      <c r="J5306" s="344">
        <v>20.010000000000002</v>
      </c>
      <c r="K5306" s="360">
        <v>0.69020000000000004</v>
      </c>
      <c r="L5306" s="344">
        <v>21.19</v>
      </c>
      <c r="M5306" s="360">
        <v>0.65169999999999995</v>
      </c>
      <c r="N5306" s="344">
        <v>20.77</v>
      </c>
      <c r="O5306" s="360">
        <v>0.66490000000000005</v>
      </c>
      <c r="P5306" s="344">
        <v>26.9</v>
      </c>
      <c r="Q5306" s="360">
        <v>0</v>
      </c>
      <c r="R5306" s="344">
        <v>21.42</v>
      </c>
    </row>
    <row r="5307" spans="1:18">
      <c r="A5307" s="296">
        <v>5213352</v>
      </c>
      <c r="B5307" s="343" t="s">
        <v>5341</v>
      </c>
      <c r="C5307" s="296" t="s">
        <v>26</v>
      </c>
      <c r="D5307" s="344">
        <v>1053.73</v>
      </c>
      <c r="E5307" s="360">
        <v>0.59889999999999999</v>
      </c>
      <c r="F5307" s="344">
        <v>22.74</v>
      </c>
      <c r="G5307" s="360">
        <v>0.60729999999999995</v>
      </c>
      <c r="H5307" s="344">
        <v>23.61</v>
      </c>
      <c r="I5307" s="360">
        <v>0.58530000000000004</v>
      </c>
      <c r="J5307" s="344">
        <v>22.14</v>
      </c>
      <c r="K5307" s="360">
        <v>0.62380000000000002</v>
      </c>
      <c r="L5307" s="344">
        <v>23.73</v>
      </c>
      <c r="M5307" s="360">
        <v>0.58199999999999996</v>
      </c>
      <c r="N5307" s="344">
        <v>23.14</v>
      </c>
      <c r="O5307" s="360">
        <v>0.5968</v>
      </c>
      <c r="P5307" s="344">
        <v>29.36</v>
      </c>
      <c r="Q5307" s="360">
        <v>0</v>
      </c>
      <c r="R5307" s="344">
        <v>24.01</v>
      </c>
    </row>
    <row r="5308" spans="1:18">
      <c r="A5308" s="296">
        <v>5213353</v>
      </c>
      <c r="B5308" s="343" t="s">
        <v>5342</v>
      </c>
      <c r="C5308" s="296" t="s">
        <v>26</v>
      </c>
      <c r="D5308" s="344">
        <v>3054.61</v>
      </c>
      <c r="E5308" s="360">
        <v>0.62180000000000002</v>
      </c>
      <c r="F5308" s="344">
        <v>16.059999999999999</v>
      </c>
      <c r="G5308" s="360">
        <v>0.62949999999999995</v>
      </c>
      <c r="H5308" s="344">
        <v>16.63</v>
      </c>
      <c r="I5308" s="360">
        <v>0.60850000000000004</v>
      </c>
      <c r="J5308" s="344">
        <v>15.66</v>
      </c>
      <c r="K5308" s="360">
        <v>0.64559999999999995</v>
      </c>
      <c r="L5308" s="344">
        <v>16.7</v>
      </c>
      <c r="M5308" s="360">
        <v>0.60540000000000005</v>
      </c>
      <c r="N5308" s="344">
        <v>16.32</v>
      </c>
      <c r="O5308" s="360">
        <v>0.61950000000000005</v>
      </c>
      <c r="P5308" s="344">
        <v>20.86</v>
      </c>
      <c r="Q5308" s="360">
        <v>0</v>
      </c>
      <c r="R5308" s="344">
        <v>16.899999999999999</v>
      </c>
    </row>
    <row r="5309" spans="1:18">
      <c r="A5309" s="296">
        <v>5213360</v>
      </c>
      <c r="B5309" s="343" t="s">
        <v>5343</v>
      </c>
      <c r="C5309" s="296" t="s">
        <v>26</v>
      </c>
      <c r="D5309" s="344">
        <v>32.6</v>
      </c>
      <c r="E5309" s="360">
        <v>0.53210000000000002</v>
      </c>
      <c r="F5309" s="344">
        <v>18.7</v>
      </c>
      <c r="G5309" s="360">
        <v>0.54059999999999997</v>
      </c>
      <c r="H5309" s="344">
        <v>19.54</v>
      </c>
      <c r="I5309" s="360">
        <v>0.51790000000000003</v>
      </c>
      <c r="J5309" s="344">
        <v>18.11</v>
      </c>
      <c r="K5309" s="360">
        <v>0.55830000000000002</v>
      </c>
      <c r="L5309" s="344">
        <v>19.64</v>
      </c>
      <c r="M5309" s="360">
        <v>0.51480000000000004</v>
      </c>
      <c r="N5309" s="344">
        <v>19.09</v>
      </c>
      <c r="O5309" s="360">
        <v>0.52959999999999996</v>
      </c>
      <c r="P5309" s="344">
        <v>23.72</v>
      </c>
      <c r="Q5309" s="360">
        <v>0</v>
      </c>
      <c r="R5309" s="344">
        <v>19.93</v>
      </c>
    </row>
    <row r="5310" spans="1:18">
      <c r="A5310" s="296">
        <v>5219605</v>
      </c>
      <c r="B5310" s="343" t="s">
        <v>5344</v>
      </c>
      <c r="C5310" s="296" t="s">
        <v>26</v>
      </c>
      <c r="D5310" s="344">
        <v>29.29</v>
      </c>
      <c r="E5310" s="360">
        <v>0.6875</v>
      </c>
      <c r="F5310" s="344">
        <v>26.59</v>
      </c>
      <c r="G5310" s="360">
        <v>0.69499999999999995</v>
      </c>
      <c r="H5310" s="344">
        <v>27.39</v>
      </c>
      <c r="I5310" s="360">
        <v>0.67510000000000003</v>
      </c>
      <c r="J5310" s="344">
        <v>26.05</v>
      </c>
      <c r="K5310" s="360">
        <v>0.70940000000000003</v>
      </c>
      <c r="L5310" s="344">
        <v>27.49</v>
      </c>
      <c r="M5310" s="360">
        <v>0.67220000000000002</v>
      </c>
      <c r="N5310" s="344">
        <v>26.97</v>
      </c>
      <c r="O5310" s="360">
        <v>0.68520000000000003</v>
      </c>
      <c r="P5310" s="344">
        <v>35.15</v>
      </c>
      <c r="Q5310" s="360">
        <v>0</v>
      </c>
      <c r="R5310" s="344">
        <v>27.75</v>
      </c>
    </row>
    <row r="5311" spans="1:18">
      <c r="A5311" s="296">
        <v>5219606</v>
      </c>
      <c r="B5311" s="343" t="s">
        <v>5345</v>
      </c>
      <c r="C5311" s="296" t="s">
        <v>26</v>
      </c>
      <c r="D5311" s="344">
        <v>37.76</v>
      </c>
      <c r="E5311" s="360">
        <v>0.65529999999999999</v>
      </c>
      <c r="F5311" s="344">
        <v>27.87</v>
      </c>
      <c r="G5311" s="360">
        <v>0.66310000000000002</v>
      </c>
      <c r="H5311" s="344">
        <v>28.78</v>
      </c>
      <c r="I5311" s="360">
        <v>0.64249999999999996</v>
      </c>
      <c r="J5311" s="344">
        <v>27.24</v>
      </c>
      <c r="K5311" s="360">
        <v>0.6784</v>
      </c>
      <c r="L5311" s="344">
        <v>28.91</v>
      </c>
      <c r="M5311" s="360">
        <v>0.63919999999999999</v>
      </c>
      <c r="N5311" s="344">
        <v>28.3</v>
      </c>
      <c r="O5311" s="360">
        <v>0.65300000000000002</v>
      </c>
      <c r="P5311" s="344">
        <v>36.53</v>
      </c>
      <c r="Q5311" s="360">
        <v>0</v>
      </c>
      <c r="R5311" s="344">
        <v>29.21</v>
      </c>
    </row>
    <row r="5312" spans="1:18">
      <c r="A5312" s="296">
        <v>5219607</v>
      </c>
      <c r="B5312" s="343" t="s">
        <v>5346</v>
      </c>
      <c r="C5312" s="296" t="s">
        <v>26</v>
      </c>
      <c r="D5312" s="344">
        <v>32.950000000000003</v>
      </c>
      <c r="E5312" s="360">
        <v>0.64770000000000005</v>
      </c>
      <c r="F5312" s="344">
        <v>20.81</v>
      </c>
      <c r="G5312" s="360">
        <v>0.65549999999999997</v>
      </c>
      <c r="H5312" s="344">
        <v>21.5</v>
      </c>
      <c r="I5312" s="360">
        <v>0.63490000000000002</v>
      </c>
      <c r="J5312" s="344">
        <v>20.32</v>
      </c>
      <c r="K5312" s="360">
        <v>0.67130000000000001</v>
      </c>
      <c r="L5312" s="344">
        <v>21.59</v>
      </c>
      <c r="M5312" s="360">
        <v>0.63180000000000003</v>
      </c>
      <c r="N5312" s="344">
        <v>21.13</v>
      </c>
      <c r="O5312" s="360">
        <v>0.64549999999999996</v>
      </c>
      <c r="P5312" s="344">
        <v>27.2</v>
      </c>
      <c r="Q5312" s="360">
        <v>0</v>
      </c>
      <c r="R5312" s="344">
        <v>21.82</v>
      </c>
    </row>
    <row r="5313" spans="1:18">
      <c r="A5313" s="296">
        <v>5219608</v>
      </c>
      <c r="B5313" s="343" t="s">
        <v>5347</v>
      </c>
      <c r="C5313" s="296" t="s">
        <v>26</v>
      </c>
      <c r="D5313" s="344">
        <v>40.57</v>
      </c>
      <c r="E5313" s="360">
        <v>0.59230000000000005</v>
      </c>
      <c r="F5313" s="344">
        <v>22.72</v>
      </c>
      <c r="G5313" s="360">
        <v>0.60040000000000004</v>
      </c>
      <c r="H5313" s="344">
        <v>23.59</v>
      </c>
      <c r="I5313" s="360">
        <v>0.5786</v>
      </c>
      <c r="J5313" s="344">
        <v>22.1</v>
      </c>
      <c r="K5313" s="360">
        <v>0.61719999999999997</v>
      </c>
      <c r="L5313" s="344">
        <v>23.7</v>
      </c>
      <c r="M5313" s="360">
        <v>0.57550000000000001</v>
      </c>
      <c r="N5313" s="344">
        <v>23.12</v>
      </c>
      <c r="O5313" s="360">
        <v>0.59</v>
      </c>
      <c r="P5313" s="344">
        <v>29.26</v>
      </c>
      <c r="Q5313" s="360">
        <v>0</v>
      </c>
      <c r="R5313" s="344">
        <v>24</v>
      </c>
    </row>
    <row r="5314" spans="1:18">
      <c r="A5314" s="296">
        <v>5219609</v>
      </c>
      <c r="B5314" s="343" t="s">
        <v>5348</v>
      </c>
      <c r="C5314" s="296" t="s">
        <v>26</v>
      </c>
      <c r="D5314" s="344">
        <v>36.85</v>
      </c>
      <c r="E5314" s="360">
        <v>0.72450000000000003</v>
      </c>
      <c r="F5314" s="344">
        <v>36.450000000000003</v>
      </c>
      <c r="G5314" s="360">
        <v>0.73170000000000002</v>
      </c>
      <c r="H5314" s="344">
        <v>37.4</v>
      </c>
      <c r="I5314" s="360">
        <v>0.71340000000000003</v>
      </c>
      <c r="J5314" s="344">
        <v>35.81</v>
      </c>
      <c r="K5314" s="360">
        <v>0.74480000000000002</v>
      </c>
      <c r="L5314" s="344">
        <v>37.54</v>
      </c>
      <c r="M5314" s="360">
        <v>0.71040000000000003</v>
      </c>
      <c r="N5314" s="344">
        <v>36.9</v>
      </c>
      <c r="O5314" s="360">
        <v>0.7228</v>
      </c>
      <c r="P5314" s="344">
        <v>48.62</v>
      </c>
      <c r="Q5314" s="360">
        <v>0</v>
      </c>
      <c r="R5314" s="344">
        <v>37.85</v>
      </c>
    </row>
    <row r="5315" spans="1:18">
      <c r="A5315" s="296">
        <v>5219610</v>
      </c>
      <c r="B5315" s="343" t="s">
        <v>5349</v>
      </c>
      <c r="C5315" s="296" t="s">
        <v>26</v>
      </c>
      <c r="D5315" s="344">
        <v>42.4</v>
      </c>
      <c r="E5315" s="360">
        <v>0.7218</v>
      </c>
      <c r="F5315" s="344">
        <v>36.6</v>
      </c>
      <c r="G5315" s="360">
        <v>0.72870000000000001</v>
      </c>
      <c r="H5315" s="344">
        <v>37.549999999999997</v>
      </c>
      <c r="I5315" s="360">
        <v>0.71050000000000002</v>
      </c>
      <c r="J5315" s="344">
        <v>35.93</v>
      </c>
      <c r="K5315" s="360">
        <v>0.74229999999999996</v>
      </c>
      <c r="L5315" s="344">
        <v>37.68</v>
      </c>
      <c r="M5315" s="360">
        <v>0.70779999999999998</v>
      </c>
      <c r="N5315" s="344">
        <v>37.04</v>
      </c>
      <c r="O5315" s="360">
        <v>0.72</v>
      </c>
      <c r="P5315" s="344">
        <v>48.78</v>
      </c>
      <c r="Q5315" s="360">
        <v>0</v>
      </c>
      <c r="R5315" s="344">
        <v>38.01</v>
      </c>
    </row>
    <row r="5316" spans="1:18">
      <c r="A5316" s="296">
        <v>5219611</v>
      </c>
      <c r="B5316" s="343" t="s">
        <v>5350</v>
      </c>
      <c r="C5316" s="296" t="s">
        <v>26</v>
      </c>
      <c r="D5316" s="344">
        <v>38.89</v>
      </c>
      <c r="E5316" s="360">
        <v>0.71430000000000005</v>
      </c>
      <c r="F5316" s="344">
        <v>31.23</v>
      </c>
      <c r="G5316" s="360">
        <v>0.72140000000000004</v>
      </c>
      <c r="H5316" s="344">
        <v>32.07</v>
      </c>
      <c r="I5316" s="360">
        <v>0.70279999999999998</v>
      </c>
      <c r="J5316" s="344">
        <v>30.65</v>
      </c>
      <c r="K5316" s="360">
        <v>0.73509999999999998</v>
      </c>
      <c r="L5316" s="344">
        <v>32.19</v>
      </c>
      <c r="M5316" s="360">
        <v>0.69989999999999997</v>
      </c>
      <c r="N5316" s="344">
        <v>31.62</v>
      </c>
      <c r="O5316" s="360">
        <v>0.71250000000000002</v>
      </c>
      <c r="P5316" s="344">
        <v>41.55</v>
      </c>
      <c r="Q5316" s="360">
        <v>0</v>
      </c>
      <c r="R5316" s="344">
        <v>32.47</v>
      </c>
    </row>
    <row r="5317" spans="1:18">
      <c r="A5317" s="296">
        <v>5213359</v>
      </c>
      <c r="B5317" s="343" t="s">
        <v>5351</v>
      </c>
      <c r="C5317" s="296" t="s">
        <v>26</v>
      </c>
      <c r="D5317" s="344">
        <v>28.65</v>
      </c>
      <c r="E5317" s="360">
        <v>0.77410000000000001</v>
      </c>
      <c r="F5317" s="344">
        <v>54.03</v>
      </c>
      <c r="G5317" s="360">
        <v>0.78010000000000002</v>
      </c>
      <c r="H5317" s="344">
        <v>55.17</v>
      </c>
      <c r="I5317" s="360">
        <v>0.76439999999999997</v>
      </c>
      <c r="J5317" s="344">
        <v>53.22</v>
      </c>
      <c r="K5317" s="360">
        <v>0.79200000000000004</v>
      </c>
      <c r="L5317" s="344">
        <v>55.32</v>
      </c>
      <c r="M5317" s="360">
        <v>0.76190000000000002</v>
      </c>
      <c r="N5317" s="344">
        <v>54.55</v>
      </c>
      <c r="O5317" s="360">
        <v>0.77270000000000005</v>
      </c>
      <c r="P5317" s="344">
        <v>72.94</v>
      </c>
      <c r="Q5317" s="360">
        <v>0</v>
      </c>
      <c r="R5317" s="344">
        <v>55.72</v>
      </c>
    </row>
    <row r="5318" spans="1:18">
      <c r="A5318" s="296">
        <v>5219612</v>
      </c>
      <c r="B5318" s="343" t="s">
        <v>5352</v>
      </c>
      <c r="C5318" s="296" t="s">
        <v>26</v>
      </c>
      <c r="D5318" s="344">
        <v>26.11</v>
      </c>
      <c r="E5318" s="360">
        <v>0.76780000000000004</v>
      </c>
      <c r="F5318" s="344">
        <v>47.28</v>
      </c>
      <c r="G5318" s="360">
        <v>0.77410000000000001</v>
      </c>
      <c r="H5318" s="344">
        <v>48.32</v>
      </c>
      <c r="I5318" s="360">
        <v>0.75790000000000002</v>
      </c>
      <c r="J5318" s="344">
        <v>46.57</v>
      </c>
      <c r="K5318" s="360">
        <v>0.78590000000000004</v>
      </c>
      <c r="L5318" s="344">
        <v>48.46</v>
      </c>
      <c r="M5318" s="360">
        <v>0.75529999999999997</v>
      </c>
      <c r="N5318" s="344">
        <v>47.77</v>
      </c>
      <c r="O5318" s="360">
        <v>0.76619999999999999</v>
      </c>
      <c r="P5318" s="344">
        <v>63.76</v>
      </c>
      <c r="Q5318" s="360">
        <v>0</v>
      </c>
      <c r="R5318" s="344">
        <v>48.81</v>
      </c>
    </row>
    <row r="5319" spans="1:18">
      <c r="A5319" s="296">
        <v>5219613</v>
      </c>
      <c r="B5319" s="343" t="s">
        <v>5353</v>
      </c>
      <c r="C5319" s="296" t="s">
        <v>26</v>
      </c>
      <c r="D5319" s="344">
        <v>32.79</v>
      </c>
      <c r="E5319" s="360">
        <v>0.83069999999999999</v>
      </c>
      <c r="F5319" s="344">
        <v>88.75</v>
      </c>
      <c r="G5319" s="360">
        <v>0.83560000000000001</v>
      </c>
      <c r="H5319" s="344">
        <v>90.17</v>
      </c>
      <c r="I5319" s="360">
        <v>0.82269999999999999</v>
      </c>
      <c r="J5319" s="344">
        <v>87.78</v>
      </c>
      <c r="K5319" s="360">
        <v>0.8448</v>
      </c>
      <c r="L5319" s="344">
        <v>90.36</v>
      </c>
      <c r="M5319" s="360">
        <v>0.82069999999999999</v>
      </c>
      <c r="N5319" s="344">
        <v>89.42</v>
      </c>
      <c r="O5319" s="360">
        <v>0.82930000000000004</v>
      </c>
      <c r="P5319" s="344">
        <v>121.5</v>
      </c>
      <c r="Q5319" s="360">
        <v>0</v>
      </c>
      <c r="R5319" s="344">
        <v>90.83</v>
      </c>
    </row>
    <row r="5320" spans="1:18">
      <c r="A5320" s="296">
        <v>5219614</v>
      </c>
      <c r="B5320" s="343" t="s">
        <v>5354</v>
      </c>
      <c r="C5320" s="296" t="s">
        <v>26</v>
      </c>
      <c r="D5320" s="344">
        <v>30.32</v>
      </c>
      <c r="E5320" s="360">
        <v>0.78269999999999995</v>
      </c>
      <c r="F5320" s="344">
        <v>59.53</v>
      </c>
      <c r="G5320" s="360">
        <v>0.78849999999999998</v>
      </c>
      <c r="H5320" s="344">
        <v>60.73</v>
      </c>
      <c r="I5320" s="360">
        <v>0.77339999999999998</v>
      </c>
      <c r="J5320" s="344">
        <v>58.68</v>
      </c>
      <c r="K5320" s="360">
        <v>0.79990000000000006</v>
      </c>
      <c r="L5320" s="344">
        <v>60.9</v>
      </c>
      <c r="M5320" s="360">
        <v>0.77080000000000004</v>
      </c>
      <c r="N5320" s="344">
        <v>60.1</v>
      </c>
      <c r="O5320" s="360">
        <v>0.78100000000000003</v>
      </c>
      <c r="P5320" s="344">
        <v>80.52</v>
      </c>
      <c r="Q5320" s="360">
        <v>0</v>
      </c>
      <c r="R5320" s="344">
        <v>61.3</v>
      </c>
    </row>
    <row r="5321" spans="1:18">
      <c r="A5321" s="296">
        <v>5219615</v>
      </c>
      <c r="B5321" s="343" t="s">
        <v>5355</v>
      </c>
      <c r="C5321" s="296" t="s">
        <v>26</v>
      </c>
      <c r="D5321" s="344">
        <v>33.68</v>
      </c>
      <c r="E5321" s="360">
        <v>0.85140000000000005</v>
      </c>
      <c r="F5321" s="344">
        <v>119.15</v>
      </c>
      <c r="G5321" s="360">
        <v>0.85560000000000003</v>
      </c>
      <c r="H5321" s="344">
        <v>120.78</v>
      </c>
      <c r="I5321" s="360">
        <v>0.84440000000000004</v>
      </c>
      <c r="J5321" s="344">
        <v>117.98</v>
      </c>
      <c r="K5321" s="360">
        <v>0.86409999999999998</v>
      </c>
      <c r="L5321" s="344">
        <v>121</v>
      </c>
      <c r="M5321" s="360">
        <v>0.84260000000000002</v>
      </c>
      <c r="N5321" s="344">
        <v>119.91</v>
      </c>
      <c r="O5321" s="360">
        <v>0.85019999999999996</v>
      </c>
      <c r="P5321" s="344">
        <v>163.89</v>
      </c>
      <c r="Q5321" s="360">
        <v>0</v>
      </c>
      <c r="R5321" s="344">
        <v>121.55</v>
      </c>
    </row>
    <row r="5322" spans="1:18">
      <c r="A5322" s="296">
        <v>5219616</v>
      </c>
      <c r="B5322" s="343" t="s">
        <v>5356</v>
      </c>
      <c r="C5322" s="296" t="s">
        <v>26</v>
      </c>
      <c r="D5322" s="344">
        <v>30.82</v>
      </c>
      <c r="E5322" s="360">
        <v>0.83950000000000002</v>
      </c>
      <c r="F5322" s="344">
        <v>95.59</v>
      </c>
      <c r="G5322" s="360">
        <v>0.84409999999999996</v>
      </c>
      <c r="H5322" s="344">
        <v>97.01</v>
      </c>
      <c r="I5322" s="360">
        <v>0.83209999999999995</v>
      </c>
      <c r="J5322" s="344">
        <v>94.58</v>
      </c>
      <c r="K5322" s="360">
        <v>0.85309999999999997</v>
      </c>
      <c r="L5322" s="344">
        <v>97.22</v>
      </c>
      <c r="M5322" s="360">
        <v>0.83</v>
      </c>
      <c r="N5322" s="344">
        <v>96.27</v>
      </c>
      <c r="O5322" s="360">
        <v>0.83819999999999995</v>
      </c>
      <c r="P5322" s="344">
        <v>131.11000000000001</v>
      </c>
      <c r="Q5322" s="360">
        <v>0</v>
      </c>
      <c r="R5322" s="344">
        <v>97.68</v>
      </c>
    </row>
    <row r="5323" spans="1:18">
      <c r="A5323" s="296">
        <v>5219617</v>
      </c>
      <c r="B5323" s="343" t="s">
        <v>5357</v>
      </c>
      <c r="C5323" s="296" t="s">
        <v>26</v>
      </c>
      <c r="D5323" s="344">
        <v>39.83</v>
      </c>
      <c r="E5323" s="360">
        <v>0.89270000000000005</v>
      </c>
      <c r="F5323" s="344">
        <v>195.64</v>
      </c>
      <c r="G5323" s="360">
        <v>0.89600000000000002</v>
      </c>
      <c r="H5323" s="344">
        <v>197.59</v>
      </c>
      <c r="I5323" s="360">
        <v>0.88749999999999996</v>
      </c>
      <c r="J5323" s="344">
        <v>194.27</v>
      </c>
      <c r="K5323" s="360">
        <v>0.90239999999999998</v>
      </c>
      <c r="L5323" s="344">
        <v>197.86</v>
      </c>
      <c r="M5323" s="360">
        <v>0.88600000000000001</v>
      </c>
      <c r="N5323" s="344">
        <v>196.55</v>
      </c>
      <c r="O5323" s="360">
        <v>0.89190000000000003</v>
      </c>
      <c r="P5323" s="344">
        <v>271.79000000000002</v>
      </c>
      <c r="Q5323" s="360">
        <v>0</v>
      </c>
      <c r="R5323" s="344">
        <v>198.49</v>
      </c>
    </row>
    <row r="5324" spans="1:18">
      <c r="A5324" s="296">
        <v>5219618</v>
      </c>
      <c r="B5324" s="343" t="s">
        <v>5358</v>
      </c>
      <c r="C5324" s="296" t="s">
        <v>26</v>
      </c>
      <c r="D5324" s="344">
        <v>37.29</v>
      </c>
      <c r="E5324" s="360">
        <v>0.68669999999999998</v>
      </c>
      <c r="F5324" s="344">
        <v>40.9</v>
      </c>
      <c r="G5324" s="360">
        <v>0.69410000000000005</v>
      </c>
      <c r="H5324" s="344">
        <v>42.1</v>
      </c>
      <c r="I5324" s="360">
        <v>0.67479999999999996</v>
      </c>
      <c r="J5324" s="344">
        <v>40.049999999999997</v>
      </c>
      <c r="K5324" s="360">
        <v>0.70889999999999997</v>
      </c>
      <c r="L5324" s="344">
        <v>42.26</v>
      </c>
      <c r="M5324" s="360">
        <v>0.67179999999999995</v>
      </c>
      <c r="N5324" s="344">
        <v>41.46</v>
      </c>
      <c r="O5324" s="360">
        <v>0.68479999999999996</v>
      </c>
      <c r="P5324" s="344">
        <v>54.01</v>
      </c>
      <c r="Q5324" s="360">
        <v>0</v>
      </c>
      <c r="R5324" s="344">
        <v>42.68</v>
      </c>
    </row>
    <row r="5325" spans="1:18">
      <c r="A5325" s="296">
        <v>5219619</v>
      </c>
      <c r="B5325" s="343" t="s">
        <v>5359</v>
      </c>
      <c r="C5325" s="296" t="s">
        <v>26</v>
      </c>
      <c r="D5325" s="344">
        <v>42.48</v>
      </c>
      <c r="E5325" s="360">
        <v>0.58169999999999999</v>
      </c>
      <c r="F5325" s="344">
        <v>18.02</v>
      </c>
      <c r="G5325" s="360">
        <v>0.59050000000000002</v>
      </c>
      <c r="H5325" s="344">
        <v>18.75</v>
      </c>
      <c r="I5325" s="360">
        <v>0.56799999999999995</v>
      </c>
      <c r="J5325" s="344">
        <v>17.53</v>
      </c>
      <c r="K5325" s="360">
        <v>0.60699999999999998</v>
      </c>
      <c r="L5325" s="344">
        <v>18.84</v>
      </c>
      <c r="M5325" s="360">
        <v>0.56479999999999997</v>
      </c>
      <c r="N5325" s="344">
        <v>18.36</v>
      </c>
      <c r="O5325" s="360">
        <v>0.57950000000000002</v>
      </c>
      <c r="P5325" s="344">
        <v>23.19</v>
      </c>
      <c r="Q5325" s="360">
        <v>0</v>
      </c>
      <c r="R5325" s="344">
        <v>19.09</v>
      </c>
    </row>
    <row r="5326" spans="1:18">
      <c r="A5326" s="296">
        <v>5219620</v>
      </c>
      <c r="B5326" s="343" t="s">
        <v>5360</v>
      </c>
      <c r="C5326" s="296" t="s">
        <v>26</v>
      </c>
      <c r="D5326" s="344">
        <v>39.96</v>
      </c>
      <c r="E5326" s="360">
        <v>0.52390000000000003</v>
      </c>
      <c r="F5326" s="344">
        <v>26.76</v>
      </c>
      <c r="G5326" s="360">
        <v>0.53249999999999997</v>
      </c>
      <c r="H5326" s="344">
        <v>27.96</v>
      </c>
      <c r="I5326" s="360">
        <v>0.51039999999999996</v>
      </c>
      <c r="J5326" s="344">
        <v>25.91</v>
      </c>
      <c r="K5326" s="360">
        <v>0.55000000000000004</v>
      </c>
      <c r="L5326" s="344">
        <v>28.12</v>
      </c>
      <c r="M5326" s="360">
        <v>0.50680000000000003</v>
      </c>
      <c r="N5326" s="344">
        <v>27.32</v>
      </c>
      <c r="O5326" s="360">
        <v>0.52159999999999995</v>
      </c>
      <c r="P5326" s="344">
        <v>33.86</v>
      </c>
      <c r="Q5326" s="360">
        <v>0</v>
      </c>
      <c r="R5326" s="344">
        <v>28.54</v>
      </c>
    </row>
    <row r="5327" spans="1:18">
      <c r="A5327" s="296">
        <v>5219621</v>
      </c>
      <c r="B5327" s="343" t="s">
        <v>5361</v>
      </c>
      <c r="C5327" s="296" t="s">
        <v>26</v>
      </c>
      <c r="D5327" s="344">
        <v>49.59</v>
      </c>
      <c r="E5327" s="360">
        <v>0.29299999999999998</v>
      </c>
      <c r="F5327" s="344">
        <v>10.55</v>
      </c>
      <c r="G5327" s="360">
        <v>0.30049999999999999</v>
      </c>
      <c r="H5327" s="344">
        <v>11.28</v>
      </c>
      <c r="I5327" s="360">
        <v>0.28189999999999998</v>
      </c>
      <c r="J5327" s="344">
        <v>10.06</v>
      </c>
      <c r="K5327" s="360">
        <v>0.31509999999999999</v>
      </c>
      <c r="L5327" s="344">
        <v>11.37</v>
      </c>
      <c r="M5327" s="360">
        <v>0.27879999999999999</v>
      </c>
      <c r="N5327" s="344">
        <v>10.89</v>
      </c>
      <c r="O5327" s="360">
        <v>0.29110000000000003</v>
      </c>
      <c r="P5327" s="344">
        <v>12.54</v>
      </c>
      <c r="Q5327" s="360">
        <v>0</v>
      </c>
      <c r="R5327" s="344">
        <v>11.62</v>
      </c>
    </row>
    <row r="5328" spans="1:18">
      <c r="A5328" s="296">
        <v>5219622</v>
      </c>
      <c r="B5328" s="343" t="s">
        <v>5362</v>
      </c>
      <c r="C5328" s="296" t="s">
        <v>26</v>
      </c>
      <c r="D5328" s="344">
        <v>46.98</v>
      </c>
      <c r="E5328" s="360">
        <v>0.83709999999999996</v>
      </c>
      <c r="F5328" s="344">
        <v>272.95999999999998</v>
      </c>
      <c r="G5328" s="360">
        <v>0.8417</v>
      </c>
      <c r="H5328" s="344">
        <v>277.07</v>
      </c>
      <c r="I5328" s="360">
        <v>0.82969999999999999</v>
      </c>
      <c r="J5328" s="344">
        <v>270.02</v>
      </c>
      <c r="K5328" s="360">
        <v>0.85089999999999999</v>
      </c>
      <c r="L5328" s="344">
        <v>277.64999999999998</v>
      </c>
      <c r="M5328" s="360">
        <v>0.82750000000000001</v>
      </c>
      <c r="N5328" s="344">
        <v>274.89</v>
      </c>
      <c r="O5328" s="360">
        <v>0.83579999999999999</v>
      </c>
      <c r="P5328" s="344">
        <v>374.14</v>
      </c>
      <c r="Q5328" s="360">
        <v>0</v>
      </c>
      <c r="R5328" s="344">
        <v>279.01</v>
      </c>
    </row>
    <row r="5329" spans="1:18">
      <c r="A5329" s="296">
        <v>5219623</v>
      </c>
      <c r="B5329" s="343" t="s">
        <v>5363</v>
      </c>
      <c r="C5329" s="296" t="s">
        <v>26</v>
      </c>
      <c r="D5329" s="344">
        <v>53.86</v>
      </c>
      <c r="E5329" s="360">
        <v>0.18379999999999999</v>
      </c>
      <c r="F5329" s="344">
        <v>14.45</v>
      </c>
      <c r="G5329" s="360">
        <v>0.18890000000000001</v>
      </c>
      <c r="H5329" s="344">
        <v>15.57</v>
      </c>
      <c r="I5329" s="360">
        <v>0.17660000000000001</v>
      </c>
      <c r="J5329" s="344">
        <v>13.65</v>
      </c>
      <c r="K5329" s="360">
        <v>0.2</v>
      </c>
      <c r="L5329" s="344">
        <v>15.72</v>
      </c>
      <c r="M5329" s="360">
        <v>0.17369999999999999</v>
      </c>
      <c r="N5329" s="344">
        <v>14.97</v>
      </c>
      <c r="O5329" s="360">
        <v>0.18240000000000001</v>
      </c>
      <c r="P5329" s="344">
        <v>16.600000000000001</v>
      </c>
      <c r="Q5329" s="360">
        <v>0</v>
      </c>
      <c r="R5329" s="344">
        <v>16.12</v>
      </c>
    </row>
    <row r="5330" spans="1:18">
      <c r="A5330" s="296">
        <v>5219624</v>
      </c>
      <c r="B5330" s="343" t="s">
        <v>5364</v>
      </c>
      <c r="C5330" s="296" t="s">
        <v>26</v>
      </c>
      <c r="D5330" s="344">
        <v>51.09</v>
      </c>
      <c r="E5330" s="360">
        <v>0.23930000000000001</v>
      </c>
      <c r="F5330" s="344">
        <v>11.12</v>
      </c>
      <c r="G5330" s="360">
        <v>0.2455</v>
      </c>
      <c r="H5330" s="344">
        <v>11.93</v>
      </c>
      <c r="I5330" s="360">
        <v>0.22969999999999999</v>
      </c>
      <c r="J5330" s="344">
        <v>10.55</v>
      </c>
      <c r="K5330" s="360">
        <v>0.25879999999999997</v>
      </c>
      <c r="L5330" s="344">
        <v>12.04</v>
      </c>
      <c r="M5330" s="360">
        <v>0.22670000000000001</v>
      </c>
      <c r="N5330" s="344">
        <v>11.49</v>
      </c>
      <c r="O5330" s="360">
        <v>0.23760000000000001</v>
      </c>
      <c r="P5330" s="344">
        <v>12.99</v>
      </c>
      <c r="Q5330" s="360">
        <v>0</v>
      </c>
      <c r="R5330" s="344">
        <v>12.31</v>
      </c>
    </row>
    <row r="5331" spans="1:18">
      <c r="A5331" s="296">
        <v>5219625</v>
      </c>
      <c r="B5331" s="343" t="s">
        <v>5365</v>
      </c>
      <c r="C5331" s="296" t="s">
        <v>26</v>
      </c>
      <c r="D5331" s="344">
        <v>55.35</v>
      </c>
      <c r="E5331" s="360">
        <v>0.13020000000000001</v>
      </c>
      <c r="F5331" s="344">
        <v>20.350000000000001</v>
      </c>
      <c r="G5331" s="360">
        <v>0.13420000000000001</v>
      </c>
      <c r="H5331" s="344">
        <v>22.06</v>
      </c>
      <c r="I5331" s="360">
        <v>0.12509999999999999</v>
      </c>
      <c r="J5331" s="344">
        <v>19.170000000000002</v>
      </c>
      <c r="K5331" s="360">
        <v>0.1424</v>
      </c>
      <c r="L5331" s="344">
        <v>22.28</v>
      </c>
      <c r="M5331" s="360">
        <v>0.1225</v>
      </c>
      <c r="N5331" s="344">
        <v>21.14</v>
      </c>
      <c r="O5331" s="360">
        <v>0.12909999999999999</v>
      </c>
      <c r="P5331" s="344">
        <v>22.99</v>
      </c>
      <c r="Q5331" s="360">
        <v>0</v>
      </c>
      <c r="R5331" s="344">
        <v>22.85</v>
      </c>
    </row>
    <row r="5332" spans="1:18">
      <c r="A5332" s="296">
        <v>5219626</v>
      </c>
      <c r="B5332" s="343" t="s">
        <v>5366</v>
      </c>
      <c r="C5332" s="296" t="s">
        <v>26</v>
      </c>
      <c r="D5332" s="344">
        <v>52.67</v>
      </c>
      <c r="E5332" s="360">
        <v>0.3145</v>
      </c>
      <c r="F5332" s="344">
        <v>21.08</v>
      </c>
      <c r="G5332" s="360">
        <v>0.3221</v>
      </c>
      <c r="H5332" s="344">
        <v>22.46</v>
      </c>
      <c r="I5332" s="360">
        <v>0.30320000000000003</v>
      </c>
      <c r="J5332" s="344">
        <v>20.12</v>
      </c>
      <c r="K5332" s="360">
        <v>0.33750000000000002</v>
      </c>
      <c r="L5332" s="344">
        <v>22.64</v>
      </c>
      <c r="M5332" s="360">
        <v>0.2999</v>
      </c>
      <c r="N5332" s="344">
        <v>21.72</v>
      </c>
      <c r="O5332" s="360">
        <v>0.31259999999999999</v>
      </c>
      <c r="P5332" s="344">
        <v>25.18</v>
      </c>
      <c r="Q5332" s="360">
        <v>0</v>
      </c>
      <c r="R5332" s="344">
        <v>23.11</v>
      </c>
    </row>
    <row r="5333" spans="1:18">
      <c r="A5333" s="296">
        <v>5219627</v>
      </c>
      <c r="B5333" s="343" t="s">
        <v>5367</v>
      </c>
      <c r="C5333" s="296" t="s">
        <v>26</v>
      </c>
      <c r="D5333" s="344">
        <v>39.61</v>
      </c>
      <c r="E5333" s="360">
        <v>0.42620000000000002</v>
      </c>
      <c r="F5333" s="344">
        <v>15.61</v>
      </c>
      <c r="G5333" s="360">
        <v>0.435</v>
      </c>
      <c r="H5333" s="344">
        <v>16.46</v>
      </c>
      <c r="I5333" s="360">
        <v>0.41310000000000002</v>
      </c>
      <c r="J5333" s="344">
        <v>15.02</v>
      </c>
      <c r="K5333" s="360">
        <v>0.4521</v>
      </c>
      <c r="L5333" s="344">
        <v>16.579999999999998</v>
      </c>
      <c r="M5333" s="360">
        <v>0.40949999999999998</v>
      </c>
      <c r="N5333" s="344">
        <v>16.010000000000002</v>
      </c>
      <c r="O5333" s="360">
        <v>0.42409999999999998</v>
      </c>
      <c r="P5333" s="344">
        <v>19.239999999999998</v>
      </c>
      <c r="Q5333" s="360">
        <v>0</v>
      </c>
      <c r="R5333" s="344">
        <v>16.87</v>
      </c>
    </row>
    <row r="5334" spans="1:18">
      <c r="A5334" s="296">
        <v>5219628</v>
      </c>
      <c r="B5334" s="343" t="s">
        <v>5368</v>
      </c>
      <c r="C5334" s="296" t="s">
        <v>26</v>
      </c>
      <c r="D5334" s="344">
        <v>37</v>
      </c>
      <c r="E5334" s="360">
        <v>0.4098</v>
      </c>
      <c r="F5334" s="344">
        <v>29.6</v>
      </c>
      <c r="G5334" s="360">
        <v>0.41820000000000002</v>
      </c>
      <c r="H5334" s="344">
        <v>31.27</v>
      </c>
      <c r="I5334" s="360">
        <v>0.39689999999999998</v>
      </c>
      <c r="J5334" s="344">
        <v>28.44</v>
      </c>
      <c r="K5334" s="360">
        <v>0.43530000000000002</v>
      </c>
      <c r="L5334" s="344">
        <v>31.5</v>
      </c>
      <c r="M5334" s="360">
        <v>0.39300000000000002</v>
      </c>
      <c r="N5334" s="344">
        <v>30.38</v>
      </c>
      <c r="O5334" s="360">
        <v>0.40749999999999997</v>
      </c>
      <c r="P5334" s="344">
        <v>36.32</v>
      </c>
      <c r="Q5334" s="360">
        <v>0</v>
      </c>
      <c r="R5334" s="344">
        <v>32.06</v>
      </c>
    </row>
    <row r="5335" spans="1:18">
      <c r="A5335" s="296">
        <v>5219629</v>
      </c>
      <c r="B5335" s="343" t="s">
        <v>5369</v>
      </c>
      <c r="C5335" s="296" t="s">
        <v>26</v>
      </c>
      <c r="D5335" s="344">
        <v>46.05</v>
      </c>
      <c r="E5335" s="360">
        <v>0.56169999999999998</v>
      </c>
      <c r="F5335" s="344">
        <v>21.7</v>
      </c>
      <c r="G5335" s="360">
        <v>0.57050000000000001</v>
      </c>
      <c r="H5335" s="344">
        <v>22.61</v>
      </c>
      <c r="I5335" s="360">
        <v>0.54800000000000004</v>
      </c>
      <c r="J5335" s="344">
        <v>21.07</v>
      </c>
      <c r="K5335" s="360">
        <v>0.58760000000000001</v>
      </c>
      <c r="L5335" s="344">
        <v>22.72</v>
      </c>
      <c r="M5335" s="360">
        <v>0.54490000000000005</v>
      </c>
      <c r="N5335" s="344">
        <v>22.12</v>
      </c>
      <c r="O5335" s="360">
        <v>0.55969999999999998</v>
      </c>
      <c r="P5335" s="344">
        <v>27.76</v>
      </c>
      <c r="Q5335" s="360">
        <v>0</v>
      </c>
      <c r="R5335" s="344">
        <v>23.03</v>
      </c>
    </row>
    <row r="5336" spans="1:18">
      <c r="A5336" s="296">
        <v>5219630</v>
      </c>
      <c r="B5336" s="343" t="s">
        <v>5370</v>
      </c>
      <c r="C5336" s="296" t="s">
        <v>26</v>
      </c>
      <c r="D5336" s="344">
        <v>43.44</v>
      </c>
      <c r="E5336" s="360">
        <v>0.5242</v>
      </c>
      <c r="F5336" s="344">
        <v>44.76</v>
      </c>
      <c r="G5336" s="360">
        <v>0.53280000000000005</v>
      </c>
      <c r="H5336" s="344">
        <v>46.78</v>
      </c>
      <c r="I5336" s="360">
        <v>0.51049999999999995</v>
      </c>
      <c r="J5336" s="344">
        <v>43.35</v>
      </c>
      <c r="K5336" s="360">
        <v>0.55020000000000002</v>
      </c>
      <c r="L5336" s="344">
        <v>47.04</v>
      </c>
      <c r="M5336" s="360">
        <v>0.50700000000000001</v>
      </c>
      <c r="N5336" s="344">
        <v>45.71</v>
      </c>
      <c r="O5336" s="360">
        <v>0.52180000000000004</v>
      </c>
      <c r="P5336" s="344">
        <v>56.66</v>
      </c>
      <c r="Q5336" s="360">
        <v>0</v>
      </c>
      <c r="R5336" s="344">
        <v>47.73</v>
      </c>
    </row>
    <row r="5337" spans="1:18">
      <c r="A5337" s="296">
        <v>5219631</v>
      </c>
      <c r="B5337" s="343" t="s">
        <v>5371</v>
      </c>
      <c r="C5337" s="296" t="s">
        <v>26</v>
      </c>
      <c r="D5337" s="344">
        <v>49.91</v>
      </c>
      <c r="E5337" s="360">
        <v>0.58499999999999996</v>
      </c>
      <c r="F5337" s="344">
        <v>63.19</v>
      </c>
      <c r="G5337" s="360">
        <v>0.59330000000000005</v>
      </c>
      <c r="H5337" s="344">
        <v>65.67</v>
      </c>
      <c r="I5337" s="360">
        <v>0.5716</v>
      </c>
      <c r="J5337" s="344">
        <v>61.46</v>
      </c>
      <c r="K5337" s="360">
        <v>0.61</v>
      </c>
      <c r="L5337" s="344">
        <v>66</v>
      </c>
      <c r="M5337" s="360">
        <v>0.56799999999999995</v>
      </c>
      <c r="N5337" s="344">
        <v>64.349999999999994</v>
      </c>
      <c r="O5337" s="360">
        <v>0.58260000000000001</v>
      </c>
      <c r="P5337" s="344">
        <v>81.290000000000006</v>
      </c>
      <c r="Q5337" s="360">
        <v>0</v>
      </c>
      <c r="R5337" s="344">
        <v>66.84</v>
      </c>
    </row>
    <row r="5338" spans="1:18">
      <c r="A5338" s="296">
        <v>5219632</v>
      </c>
      <c r="B5338" s="343" t="s">
        <v>5372</v>
      </c>
      <c r="C5338" s="296" t="s">
        <v>26</v>
      </c>
      <c r="D5338" s="344">
        <v>47.22</v>
      </c>
      <c r="E5338" s="360">
        <v>0.71970000000000001</v>
      </c>
      <c r="F5338" s="344">
        <v>110.7</v>
      </c>
      <c r="G5338" s="360">
        <v>0.72660000000000002</v>
      </c>
      <c r="H5338" s="344">
        <v>113.58</v>
      </c>
      <c r="I5338" s="360">
        <v>0.70879999999999999</v>
      </c>
      <c r="J5338" s="344">
        <v>108.64</v>
      </c>
      <c r="K5338" s="360">
        <v>0.74029999999999996</v>
      </c>
      <c r="L5338" s="344">
        <v>113.99</v>
      </c>
      <c r="M5338" s="360">
        <v>0.7056</v>
      </c>
      <c r="N5338" s="344">
        <v>112.04</v>
      </c>
      <c r="O5338" s="360">
        <v>0.71789999999999998</v>
      </c>
      <c r="P5338" s="344">
        <v>147.35</v>
      </c>
      <c r="Q5338" s="360">
        <v>0</v>
      </c>
      <c r="R5338" s="344">
        <v>114.93</v>
      </c>
    </row>
    <row r="5339" spans="1:18">
      <c r="A5339" s="296">
        <v>5219633</v>
      </c>
      <c r="B5339" s="343" t="s">
        <v>5373</v>
      </c>
      <c r="C5339" s="296" t="s">
        <v>26</v>
      </c>
      <c r="D5339" s="344">
        <v>53.94</v>
      </c>
      <c r="E5339" s="360">
        <v>0.74439999999999995</v>
      </c>
      <c r="F5339" s="344">
        <v>143.72</v>
      </c>
      <c r="G5339" s="360">
        <v>0.751</v>
      </c>
      <c r="H5339" s="344">
        <v>147.13999999999999</v>
      </c>
      <c r="I5339" s="360">
        <v>0.73419999999999996</v>
      </c>
      <c r="J5339" s="344">
        <v>141.31</v>
      </c>
      <c r="K5339" s="360">
        <v>0.76380000000000003</v>
      </c>
      <c r="L5339" s="344">
        <v>147.63</v>
      </c>
      <c r="M5339" s="360">
        <v>0.73109999999999997</v>
      </c>
      <c r="N5339" s="344">
        <v>145.33000000000001</v>
      </c>
      <c r="O5339" s="360">
        <v>0.74270000000000003</v>
      </c>
      <c r="P5339" s="344">
        <v>192.54</v>
      </c>
      <c r="Q5339" s="360">
        <v>0</v>
      </c>
      <c r="R5339" s="344">
        <v>148.75</v>
      </c>
    </row>
    <row r="5340" spans="1:18">
      <c r="A5340" s="296">
        <v>5219634</v>
      </c>
      <c r="B5340" s="343" t="s">
        <v>5374</v>
      </c>
      <c r="C5340" s="296" t="s">
        <v>26</v>
      </c>
      <c r="D5340" s="344">
        <v>51.31</v>
      </c>
      <c r="E5340" s="360">
        <v>0</v>
      </c>
      <c r="F5340" s="344">
        <v>61.37</v>
      </c>
      <c r="G5340" s="360">
        <v>0</v>
      </c>
      <c r="H5340" s="344">
        <v>73.67</v>
      </c>
      <c r="I5340" s="360">
        <v>0</v>
      </c>
      <c r="J5340" s="344">
        <v>71.03</v>
      </c>
      <c r="K5340" s="360">
        <v>0</v>
      </c>
      <c r="L5340" s="344">
        <v>64.62</v>
      </c>
      <c r="M5340" s="360">
        <v>0</v>
      </c>
      <c r="N5340" s="344">
        <v>73.81</v>
      </c>
      <c r="O5340" s="360">
        <v>0</v>
      </c>
      <c r="P5340" s="344">
        <v>85.89</v>
      </c>
      <c r="Q5340" s="360">
        <v>0</v>
      </c>
      <c r="R5340" s="344">
        <v>78.069999999999993</v>
      </c>
    </row>
    <row r="5341" spans="1:18">
      <c r="A5341" s="296">
        <v>5213395</v>
      </c>
      <c r="B5341" s="343" t="s">
        <v>5375</v>
      </c>
      <c r="C5341" s="296" t="s">
        <v>26</v>
      </c>
      <c r="D5341" s="344">
        <v>39.409999999999997</v>
      </c>
      <c r="E5341" s="360">
        <v>0</v>
      </c>
      <c r="F5341" s="344">
        <v>68.739999999999995</v>
      </c>
      <c r="G5341" s="360">
        <v>0</v>
      </c>
      <c r="H5341" s="344">
        <v>83</v>
      </c>
      <c r="I5341" s="360">
        <v>0</v>
      </c>
      <c r="J5341" s="344">
        <v>80.5</v>
      </c>
      <c r="K5341" s="360">
        <v>0</v>
      </c>
      <c r="L5341" s="344">
        <v>72.06</v>
      </c>
      <c r="M5341" s="360">
        <v>0</v>
      </c>
      <c r="N5341" s="344">
        <v>83.38</v>
      </c>
      <c r="O5341" s="360">
        <v>0</v>
      </c>
      <c r="P5341" s="344">
        <v>97.6</v>
      </c>
      <c r="Q5341" s="360">
        <v>0</v>
      </c>
      <c r="R5341" s="344">
        <v>87.93</v>
      </c>
    </row>
    <row r="5342" spans="1:18">
      <c r="A5342" s="296">
        <v>5213394</v>
      </c>
      <c r="B5342" s="343" t="s">
        <v>5376</v>
      </c>
      <c r="C5342" s="296" t="s">
        <v>26</v>
      </c>
      <c r="D5342" s="344">
        <v>34.79</v>
      </c>
      <c r="E5342" s="360">
        <v>0</v>
      </c>
      <c r="F5342" s="344">
        <v>43.43</v>
      </c>
      <c r="G5342" s="360">
        <v>0</v>
      </c>
      <c r="H5342" s="344">
        <v>51.17</v>
      </c>
      <c r="I5342" s="360">
        <v>0</v>
      </c>
      <c r="J5342" s="344">
        <v>48.43</v>
      </c>
      <c r="K5342" s="360">
        <v>0</v>
      </c>
      <c r="L5342" s="344">
        <v>46.39</v>
      </c>
      <c r="M5342" s="360">
        <v>0</v>
      </c>
      <c r="N5342" s="344">
        <v>50.82</v>
      </c>
      <c r="O5342" s="360">
        <v>0</v>
      </c>
      <c r="P5342" s="344">
        <v>58.01</v>
      </c>
      <c r="Q5342" s="360">
        <v>0</v>
      </c>
      <c r="R5342" s="344">
        <v>54.32</v>
      </c>
    </row>
    <row r="5343" spans="1:18">
      <c r="A5343" s="296">
        <v>5219635</v>
      </c>
      <c r="B5343" s="343" t="s">
        <v>5377</v>
      </c>
      <c r="C5343" s="296" t="s">
        <v>26</v>
      </c>
      <c r="D5343" s="344">
        <v>36.409999999999997</v>
      </c>
      <c r="E5343" s="360">
        <v>0</v>
      </c>
      <c r="F5343" s="344">
        <v>88.84</v>
      </c>
      <c r="G5343" s="360">
        <v>0</v>
      </c>
      <c r="H5343" s="344">
        <v>107.35</v>
      </c>
      <c r="I5343" s="360">
        <v>0</v>
      </c>
      <c r="J5343" s="344">
        <v>104.9</v>
      </c>
      <c r="K5343" s="360">
        <v>0</v>
      </c>
      <c r="L5343" s="344">
        <v>93.34</v>
      </c>
      <c r="M5343" s="360">
        <v>0</v>
      </c>
      <c r="N5343" s="344">
        <v>108.09</v>
      </c>
      <c r="O5343" s="360">
        <v>0</v>
      </c>
      <c r="P5343" s="344">
        <v>126.86</v>
      </c>
      <c r="Q5343" s="360">
        <v>0</v>
      </c>
      <c r="R5343" s="344">
        <v>114.38</v>
      </c>
    </row>
    <row r="5344" spans="1:18">
      <c r="A5344" s="296">
        <v>5219636</v>
      </c>
      <c r="B5344" s="343" t="s">
        <v>5378</v>
      </c>
      <c r="C5344" s="296" t="s">
        <v>26</v>
      </c>
      <c r="D5344" s="344">
        <v>31.38</v>
      </c>
      <c r="E5344" s="360"/>
      <c r="F5344" s="344">
        <v>0</v>
      </c>
      <c r="G5344" s="360"/>
      <c r="H5344" s="344">
        <v>0</v>
      </c>
      <c r="I5344" s="360"/>
      <c r="J5344" s="344">
        <v>0</v>
      </c>
      <c r="K5344" s="360"/>
      <c r="L5344" s="344">
        <v>0</v>
      </c>
      <c r="M5344" s="360"/>
      <c r="N5344" s="344">
        <v>0</v>
      </c>
      <c r="O5344" s="360"/>
      <c r="P5344" s="344">
        <v>0</v>
      </c>
      <c r="Q5344" s="360"/>
      <c r="R5344" s="344">
        <v>0</v>
      </c>
    </row>
    <row r="5345" spans="1:18">
      <c r="A5345" s="296">
        <v>5219637</v>
      </c>
      <c r="B5345" s="343" t="s">
        <v>5379</v>
      </c>
      <c r="C5345" s="296" t="s">
        <v>26</v>
      </c>
      <c r="D5345" s="344">
        <v>69.930000000000007</v>
      </c>
      <c r="E5345" s="360">
        <v>0</v>
      </c>
      <c r="F5345" s="344">
        <v>17.89</v>
      </c>
      <c r="G5345" s="360">
        <v>0</v>
      </c>
      <c r="H5345" s="344">
        <v>21.19</v>
      </c>
      <c r="I5345" s="360">
        <v>0</v>
      </c>
      <c r="J5345" s="344">
        <v>19.989999999999998</v>
      </c>
      <c r="K5345" s="360">
        <v>0</v>
      </c>
      <c r="L5345" s="344">
        <v>18.989999999999998</v>
      </c>
      <c r="M5345" s="360">
        <v>0</v>
      </c>
      <c r="N5345" s="344">
        <v>21.03</v>
      </c>
      <c r="O5345" s="360">
        <v>0</v>
      </c>
      <c r="P5345" s="344">
        <v>24.09</v>
      </c>
      <c r="Q5345" s="360">
        <v>0</v>
      </c>
      <c r="R5345" s="344">
        <v>22.35</v>
      </c>
    </row>
    <row r="5346" spans="1:18">
      <c r="A5346" s="296">
        <v>5219638</v>
      </c>
      <c r="B5346" s="343" t="s">
        <v>5380</v>
      </c>
      <c r="C5346" s="296" t="s">
        <v>26</v>
      </c>
      <c r="D5346" s="344">
        <v>66.62</v>
      </c>
      <c r="E5346" s="360">
        <v>0</v>
      </c>
      <c r="F5346" s="344">
        <v>16.62</v>
      </c>
      <c r="G5346" s="360">
        <v>0</v>
      </c>
      <c r="H5346" s="344">
        <v>19.57</v>
      </c>
      <c r="I5346" s="360">
        <v>0</v>
      </c>
      <c r="J5346" s="344">
        <v>18.350000000000001</v>
      </c>
      <c r="K5346" s="360">
        <v>0</v>
      </c>
      <c r="L5346" s="344">
        <v>17.7</v>
      </c>
      <c r="M5346" s="360">
        <v>0</v>
      </c>
      <c r="N5346" s="344">
        <v>19.37</v>
      </c>
      <c r="O5346" s="360">
        <v>0</v>
      </c>
      <c r="P5346" s="344">
        <v>22.06</v>
      </c>
      <c r="Q5346" s="360">
        <v>0</v>
      </c>
      <c r="R5346" s="344">
        <v>20.65</v>
      </c>
    </row>
    <row r="5347" spans="1:18">
      <c r="A5347" s="296">
        <v>5213393</v>
      </c>
      <c r="B5347" s="343" t="s">
        <v>5381</v>
      </c>
      <c r="C5347" s="296" t="s">
        <v>26</v>
      </c>
      <c r="D5347" s="344">
        <v>34.340000000000003</v>
      </c>
      <c r="E5347" s="360">
        <v>0</v>
      </c>
      <c r="F5347" s="344">
        <v>17.14</v>
      </c>
      <c r="G5347" s="360">
        <v>0</v>
      </c>
      <c r="H5347" s="344">
        <v>20.23</v>
      </c>
      <c r="I5347" s="360">
        <v>0</v>
      </c>
      <c r="J5347" s="344">
        <v>19.02</v>
      </c>
      <c r="K5347" s="360">
        <v>0</v>
      </c>
      <c r="L5347" s="344">
        <v>18.23</v>
      </c>
      <c r="M5347" s="360">
        <v>0</v>
      </c>
      <c r="N5347" s="344">
        <v>20.05</v>
      </c>
      <c r="O5347" s="360">
        <v>0</v>
      </c>
      <c r="P5347" s="344">
        <v>22.89</v>
      </c>
      <c r="Q5347" s="360">
        <v>0</v>
      </c>
      <c r="R5347" s="344">
        <v>21.34</v>
      </c>
    </row>
    <row r="5348" spans="1:18">
      <c r="A5348" s="296">
        <v>5213392</v>
      </c>
      <c r="B5348" s="343" t="s">
        <v>5382</v>
      </c>
      <c r="C5348" s="296" t="s">
        <v>26</v>
      </c>
      <c r="D5348" s="344">
        <v>28.8</v>
      </c>
      <c r="E5348" s="360">
        <v>0</v>
      </c>
      <c r="F5348" s="344">
        <v>18.68</v>
      </c>
      <c r="G5348" s="360">
        <v>0</v>
      </c>
      <c r="H5348" s="344">
        <v>22.19</v>
      </c>
      <c r="I5348" s="360">
        <v>0</v>
      </c>
      <c r="J5348" s="344">
        <v>21</v>
      </c>
      <c r="K5348" s="360">
        <v>0</v>
      </c>
      <c r="L5348" s="344">
        <v>19.78</v>
      </c>
      <c r="M5348" s="360">
        <v>0</v>
      </c>
      <c r="N5348" s="344">
        <v>22.05</v>
      </c>
      <c r="O5348" s="360">
        <v>0</v>
      </c>
      <c r="P5348" s="344">
        <v>25.34</v>
      </c>
      <c r="Q5348" s="360">
        <v>0</v>
      </c>
      <c r="R5348" s="344">
        <v>23.41</v>
      </c>
    </row>
    <row r="5349" spans="1:18">
      <c r="A5349" s="296">
        <v>5219639</v>
      </c>
      <c r="B5349" s="343" t="s">
        <v>5383</v>
      </c>
      <c r="C5349" s="296" t="s">
        <v>26</v>
      </c>
      <c r="D5349" s="344">
        <v>32.85</v>
      </c>
      <c r="E5349" s="360">
        <v>0</v>
      </c>
      <c r="F5349" s="344">
        <v>10.95</v>
      </c>
      <c r="G5349" s="360">
        <v>0</v>
      </c>
      <c r="H5349" s="344">
        <v>11.85</v>
      </c>
      <c r="I5349" s="360">
        <v>0</v>
      </c>
      <c r="J5349" s="344">
        <v>9.98</v>
      </c>
      <c r="K5349" s="360">
        <v>0</v>
      </c>
      <c r="L5349" s="344">
        <v>10.78</v>
      </c>
      <c r="M5349" s="360">
        <v>0</v>
      </c>
      <c r="N5349" s="344">
        <v>11.59</v>
      </c>
      <c r="O5349" s="360">
        <v>0</v>
      </c>
      <c r="P5349" s="344">
        <v>11.49</v>
      </c>
      <c r="Q5349" s="360">
        <v>0</v>
      </c>
      <c r="R5349" s="344">
        <v>12.58</v>
      </c>
    </row>
    <row r="5350" spans="1:18">
      <c r="A5350" s="296">
        <v>5219640</v>
      </c>
      <c r="B5350" s="343" t="s">
        <v>5384</v>
      </c>
      <c r="C5350" s="296" t="s">
        <v>26</v>
      </c>
      <c r="D5350" s="344">
        <v>27.72</v>
      </c>
      <c r="E5350" s="360">
        <v>0</v>
      </c>
      <c r="F5350" s="344">
        <v>19.45</v>
      </c>
      <c r="G5350" s="360">
        <v>0</v>
      </c>
      <c r="H5350" s="344">
        <v>20.41</v>
      </c>
      <c r="I5350" s="360">
        <v>0</v>
      </c>
      <c r="J5350" s="344">
        <v>16.559999999999999</v>
      </c>
      <c r="K5350" s="360">
        <v>0</v>
      </c>
      <c r="L5350" s="344">
        <v>17.809999999999999</v>
      </c>
      <c r="M5350" s="360">
        <v>0</v>
      </c>
      <c r="N5350" s="344">
        <v>19.87</v>
      </c>
      <c r="O5350" s="360">
        <v>0</v>
      </c>
      <c r="P5350" s="344">
        <v>20</v>
      </c>
      <c r="Q5350" s="360">
        <v>0</v>
      </c>
      <c r="R5350" s="344">
        <v>22.68</v>
      </c>
    </row>
    <row r="5351" spans="1:18">
      <c r="A5351" s="296">
        <v>5219641</v>
      </c>
      <c r="B5351" s="343" t="s">
        <v>5385</v>
      </c>
      <c r="C5351" s="296" t="s">
        <v>26</v>
      </c>
      <c r="D5351" s="344">
        <v>61.92</v>
      </c>
      <c r="E5351" s="360">
        <v>0</v>
      </c>
      <c r="F5351" s="344">
        <v>44.55</v>
      </c>
      <c r="G5351" s="360">
        <v>0</v>
      </c>
      <c r="H5351" s="344">
        <v>46.51</v>
      </c>
      <c r="I5351" s="360">
        <v>0</v>
      </c>
      <c r="J5351" s="344">
        <v>37.549999999999997</v>
      </c>
      <c r="K5351" s="360">
        <v>0</v>
      </c>
      <c r="L5351" s="344">
        <v>40.65</v>
      </c>
      <c r="M5351" s="360">
        <v>0</v>
      </c>
      <c r="N5351" s="344">
        <v>45.08</v>
      </c>
      <c r="O5351" s="360">
        <v>0</v>
      </c>
      <c r="P5351" s="344">
        <v>46.03</v>
      </c>
      <c r="Q5351" s="360">
        <v>0</v>
      </c>
      <c r="R5351" s="344">
        <v>52.39</v>
      </c>
    </row>
    <row r="5352" spans="1:18">
      <c r="A5352" s="296">
        <v>5219642</v>
      </c>
      <c r="B5352" s="343" t="s">
        <v>5386</v>
      </c>
      <c r="C5352" s="296" t="s">
        <v>26</v>
      </c>
      <c r="D5352" s="344">
        <v>61.82</v>
      </c>
      <c r="E5352" s="360">
        <v>0</v>
      </c>
      <c r="F5352" s="344">
        <v>43.31</v>
      </c>
      <c r="G5352" s="360">
        <v>0</v>
      </c>
      <c r="H5352" s="344">
        <v>45.15</v>
      </c>
      <c r="I5352" s="360">
        <v>0</v>
      </c>
      <c r="J5352" s="344">
        <v>36.409999999999997</v>
      </c>
      <c r="K5352" s="360">
        <v>0</v>
      </c>
      <c r="L5352" s="344">
        <v>39.29</v>
      </c>
      <c r="M5352" s="360">
        <v>0</v>
      </c>
      <c r="N5352" s="344">
        <v>43.79</v>
      </c>
      <c r="O5352" s="360">
        <v>0</v>
      </c>
      <c r="P5352" s="344">
        <v>44.68</v>
      </c>
      <c r="Q5352" s="360">
        <v>0</v>
      </c>
      <c r="R5352" s="344">
        <v>50.97</v>
      </c>
    </row>
    <row r="5353" spans="1:18">
      <c r="A5353" s="296">
        <v>5213362</v>
      </c>
      <c r="B5353" s="343" t="s">
        <v>5387</v>
      </c>
      <c r="C5353" s="296" t="s">
        <v>26</v>
      </c>
      <c r="D5353" s="344">
        <v>87.04</v>
      </c>
      <c r="E5353" s="360">
        <v>0</v>
      </c>
      <c r="F5353" s="344">
        <v>47.57</v>
      </c>
      <c r="G5353" s="360">
        <v>0</v>
      </c>
      <c r="H5353" s="344">
        <v>49.83</v>
      </c>
      <c r="I5353" s="360">
        <v>0</v>
      </c>
      <c r="J5353" s="344">
        <v>40.380000000000003</v>
      </c>
      <c r="K5353" s="360">
        <v>0</v>
      </c>
      <c r="L5353" s="344">
        <v>44.01</v>
      </c>
      <c r="M5353" s="360">
        <v>0</v>
      </c>
      <c r="N5353" s="344">
        <v>48.24</v>
      </c>
      <c r="O5353" s="360">
        <v>0</v>
      </c>
      <c r="P5353" s="344">
        <v>49.32</v>
      </c>
      <c r="Q5353" s="360">
        <v>0</v>
      </c>
      <c r="R5353" s="344">
        <v>55.85</v>
      </c>
    </row>
    <row r="5354" spans="1:18">
      <c r="A5354" s="296">
        <v>5213361</v>
      </c>
      <c r="B5354" s="343" t="s">
        <v>5388</v>
      </c>
      <c r="C5354" s="296" t="s">
        <v>26</v>
      </c>
      <c r="D5354" s="344">
        <v>84.77</v>
      </c>
      <c r="E5354" s="360">
        <v>0</v>
      </c>
      <c r="F5354" s="344">
        <v>12.85</v>
      </c>
      <c r="G5354" s="360">
        <v>0</v>
      </c>
      <c r="H5354" s="344">
        <v>13.53</v>
      </c>
      <c r="I5354" s="360">
        <v>0</v>
      </c>
      <c r="J5354" s="344">
        <v>11.32</v>
      </c>
      <c r="K5354" s="360">
        <v>0</v>
      </c>
      <c r="L5354" s="344">
        <v>12.75</v>
      </c>
      <c r="M5354" s="360">
        <v>0</v>
      </c>
      <c r="N5354" s="344">
        <v>12.92</v>
      </c>
      <c r="O5354" s="360">
        <v>0</v>
      </c>
      <c r="P5354" s="344">
        <v>14.23</v>
      </c>
      <c r="Q5354" s="360">
        <v>0</v>
      </c>
      <c r="R5354" s="344">
        <v>15.7</v>
      </c>
    </row>
    <row r="5355" spans="1:18">
      <c r="A5355" s="296">
        <v>5219643</v>
      </c>
      <c r="B5355" s="343" t="s">
        <v>5389</v>
      </c>
      <c r="C5355" s="296" t="s">
        <v>26</v>
      </c>
      <c r="D5355" s="344">
        <v>77.55</v>
      </c>
      <c r="E5355" s="360">
        <v>0</v>
      </c>
      <c r="F5355" s="344">
        <v>18.7</v>
      </c>
      <c r="G5355" s="360">
        <v>0</v>
      </c>
      <c r="H5355" s="344">
        <v>19.38</v>
      </c>
      <c r="I5355" s="360">
        <v>0</v>
      </c>
      <c r="J5355" s="344">
        <v>15.46</v>
      </c>
      <c r="K5355" s="360">
        <v>0</v>
      </c>
      <c r="L5355" s="344">
        <v>16.32</v>
      </c>
      <c r="M5355" s="360">
        <v>0</v>
      </c>
      <c r="N5355" s="344">
        <v>18.899999999999999</v>
      </c>
      <c r="O5355" s="360">
        <v>0</v>
      </c>
      <c r="P5355" s="344">
        <v>18.95</v>
      </c>
      <c r="Q5355" s="360">
        <v>0</v>
      </c>
      <c r="R5355" s="344">
        <v>21.9</v>
      </c>
    </row>
    <row r="5356" spans="1:18">
      <c r="A5356" s="296">
        <v>5219644</v>
      </c>
      <c r="B5356" s="343" t="s">
        <v>5390</v>
      </c>
      <c r="C5356" s="296" t="s">
        <v>26</v>
      </c>
      <c r="D5356" s="344">
        <v>75.599999999999994</v>
      </c>
      <c r="E5356" s="360">
        <v>0</v>
      </c>
      <c r="F5356" s="344">
        <v>23.9</v>
      </c>
      <c r="G5356" s="360">
        <v>0</v>
      </c>
      <c r="H5356" s="344">
        <v>25.09</v>
      </c>
      <c r="I5356" s="360">
        <v>0</v>
      </c>
      <c r="J5356" s="344">
        <v>20.309999999999999</v>
      </c>
      <c r="K5356" s="360">
        <v>0</v>
      </c>
      <c r="L5356" s="344">
        <v>22.09</v>
      </c>
      <c r="M5356" s="360">
        <v>0</v>
      </c>
      <c r="N5356" s="344">
        <v>24.33</v>
      </c>
      <c r="O5356" s="360">
        <v>0</v>
      </c>
      <c r="P5356" s="344">
        <v>24.61</v>
      </c>
      <c r="Q5356" s="360">
        <v>0</v>
      </c>
      <c r="R5356" s="344">
        <v>27.86</v>
      </c>
    </row>
    <row r="5357" spans="1:18">
      <c r="A5357" s="296">
        <v>5214000</v>
      </c>
      <c r="B5357" s="343" t="s">
        <v>5391</v>
      </c>
      <c r="C5357" s="296" t="s">
        <v>1461</v>
      </c>
      <c r="D5357" s="344">
        <v>342.15</v>
      </c>
      <c r="E5357" s="360">
        <v>0</v>
      </c>
      <c r="F5357" s="344">
        <v>38.46</v>
      </c>
      <c r="G5357" s="360">
        <v>0</v>
      </c>
      <c r="H5357" s="344">
        <v>39.58</v>
      </c>
      <c r="I5357" s="360">
        <v>0</v>
      </c>
      <c r="J5357" s="344">
        <v>31.44</v>
      </c>
      <c r="K5357" s="360">
        <v>0</v>
      </c>
      <c r="L5357" s="344">
        <v>33.92</v>
      </c>
      <c r="M5357" s="360">
        <v>0</v>
      </c>
      <c r="N5357" s="344">
        <v>38.229999999999997</v>
      </c>
      <c r="O5357" s="360">
        <v>0</v>
      </c>
      <c r="P5357" s="344">
        <v>39.520000000000003</v>
      </c>
      <c r="Q5357" s="360">
        <v>0</v>
      </c>
      <c r="R5357" s="344">
        <v>45.7</v>
      </c>
    </row>
    <row r="5358" spans="1:18">
      <c r="A5358" s="296">
        <v>5301014</v>
      </c>
      <c r="B5358" s="343" t="s">
        <v>5392</v>
      </c>
      <c r="C5358" s="296" t="s">
        <v>1835</v>
      </c>
      <c r="D5358" s="344">
        <v>150.49</v>
      </c>
      <c r="E5358" s="360">
        <v>0</v>
      </c>
      <c r="F5358" s="344">
        <v>40.44</v>
      </c>
      <c r="G5358" s="360">
        <v>0</v>
      </c>
      <c r="H5358" s="344">
        <v>41.76</v>
      </c>
      <c r="I5358" s="360">
        <v>0</v>
      </c>
      <c r="J5358" s="344">
        <v>33.29</v>
      </c>
      <c r="K5358" s="360">
        <v>0</v>
      </c>
      <c r="L5358" s="344">
        <v>36.119999999999997</v>
      </c>
      <c r="M5358" s="360">
        <v>0</v>
      </c>
      <c r="N5358" s="344">
        <v>40.299999999999997</v>
      </c>
      <c r="O5358" s="360">
        <v>0</v>
      </c>
      <c r="P5358" s="344">
        <v>41.68</v>
      </c>
      <c r="Q5358" s="360">
        <v>0</v>
      </c>
      <c r="R5358" s="344">
        <v>47.97</v>
      </c>
    </row>
    <row r="5359" spans="1:18">
      <c r="A5359" s="296">
        <v>5300995</v>
      </c>
      <c r="B5359" s="343" t="s">
        <v>5393</v>
      </c>
      <c r="C5359" s="296" t="s">
        <v>26</v>
      </c>
      <c r="D5359" s="344">
        <v>2487.5300000000002</v>
      </c>
      <c r="E5359" s="360">
        <v>0</v>
      </c>
      <c r="F5359" s="344">
        <v>79.75</v>
      </c>
      <c r="G5359" s="360">
        <v>0</v>
      </c>
      <c r="H5359" s="344">
        <v>80.41</v>
      </c>
      <c r="I5359" s="360">
        <v>0</v>
      </c>
      <c r="J5359" s="344">
        <v>62.94</v>
      </c>
      <c r="K5359" s="360">
        <v>0</v>
      </c>
      <c r="L5359" s="344">
        <v>68.81</v>
      </c>
      <c r="M5359" s="360">
        <v>0</v>
      </c>
      <c r="N5359" s="344">
        <v>76.87</v>
      </c>
      <c r="O5359" s="360">
        <v>0</v>
      </c>
      <c r="P5359" s="344">
        <v>83.2</v>
      </c>
      <c r="Q5359" s="360">
        <v>0</v>
      </c>
      <c r="R5359" s="344">
        <v>97.38</v>
      </c>
    </row>
    <row r="5360" spans="1:18">
      <c r="A5360" s="296">
        <v>5300996</v>
      </c>
      <c r="B5360" s="343" t="s">
        <v>5394</v>
      </c>
      <c r="C5360" s="296" t="s">
        <v>26</v>
      </c>
      <c r="D5360" s="344">
        <v>3265.97</v>
      </c>
      <c r="E5360" s="360">
        <v>0</v>
      </c>
      <c r="F5360" s="344">
        <v>78.510000000000005</v>
      </c>
      <c r="G5360" s="360">
        <v>0</v>
      </c>
      <c r="H5360" s="344">
        <v>79.05</v>
      </c>
      <c r="I5360" s="360">
        <v>0</v>
      </c>
      <c r="J5360" s="344">
        <v>61.8</v>
      </c>
      <c r="K5360" s="360">
        <v>0</v>
      </c>
      <c r="L5360" s="344">
        <v>67.45</v>
      </c>
      <c r="M5360" s="360">
        <v>0</v>
      </c>
      <c r="N5360" s="344">
        <v>75.58</v>
      </c>
      <c r="O5360" s="360">
        <v>0</v>
      </c>
      <c r="P5360" s="344">
        <v>81.849999999999994</v>
      </c>
      <c r="Q5360" s="360">
        <v>0</v>
      </c>
      <c r="R5360" s="344">
        <v>95.96</v>
      </c>
    </row>
    <row r="5361" spans="1:18">
      <c r="A5361" s="296">
        <v>5300998</v>
      </c>
      <c r="B5361" s="343" t="s">
        <v>5395</v>
      </c>
      <c r="C5361" s="296" t="s">
        <v>26</v>
      </c>
      <c r="D5361" s="344">
        <v>6393.08</v>
      </c>
      <c r="E5361" s="360">
        <v>0</v>
      </c>
      <c r="F5361" s="344">
        <v>82.77</v>
      </c>
      <c r="G5361" s="360">
        <v>0</v>
      </c>
      <c r="H5361" s="344">
        <v>83.73</v>
      </c>
      <c r="I5361" s="360">
        <v>0</v>
      </c>
      <c r="J5361" s="344">
        <v>65.77</v>
      </c>
      <c r="K5361" s="360">
        <v>0</v>
      </c>
      <c r="L5361" s="344">
        <v>72.17</v>
      </c>
      <c r="M5361" s="360">
        <v>0</v>
      </c>
      <c r="N5361" s="344">
        <v>80.03</v>
      </c>
      <c r="O5361" s="360">
        <v>0</v>
      </c>
      <c r="P5361" s="344">
        <v>86.49</v>
      </c>
      <c r="Q5361" s="360">
        <v>0</v>
      </c>
      <c r="R5361" s="344">
        <v>100.84</v>
      </c>
    </row>
    <row r="5362" spans="1:18">
      <c r="A5362" s="296">
        <v>5300997</v>
      </c>
      <c r="B5362" s="343" t="s">
        <v>5396</v>
      </c>
      <c r="C5362" s="296" t="s">
        <v>26</v>
      </c>
      <c r="D5362" s="344">
        <v>5327.41</v>
      </c>
      <c r="E5362" s="360">
        <v>0</v>
      </c>
      <c r="F5362" s="344">
        <v>14.75</v>
      </c>
      <c r="G5362" s="360">
        <v>0</v>
      </c>
      <c r="H5362" s="344">
        <v>15.37</v>
      </c>
      <c r="I5362" s="360">
        <v>0</v>
      </c>
      <c r="J5362" s="344">
        <v>12.69</v>
      </c>
      <c r="K5362" s="360">
        <v>0</v>
      </c>
      <c r="L5362" s="344">
        <v>14.28</v>
      </c>
      <c r="M5362" s="360">
        <v>0</v>
      </c>
      <c r="N5362" s="344">
        <v>14.64</v>
      </c>
      <c r="O5362" s="360">
        <v>0</v>
      </c>
      <c r="P5362" s="344">
        <v>16.239999999999998</v>
      </c>
      <c r="Q5362" s="360">
        <v>0</v>
      </c>
      <c r="R5362" s="344">
        <v>18.14</v>
      </c>
    </row>
    <row r="5363" spans="1:18">
      <c r="A5363" s="296">
        <v>5300999</v>
      </c>
      <c r="B5363" s="343" t="s">
        <v>5397</v>
      </c>
      <c r="C5363" s="296" t="s">
        <v>26</v>
      </c>
      <c r="D5363" s="344">
        <v>857.35</v>
      </c>
      <c r="E5363" s="360">
        <v>0</v>
      </c>
      <c r="F5363" s="344">
        <v>20.9</v>
      </c>
      <c r="G5363" s="360">
        <v>0</v>
      </c>
      <c r="H5363" s="344">
        <v>21.49</v>
      </c>
      <c r="I5363" s="360">
        <v>0</v>
      </c>
      <c r="J5363" s="344">
        <v>17.04</v>
      </c>
      <c r="K5363" s="360">
        <v>0</v>
      </c>
      <c r="L5363" s="344">
        <v>18.07</v>
      </c>
      <c r="M5363" s="360">
        <v>0</v>
      </c>
      <c r="N5363" s="344">
        <v>20.89</v>
      </c>
      <c r="O5363" s="360">
        <v>0</v>
      </c>
      <c r="P5363" s="344">
        <v>21.27</v>
      </c>
      <c r="Q5363" s="360">
        <v>0</v>
      </c>
      <c r="R5363" s="344">
        <v>24.71</v>
      </c>
    </row>
    <row r="5364" spans="1:18">
      <c r="A5364" s="296">
        <v>5301000</v>
      </c>
      <c r="B5364" s="343" t="s">
        <v>5398</v>
      </c>
      <c r="C5364" s="296" t="s">
        <v>26</v>
      </c>
      <c r="D5364" s="344">
        <v>1279.6500000000001</v>
      </c>
      <c r="E5364" s="360">
        <v>0</v>
      </c>
      <c r="F5364" s="344">
        <v>26.1</v>
      </c>
      <c r="G5364" s="360">
        <v>0</v>
      </c>
      <c r="H5364" s="344">
        <v>27.2</v>
      </c>
      <c r="I5364" s="360">
        <v>0</v>
      </c>
      <c r="J5364" s="344">
        <v>21.89</v>
      </c>
      <c r="K5364" s="360">
        <v>0</v>
      </c>
      <c r="L5364" s="344">
        <v>23.84</v>
      </c>
      <c r="M5364" s="360">
        <v>0</v>
      </c>
      <c r="N5364" s="344">
        <v>26.32</v>
      </c>
      <c r="O5364" s="360">
        <v>0</v>
      </c>
      <c r="P5364" s="344">
        <v>26.93</v>
      </c>
      <c r="Q5364" s="360">
        <v>0</v>
      </c>
      <c r="R5364" s="344">
        <v>30.67</v>
      </c>
    </row>
    <row r="5365" spans="1:18">
      <c r="A5365" s="296">
        <v>5301001</v>
      </c>
      <c r="B5365" s="343" t="s">
        <v>5399</v>
      </c>
      <c r="C5365" s="296" t="s">
        <v>26</v>
      </c>
      <c r="D5365" s="344">
        <v>580.23</v>
      </c>
      <c r="E5365" s="360">
        <v>0</v>
      </c>
      <c r="F5365" s="344">
        <v>59.13</v>
      </c>
      <c r="G5365" s="360">
        <v>0</v>
      </c>
      <c r="H5365" s="344">
        <v>59.5</v>
      </c>
      <c r="I5365" s="360">
        <v>0</v>
      </c>
      <c r="J5365" s="344">
        <v>46.35</v>
      </c>
      <c r="K5365" s="360">
        <v>0</v>
      </c>
      <c r="L5365" s="344">
        <v>50.46</v>
      </c>
      <c r="M5365" s="360">
        <v>0</v>
      </c>
      <c r="N5365" s="344">
        <v>56.91</v>
      </c>
      <c r="O5365" s="360">
        <v>0</v>
      </c>
      <c r="P5365" s="344">
        <v>61.35</v>
      </c>
      <c r="Q5365" s="360">
        <v>0</v>
      </c>
      <c r="R5365" s="344">
        <v>72.12</v>
      </c>
    </row>
    <row r="5366" spans="1:18">
      <c r="A5366" s="296">
        <v>5301002</v>
      </c>
      <c r="B5366" s="343" t="s">
        <v>5400</v>
      </c>
      <c r="C5366" s="296" t="s">
        <v>26</v>
      </c>
      <c r="D5366" s="344">
        <v>370.6</v>
      </c>
      <c r="E5366" s="360">
        <v>0</v>
      </c>
      <c r="F5366" s="344">
        <v>61.11</v>
      </c>
      <c r="G5366" s="360">
        <v>0</v>
      </c>
      <c r="H5366" s="344">
        <v>61.68</v>
      </c>
      <c r="I5366" s="360">
        <v>0</v>
      </c>
      <c r="J5366" s="344">
        <v>48.2</v>
      </c>
      <c r="K5366" s="360">
        <v>0</v>
      </c>
      <c r="L5366" s="344">
        <v>52.66</v>
      </c>
      <c r="M5366" s="360">
        <v>0</v>
      </c>
      <c r="N5366" s="344">
        <v>58.98</v>
      </c>
      <c r="O5366" s="360">
        <v>0</v>
      </c>
      <c r="P5366" s="344">
        <v>63.51</v>
      </c>
      <c r="Q5366" s="360">
        <v>0</v>
      </c>
      <c r="R5366" s="344">
        <v>74.39</v>
      </c>
    </row>
    <row r="5367" spans="1:18">
      <c r="A5367" s="296">
        <v>5301003</v>
      </c>
      <c r="B5367" s="343" t="s">
        <v>5401</v>
      </c>
      <c r="C5367" s="296" t="s">
        <v>26</v>
      </c>
      <c r="D5367" s="344">
        <v>361.07</v>
      </c>
      <c r="E5367" s="360">
        <v>0</v>
      </c>
      <c r="F5367" s="344">
        <v>30.28</v>
      </c>
      <c r="G5367" s="360">
        <v>0</v>
      </c>
      <c r="H5367" s="344">
        <v>32.76</v>
      </c>
      <c r="I5367" s="360">
        <v>0</v>
      </c>
      <c r="J5367" s="344">
        <v>27.26</v>
      </c>
      <c r="K5367" s="360">
        <v>0</v>
      </c>
      <c r="L5367" s="344">
        <v>29.24</v>
      </c>
      <c r="M5367" s="360">
        <v>0</v>
      </c>
      <c r="N5367" s="344">
        <v>32.19</v>
      </c>
      <c r="O5367" s="360">
        <v>0</v>
      </c>
      <c r="P5367" s="344">
        <v>30.97</v>
      </c>
      <c r="Q5367" s="360">
        <v>0</v>
      </c>
      <c r="R5367" s="344">
        <v>34.159999999999997</v>
      </c>
    </row>
    <row r="5368" spans="1:18">
      <c r="A5368" s="296">
        <v>5301064</v>
      </c>
      <c r="B5368" s="343" t="s">
        <v>5402</v>
      </c>
      <c r="C5368" s="296" t="s">
        <v>26</v>
      </c>
      <c r="D5368" s="344">
        <v>639.07000000000005</v>
      </c>
      <c r="E5368" s="360">
        <v>0</v>
      </c>
      <c r="F5368" s="344">
        <v>29.04</v>
      </c>
      <c r="G5368" s="360">
        <v>0</v>
      </c>
      <c r="H5368" s="344">
        <v>31.4</v>
      </c>
      <c r="I5368" s="360">
        <v>0</v>
      </c>
      <c r="J5368" s="344">
        <v>26.12</v>
      </c>
      <c r="K5368" s="360">
        <v>0</v>
      </c>
      <c r="L5368" s="344">
        <v>27.88</v>
      </c>
      <c r="M5368" s="360">
        <v>0</v>
      </c>
      <c r="N5368" s="344">
        <v>30.9</v>
      </c>
      <c r="O5368" s="360">
        <v>0</v>
      </c>
      <c r="P5368" s="344">
        <v>29.62</v>
      </c>
      <c r="Q5368" s="360">
        <v>0</v>
      </c>
      <c r="R5368" s="344">
        <v>32.74</v>
      </c>
    </row>
    <row r="5369" spans="1:18">
      <c r="A5369" s="296">
        <v>5301046</v>
      </c>
      <c r="B5369" s="343" t="s">
        <v>5403</v>
      </c>
      <c r="C5369" s="296" t="s">
        <v>26</v>
      </c>
      <c r="D5369" s="344">
        <v>1321.41</v>
      </c>
      <c r="E5369" s="360">
        <v>0</v>
      </c>
      <c r="F5369" s="344">
        <v>33.299999999999997</v>
      </c>
      <c r="G5369" s="360">
        <v>0</v>
      </c>
      <c r="H5369" s="344">
        <v>36.08</v>
      </c>
      <c r="I5369" s="360">
        <v>0</v>
      </c>
      <c r="J5369" s="344">
        <v>30.09</v>
      </c>
      <c r="K5369" s="360">
        <v>0</v>
      </c>
      <c r="L5369" s="344">
        <v>32.6</v>
      </c>
      <c r="M5369" s="360">
        <v>0</v>
      </c>
      <c r="N5369" s="344">
        <v>35.35</v>
      </c>
      <c r="O5369" s="360">
        <v>0</v>
      </c>
      <c r="P5369" s="344">
        <v>34.26</v>
      </c>
      <c r="Q5369" s="360">
        <v>0</v>
      </c>
      <c r="R5369" s="344">
        <v>37.619999999999997</v>
      </c>
    </row>
    <row r="5370" spans="1:18">
      <c r="A5370" s="296">
        <v>5301065</v>
      </c>
      <c r="B5370" s="343" t="s">
        <v>5404</v>
      </c>
      <c r="C5370" s="296" t="s">
        <v>26</v>
      </c>
      <c r="D5370" s="344">
        <v>1122.3</v>
      </c>
      <c r="E5370" s="360">
        <v>0</v>
      </c>
      <c r="F5370" s="344">
        <v>114.58</v>
      </c>
      <c r="G5370" s="360">
        <v>0</v>
      </c>
      <c r="H5370" s="344">
        <v>119.22</v>
      </c>
      <c r="I5370" s="360">
        <v>0</v>
      </c>
      <c r="J5370" s="344">
        <v>94.88</v>
      </c>
      <c r="K5370" s="360">
        <v>0</v>
      </c>
      <c r="L5370" s="344">
        <v>101.28</v>
      </c>
      <c r="M5370" s="360">
        <v>0</v>
      </c>
      <c r="N5370" s="344">
        <v>116.14</v>
      </c>
      <c r="O5370" s="360">
        <v>0</v>
      </c>
      <c r="P5370" s="344">
        <v>115.28</v>
      </c>
      <c r="Q5370" s="360">
        <v>0</v>
      </c>
      <c r="R5370" s="344">
        <v>132.82</v>
      </c>
    </row>
    <row r="5371" spans="1:18">
      <c r="A5371" s="296">
        <v>5301047</v>
      </c>
      <c r="B5371" s="343" t="s">
        <v>5405</v>
      </c>
      <c r="C5371" s="296" t="s">
        <v>26</v>
      </c>
      <c r="D5371" s="344">
        <v>2239.9899999999998</v>
      </c>
      <c r="E5371" s="360">
        <v>0</v>
      </c>
      <c r="F5371" s="344">
        <v>10.14</v>
      </c>
      <c r="G5371" s="360">
        <v>0</v>
      </c>
      <c r="H5371" s="344">
        <v>10.93</v>
      </c>
      <c r="I5371" s="360">
        <v>0</v>
      </c>
      <c r="J5371" s="344">
        <v>9.3699999999999992</v>
      </c>
      <c r="K5371" s="360">
        <v>0</v>
      </c>
      <c r="L5371" s="344">
        <v>10.59</v>
      </c>
      <c r="M5371" s="360">
        <v>0</v>
      </c>
      <c r="N5371" s="344">
        <v>10.48</v>
      </c>
      <c r="O5371" s="360">
        <v>0</v>
      </c>
      <c r="P5371" s="344">
        <v>11.38</v>
      </c>
      <c r="Q5371" s="360">
        <v>0</v>
      </c>
      <c r="R5371" s="344">
        <v>12.25</v>
      </c>
    </row>
    <row r="5372" spans="1:18">
      <c r="A5372" s="296">
        <v>5301066</v>
      </c>
      <c r="B5372" s="343" t="s">
        <v>5406</v>
      </c>
      <c r="C5372" s="296" t="s">
        <v>26</v>
      </c>
      <c r="D5372" s="344">
        <v>1255.96</v>
      </c>
      <c r="E5372" s="360">
        <v>0</v>
      </c>
      <c r="F5372" s="344">
        <v>10.94</v>
      </c>
      <c r="G5372" s="360">
        <v>0</v>
      </c>
      <c r="H5372" s="344">
        <v>11.9</v>
      </c>
      <c r="I5372" s="360">
        <v>0</v>
      </c>
      <c r="J5372" s="344">
        <v>9.86</v>
      </c>
      <c r="K5372" s="360">
        <v>0</v>
      </c>
      <c r="L5372" s="344">
        <v>10.11</v>
      </c>
      <c r="M5372" s="360">
        <v>0</v>
      </c>
      <c r="N5372" s="344">
        <v>11.89</v>
      </c>
      <c r="O5372" s="360">
        <v>0</v>
      </c>
      <c r="P5372" s="344">
        <v>10.76</v>
      </c>
      <c r="Q5372" s="360">
        <v>0</v>
      </c>
      <c r="R5372" s="344">
        <v>11.98</v>
      </c>
    </row>
    <row r="5373" spans="1:18">
      <c r="A5373" s="296">
        <v>5301048</v>
      </c>
      <c r="B5373" s="343" t="s">
        <v>5407</v>
      </c>
      <c r="C5373" s="296" t="s">
        <v>26</v>
      </c>
      <c r="D5373" s="344">
        <v>2436.41</v>
      </c>
      <c r="E5373" s="360">
        <v>0</v>
      </c>
      <c r="F5373" s="344">
        <v>16.14</v>
      </c>
      <c r="G5373" s="360">
        <v>0</v>
      </c>
      <c r="H5373" s="344">
        <v>17.61</v>
      </c>
      <c r="I5373" s="360">
        <v>0</v>
      </c>
      <c r="J5373" s="344">
        <v>14.71</v>
      </c>
      <c r="K5373" s="360">
        <v>0</v>
      </c>
      <c r="L5373" s="344">
        <v>15.88</v>
      </c>
      <c r="M5373" s="360">
        <v>0</v>
      </c>
      <c r="N5373" s="344">
        <v>17.32</v>
      </c>
      <c r="O5373" s="360">
        <v>0</v>
      </c>
      <c r="P5373" s="344">
        <v>16.420000000000002</v>
      </c>
      <c r="Q5373" s="360">
        <v>0</v>
      </c>
      <c r="R5373" s="344">
        <v>17.940000000000001</v>
      </c>
    </row>
    <row r="5374" spans="1:18">
      <c r="A5374" s="296">
        <v>5301040</v>
      </c>
      <c r="B5374" s="343" t="s">
        <v>5408</v>
      </c>
      <c r="C5374" s="296" t="s">
        <v>26</v>
      </c>
      <c r="D5374" s="344">
        <v>2303.4299999999998</v>
      </c>
      <c r="E5374" s="360">
        <v>0</v>
      </c>
      <c r="F5374" s="344">
        <v>22.29</v>
      </c>
      <c r="G5374" s="360">
        <v>0</v>
      </c>
      <c r="H5374" s="344">
        <v>24.01</v>
      </c>
      <c r="I5374" s="360">
        <v>0</v>
      </c>
      <c r="J5374" s="344">
        <v>19.77</v>
      </c>
      <c r="K5374" s="360">
        <v>0</v>
      </c>
      <c r="L5374" s="344">
        <v>20.98</v>
      </c>
      <c r="M5374" s="360">
        <v>0</v>
      </c>
      <c r="N5374" s="344">
        <v>23.63</v>
      </c>
      <c r="O5374" s="360">
        <v>0</v>
      </c>
      <c r="P5374" s="344">
        <v>22.45</v>
      </c>
      <c r="Q5374" s="360">
        <v>0</v>
      </c>
      <c r="R5374" s="344">
        <v>25.04</v>
      </c>
    </row>
    <row r="5375" spans="1:18">
      <c r="A5375" s="296">
        <v>5301058</v>
      </c>
      <c r="B5375" s="343" t="s">
        <v>5409</v>
      </c>
      <c r="C5375" s="296" t="s">
        <v>26</v>
      </c>
      <c r="D5375" s="344">
        <v>1614.99</v>
      </c>
      <c r="E5375" s="360">
        <v>0</v>
      </c>
      <c r="F5375" s="344">
        <v>24.27</v>
      </c>
      <c r="G5375" s="360">
        <v>0</v>
      </c>
      <c r="H5375" s="344">
        <v>26.19</v>
      </c>
      <c r="I5375" s="360">
        <v>0</v>
      </c>
      <c r="J5375" s="344">
        <v>21.62</v>
      </c>
      <c r="K5375" s="360">
        <v>0</v>
      </c>
      <c r="L5375" s="344">
        <v>23.18</v>
      </c>
      <c r="M5375" s="360">
        <v>0</v>
      </c>
      <c r="N5375" s="344">
        <v>25.7</v>
      </c>
      <c r="O5375" s="360">
        <v>0</v>
      </c>
      <c r="P5375" s="344">
        <v>24.61</v>
      </c>
      <c r="Q5375" s="360">
        <v>0</v>
      </c>
      <c r="R5375" s="344">
        <v>27.31</v>
      </c>
    </row>
    <row r="5376" spans="1:18">
      <c r="A5376" s="296">
        <v>5301041</v>
      </c>
      <c r="B5376" s="343" t="s">
        <v>5410</v>
      </c>
      <c r="C5376" s="296" t="s">
        <v>26</v>
      </c>
      <c r="D5376" s="344">
        <v>5102.83</v>
      </c>
      <c r="E5376" s="360">
        <v>0</v>
      </c>
      <c r="F5376" s="344">
        <v>29.44</v>
      </c>
      <c r="G5376" s="360">
        <v>0</v>
      </c>
      <c r="H5376" s="344">
        <v>31.96</v>
      </c>
      <c r="I5376" s="360">
        <v>0</v>
      </c>
      <c r="J5376" s="344">
        <v>26.65</v>
      </c>
      <c r="K5376" s="360">
        <v>0</v>
      </c>
      <c r="L5376" s="344">
        <v>28.57</v>
      </c>
      <c r="M5376" s="360">
        <v>0</v>
      </c>
      <c r="N5376" s="344">
        <v>31.43</v>
      </c>
      <c r="O5376" s="360">
        <v>0</v>
      </c>
      <c r="P5376" s="344">
        <v>30.08</v>
      </c>
      <c r="Q5376" s="360">
        <v>0</v>
      </c>
      <c r="R5376" s="344">
        <v>33.090000000000003</v>
      </c>
    </row>
    <row r="5377" spans="1:18">
      <c r="A5377" s="296">
        <v>5301059</v>
      </c>
      <c r="B5377" s="343" t="s">
        <v>5411</v>
      </c>
      <c r="C5377" s="296" t="s">
        <v>26</v>
      </c>
      <c r="D5377" s="344">
        <v>3966.85</v>
      </c>
      <c r="E5377" s="360">
        <v>0</v>
      </c>
      <c r="F5377" s="344">
        <v>28.2</v>
      </c>
      <c r="G5377" s="360">
        <v>0</v>
      </c>
      <c r="H5377" s="344">
        <v>30.6</v>
      </c>
      <c r="I5377" s="360">
        <v>0</v>
      </c>
      <c r="J5377" s="344">
        <v>25.51</v>
      </c>
      <c r="K5377" s="360">
        <v>0</v>
      </c>
      <c r="L5377" s="344">
        <v>27.21</v>
      </c>
      <c r="M5377" s="360">
        <v>0</v>
      </c>
      <c r="N5377" s="344">
        <v>30.14</v>
      </c>
      <c r="O5377" s="360">
        <v>0</v>
      </c>
      <c r="P5377" s="344">
        <v>28.73</v>
      </c>
      <c r="Q5377" s="360">
        <v>0</v>
      </c>
      <c r="R5377" s="344">
        <v>31.67</v>
      </c>
    </row>
    <row r="5378" spans="1:18">
      <c r="A5378" s="296">
        <v>5301060</v>
      </c>
      <c r="B5378" s="343" t="s">
        <v>5412</v>
      </c>
      <c r="C5378" s="296" t="s">
        <v>26</v>
      </c>
      <c r="D5378" s="344">
        <v>4390.13</v>
      </c>
      <c r="E5378" s="360">
        <v>0</v>
      </c>
      <c r="F5378" s="344">
        <v>32.46</v>
      </c>
      <c r="G5378" s="360">
        <v>0</v>
      </c>
      <c r="H5378" s="344">
        <v>35.28</v>
      </c>
      <c r="I5378" s="360">
        <v>0</v>
      </c>
      <c r="J5378" s="344">
        <v>29.48</v>
      </c>
      <c r="K5378" s="360">
        <v>0</v>
      </c>
      <c r="L5378" s="344">
        <v>31.93</v>
      </c>
      <c r="M5378" s="360">
        <v>0</v>
      </c>
      <c r="N5378" s="344">
        <v>34.590000000000003</v>
      </c>
      <c r="O5378" s="360">
        <v>0</v>
      </c>
      <c r="P5378" s="344">
        <v>33.369999999999997</v>
      </c>
      <c r="Q5378" s="360">
        <v>0</v>
      </c>
      <c r="R5378" s="344">
        <v>36.549999999999997</v>
      </c>
    </row>
    <row r="5379" spans="1:18">
      <c r="A5379" s="296">
        <v>5301042</v>
      </c>
      <c r="B5379" s="343" t="s">
        <v>5413</v>
      </c>
      <c r="C5379" s="296" t="s">
        <v>26</v>
      </c>
      <c r="D5379" s="344">
        <v>5590.34</v>
      </c>
      <c r="E5379" s="360">
        <v>0</v>
      </c>
      <c r="F5379" s="344">
        <v>109.35</v>
      </c>
      <c r="G5379" s="360">
        <v>0</v>
      </c>
      <c r="H5379" s="344">
        <v>114.18</v>
      </c>
      <c r="I5379" s="360">
        <v>0</v>
      </c>
      <c r="J5379" s="344">
        <v>91.11</v>
      </c>
      <c r="K5379" s="360">
        <v>0</v>
      </c>
      <c r="L5379" s="344">
        <v>97.09</v>
      </c>
      <c r="M5379" s="360">
        <v>0</v>
      </c>
      <c r="N5379" s="344">
        <v>111.41</v>
      </c>
      <c r="O5379" s="360">
        <v>0</v>
      </c>
      <c r="P5379" s="344">
        <v>109.75</v>
      </c>
      <c r="Q5379" s="360">
        <v>0</v>
      </c>
      <c r="R5379" s="344">
        <v>126.12</v>
      </c>
    </row>
    <row r="5380" spans="1:18">
      <c r="A5380" s="296">
        <v>5301072</v>
      </c>
      <c r="B5380" s="343" t="s">
        <v>5414</v>
      </c>
      <c r="C5380" s="296" t="s">
        <v>26</v>
      </c>
      <c r="D5380" s="344">
        <v>5166.75</v>
      </c>
      <c r="E5380" s="360">
        <v>0</v>
      </c>
      <c r="F5380" s="344">
        <v>9.91</v>
      </c>
      <c r="G5380" s="360">
        <v>0</v>
      </c>
      <c r="H5380" s="344">
        <v>10.71</v>
      </c>
      <c r="I5380" s="360">
        <v>0</v>
      </c>
      <c r="J5380" s="344">
        <v>9.1999999999999993</v>
      </c>
      <c r="K5380" s="360">
        <v>0</v>
      </c>
      <c r="L5380" s="344">
        <v>10.41</v>
      </c>
      <c r="M5380" s="360">
        <v>0</v>
      </c>
      <c r="N5380" s="344">
        <v>10.27</v>
      </c>
      <c r="O5380" s="360">
        <v>0</v>
      </c>
      <c r="P5380" s="344">
        <v>11.13</v>
      </c>
      <c r="Q5380" s="360">
        <v>0</v>
      </c>
      <c r="R5380" s="344">
        <v>11.96</v>
      </c>
    </row>
    <row r="5381" spans="1:18">
      <c r="A5381" s="296">
        <v>5301054</v>
      </c>
      <c r="B5381" s="343" t="s">
        <v>5415</v>
      </c>
      <c r="C5381" s="296" t="s">
        <v>26</v>
      </c>
      <c r="D5381" s="344">
        <v>5741.48</v>
      </c>
      <c r="E5381" s="360">
        <v>0</v>
      </c>
      <c r="F5381" s="344">
        <v>10.210000000000001</v>
      </c>
      <c r="G5381" s="360">
        <v>0</v>
      </c>
      <c r="H5381" s="344">
        <v>11.2</v>
      </c>
      <c r="I5381" s="360">
        <v>0</v>
      </c>
      <c r="J5381" s="344">
        <v>9.33</v>
      </c>
      <c r="K5381" s="360">
        <v>0</v>
      </c>
      <c r="L5381" s="344">
        <v>9.52</v>
      </c>
      <c r="M5381" s="360">
        <v>0</v>
      </c>
      <c r="N5381" s="344">
        <v>11.23</v>
      </c>
      <c r="O5381" s="360">
        <v>0</v>
      </c>
      <c r="P5381" s="344">
        <v>9.98</v>
      </c>
      <c r="Q5381" s="360">
        <v>0</v>
      </c>
      <c r="R5381" s="344">
        <v>11.05</v>
      </c>
    </row>
    <row r="5382" spans="1:18">
      <c r="A5382" s="296">
        <v>5301070</v>
      </c>
      <c r="B5382" s="343" t="s">
        <v>5416</v>
      </c>
      <c r="C5382" s="296" t="s">
        <v>26</v>
      </c>
      <c r="D5382" s="344">
        <v>2439.42</v>
      </c>
      <c r="E5382" s="360">
        <v>0</v>
      </c>
      <c r="F5382" s="344">
        <v>15.41</v>
      </c>
      <c r="G5382" s="360">
        <v>0</v>
      </c>
      <c r="H5382" s="344">
        <v>16.91</v>
      </c>
      <c r="I5382" s="360">
        <v>0</v>
      </c>
      <c r="J5382" s="344">
        <v>14.18</v>
      </c>
      <c r="K5382" s="360">
        <v>0</v>
      </c>
      <c r="L5382" s="344">
        <v>15.29</v>
      </c>
      <c r="M5382" s="360">
        <v>0</v>
      </c>
      <c r="N5382" s="344">
        <v>16.66</v>
      </c>
      <c r="O5382" s="360">
        <v>0</v>
      </c>
      <c r="P5382" s="344">
        <v>15.64</v>
      </c>
      <c r="Q5382" s="360">
        <v>0</v>
      </c>
      <c r="R5382" s="344">
        <v>17.010000000000002</v>
      </c>
    </row>
    <row r="5383" spans="1:18">
      <c r="A5383" s="296">
        <v>5301052</v>
      </c>
      <c r="B5383" s="343" t="s">
        <v>5417</v>
      </c>
      <c r="C5383" s="296" t="s">
        <v>26</v>
      </c>
      <c r="D5383" s="344">
        <v>2987.89</v>
      </c>
      <c r="E5383" s="360">
        <v>0</v>
      </c>
      <c r="F5383" s="344">
        <v>21.31</v>
      </c>
      <c r="G5383" s="360">
        <v>0</v>
      </c>
      <c r="H5383" s="344">
        <v>23.06</v>
      </c>
      <c r="I5383" s="360">
        <v>0</v>
      </c>
      <c r="J5383" s="344">
        <v>19.07</v>
      </c>
      <c r="K5383" s="360">
        <v>0</v>
      </c>
      <c r="L5383" s="344">
        <v>20.2</v>
      </c>
      <c r="M5383" s="360">
        <v>0</v>
      </c>
      <c r="N5383" s="344">
        <v>22.74</v>
      </c>
      <c r="O5383" s="360">
        <v>0</v>
      </c>
      <c r="P5383" s="344">
        <v>21.41</v>
      </c>
      <c r="Q5383" s="360">
        <v>0</v>
      </c>
      <c r="R5383" s="344">
        <v>23.79</v>
      </c>
    </row>
    <row r="5384" spans="1:18">
      <c r="A5384" s="296">
        <v>5301071</v>
      </c>
      <c r="B5384" s="343" t="s">
        <v>5418</v>
      </c>
      <c r="C5384" s="296" t="s">
        <v>26</v>
      </c>
      <c r="D5384" s="344">
        <v>3239.41</v>
      </c>
      <c r="E5384" s="360">
        <v>0</v>
      </c>
      <c r="F5384" s="344">
        <v>23.29</v>
      </c>
      <c r="G5384" s="360">
        <v>0</v>
      </c>
      <c r="H5384" s="344">
        <v>25.24</v>
      </c>
      <c r="I5384" s="360">
        <v>0</v>
      </c>
      <c r="J5384" s="344">
        <v>20.92</v>
      </c>
      <c r="K5384" s="360">
        <v>0</v>
      </c>
      <c r="L5384" s="344">
        <v>22.4</v>
      </c>
      <c r="M5384" s="360">
        <v>0</v>
      </c>
      <c r="N5384" s="344">
        <v>24.81</v>
      </c>
      <c r="O5384" s="360">
        <v>0</v>
      </c>
      <c r="P5384" s="344">
        <v>23.57</v>
      </c>
      <c r="Q5384" s="360">
        <v>0</v>
      </c>
      <c r="R5384" s="344">
        <v>26.06</v>
      </c>
    </row>
    <row r="5385" spans="1:18">
      <c r="A5385" s="296">
        <v>5301053</v>
      </c>
      <c r="B5385" s="343" t="s">
        <v>5419</v>
      </c>
      <c r="C5385" s="296" t="s">
        <v>26</v>
      </c>
      <c r="D5385" s="344">
        <v>3788.27</v>
      </c>
      <c r="E5385" s="360">
        <v>0</v>
      </c>
      <c r="F5385" s="344">
        <v>49.02</v>
      </c>
      <c r="G5385" s="360">
        <v>0</v>
      </c>
      <c r="H5385" s="344">
        <v>51.86</v>
      </c>
      <c r="I5385" s="360">
        <v>0</v>
      </c>
      <c r="J5385" s="344">
        <v>42.29</v>
      </c>
      <c r="K5385" s="360">
        <v>0</v>
      </c>
      <c r="L5385" s="344">
        <v>45.33</v>
      </c>
      <c r="M5385" s="360">
        <v>0</v>
      </c>
      <c r="N5385" s="344">
        <v>50.65</v>
      </c>
      <c r="O5385" s="360">
        <v>0</v>
      </c>
      <c r="P5385" s="344">
        <v>50.16</v>
      </c>
      <c r="Q5385" s="360">
        <v>0</v>
      </c>
      <c r="R5385" s="344">
        <v>56.58</v>
      </c>
    </row>
    <row r="5386" spans="1:18">
      <c r="A5386" s="296">
        <v>5301061</v>
      </c>
      <c r="B5386" s="343" t="s">
        <v>5420</v>
      </c>
      <c r="C5386" s="296" t="s">
        <v>26</v>
      </c>
      <c r="D5386" s="344">
        <v>201.05</v>
      </c>
      <c r="E5386" s="360">
        <v>0</v>
      </c>
      <c r="F5386" s="344">
        <v>48.8</v>
      </c>
      <c r="G5386" s="360">
        <v>0</v>
      </c>
      <c r="H5386" s="344">
        <v>51.63</v>
      </c>
      <c r="I5386" s="360">
        <v>0</v>
      </c>
      <c r="J5386" s="344">
        <v>42.09</v>
      </c>
      <c r="K5386" s="360">
        <v>0</v>
      </c>
      <c r="L5386" s="344">
        <v>45.09</v>
      </c>
      <c r="M5386" s="360">
        <v>0</v>
      </c>
      <c r="N5386" s="344">
        <v>50.42</v>
      </c>
      <c r="O5386" s="360">
        <v>0</v>
      </c>
      <c r="P5386" s="344">
        <v>49.92</v>
      </c>
      <c r="Q5386" s="360">
        <v>0</v>
      </c>
      <c r="R5386" s="344">
        <v>56.34</v>
      </c>
    </row>
    <row r="5387" spans="1:18">
      <c r="A5387" s="296">
        <v>5301043</v>
      </c>
      <c r="B5387" s="343" t="s">
        <v>5421</v>
      </c>
      <c r="C5387" s="296" t="s">
        <v>26</v>
      </c>
      <c r="D5387" s="344">
        <v>744.32</v>
      </c>
      <c r="E5387" s="360">
        <v>0</v>
      </c>
      <c r="F5387" s="344">
        <v>42.54</v>
      </c>
      <c r="G5387" s="360">
        <v>0</v>
      </c>
      <c r="H5387" s="344">
        <v>45.09</v>
      </c>
      <c r="I5387" s="360">
        <v>0</v>
      </c>
      <c r="J5387" s="344">
        <v>36.82</v>
      </c>
      <c r="K5387" s="360">
        <v>0</v>
      </c>
      <c r="L5387" s="344">
        <v>39.33</v>
      </c>
      <c r="M5387" s="360">
        <v>0</v>
      </c>
      <c r="N5387" s="344">
        <v>44.08</v>
      </c>
      <c r="O5387" s="360">
        <v>0</v>
      </c>
      <c r="P5387" s="344">
        <v>43.47</v>
      </c>
      <c r="Q5387" s="360">
        <v>0</v>
      </c>
      <c r="R5387" s="344">
        <v>49</v>
      </c>
    </row>
    <row r="5388" spans="1:18">
      <c r="A5388" s="296">
        <v>5301062</v>
      </c>
      <c r="B5388" s="343" t="s">
        <v>5422</v>
      </c>
      <c r="C5388" s="296" t="s">
        <v>26</v>
      </c>
      <c r="D5388" s="344">
        <v>336.97</v>
      </c>
      <c r="E5388" s="360">
        <v>0</v>
      </c>
      <c r="F5388" s="344">
        <v>43.76</v>
      </c>
      <c r="G5388" s="360">
        <v>0</v>
      </c>
      <c r="H5388" s="344">
        <v>46.42</v>
      </c>
      <c r="I5388" s="360">
        <v>0</v>
      </c>
      <c r="J5388" s="344">
        <v>37.950000000000003</v>
      </c>
      <c r="K5388" s="360">
        <v>0</v>
      </c>
      <c r="L5388" s="344">
        <v>40.67</v>
      </c>
      <c r="M5388" s="360">
        <v>0</v>
      </c>
      <c r="N5388" s="344">
        <v>45.36</v>
      </c>
      <c r="O5388" s="360">
        <v>0</v>
      </c>
      <c r="P5388" s="344">
        <v>44.79</v>
      </c>
      <c r="Q5388" s="360">
        <v>0</v>
      </c>
      <c r="R5388" s="344">
        <v>50.38</v>
      </c>
    </row>
    <row r="5389" spans="1:18">
      <c r="A5389" s="296">
        <v>5301044</v>
      </c>
      <c r="B5389" s="343" t="s">
        <v>5423</v>
      </c>
      <c r="C5389" s="296" t="s">
        <v>26</v>
      </c>
      <c r="D5389" s="344">
        <v>1108.5999999999999</v>
      </c>
      <c r="E5389" s="360">
        <v>0</v>
      </c>
      <c r="F5389" s="344">
        <v>30.8</v>
      </c>
      <c r="G5389" s="360">
        <v>0</v>
      </c>
      <c r="H5389" s="344">
        <v>32.78</v>
      </c>
      <c r="I5389" s="360">
        <v>0</v>
      </c>
      <c r="J5389" s="344">
        <v>26.73</v>
      </c>
      <c r="K5389" s="360">
        <v>0</v>
      </c>
      <c r="L5389" s="344">
        <v>28.23</v>
      </c>
      <c r="M5389" s="360">
        <v>0</v>
      </c>
      <c r="N5389" s="344">
        <v>32.200000000000003</v>
      </c>
      <c r="O5389" s="360">
        <v>0</v>
      </c>
      <c r="P5389" s="344">
        <v>31.02</v>
      </c>
      <c r="Q5389" s="360">
        <v>0</v>
      </c>
      <c r="R5389" s="344">
        <v>35.03</v>
      </c>
    </row>
    <row r="5390" spans="1:18">
      <c r="A5390" s="296">
        <v>5301063</v>
      </c>
      <c r="B5390" s="343" t="s">
        <v>5424</v>
      </c>
      <c r="C5390" s="296" t="s">
        <v>26</v>
      </c>
      <c r="D5390" s="344">
        <v>389.58</v>
      </c>
      <c r="E5390" s="360">
        <v>0</v>
      </c>
      <c r="F5390" s="344">
        <v>34.880000000000003</v>
      </c>
      <c r="G5390" s="360">
        <v>0</v>
      </c>
      <c r="H5390" s="344">
        <v>37.270000000000003</v>
      </c>
      <c r="I5390" s="360">
        <v>0</v>
      </c>
      <c r="J5390" s="344">
        <v>30.53</v>
      </c>
      <c r="K5390" s="360">
        <v>0</v>
      </c>
      <c r="L5390" s="344">
        <v>32.76</v>
      </c>
      <c r="M5390" s="360">
        <v>0</v>
      </c>
      <c r="N5390" s="344">
        <v>36.47</v>
      </c>
      <c r="O5390" s="360">
        <v>0</v>
      </c>
      <c r="P5390" s="344">
        <v>35.46</v>
      </c>
      <c r="Q5390" s="360">
        <v>0</v>
      </c>
      <c r="R5390" s="344">
        <v>39.700000000000003</v>
      </c>
    </row>
    <row r="5391" spans="1:18">
      <c r="A5391" s="296">
        <v>5301045</v>
      </c>
      <c r="B5391" s="343" t="s">
        <v>5425</v>
      </c>
      <c r="C5391" s="296" t="s">
        <v>26</v>
      </c>
      <c r="D5391" s="344">
        <v>1215.3699999999999</v>
      </c>
      <c r="E5391" s="360">
        <v>0</v>
      </c>
      <c r="F5391" s="344">
        <v>53.99</v>
      </c>
      <c r="G5391" s="360">
        <v>0</v>
      </c>
      <c r="H5391" s="344">
        <v>57.15</v>
      </c>
      <c r="I5391" s="360">
        <v>0</v>
      </c>
      <c r="J5391" s="344">
        <v>46.7</v>
      </c>
      <c r="K5391" s="360">
        <v>0</v>
      </c>
      <c r="L5391" s="344">
        <v>50.16</v>
      </c>
      <c r="M5391" s="360">
        <v>0</v>
      </c>
      <c r="N5391" s="344">
        <v>55.78</v>
      </c>
      <c r="O5391" s="360">
        <v>0</v>
      </c>
      <c r="P5391" s="344">
        <v>55.43</v>
      </c>
      <c r="Q5391" s="360">
        <v>0</v>
      </c>
      <c r="R5391" s="344">
        <v>62.42</v>
      </c>
    </row>
    <row r="5392" spans="1:18">
      <c r="A5392" s="296">
        <v>5301037</v>
      </c>
      <c r="B5392" s="343" t="s">
        <v>5426</v>
      </c>
      <c r="C5392" s="296" t="s">
        <v>26</v>
      </c>
      <c r="D5392" s="344">
        <v>1223.03</v>
      </c>
      <c r="E5392" s="360">
        <v>0</v>
      </c>
      <c r="F5392" s="344">
        <v>52.34</v>
      </c>
      <c r="G5392" s="360">
        <v>0</v>
      </c>
      <c r="H5392" s="344">
        <v>55.33</v>
      </c>
      <c r="I5392" s="360">
        <v>0</v>
      </c>
      <c r="J5392" s="344">
        <v>45.16</v>
      </c>
      <c r="K5392" s="360">
        <v>0</v>
      </c>
      <c r="L5392" s="344">
        <v>48.33</v>
      </c>
      <c r="M5392" s="360">
        <v>0</v>
      </c>
      <c r="N5392" s="344">
        <v>54.05</v>
      </c>
      <c r="O5392" s="360">
        <v>0</v>
      </c>
      <c r="P5392" s="344">
        <v>53.64</v>
      </c>
      <c r="Q5392" s="360">
        <v>0</v>
      </c>
      <c r="R5392" s="344">
        <v>60.52</v>
      </c>
    </row>
    <row r="5393" spans="1:18">
      <c r="A5393" s="296">
        <v>5301055</v>
      </c>
      <c r="B5393" s="343" t="s">
        <v>5427</v>
      </c>
      <c r="C5393" s="296" t="s">
        <v>26</v>
      </c>
      <c r="D5393" s="344">
        <v>676.64</v>
      </c>
      <c r="E5393" s="360">
        <v>0</v>
      </c>
      <c r="F5393" s="344">
        <v>58.02</v>
      </c>
      <c r="G5393" s="360">
        <v>0</v>
      </c>
      <c r="H5393" s="344">
        <v>61.57</v>
      </c>
      <c r="I5393" s="360">
        <v>0</v>
      </c>
      <c r="J5393" s="344">
        <v>50.45</v>
      </c>
      <c r="K5393" s="360">
        <v>0</v>
      </c>
      <c r="L5393" s="344">
        <v>54.63</v>
      </c>
      <c r="M5393" s="360">
        <v>0</v>
      </c>
      <c r="N5393" s="344">
        <v>59.98</v>
      </c>
      <c r="O5393" s="360">
        <v>0</v>
      </c>
      <c r="P5393" s="344">
        <v>59.82</v>
      </c>
      <c r="Q5393" s="360">
        <v>0</v>
      </c>
      <c r="R5393" s="344">
        <v>67.02</v>
      </c>
    </row>
    <row r="5394" spans="1:18">
      <c r="A5394" s="296">
        <v>5301038</v>
      </c>
      <c r="B5394" s="343" t="s">
        <v>5428</v>
      </c>
      <c r="C5394" s="296" t="s">
        <v>26</v>
      </c>
      <c r="D5394" s="344">
        <v>2514.7800000000002</v>
      </c>
      <c r="E5394" s="360">
        <v>0</v>
      </c>
      <c r="F5394" s="344">
        <v>14.46</v>
      </c>
      <c r="G5394" s="360">
        <v>0</v>
      </c>
      <c r="H5394" s="344">
        <v>15.49</v>
      </c>
      <c r="I5394" s="360">
        <v>0</v>
      </c>
      <c r="J5394" s="344">
        <v>13.27</v>
      </c>
      <c r="K5394" s="360">
        <v>0</v>
      </c>
      <c r="L5394" s="344">
        <v>14.94</v>
      </c>
      <c r="M5394" s="360">
        <v>0</v>
      </c>
      <c r="N5394" s="344">
        <v>14.87</v>
      </c>
      <c r="O5394" s="360">
        <v>0</v>
      </c>
      <c r="P5394" s="344">
        <v>16.2</v>
      </c>
      <c r="Q5394" s="360">
        <v>0</v>
      </c>
      <c r="R5394" s="344">
        <v>17.52</v>
      </c>
    </row>
    <row r="5395" spans="1:18">
      <c r="A5395" s="296">
        <v>5301056</v>
      </c>
      <c r="B5395" s="343" t="s">
        <v>5429</v>
      </c>
      <c r="C5395" s="296" t="s">
        <v>26</v>
      </c>
      <c r="D5395" s="344">
        <v>1733.7</v>
      </c>
      <c r="E5395" s="360">
        <v>0</v>
      </c>
      <c r="F5395" s="344">
        <v>20.329999999999998</v>
      </c>
      <c r="G5395" s="360">
        <v>0</v>
      </c>
      <c r="H5395" s="344">
        <v>21.6</v>
      </c>
      <c r="I5395" s="360">
        <v>0</v>
      </c>
      <c r="J5395" s="344">
        <v>17.559999999999999</v>
      </c>
      <c r="K5395" s="360">
        <v>0</v>
      </c>
      <c r="L5395" s="344">
        <v>18.21</v>
      </c>
      <c r="M5395" s="360">
        <v>0</v>
      </c>
      <c r="N5395" s="344">
        <v>21.34</v>
      </c>
      <c r="O5395" s="360">
        <v>0</v>
      </c>
      <c r="P5395" s="344">
        <v>20.25</v>
      </c>
      <c r="Q5395" s="360">
        <v>0</v>
      </c>
      <c r="R5395" s="344">
        <v>23.02</v>
      </c>
    </row>
    <row r="5396" spans="1:18">
      <c r="A5396" s="296">
        <v>5301057</v>
      </c>
      <c r="B5396" s="343" t="s">
        <v>5430</v>
      </c>
      <c r="C5396" s="296" t="s">
        <v>26</v>
      </c>
      <c r="D5396" s="344">
        <v>1928.1</v>
      </c>
      <c r="E5396" s="360">
        <v>0</v>
      </c>
      <c r="F5396" s="344">
        <v>27.26</v>
      </c>
      <c r="G5396" s="360">
        <v>0</v>
      </c>
      <c r="H5396" s="344">
        <v>29.22</v>
      </c>
      <c r="I5396" s="360">
        <v>0</v>
      </c>
      <c r="J5396" s="344">
        <v>24.03</v>
      </c>
      <c r="K5396" s="360">
        <v>0</v>
      </c>
      <c r="L5396" s="344">
        <v>25.91</v>
      </c>
      <c r="M5396" s="360">
        <v>0</v>
      </c>
      <c r="N5396" s="344">
        <v>28.59</v>
      </c>
      <c r="O5396" s="360">
        <v>0</v>
      </c>
      <c r="P5396" s="344">
        <v>27.81</v>
      </c>
      <c r="Q5396" s="360">
        <v>0</v>
      </c>
      <c r="R5396" s="344">
        <v>30.97</v>
      </c>
    </row>
    <row r="5397" spans="1:18">
      <c r="A5397" s="296">
        <v>5301039</v>
      </c>
      <c r="B5397" s="343" t="s">
        <v>5431</v>
      </c>
      <c r="C5397" s="296" t="s">
        <v>26</v>
      </c>
      <c r="D5397" s="344">
        <v>2764.62</v>
      </c>
      <c r="E5397" s="360">
        <v>0</v>
      </c>
      <c r="F5397" s="344">
        <v>39.22</v>
      </c>
      <c r="G5397" s="360">
        <v>0</v>
      </c>
      <c r="H5397" s="344">
        <v>41.43</v>
      </c>
      <c r="I5397" s="360">
        <v>0</v>
      </c>
      <c r="J5397" s="344">
        <v>33.61</v>
      </c>
      <c r="K5397" s="360">
        <v>0</v>
      </c>
      <c r="L5397" s="344">
        <v>35.78</v>
      </c>
      <c r="M5397" s="360">
        <v>0</v>
      </c>
      <c r="N5397" s="344">
        <v>40.51</v>
      </c>
      <c r="O5397" s="360">
        <v>0</v>
      </c>
      <c r="P5397" s="344">
        <v>39.76</v>
      </c>
      <c r="Q5397" s="360">
        <v>0</v>
      </c>
      <c r="R5397" s="344">
        <v>45.07</v>
      </c>
    </row>
    <row r="5398" spans="1:18">
      <c r="A5398" s="296">
        <v>5301069</v>
      </c>
      <c r="B5398" s="343" t="s">
        <v>5432</v>
      </c>
      <c r="C5398" s="296" t="s">
        <v>26</v>
      </c>
      <c r="D5398" s="344">
        <v>2333.13</v>
      </c>
      <c r="E5398" s="360">
        <v>0</v>
      </c>
      <c r="F5398" s="344">
        <v>41.87</v>
      </c>
      <c r="G5398" s="360">
        <v>0</v>
      </c>
      <c r="H5398" s="344">
        <v>44.33</v>
      </c>
      <c r="I5398" s="360">
        <v>0</v>
      </c>
      <c r="J5398" s="344">
        <v>36.08</v>
      </c>
      <c r="K5398" s="360">
        <v>0</v>
      </c>
      <c r="L5398" s="344">
        <v>38.72</v>
      </c>
      <c r="M5398" s="360">
        <v>0</v>
      </c>
      <c r="N5398" s="344">
        <v>43.27</v>
      </c>
      <c r="O5398" s="360">
        <v>0</v>
      </c>
      <c r="P5398" s="344">
        <v>42.64</v>
      </c>
      <c r="Q5398" s="360">
        <v>0</v>
      </c>
      <c r="R5398" s="344">
        <v>48.11</v>
      </c>
    </row>
    <row r="5399" spans="1:18">
      <c r="A5399" s="296">
        <v>5301051</v>
      </c>
      <c r="B5399" s="343" t="s">
        <v>5433</v>
      </c>
      <c r="C5399" s="296" t="s">
        <v>26</v>
      </c>
      <c r="D5399" s="344">
        <v>2805.26</v>
      </c>
      <c r="E5399" s="360">
        <v>0</v>
      </c>
      <c r="F5399" s="344">
        <v>36.01</v>
      </c>
      <c r="G5399" s="360">
        <v>0</v>
      </c>
      <c r="H5399" s="344">
        <v>37.799999999999997</v>
      </c>
      <c r="I5399" s="360">
        <v>0</v>
      </c>
      <c r="J5399" s="344">
        <v>30.63</v>
      </c>
      <c r="K5399" s="360">
        <v>0</v>
      </c>
      <c r="L5399" s="344">
        <v>32.700000000000003</v>
      </c>
      <c r="M5399" s="360">
        <v>0</v>
      </c>
      <c r="N5399" s="344">
        <v>36.85</v>
      </c>
      <c r="O5399" s="360">
        <v>0</v>
      </c>
      <c r="P5399" s="344">
        <v>36.9</v>
      </c>
      <c r="Q5399" s="360">
        <v>0</v>
      </c>
      <c r="R5399" s="344">
        <v>41.97</v>
      </c>
    </row>
    <row r="5400" spans="1:18">
      <c r="A5400" s="296">
        <v>5301067</v>
      </c>
      <c r="B5400" s="343" t="s">
        <v>5434</v>
      </c>
      <c r="C5400" s="296" t="s">
        <v>26</v>
      </c>
      <c r="D5400" s="344">
        <v>1099.75</v>
      </c>
      <c r="E5400" s="360">
        <v>0</v>
      </c>
      <c r="F5400" s="344">
        <v>35.19</v>
      </c>
      <c r="G5400" s="360">
        <v>0</v>
      </c>
      <c r="H5400" s="344">
        <v>36.89</v>
      </c>
      <c r="I5400" s="360">
        <v>0</v>
      </c>
      <c r="J5400" s="344">
        <v>29.86</v>
      </c>
      <c r="K5400" s="360">
        <v>0</v>
      </c>
      <c r="L5400" s="344">
        <v>31.78</v>
      </c>
      <c r="M5400" s="360">
        <v>0</v>
      </c>
      <c r="N5400" s="344">
        <v>35.99</v>
      </c>
      <c r="O5400" s="360">
        <v>0</v>
      </c>
      <c r="P5400" s="344">
        <v>36.01</v>
      </c>
      <c r="Q5400" s="360">
        <v>0</v>
      </c>
      <c r="R5400" s="344">
        <v>41.02</v>
      </c>
    </row>
    <row r="5401" spans="1:18">
      <c r="A5401" s="296">
        <v>5301049</v>
      </c>
      <c r="B5401" s="343" t="s">
        <v>5435</v>
      </c>
      <c r="C5401" s="296" t="s">
        <v>26</v>
      </c>
      <c r="D5401" s="344">
        <v>1570.99</v>
      </c>
      <c r="E5401" s="360">
        <v>0</v>
      </c>
      <c r="F5401" s="344">
        <v>38.03</v>
      </c>
      <c r="G5401" s="360">
        <v>0</v>
      </c>
      <c r="H5401" s="344">
        <v>40.01</v>
      </c>
      <c r="I5401" s="360">
        <v>0</v>
      </c>
      <c r="J5401" s="344">
        <v>32.5</v>
      </c>
      <c r="K5401" s="360">
        <v>0</v>
      </c>
      <c r="L5401" s="344">
        <v>34.93</v>
      </c>
      <c r="M5401" s="360">
        <v>0</v>
      </c>
      <c r="N5401" s="344">
        <v>38.950000000000003</v>
      </c>
      <c r="O5401" s="360">
        <v>0</v>
      </c>
      <c r="P5401" s="344">
        <v>39.1</v>
      </c>
      <c r="Q5401" s="360">
        <v>0</v>
      </c>
      <c r="R5401" s="344">
        <v>44.26</v>
      </c>
    </row>
    <row r="5402" spans="1:18">
      <c r="A5402" s="296">
        <v>5301068</v>
      </c>
      <c r="B5402" s="343" t="s">
        <v>5436</v>
      </c>
      <c r="C5402" s="296" t="s">
        <v>26</v>
      </c>
      <c r="D5402" s="344">
        <v>1390.71</v>
      </c>
      <c r="E5402" s="360">
        <v>0</v>
      </c>
      <c r="F5402" s="344">
        <v>17.88</v>
      </c>
      <c r="G5402" s="360">
        <v>0</v>
      </c>
      <c r="H5402" s="344">
        <v>18.5</v>
      </c>
      <c r="I5402" s="360">
        <v>0</v>
      </c>
      <c r="J5402" s="344">
        <v>14.74</v>
      </c>
      <c r="K5402" s="360">
        <v>0</v>
      </c>
      <c r="L5402" s="344">
        <v>15.47</v>
      </c>
      <c r="M5402" s="360">
        <v>0</v>
      </c>
      <c r="N5402" s="344">
        <v>18.07</v>
      </c>
      <c r="O5402" s="360">
        <v>0</v>
      </c>
      <c r="P5402" s="344">
        <v>18.05</v>
      </c>
      <c r="Q5402" s="360">
        <v>0</v>
      </c>
      <c r="R5402" s="344">
        <v>20.92</v>
      </c>
    </row>
    <row r="5403" spans="1:18">
      <c r="A5403" s="296">
        <v>5301050</v>
      </c>
      <c r="B5403" s="343" t="s">
        <v>5437</v>
      </c>
      <c r="C5403" s="296" t="s">
        <v>26</v>
      </c>
      <c r="D5403" s="344">
        <v>1862.15</v>
      </c>
      <c r="E5403" s="360">
        <v>0</v>
      </c>
      <c r="F5403" s="344">
        <v>21.34</v>
      </c>
      <c r="G5403" s="360">
        <v>0</v>
      </c>
      <c r="H5403" s="344">
        <v>22.32</v>
      </c>
      <c r="I5403" s="360">
        <v>0</v>
      </c>
      <c r="J5403" s="344">
        <v>17.98</v>
      </c>
      <c r="K5403" s="360">
        <v>0</v>
      </c>
      <c r="L5403" s="344">
        <v>19.32</v>
      </c>
      <c r="M5403" s="360">
        <v>0</v>
      </c>
      <c r="N5403" s="344">
        <v>21.7</v>
      </c>
      <c r="O5403" s="360">
        <v>0</v>
      </c>
      <c r="P5403" s="344">
        <v>21.83</v>
      </c>
      <c r="Q5403" s="360">
        <v>0</v>
      </c>
      <c r="R5403" s="344">
        <v>24.9</v>
      </c>
    </row>
    <row r="5404" spans="1:18">
      <c r="A5404" s="296">
        <v>5301022</v>
      </c>
      <c r="B5404" s="343" t="s">
        <v>5438</v>
      </c>
      <c r="C5404" s="296" t="s">
        <v>26</v>
      </c>
      <c r="D5404" s="344">
        <v>963.47</v>
      </c>
      <c r="E5404" s="360">
        <v>0</v>
      </c>
      <c r="F5404" s="344">
        <v>24.79</v>
      </c>
      <c r="G5404" s="360">
        <v>0</v>
      </c>
      <c r="H5404" s="344">
        <v>26.12</v>
      </c>
      <c r="I5404" s="360">
        <v>0</v>
      </c>
      <c r="J5404" s="344">
        <v>21.12</v>
      </c>
      <c r="K5404" s="360">
        <v>0</v>
      </c>
      <c r="L5404" s="344">
        <v>22.33</v>
      </c>
      <c r="M5404" s="360">
        <v>0</v>
      </c>
      <c r="N5404" s="344">
        <v>25.58</v>
      </c>
      <c r="O5404" s="360">
        <v>0</v>
      </c>
      <c r="P5404" s="344">
        <v>25.02</v>
      </c>
      <c r="Q5404" s="360">
        <v>0</v>
      </c>
      <c r="R5404" s="344">
        <v>28.49</v>
      </c>
    </row>
    <row r="5405" spans="1:18">
      <c r="A5405" s="296">
        <v>5301021</v>
      </c>
      <c r="B5405" s="343" t="s">
        <v>5439</v>
      </c>
      <c r="C5405" s="296" t="s">
        <v>26</v>
      </c>
      <c r="D5405" s="344">
        <v>624.92999999999995</v>
      </c>
      <c r="E5405" s="360">
        <v>0</v>
      </c>
      <c r="F5405" s="344">
        <v>26.11</v>
      </c>
      <c r="G5405" s="360">
        <v>0</v>
      </c>
      <c r="H5405" s="344">
        <v>27.57</v>
      </c>
      <c r="I5405" s="360">
        <v>0</v>
      </c>
      <c r="J5405" s="344">
        <v>22.37</v>
      </c>
      <c r="K5405" s="360">
        <v>0</v>
      </c>
      <c r="L5405" s="344">
        <v>23.8</v>
      </c>
      <c r="M5405" s="360">
        <v>0</v>
      </c>
      <c r="N5405" s="344">
        <v>26.96</v>
      </c>
      <c r="O5405" s="360">
        <v>0</v>
      </c>
      <c r="P5405" s="344">
        <v>26.46</v>
      </c>
      <c r="Q5405" s="360">
        <v>0</v>
      </c>
      <c r="R5405" s="344">
        <v>30.01</v>
      </c>
    </row>
    <row r="5406" spans="1:18">
      <c r="A5406" s="296">
        <v>5301020</v>
      </c>
      <c r="B5406" s="343" t="s">
        <v>5440</v>
      </c>
      <c r="C5406" s="296" t="s">
        <v>105</v>
      </c>
      <c r="D5406" s="344">
        <v>323.14</v>
      </c>
      <c r="E5406" s="360">
        <v>0</v>
      </c>
      <c r="F5406" s="344">
        <v>17.59</v>
      </c>
      <c r="G5406" s="360">
        <v>0</v>
      </c>
      <c r="H5406" s="344">
        <v>18.66</v>
      </c>
      <c r="I5406" s="360">
        <v>0</v>
      </c>
      <c r="J5406" s="344">
        <v>16.05</v>
      </c>
      <c r="K5406" s="360">
        <v>0</v>
      </c>
      <c r="L5406" s="344">
        <v>17.600000000000001</v>
      </c>
      <c r="M5406" s="360">
        <v>0</v>
      </c>
      <c r="N5406" s="344">
        <v>17.95</v>
      </c>
      <c r="O5406" s="360">
        <v>0</v>
      </c>
      <c r="P5406" s="344">
        <v>19.96</v>
      </c>
      <c r="Q5406" s="360">
        <v>0</v>
      </c>
      <c r="R5406" s="344">
        <v>21.81</v>
      </c>
    </row>
    <row r="5407" spans="1:18">
      <c r="A5407" s="296">
        <v>5301018</v>
      </c>
      <c r="B5407" s="343" t="s">
        <v>5441</v>
      </c>
      <c r="C5407" s="296" t="s">
        <v>105</v>
      </c>
      <c r="D5407" s="344">
        <v>88.67</v>
      </c>
      <c r="E5407" s="360">
        <v>0</v>
      </c>
      <c r="F5407" s="344">
        <v>16.77</v>
      </c>
      <c r="G5407" s="360">
        <v>0</v>
      </c>
      <c r="H5407" s="344">
        <v>17.75</v>
      </c>
      <c r="I5407" s="360">
        <v>0</v>
      </c>
      <c r="J5407" s="344">
        <v>15.28</v>
      </c>
      <c r="K5407" s="360">
        <v>0</v>
      </c>
      <c r="L5407" s="344">
        <v>16.68</v>
      </c>
      <c r="M5407" s="360">
        <v>0</v>
      </c>
      <c r="N5407" s="344">
        <v>17.09</v>
      </c>
      <c r="O5407" s="360">
        <v>0</v>
      </c>
      <c r="P5407" s="344">
        <v>19.07</v>
      </c>
      <c r="Q5407" s="360">
        <v>0</v>
      </c>
      <c r="R5407" s="344">
        <v>20.86</v>
      </c>
    </row>
    <row r="5408" spans="1:18">
      <c r="A5408" s="296">
        <v>5301019</v>
      </c>
      <c r="B5408" s="343" t="s">
        <v>5442</v>
      </c>
      <c r="C5408" s="296" t="s">
        <v>105</v>
      </c>
      <c r="D5408" s="344">
        <v>208.46</v>
      </c>
      <c r="E5408" s="360">
        <v>0</v>
      </c>
      <c r="F5408" s="344">
        <v>19.61</v>
      </c>
      <c r="G5408" s="360">
        <v>0</v>
      </c>
      <c r="H5408" s="344">
        <v>20.87</v>
      </c>
      <c r="I5408" s="360">
        <v>0</v>
      </c>
      <c r="J5408" s="344">
        <v>17.920000000000002</v>
      </c>
      <c r="K5408" s="360">
        <v>0</v>
      </c>
      <c r="L5408" s="344">
        <v>19.829999999999998</v>
      </c>
      <c r="M5408" s="360">
        <v>0</v>
      </c>
      <c r="N5408" s="344">
        <v>20.05</v>
      </c>
      <c r="O5408" s="360">
        <v>0</v>
      </c>
      <c r="P5408" s="344">
        <v>22.16</v>
      </c>
      <c r="Q5408" s="360">
        <v>0</v>
      </c>
      <c r="R5408" s="344">
        <v>24.1</v>
      </c>
    </row>
    <row r="5409" spans="1:18">
      <c r="A5409" s="296">
        <v>5301077</v>
      </c>
      <c r="B5409" s="343" t="s">
        <v>5443</v>
      </c>
      <c r="C5409" s="296" t="s">
        <v>26</v>
      </c>
      <c r="D5409" s="344">
        <v>5065.33</v>
      </c>
      <c r="E5409" s="360">
        <v>0</v>
      </c>
      <c r="F5409" s="344">
        <v>7.28</v>
      </c>
      <c r="G5409" s="360">
        <v>0</v>
      </c>
      <c r="H5409" s="344">
        <v>7.88</v>
      </c>
      <c r="I5409" s="360">
        <v>0</v>
      </c>
      <c r="J5409" s="344">
        <v>6.84</v>
      </c>
      <c r="K5409" s="360">
        <v>0</v>
      </c>
      <c r="L5409" s="344">
        <v>7.64</v>
      </c>
      <c r="M5409" s="360">
        <v>0</v>
      </c>
      <c r="N5409" s="344">
        <v>7.59</v>
      </c>
      <c r="O5409" s="360">
        <v>0</v>
      </c>
      <c r="P5409" s="344">
        <v>8.2799999999999994</v>
      </c>
      <c r="Q5409" s="360">
        <v>0</v>
      </c>
      <c r="R5409" s="344">
        <v>8.86</v>
      </c>
    </row>
    <row r="5410" spans="1:18">
      <c r="A5410" s="296">
        <v>5301078</v>
      </c>
      <c r="B5410" s="343" t="s">
        <v>5444</v>
      </c>
      <c r="C5410" s="296" t="s">
        <v>26</v>
      </c>
      <c r="D5410" s="344">
        <v>5922.08</v>
      </c>
      <c r="E5410" s="360">
        <v>0</v>
      </c>
      <c r="F5410" s="344">
        <v>5.53</v>
      </c>
      <c r="G5410" s="360">
        <v>0</v>
      </c>
      <c r="H5410" s="344">
        <v>5.67</v>
      </c>
      <c r="I5410" s="360">
        <v>0</v>
      </c>
      <c r="J5410" s="344">
        <v>4.74</v>
      </c>
      <c r="K5410" s="360">
        <v>0</v>
      </c>
      <c r="L5410" s="344">
        <v>5.12</v>
      </c>
      <c r="M5410" s="360">
        <v>0</v>
      </c>
      <c r="N5410" s="344">
        <v>5.43</v>
      </c>
      <c r="O5410" s="360">
        <v>0</v>
      </c>
      <c r="P5410" s="344">
        <v>6.19</v>
      </c>
      <c r="Q5410" s="360">
        <v>0</v>
      </c>
      <c r="R5410" s="344">
        <v>6.98</v>
      </c>
    </row>
    <row r="5411" spans="1:18">
      <c r="A5411" s="296">
        <v>5301079</v>
      </c>
      <c r="B5411" s="343" t="s">
        <v>5445</v>
      </c>
      <c r="C5411" s="296" t="s">
        <v>26</v>
      </c>
      <c r="D5411" s="344">
        <v>8395.48</v>
      </c>
      <c r="E5411" s="360">
        <v>0</v>
      </c>
      <c r="F5411" s="344">
        <v>9.06</v>
      </c>
      <c r="G5411" s="360">
        <v>0</v>
      </c>
      <c r="H5411" s="344">
        <v>9.57</v>
      </c>
      <c r="I5411" s="360">
        <v>0</v>
      </c>
      <c r="J5411" s="344">
        <v>8.0500000000000007</v>
      </c>
      <c r="K5411" s="360">
        <v>0</v>
      </c>
      <c r="L5411" s="344">
        <v>9.0500000000000007</v>
      </c>
      <c r="M5411" s="360">
        <v>0</v>
      </c>
      <c r="N5411" s="344">
        <v>9.1199999999999992</v>
      </c>
      <c r="O5411" s="360">
        <v>0</v>
      </c>
      <c r="P5411" s="344">
        <v>10.050000000000001</v>
      </c>
      <c r="Q5411" s="360">
        <v>0</v>
      </c>
      <c r="R5411" s="344">
        <v>11.04</v>
      </c>
    </row>
    <row r="5412" spans="1:18">
      <c r="A5412" s="296">
        <v>5301080</v>
      </c>
      <c r="B5412" s="343" t="s">
        <v>5446</v>
      </c>
      <c r="C5412" s="296" t="s">
        <v>26</v>
      </c>
      <c r="D5412" s="344">
        <v>10028.27</v>
      </c>
      <c r="E5412" s="360">
        <v>0</v>
      </c>
      <c r="F5412" s="344">
        <v>13.47</v>
      </c>
      <c r="G5412" s="360">
        <v>0</v>
      </c>
      <c r="H5412" s="344">
        <v>14.04</v>
      </c>
      <c r="I5412" s="360">
        <v>0</v>
      </c>
      <c r="J5412" s="344">
        <v>11.81</v>
      </c>
      <c r="K5412" s="360">
        <v>0</v>
      </c>
      <c r="L5412" s="344">
        <v>12.94</v>
      </c>
      <c r="M5412" s="360">
        <v>0</v>
      </c>
      <c r="N5412" s="344">
        <v>13.45</v>
      </c>
      <c r="O5412" s="360">
        <v>0</v>
      </c>
      <c r="P5412" s="344">
        <v>15.12</v>
      </c>
      <c r="Q5412" s="360">
        <v>0</v>
      </c>
      <c r="R5412" s="344">
        <v>16.84</v>
      </c>
    </row>
    <row r="5413" spans="1:18">
      <c r="A5413" s="296">
        <v>5301081</v>
      </c>
      <c r="B5413" s="343" t="s">
        <v>5447</v>
      </c>
      <c r="C5413" s="296" t="s">
        <v>26</v>
      </c>
      <c r="D5413" s="344">
        <v>12266.96</v>
      </c>
      <c r="E5413" s="360">
        <v>0</v>
      </c>
      <c r="F5413" s="344">
        <v>14.82</v>
      </c>
      <c r="G5413" s="360">
        <v>0</v>
      </c>
      <c r="H5413" s="344">
        <v>15.52</v>
      </c>
      <c r="I5413" s="360">
        <v>0</v>
      </c>
      <c r="J5413" s="344">
        <v>13.09</v>
      </c>
      <c r="K5413" s="360">
        <v>0</v>
      </c>
      <c r="L5413" s="344">
        <v>14.44</v>
      </c>
      <c r="M5413" s="360">
        <v>0</v>
      </c>
      <c r="N5413" s="344">
        <v>14.86</v>
      </c>
      <c r="O5413" s="360">
        <v>0</v>
      </c>
      <c r="P5413" s="344">
        <v>16.600000000000001</v>
      </c>
      <c r="Q5413" s="360">
        <v>0</v>
      </c>
      <c r="R5413" s="344">
        <v>18.399999999999999</v>
      </c>
    </row>
    <row r="5414" spans="1:18">
      <c r="A5414" s="296">
        <v>5301023</v>
      </c>
      <c r="B5414" s="343" t="s">
        <v>5448</v>
      </c>
      <c r="C5414" s="296" t="s">
        <v>26</v>
      </c>
      <c r="D5414" s="344">
        <v>3825.24</v>
      </c>
      <c r="E5414" s="360">
        <v>0</v>
      </c>
      <c r="F5414" s="344">
        <v>49.73</v>
      </c>
      <c r="G5414" s="360">
        <v>0</v>
      </c>
      <c r="H5414" s="344">
        <v>50.45</v>
      </c>
      <c r="I5414" s="360">
        <v>0</v>
      </c>
      <c r="J5414" s="344">
        <v>40.71</v>
      </c>
      <c r="K5414" s="360">
        <v>0</v>
      </c>
      <c r="L5414" s="344">
        <v>45.12</v>
      </c>
      <c r="M5414" s="360">
        <v>0</v>
      </c>
      <c r="N5414" s="344">
        <v>47.93</v>
      </c>
      <c r="O5414" s="360">
        <v>0</v>
      </c>
      <c r="P5414" s="344">
        <v>54.34</v>
      </c>
      <c r="Q5414" s="360">
        <v>0</v>
      </c>
      <c r="R5414" s="344">
        <v>62.33</v>
      </c>
    </row>
    <row r="5415" spans="1:18">
      <c r="A5415" s="296">
        <v>5301024</v>
      </c>
      <c r="B5415" s="343" t="s">
        <v>5449</v>
      </c>
      <c r="C5415" s="296" t="s">
        <v>26</v>
      </c>
      <c r="D5415" s="344">
        <v>4681.99</v>
      </c>
      <c r="E5415" s="360">
        <v>0</v>
      </c>
      <c r="F5415" s="344">
        <v>45.91</v>
      </c>
      <c r="G5415" s="360">
        <v>0</v>
      </c>
      <c r="H5415" s="344">
        <v>49.37</v>
      </c>
      <c r="I5415" s="360">
        <v>0</v>
      </c>
      <c r="J5415" s="344">
        <v>40.869999999999997</v>
      </c>
      <c r="K5415" s="360">
        <v>0</v>
      </c>
      <c r="L5415" s="344">
        <v>43.7</v>
      </c>
      <c r="M5415" s="360">
        <v>0</v>
      </c>
      <c r="N5415" s="344">
        <v>48.48</v>
      </c>
      <c r="O5415" s="360">
        <v>0</v>
      </c>
      <c r="P5415" s="344">
        <v>46.9</v>
      </c>
      <c r="Q5415" s="360">
        <v>0</v>
      </c>
      <c r="R5415" s="344">
        <v>52.1</v>
      </c>
    </row>
    <row r="5416" spans="1:18">
      <c r="A5416" s="296">
        <v>5301025</v>
      </c>
      <c r="B5416" s="343" t="s">
        <v>5450</v>
      </c>
      <c r="C5416" s="296" t="s">
        <v>26</v>
      </c>
      <c r="D5416" s="344">
        <v>7155.39</v>
      </c>
      <c r="E5416" s="360">
        <v>0</v>
      </c>
      <c r="F5416" s="344">
        <v>44.26</v>
      </c>
      <c r="G5416" s="360">
        <v>0</v>
      </c>
      <c r="H5416" s="344">
        <v>47.55</v>
      </c>
      <c r="I5416" s="360">
        <v>0</v>
      </c>
      <c r="J5416" s="344">
        <v>39.33</v>
      </c>
      <c r="K5416" s="360">
        <v>0</v>
      </c>
      <c r="L5416" s="344">
        <v>41.87</v>
      </c>
      <c r="M5416" s="360">
        <v>0</v>
      </c>
      <c r="N5416" s="344">
        <v>46.75</v>
      </c>
      <c r="O5416" s="360">
        <v>0</v>
      </c>
      <c r="P5416" s="344">
        <v>45.11</v>
      </c>
      <c r="Q5416" s="360">
        <v>0</v>
      </c>
      <c r="R5416" s="344">
        <v>50.2</v>
      </c>
    </row>
    <row r="5417" spans="1:18">
      <c r="A5417" s="296">
        <v>5301026</v>
      </c>
      <c r="B5417" s="343" t="s">
        <v>5451</v>
      </c>
      <c r="C5417" s="296" t="s">
        <v>26</v>
      </c>
      <c r="D5417" s="344">
        <v>8788.18</v>
      </c>
      <c r="E5417" s="360">
        <v>0</v>
      </c>
      <c r="F5417" s="344">
        <v>49.94</v>
      </c>
      <c r="G5417" s="360">
        <v>0</v>
      </c>
      <c r="H5417" s="344">
        <v>53.79</v>
      </c>
      <c r="I5417" s="360">
        <v>0</v>
      </c>
      <c r="J5417" s="344">
        <v>44.62</v>
      </c>
      <c r="K5417" s="360">
        <v>0</v>
      </c>
      <c r="L5417" s="344">
        <v>48.17</v>
      </c>
      <c r="M5417" s="360">
        <v>0</v>
      </c>
      <c r="N5417" s="344">
        <v>52.68</v>
      </c>
      <c r="O5417" s="360">
        <v>0</v>
      </c>
      <c r="P5417" s="344">
        <v>51.29</v>
      </c>
      <c r="Q5417" s="360">
        <v>0</v>
      </c>
      <c r="R5417" s="344">
        <v>56.7</v>
      </c>
    </row>
    <row r="5418" spans="1:18">
      <c r="A5418" s="296">
        <v>5301027</v>
      </c>
      <c r="B5418" s="343" t="s">
        <v>5452</v>
      </c>
      <c r="C5418" s="296" t="s">
        <v>26</v>
      </c>
      <c r="D5418" s="344">
        <v>11026.87</v>
      </c>
      <c r="E5418" s="360">
        <v>0</v>
      </c>
      <c r="F5418" s="344">
        <v>14.36</v>
      </c>
      <c r="G5418" s="360">
        <v>0</v>
      </c>
      <c r="H5418" s="344">
        <v>15.4</v>
      </c>
      <c r="I5418" s="360">
        <v>0</v>
      </c>
      <c r="J5418" s="344">
        <v>13.2</v>
      </c>
      <c r="K5418" s="360">
        <v>0</v>
      </c>
      <c r="L5418" s="344">
        <v>14.86</v>
      </c>
      <c r="M5418" s="360">
        <v>0</v>
      </c>
      <c r="N5418" s="344">
        <v>14.77</v>
      </c>
      <c r="O5418" s="360">
        <v>0</v>
      </c>
      <c r="P5418" s="344">
        <v>16.09</v>
      </c>
      <c r="Q5418" s="360">
        <v>0</v>
      </c>
      <c r="R5418" s="344">
        <v>17.39</v>
      </c>
    </row>
    <row r="5419" spans="1:18">
      <c r="A5419" s="296">
        <v>5301028</v>
      </c>
      <c r="B5419" s="343" t="s">
        <v>5453</v>
      </c>
      <c r="C5419" s="296" t="s">
        <v>26</v>
      </c>
      <c r="D5419" s="344">
        <v>3762.3</v>
      </c>
      <c r="E5419" s="360">
        <v>0</v>
      </c>
      <c r="F5419" s="344">
        <v>17.97</v>
      </c>
      <c r="G5419" s="360">
        <v>0</v>
      </c>
      <c r="H5419" s="344">
        <v>19.32</v>
      </c>
      <c r="I5419" s="360">
        <v>0</v>
      </c>
      <c r="J5419" s="344">
        <v>15.85</v>
      </c>
      <c r="K5419" s="360">
        <v>0</v>
      </c>
      <c r="L5419" s="344">
        <v>16.32</v>
      </c>
      <c r="M5419" s="360">
        <v>0</v>
      </c>
      <c r="N5419" s="344">
        <v>19.21</v>
      </c>
      <c r="O5419" s="360">
        <v>0</v>
      </c>
      <c r="P5419" s="344">
        <v>17.75</v>
      </c>
      <c r="Q5419" s="360">
        <v>0</v>
      </c>
      <c r="R5419" s="344">
        <v>20</v>
      </c>
    </row>
    <row r="5420" spans="1:18">
      <c r="A5420" s="296">
        <v>5301082</v>
      </c>
      <c r="B5420" s="343" t="s">
        <v>5454</v>
      </c>
      <c r="C5420" s="296" t="s">
        <v>26</v>
      </c>
      <c r="D5420" s="344">
        <v>4904.68</v>
      </c>
      <c r="E5420" s="360">
        <v>0</v>
      </c>
      <c r="F5420" s="344">
        <v>24.9</v>
      </c>
      <c r="G5420" s="360">
        <v>0</v>
      </c>
      <c r="H5420" s="344">
        <v>26.94</v>
      </c>
      <c r="I5420" s="360">
        <v>0</v>
      </c>
      <c r="J5420" s="344">
        <v>22.32</v>
      </c>
      <c r="K5420" s="360">
        <v>0</v>
      </c>
      <c r="L5420" s="344">
        <v>24.02</v>
      </c>
      <c r="M5420" s="360">
        <v>0</v>
      </c>
      <c r="N5420" s="344">
        <v>26.46</v>
      </c>
      <c r="O5420" s="360">
        <v>0</v>
      </c>
      <c r="P5420" s="344">
        <v>25.31</v>
      </c>
      <c r="Q5420" s="360">
        <v>0</v>
      </c>
      <c r="R5420" s="344">
        <v>27.95</v>
      </c>
    </row>
    <row r="5421" spans="1:18">
      <c r="A5421" s="296">
        <v>5301029</v>
      </c>
      <c r="B5421" s="343" t="s">
        <v>5455</v>
      </c>
      <c r="C5421" s="296" t="s">
        <v>26</v>
      </c>
      <c r="D5421" s="344">
        <v>4619.05</v>
      </c>
      <c r="E5421" s="360">
        <v>0</v>
      </c>
      <c r="F5421" s="344">
        <v>37.130000000000003</v>
      </c>
      <c r="G5421" s="360">
        <v>0</v>
      </c>
      <c r="H5421" s="344">
        <v>39.42</v>
      </c>
      <c r="I5421" s="360">
        <v>0</v>
      </c>
      <c r="J5421" s="344">
        <v>32.1</v>
      </c>
      <c r="K5421" s="360">
        <v>0</v>
      </c>
      <c r="L5421" s="344">
        <v>34.11</v>
      </c>
      <c r="M5421" s="360">
        <v>0</v>
      </c>
      <c r="N5421" s="344">
        <v>38.630000000000003</v>
      </c>
      <c r="O5421" s="360">
        <v>0</v>
      </c>
      <c r="P5421" s="344">
        <v>37.56</v>
      </c>
      <c r="Q5421" s="360">
        <v>0</v>
      </c>
      <c r="R5421" s="344">
        <v>42.41</v>
      </c>
    </row>
    <row r="5422" spans="1:18">
      <c r="A5422" s="296">
        <v>5301083</v>
      </c>
      <c r="B5422" s="343" t="s">
        <v>5456</v>
      </c>
      <c r="C5422" s="296" t="s">
        <v>26</v>
      </c>
      <c r="D5422" s="344">
        <v>5761.44</v>
      </c>
      <c r="E5422" s="360">
        <v>0</v>
      </c>
      <c r="F5422" s="344">
        <v>39.78</v>
      </c>
      <c r="G5422" s="360">
        <v>0</v>
      </c>
      <c r="H5422" s="344">
        <v>42.32</v>
      </c>
      <c r="I5422" s="360">
        <v>0</v>
      </c>
      <c r="J5422" s="344">
        <v>34.57</v>
      </c>
      <c r="K5422" s="360">
        <v>0</v>
      </c>
      <c r="L5422" s="344">
        <v>37.049999999999997</v>
      </c>
      <c r="M5422" s="360">
        <v>0</v>
      </c>
      <c r="N5422" s="344">
        <v>41.39</v>
      </c>
      <c r="O5422" s="360">
        <v>0</v>
      </c>
      <c r="P5422" s="344">
        <v>40.44</v>
      </c>
      <c r="Q5422" s="360">
        <v>0</v>
      </c>
      <c r="R5422" s="344">
        <v>45.45</v>
      </c>
    </row>
    <row r="5423" spans="1:18">
      <c r="A5423" s="296">
        <v>5301030</v>
      </c>
      <c r="B5423" s="343" t="s">
        <v>5457</v>
      </c>
      <c r="C5423" s="296" t="s">
        <v>26</v>
      </c>
      <c r="D5423" s="344">
        <v>7092.45</v>
      </c>
      <c r="E5423" s="360">
        <v>0</v>
      </c>
      <c r="F5423" s="344">
        <v>40.46</v>
      </c>
      <c r="G5423" s="360">
        <v>0</v>
      </c>
      <c r="H5423" s="344">
        <v>43.08</v>
      </c>
      <c r="I5423" s="360">
        <v>0</v>
      </c>
      <c r="J5423" s="344">
        <v>35.32</v>
      </c>
      <c r="K5423" s="360">
        <v>0</v>
      </c>
      <c r="L5423" s="344">
        <v>37.659999999999997</v>
      </c>
      <c r="M5423" s="360">
        <v>0</v>
      </c>
      <c r="N5423" s="344">
        <v>42.2</v>
      </c>
      <c r="O5423" s="360">
        <v>0</v>
      </c>
      <c r="P5423" s="344">
        <v>41.27</v>
      </c>
      <c r="Q5423" s="360">
        <v>0</v>
      </c>
      <c r="R5423" s="344">
        <v>46.34</v>
      </c>
    </row>
    <row r="5424" spans="1:18">
      <c r="A5424" s="296">
        <v>5301084</v>
      </c>
      <c r="B5424" s="343" t="s">
        <v>5458</v>
      </c>
      <c r="C5424" s="296" t="s">
        <v>26</v>
      </c>
      <c r="D5424" s="344">
        <v>8234.83</v>
      </c>
      <c r="E5424" s="360">
        <v>0</v>
      </c>
      <c r="F5424" s="344">
        <v>41.68</v>
      </c>
      <c r="G5424" s="360">
        <v>0</v>
      </c>
      <c r="H5424" s="344">
        <v>44.41</v>
      </c>
      <c r="I5424" s="360">
        <v>0</v>
      </c>
      <c r="J5424" s="344">
        <v>36.450000000000003</v>
      </c>
      <c r="K5424" s="360">
        <v>0</v>
      </c>
      <c r="L5424" s="344">
        <v>39</v>
      </c>
      <c r="M5424" s="360">
        <v>0</v>
      </c>
      <c r="N5424" s="344">
        <v>43.48</v>
      </c>
      <c r="O5424" s="360">
        <v>0</v>
      </c>
      <c r="P5424" s="344">
        <v>42.59</v>
      </c>
      <c r="Q5424" s="360">
        <v>0</v>
      </c>
      <c r="R5424" s="344">
        <v>47.72</v>
      </c>
    </row>
    <row r="5425" spans="1:18">
      <c r="A5425" s="296">
        <v>5301031</v>
      </c>
      <c r="B5425" s="343" t="s">
        <v>5459</v>
      </c>
      <c r="C5425" s="296" t="s">
        <v>26</v>
      </c>
      <c r="D5425" s="344">
        <v>8725.24</v>
      </c>
      <c r="E5425" s="360">
        <v>0</v>
      </c>
      <c r="F5425" s="344">
        <v>46.33</v>
      </c>
      <c r="G5425" s="360">
        <v>0</v>
      </c>
      <c r="H5425" s="344">
        <v>49.27</v>
      </c>
      <c r="I5425" s="360">
        <v>0</v>
      </c>
      <c r="J5425" s="344">
        <v>40.35</v>
      </c>
      <c r="K5425" s="360">
        <v>0</v>
      </c>
      <c r="L5425" s="344">
        <v>43.18</v>
      </c>
      <c r="M5425" s="360">
        <v>0</v>
      </c>
      <c r="N5425" s="344">
        <v>48.22</v>
      </c>
      <c r="O5425" s="360">
        <v>0</v>
      </c>
      <c r="P5425" s="344">
        <v>47.32</v>
      </c>
      <c r="Q5425" s="360">
        <v>0</v>
      </c>
      <c r="R5425" s="344">
        <v>53.15</v>
      </c>
    </row>
    <row r="5426" spans="1:18">
      <c r="A5426" s="296">
        <v>5301085</v>
      </c>
      <c r="B5426" s="343" t="s">
        <v>5460</v>
      </c>
      <c r="C5426" s="296" t="s">
        <v>26</v>
      </c>
      <c r="D5426" s="344">
        <v>9867.6200000000008</v>
      </c>
      <c r="E5426" s="360">
        <v>0</v>
      </c>
      <c r="F5426" s="344">
        <v>46.11</v>
      </c>
      <c r="G5426" s="360">
        <v>0</v>
      </c>
      <c r="H5426" s="344">
        <v>49.04</v>
      </c>
      <c r="I5426" s="360">
        <v>0</v>
      </c>
      <c r="J5426" s="344">
        <v>40.15</v>
      </c>
      <c r="K5426" s="360">
        <v>0</v>
      </c>
      <c r="L5426" s="344">
        <v>42.94</v>
      </c>
      <c r="M5426" s="360">
        <v>0</v>
      </c>
      <c r="N5426" s="344">
        <v>47.99</v>
      </c>
      <c r="O5426" s="360">
        <v>0</v>
      </c>
      <c r="P5426" s="344">
        <v>47.08</v>
      </c>
      <c r="Q5426" s="360">
        <v>0</v>
      </c>
      <c r="R5426" s="344">
        <v>52.91</v>
      </c>
    </row>
    <row r="5427" spans="1:18">
      <c r="A5427" s="296">
        <v>5301032</v>
      </c>
      <c r="B5427" s="343" t="s">
        <v>5461</v>
      </c>
      <c r="C5427" s="296" t="s">
        <v>26</v>
      </c>
      <c r="D5427" s="344">
        <v>10963.93</v>
      </c>
      <c r="E5427" s="360">
        <v>0</v>
      </c>
      <c r="F5427" s="344">
        <v>29.43</v>
      </c>
      <c r="G5427" s="360">
        <v>0</v>
      </c>
      <c r="H5427" s="344">
        <v>29.56</v>
      </c>
      <c r="I5427" s="360">
        <v>0</v>
      </c>
      <c r="J5427" s="344">
        <v>23.81</v>
      </c>
      <c r="K5427" s="360">
        <v>0</v>
      </c>
      <c r="L5427" s="344">
        <v>25.94</v>
      </c>
      <c r="M5427" s="360">
        <v>0</v>
      </c>
      <c r="N5427" s="344">
        <v>28.13</v>
      </c>
      <c r="O5427" s="360">
        <v>0</v>
      </c>
      <c r="P5427" s="344">
        <v>32.340000000000003</v>
      </c>
      <c r="Q5427" s="360">
        <v>0</v>
      </c>
      <c r="R5427" s="344">
        <v>37.42</v>
      </c>
    </row>
    <row r="5428" spans="1:18">
      <c r="A5428" s="296">
        <v>5301086</v>
      </c>
      <c r="B5428" s="343" t="s">
        <v>5462</v>
      </c>
      <c r="C5428" s="296" t="s">
        <v>26</v>
      </c>
      <c r="D5428" s="344">
        <v>12106.32</v>
      </c>
      <c r="E5428" s="360">
        <v>0</v>
      </c>
      <c r="F5428" s="344">
        <v>10.8</v>
      </c>
      <c r="G5428" s="360">
        <v>0</v>
      </c>
      <c r="H5428" s="344">
        <v>10.7</v>
      </c>
      <c r="I5428" s="360">
        <v>0</v>
      </c>
      <c r="J5428" s="344">
        <v>8.43</v>
      </c>
      <c r="K5428" s="360">
        <v>0</v>
      </c>
      <c r="L5428" s="344">
        <v>9.17</v>
      </c>
      <c r="M5428" s="360">
        <v>0</v>
      </c>
      <c r="N5428" s="344">
        <v>10.14</v>
      </c>
      <c r="O5428" s="360">
        <v>0</v>
      </c>
      <c r="P5428" s="344">
        <v>11.76</v>
      </c>
      <c r="Q5428" s="360">
        <v>0</v>
      </c>
      <c r="R5428" s="344">
        <v>13.82</v>
      </c>
    </row>
    <row r="5429" spans="1:18">
      <c r="A5429" s="296">
        <v>5301033</v>
      </c>
      <c r="B5429" s="343" t="s">
        <v>5463</v>
      </c>
      <c r="C5429" s="296" t="s">
        <v>26</v>
      </c>
      <c r="D5429" s="344">
        <v>78.95</v>
      </c>
      <c r="E5429" s="360">
        <v>0</v>
      </c>
      <c r="F5429" s="344">
        <v>22.28</v>
      </c>
      <c r="G5429" s="360">
        <v>0</v>
      </c>
      <c r="H5429" s="344">
        <v>22.24</v>
      </c>
      <c r="I5429" s="360">
        <v>0</v>
      </c>
      <c r="J5429" s="344">
        <v>17.72</v>
      </c>
      <c r="K5429" s="360">
        <v>0</v>
      </c>
      <c r="L5429" s="344">
        <v>19.329999999999998</v>
      </c>
      <c r="M5429" s="360">
        <v>0</v>
      </c>
      <c r="N5429" s="344">
        <v>21.1</v>
      </c>
      <c r="O5429" s="360">
        <v>0</v>
      </c>
      <c r="P5429" s="344">
        <v>24.35</v>
      </c>
      <c r="Q5429" s="360">
        <v>0</v>
      </c>
      <c r="R5429" s="344">
        <v>28.37</v>
      </c>
    </row>
    <row r="5430" spans="1:18">
      <c r="A5430" s="296">
        <v>5301034</v>
      </c>
      <c r="B5430" s="343" t="s">
        <v>5464</v>
      </c>
      <c r="C5430" s="296" t="s">
        <v>26</v>
      </c>
      <c r="D5430" s="344">
        <v>603.59</v>
      </c>
      <c r="E5430" s="360">
        <v>0</v>
      </c>
      <c r="F5430" s="344">
        <v>29.05</v>
      </c>
      <c r="G5430" s="360">
        <v>0</v>
      </c>
      <c r="H5430" s="344">
        <v>29.78</v>
      </c>
      <c r="I5430" s="360">
        <v>0</v>
      </c>
      <c r="J5430" s="344">
        <v>23.76</v>
      </c>
      <c r="K5430" s="360">
        <v>0</v>
      </c>
      <c r="L5430" s="344">
        <v>27.35</v>
      </c>
      <c r="M5430" s="360">
        <v>0</v>
      </c>
      <c r="N5430" s="344">
        <v>28.11</v>
      </c>
      <c r="O5430" s="360">
        <v>0</v>
      </c>
      <c r="P5430" s="344">
        <v>31.1</v>
      </c>
      <c r="Q5430" s="360">
        <v>0</v>
      </c>
      <c r="R5430" s="344">
        <v>35.380000000000003</v>
      </c>
    </row>
    <row r="5431" spans="1:18">
      <c r="A5431" s="296">
        <v>5301073</v>
      </c>
      <c r="B5431" s="343" t="s">
        <v>5465</v>
      </c>
      <c r="C5431" s="296" t="s">
        <v>26</v>
      </c>
      <c r="D5431" s="344">
        <v>450.14</v>
      </c>
      <c r="E5431" s="360">
        <v>0</v>
      </c>
      <c r="F5431" s="344">
        <v>38.159999999999997</v>
      </c>
      <c r="G5431" s="360">
        <v>0</v>
      </c>
      <c r="H5431" s="344">
        <v>39.79</v>
      </c>
      <c r="I5431" s="360">
        <v>0</v>
      </c>
      <c r="J5431" s="344">
        <v>32.270000000000003</v>
      </c>
      <c r="K5431" s="360">
        <v>0</v>
      </c>
      <c r="L5431" s="344">
        <v>37.47</v>
      </c>
      <c r="M5431" s="360">
        <v>0</v>
      </c>
      <c r="N5431" s="344">
        <v>37.65</v>
      </c>
      <c r="O5431" s="360">
        <v>0</v>
      </c>
      <c r="P5431" s="344">
        <v>41.03</v>
      </c>
      <c r="Q5431" s="360">
        <v>0</v>
      </c>
      <c r="R5431" s="344">
        <v>45.84</v>
      </c>
    </row>
    <row r="5432" spans="1:18">
      <c r="A5432" s="296">
        <v>5301074</v>
      </c>
      <c r="B5432" s="343" t="s">
        <v>5466</v>
      </c>
      <c r="C5432" s="296" t="s">
        <v>26</v>
      </c>
      <c r="D5432" s="344">
        <v>1740.76</v>
      </c>
      <c r="E5432" s="360">
        <v>0</v>
      </c>
      <c r="F5432" s="344">
        <v>27.85</v>
      </c>
      <c r="G5432" s="360">
        <v>0</v>
      </c>
      <c r="H5432" s="344">
        <v>28.48</v>
      </c>
      <c r="I5432" s="360">
        <v>0</v>
      </c>
      <c r="J5432" s="344">
        <v>22.64</v>
      </c>
      <c r="K5432" s="360">
        <v>0</v>
      </c>
      <c r="L5432" s="344">
        <v>26.04</v>
      </c>
      <c r="M5432" s="360">
        <v>0</v>
      </c>
      <c r="N5432" s="344">
        <v>26.88</v>
      </c>
      <c r="O5432" s="360">
        <v>0</v>
      </c>
      <c r="P5432" s="344">
        <v>29.81</v>
      </c>
      <c r="Q5432" s="360">
        <v>0</v>
      </c>
      <c r="R5432" s="344">
        <v>34.020000000000003</v>
      </c>
    </row>
    <row r="5433" spans="1:18">
      <c r="A5433" s="296">
        <v>5301015</v>
      </c>
      <c r="B5433" s="343" t="s">
        <v>5467</v>
      </c>
      <c r="C5433" s="296" t="s">
        <v>26</v>
      </c>
      <c r="D5433" s="344">
        <v>1102.6400000000001</v>
      </c>
      <c r="E5433" s="360">
        <v>0</v>
      </c>
      <c r="F5433" s="344">
        <v>57.01</v>
      </c>
      <c r="G5433" s="360">
        <v>0</v>
      </c>
      <c r="H5433" s="344">
        <v>57.05</v>
      </c>
      <c r="I5433" s="360">
        <v>0</v>
      </c>
      <c r="J5433" s="344">
        <v>44.44</v>
      </c>
      <c r="K5433" s="360">
        <v>0</v>
      </c>
      <c r="L5433" s="344">
        <v>50.49</v>
      </c>
      <c r="M5433" s="360">
        <v>0</v>
      </c>
      <c r="N5433" s="344">
        <v>53.73</v>
      </c>
      <c r="O5433" s="360">
        <v>0</v>
      </c>
      <c r="P5433" s="344">
        <v>60.71</v>
      </c>
      <c r="Q5433" s="360">
        <v>0</v>
      </c>
      <c r="R5433" s="344">
        <v>70.81</v>
      </c>
    </row>
    <row r="5434" spans="1:18">
      <c r="A5434" s="296">
        <v>5300992</v>
      </c>
      <c r="B5434" s="343" t="s">
        <v>5468</v>
      </c>
      <c r="C5434" s="296" t="s">
        <v>1461</v>
      </c>
      <c r="D5434" s="344">
        <v>11.61</v>
      </c>
      <c r="E5434" s="360">
        <v>0</v>
      </c>
      <c r="F5434" s="344">
        <v>21.62</v>
      </c>
      <c r="G5434" s="360">
        <v>0</v>
      </c>
      <c r="H5434" s="344">
        <v>22.83</v>
      </c>
      <c r="I5434" s="360">
        <v>0</v>
      </c>
      <c r="J5434" s="344">
        <v>18.72</v>
      </c>
      <c r="K5434" s="360">
        <v>0</v>
      </c>
      <c r="L5434" s="344">
        <v>21.88</v>
      </c>
      <c r="M5434" s="360">
        <v>0</v>
      </c>
      <c r="N5434" s="344">
        <v>21.64</v>
      </c>
      <c r="O5434" s="360">
        <v>0</v>
      </c>
      <c r="P5434" s="344">
        <v>23.33</v>
      </c>
      <c r="Q5434" s="360">
        <v>0</v>
      </c>
      <c r="R5434" s="344">
        <v>25.71</v>
      </c>
    </row>
    <row r="5435" spans="1:18">
      <c r="A5435" s="296">
        <v>5300994</v>
      </c>
      <c r="B5435" s="343" t="s">
        <v>5469</v>
      </c>
      <c r="C5435" s="296" t="s">
        <v>1461</v>
      </c>
      <c r="D5435" s="344">
        <v>11.55</v>
      </c>
      <c r="E5435" s="360">
        <v>0</v>
      </c>
      <c r="F5435" s="344">
        <v>13.52</v>
      </c>
      <c r="G5435" s="360">
        <v>0</v>
      </c>
      <c r="H5435" s="344">
        <v>13.32</v>
      </c>
      <c r="I5435" s="360">
        <v>0</v>
      </c>
      <c r="J5435" s="344">
        <v>10.19</v>
      </c>
      <c r="K5435" s="360">
        <v>0</v>
      </c>
      <c r="L5435" s="344">
        <v>11.48</v>
      </c>
      <c r="M5435" s="360">
        <v>0</v>
      </c>
      <c r="N5435" s="344">
        <v>12.51</v>
      </c>
      <c r="O5435" s="360">
        <v>0</v>
      </c>
      <c r="P5435" s="344">
        <v>14.36</v>
      </c>
      <c r="Q5435" s="360">
        <v>0</v>
      </c>
      <c r="R5435" s="344">
        <v>17.010000000000002</v>
      </c>
    </row>
    <row r="5436" spans="1:18">
      <c r="A5436" s="296">
        <v>5300993</v>
      </c>
      <c r="B5436" s="343" t="s">
        <v>5470</v>
      </c>
      <c r="C5436" s="296" t="s">
        <v>1461</v>
      </c>
      <c r="D5436" s="344">
        <v>10</v>
      </c>
      <c r="E5436" s="360">
        <v>0</v>
      </c>
      <c r="F5436" s="344">
        <v>27.4</v>
      </c>
      <c r="G5436" s="360">
        <v>0</v>
      </c>
      <c r="H5436" s="344">
        <v>28.57</v>
      </c>
      <c r="I5436" s="360">
        <v>0</v>
      </c>
      <c r="J5436" s="344">
        <v>23.15</v>
      </c>
      <c r="K5436" s="360">
        <v>0</v>
      </c>
      <c r="L5436" s="344">
        <v>26.9</v>
      </c>
      <c r="M5436" s="360">
        <v>0</v>
      </c>
      <c r="N5436" s="344">
        <v>27.02</v>
      </c>
      <c r="O5436" s="360">
        <v>0</v>
      </c>
      <c r="P5436" s="344">
        <v>29.47</v>
      </c>
      <c r="Q5436" s="360">
        <v>0</v>
      </c>
      <c r="R5436" s="344">
        <v>32.92</v>
      </c>
    </row>
    <row r="5437" spans="1:18">
      <c r="A5437" s="296">
        <v>5301088</v>
      </c>
      <c r="B5437" s="343" t="s">
        <v>5471</v>
      </c>
      <c r="C5437" s="296" t="s">
        <v>26</v>
      </c>
      <c r="D5437" s="344">
        <v>345.17</v>
      </c>
      <c r="E5437" s="360">
        <v>0</v>
      </c>
      <c r="F5437" s="344">
        <v>22.62</v>
      </c>
      <c r="G5437" s="360">
        <v>0</v>
      </c>
      <c r="H5437" s="344">
        <v>22.84</v>
      </c>
      <c r="I5437" s="360">
        <v>0</v>
      </c>
      <c r="J5437" s="344">
        <v>17.940000000000001</v>
      </c>
      <c r="K5437" s="360">
        <v>0</v>
      </c>
      <c r="L5437" s="344">
        <v>20.48</v>
      </c>
      <c r="M5437" s="360">
        <v>0</v>
      </c>
      <c r="N5437" s="344">
        <v>21.53</v>
      </c>
      <c r="O5437" s="360">
        <v>0</v>
      </c>
      <c r="P5437" s="344">
        <v>24.16</v>
      </c>
      <c r="Q5437" s="360">
        <v>0</v>
      </c>
      <c r="R5437" s="344">
        <v>27.92</v>
      </c>
    </row>
    <row r="5438" spans="1:18">
      <c r="A5438" s="296">
        <v>5301004</v>
      </c>
      <c r="B5438" s="343" t="s">
        <v>5472</v>
      </c>
      <c r="C5438" s="296" t="s">
        <v>26</v>
      </c>
      <c r="D5438" s="344">
        <v>491.06</v>
      </c>
      <c r="E5438" s="360">
        <v>0</v>
      </c>
      <c r="F5438" s="344">
        <v>34.130000000000003</v>
      </c>
      <c r="G5438" s="360">
        <v>0</v>
      </c>
      <c r="H5438" s="344">
        <v>35.49</v>
      </c>
      <c r="I5438" s="360">
        <v>0</v>
      </c>
      <c r="J5438" s="344">
        <v>28.7</v>
      </c>
      <c r="K5438" s="360">
        <v>0</v>
      </c>
      <c r="L5438" s="344">
        <v>33.270000000000003</v>
      </c>
      <c r="M5438" s="360">
        <v>0</v>
      </c>
      <c r="N5438" s="344">
        <v>33.58</v>
      </c>
      <c r="O5438" s="360">
        <v>0</v>
      </c>
      <c r="P5438" s="344">
        <v>36.69</v>
      </c>
      <c r="Q5438" s="360">
        <v>0</v>
      </c>
      <c r="R5438" s="344">
        <v>41.12</v>
      </c>
    </row>
    <row r="5439" spans="1:18">
      <c r="A5439" s="296">
        <v>5301087</v>
      </c>
      <c r="B5439" s="343" t="s">
        <v>5473</v>
      </c>
      <c r="C5439" s="296" t="s">
        <v>26</v>
      </c>
      <c r="D5439" s="344">
        <v>203</v>
      </c>
      <c r="E5439" s="360">
        <v>0</v>
      </c>
      <c r="F5439" s="344">
        <v>5.48</v>
      </c>
      <c r="G5439" s="360">
        <v>0</v>
      </c>
      <c r="H5439" s="344">
        <v>6.01</v>
      </c>
      <c r="I5439" s="360">
        <v>0</v>
      </c>
      <c r="J5439" s="344">
        <v>5.23</v>
      </c>
      <c r="K5439" s="360">
        <v>0</v>
      </c>
      <c r="L5439" s="344">
        <v>5.92</v>
      </c>
      <c r="M5439" s="360">
        <v>0</v>
      </c>
      <c r="N5439" s="344">
        <v>5.73</v>
      </c>
      <c r="O5439" s="360">
        <v>0</v>
      </c>
      <c r="P5439" s="344">
        <v>6.16</v>
      </c>
      <c r="Q5439" s="360">
        <v>0</v>
      </c>
      <c r="R5439" s="344">
        <v>6.49</v>
      </c>
    </row>
    <row r="5440" spans="1:18">
      <c r="A5440" s="296">
        <v>5301005</v>
      </c>
      <c r="B5440" s="343" t="s">
        <v>5474</v>
      </c>
      <c r="C5440" s="296" t="s">
        <v>26</v>
      </c>
      <c r="D5440" s="344">
        <v>353.83</v>
      </c>
      <c r="E5440" s="360">
        <v>0</v>
      </c>
      <c r="F5440" s="344">
        <v>5.86</v>
      </c>
      <c r="G5440" s="360">
        <v>0</v>
      </c>
      <c r="H5440" s="344">
        <v>6.44</v>
      </c>
      <c r="I5440" s="360">
        <v>0</v>
      </c>
      <c r="J5440" s="344">
        <v>5.64</v>
      </c>
      <c r="K5440" s="360">
        <v>0</v>
      </c>
      <c r="L5440" s="344">
        <v>6.35</v>
      </c>
      <c r="M5440" s="360">
        <v>0</v>
      </c>
      <c r="N5440" s="344">
        <v>6.16</v>
      </c>
      <c r="O5440" s="360">
        <v>0</v>
      </c>
      <c r="P5440" s="344">
        <v>6.62</v>
      </c>
      <c r="Q5440" s="360">
        <v>0</v>
      </c>
      <c r="R5440" s="344">
        <v>6.97</v>
      </c>
    </row>
    <row r="5441" spans="1:18">
      <c r="A5441" s="296">
        <v>5301006</v>
      </c>
      <c r="B5441" s="343" t="s">
        <v>5475</v>
      </c>
      <c r="C5441" s="296" t="s">
        <v>26</v>
      </c>
      <c r="D5441" s="344">
        <v>434.62</v>
      </c>
      <c r="E5441" s="360">
        <v>0</v>
      </c>
      <c r="F5441" s="344">
        <v>6.38</v>
      </c>
      <c r="G5441" s="360">
        <v>0</v>
      </c>
      <c r="H5441" s="344">
        <v>7.01</v>
      </c>
      <c r="I5441" s="360">
        <v>0</v>
      </c>
      <c r="J5441" s="344">
        <v>6.11</v>
      </c>
      <c r="K5441" s="360">
        <v>0</v>
      </c>
      <c r="L5441" s="344">
        <v>6.91</v>
      </c>
      <c r="M5441" s="360">
        <v>0</v>
      </c>
      <c r="N5441" s="344">
        <v>6.69</v>
      </c>
      <c r="O5441" s="360">
        <v>0</v>
      </c>
      <c r="P5441" s="344">
        <v>7.18</v>
      </c>
      <c r="Q5441" s="360">
        <v>0</v>
      </c>
      <c r="R5441" s="344">
        <v>7.55</v>
      </c>
    </row>
    <row r="5442" spans="1:18">
      <c r="A5442" s="296">
        <v>5301008</v>
      </c>
      <c r="B5442" s="343" t="s">
        <v>5476</v>
      </c>
      <c r="C5442" s="296" t="s">
        <v>26</v>
      </c>
      <c r="D5442" s="344">
        <v>779.63</v>
      </c>
      <c r="E5442" s="360">
        <v>0</v>
      </c>
      <c r="F5442" s="344">
        <v>5.37</v>
      </c>
      <c r="G5442" s="360">
        <v>0</v>
      </c>
      <c r="H5442" s="344">
        <v>5.86</v>
      </c>
      <c r="I5442" s="360">
        <v>0</v>
      </c>
      <c r="J5442" s="344">
        <v>5.18</v>
      </c>
      <c r="K5442" s="360">
        <v>0</v>
      </c>
      <c r="L5442" s="344">
        <v>5.61</v>
      </c>
      <c r="M5442" s="360">
        <v>0</v>
      </c>
      <c r="N5442" s="344">
        <v>5.6</v>
      </c>
      <c r="O5442" s="360">
        <v>0</v>
      </c>
      <c r="P5442" s="344">
        <v>6.17</v>
      </c>
      <c r="Q5442" s="360">
        <v>0</v>
      </c>
      <c r="R5442" s="344">
        <v>6.53</v>
      </c>
    </row>
    <row r="5443" spans="1:18">
      <c r="A5443" s="296">
        <v>5301007</v>
      </c>
      <c r="B5443" s="343" t="s">
        <v>5477</v>
      </c>
      <c r="C5443" s="296" t="s">
        <v>26</v>
      </c>
      <c r="D5443" s="344">
        <v>712.63</v>
      </c>
      <c r="E5443" s="360">
        <v>0</v>
      </c>
      <c r="F5443" s="344">
        <v>7.77</v>
      </c>
      <c r="G5443" s="360">
        <v>0</v>
      </c>
      <c r="H5443" s="344">
        <v>8.5</v>
      </c>
      <c r="I5443" s="360">
        <v>0</v>
      </c>
      <c r="J5443" s="344">
        <v>7.44</v>
      </c>
      <c r="K5443" s="360">
        <v>0</v>
      </c>
      <c r="L5443" s="344">
        <v>8.2799999999999994</v>
      </c>
      <c r="M5443" s="360">
        <v>0</v>
      </c>
      <c r="N5443" s="344">
        <v>8.11</v>
      </c>
      <c r="O5443" s="360">
        <v>0</v>
      </c>
      <c r="P5443" s="344">
        <v>8.7899999999999991</v>
      </c>
      <c r="Q5443" s="360">
        <v>0</v>
      </c>
      <c r="R5443" s="344">
        <v>9.3000000000000007</v>
      </c>
    </row>
    <row r="5444" spans="1:18">
      <c r="A5444" s="296">
        <v>5301009</v>
      </c>
      <c r="B5444" s="343" t="s">
        <v>5478</v>
      </c>
      <c r="C5444" s="296" t="s">
        <v>26</v>
      </c>
      <c r="D5444" s="344">
        <v>223.23</v>
      </c>
      <c r="E5444" s="360">
        <v>0</v>
      </c>
      <c r="F5444" s="344">
        <v>8.3699999999999992</v>
      </c>
      <c r="G5444" s="360">
        <v>0</v>
      </c>
      <c r="H5444" s="344">
        <v>9.16</v>
      </c>
      <c r="I5444" s="360">
        <v>0</v>
      </c>
      <c r="J5444" s="344">
        <v>7.99</v>
      </c>
      <c r="K5444" s="360">
        <v>0</v>
      </c>
      <c r="L5444" s="344">
        <v>8.94</v>
      </c>
      <c r="M5444" s="360">
        <v>0</v>
      </c>
      <c r="N5444" s="344">
        <v>8.73</v>
      </c>
      <c r="O5444" s="360">
        <v>0</v>
      </c>
      <c r="P5444" s="344">
        <v>9.44</v>
      </c>
      <c r="Q5444" s="360">
        <v>0</v>
      </c>
      <c r="R5444" s="344">
        <v>9.99</v>
      </c>
    </row>
    <row r="5445" spans="1:18">
      <c r="A5445" s="296">
        <v>5301010</v>
      </c>
      <c r="B5445" s="343" t="s">
        <v>5479</v>
      </c>
      <c r="C5445" s="296" t="s">
        <v>26</v>
      </c>
      <c r="D5445" s="344">
        <v>336.9</v>
      </c>
      <c r="E5445" s="360">
        <v>0</v>
      </c>
      <c r="F5445" s="344">
        <v>10.65</v>
      </c>
      <c r="G5445" s="360">
        <v>0</v>
      </c>
      <c r="H5445" s="344">
        <v>11.43</v>
      </c>
      <c r="I5445" s="360">
        <v>0</v>
      </c>
      <c r="J5445" s="344">
        <v>9.94</v>
      </c>
      <c r="K5445" s="360">
        <v>0</v>
      </c>
      <c r="L5445" s="344">
        <v>10.52</v>
      </c>
      <c r="M5445" s="360">
        <v>0</v>
      </c>
      <c r="N5445" s="344">
        <v>10.78</v>
      </c>
      <c r="O5445" s="360">
        <v>0</v>
      </c>
      <c r="P5445" s="344">
        <v>12.11</v>
      </c>
      <c r="Q5445" s="360">
        <v>0</v>
      </c>
      <c r="R5445" s="344">
        <v>13.07</v>
      </c>
    </row>
    <row r="5446" spans="1:18">
      <c r="A5446" s="296">
        <v>5301011</v>
      </c>
      <c r="B5446" s="343" t="s">
        <v>5480</v>
      </c>
      <c r="C5446" s="296" t="s">
        <v>26</v>
      </c>
      <c r="D5446" s="344">
        <v>284.05</v>
      </c>
      <c r="E5446" s="360">
        <v>0</v>
      </c>
      <c r="F5446" s="344">
        <v>13.35</v>
      </c>
      <c r="G5446" s="360">
        <v>0</v>
      </c>
      <c r="H5446" s="344">
        <v>14.4</v>
      </c>
      <c r="I5446" s="360">
        <v>0</v>
      </c>
      <c r="J5446" s="344">
        <v>12.51</v>
      </c>
      <c r="K5446" s="360">
        <v>0</v>
      </c>
      <c r="L5446" s="344">
        <v>13.53</v>
      </c>
      <c r="M5446" s="360">
        <v>0</v>
      </c>
      <c r="N5446" s="344">
        <v>13.63</v>
      </c>
      <c r="O5446" s="360">
        <v>0</v>
      </c>
      <c r="P5446" s="344">
        <v>15.08</v>
      </c>
      <c r="Q5446" s="360">
        <v>0</v>
      </c>
      <c r="R5446" s="344">
        <v>16.2</v>
      </c>
    </row>
    <row r="5447" spans="1:18">
      <c r="A5447" s="296">
        <v>5301012</v>
      </c>
      <c r="B5447" s="343" t="s">
        <v>5481</v>
      </c>
      <c r="C5447" s="296" t="s">
        <v>26</v>
      </c>
      <c r="D5447" s="344">
        <v>201.15</v>
      </c>
      <c r="E5447" s="360">
        <v>0</v>
      </c>
      <c r="F5447" s="344">
        <v>8.09</v>
      </c>
      <c r="G5447" s="360">
        <v>0</v>
      </c>
      <c r="H5447" s="344">
        <v>8.76</v>
      </c>
      <c r="I5447" s="360">
        <v>0</v>
      </c>
      <c r="J5447" s="344">
        <v>7.7</v>
      </c>
      <c r="K5447" s="360">
        <v>0</v>
      </c>
      <c r="L5447" s="344">
        <v>8.23</v>
      </c>
      <c r="M5447" s="360">
        <v>0</v>
      </c>
      <c r="N5447" s="344">
        <v>8.31</v>
      </c>
      <c r="O5447" s="360">
        <v>0</v>
      </c>
      <c r="P5447" s="344">
        <v>9.27</v>
      </c>
      <c r="Q5447" s="360">
        <v>0</v>
      </c>
      <c r="R5447" s="344">
        <v>9.91</v>
      </c>
    </row>
    <row r="5448" spans="1:18">
      <c r="A5448" s="296">
        <v>5301013</v>
      </c>
      <c r="B5448" s="343" t="s">
        <v>5482</v>
      </c>
      <c r="C5448" s="296" t="s">
        <v>26</v>
      </c>
      <c r="D5448" s="344">
        <v>173.81</v>
      </c>
      <c r="E5448" s="360">
        <v>0</v>
      </c>
      <c r="F5448" s="344">
        <v>10.9</v>
      </c>
      <c r="G5448" s="360">
        <v>0</v>
      </c>
      <c r="H5448" s="344">
        <v>11.83</v>
      </c>
      <c r="I5448" s="360">
        <v>0</v>
      </c>
      <c r="J5448" s="344">
        <v>10.32</v>
      </c>
      <c r="K5448" s="360">
        <v>0</v>
      </c>
      <c r="L5448" s="344">
        <v>11.34</v>
      </c>
      <c r="M5448" s="360">
        <v>0</v>
      </c>
      <c r="N5448" s="344">
        <v>11.23</v>
      </c>
      <c r="O5448" s="360">
        <v>0</v>
      </c>
      <c r="P5448" s="344">
        <v>12.32</v>
      </c>
      <c r="Q5448" s="360">
        <v>0</v>
      </c>
      <c r="R5448" s="344">
        <v>13.1</v>
      </c>
    </row>
    <row r="5449" spans="1:18">
      <c r="A5449" s="296">
        <v>5301016</v>
      </c>
      <c r="B5449" s="343" t="s">
        <v>5483</v>
      </c>
      <c r="C5449" s="296" t="s">
        <v>26</v>
      </c>
      <c r="D5449" s="344">
        <v>1828.53</v>
      </c>
      <c r="E5449" s="360">
        <v>0</v>
      </c>
      <c r="F5449" s="344">
        <v>9.6999999999999993</v>
      </c>
      <c r="G5449" s="360">
        <v>0</v>
      </c>
      <c r="H5449" s="344">
        <v>10.49</v>
      </c>
      <c r="I5449" s="360">
        <v>0</v>
      </c>
      <c r="J5449" s="344">
        <v>9.25</v>
      </c>
      <c r="K5449" s="360">
        <v>0</v>
      </c>
      <c r="L5449" s="344">
        <v>9.85</v>
      </c>
      <c r="M5449" s="360">
        <v>0</v>
      </c>
      <c r="N5449" s="344">
        <v>9.98</v>
      </c>
      <c r="O5449" s="360">
        <v>0</v>
      </c>
      <c r="P5449" s="344">
        <v>11.13</v>
      </c>
      <c r="Q5449" s="360">
        <v>0</v>
      </c>
      <c r="R5449" s="344">
        <v>11.88</v>
      </c>
    </row>
    <row r="5450" spans="1:18">
      <c r="A5450" s="296">
        <v>5301017</v>
      </c>
      <c r="B5450" s="343" t="s">
        <v>5484</v>
      </c>
      <c r="C5450" s="296" t="s">
        <v>26</v>
      </c>
      <c r="D5450" s="344">
        <v>1335.06</v>
      </c>
      <c r="E5450" s="360">
        <v>0</v>
      </c>
      <c r="F5450" s="344">
        <v>12.98</v>
      </c>
      <c r="G5450" s="360">
        <v>0</v>
      </c>
      <c r="H5450" s="344">
        <v>14.11</v>
      </c>
      <c r="I5450" s="360">
        <v>0</v>
      </c>
      <c r="J5450" s="344">
        <v>12.35</v>
      </c>
      <c r="K5450" s="360">
        <v>0</v>
      </c>
      <c r="L5450" s="344">
        <v>13.49</v>
      </c>
      <c r="M5450" s="360">
        <v>0</v>
      </c>
      <c r="N5450" s="344">
        <v>13.41</v>
      </c>
      <c r="O5450" s="360">
        <v>0</v>
      </c>
      <c r="P5450" s="344">
        <v>14.74</v>
      </c>
      <c r="Q5450" s="360">
        <v>0</v>
      </c>
      <c r="R5450" s="344">
        <v>15.67</v>
      </c>
    </row>
    <row r="5451" spans="1:18">
      <c r="A5451" s="296">
        <v>5301035</v>
      </c>
      <c r="B5451" s="343" t="s">
        <v>5485</v>
      </c>
      <c r="C5451" s="296" t="s">
        <v>26</v>
      </c>
      <c r="D5451" s="344">
        <v>113.53</v>
      </c>
      <c r="E5451" s="360">
        <v>0</v>
      </c>
      <c r="F5451" s="344">
        <v>13.41</v>
      </c>
      <c r="G5451" s="360">
        <v>0</v>
      </c>
      <c r="H5451" s="344">
        <v>14.34</v>
      </c>
      <c r="I5451" s="360">
        <v>0</v>
      </c>
      <c r="J5451" s="344">
        <v>12.48</v>
      </c>
      <c r="K5451" s="360">
        <v>0</v>
      </c>
      <c r="L5451" s="344">
        <v>13.12</v>
      </c>
      <c r="M5451" s="360">
        <v>0</v>
      </c>
      <c r="N5451" s="344">
        <v>13.51</v>
      </c>
      <c r="O5451" s="360">
        <v>0</v>
      </c>
      <c r="P5451" s="344">
        <v>15.26</v>
      </c>
      <c r="Q5451" s="360">
        <v>0</v>
      </c>
      <c r="R5451" s="344">
        <v>16.510000000000002</v>
      </c>
    </row>
    <row r="5452" spans="1:18">
      <c r="A5452" s="296">
        <v>5301036</v>
      </c>
      <c r="B5452" s="343" t="s">
        <v>5486</v>
      </c>
      <c r="C5452" s="296" t="s">
        <v>26</v>
      </c>
      <c r="D5452" s="344">
        <v>1207.19</v>
      </c>
      <c r="E5452" s="360">
        <v>0</v>
      </c>
      <c r="F5452" s="344">
        <v>16.45</v>
      </c>
      <c r="G5452" s="360">
        <v>0</v>
      </c>
      <c r="H5452" s="344">
        <v>17.68</v>
      </c>
      <c r="I5452" s="360">
        <v>0</v>
      </c>
      <c r="J5452" s="344">
        <v>15.32</v>
      </c>
      <c r="K5452" s="360">
        <v>0</v>
      </c>
      <c r="L5452" s="344">
        <v>16.5</v>
      </c>
      <c r="M5452" s="360">
        <v>0</v>
      </c>
      <c r="N5452" s="344">
        <v>16.690000000000001</v>
      </c>
      <c r="O5452" s="360">
        <v>0</v>
      </c>
      <c r="P5452" s="344">
        <v>18.559999999999999</v>
      </c>
      <c r="Q5452" s="360">
        <v>0</v>
      </c>
      <c r="R5452" s="344">
        <v>20.010000000000002</v>
      </c>
    </row>
    <row r="5453" spans="1:18">
      <c r="A5453" s="296">
        <v>5301075</v>
      </c>
      <c r="B5453" s="343" t="s">
        <v>5487</v>
      </c>
      <c r="C5453" s="296" t="s">
        <v>26</v>
      </c>
      <c r="D5453" s="344">
        <v>518.34</v>
      </c>
      <c r="E5453" s="360">
        <v>0</v>
      </c>
      <c r="F5453" s="344">
        <v>18.04</v>
      </c>
      <c r="G5453" s="360">
        <v>0</v>
      </c>
      <c r="H5453" s="344">
        <v>19.32</v>
      </c>
      <c r="I5453" s="360">
        <v>0</v>
      </c>
      <c r="J5453" s="344">
        <v>16.88</v>
      </c>
      <c r="K5453" s="360">
        <v>0</v>
      </c>
      <c r="L5453" s="344">
        <v>17.690000000000001</v>
      </c>
      <c r="M5453" s="360">
        <v>0</v>
      </c>
      <c r="N5453" s="344">
        <v>18.239999999999998</v>
      </c>
      <c r="O5453" s="360">
        <v>0</v>
      </c>
      <c r="P5453" s="344">
        <v>20.58</v>
      </c>
      <c r="Q5453" s="360">
        <v>0</v>
      </c>
      <c r="R5453" s="344">
        <v>22.26</v>
      </c>
    </row>
    <row r="5454" spans="1:18">
      <c r="A5454" s="296">
        <v>5301076</v>
      </c>
      <c r="B5454" s="343" t="s">
        <v>5488</v>
      </c>
      <c r="C5454" s="296" t="s">
        <v>26</v>
      </c>
      <c r="D5454" s="344">
        <v>1928.94</v>
      </c>
      <c r="E5454" s="360">
        <v>0</v>
      </c>
      <c r="F5454" s="344">
        <v>28.11</v>
      </c>
      <c r="G5454" s="360">
        <v>0</v>
      </c>
      <c r="H5454" s="344">
        <v>29.94</v>
      </c>
      <c r="I5454" s="360">
        <v>0</v>
      </c>
      <c r="J5454" s="344">
        <v>26.06</v>
      </c>
      <c r="K5454" s="360">
        <v>0</v>
      </c>
      <c r="L5454" s="344">
        <v>27.08</v>
      </c>
      <c r="M5454" s="360">
        <v>0</v>
      </c>
      <c r="N5454" s="344">
        <v>28.16</v>
      </c>
      <c r="O5454" s="360">
        <v>0</v>
      </c>
      <c r="P5454" s="344">
        <v>32.020000000000003</v>
      </c>
      <c r="Q5454" s="360">
        <v>0</v>
      </c>
      <c r="R5454" s="344">
        <v>34.770000000000003</v>
      </c>
    </row>
    <row r="5455" spans="1:18">
      <c r="A5455" s="296">
        <v>5405977</v>
      </c>
      <c r="B5455" s="343" t="s">
        <v>5489</v>
      </c>
      <c r="C5455" s="296" t="s">
        <v>222</v>
      </c>
      <c r="D5455" s="344">
        <v>38.07</v>
      </c>
      <c r="E5455" s="360">
        <v>0</v>
      </c>
      <c r="F5455" s="344">
        <v>37.46</v>
      </c>
      <c r="G5455" s="360">
        <v>0</v>
      </c>
      <c r="H5455" s="344">
        <v>39.869999999999997</v>
      </c>
      <c r="I5455" s="360">
        <v>0</v>
      </c>
      <c r="J5455" s="344">
        <v>34.72</v>
      </c>
      <c r="K5455" s="360">
        <v>0</v>
      </c>
      <c r="L5455" s="344">
        <v>35.92</v>
      </c>
      <c r="M5455" s="360">
        <v>0</v>
      </c>
      <c r="N5455" s="344">
        <v>37.51</v>
      </c>
      <c r="O5455" s="360">
        <v>0</v>
      </c>
      <c r="P5455" s="344">
        <v>42.71</v>
      </c>
      <c r="Q5455" s="360">
        <v>0</v>
      </c>
      <c r="R5455" s="344">
        <v>46.45</v>
      </c>
    </row>
    <row r="5456" spans="1:18">
      <c r="A5456" s="296">
        <v>5406044</v>
      </c>
      <c r="B5456" s="343" t="s">
        <v>5490</v>
      </c>
      <c r="C5456" s="296" t="s">
        <v>222</v>
      </c>
      <c r="D5456" s="344">
        <v>215.14</v>
      </c>
      <c r="E5456" s="360">
        <v>0</v>
      </c>
      <c r="F5456" s="344">
        <v>10.79</v>
      </c>
      <c r="G5456" s="360">
        <v>0</v>
      </c>
      <c r="H5456" s="344">
        <v>11.62</v>
      </c>
      <c r="I5456" s="360">
        <v>0</v>
      </c>
      <c r="J5456" s="344">
        <v>10.199999999999999</v>
      </c>
      <c r="K5456" s="360">
        <v>0</v>
      </c>
      <c r="L5456" s="344">
        <v>10.79</v>
      </c>
      <c r="M5456" s="360">
        <v>0</v>
      </c>
      <c r="N5456" s="344">
        <v>11.01</v>
      </c>
      <c r="O5456" s="360">
        <v>0</v>
      </c>
      <c r="P5456" s="344">
        <v>12.35</v>
      </c>
      <c r="Q5456" s="360">
        <v>0</v>
      </c>
      <c r="R5456" s="344">
        <v>13.25</v>
      </c>
    </row>
    <row r="5457" spans="1:18">
      <c r="A5457" s="296">
        <v>5406045</v>
      </c>
      <c r="B5457" s="343" t="s">
        <v>5491</v>
      </c>
      <c r="C5457" s="296" t="s">
        <v>222</v>
      </c>
      <c r="D5457" s="344">
        <v>228.81</v>
      </c>
      <c r="E5457" s="360">
        <v>0</v>
      </c>
      <c r="F5457" s="344">
        <v>13.83</v>
      </c>
      <c r="G5457" s="360">
        <v>0</v>
      </c>
      <c r="H5457" s="344">
        <v>14.96</v>
      </c>
      <c r="I5457" s="360">
        <v>0</v>
      </c>
      <c r="J5457" s="344">
        <v>13.04</v>
      </c>
      <c r="K5457" s="360">
        <v>0</v>
      </c>
      <c r="L5457" s="344">
        <v>14.17</v>
      </c>
      <c r="M5457" s="360">
        <v>0</v>
      </c>
      <c r="N5457" s="344">
        <v>14.19</v>
      </c>
      <c r="O5457" s="360">
        <v>0</v>
      </c>
      <c r="P5457" s="344">
        <v>15.65</v>
      </c>
      <c r="Q5457" s="360">
        <v>0</v>
      </c>
      <c r="R5457" s="344">
        <v>16.75</v>
      </c>
    </row>
    <row r="5458" spans="1:18">
      <c r="A5458" s="296">
        <v>5406046</v>
      </c>
      <c r="B5458" s="343" t="s">
        <v>5492</v>
      </c>
      <c r="C5458" s="296" t="s">
        <v>222</v>
      </c>
      <c r="D5458" s="344">
        <v>255.98</v>
      </c>
      <c r="E5458" s="360">
        <v>0</v>
      </c>
      <c r="F5458" s="344">
        <v>5.57</v>
      </c>
      <c r="G5458" s="360">
        <v>0</v>
      </c>
      <c r="H5458" s="344">
        <v>6.14</v>
      </c>
      <c r="I5458" s="360">
        <v>0</v>
      </c>
      <c r="J5458" s="344">
        <v>5.39</v>
      </c>
      <c r="K5458" s="360">
        <v>0</v>
      </c>
      <c r="L5458" s="344">
        <v>6.1</v>
      </c>
      <c r="M5458" s="360">
        <v>0</v>
      </c>
      <c r="N5458" s="344">
        <v>5.89</v>
      </c>
      <c r="O5458" s="360">
        <v>0</v>
      </c>
      <c r="P5458" s="344">
        <v>6.3</v>
      </c>
      <c r="Q5458" s="360">
        <v>0</v>
      </c>
      <c r="R5458" s="344">
        <v>6.61</v>
      </c>
    </row>
    <row r="5459" spans="1:18">
      <c r="A5459" s="296">
        <v>5406047</v>
      </c>
      <c r="B5459" s="343" t="s">
        <v>5493</v>
      </c>
      <c r="C5459" s="296" t="s">
        <v>222</v>
      </c>
      <c r="D5459" s="344">
        <v>337.68</v>
      </c>
      <c r="E5459" s="360">
        <v>0</v>
      </c>
      <c r="F5459" s="344">
        <v>6.09</v>
      </c>
      <c r="G5459" s="360">
        <v>0</v>
      </c>
      <c r="H5459" s="344">
        <v>6.71</v>
      </c>
      <c r="I5459" s="360">
        <v>0</v>
      </c>
      <c r="J5459" s="344">
        <v>5.86</v>
      </c>
      <c r="K5459" s="360">
        <v>0</v>
      </c>
      <c r="L5459" s="344">
        <v>6.66</v>
      </c>
      <c r="M5459" s="360">
        <v>0</v>
      </c>
      <c r="N5459" s="344">
        <v>6.42</v>
      </c>
      <c r="O5459" s="360">
        <v>0</v>
      </c>
      <c r="P5459" s="344">
        <v>6.86</v>
      </c>
      <c r="Q5459" s="360">
        <v>0</v>
      </c>
      <c r="R5459" s="344">
        <v>7.19</v>
      </c>
    </row>
    <row r="5460" spans="1:18">
      <c r="A5460" s="296">
        <v>5405978</v>
      </c>
      <c r="B5460" s="343" t="s">
        <v>5494</v>
      </c>
      <c r="C5460" s="296" t="s">
        <v>222</v>
      </c>
      <c r="D5460" s="344">
        <v>65.41</v>
      </c>
      <c r="E5460" s="360">
        <v>0</v>
      </c>
      <c r="F5460" s="344">
        <v>4.5599999999999996</v>
      </c>
      <c r="G5460" s="360">
        <v>0</v>
      </c>
      <c r="H5460" s="344">
        <v>5.0199999999999996</v>
      </c>
      <c r="I5460" s="360">
        <v>0</v>
      </c>
      <c r="J5460" s="344">
        <v>4.47</v>
      </c>
      <c r="K5460" s="360">
        <v>0</v>
      </c>
      <c r="L5460" s="344">
        <v>4.9000000000000004</v>
      </c>
      <c r="M5460" s="360">
        <v>0</v>
      </c>
      <c r="N5460" s="344">
        <v>4.82</v>
      </c>
      <c r="O5460" s="360">
        <v>0</v>
      </c>
      <c r="P5460" s="344">
        <v>5.27</v>
      </c>
      <c r="Q5460" s="360">
        <v>0</v>
      </c>
      <c r="R5460" s="344">
        <v>5.53</v>
      </c>
    </row>
    <row r="5461" spans="1:18">
      <c r="A5461" s="296">
        <v>5405982</v>
      </c>
      <c r="B5461" s="343" t="s">
        <v>5495</v>
      </c>
      <c r="C5461" s="296" t="s">
        <v>222</v>
      </c>
      <c r="D5461" s="344">
        <v>78.92</v>
      </c>
      <c r="E5461" s="360">
        <v>0</v>
      </c>
      <c r="F5461" s="344">
        <v>6.96</v>
      </c>
      <c r="G5461" s="360">
        <v>0</v>
      </c>
      <c r="H5461" s="344">
        <v>7.66</v>
      </c>
      <c r="I5461" s="360">
        <v>0</v>
      </c>
      <c r="J5461" s="344">
        <v>6.73</v>
      </c>
      <c r="K5461" s="360">
        <v>0</v>
      </c>
      <c r="L5461" s="344">
        <v>7.57</v>
      </c>
      <c r="M5461" s="360">
        <v>0</v>
      </c>
      <c r="N5461" s="344">
        <v>7.33</v>
      </c>
      <c r="O5461" s="360">
        <v>0</v>
      </c>
      <c r="P5461" s="344">
        <v>7.89</v>
      </c>
      <c r="Q5461" s="360">
        <v>0</v>
      </c>
      <c r="R5461" s="344">
        <v>8.3000000000000007</v>
      </c>
    </row>
    <row r="5462" spans="1:18">
      <c r="A5462" s="296">
        <v>5405983</v>
      </c>
      <c r="B5462" s="343" t="s">
        <v>5496</v>
      </c>
      <c r="C5462" s="296" t="s">
        <v>222</v>
      </c>
      <c r="D5462" s="344">
        <v>92.59</v>
      </c>
      <c r="E5462" s="360">
        <v>0</v>
      </c>
      <c r="F5462" s="344">
        <v>7.56</v>
      </c>
      <c r="G5462" s="360">
        <v>0</v>
      </c>
      <c r="H5462" s="344">
        <v>8.32</v>
      </c>
      <c r="I5462" s="360">
        <v>0</v>
      </c>
      <c r="J5462" s="344">
        <v>7.28</v>
      </c>
      <c r="K5462" s="360">
        <v>0</v>
      </c>
      <c r="L5462" s="344">
        <v>8.23</v>
      </c>
      <c r="M5462" s="360">
        <v>0</v>
      </c>
      <c r="N5462" s="344">
        <v>7.95</v>
      </c>
      <c r="O5462" s="360">
        <v>0</v>
      </c>
      <c r="P5462" s="344">
        <v>8.5399999999999991</v>
      </c>
      <c r="Q5462" s="360">
        <v>0</v>
      </c>
      <c r="R5462" s="344">
        <v>8.99</v>
      </c>
    </row>
    <row r="5463" spans="1:18">
      <c r="A5463" s="296">
        <v>5405984</v>
      </c>
      <c r="B5463" s="343" t="s">
        <v>5497</v>
      </c>
      <c r="C5463" s="296" t="s">
        <v>222</v>
      </c>
      <c r="D5463" s="344">
        <v>119.77</v>
      </c>
      <c r="E5463" s="360">
        <v>0</v>
      </c>
      <c r="F5463" s="344">
        <v>9.25</v>
      </c>
      <c r="G5463" s="360">
        <v>0</v>
      </c>
      <c r="H5463" s="344">
        <v>10.08</v>
      </c>
      <c r="I5463" s="360">
        <v>0</v>
      </c>
      <c r="J5463" s="344">
        <v>8.93</v>
      </c>
      <c r="K5463" s="360">
        <v>0</v>
      </c>
      <c r="L5463" s="344">
        <v>9.5500000000000007</v>
      </c>
      <c r="M5463" s="360">
        <v>0</v>
      </c>
      <c r="N5463" s="344">
        <v>9.61</v>
      </c>
      <c r="O5463" s="360">
        <v>0</v>
      </c>
      <c r="P5463" s="344">
        <v>10.67</v>
      </c>
      <c r="Q5463" s="360">
        <v>0</v>
      </c>
      <c r="R5463" s="344">
        <v>11.34</v>
      </c>
    </row>
    <row r="5464" spans="1:18">
      <c r="A5464" s="296">
        <v>5405985</v>
      </c>
      <c r="B5464" s="343" t="s">
        <v>5498</v>
      </c>
      <c r="C5464" s="296" t="s">
        <v>222</v>
      </c>
      <c r="D5464" s="344">
        <v>147.11000000000001</v>
      </c>
      <c r="E5464" s="360">
        <v>0</v>
      </c>
      <c r="F5464" s="344">
        <v>12.5</v>
      </c>
      <c r="G5464" s="360">
        <v>0</v>
      </c>
      <c r="H5464" s="344">
        <v>13.64</v>
      </c>
      <c r="I5464" s="360">
        <v>0</v>
      </c>
      <c r="J5464" s="344">
        <v>11.96</v>
      </c>
      <c r="K5464" s="360">
        <v>0</v>
      </c>
      <c r="L5464" s="344">
        <v>13.14</v>
      </c>
      <c r="M5464" s="360">
        <v>0</v>
      </c>
      <c r="N5464" s="344">
        <v>13</v>
      </c>
      <c r="O5464" s="360">
        <v>0</v>
      </c>
      <c r="P5464" s="344">
        <v>14.21</v>
      </c>
      <c r="Q5464" s="360">
        <v>0</v>
      </c>
      <c r="R5464" s="344">
        <v>15.05</v>
      </c>
    </row>
    <row r="5465" spans="1:18">
      <c r="A5465" s="296">
        <v>5406043</v>
      </c>
      <c r="B5465" s="343" t="s">
        <v>5499</v>
      </c>
      <c r="C5465" s="296" t="s">
        <v>222</v>
      </c>
      <c r="D5465" s="344">
        <v>174.29</v>
      </c>
      <c r="E5465" s="360">
        <v>0</v>
      </c>
      <c r="F5465" s="344">
        <v>13.83</v>
      </c>
      <c r="G5465" s="360">
        <v>0</v>
      </c>
      <c r="H5465" s="344">
        <v>14.96</v>
      </c>
      <c r="I5465" s="360">
        <v>0</v>
      </c>
      <c r="J5465" s="344">
        <v>13.21</v>
      </c>
      <c r="K5465" s="360">
        <v>0</v>
      </c>
      <c r="L5465" s="344">
        <v>13.96</v>
      </c>
      <c r="M5465" s="360">
        <v>0</v>
      </c>
      <c r="N5465" s="344">
        <v>14.21</v>
      </c>
      <c r="O5465" s="360">
        <v>0</v>
      </c>
      <c r="P5465" s="344">
        <v>15.9</v>
      </c>
      <c r="Q5465" s="360">
        <v>0</v>
      </c>
      <c r="R5465" s="344">
        <v>17.03</v>
      </c>
    </row>
    <row r="5466" spans="1:18">
      <c r="A5466" s="296">
        <v>5405975</v>
      </c>
      <c r="B5466" s="343" t="s">
        <v>5500</v>
      </c>
      <c r="C5466" s="296" t="s">
        <v>1461</v>
      </c>
      <c r="D5466" s="344">
        <v>36.130000000000003</v>
      </c>
      <c r="E5466" s="360">
        <v>0</v>
      </c>
      <c r="F5466" s="344">
        <v>6</v>
      </c>
      <c r="G5466" s="360">
        <v>0</v>
      </c>
      <c r="H5466" s="344">
        <v>6.48</v>
      </c>
      <c r="I5466" s="360">
        <v>0</v>
      </c>
      <c r="J5466" s="344">
        <v>5.68</v>
      </c>
      <c r="K5466" s="360">
        <v>0</v>
      </c>
      <c r="L5466" s="344">
        <v>6.09</v>
      </c>
      <c r="M5466" s="360">
        <v>0</v>
      </c>
      <c r="N5466" s="344">
        <v>6.15</v>
      </c>
      <c r="O5466" s="360">
        <v>0</v>
      </c>
      <c r="P5466" s="344">
        <v>6.85</v>
      </c>
      <c r="Q5466" s="360">
        <v>0</v>
      </c>
      <c r="R5466" s="344">
        <v>7.33</v>
      </c>
    </row>
    <row r="5467" spans="1:18">
      <c r="A5467" s="296">
        <v>5405970</v>
      </c>
      <c r="B5467" s="343" t="s">
        <v>5501</v>
      </c>
      <c r="C5467" s="296" t="s">
        <v>222</v>
      </c>
      <c r="D5467" s="344">
        <v>1469.97</v>
      </c>
      <c r="E5467" s="360">
        <v>0</v>
      </c>
      <c r="F5467" s="344">
        <v>8.31</v>
      </c>
      <c r="G5467" s="360">
        <v>0</v>
      </c>
      <c r="H5467" s="344">
        <v>9.0299999999999994</v>
      </c>
      <c r="I5467" s="360">
        <v>0</v>
      </c>
      <c r="J5467" s="344">
        <v>7.84</v>
      </c>
      <c r="K5467" s="360">
        <v>0</v>
      </c>
      <c r="L5467" s="344">
        <v>8.66</v>
      </c>
      <c r="M5467" s="360">
        <v>0</v>
      </c>
      <c r="N5467" s="344">
        <v>8.57</v>
      </c>
      <c r="O5467" s="360">
        <v>0</v>
      </c>
      <c r="P5467" s="344">
        <v>9.3800000000000008</v>
      </c>
      <c r="Q5467" s="360">
        <v>0</v>
      </c>
      <c r="R5467" s="344">
        <v>9.99</v>
      </c>
    </row>
    <row r="5468" spans="1:18">
      <c r="A5468" s="296">
        <v>5405972</v>
      </c>
      <c r="B5468" s="343" t="s">
        <v>5502</v>
      </c>
      <c r="C5468" s="296" t="s">
        <v>222</v>
      </c>
      <c r="D5468" s="344">
        <v>1321.96</v>
      </c>
      <c r="E5468" s="360">
        <v>0</v>
      </c>
      <c r="F5468" s="344">
        <v>8.89</v>
      </c>
      <c r="G5468" s="360">
        <v>0</v>
      </c>
      <c r="H5468" s="344">
        <v>9.65</v>
      </c>
      <c r="I5468" s="360">
        <v>0</v>
      </c>
      <c r="J5468" s="344">
        <v>8.3800000000000008</v>
      </c>
      <c r="K5468" s="360">
        <v>0</v>
      </c>
      <c r="L5468" s="344">
        <v>9.3000000000000007</v>
      </c>
      <c r="M5468" s="360">
        <v>0</v>
      </c>
      <c r="N5468" s="344">
        <v>9.15</v>
      </c>
      <c r="O5468" s="360">
        <v>0</v>
      </c>
      <c r="P5468" s="344">
        <v>9.99</v>
      </c>
      <c r="Q5468" s="360">
        <v>0</v>
      </c>
      <c r="R5468" s="344">
        <v>10.64</v>
      </c>
    </row>
    <row r="5469" spans="1:18">
      <c r="A5469" s="296">
        <v>5405971</v>
      </c>
      <c r="B5469" s="343" t="s">
        <v>5503</v>
      </c>
      <c r="C5469" s="296" t="s">
        <v>222</v>
      </c>
      <c r="D5469" s="344">
        <v>1655.2</v>
      </c>
      <c r="E5469" s="360">
        <v>0</v>
      </c>
      <c r="F5469" s="344">
        <v>7.62</v>
      </c>
      <c r="G5469" s="360">
        <v>0</v>
      </c>
      <c r="H5469" s="344">
        <v>8.24</v>
      </c>
      <c r="I5469" s="360">
        <v>0</v>
      </c>
      <c r="J5469" s="344">
        <v>7.21</v>
      </c>
      <c r="K5469" s="360">
        <v>0</v>
      </c>
      <c r="L5469" s="344">
        <v>7.71</v>
      </c>
      <c r="M5469" s="360">
        <v>0</v>
      </c>
      <c r="N5469" s="344">
        <v>7.8</v>
      </c>
      <c r="O5469" s="360">
        <v>0</v>
      </c>
      <c r="P5469" s="344">
        <v>8.69</v>
      </c>
      <c r="Q5469" s="360">
        <v>0</v>
      </c>
      <c r="R5469" s="344">
        <v>9.32</v>
      </c>
    </row>
    <row r="5470" spans="1:18">
      <c r="A5470" s="296">
        <v>5405973</v>
      </c>
      <c r="B5470" s="343" t="s">
        <v>5504</v>
      </c>
      <c r="C5470" s="296" t="s">
        <v>222</v>
      </c>
      <c r="D5470" s="344">
        <v>1507.19</v>
      </c>
      <c r="E5470" s="360">
        <v>0</v>
      </c>
      <c r="F5470" s="344">
        <v>10.24</v>
      </c>
      <c r="G5470" s="360">
        <v>0</v>
      </c>
      <c r="H5470" s="344">
        <v>11.1</v>
      </c>
      <c r="I5470" s="360">
        <v>0</v>
      </c>
      <c r="J5470" s="344">
        <v>9.65</v>
      </c>
      <c r="K5470" s="360">
        <v>0</v>
      </c>
      <c r="L5470" s="344">
        <v>10.61</v>
      </c>
      <c r="M5470" s="360">
        <v>0</v>
      </c>
      <c r="N5470" s="344">
        <v>10.54</v>
      </c>
      <c r="O5470" s="360">
        <v>0</v>
      </c>
      <c r="P5470" s="344">
        <v>11.54</v>
      </c>
      <c r="Q5470" s="360">
        <v>0</v>
      </c>
      <c r="R5470" s="344">
        <v>12.31</v>
      </c>
    </row>
    <row r="5471" spans="1:18">
      <c r="A5471" s="296">
        <v>5405986</v>
      </c>
      <c r="B5471" s="343" t="s">
        <v>5505</v>
      </c>
      <c r="C5471" s="296" t="s">
        <v>1461</v>
      </c>
      <c r="D5471" s="344">
        <v>9.59</v>
      </c>
      <c r="E5471" s="360">
        <v>0</v>
      </c>
      <c r="F5471" s="344">
        <v>8.9499999999999993</v>
      </c>
      <c r="G5471" s="360">
        <v>0</v>
      </c>
      <c r="H5471" s="344">
        <v>9.69</v>
      </c>
      <c r="I5471" s="360">
        <v>0</v>
      </c>
      <c r="J5471" s="344">
        <v>8.5299999999999994</v>
      </c>
      <c r="K5471" s="360">
        <v>0</v>
      </c>
      <c r="L5471" s="344">
        <v>9.06</v>
      </c>
      <c r="M5471" s="360">
        <v>0</v>
      </c>
      <c r="N5471" s="344">
        <v>9.1999999999999993</v>
      </c>
      <c r="O5471" s="360">
        <v>0</v>
      </c>
      <c r="P5471" s="344">
        <v>10.25</v>
      </c>
      <c r="Q5471" s="360">
        <v>0</v>
      </c>
      <c r="R5471" s="344">
        <v>10.98</v>
      </c>
    </row>
    <row r="5472" spans="1:18">
      <c r="A5472" s="296">
        <v>5405976</v>
      </c>
      <c r="B5472" s="343" t="s">
        <v>5506</v>
      </c>
      <c r="C5472" s="296" t="s">
        <v>1461</v>
      </c>
      <c r="D5472" s="344">
        <v>123.52</v>
      </c>
      <c r="E5472" s="360">
        <v>0</v>
      </c>
      <c r="F5472" s="344">
        <v>11.81</v>
      </c>
      <c r="G5472" s="360">
        <v>0</v>
      </c>
      <c r="H5472" s="344">
        <v>12.83</v>
      </c>
      <c r="I5472" s="360">
        <v>0</v>
      </c>
      <c r="J5472" s="344">
        <v>11.2</v>
      </c>
      <c r="K5472" s="360">
        <v>0</v>
      </c>
      <c r="L5472" s="344">
        <v>12.24</v>
      </c>
      <c r="M5472" s="360">
        <v>0</v>
      </c>
      <c r="N5472" s="344">
        <v>12.19</v>
      </c>
      <c r="O5472" s="360">
        <v>0</v>
      </c>
      <c r="P5472" s="344">
        <v>13.37</v>
      </c>
      <c r="Q5472" s="360">
        <v>0</v>
      </c>
      <c r="R5472" s="344">
        <v>14.26</v>
      </c>
    </row>
    <row r="5473" spans="1:18">
      <c r="A5473" s="296">
        <v>5406023</v>
      </c>
      <c r="B5473" s="343" t="s">
        <v>5507</v>
      </c>
      <c r="C5473" s="296" t="s">
        <v>1461</v>
      </c>
      <c r="D5473" s="344">
        <v>349.64</v>
      </c>
      <c r="E5473" s="360">
        <v>0</v>
      </c>
      <c r="F5473" s="344">
        <v>15.46</v>
      </c>
      <c r="G5473" s="360">
        <v>0</v>
      </c>
      <c r="H5473" s="344">
        <v>16.489999999999998</v>
      </c>
      <c r="I5473" s="360">
        <v>0</v>
      </c>
      <c r="J5473" s="344">
        <v>14.33</v>
      </c>
      <c r="K5473" s="360">
        <v>0</v>
      </c>
      <c r="L5473" s="344">
        <v>15</v>
      </c>
      <c r="M5473" s="360">
        <v>0</v>
      </c>
      <c r="N5473" s="344">
        <v>15.52</v>
      </c>
      <c r="O5473" s="360">
        <v>0</v>
      </c>
      <c r="P5473" s="344">
        <v>17.559999999999999</v>
      </c>
      <c r="Q5473" s="360">
        <v>0</v>
      </c>
      <c r="R5473" s="344">
        <v>19.04</v>
      </c>
    </row>
    <row r="5474" spans="1:18">
      <c r="A5474" s="296">
        <v>5406033</v>
      </c>
      <c r="B5474" s="343" t="s">
        <v>5508</v>
      </c>
      <c r="C5474" s="296" t="s">
        <v>1461</v>
      </c>
      <c r="D5474" s="344">
        <v>328.92</v>
      </c>
      <c r="E5474" s="360">
        <v>0</v>
      </c>
      <c r="F5474" s="344">
        <v>18.25</v>
      </c>
      <c r="G5474" s="360">
        <v>0</v>
      </c>
      <c r="H5474" s="344">
        <v>19.440000000000001</v>
      </c>
      <c r="I5474" s="360">
        <v>0</v>
      </c>
      <c r="J5474" s="344">
        <v>16.84</v>
      </c>
      <c r="K5474" s="360">
        <v>0</v>
      </c>
      <c r="L5474" s="344">
        <v>17.600000000000001</v>
      </c>
      <c r="M5474" s="360">
        <v>0</v>
      </c>
      <c r="N5474" s="344">
        <v>18.27</v>
      </c>
      <c r="O5474" s="360">
        <v>0</v>
      </c>
      <c r="P5474" s="344">
        <v>20.71</v>
      </c>
      <c r="Q5474" s="360">
        <v>0</v>
      </c>
      <c r="R5474" s="344">
        <v>22.53</v>
      </c>
    </row>
    <row r="5475" spans="1:18">
      <c r="A5475" s="296">
        <v>5406024</v>
      </c>
      <c r="B5475" s="343" t="s">
        <v>5509</v>
      </c>
      <c r="C5475" s="296" t="s">
        <v>1461</v>
      </c>
      <c r="D5475" s="344">
        <v>375.57</v>
      </c>
      <c r="E5475" s="360">
        <v>0</v>
      </c>
      <c r="F5475" s="344">
        <v>23.2</v>
      </c>
      <c r="G5475" s="360">
        <v>0</v>
      </c>
      <c r="H5475" s="344">
        <v>24.68</v>
      </c>
      <c r="I5475" s="360">
        <v>0</v>
      </c>
      <c r="J5475" s="344">
        <v>21.38</v>
      </c>
      <c r="K5475" s="360">
        <v>0</v>
      </c>
      <c r="L5475" s="344">
        <v>22.26</v>
      </c>
      <c r="M5475" s="360">
        <v>0</v>
      </c>
      <c r="N5475" s="344">
        <v>23.17</v>
      </c>
      <c r="O5475" s="360">
        <v>0</v>
      </c>
      <c r="P5475" s="344">
        <v>26.3</v>
      </c>
      <c r="Q5475" s="360">
        <v>0</v>
      </c>
      <c r="R5475" s="344">
        <v>28.67</v>
      </c>
    </row>
    <row r="5476" spans="1:18">
      <c r="A5476" s="296">
        <v>5406034</v>
      </c>
      <c r="B5476" s="343" t="s">
        <v>5510</v>
      </c>
      <c r="C5476" s="296" t="s">
        <v>1461</v>
      </c>
      <c r="D5476" s="344">
        <v>354.85</v>
      </c>
      <c r="E5476" s="360">
        <v>0</v>
      </c>
      <c r="F5476" s="344">
        <v>26.8</v>
      </c>
      <c r="G5476" s="360">
        <v>0</v>
      </c>
      <c r="H5476" s="344">
        <v>28.52</v>
      </c>
      <c r="I5476" s="360">
        <v>0</v>
      </c>
      <c r="J5476" s="344">
        <v>24.77</v>
      </c>
      <c r="K5476" s="360">
        <v>0</v>
      </c>
      <c r="L5476" s="344">
        <v>25.76</v>
      </c>
      <c r="M5476" s="360">
        <v>0</v>
      </c>
      <c r="N5476" s="344">
        <v>26.81</v>
      </c>
      <c r="O5476" s="360">
        <v>0</v>
      </c>
      <c r="P5476" s="344">
        <v>30.47</v>
      </c>
      <c r="Q5476" s="360">
        <v>0</v>
      </c>
      <c r="R5476" s="344">
        <v>33.14</v>
      </c>
    </row>
    <row r="5477" spans="1:18">
      <c r="A5477" s="296">
        <v>5406031</v>
      </c>
      <c r="B5477" s="343" t="s">
        <v>5511</v>
      </c>
      <c r="C5477" s="296" t="s">
        <v>1461</v>
      </c>
      <c r="D5477" s="344">
        <v>333.01</v>
      </c>
      <c r="E5477" s="360">
        <v>0</v>
      </c>
      <c r="F5477" s="344">
        <v>9.35</v>
      </c>
      <c r="G5477" s="360">
        <v>0</v>
      </c>
      <c r="H5477" s="344">
        <v>10.220000000000001</v>
      </c>
      <c r="I5477" s="360">
        <v>0</v>
      </c>
      <c r="J5477" s="344">
        <v>8.9700000000000006</v>
      </c>
      <c r="K5477" s="360">
        <v>0</v>
      </c>
      <c r="L5477" s="344">
        <v>9.9700000000000006</v>
      </c>
      <c r="M5477" s="360">
        <v>0</v>
      </c>
      <c r="N5477" s="344">
        <v>9.75</v>
      </c>
      <c r="O5477" s="360">
        <v>0</v>
      </c>
      <c r="P5477" s="344">
        <v>10.6</v>
      </c>
      <c r="Q5477" s="360">
        <v>0</v>
      </c>
      <c r="R5477" s="344">
        <v>11.18</v>
      </c>
    </row>
    <row r="5478" spans="1:18">
      <c r="A5478" s="296">
        <v>5406041</v>
      </c>
      <c r="B5478" s="343" t="s">
        <v>5512</v>
      </c>
      <c r="C5478" s="296" t="s">
        <v>1461</v>
      </c>
      <c r="D5478" s="344">
        <v>312.29000000000002</v>
      </c>
      <c r="E5478" s="360">
        <v>0</v>
      </c>
      <c r="F5478" s="344">
        <v>8.64</v>
      </c>
      <c r="G5478" s="360">
        <v>0</v>
      </c>
      <c r="H5478" s="344">
        <v>9.42</v>
      </c>
      <c r="I5478" s="360">
        <v>0</v>
      </c>
      <c r="J5478" s="344">
        <v>8.1</v>
      </c>
      <c r="K5478" s="360">
        <v>0</v>
      </c>
      <c r="L5478" s="344">
        <v>9.15</v>
      </c>
      <c r="M5478" s="360">
        <v>0</v>
      </c>
      <c r="N5478" s="344">
        <v>8.92</v>
      </c>
      <c r="O5478" s="360">
        <v>0</v>
      </c>
      <c r="P5478" s="344">
        <v>9.6300000000000008</v>
      </c>
      <c r="Q5478" s="360">
        <v>0</v>
      </c>
      <c r="R5478" s="344">
        <v>10.24</v>
      </c>
    </row>
    <row r="5479" spans="1:18">
      <c r="A5479" s="296">
        <v>5406032</v>
      </c>
      <c r="B5479" s="343" t="s">
        <v>5513</v>
      </c>
      <c r="C5479" s="296" t="s">
        <v>1461</v>
      </c>
      <c r="D5479" s="344">
        <v>358.94</v>
      </c>
      <c r="E5479" s="360">
        <v>0</v>
      </c>
      <c r="F5479" s="344">
        <v>9.34</v>
      </c>
      <c r="G5479" s="360">
        <v>0</v>
      </c>
      <c r="H5479" s="344">
        <v>10.18</v>
      </c>
      <c r="I5479" s="360">
        <v>0</v>
      </c>
      <c r="J5479" s="344">
        <v>8.76</v>
      </c>
      <c r="K5479" s="360">
        <v>0</v>
      </c>
      <c r="L5479" s="344">
        <v>9.92</v>
      </c>
      <c r="M5479" s="360">
        <v>0</v>
      </c>
      <c r="N5479" s="344">
        <v>9.65</v>
      </c>
      <c r="O5479" s="360">
        <v>0</v>
      </c>
      <c r="P5479" s="344">
        <v>10.4</v>
      </c>
      <c r="Q5479" s="360">
        <v>0</v>
      </c>
      <c r="R5479" s="344">
        <v>11.05</v>
      </c>
    </row>
    <row r="5480" spans="1:18">
      <c r="A5480" s="296">
        <v>5406042</v>
      </c>
      <c r="B5480" s="343" t="s">
        <v>5514</v>
      </c>
      <c r="C5480" s="296" t="s">
        <v>1461</v>
      </c>
      <c r="D5480" s="344">
        <v>338.22</v>
      </c>
      <c r="E5480" s="360">
        <v>0</v>
      </c>
      <c r="F5480" s="344">
        <v>6.78</v>
      </c>
      <c r="G5480" s="360">
        <v>0</v>
      </c>
      <c r="H5480" s="344">
        <v>7.36</v>
      </c>
      <c r="I5480" s="360">
        <v>0</v>
      </c>
      <c r="J5480" s="344">
        <v>6.42</v>
      </c>
      <c r="K5480" s="360">
        <v>0</v>
      </c>
      <c r="L5480" s="344">
        <v>7.03</v>
      </c>
      <c r="M5480" s="360">
        <v>0</v>
      </c>
      <c r="N5480" s="344">
        <v>7</v>
      </c>
      <c r="O5480" s="360">
        <v>0</v>
      </c>
      <c r="P5480" s="344">
        <v>7.67</v>
      </c>
      <c r="Q5480" s="360">
        <v>0</v>
      </c>
      <c r="R5480" s="344">
        <v>8.19</v>
      </c>
    </row>
    <row r="5481" spans="1:18">
      <c r="A5481" s="296">
        <v>5406025</v>
      </c>
      <c r="B5481" s="343" t="s">
        <v>5515</v>
      </c>
      <c r="C5481" s="296" t="s">
        <v>1461</v>
      </c>
      <c r="D5481" s="344">
        <v>337.45</v>
      </c>
      <c r="E5481" s="360">
        <v>0</v>
      </c>
      <c r="F5481" s="344">
        <v>10.09</v>
      </c>
      <c r="G5481" s="360">
        <v>0</v>
      </c>
      <c r="H5481" s="344">
        <v>11.01</v>
      </c>
      <c r="I5481" s="360">
        <v>0</v>
      </c>
      <c r="J5481" s="344">
        <v>9.52</v>
      </c>
      <c r="K5481" s="360">
        <v>0</v>
      </c>
      <c r="L5481" s="344">
        <v>10.72</v>
      </c>
      <c r="M5481" s="360">
        <v>0</v>
      </c>
      <c r="N5481" s="344">
        <v>10.46</v>
      </c>
      <c r="O5481" s="360">
        <v>0</v>
      </c>
      <c r="P5481" s="344">
        <v>11.29</v>
      </c>
      <c r="Q5481" s="360">
        <v>0</v>
      </c>
      <c r="R5481" s="344">
        <v>11.99</v>
      </c>
    </row>
    <row r="5482" spans="1:18">
      <c r="A5482" s="296">
        <v>5406035</v>
      </c>
      <c r="B5482" s="343" t="s">
        <v>5516</v>
      </c>
      <c r="C5482" s="296" t="s">
        <v>1461</v>
      </c>
      <c r="D5482" s="344">
        <v>316.72000000000003</v>
      </c>
      <c r="E5482" s="360">
        <v>0</v>
      </c>
      <c r="F5482" s="344">
        <v>10.9</v>
      </c>
      <c r="G5482" s="360">
        <v>0</v>
      </c>
      <c r="H5482" s="344">
        <v>11.9</v>
      </c>
      <c r="I5482" s="360">
        <v>0</v>
      </c>
      <c r="J5482" s="344">
        <v>10.28</v>
      </c>
      <c r="K5482" s="360">
        <v>0</v>
      </c>
      <c r="L5482" s="344">
        <v>11.62</v>
      </c>
      <c r="M5482" s="360">
        <v>0</v>
      </c>
      <c r="N5482" s="344">
        <v>11.31</v>
      </c>
      <c r="O5482" s="360">
        <v>0</v>
      </c>
      <c r="P5482" s="344">
        <v>12.18</v>
      </c>
      <c r="Q5482" s="360">
        <v>0</v>
      </c>
      <c r="R5482" s="344">
        <v>12.93</v>
      </c>
    </row>
    <row r="5483" spans="1:18">
      <c r="A5483" s="296">
        <v>5406026</v>
      </c>
      <c r="B5483" s="343" t="s">
        <v>5517</v>
      </c>
      <c r="C5483" s="296" t="s">
        <v>1461</v>
      </c>
      <c r="D5483" s="344">
        <v>363.38</v>
      </c>
      <c r="E5483" s="360">
        <v>0</v>
      </c>
      <c r="F5483" s="344">
        <v>9.8000000000000007</v>
      </c>
      <c r="G5483" s="360">
        <v>0</v>
      </c>
      <c r="H5483" s="344">
        <v>10.6</v>
      </c>
      <c r="I5483" s="360">
        <v>0</v>
      </c>
      <c r="J5483" s="344">
        <v>9.1999999999999993</v>
      </c>
      <c r="K5483" s="360">
        <v>0</v>
      </c>
      <c r="L5483" s="344">
        <v>9.9600000000000009</v>
      </c>
      <c r="M5483" s="360">
        <v>0</v>
      </c>
      <c r="N5483" s="344">
        <v>10.02</v>
      </c>
      <c r="O5483" s="360">
        <v>0</v>
      </c>
      <c r="P5483" s="344">
        <v>11.1</v>
      </c>
      <c r="Q5483" s="360">
        <v>0</v>
      </c>
      <c r="R5483" s="344">
        <v>11.91</v>
      </c>
    </row>
    <row r="5484" spans="1:18">
      <c r="A5484" s="296">
        <v>5406036</v>
      </c>
      <c r="B5484" s="343" t="s">
        <v>5518</v>
      </c>
      <c r="C5484" s="296" t="s">
        <v>1461</v>
      </c>
      <c r="D5484" s="344">
        <v>342.66</v>
      </c>
      <c r="E5484" s="360">
        <v>0</v>
      </c>
      <c r="F5484" s="344">
        <v>13.68</v>
      </c>
      <c r="G5484" s="360">
        <v>0</v>
      </c>
      <c r="H5484" s="344">
        <v>14.85</v>
      </c>
      <c r="I5484" s="360">
        <v>0</v>
      </c>
      <c r="J5484" s="344">
        <v>12.82</v>
      </c>
      <c r="K5484" s="360">
        <v>0</v>
      </c>
      <c r="L5484" s="344">
        <v>14.26</v>
      </c>
      <c r="M5484" s="360">
        <v>0</v>
      </c>
      <c r="N5484" s="344">
        <v>14.07</v>
      </c>
      <c r="O5484" s="360">
        <v>0</v>
      </c>
      <c r="P5484" s="344">
        <v>15.32</v>
      </c>
      <c r="Q5484" s="360">
        <v>0</v>
      </c>
      <c r="R5484" s="344">
        <v>16.34</v>
      </c>
    </row>
    <row r="5485" spans="1:18">
      <c r="A5485" s="296">
        <v>5406027</v>
      </c>
      <c r="B5485" s="343" t="s">
        <v>5519</v>
      </c>
      <c r="C5485" s="296" t="s">
        <v>1461</v>
      </c>
      <c r="D5485" s="344">
        <v>335.12</v>
      </c>
      <c r="E5485" s="360">
        <v>0</v>
      </c>
      <c r="F5485" s="344">
        <v>14.65</v>
      </c>
      <c r="G5485" s="360">
        <v>0</v>
      </c>
      <c r="H5485" s="344">
        <v>15.92</v>
      </c>
      <c r="I5485" s="360">
        <v>0</v>
      </c>
      <c r="J5485" s="344">
        <v>13.72</v>
      </c>
      <c r="K5485" s="360">
        <v>0</v>
      </c>
      <c r="L5485" s="344">
        <v>15.34</v>
      </c>
      <c r="M5485" s="360">
        <v>0</v>
      </c>
      <c r="N5485" s="344">
        <v>15.07</v>
      </c>
      <c r="O5485" s="360">
        <v>0</v>
      </c>
      <c r="P5485" s="344">
        <v>16.37</v>
      </c>
      <c r="Q5485" s="360">
        <v>0</v>
      </c>
      <c r="R5485" s="344">
        <v>17.45</v>
      </c>
    </row>
    <row r="5486" spans="1:18">
      <c r="A5486" s="296">
        <v>5406037</v>
      </c>
      <c r="B5486" s="343" t="s">
        <v>5520</v>
      </c>
      <c r="C5486" s="296" t="s">
        <v>1461</v>
      </c>
      <c r="D5486" s="344">
        <v>314.39999999999998</v>
      </c>
      <c r="E5486" s="360">
        <v>0</v>
      </c>
      <c r="F5486" s="344">
        <v>11.99</v>
      </c>
      <c r="G5486" s="360">
        <v>0</v>
      </c>
      <c r="H5486" s="344">
        <v>12.94</v>
      </c>
      <c r="I5486" s="360">
        <v>0</v>
      </c>
      <c r="J5486" s="344">
        <v>11.27</v>
      </c>
      <c r="K5486" s="360">
        <v>0</v>
      </c>
      <c r="L5486" s="344">
        <v>12.17</v>
      </c>
      <c r="M5486" s="360">
        <v>0</v>
      </c>
      <c r="N5486" s="344">
        <v>12.27</v>
      </c>
      <c r="O5486" s="360">
        <v>0</v>
      </c>
      <c r="P5486" s="344">
        <v>13.57</v>
      </c>
      <c r="Q5486" s="360">
        <v>0</v>
      </c>
      <c r="R5486" s="344">
        <v>14.55</v>
      </c>
    </row>
    <row r="5487" spans="1:18">
      <c r="A5487" s="296">
        <v>5406028</v>
      </c>
      <c r="B5487" s="343" t="s">
        <v>5521</v>
      </c>
      <c r="C5487" s="296" t="s">
        <v>1461</v>
      </c>
      <c r="D5487" s="344">
        <v>361.05</v>
      </c>
      <c r="E5487" s="360">
        <v>0</v>
      </c>
      <c r="F5487" s="344">
        <v>16.43</v>
      </c>
      <c r="G5487" s="360">
        <v>0</v>
      </c>
      <c r="H5487" s="344">
        <v>17.809999999999999</v>
      </c>
      <c r="I5487" s="360">
        <v>0</v>
      </c>
      <c r="J5487" s="344">
        <v>15.42</v>
      </c>
      <c r="K5487" s="360">
        <v>0</v>
      </c>
      <c r="L5487" s="344">
        <v>17.100000000000001</v>
      </c>
      <c r="M5487" s="360">
        <v>0</v>
      </c>
      <c r="N5487" s="344">
        <v>16.899999999999999</v>
      </c>
      <c r="O5487" s="360">
        <v>0</v>
      </c>
      <c r="P5487" s="344">
        <v>18.399999999999999</v>
      </c>
      <c r="Q5487" s="360">
        <v>0</v>
      </c>
      <c r="R5487" s="344">
        <v>19.63</v>
      </c>
    </row>
    <row r="5488" spans="1:18">
      <c r="A5488" s="296">
        <v>5406038</v>
      </c>
      <c r="B5488" s="343" t="s">
        <v>5522</v>
      </c>
      <c r="C5488" s="296" t="s">
        <v>1461</v>
      </c>
      <c r="D5488" s="344">
        <v>340.33</v>
      </c>
      <c r="E5488" s="360">
        <v>0</v>
      </c>
      <c r="F5488" s="344">
        <v>17.59</v>
      </c>
      <c r="G5488" s="360">
        <v>0</v>
      </c>
      <c r="H5488" s="344">
        <v>18.899999999999999</v>
      </c>
      <c r="I5488" s="360">
        <v>0</v>
      </c>
      <c r="J5488" s="344">
        <v>16.47</v>
      </c>
      <c r="K5488" s="360">
        <v>0</v>
      </c>
      <c r="L5488" s="344">
        <v>17.579999999999998</v>
      </c>
      <c r="M5488" s="360">
        <v>0</v>
      </c>
      <c r="N5488" s="344">
        <v>17.88</v>
      </c>
      <c r="O5488" s="360">
        <v>0</v>
      </c>
      <c r="P5488" s="344">
        <v>19.95</v>
      </c>
      <c r="Q5488" s="360">
        <v>0</v>
      </c>
      <c r="R5488" s="344">
        <v>21.47</v>
      </c>
    </row>
    <row r="5489" spans="1:18">
      <c r="A5489" s="296">
        <v>5406029</v>
      </c>
      <c r="B5489" s="343" t="s">
        <v>5523</v>
      </c>
      <c r="C5489" s="296" t="s">
        <v>1461</v>
      </c>
      <c r="D5489" s="344">
        <v>333.83</v>
      </c>
      <c r="E5489" s="360">
        <v>0</v>
      </c>
      <c r="F5489" s="344">
        <v>22.79</v>
      </c>
      <c r="G5489" s="360">
        <v>0</v>
      </c>
      <c r="H5489" s="344">
        <v>24.61</v>
      </c>
      <c r="I5489" s="360">
        <v>0</v>
      </c>
      <c r="J5489" s="344">
        <v>21.31</v>
      </c>
      <c r="K5489" s="360">
        <v>0</v>
      </c>
      <c r="L5489" s="344">
        <v>23.36</v>
      </c>
      <c r="M5489" s="360">
        <v>0</v>
      </c>
      <c r="N5489" s="344">
        <v>23.3</v>
      </c>
      <c r="O5489" s="360">
        <v>0</v>
      </c>
      <c r="P5489" s="344">
        <v>25.63</v>
      </c>
      <c r="Q5489" s="360">
        <v>0</v>
      </c>
      <c r="R5489" s="344">
        <v>27.44</v>
      </c>
    </row>
    <row r="5490" spans="1:18">
      <c r="A5490" s="296">
        <v>5406039</v>
      </c>
      <c r="B5490" s="343" t="s">
        <v>5524</v>
      </c>
      <c r="C5490" s="296" t="s">
        <v>1461</v>
      </c>
      <c r="D5490" s="344">
        <v>313.11</v>
      </c>
      <c r="E5490" s="360">
        <v>0</v>
      </c>
      <c r="F5490" s="344">
        <v>25.02</v>
      </c>
      <c r="G5490" s="360">
        <v>0</v>
      </c>
      <c r="H5490" s="344">
        <v>26.78</v>
      </c>
      <c r="I5490" s="360">
        <v>0</v>
      </c>
      <c r="J5490" s="344">
        <v>23.26</v>
      </c>
      <c r="K5490" s="360">
        <v>0</v>
      </c>
      <c r="L5490" s="344">
        <v>24.62</v>
      </c>
      <c r="M5490" s="360">
        <v>0</v>
      </c>
      <c r="N5490" s="344">
        <v>25.25</v>
      </c>
      <c r="O5490" s="360">
        <v>0</v>
      </c>
      <c r="P5490" s="344">
        <v>28.35</v>
      </c>
      <c r="Q5490" s="360">
        <v>0</v>
      </c>
      <c r="R5490" s="344">
        <v>30.67</v>
      </c>
    </row>
    <row r="5491" spans="1:18">
      <c r="A5491" s="296">
        <v>5406030</v>
      </c>
      <c r="B5491" s="343" t="s">
        <v>5525</v>
      </c>
      <c r="C5491" s="296" t="s">
        <v>1461</v>
      </c>
      <c r="D5491" s="344">
        <v>359.76</v>
      </c>
      <c r="E5491" s="360">
        <v>0</v>
      </c>
      <c r="F5491" s="344">
        <v>43.67</v>
      </c>
      <c r="G5491" s="360">
        <v>0</v>
      </c>
      <c r="H5491" s="344">
        <v>46.42</v>
      </c>
      <c r="I5491" s="360">
        <v>0</v>
      </c>
      <c r="J5491" s="344">
        <v>40.11</v>
      </c>
      <c r="K5491" s="360">
        <v>0</v>
      </c>
      <c r="L5491" s="344">
        <v>41.89</v>
      </c>
      <c r="M5491" s="360">
        <v>0</v>
      </c>
      <c r="N5491" s="344">
        <v>43.56</v>
      </c>
      <c r="O5491" s="360">
        <v>0</v>
      </c>
      <c r="P5491" s="344">
        <v>49.39</v>
      </c>
      <c r="Q5491" s="360">
        <v>0</v>
      </c>
      <c r="R5491" s="344">
        <v>53.83</v>
      </c>
    </row>
    <row r="5492" spans="1:18">
      <c r="A5492" s="296">
        <v>5406040</v>
      </c>
      <c r="B5492" s="343" t="s">
        <v>5526</v>
      </c>
      <c r="C5492" s="296" t="s">
        <v>1461</v>
      </c>
      <c r="D5492" s="344">
        <v>339.04</v>
      </c>
      <c r="E5492" s="360">
        <v>0</v>
      </c>
      <c r="F5492" s="344">
        <v>52.53</v>
      </c>
      <c r="G5492" s="360">
        <v>0</v>
      </c>
      <c r="H5492" s="344">
        <v>55.81</v>
      </c>
      <c r="I5492" s="360">
        <v>0</v>
      </c>
      <c r="J5492" s="344">
        <v>48.28</v>
      </c>
      <c r="K5492" s="360">
        <v>0</v>
      </c>
      <c r="L5492" s="344">
        <v>50.27</v>
      </c>
      <c r="M5492" s="360">
        <v>0</v>
      </c>
      <c r="N5492" s="344">
        <v>52.37</v>
      </c>
      <c r="O5492" s="360">
        <v>0</v>
      </c>
      <c r="P5492" s="344">
        <v>59.48</v>
      </c>
      <c r="Q5492" s="360">
        <v>0</v>
      </c>
      <c r="R5492" s="344">
        <v>64.84</v>
      </c>
    </row>
    <row r="5493" spans="1:18">
      <c r="A5493" s="296">
        <v>5405987</v>
      </c>
      <c r="B5493" s="343" t="s">
        <v>5527</v>
      </c>
      <c r="C5493" s="296" t="s">
        <v>26</v>
      </c>
      <c r="D5493" s="344">
        <v>9.5500000000000007</v>
      </c>
      <c r="E5493" s="360">
        <v>0</v>
      </c>
      <c r="F5493" s="344">
        <v>8.57</v>
      </c>
      <c r="G5493" s="360">
        <v>0</v>
      </c>
      <c r="H5493" s="344">
        <v>9.35</v>
      </c>
      <c r="I5493" s="360">
        <v>0</v>
      </c>
      <c r="J5493" s="344">
        <v>8.0399999999999991</v>
      </c>
      <c r="K5493" s="360">
        <v>0</v>
      </c>
      <c r="L5493" s="344">
        <v>9.09</v>
      </c>
      <c r="M5493" s="360">
        <v>0</v>
      </c>
      <c r="N5493" s="344">
        <v>8.85</v>
      </c>
      <c r="O5493" s="360">
        <v>0</v>
      </c>
      <c r="P5493" s="344">
        <v>9.5500000000000007</v>
      </c>
      <c r="Q5493" s="360">
        <v>0</v>
      </c>
      <c r="R5493" s="344">
        <v>10.15</v>
      </c>
    </row>
    <row r="5494" spans="1:18">
      <c r="A5494" s="296">
        <v>5405979</v>
      </c>
      <c r="B5494" s="343" t="s">
        <v>5528</v>
      </c>
      <c r="C5494" s="296" t="s">
        <v>1461</v>
      </c>
      <c r="D5494" s="344">
        <v>16.73</v>
      </c>
      <c r="E5494" s="360">
        <v>0</v>
      </c>
      <c r="F5494" s="344">
        <v>9.27</v>
      </c>
      <c r="G5494" s="360">
        <v>0</v>
      </c>
      <c r="H5494" s="344">
        <v>10.11</v>
      </c>
      <c r="I5494" s="360">
        <v>0</v>
      </c>
      <c r="J5494" s="344">
        <v>8.6999999999999993</v>
      </c>
      <c r="K5494" s="360">
        <v>0</v>
      </c>
      <c r="L5494" s="344">
        <v>9.86</v>
      </c>
      <c r="M5494" s="360">
        <v>0</v>
      </c>
      <c r="N5494" s="344">
        <v>9.58</v>
      </c>
      <c r="O5494" s="360">
        <v>0</v>
      </c>
      <c r="P5494" s="344">
        <v>10.32</v>
      </c>
      <c r="Q5494" s="360">
        <v>0</v>
      </c>
      <c r="R5494" s="344">
        <v>10.96</v>
      </c>
    </row>
    <row r="5495" spans="1:18">
      <c r="A5495" s="296">
        <v>5502806</v>
      </c>
      <c r="B5495" s="343" t="s">
        <v>5529</v>
      </c>
      <c r="C5495" s="296" t="s">
        <v>222</v>
      </c>
      <c r="D5495" s="344">
        <v>141.44</v>
      </c>
      <c r="E5495" s="360">
        <v>0</v>
      </c>
      <c r="F5495" s="344">
        <v>7.3</v>
      </c>
      <c r="G5495" s="360">
        <v>0</v>
      </c>
      <c r="H5495" s="344">
        <v>7.9</v>
      </c>
      <c r="I5495" s="360">
        <v>0</v>
      </c>
      <c r="J5495" s="344">
        <v>6.86</v>
      </c>
      <c r="K5495" s="360">
        <v>0</v>
      </c>
      <c r="L5495" s="344">
        <v>7.49</v>
      </c>
      <c r="M5495" s="360">
        <v>0</v>
      </c>
      <c r="N5495" s="344">
        <v>7.49</v>
      </c>
      <c r="O5495" s="360">
        <v>0</v>
      </c>
      <c r="P5495" s="344">
        <v>8.24</v>
      </c>
      <c r="Q5495" s="360">
        <v>0</v>
      </c>
      <c r="R5495" s="344">
        <v>8.83</v>
      </c>
    </row>
    <row r="5496" spans="1:18">
      <c r="A5496" s="296">
        <v>5502807</v>
      </c>
      <c r="B5496" s="343" t="s">
        <v>5530</v>
      </c>
      <c r="C5496" s="296" t="s">
        <v>222</v>
      </c>
      <c r="D5496" s="344">
        <v>15.46</v>
      </c>
      <c r="E5496" s="360">
        <v>0</v>
      </c>
      <c r="F5496" s="344">
        <v>10.61</v>
      </c>
      <c r="G5496" s="360">
        <v>0</v>
      </c>
      <c r="H5496" s="344">
        <v>11.55</v>
      </c>
      <c r="I5496" s="360">
        <v>0</v>
      </c>
      <c r="J5496" s="344">
        <v>9.9600000000000009</v>
      </c>
      <c r="K5496" s="360">
        <v>0</v>
      </c>
      <c r="L5496" s="344">
        <v>11.18</v>
      </c>
      <c r="M5496" s="360">
        <v>0</v>
      </c>
      <c r="N5496" s="344">
        <v>10.95</v>
      </c>
      <c r="O5496" s="360">
        <v>0</v>
      </c>
      <c r="P5496" s="344">
        <v>11.86</v>
      </c>
      <c r="Q5496" s="360">
        <v>0</v>
      </c>
      <c r="R5496" s="344">
        <v>12.63</v>
      </c>
    </row>
    <row r="5497" spans="1:18">
      <c r="A5497" s="296">
        <v>5503041</v>
      </c>
      <c r="B5497" s="343" t="s">
        <v>5531</v>
      </c>
      <c r="C5497" s="296" t="s">
        <v>222</v>
      </c>
      <c r="D5497" s="344">
        <v>5.87</v>
      </c>
      <c r="E5497" s="360">
        <v>0</v>
      </c>
      <c r="F5497" s="344">
        <v>11.42</v>
      </c>
      <c r="G5497" s="360">
        <v>0</v>
      </c>
      <c r="H5497" s="344">
        <v>12.44</v>
      </c>
      <c r="I5497" s="360">
        <v>0</v>
      </c>
      <c r="J5497" s="344">
        <v>10.72</v>
      </c>
      <c r="K5497" s="360">
        <v>0</v>
      </c>
      <c r="L5497" s="344">
        <v>12.08</v>
      </c>
      <c r="M5497" s="360">
        <v>0</v>
      </c>
      <c r="N5497" s="344">
        <v>11.8</v>
      </c>
      <c r="O5497" s="360">
        <v>0</v>
      </c>
      <c r="P5497" s="344">
        <v>12.75</v>
      </c>
      <c r="Q5497" s="360">
        <v>0</v>
      </c>
      <c r="R5497" s="344">
        <v>13.57</v>
      </c>
    </row>
    <row r="5498" spans="1:18">
      <c r="A5498" s="296">
        <v>5502978</v>
      </c>
      <c r="B5498" s="343" t="s">
        <v>5532</v>
      </c>
      <c r="C5498" s="296" t="s">
        <v>222</v>
      </c>
      <c r="D5498" s="344">
        <v>5.09</v>
      </c>
      <c r="E5498" s="360">
        <v>0</v>
      </c>
      <c r="F5498" s="344">
        <v>11.73</v>
      </c>
      <c r="G5498" s="360">
        <v>0</v>
      </c>
      <c r="H5498" s="344">
        <v>12.59</v>
      </c>
      <c r="I5498" s="360">
        <v>0</v>
      </c>
      <c r="J5498" s="344">
        <v>10.88</v>
      </c>
      <c r="K5498" s="360">
        <v>0</v>
      </c>
      <c r="L5498" s="344">
        <v>11.66</v>
      </c>
      <c r="M5498" s="360">
        <v>0</v>
      </c>
      <c r="N5498" s="344">
        <v>11.86</v>
      </c>
      <c r="O5498" s="360">
        <v>0</v>
      </c>
      <c r="P5498" s="344">
        <v>13.23</v>
      </c>
      <c r="Q5498" s="360">
        <v>0</v>
      </c>
      <c r="R5498" s="344">
        <v>14.3</v>
      </c>
    </row>
    <row r="5499" spans="1:18">
      <c r="A5499" s="296">
        <v>5502822</v>
      </c>
      <c r="B5499" s="343" t="s">
        <v>5533</v>
      </c>
      <c r="C5499" s="296" t="s">
        <v>222</v>
      </c>
      <c r="D5499" s="344">
        <v>40.67</v>
      </c>
      <c r="E5499" s="360">
        <v>0</v>
      </c>
      <c r="F5499" s="344">
        <v>15.61</v>
      </c>
      <c r="G5499" s="360">
        <v>0</v>
      </c>
      <c r="H5499" s="344">
        <v>16.84</v>
      </c>
      <c r="I5499" s="360">
        <v>0</v>
      </c>
      <c r="J5499" s="344">
        <v>14.5</v>
      </c>
      <c r="K5499" s="360">
        <v>0</v>
      </c>
      <c r="L5499" s="344">
        <v>15.96</v>
      </c>
      <c r="M5499" s="360">
        <v>0</v>
      </c>
      <c r="N5499" s="344">
        <v>15.91</v>
      </c>
      <c r="O5499" s="360">
        <v>0</v>
      </c>
      <c r="P5499" s="344">
        <v>17.45</v>
      </c>
      <c r="Q5499" s="360">
        <v>0</v>
      </c>
      <c r="R5499" s="344">
        <v>18.73</v>
      </c>
    </row>
    <row r="5500" spans="1:18">
      <c r="A5500" s="296">
        <v>5502979</v>
      </c>
      <c r="B5500" s="343" t="s">
        <v>5534</v>
      </c>
      <c r="C5500" s="296" t="s">
        <v>222</v>
      </c>
      <c r="D5500" s="344">
        <v>16.86</v>
      </c>
      <c r="E5500" s="360">
        <v>0</v>
      </c>
      <c r="F5500" s="344">
        <v>16.579999999999998</v>
      </c>
      <c r="G5500" s="360">
        <v>0</v>
      </c>
      <c r="H5500" s="344">
        <v>17.91</v>
      </c>
      <c r="I5500" s="360">
        <v>0</v>
      </c>
      <c r="J5500" s="344">
        <v>15.4</v>
      </c>
      <c r="K5500" s="360">
        <v>0</v>
      </c>
      <c r="L5500" s="344">
        <v>17.04</v>
      </c>
      <c r="M5500" s="360">
        <v>0</v>
      </c>
      <c r="N5500" s="344">
        <v>16.91</v>
      </c>
      <c r="O5500" s="360">
        <v>0</v>
      </c>
      <c r="P5500" s="344">
        <v>18.5</v>
      </c>
      <c r="Q5500" s="360">
        <v>0</v>
      </c>
      <c r="R5500" s="344">
        <v>19.84</v>
      </c>
    </row>
    <row r="5501" spans="1:18">
      <c r="A5501" s="296">
        <v>5501700</v>
      </c>
      <c r="B5501" s="343" t="s">
        <v>5535</v>
      </c>
      <c r="C5501" s="296" t="s">
        <v>1461</v>
      </c>
      <c r="D5501" s="344">
        <v>0.54</v>
      </c>
      <c r="E5501" s="360">
        <v>0</v>
      </c>
      <c r="F5501" s="344">
        <v>18.38</v>
      </c>
      <c r="G5501" s="360">
        <v>0</v>
      </c>
      <c r="H5501" s="344">
        <v>19.57</v>
      </c>
      <c r="I5501" s="360">
        <v>0</v>
      </c>
      <c r="J5501" s="344">
        <v>16.829999999999998</v>
      </c>
      <c r="K5501" s="360">
        <v>0</v>
      </c>
      <c r="L5501" s="344">
        <v>17.829999999999998</v>
      </c>
      <c r="M5501" s="360">
        <v>0</v>
      </c>
      <c r="N5501" s="344">
        <v>18.37</v>
      </c>
      <c r="O5501" s="360">
        <v>0</v>
      </c>
      <c r="P5501" s="344">
        <v>20.66</v>
      </c>
      <c r="Q5501" s="360">
        <v>0</v>
      </c>
      <c r="R5501" s="344">
        <v>22.48</v>
      </c>
    </row>
    <row r="5502" spans="1:18">
      <c r="A5502" s="296">
        <v>5500991</v>
      </c>
      <c r="B5502" s="343" t="s">
        <v>5536</v>
      </c>
      <c r="C5502" s="296" t="s">
        <v>222</v>
      </c>
      <c r="D5502" s="344">
        <v>161.5</v>
      </c>
      <c r="E5502" s="360">
        <v>0</v>
      </c>
      <c r="F5502" s="344">
        <v>22.82</v>
      </c>
      <c r="G5502" s="360">
        <v>0</v>
      </c>
      <c r="H5502" s="344">
        <v>24.44</v>
      </c>
      <c r="I5502" s="360">
        <v>0</v>
      </c>
      <c r="J5502" s="344">
        <v>20.98</v>
      </c>
      <c r="K5502" s="360">
        <v>0</v>
      </c>
      <c r="L5502" s="344">
        <v>22.76</v>
      </c>
      <c r="M5502" s="360">
        <v>0</v>
      </c>
      <c r="N5502" s="344">
        <v>23</v>
      </c>
      <c r="O5502" s="360">
        <v>0</v>
      </c>
      <c r="P5502" s="344">
        <v>25.49</v>
      </c>
      <c r="Q5502" s="360">
        <v>0</v>
      </c>
      <c r="R5502" s="344">
        <v>27.56</v>
      </c>
    </row>
    <row r="5503" spans="1:18">
      <c r="A5503" s="296">
        <v>5515739</v>
      </c>
      <c r="B5503" s="343" t="s">
        <v>5537</v>
      </c>
      <c r="C5503" s="296" t="s">
        <v>222</v>
      </c>
      <c r="D5503" s="344">
        <v>44.15</v>
      </c>
      <c r="E5503" s="360">
        <v>0</v>
      </c>
      <c r="F5503" s="344">
        <v>21.24</v>
      </c>
      <c r="G5503" s="360">
        <v>0</v>
      </c>
      <c r="H5503" s="344">
        <v>22.69</v>
      </c>
      <c r="I5503" s="360">
        <v>0</v>
      </c>
      <c r="J5503" s="344">
        <v>19.649999999999999</v>
      </c>
      <c r="K5503" s="360">
        <v>0</v>
      </c>
      <c r="L5503" s="344">
        <v>20.81</v>
      </c>
      <c r="M5503" s="360">
        <v>0</v>
      </c>
      <c r="N5503" s="344">
        <v>21.37</v>
      </c>
      <c r="O5503" s="360">
        <v>0</v>
      </c>
      <c r="P5503" s="344">
        <v>24</v>
      </c>
      <c r="Q5503" s="360">
        <v>0</v>
      </c>
      <c r="R5503" s="344">
        <v>26</v>
      </c>
    </row>
    <row r="5504" spans="1:18">
      <c r="A5504" s="296">
        <v>5505766</v>
      </c>
      <c r="B5504" s="343" t="s">
        <v>5538</v>
      </c>
      <c r="C5504" s="296" t="s">
        <v>222</v>
      </c>
      <c r="D5504" s="344">
        <v>363.71</v>
      </c>
      <c r="E5504" s="360">
        <v>0</v>
      </c>
      <c r="F5504" s="344">
        <v>26.44</v>
      </c>
      <c r="G5504" s="360">
        <v>0</v>
      </c>
      <c r="H5504" s="344">
        <v>28.4</v>
      </c>
      <c r="I5504" s="360">
        <v>0</v>
      </c>
      <c r="J5504" s="344">
        <v>24.49</v>
      </c>
      <c r="K5504" s="360">
        <v>0</v>
      </c>
      <c r="L5504" s="344">
        <v>26.59</v>
      </c>
      <c r="M5504" s="360">
        <v>0</v>
      </c>
      <c r="N5504" s="344">
        <v>26.79</v>
      </c>
      <c r="O5504" s="360">
        <v>0</v>
      </c>
      <c r="P5504" s="344">
        <v>29.68</v>
      </c>
      <c r="Q5504" s="360">
        <v>0</v>
      </c>
      <c r="R5504" s="344">
        <v>31.97</v>
      </c>
    </row>
    <row r="5505" spans="1:18">
      <c r="A5505" s="296">
        <v>5501701</v>
      </c>
      <c r="B5505" s="343" t="s">
        <v>5539</v>
      </c>
      <c r="C5505" s="296" t="s">
        <v>26</v>
      </c>
      <c r="D5505" s="344">
        <v>39.65</v>
      </c>
      <c r="E5505" s="360">
        <v>0</v>
      </c>
      <c r="F5505" s="344">
        <v>43.53</v>
      </c>
      <c r="G5505" s="360">
        <v>0</v>
      </c>
      <c r="H5505" s="344">
        <v>45.98</v>
      </c>
      <c r="I5505" s="360">
        <v>0</v>
      </c>
      <c r="J5505" s="344">
        <v>39.380000000000003</v>
      </c>
      <c r="K5505" s="360">
        <v>0</v>
      </c>
      <c r="L5505" s="344">
        <v>41.01</v>
      </c>
      <c r="M5505" s="360">
        <v>0</v>
      </c>
      <c r="N5505" s="344">
        <v>42.93</v>
      </c>
      <c r="O5505" s="360">
        <v>0</v>
      </c>
      <c r="P5505" s="344">
        <v>48.89</v>
      </c>
      <c r="Q5505" s="360">
        <v>0</v>
      </c>
      <c r="R5505" s="344">
        <v>53.65</v>
      </c>
    </row>
    <row r="5506" spans="1:18">
      <c r="A5506" s="296">
        <v>5501702</v>
      </c>
      <c r="B5506" s="343" t="s">
        <v>5540</v>
      </c>
      <c r="C5506" s="296" t="s">
        <v>26</v>
      </c>
      <c r="D5506" s="344">
        <v>99.13</v>
      </c>
      <c r="E5506" s="360">
        <v>0</v>
      </c>
      <c r="F5506" s="344">
        <v>64.38</v>
      </c>
      <c r="G5506" s="360">
        <v>0</v>
      </c>
      <c r="H5506" s="344">
        <v>67.91</v>
      </c>
      <c r="I5506" s="360">
        <v>0</v>
      </c>
      <c r="J5506" s="344">
        <v>58.14</v>
      </c>
      <c r="K5506" s="360">
        <v>0</v>
      </c>
      <c r="L5506" s="344">
        <v>60.24</v>
      </c>
      <c r="M5506" s="360">
        <v>0</v>
      </c>
      <c r="N5506" s="344">
        <v>63.35</v>
      </c>
      <c r="O5506" s="360">
        <v>0</v>
      </c>
      <c r="P5506" s="344">
        <v>72.37</v>
      </c>
      <c r="Q5506" s="360">
        <v>0</v>
      </c>
      <c r="R5506" s="344">
        <v>79.540000000000006</v>
      </c>
    </row>
    <row r="5507" spans="1:18">
      <c r="A5507" s="296">
        <v>5502972</v>
      </c>
      <c r="B5507" s="343" t="s">
        <v>5541</v>
      </c>
      <c r="C5507" s="296" t="s">
        <v>222</v>
      </c>
      <c r="D5507" s="344">
        <v>213.44</v>
      </c>
      <c r="E5507" s="360">
        <v>0</v>
      </c>
      <c r="F5507" s="344">
        <v>80.87</v>
      </c>
      <c r="G5507" s="360">
        <v>0</v>
      </c>
      <c r="H5507" s="344">
        <v>85.21</v>
      </c>
      <c r="I5507" s="360">
        <v>0</v>
      </c>
      <c r="J5507" s="344">
        <v>72.95</v>
      </c>
      <c r="K5507" s="360">
        <v>0</v>
      </c>
      <c r="L5507" s="344">
        <v>75.37</v>
      </c>
      <c r="M5507" s="360">
        <v>0</v>
      </c>
      <c r="N5507" s="344">
        <v>79.44</v>
      </c>
      <c r="O5507" s="360">
        <v>0</v>
      </c>
      <c r="P5507" s="344">
        <v>90.93</v>
      </c>
      <c r="Q5507" s="360">
        <v>0</v>
      </c>
      <c r="R5507" s="344">
        <v>100.03</v>
      </c>
    </row>
    <row r="5508" spans="1:18">
      <c r="A5508" s="296">
        <v>5502968</v>
      </c>
      <c r="B5508" s="343" t="s">
        <v>5542</v>
      </c>
      <c r="C5508" s="296" t="s">
        <v>222</v>
      </c>
      <c r="D5508" s="344">
        <v>24.11</v>
      </c>
      <c r="E5508" s="360">
        <v>0</v>
      </c>
      <c r="F5508" s="344">
        <v>9.33</v>
      </c>
      <c r="G5508" s="360">
        <v>0</v>
      </c>
      <c r="H5508" s="344">
        <v>10.01</v>
      </c>
      <c r="I5508" s="360">
        <v>0</v>
      </c>
      <c r="J5508" s="344">
        <v>8.58</v>
      </c>
      <c r="K5508" s="360">
        <v>0</v>
      </c>
      <c r="L5508" s="344">
        <v>9.32</v>
      </c>
      <c r="M5508" s="360">
        <v>0</v>
      </c>
      <c r="N5508" s="344">
        <v>9.4</v>
      </c>
      <c r="O5508" s="360">
        <v>0</v>
      </c>
      <c r="P5508" s="344">
        <v>10.44</v>
      </c>
      <c r="Q5508" s="360">
        <v>0</v>
      </c>
      <c r="R5508" s="344">
        <v>11.28</v>
      </c>
    </row>
    <row r="5509" spans="1:18">
      <c r="A5509" s="296">
        <v>5502969</v>
      </c>
      <c r="B5509" s="343" t="s">
        <v>5543</v>
      </c>
      <c r="C5509" s="296" t="s">
        <v>222</v>
      </c>
      <c r="D5509" s="344">
        <v>30.41</v>
      </c>
      <c r="E5509" s="360">
        <v>0</v>
      </c>
      <c r="F5509" s="344">
        <v>9.8000000000000007</v>
      </c>
      <c r="G5509" s="360">
        <v>0</v>
      </c>
      <c r="H5509" s="344">
        <v>10.52</v>
      </c>
      <c r="I5509" s="360">
        <v>0</v>
      </c>
      <c r="J5509" s="344">
        <v>9.02</v>
      </c>
      <c r="K5509" s="360">
        <v>0</v>
      </c>
      <c r="L5509" s="344">
        <v>9.83</v>
      </c>
      <c r="M5509" s="360">
        <v>0</v>
      </c>
      <c r="N5509" s="344">
        <v>9.89</v>
      </c>
      <c r="O5509" s="360">
        <v>0</v>
      </c>
      <c r="P5509" s="344">
        <v>10.95</v>
      </c>
      <c r="Q5509" s="360">
        <v>0</v>
      </c>
      <c r="R5509" s="344">
        <v>11.82</v>
      </c>
    </row>
    <row r="5510" spans="1:18">
      <c r="A5510" s="296">
        <v>5502970</v>
      </c>
      <c r="B5510" s="343" t="s">
        <v>5544</v>
      </c>
      <c r="C5510" s="296" t="s">
        <v>222</v>
      </c>
      <c r="D5510" s="344">
        <v>55.69</v>
      </c>
      <c r="E5510" s="360">
        <v>0</v>
      </c>
      <c r="F5510" s="344">
        <v>9.69</v>
      </c>
      <c r="G5510" s="360">
        <v>0</v>
      </c>
      <c r="H5510" s="344">
        <v>10.31</v>
      </c>
      <c r="I5510" s="360">
        <v>0</v>
      </c>
      <c r="J5510" s="344">
        <v>8.8800000000000008</v>
      </c>
      <c r="K5510" s="360">
        <v>0</v>
      </c>
      <c r="L5510" s="344">
        <v>9.35</v>
      </c>
      <c r="M5510" s="360">
        <v>0</v>
      </c>
      <c r="N5510" s="344">
        <v>9.68</v>
      </c>
      <c r="O5510" s="360">
        <v>0</v>
      </c>
      <c r="P5510" s="344">
        <v>10.94</v>
      </c>
      <c r="Q5510" s="360">
        <v>0</v>
      </c>
      <c r="R5510" s="344">
        <v>11.91</v>
      </c>
    </row>
    <row r="5511" spans="1:18">
      <c r="A5511" s="296">
        <v>5502971</v>
      </c>
      <c r="B5511" s="343" t="s">
        <v>5545</v>
      </c>
      <c r="C5511" s="296" t="s">
        <v>222</v>
      </c>
      <c r="D5511" s="344">
        <v>103.64</v>
      </c>
      <c r="E5511" s="360">
        <v>0</v>
      </c>
      <c r="F5511" s="344">
        <v>11.92</v>
      </c>
      <c r="G5511" s="360">
        <v>0</v>
      </c>
      <c r="H5511" s="344">
        <v>12.76</v>
      </c>
      <c r="I5511" s="360">
        <v>0</v>
      </c>
      <c r="J5511" s="344">
        <v>10.96</v>
      </c>
      <c r="K5511" s="360">
        <v>0</v>
      </c>
      <c r="L5511" s="344">
        <v>11.82</v>
      </c>
      <c r="M5511" s="360">
        <v>0</v>
      </c>
      <c r="N5511" s="344">
        <v>11.99</v>
      </c>
      <c r="O5511" s="360">
        <v>0</v>
      </c>
      <c r="P5511" s="344">
        <v>13.36</v>
      </c>
      <c r="Q5511" s="360">
        <v>0</v>
      </c>
      <c r="R5511" s="344">
        <v>14.46</v>
      </c>
    </row>
    <row r="5512" spans="1:18">
      <c r="A5512" s="296">
        <v>5502663</v>
      </c>
      <c r="B5512" s="343" t="s">
        <v>5546</v>
      </c>
      <c r="C5512" s="296" t="s">
        <v>222</v>
      </c>
      <c r="D5512" s="344">
        <v>33.86</v>
      </c>
      <c r="E5512" s="360">
        <v>0</v>
      </c>
      <c r="F5512" s="344">
        <v>12.46</v>
      </c>
      <c r="G5512" s="360">
        <v>0</v>
      </c>
      <c r="H5512" s="344">
        <v>13.35</v>
      </c>
      <c r="I5512" s="360">
        <v>0</v>
      </c>
      <c r="J5512" s="344">
        <v>11.47</v>
      </c>
      <c r="K5512" s="360">
        <v>0</v>
      </c>
      <c r="L5512" s="344">
        <v>12.42</v>
      </c>
      <c r="M5512" s="360">
        <v>0</v>
      </c>
      <c r="N5512" s="344">
        <v>12.56</v>
      </c>
      <c r="O5512" s="360">
        <v>0</v>
      </c>
      <c r="P5512" s="344">
        <v>13.96</v>
      </c>
      <c r="Q5512" s="360">
        <v>0</v>
      </c>
      <c r="R5512" s="344">
        <v>15.09</v>
      </c>
    </row>
    <row r="5513" spans="1:18">
      <c r="A5513" s="296">
        <v>5502993</v>
      </c>
      <c r="B5513" s="343" t="s">
        <v>5547</v>
      </c>
      <c r="C5513" s="296" t="s">
        <v>222</v>
      </c>
      <c r="D5513" s="344">
        <v>25.28</v>
      </c>
      <c r="E5513" s="360">
        <v>0</v>
      </c>
      <c r="F5513" s="344">
        <v>20.04</v>
      </c>
      <c r="G5513" s="360">
        <v>0</v>
      </c>
      <c r="H5513" s="344">
        <v>21.11</v>
      </c>
      <c r="I5513" s="360">
        <v>0</v>
      </c>
      <c r="J5513" s="344">
        <v>18.02</v>
      </c>
      <c r="K5513" s="360">
        <v>0</v>
      </c>
      <c r="L5513" s="344">
        <v>18.690000000000001</v>
      </c>
      <c r="M5513" s="360">
        <v>0</v>
      </c>
      <c r="N5513" s="344">
        <v>19.66</v>
      </c>
      <c r="O5513" s="360">
        <v>0</v>
      </c>
      <c r="P5513" s="344">
        <v>22.47</v>
      </c>
      <c r="Q5513" s="360">
        <v>0</v>
      </c>
      <c r="R5513" s="344">
        <v>24.73</v>
      </c>
    </row>
    <row r="5514" spans="1:18">
      <c r="A5514" s="296">
        <v>5502967</v>
      </c>
      <c r="B5514" s="343" t="s">
        <v>5548</v>
      </c>
      <c r="C5514" s="296" t="s">
        <v>222</v>
      </c>
      <c r="D5514" s="344">
        <v>118.11</v>
      </c>
      <c r="E5514" s="360">
        <v>0</v>
      </c>
      <c r="F5514" s="344">
        <v>22.61</v>
      </c>
      <c r="G5514" s="360">
        <v>0</v>
      </c>
      <c r="H5514" s="344">
        <v>23.94</v>
      </c>
      <c r="I5514" s="360">
        <v>0</v>
      </c>
      <c r="J5514" s="344">
        <v>20.420000000000002</v>
      </c>
      <c r="K5514" s="360">
        <v>0</v>
      </c>
      <c r="L5514" s="344">
        <v>21.56</v>
      </c>
      <c r="M5514" s="360">
        <v>0</v>
      </c>
      <c r="N5514" s="344">
        <v>22.35</v>
      </c>
      <c r="O5514" s="360">
        <v>0</v>
      </c>
      <c r="P5514" s="344">
        <v>25.29</v>
      </c>
      <c r="Q5514" s="360">
        <v>0</v>
      </c>
      <c r="R5514" s="344">
        <v>27.68</v>
      </c>
    </row>
    <row r="5515" spans="1:18">
      <c r="A5515" s="296">
        <v>5502963</v>
      </c>
      <c r="B5515" s="343" t="s">
        <v>5549</v>
      </c>
      <c r="C5515" s="296" t="s">
        <v>222</v>
      </c>
      <c r="D5515" s="344">
        <v>14.43</v>
      </c>
      <c r="E5515" s="360">
        <v>0</v>
      </c>
      <c r="F5515" s="344">
        <v>23.27</v>
      </c>
      <c r="G5515" s="360">
        <v>0</v>
      </c>
      <c r="H5515" s="344">
        <v>24.65</v>
      </c>
      <c r="I5515" s="360">
        <v>0</v>
      </c>
      <c r="J5515" s="344">
        <v>21.03</v>
      </c>
      <c r="K5515" s="360">
        <v>0</v>
      </c>
      <c r="L5515" s="344">
        <v>22.27</v>
      </c>
      <c r="M5515" s="360">
        <v>0</v>
      </c>
      <c r="N5515" s="344">
        <v>23.02</v>
      </c>
      <c r="O5515" s="360">
        <v>0</v>
      </c>
      <c r="P5515" s="344">
        <v>25.99</v>
      </c>
      <c r="Q5515" s="360">
        <v>0</v>
      </c>
      <c r="R5515" s="344">
        <v>28.43</v>
      </c>
    </row>
    <row r="5516" spans="1:18">
      <c r="A5516" s="296">
        <v>5502964</v>
      </c>
      <c r="B5516" s="343" t="s">
        <v>5550</v>
      </c>
      <c r="C5516" s="296" t="s">
        <v>222</v>
      </c>
      <c r="D5516" s="344">
        <v>18.07</v>
      </c>
      <c r="E5516" s="360">
        <v>0</v>
      </c>
      <c r="F5516" s="344">
        <v>7.62</v>
      </c>
      <c r="G5516" s="360">
        <v>0</v>
      </c>
      <c r="H5516" s="344">
        <v>8.3699999999999992</v>
      </c>
      <c r="I5516" s="360">
        <v>0</v>
      </c>
      <c r="J5516" s="344">
        <v>7.21</v>
      </c>
      <c r="K5516" s="360">
        <v>0</v>
      </c>
      <c r="L5516" s="344">
        <v>8.25</v>
      </c>
      <c r="M5516" s="360">
        <v>0</v>
      </c>
      <c r="N5516" s="344">
        <v>7.95</v>
      </c>
      <c r="O5516" s="360">
        <v>0</v>
      </c>
      <c r="P5516" s="344">
        <v>8.49</v>
      </c>
      <c r="Q5516" s="360">
        <v>0</v>
      </c>
      <c r="R5516" s="344">
        <v>8.9700000000000006</v>
      </c>
    </row>
    <row r="5517" spans="1:18">
      <c r="A5517" s="296">
        <v>5502965</v>
      </c>
      <c r="B5517" s="343" t="s">
        <v>5551</v>
      </c>
      <c r="C5517" s="296" t="s">
        <v>222</v>
      </c>
      <c r="D5517" s="344">
        <v>32.53</v>
      </c>
      <c r="E5517" s="360">
        <v>0</v>
      </c>
      <c r="F5517" s="344">
        <v>8.32</v>
      </c>
      <c r="G5517" s="360">
        <v>0</v>
      </c>
      <c r="H5517" s="344">
        <v>9.1300000000000008</v>
      </c>
      <c r="I5517" s="360">
        <v>0</v>
      </c>
      <c r="J5517" s="344">
        <v>7.87</v>
      </c>
      <c r="K5517" s="360">
        <v>0</v>
      </c>
      <c r="L5517" s="344">
        <v>9.02</v>
      </c>
      <c r="M5517" s="360">
        <v>0</v>
      </c>
      <c r="N5517" s="344">
        <v>8.68</v>
      </c>
      <c r="O5517" s="360">
        <v>0</v>
      </c>
      <c r="P5517" s="344">
        <v>9.26</v>
      </c>
      <c r="Q5517" s="360">
        <v>0</v>
      </c>
      <c r="R5517" s="344">
        <v>9.7799999999999994</v>
      </c>
    </row>
    <row r="5518" spans="1:18">
      <c r="A5518" s="296">
        <v>5502966</v>
      </c>
      <c r="B5518" s="343" t="s">
        <v>5552</v>
      </c>
      <c r="C5518" s="296" t="s">
        <v>222</v>
      </c>
      <c r="D5518" s="344">
        <v>59.62</v>
      </c>
      <c r="E5518" s="360">
        <v>0</v>
      </c>
      <c r="F5518" s="344">
        <v>5.86</v>
      </c>
      <c r="G5518" s="360">
        <v>0</v>
      </c>
      <c r="H5518" s="344">
        <v>6.41</v>
      </c>
      <c r="I5518" s="360">
        <v>0</v>
      </c>
      <c r="J5518" s="344">
        <v>5.61</v>
      </c>
      <c r="K5518" s="360">
        <v>0</v>
      </c>
      <c r="L5518" s="344">
        <v>6.22</v>
      </c>
      <c r="M5518" s="360">
        <v>0</v>
      </c>
      <c r="N5518" s="344">
        <v>6.12</v>
      </c>
      <c r="O5518" s="360">
        <v>0</v>
      </c>
      <c r="P5518" s="344">
        <v>6.65</v>
      </c>
      <c r="Q5518" s="360">
        <v>0</v>
      </c>
      <c r="R5518" s="344">
        <v>7.04</v>
      </c>
    </row>
    <row r="5519" spans="1:18">
      <c r="A5519" s="296">
        <v>5501706</v>
      </c>
      <c r="B5519" s="343" t="s">
        <v>5553</v>
      </c>
      <c r="C5519" s="296" t="s">
        <v>222</v>
      </c>
      <c r="D5519" s="344">
        <v>6.85</v>
      </c>
      <c r="E5519" s="360">
        <v>0</v>
      </c>
      <c r="F5519" s="344">
        <v>9.17</v>
      </c>
      <c r="G5519" s="360">
        <v>0</v>
      </c>
      <c r="H5519" s="344">
        <v>10.06</v>
      </c>
      <c r="I5519" s="360">
        <v>0</v>
      </c>
      <c r="J5519" s="344">
        <v>8.7100000000000009</v>
      </c>
      <c r="K5519" s="360">
        <v>0</v>
      </c>
      <c r="L5519" s="344">
        <v>9.91</v>
      </c>
      <c r="M5519" s="360">
        <v>0</v>
      </c>
      <c r="N5519" s="344">
        <v>9.58</v>
      </c>
      <c r="O5519" s="360">
        <v>0</v>
      </c>
      <c r="P5519" s="344">
        <v>10.27</v>
      </c>
      <c r="Q5519" s="360">
        <v>0</v>
      </c>
      <c r="R5519" s="344">
        <v>10.84</v>
      </c>
    </row>
    <row r="5520" spans="1:18">
      <c r="A5520" s="296">
        <v>5501880</v>
      </c>
      <c r="B5520" s="343" t="s">
        <v>5554</v>
      </c>
      <c r="C5520" s="296" t="s">
        <v>222</v>
      </c>
      <c r="D5520" s="344">
        <v>12.27</v>
      </c>
      <c r="E5520" s="360">
        <v>0</v>
      </c>
      <c r="F5520" s="344">
        <v>9.98</v>
      </c>
      <c r="G5520" s="360">
        <v>0</v>
      </c>
      <c r="H5520" s="344">
        <v>10.95</v>
      </c>
      <c r="I5520" s="360">
        <v>0</v>
      </c>
      <c r="J5520" s="344">
        <v>9.4700000000000006</v>
      </c>
      <c r="K5520" s="360">
        <v>0</v>
      </c>
      <c r="L5520" s="344">
        <v>10.81</v>
      </c>
      <c r="M5520" s="360">
        <v>0</v>
      </c>
      <c r="N5520" s="344">
        <v>10.43</v>
      </c>
      <c r="O5520" s="360">
        <v>0</v>
      </c>
      <c r="P5520" s="344">
        <v>11.16</v>
      </c>
      <c r="Q5520" s="360">
        <v>0</v>
      </c>
      <c r="R5520" s="344">
        <v>11.78</v>
      </c>
    </row>
    <row r="5521" spans="1:18">
      <c r="A5521" s="296">
        <v>5502114</v>
      </c>
      <c r="B5521" s="343" t="s">
        <v>5555</v>
      </c>
      <c r="C5521" s="296" t="s">
        <v>222</v>
      </c>
      <c r="D5521" s="344">
        <v>8.2200000000000006</v>
      </c>
      <c r="E5521" s="360">
        <v>0</v>
      </c>
      <c r="F5521" s="344">
        <v>9.49</v>
      </c>
      <c r="G5521" s="360">
        <v>0</v>
      </c>
      <c r="H5521" s="344">
        <v>10.27</v>
      </c>
      <c r="I5521" s="360">
        <v>0</v>
      </c>
      <c r="J5521" s="344">
        <v>8.93</v>
      </c>
      <c r="K5521" s="360">
        <v>0</v>
      </c>
      <c r="L5521" s="344">
        <v>9.68</v>
      </c>
      <c r="M5521" s="360">
        <v>0</v>
      </c>
      <c r="N5521" s="344">
        <v>9.7200000000000006</v>
      </c>
      <c r="O5521" s="360">
        <v>0</v>
      </c>
      <c r="P5521" s="344">
        <v>10.75</v>
      </c>
      <c r="Q5521" s="360">
        <v>0</v>
      </c>
      <c r="R5521" s="344">
        <v>11.52</v>
      </c>
    </row>
    <row r="5522" spans="1:18">
      <c r="A5522" s="296">
        <v>5501906</v>
      </c>
      <c r="B5522" s="343" t="s">
        <v>5556</v>
      </c>
      <c r="C5522" s="296" t="s">
        <v>222</v>
      </c>
      <c r="D5522" s="344">
        <v>10.96</v>
      </c>
      <c r="E5522" s="360">
        <v>0</v>
      </c>
      <c r="F5522" s="344">
        <v>13.37</v>
      </c>
      <c r="G5522" s="360">
        <v>0</v>
      </c>
      <c r="H5522" s="344">
        <v>14.52</v>
      </c>
      <c r="I5522" s="360">
        <v>0</v>
      </c>
      <c r="J5522" s="344">
        <v>12.55</v>
      </c>
      <c r="K5522" s="360">
        <v>0</v>
      </c>
      <c r="L5522" s="344">
        <v>13.98</v>
      </c>
      <c r="M5522" s="360">
        <v>0</v>
      </c>
      <c r="N5522" s="344">
        <v>13.77</v>
      </c>
      <c r="O5522" s="360">
        <v>0</v>
      </c>
      <c r="P5522" s="344">
        <v>14.97</v>
      </c>
      <c r="Q5522" s="360">
        <v>0</v>
      </c>
      <c r="R5522" s="344">
        <v>15.95</v>
      </c>
    </row>
    <row r="5523" spans="1:18">
      <c r="A5523" s="296">
        <v>5502140</v>
      </c>
      <c r="B5523" s="343" t="s">
        <v>5557</v>
      </c>
      <c r="C5523" s="296" t="s">
        <v>222</v>
      </c>
      <c r="D5523" s="344">
        <v>6.91</v>
      </c>
      <c r="E5523" s="360">
        <v>0</v>
      </c>
      <c r="F5523" s="344">
        <v>14.34</v>
      </c>
      <c r="G5523" s="360">
        <v>0</v>
      </c>
      <c r="H5523" s="344">
        <v>15.59</v>
      </c>
      <c r="I5523" s="360">
        <v>0</v>
      </c>
      <c r="J5523" s="344">
        <v>13.45</v>
      </c>
      <c r="K5523" s="360">
        <v>0</v>
      </c>
      <c r="L5523" s="344">
        <v>15.06</v>
      </c>
      <c r="M5523" s="360">
        <v>0</v>
      </c>
      <c r="N5523" s="344">
        <v>14.77</v>
      </c>
      <c r="O5523" s="360">
        <v>0</v>
      </c>
      <c r="P5523" s="344">
        <v>16.02</v>
      </c>
      <c r="Q5523" s="360">
        <v>0</v>
      </c>
      <c r="R5523" s="344">
        <v>17.059999999999999</v>
      </c>
    </row>
    <row r="5524" spans="1:18">
      <c r="A5524" s="296">
        <v>5501932</v>
      </c>
      <c r="B5524" s="343" t="s">
        <v>5558</v>
      </c>
      <c r="C5524" s="296" t="s">
        <v>222</v>
      </c>
      <c r="D5524" s="344">
        <v>10.96</v>
      </c>
      <c r="E5524" s="360">
        <v>0</v>
      </c>
      <c r="F5524" s="344">
        <v>12.51</v>
      </c>
      <c r="G5524" s="360">
        <v>0</v>
      </c>
      <c r="H5524" s="344">
        <v>13.48</v>
      </c>
      <c r="I5524" s="360">
        <v>0</v>
      </c>
      <c r="J5524" s="344">
        <v>11.72</v>
      </c>
      <c r="K5524" s="360">
        <v>0</v>
      </c>
      <c r="L5524" s="344">
        <v>12.64</v>
      </c>
      <c r="M5524" s="360">
        <v>0</v>
      </c>
      <c r="N5524" s="344">
        <v>12.77</v>
      </c>
      <c r="O5524" s="360">
        <v>0</v>
      </c>
      <c r="P5524" s="344">
        <v>14.15</v>
      </c>
      <c r="Q5524" s="360">
        <v>0</v>
      </c>
      <c r="R5524" s="344">
        <v>15.2</v>
      </c>
    </row>
    <row r="5525" spans="1:18">
      <c r="A5525" s="296">
        <v>5502166</v>
      </c>
      <c r="B5525" s="343" t="s">
        <v>5559</v>
      </c>
      <c r="C5525" s="296" t="s">
        <v>222</v>
      </c>
      <c r="D5525" s="344">
        <v>7.33</v>
      </c>
      <c r="E5525" s="360">
        <v>0</v>
      </c>
      <c r="F5525" s="344">
        <v>16.95</v>
      </c>
      <c r="G5525" s="360">
        <v>0</v>
      </c>
      <c r="H5525" s="344">
        <v>18.350000000000001</v>
      </c>
      <c r="I5525" s="360">
        <v>0</v>
      </c>
      <c r="J5525" s="344">
        <v>15.87</v>
      </c>
      <c r="K5525" s="360">
        <v>0</v>
      </c>
      <c r="L5525" s="344">
        <v>17.57</v>
      </c>
      <c r="M5525" s="360">
        <v>0</v>
      </c>
      <c r="N5525" s="344">
        <v>17.399999999999999</v>
      </c>
      <c r="O5525" s="360">
        <v>0</v>
      </c>
      <c r="P5525" s="344">
        <v>18.98</v>
      </c>
      <c r="Q5525" s="360">
        <v>0</v>
      </c>
      <c r="R5525" s="344">
        <v>20.28</v>
      </c>
    </row>
    <row r="5526" spans="1:18">
      <c r="A5526" s="296">
        <v>5501881</v>
      </c>
      <c r="B5526" s="343" t="s">
        <v>5560</v>
      </c>
      <c r="C5526" s="296" t="s">
        <v>222</v>
      </c>
      <c r="D5526" s="344">
        <v>12.55</v>
      </c>
      <c r="E5526" s="360">
        <v>0</v>
      </c>
      <c r="F5526" s="344">
        <v>15.85</v>
      </c>
      <c r="G5526" s="360">
        <v>0</v>
      </c>
      <c r="H5526" s="344">
        <v>17.11</v>
      </c>
      <c r="I5526" s="360">
        <v>0</v>
      </c>
      <c r="J5526" s="344">
        <v>14.97</v>
      </c>
      <c r="K5526" s="360">
        <v>0</v>
      </c>
      <c r="L5526" s="344">
        <v>16.05</v>
      </c>
      <c r="M5526" s="360">
        <v>0</v>
      </c>
      <c r="N5526" s="344">
        <v>16.23</v>
      </c>
      <c r="O5526" s="360">
        <v>0</v>
      </c>
      <c r="P5526" s="344">
        <v>18.03</v>
      </c>
      <c r="Q5526" s="360">
        <v>0</v>
      </c>
      <c r="R5526" s="344">
        <v>19.32</v>
      </c>
    </row>
    <row r="5527" spans="1:18">
      <c r="A5527" s="296">
        <v>5502115</v>
      </c>
      <c r="B5527" s="343" t="s">
        <v>5561</v>
      </c>
      <c r="C5527" s="296" t="s">
        <v>222</v>
      </c>
      <c r="D5527" s="344">
        <v>8.92</v>
      </c>
      <c r="E5527" s="360">
        <v>0</v>
      </c>
      <c r="F5527" s="344">
        <v>21.05</v>
      </c>
      <c r="G5527" s="360">
        <v>0</v>
      </c>
      <c r="H5527" s="344">
        <v>22.82</v>
      </c>
      <c r="I5527" s="360">
        <v>0</v>
      </c>
      <c r="J5527" s="344">
        <v>19.809999999999999</v>
      </c>
      <c r="K5527" s="360">
        <v>0</v>
      </c>
      <c r="L5527" s="344">
        <v>21.83</v>
      </c>
      <c r="M5527" s="360">
        <v>0</v>
      </c>
      <c r="N5527" s="344">
        <v>21.65</v>
      </c>
      <c r="O5527" s="360">
        <v>0</v>
      </c>
      <c r="P5527" s="344">
        <v>23.71</v>
      </c>
      <c r="Q5527" s="360">
        <v>0</v>
      </c>
      <c r="R5527" s="344">
        <v>25.29</v>
      </c>
    </row>
    <row r="5528" spans="1:18">
      <c r="A5528" s="296">
        <v>5501907</v>
      </c>
      <c r="B5528" s="343" t="s">
        <v>5562</v>
      </c>
      <c r="C5528" s="296" t="s">
        <v>222</v>
      </c>
      <c r="D5528" s="344">
        <v>11.15</v>
      </c>
      <c r="E5528" s="360">
        <v>0</v>
      </c>
      <c r="F5528" s="344">
        <v>36.86</v>
      </c>
      <c r="G5528" s="360">
        <v>0</v>
      </c>
      <c r="H5528" s="344">
        <v>39.06</v>
      </c>
      <c r="I5528" s="360">
        <v>0</v>
      </c>
      <c r="J5528" s="344">
        <v>33.57</v>
      </c>
      <c r="K5528" s="360">
        <v>0</v>
      </c>
      <c r="L5528" s="344">
        <v>35.1</v>
      </c>
      <c r="M5528" s="360">
        <v>0</v>
      </c>
      <c r="N5528" s="344">
        <v>36.56</v>
      </c>
      <c r="O5528" s="360">
        <v>0</v>
      </c>
      <c r="P5528" s="344">
        <v>41.49</v>
      </c>
      <c r="Q5528" s="360">
        <v>0</v>
      </c>
      <c r="R5528" s="344">
        <v>45.37</v>
      </c>
    </row>
    <row r="5529" spans="1:18">
      <c r="A5529" s="296">
        <v>5502141</v>
      </c>
      <c r="B5529" s="343" t="s">
        <v>5563</v>
      </c>
      <c r="C5529" s="296" t="s">
        <v>222</v>
      </c>
      <c r="D5529" s="344">
        <v>7.48</v>
      </c>
      <c r="E5529" s="360">
        <v>0</v>
      </c>
      <c r="F5529" s="344">
        <v>76.84</v>
      </c>
      <c r="G5529" s="360">
        <v>0</v>
      </c>
      <c r="H5529" s="344">
        <v>80.819999999999993</v>
      </c>
      <c r="I5529" s="360">
        <v>0</v>
      </c>
      <c r="J5529" s="344">
        <v>68.98</v>
      </c>
      <c r="K5529" s="360">
        <v>0</v>
      </c>
      <c r="L5529" s="344">
        <v>71.260000000000005</v>
      </c>
      <c r="M5529" s="360">
        <v>0</v>
      </c>
      <c r="N5529" s="344">
        <v>75.239999999999995</v>
      </c>
      <c r="O5529" s="360">
        <v>0</v>
      </c>
      <c r="P5529" s="344">
        <v>86.19</v>
      </c>
      <c r="Q5529" s="360">
        <v>0</v>
      </c>
      <c r="R5529" s="344">
        <v>95</v>
      </c>
    </row>
    <row r="5530" spans="1:18">
      <c r="A5530" s="296">
        <v>5501933</v>
      </c>
      <c r="B5530" s="343" t="s">
        <v>5564</v>
      </c>
      <c r="C5530" s="296" t="s">
        <v>222</v>
      </c>
      <c r="D5530" s="344">
        <v>11.15</v>
      </c>
      <c r="E5530" s="360">
        <v>0</v>
      </c>
      <c r="F5530" s="344">
        <v>93.86</v>
      </c>
      <c r="G5530" s="360">
        <v>0</v>
      </c>
      <c r="H5530" s="344">
        <v>98.68</v>
      </c>
      <c r="I5530" s="360">
        <v>0</v>
      </c>
      <c r="J5530" s="344">
        <v>84.26</v>
      </c>
      <c r="K5530" s="360">
        <v>0</v>
      </c>
      <c r="L5530" s="344">
        <v>86.87</v>
      </c>
      <c r="M5530" s="360">
        <v>0</v>
      </c>
      <c r="N5530" s="344">
        <v>91.85</v>
      </c>
      <c r="O5530" s="360">
        <v>0</v>
      </c>
      <c r="P5530" s="344">
        <v>105.34</v>
      </c>
      <c r="Q5530" s="360">
        <v>0</v>
      </c>
      <c r="R5530" s="344">
        <v>116.15</v>
      </c>
    </row>
    <row r="5531" spans="1:18">
      <c r="A5531" s="296">
        <v>5502167</v>
      </c>
      <c r="B5531" s="343" t="s">
        <v>5565</v>
      </c>
      <c r="C5531" s="296" t="s">
        <v>222</v>
      </c>
      <c r="D5531" s="344">
        <v>7.48</v>
      </c>
      <c r="E5531" s="360">
        <v>0</v>
      </c>
      <c r="F5531" s="344">
        <v>12.54</v>
      </c>
      <c r="G5531" s="360">
        <v>0</v>
      </c>
      <c r="H5531" s="344">
        <v>13.53</v>
      </c>
      <c r="I5531" s="360">
        <v>0</v>
      </c>
      <c r="J5531" s="344">
        <v>11.6</v>
      </c>
      <c r="K5531" s="360">
        <v>0</v>
      </c>
      <c r="L5531" s="344">
        <v>12.8</v>
      </c>
      <c r="M5531" s="360">
        <v>0</v>
      </c>
      <c r="N5531" s="344">
        <v>12.75</v>
      </c>
      <c r="O5531" s="360">
        <v>0</v>
      </c>
      <c r="P5531" s="344">
        <v>13.98</v>
      </c>
      <c r="Q5531" s="360">
        <v>0</v>
      </c>
      <c r="R5531" s="344">
        <v>15.04</v>
      </c>
    </row>
    <row r="5532" spans="1:18">
      <c r="A5532" s="296">
        <v>5501882</v>
      </c>
      <c r="B5532" s="343" t="s">
        <v>5566</v>
      </c>
      <c r="C5532" s="296" t="s">
        <v>222</v>
      </c>
      <c r="D5532" s="344">
        <v>12.83</v>
      </c>
      <c r="E5532" s="360">
        <v>0</v>
      </c>
      <c r="F5532" s="344">
        <v>15.68</v>
      </c>
      <c r="G5532" s="360">
        <v>0</v>
      </c>
      <c r="H5532" s="344">
        <v>16.809999999999999</v>
      </c>
      <c r="I5532" s="360">
        <v>0</v>
      </c>
      <c r="J5532" s="344">
        <v>14.38</v>
      </c>
      <c r="K5532" s="360">
        <v>0</v>
      </c>
      <c r="L5532" s="344">
        <v>15.7</v>
      </c>
      <c r="M5532" s="360">
        <v>0</v>
      </c>
      <c r="N5532" s="344">
        <v>15.8</v>
      </c>
      <c r="O5532" s="360">
        <v>0</v>
      </c>
      <c r="P5532" s="344">
        <v>17.46</v>
      </c>
      <c r="Q5532" s="360">
        <v>0</v>
      </c>
      <c r="R5532" s="344">
        <v>18.89</v>
      </c>
    </row>
    <row r="5533" spans="1:18">
      <c r="A5533" s="296">
        <v>5502116</v>
      </c>
      <c r="B5533" s="343" t="s">
        <v>5567</v>
      </c>
      <c r="C5533" s="296" t="s">
        <v>222</v>
      </c>
      <c r="D5533" s="344">
        <v>9.16</v>
      </c>
      <c r="E5533" s="360">
        <v>0</v>
      </c>
      <c r="F5533" s="344">
        <v>7.1</v>
      </c>
      <c r="G5533" s="360">
        <v>0</v>
      </c>
      <c r="H5533" s="344">
        <v>7.82</v>
      </c>
      <c r="I5533" s="360">
        <v>0</v>
      </c>
      <c r="J5533" s="344">
        <v>6.76</v>
      </c>
      <c r="K5533" s="360">
        <v>0</v>
      </c>
      <c r="L5533" s="344">
        <v>7.79</v>
      </c>
      <c r="M5533" s="360">
        <v>0</v>
      </c>
      <c r="N5533" s="344">
        <v>7.45</v>
      </c>
      <c r="O5533" s="360">
        <v>0</v>
      </c>
      <c r="P5533" s="344">
        <v>7.92</v>
      </c>
      <c r="Q5533" s="360">
        <v>0</v>
      </c>
      <c r="R5533" s="344">
        <v>8.32</v>
      </c>
    </row>
    <row r="5534" spans="1:18">
      <c r="A5534" s="296">
        <v>5501908</v>
      </c>
      <c r="B5534" s="343" t="s">
        <v>5568</v>
      </c>
      <c r="C5534" s="296" t="s">
        <v>222</v>
      </c>
      <c r="D5534" s="344">
        <v>11.34</v>
      </c>
      <c r="E5534" s="360">
        <v>0</v>
      </c>
      <c r="F5534" s="344">
        <v>7.8</v>
      </c>
      <c r="G5534" s="360">
        <v>0</v>
      </c>
      <c r="H5534" s="344">
        <v>8.58</v>
      </c>
      <c r="I5534" s="360">
        <v>0</v>
      </c>
      <c r="J5534" s="344">
        <v>7.42</v>
      </c>
      <c r="K5534" s="360">
        <v>0</v>
      </c>
      <c r="L5534" s="344">
        <v>8.56</v>
      </c>
      <c r="M5534" s="360">
        <v>0</v>
      </c>
      <c r="N5534" s="344">
        <v>8.18</v>
      </c>
      <c r="O5534" s="360">
        <v>0</v>
      </c>
      <c r="P5534" s="344">
        <v>8.69</v>
      </c>
      <c r="Q5534" s="360">
        <v>0</v>
      </c>
      <c r="R5534" s="344">
        <v>9.1300000000000008</v>
      </c>
    </row>
    <row r="5535" spans="1:18">
      <c r="A5535" s="296">
        <v>5502142</v>
      </c>
      <c r="B5535" s="343" t="s">
        <v>5569</v>
      </c>
      <c r="C5535" s="296" t="s">
        <v>222</v>
      </c>
      <c r="D5535" s="344">
        <v>7.68</v>
      </c>
      <c r="E5535" s="360">
        <v>0</v>
      </c>
      <c r="F5535" s="344">
        <v>5.1100000000000003</v>
      </c>
      <c r="G5535" s="360">
        <v>0</v>
      </c>
      <c r="H5535" s="344">
        <v>5.63</v>
      </c>
      <c r="I5535" s="360">
        <v>0</v>
      </c>
      <c r="J5535" s="344">
        <v>4.96</v>
      </c>
      <c r="K5535" s="360">
        <v>0</v>
      </c>
      <c r="L5535" s="344">
        <v>5.55</v>
      </c>
      <c r="M5535" s="360">
        <v>0</v>
      </c>
      <c r="N5535" s="344">
        <v>5.4</v>
      </c>
      <c r="O5535" s="360">
        <v>0</v>
      </c>
      <c r="P5535" s="344">
        <v>5.82</v>
      </c>
      <c r="Q5535" s="360">
        <v>0</v>
      </c>
      <c r="R5535" s="344">
        <v>6.11</v>
      </c>
    </row>
    <row r="5536" spans="1:18">
      <c r="A5536" s="296">
        <v>5501934</v>
      </c>
      <c r="B5536" s="343" t="s">
        <v>5570</v>
      </c>
      <c r="C5536" s="296" t="s">
        <v>222</v>
      </c>
      <c r="D5536" s="344">
        <v>11.29</v>
      </c>
      <c r="E5536" s="360">
        <v>0</v>
      </c>
      <c r="F5536" s="344">
        <v>8.42</v>
      </c>
      <c r="G5536" s="360">
        <v>0</v>
      </c>
      <c r="H5536" s="344">
        <v>9.2799999999999994</v>
      </c>
      <c r="I5536" s="360">
        <v>0</v>
      </c>
      <c r="J5536" s="344">
        <v>8.06</v>
      </c>
      <c r="K5536" s="360">
        <v>0</v>
      </c>
      <c r="L5536" s="344">
        <v>9.24</v>
      </c>
      <c r="M5536" s="360">
        <v>0</v>
      </c>
      <c r="N5536" s="344">
        <v>8.86</v>
      </c>
      <c r="O5536" s="360">
        <v>0</v>
      </c>
      <c r="P5536" s="344">
        <v>9.44</v>
      </c>
      <c r="Q5536" s="360">
        <v>0</v>
      </c>
      <c r="R5536" s="344">
        <v>9.91</v>
      </c>
    </row>
    <row r="5537" spans="1:18">
      <c r="A5537" s="296">
        <v>5502168</v>
      </c>
      <c r="B5537" s="343" t="s">
        <v>5571</v>
      </c>
      <c r="C5537" s="296" t="s">
        <v>222</v>
      </c>
      <c r="D5537" s="344">
        <v>7.63</v>
      </c>
      <c r="E5537" s="360">
        <v>0</v>
      </c>
      <c r="F5537" s="344">
        <v>9.23</v>
      </c>
      <c r="G5537" s="360">
        <v>0</v>
      </c>
      <c r="H5537" s="344">
        <v>10.17</v>
      </c>
      <c r="I5537" s="360">
        <v>0</v>
      </c>
      <c r="J5537" s="344">
        <v>8.82</v>
      </c>
      <c r="K5537" s="360">
        <v>0</v>
      </c>
      <c r="L5537" s="344">
        <v>10.14</v>
      </c>
      <c r="M5537" s="360">
        <v>0</v>
      </c>
      <c r="N5537" s="344">
        <v>9.7100000000000009</v>
      </c>
      <c r="O5537" s="360">
        <v>0</v>
      </c>
      <c r="P5537" s="344">
        <v>10.33</v>
      </c>
      <c r="Q5537" s="360">
        <v>0</v>
      </c>
      <c r="R5537" s="344">
        <v>10.85</v>
      </c>
    </row>
    <row r="5538" spans="1:18">
      <c r="A5538" s="296">
        <v>5501883</v>
      </c>
      <c r="B5538" s="343" t="s">
        <v>5572</v>
      </c>
      <c r="C5538" s="296" t="s">
        <v>222</v>
      </c>
      <c r="D5538" s="344">
        <v>13.11</v>
      </c>
      <c r="E5538" s="360">
        <v>0</v>
      </c>
      <c r="F5538" s="344">
        <v>9.4700000000000006</v>
      </c>
      <c r="G5538" s="360">
        <v>0</v>
      </c>
      <c r="H5538" s="344">
        <v>10.32</v>
      </c>
      <c r="I5538" s="360">
        <v>0</v>
      </c>
      <c r="J5538" s="344">
        <v>8.9</v>
      </c>
      <c r="K5538" s="360">
        <v>0</v>
      </c>
      <c r="L5538" s="344">
        <v>10.029999999999999</v>
      </c>
      <c r="M5538" s="360">
        <v>0</v>
      </c>
      <c r="N5538" s="344">
        <v>9.7899999999999991</v>
      </c>
      <c r="O5538" s="360">
        <v>0</v>
      </c>
      <c r="P5538" s="344">
        <v>10.58</v>
      </c>
      <c r="Q5538" s="360">
        <v>0</v>
      </c>
      <c r="R5538" s="344">
        <v>11.24</v>
      </c>
    </row>
    <row r="5539" spans="1:18">
      <c r="A5539" s="296">
        <v>5502117</v>
      </c>
      <c r="B5539" s="343" t="s">
        <v>5573</v>
      </c>
      <c r="C5539" s="296" t="s">
        <v>222</v>
      </c>
      <c r="D5539" s="344">
        <v>9.4499999999999993</v>
      </c>
      <c r="E5539" s="360">
        <v>0</v>
      </c>
      <c r="F5539" s="344">
        <v>7.83</v>
      </c>
      <c r="G5539" s="360">
        <v>0</v>
      </c>
      <c r="H5539" s="344">
        <v>8.5399999999999991</v>
      </c>
      <c r="I5539" s="360">
        <v>0</v>
      </c>
      <c r="J5539" s="344">
        <v>7.48</v>
      </c>
      <c r="K5539" s="360">
        <v>0</v>
      </c>
      <c r="L5539" s="344">
        <v>8.2100000000000009</v>
      </c>
      <c r="M5539" s="360">
        <v>0</v>
      </c>
      <c r="N5539" s="344">
        <v>8.1300000000000008</v>
      </c>
      <c r="O5539" s="360">
        <v>0</v>
      </c>
      <c r="P5539" s="344">
        <v>8.9</v>
      </c>
      <c r="Q5539" s="360">
        <v>0</v>
      </c>
      <c r="R5539" s="344">
        <v>9.4499999999999993</v>
      </c>
    </row>
    <row r="5540" spans="1:18">
      <c r="A5540" s="296">
        <v>5501909</v>
      </c>
      <c r="B5540" s="343" t="s">
        <v>5574</v>
      </c>
      <c r="C5540" s="296" t="s">
        <v>222</v>
      </c>
      <c r="D5540" s="344">
        <v>11.52</v>
      </c>
      <c r="E5540" s="360">
        <v>0</v>
      </c>
      <c r="F5540" s="344">
        <v>11.71</v>
      </c>
      <c r="G5540" s="360">
        <v>0</v>
      </c>
      <c r="H5540" s="344">
        <v>12.79</v>
      </c>
      <c r="I5540" s="360">
        <v>0</v>
      </c>
      <c r="J5540" s="344">
        <v>11.1</v>
      </c>
      <c r="K5540" s="360">
        <v>0</v>
      </c>
      <c r="L5540" s="344">
        <v>12.51</v>
      </c>
      <c r="M5540" s="360">
        <v>0</v>
      </c>
      <c r="N5540" s="344">
        <v>12.18</v>
      </c>
      <c r="O5540" s="360">
        <v>0</v>
      </c>
      <c r="P5540" s="344">
        <v>13.12</v>
      </c>
      <c r="Q5540" s="360">
        <v>0</v>
      </c>
      <c r="R5540" s="344">
        <v>13.88</v>
      </c>
    </row>
    <row r="5541" spans="1:18">
      <c r="A5541" s="296">
        <v>5502143</v>
      </c>
      <c r="B5541" s="343" t="s">
        <v>5575</v>
      </c>
      <c r="C5541" s="296" t="s">
        <v>222</v>
      </c>
      <c r="D5541" s="344">
        <v>7.87</v>
      </c>
      <c r="E5541" s="360">
        <v>0</v>
      </c>
      <c r="F5541" s="344">
        <v>12.68</v>
      </c>
      <c r="G5541" s="360">
        <v>0</v>
      </c>
      <c r="H5541" s="344">
        <v>13.86</v>
      </c>
      <c r="I5541" s="360">
        <v>0</v>
      </c>
      <c r="J5541" s="344">
        <v>12</v>
      </c>
      <c r="K5541" s="360">
        <v>0</v>
      </c>
      <c r="L5541" s="344">
        <v>13.59</v>
      </c>
      <c r="M5541" s="360">
        <v>0</v>
      </c>
      <c r="N5541" s="344">
        <v>13.18</v>
      </c>
      <c r="O5541" s="360">
        <v>0</v>
      </c>
      <c r="P5541" s="344">
        <v>14.17</v>
      </c>
      <c r="Q5541" s="360">
        <v>0</v>
      </c>
      <c r="R5541" s="344">
        <v>14.99</v>
      </c>
    </row>
    <row r="5542" spans="1:18">
      <c r="A5542" s="296">
        <v>5501935</v>
      </c>
      <c r="B5542" s="343" t="s">
        <v>5576</v>
      </c>
      <c r="C5542" s="296" t="s">
        <v>222</v>
      </c>
      <c r="D5542" s="344">
        <v>11.48</v>
      </c>
      <c r="E5542" s="360">
        <v>0</v>
      </c>
      <c r="F5542" s="344">
        <v>12.45</v>
      </c>
      <c r="G5542" s="360">
        <v>0</v>
      </c>
      <c r="H5542" s="344">
        <v>13.43</v>
      </c>
      <c r="I5542" s="360">
        <v>0</v>
      </c>
      <c r="J5542" s="344">
        <v>11.67</v>
      </c>
      <c r="K5542" s="360">
        <v>0</v>
      </c>
      <c r="L5542" s="344">
        <v>12.59</v>
      </c>
      <c r="M5542" s="360">
        <v>0</v>
      </c>
      <c r="N5542" s="344">
        <v>12.72</v>
      </c>
      <c r="O5542" s="360">
        <v>0</v>
      </c>
      <c r="P5542" s="344">
        <v>14.09</v>
      </c>
      <c r="Q5542" s="360">
        <v>0</v>
      </c>
      <c r="R5542" s="344">
        <v>15.13</v>
      </c>
    </row>
    <row r="5543" spans="1:18">
      <c r="A5543" s="296">
        <v>5502169</v>
      </c>
      <c r="B5543" s="343" t="s">
        <v>5577</v>
      </c>
      <c r="C5543" s="296" t="s">
        <v>222</v>
      </c>
      <c r="D5543" s="344">
        <v>7.82</v>
      </c>
      <c r="E5543" s="360">
        <v>0</v>
      </c>
      <c r="F5543" s="344">
        <v>16.89</v>
      </c>
      <c r="G5543" s="360">
        <v>0</v>
      </c>
      <c r="H5543" s="344">
        <v>18.3</v>
      </c>
      <c r="I5543" s="360">
        <v>0</v>
      </c>
      <c r="J5543" s="344">
        <v>15.82</v>
      </c>
      <c r="K5543" s="360">
        <v>0</v>
      </c>
      <c r="L5543" s="344">
        <v>17.52</v>
      </c>
      <c r="M5543" s="360">
        <v>0</v>
      </c>
      <c r="N5543" s="344">
        <v>17.350000000000001</v>
      </c>
      <c r="O5543" s="360">
        <v>0</v>
      </c>
      <c r="P5543" s="344">
        <v>18.920000000000002</v>
      </c>
      <c r="Q5543" s="360">
        <v>0</v>
      </c>
      <c r="R5543" s="344">
        <v>20.21</v>
      </c>
    </row>
    <row r="5544" spans="1:18">
      <c r="A5544" s="296">
        <v>5501884</v>
      </c>
      <c r="B5544" s="343" t="s">
        <v>5578</v>
      </c>
      <c r="C5544" s="296" t="s">
        <v>222</v>
      </c>
      <c r="D5544" s="344">
        <v>13.76</v>
      </c>
      <c r="E5544" s="360">
        <v>0</v>
      </c>
      <c r="F5544" s="344">
        <v>13.44</v>
      </c>
      <c r="G5544" s="360">
        <v>0</v>
      </c>
      <c r="H5544" s="344">
        <v>14.6</v>
      </c>
      <c r="I5544" s="360">
        <v>0</v>
      </c>
      <c r="J5544" s="344">
        <v>12.87</v>
      </c>
      <c r="K5544" s="360">
        <v>0</v>
      </c>
      <c r="L5544" s="344">
        <v>13.91</v>
      </c>
      <c r="M5544" s="360">
        <v>0</v>
      </c>
      <c r="N5544" s="344">
        <v>13.93</v>
      </c>
      <c r="O5544" s="360">
        <v>0</v>
      </c>
      <c r="P5544" s="344">
        <v>15.35</v>
      </c>
      <c r="Q5544" s="360">
        <v>0</v>
      </c>
      <c r="R5544" s="344">
        <v>16.329999999999998</v>
      </c>
    </row>
    <row r="5545" spans="1:18">
      <c r="A5545" s="296">
        <v>5502118</v>
      </c>
      <c r="B5545" s="343" t="s">
        <v>5579</v>
      </c>
      <c r="C5545" s="296" t="s">
        <v>222</v>
      </c>
      <c r="D5545" s="344">
        <v>9.75</v>
      </c>
      <c r="E5545" s="360">
        <v>0</v>
      </c>
      <c r="F5545" s="344">
        <v>18.64</v>
      </c>
      <c r="G5545" s="360">
        <v>0</v>
      </c>
      <c r="H5545" s="344">
        <v>20.309999999999999</v>
      </c>
      <c r="I5545" s="360">
        <v>0</v>
      </c>
      <c r="J5545" s="344">
        <v>17.71</v>
      </c>
      <c r="K5545" s="360">
        <v>0</v>
      </c>
      <c r="L5545" s="344">
        <v>19.690000000000001</v>
      </c>
      <c r="M5545" s="360">
        <v>0</v>
      </c>
      <c r="N5545" s="344">
        <v>19.350000000000001</v>
      </c>
      <c r="O5545" s="360">
        <v>0</v>
      </c>
      <c r="P5545" s="344">
        <v>21.03</v>
      </c>
      <c r="Q5545" s="360">
        <v>0</v>
      </c>
      <c r="R5545" s="344">
        <v>22.3</v>
      </c>
    </row>
    <row r="5546" spans="1:18">
      <c r="A5546" s="296">
        <v>5501910</v>
      </c>
      <c r="B5546" s="343" t="s">
        <v>5580</v>
      </c>
      <c r="C5546" s="296" t="s">
        <v>222</v>
      </c>
      <c r="D5546" s="344">
        <v>11.71</v>
      </c>
      <c r="E5546" s="360">
        <v>0</v>
      </c>
      <c r="F5546" s="344">
        <v>38.549999999999997</v>
      </c>
      <c r="G5546" s="360">
        <v>0</v>
      </c>
      <c r="H5546" s="344">
        <v>40.81</v>
      </c>
      <c r="I5546" s="360">
        <v>0</v>
      </c>
      <c r="J5546" s="344">
        <v>35.04</v>
      </c>
      <c r="K5546" s="360">
        <v>0</v>
      </c>
      <c r="L5546" s="344">
        <v>36.6</v>
      </c>
      <c r="M5546" s="360">
        <v>0</v>
      </c>
      <c r="N5546" s="344">
        <v>38.17</v>
      </c>
      <c r="O5546" s="360">
        <v>0</v>
      </c>
      <c r="P5546" s="344">
        <v>43.37</v>
      </c>
      <c r="Q5546" s="360">
        <v>0</v>
      </c>
      <c r="R5546" s="344">
        <v>47.47</v>
      </c>
    </row>
    <row r="5547" spans="1:18">
      <c r="A5547" s="296">
        <v>5502144</v>
      </c>
      <c r="B5547" s="343" t="s">
        <v>5581</v>
      </c>
      <c r="C5547" s="296" t="s">
        <v>222</v>
      </c>
      <c r="D5547" s="344">
        <v>8.02</v>
      </c>
      <c r="E5547" s="360">
        <v>0</v>
      </c>
      <c r="F5547" s="344">
        <v>96.35</v>
      </c>
      <c r="G5547" s="360">
        <v>0</v>
      </c>
      <c r="H5547" s="344">
        <v>101.06</v>
      </c>
      <c r="I5547" s="360">
        <v>0</v>
      </c>
      <c r="J5547" s="344">
        <v>85.97</v>
      </c>
      <c r="K5547" s="360">
        <v>0</v>
      </c>
      <c r="L5547" s="344">
        <v>88.54</v>
      </c>
      <c r="M5547" s="360">
        <v>0</v>
      </c>
      <c r="N5547" s="344">
        <v>93.87</v>
      </c>
      <c r="O5547" s="360">
        <v>0</v>
      </c>
      <c r="P5547" s="344">
        <v>107.83</v>
      </c>
      <c r="Q5547" s="360">
        <v>0</v>
      </c>
      <c r="R5547" s="344">
        <v>119.22</v>
      </c>
    </row>
    <row r="5548" spans="1:18">
      <c r="A5548" s="296">
        <v>5501936</v>
      </c>
      <c r="B5548" s="343" t="s">
        <v>5582</v>
      </c>
      <c r="C5548" s="296" t="s">
        <v>222</v>
      </c>
      <c r="D5548" s="344">
        <v>11.62</v>
      </c>
      <c r="E5548" s="360">
        <v>0</v>
      </c>
      <c r="F5548" s="344">
        <v>114.75</v>
      </c>
      <c r="G5548" s="360">
        <v>0</v>
      </c>
      <c r="H5548" s="344">
        <v>120.35</v>
      </c>
      <c r="I5548" s="360">
        <v>0</v>
      </c>
      <c r="J5548" s="344">
        <v>102.45</v>
      </c>
      <c r="K5548" s="360">
        <v>0</v>
      </c>
      <c r="L5548" s="344">
        <v>105.37</v>
      </c>
      <c r="M5548" s="360">
        <v>0</v>
      </c>
      <c r="N5548" s="344">
        <v>111.8</v>
      </c>
      <c r="O5548" s="360">
        <v>0</v>
      </c>
      <c r="P5548" s="344">
        <v>128.51</v>
      </c>
      <c r="Q5548" s="360">
        <v>0</v>
      </c>
      <c r="R5548" s="344">
        <v>142.08000000000001</v>
      </c>
    </row>
    <row r="5549" spans="1:18">
      <c r="A5549" s="296">
        <v>5502170</v>
      </c>
      <c r="B5549" s="343" t="s">
        <v>5583</v>
      </c>
      <c r="C5549" s="296" t="s">
        <v>222</v>
      </c>
      <c r="D5549" s="344">
        <v>7.97</v>
      </c>
      <c r="E5549" s="360">
        <v>0</v>
      </c>
      <c r="F5549" s="344">
        <v>9.77</v>
      </c>
      <c r="G5549" s="360">
        <v>0</v>
      </c>
      <c r="H5549" s="344">
        <v>10.63</v>
      </c>
      <c r="I5549" s="360">
        <v>0</v>
      </c>
      <c r="J5549" s="344">
        <v>9.16</v>
      </c>
      <c r="K5549" s="360">
        <v>0</v>
      </c>
      <c r="L5549" s="344">
        <v>10.29</v>
      </c>
      <c r="M5549" s="360">
        <v>0</v>
      </c>
      <c r="N5549" s="344">
        <v>10.08</v>
      </c>
      <c r="O5549" s="360">
        <v>0</v>
      </c>
      <c r="P5549" s="344">
        <v>10.91</v>
      </c>
      <c r="Q5549" s="360">
        <v>0</v>
      </c>
      <c r="R5549" s="344">
        <v>11.61</v>
      </c>
    </row>
    <row r="5550" spans="1:18">
      <c r="A5550" s="296">
        <v>5501885</v>
      </c>
      <c r="B5550" s="343" t="s">
        <v>5584</v>
      </c>
      <c r="C5550" s="296" t="s">
        <v>222</v>
      </c>
      <c r="D5550" s="344">
        <v>14.28</v>
      </c>
      <c r="E5550" s="360">
        <v>0</v>
      </c>
      <c r="F5550" s="344">
        <v>10.53</v>
      </c>
      <c r="G5550" s="360">
        <v>0</v>
      </c>
      <c r="H5550" s="344">
        <v>11.47</v>
      </c>
      <c r="I5550" s="360">
        <v>0</v>
      </c>
      <c r="J5550" s="344">
        <v>9.8800000000000008</v>
      </c>
      <c r="K5550" s="360">
        <v>0</v>
      </c>
      <c r="L5550" s="344">
        <v>11.13</v>
      </c>
      <c r="M5550" s="360">
        <v>0</v>
      </c>
      <c r="N5550" s="344">
        <v>10.88</v>
      </c>
      <c r="O5550" s="360">
        <v>0</v>
      </c>
      <c r="P5550" s="344">
        <v>11.74</v>
      </c>
      <c r="Q5550" s="360">
        <v>0</v>
      </c>
      <c r="R5550" s="344">
        <v>12.49</v>
      </c>
    </row>
    <row r="5551" spans="1:18">
      <c r="A5551" s="296">
        <v>5502119</v>
      </c>
      <c r="B5551" s="343" t="s">
        <v>5585</v>
      </c>
      <c r="C5551" s="296" t="s">
        <v>222</v>
      </c>
      <c r="D5551" s="344">
        <v>10.65</v>
      </c>
      <c r="E5551" s="360">
        <v>0</v>
      </c>
      <c r="F5551" s="344">
        <v>9.9499999999999993</v>
      </c>
      <c r="G5551" s="360">
        <v>0</v>
      </c>
      <c r="H5551" s="344">
        <v>10.68</v>
      </c>
      <c r="I5551" s="360">
        <v>0</v>
      </c>
      <c r="J5551" s="344">
        <v>9.24</v>
      </c>
      <c r="K5551" s="360">
        <v>0</v>
      </c>
      <c r="L5551" s="344">
        <v>9.9499999999999993</v>
      </c>
      <c r="M5551" s="360">
        <v>0</v>
      </c>
      <c r="N5551" s="344">
        <v>10.08</v>
      </c>
      <c r="O5551" s="360">
        <v>0</v>
      </c>
      <c r="P5551" s="344">
        <v>11.22</v>
      </c>
      <c r="Q5551" s="360">
        <v>0</v>
      </c>
      <c r="R5551" s="344">
        <v>12.09</v>
      </c>
    </row>
    <row r="5552" spans="1:18">
      <c r="A5552" s="296">
        <v>5501911</v>
      </c>
      <c r="B5552" s="343" t="s">
        <v>5586</v>
      </c>
      <c r="C5552" s="296" t="s">
        <v>222</v>
      </c>
      <c r="D5552" s="344">
        <v>12.38</v>
      </c>
      <c r="E5552" s="360">
        <v>0</v>
      </c>
      <c r="F5552" s="344">
        <v>13.53</v>
      </c>
      <c r="G5552" s="360">
        <v>0</v>
      </c>
      <c r="H5552" s="344">
        <v>14.64</v>
      </c>
      <c r="I5552" s="360">
        <v>0</v>
      </c>
      <c r="J5552" s="344">
        <v>12.61</v>
      </c>
      <c r="K5552" s="360">
        <v>0</v>
      </c>
      <c r="L5552" s="344">
        <v>13.95</v>
      </c>
      <c r="M5552" s="360">
        <v>0</v>
      </c>
      <c r="N5552" s="344">
        <v>13.84</v>
      </c>
      <c r="O5552" s="360">
        <v>0</v>
      </c>
      <c r="P5552" s="344">
        <v>15.14</v>
      </c>
      <c r="Q5552" s="360">
        <v>0</v>
      </c>
      <c r="R5552" s="344">
        <v>16.23</v>
      </c>
    </row>
    <row r="5553" spans="1:18">
      <c r="A5553" s="296">
        <v>5502145</v>
      </c>
      <c r="B5553" s="343" t="s">
        <v>5587</v>
      </c>
      <c r="C5553" s="296" t="s">
        <v>222</v>
      </c>
      <c r="D5553" s="344">
        <v>8.3699999999999992</v>
      </c>
      <c r="E5553" s="360">
        <v>0</v>
      </c>
      <c r="F5553" s="344">
        <v>14.43</v>
      </c>
      <c r="G5553" s="360">
        <v>0</v>
      </c>
      <c r="H5553" s="344">
        <v>15.62</v>
      </c>
      <c r="I5553" s="360">
        <v>0</v>
      </c>
      <c r="J5553" s="344">
        <v>13.43</v>
      </c>
      <c r="K5553" s="360">
        <v>0</v>
      </c>
      <c r="L5553" s="344">
        <v>14.95</v>
      </c>
      <c r="M5553" s="360">
        <v>0</v>
      </c>
      <c r="N5553" s="344">
        <v>14.77</v>
      </c>
      <c r="O5553" s="360">
        <v>0</v>
      </c>
      <c r="P5553" s="344">
        <v>16.12</v>
      </c>
      <c r="Q5553" s="360">
        <v>0</v>
      </c>
      <c r="R5553" s="344">
        <v>17.25</v>
      </c>
    </row>
    <row r="5554" spans="1:18">
      <c r="A5554" s="296">
        <v>5501937</v>
      </c>
      <c r="B5554" s="343" t="s">
        <v>5588</v>
      </c>
      <c r="C5554" s="296" t="s">
        <v>222</v>
      </c>
      <c r="D5554" s="344">
        <v>12.32</v>
      </c>
      <c r="E5554" s="360">
        <v>0</v>
      </c>
      <c r="F5554" s="344">
        <v>9.69</v>
      </c>
      <c r="G5554" s="360">
        <v>0</v>
      </c>
      <c r="H5554" s="344">
        <v>10.38</v>
      </c>
      <c r="I5554" s="360">
        <v>0</v>
      </c>
      <c r="J5554" s="344">
        <v>8.9</v>
      </c>
      <c r="K5554" s="360">
        <v>0</v>
      </c>
      <c r="L5554" s="344">
        <v>9.66</v>
      </c>
      <c r="M5554" s="360">
        <v>0</v>
      </c>
      <c r="N5554" s="344">
        <v>9.75</v>
      </c>
      <c r="O5554" s="360">
        <v>0</v>
      </c>
      <c r="P5554" s="344">
        <v>10.84</v>
      </c>
      <c r="Q5554" s="360">
        <v>0</v>
      </c>
      <c r="R5554" s="344">
        <v>11.71</v>
      </c>
    </row>
    <row r="5555" spans="1:18">
      <c r="A5555" s="296">
        <v>5502171</v>
      </c>
      <c r="B5555" s="343" t="s">
        <v>5589</v>
      </c>
      <c r="C5555" s="296" t="s">
        <v>222</v>
      </c>
      <c r="D5555" s="344">
        <v>8.27</v>
      </c>
      <c r="E5555" s="360">
        <v>0</v>
      </c>
      <c r="F5555" s="344">
        <v>11.35</v>
      </c>
      <c r="G5555" s="360">
        <v>0</v>
      </c>
      <c r="H5555" s="344">
        <v>12.14</v>
      </c>
      <c r="I5555" s="360">
        <v>0</v>
      </c>
      <c r="J5555" s="344">
        <v>10.42</v>
      </c>
      <c r="K5555" s="360">
        <v>0</v>
      </c>
      <c r="L5555" s="344">
        <v>11.22</v>
      </c>
      <c r="M5555" s="360">
        <v>0</v>
      </c>
      <c r="N5555" s="344">
        <v>11.41</v>
      </c>
      <c r="O5555" s="360">
        <v>0</v>
      </c>
      <c r="P5555" s="344">
        <v>12.71</v>
      </c>
      <c r="Q5555" s="360">
        <v>0</v>
      </c>
      <c r="R5555" s="344">
        <v>13.79</v>
      </c>
    </row>
    <row r="5556" spans="1:18">
      <c r="A5556" s="296">
        <v>5501886</v>
      </c>
      <c r="B5556" s="343" t="s">
        <v>5590</v>
      </c>
      <c r="C5556" s="296" t="s">
        <v>222</v>
      </c>
      <c r="D5556" s="344">
        <v>15.42</v>
      </c>
      <c r="E5556" s="360">
        <v>0</v>
      </c>
      <c r="F5556" s="344">
        <v>11.87</v>
      </c>
      <c r="G5556" s="360">
        <v>0</v>
      </c>
      <c r="H5556" s="344">
        <v>12.71</v>
      </c>
      <c r="I5556" s="360">
        <v>0</v>
      </c>
      <c r="J5556" s="344">
        <v>10.89</v>
      </c>
      <c r="K5556" s="360">
        <v>0</v>
      </c>
      <c r="L5556" s="344">
        <v>11.78</v>
      </c>
      <c r="M5556" s="360">
        <v>0</v>
      </c>
      <c r="N5556" s="344">
        <v>11.94</v>
      </c>
      <c r="O5556" s="360">
        <v>0</v>
      </c>
      <c r="P5556" s="344">
        <v>13.27</v>
      </c>
      <c r="Q5556" s="360">
        <v>0</v>
      </c>
      <c r="R5556" s="344">
        <v>14.37</v>
      </c>
    </row>
    <row r="5557" spans="1:18">
      <c r="A5557" s="296">
        <v>5502120</v>
      </c>
      <c r="B5557" s="343" t="s">
        <v>5591</v>
      </c>
      <c r="C5557" s="296" t="s">
        <v>222</v>
      </c>
      <c r="D5557" s="344">
        <v>11.8</v>
      </c>
      <c r="E5557" s="360">
        <v>0</v>
      </c>
      <c r="F5557" s="344">
        <v>22.86</v>
      </c>
      <c r="G5557" s="360">
        <v>0</v>
      </c>
      <c r="H5557" s="344">
        <v>24.14</v>
      </c>
      <c r="I5557" s="360">
        <v>0</v>
      </c>
      <c r="J5557" s="344">
        <v>20.57</v>
      </c>
      <c r="K5557" s="360">
        <v>0</v>
      </c>
      <c r="L5557" s="344">
        <v>21.64</v>
      </c>
      <c r="M5557" s="360">
        <v>0</v>
      </c>
      <c r="N5557" s="344">
        <v>22.51</v>
      </c>
      <c r="O5557" s="360">
        <v>0</v>
      </c>
      <c r="P5557" s="344">
        <v>25.53</v>
      </c>
      <c r="Q5557" s="360">
        <v>0</v>
      </c>
      <c r="R5557" s="344">
        <v>28.03</v>
      </c>
    </row>
    <row r="5558" spans="1:18">
      <c r="A5558" s="296">
        <v>5501912</v>
      </c>
      <c r="B5558" s="343" t="s">
        <v>5592</v>
      </c>
      <c r="C5558" s="296" t="s">
        <v>222</v>
      </c>
      <c r="D5558" s="344">
        <v>12.88</v>
      </c>
      <c r="E5558" s="360">
        <v>0</v>
      </c>
      <c r="F5558" s="344">
        <v>23.46</v>
      </c>
      <c r="G5558" s="360">
        <v>0</v>
      </c>
      <c r="H5558" s="344">
        <v>24.8</v>
      </c>
      <c r="I5558" s="360">
        <v>0</v>
      </c>
      <c r="J5558" s="344">
        <v>21.12</v>
      </c>
      <c r="K5558" s="360">
        <v>0</v>
      </c>
      <c r="L5558" s="344">
        <v>22.3</v>
      </c>
      <c r="M5558" s="360">
        <v>0</v>
      </c>
      <c r="N5558" s="344">
        <v>23.13</v>
      </c>
      <c r="O5558" s="360">
        <v>0</v>
      </c>
      <c r="P5558" s="344">
        <v>26.18</v>
      </c>
      <c r="Q5558" s="360">
        <v>0</v>
      </c>
      <c r="R5558" s="344">
        <v>28.72</v>
      </c>
    </row>
    <row r="5559" spans="1:18">
      <c r="A5559" s="296">
        <v>5502146</v>
      </c>
      <c r="B5559" s="343" t="s">
        <v>5593</v>
      </c>
      <c r="C5559" s="296" t="s">
        <v>222</v>
      </c>
      <c r="D5559" s="344">
        <v>9.27</v>
      </c>
      <c r="E5559" s="360">
        <v>0</v>
      </c>
      <c r="F5559" s="344">
        <v>14.49</v>
      </c>
      <c r="G5559" s="360">
        <v>0</v>
      </c>
      <c r="H5559" s="344">
        <v>15.41</v>
      </c>
      <c r="I5559" s="360">
        <v>0</v>
      </c>
      <c r="J5559" s="344">
        <v>13.28</v>
      </c>
      <c r="K5559" s="360">
        <v>0</v>
      </c>
      <c r="L5559" s="344">
        <v>13.91</v>
      </c>
      <c r="M5559" s="360">
        <v>0</v>
      </c>
      <c r="N5559" s="344">
        <v>14.44</v>
      </c>
      <c r="O5559" s="360">
        <v>0</v>
      </c>
      <c r="P5559" s="344">
        <v>16.38</v>
      </c>
      <c r="Q5559" s="360">
        <v>0</v>
      </c>
      <c r="R5559" s="344">
        <v>17.87</v>
      </c>
    </row>
    <row r="5560" spans="1:18">
      <c r="A5560" s="296">
        <v>5501938</v>
      </c>
      <c r="B5560" s="343" t="s">
        <v>5594</v>
      </c>
      <c r="C5560" s="296" t="s">
        <v>222</v>
      </c>
      <c r="D5560" s="344">
        <v>12.77</v>
      </c>
      <c r="E5560" s="360">
        <v>0</v>
      </c>
      <c r="F5560" s="344">
        <v>17.3</v>
      </c>
      <c r="G5560" s="360">
        <v>0</v>
      </c>
      <c r="H5560" s="344">
        <v>18.48</v>
      </c>
      <c r="I5560" s="360">
        <v>0</v>
      </c>
      <c r="J5560" s="344">
        <v>15.9</v>
      </c>
      <c r="K5560" s="360">
        <v>0</v>
      </c>
      <c r="L5560" s="344">
        <v>17.02</v>
      </c>
      <c r="M5560" s="360">
        <v>0</v>
      </c>
      <c r="N5560" s="344">
        <v>17.36</v>
      </c>
      <c r="O5560" s="360">
        <v>0</v>
      </c>
      <c r="P5560" s="344">
        <v>19.43</v>
      </c>
      <c r="Q5560" s="360">
        <v>0</v>
      </c>
      <c r="R5560" s="344">
        <v>21.06</v>
      </c>
    </row>
    <row r="5561" spans="1:18">
      <c r="A5561" s="296">
        <v>5502172</v>
      </c>
      <c r="B5561" s="343" t="s">
        <v>5595</v>
      </c>
      <c r="C5561" s="296" t="s">
        <v>222</v>
      </c>
      <c r="D5561" s="344">
        <v>9.16</v>
      </c>
      <c r="E5561" s="360">
        <v>0</v>
      </c>
      <c r="F5561" s="344">
        <v>23.06</v>
      </c>
      <c r="G5561" s="360">
        <v>0</v>
      </c>
      <c r="H5561" s="344">
        <v>24.35</v>
      </c>
      <c r="I5561" s="360">
        <v>0</v>
      </c>
      <c r="J5561" s="344">
        <v>20.89</v>
      </c>
      <c r="K5561" s="360">
        <v>0</v>
      </c>
      <c r="L5561" s="344">
        <v>21.69</v>
      </c>
      <c r="M5561" s="360">
        <v>0</v>
      </c>
      <c r="N5561" s="344">
        <v>22.75</v>
      </c>
      <c r="O5561" s="360">
        <v>0</v>
      </c>
      <c r="P5561" s="344">
        <v>25.96</v>
      </c>
      <c r="Q5561" s="360">
        <v>0</v>
      </c>
      <c r="R5561" s="344">
        <v>28.47</v>
      </c>
    </row>
    <row r="5562" spans="1:18">
      <c r="A5562" s="296">
        <v>5501876</v>
      </c>
      <c r="B5562" s="343" t="s">
        <v>5596</v>
      </c>
      <c r="C5562" s="296" t="s">
        <v>222</v>
      </c>
      <c r="D5562" s="344">
        <v>10.199999999999999</v>
      </c>
      <c r="E5562" s="360">
        <v>0</v>
      </c>
      <c r="F5562" s="344">
        <v>26.34</v>
      </c>
      <c r="G5562" s="360">
        <v>0</v>
      </c>
      <c r="H5562" s="344">
        <v>27.97</v>
      </c>
      <c r="I5562" s="360">
        <v>0</v>
      </c>
      <c r="J5562" s="344">
        <v>23.99</v>
      </c>
      <c r="K5562" s="360">
        <v>0</v>
      </c>
      <c r="L5562" s="344">
        <v>25.33</v>
      </c>
      <c r="M5562" s="360">
        <v>0</v>
      </c>
      <c r="N5562" s="344">
        <v>26.18</v>
      </c>
      <c r="O5562" s="360">
        <v>0</v>
      </c>
      <c r="P5562" s="344">
        <v>29.57</v>
      </c>
      <c r="Q5562" s="360">
        <v>0</v>
      </c>
      <c r="R5562" s="344">
        <v>32.26</v>
      </c>
    </row>
    <row r="5563" spans="1:18">
      <c r="A5563" s="296">
        <v>5502110</v>
      </c>
      <c r="B5563" s="343" t="s">
        <v>5597</v>
      </c>
      <c r="C5563" s="296" t="s">
        <v>222</v>
      </c>
      <c r="D5563" s="344">
        <v>6.51</v>
      </c>
      <c r="E5563" s="360">
        <v>0</v>
      </c>
      <c r="F5563" s="344">
        <v>14.83</v>
      </c>
      <c r="G5563" s="360">
        <v>0</v>
      </c>
      <c r="H5563" s="344">
        <v>15.71</v>
      </c>
      <c r="I5563" s="360">
        <v>0</v>
      </c>
      <c r="J5563" s="344">
        <v>13.36</v>
      </c>
      <c r="K5563" s="360">
        <v>0</v>
      </c>
      <c r="L5563" s="344">
        <v>14.19</v>
      </c>
      <c r="M5563" s="360">
        <v>0</v>
      </c>
      <c r="N5563" s="344">
        <v>14.65</v>
      </c>
      <c r="O5563" s="360">
        <v>0</v>
      </c>
      <c r="P5563" s="344">
        <v>16.54</v>
      </c>
      <c r="Q5563" s="360">
        <v>0</v>
      </c>
      <c r="R5563" s="344">
        <v>18.11</v>
      </c>
    </row>
    <row r="5564" spans="1:18">
      <c r="A5564" s="296">
        <v>5501902</v>
      </c>
      <c r="B5564" s="343" t="s">
        <v>5598</v>
      </c>
      <c r="C5564" s="296" t="s">
        <v>222</v>
      </c>
      <c r="D5564" s="344">
        <v>9.75</v>
      </c>
      <c r="E5564" s="360">
        <v>0</v>
      </c>
      <c r="F5564" s="344">
        <v>15.3</v>
      </c>
      <c r="G5564" s="360">
        <v>0</v>
      </c>
      <c r="H5564" s="344">
        <v>16.22</v>
      </c>
      <c r="I5564" s="360">
        <v>0</v>
      </c>
      <c r="J5564" s="344">
        <v>13.8</v>
      </c>
      <c r="K5564" s="360">
        <v>0</v>
      </c>
      <c r="L5564" s="344">
        <v>14.7</v>
      </c>
      <c r="M5564" s="360">
        <v>0</v>
      </c>
      <c r="N5564" s="344">
        <v>15.14</v>
      </c>
      <c r="O5564" s="360">
        <v>0</v>
      </c>
      <c r="P5564" s="344">
        <v>17.05</v>
      </c>
      <c r="Q5564" s="360">
        <v>0</v>
      </c>
      <c r="R5564" s="344">
        <v>18.649999999999999</v>
      </c>
    </row>
    <row r="5565" spans="1:18">
      <c r="A5565" s="296">
        <v>5502136</v>
      </c>
      <c r="B5565" s="343" t="s">
        <v>5599</v>
      </c>
      <c r="C5565" s="296" t="s">
        <v>222</v>
      </c>
      <c r="D5565" s="344">
        <v>6.08</v>
      </c>
      <c r="E5565" s="360">
        <v>0</v>
      </c>
      <c r="F5565" s="344">
        <v>15.17</v>
      </c>
      <c r="G5565" s="360">
        <v>0</v>
      </c>
      <c r="H5565" s="344">
        <v>15.99</v>
      </c>
      <c r="I5565" s="360">
        <v>0</v>
      </c>
      <c r="J5565" s="344">
        <v>13.65</v>
      </c>
      <c r="K5565" s="360">
        <v>0</v>
      </c>
      <c r="L5565" s="344">
        <v>14.2</v>
      </c>
      <c r="M5565" s="360">
        <v>0</v>
      </c>
      <c r="N5565" s="344">
        <v>14.91</v>
      </c>
      <c r="O5565" s="360">
        <v>0</v>
      </c>
      <c r="P5565" s="344">
        <v>17.010000000000002</v>
      </c>
      <c r="Q5565" s="360">
        <v>0</v>
      </c>
      <c r="R5565" s="344">
        <v>18.71</v>
      </c>
    </row>
    <row r="5566" spans="1:18">
      <c r="A5566" s="296">
        <v>5501928</v>
      </c>
      <c r="B5566" s="343" t="s">
        <v>5600</v>
      </c>
      <c r="C5566" s="296" t="s">
        <v>222</v>
      </c>
      <c r="D5566" s="344">
        <v>9.83</v>
      </c>
      <c r="E5566" s="360">
        <v>0</v>
      </c>
      <c r="F5566" s="344">
        <v>17.399999999999999</v>
      </c>
      <c r="G5566" s="360">
        <v>0</v>
      </c>
      <c r="H5566" s="344">
        <v>18.440000000000001</v>
      </c>
      <c r="I5566" s="360">
        <v>0</v>
      </c>
      <c r="J5566" s="344">
        <v>15.73</v>
      </c>
      <c r="K5566" s="360">
        <v>0</v>
      </c>
      <c r="L5566" s="344">
        <v>16.670000000000002</v>
      </c>
      <c r="M5566" s="360">
        <v>0</v>
      </c>
      <c r="N5566" s="344">
        <v>17.22</v>
      </c>
      <c r="O5566" s="360">
        <v>0</v>
      </c>
      <c r="P5566" s="344">
        <v>19.43</v>
      </c>
      <c r="Q5566" s="360">
        <v>0</v>
      </c>
      <c r="R5566" s="344">
        <v>21.26</v>
      </c>
    </row>
    <row r="5567" spans="1:18">
      <c r="A5567" s="296">
        <v>5502162</v>
      </c>
      <c r="B5567" s="343" t="s">
        <v>5601</v>
      </c>
      <c r="C5567" s="296" t="s">
        <v>222</v>
      </c>
      <c r="D5567" s="344">
        <v>6.16</v>
      </c>
      <c r="E5567" s="360">
        <v>0</v>
      </c>
      <c r="F5567" s="344">
        <v>17.940000000000001</v>
      </c>
      <c r="G5567" s="360">
        <v>0</v>
      </c>
      <c r="H5567" s="344">
        <v>19.03</v>
      </c>
      <c r="I5567" s="360">
        <v>0</v>
      </c>
      <c r="J5567" s="344">
        <v>16.239999999999998</v>
      </c>
      <c r="K5567" s="360">
        <v>0</v>
      </c>
      <c r="L5567" s="344">
        <v>17.27</v>
      </c>
      <c r="M5567" s="360">
        <v>0</v>
      </c>
      <c r="N5567" s="344">
        <v>17.79</v>
      </c>
      <c r="O5567" s="360">
        <v>0</v>
      </c>
      <c r="P5567" s="344">
        <v>20.03</v>
      </c>
      <c r="Q5567" s="360">
        <v>0</v>
      </c>
      <c r="R5567" s="344">
        <v>21.89</v>
      </c>
    </row>
    <row r="5568" spans="1:18">
      <c r="A5568" s="296">
        <v>5501877</v>
      </c>
      <c r="B5568" s="343" t="s">
        <v>5602</v>
      </c>
      <c r="C5568" s="296" t="s">
        <v>222</v>
      </c>
      <c r="D5568" s="344">
        <v>10.96</v>
      </c>
      <c r="E5568" s="360">
        <v>0</v>
      </c>
      <c r="F5568" s="344">
        <v>25.28</v>
      </c>
      <c r="G5568" s="360">
        <v>0</v>
      </c>
      <c r="H5568" s="344">
        <v>26.55</v>
      </c>
      <c r="I5568" s="360">
        <v>0</v>
      </c>
      <c r="J5568" s="344">
        <v>22.58</v>
      </c>
      <c r="K5568" s="360">
        <v>0</v>
      </c>
      <c r="L5568" s="344">
        <v>23.33</v>
      </c>
      <c r="M5568" s="360">
        <v>0</v>
      </c>
      <c r="N5568" s="344">
        <v>24.67</v>
      </c>
      <c r="O5568" s="360">
        <v>0</v>
      </c>
      <c r="P5568" s="344">
        <v>28.28</v>
      </c>
      <c r="Q5568" s="360">
        <v>0</v>
      </c>
      <c r="R5568" s="344">
        <v>31.24</v>
      </c>
    </row>
    <row r="5569" spans="1:18">
      <c r="A5569" s="296">
        <v>5502111</v>
      </c>
      <c r="B5569" s="343" t="s">
        <v>5603</v>
      </c>
      <c r="C5569" s="296" t="s">
        <v>222</v>
      </c>
      <c r="D5569" s="344">
        <v>6.91</v>
      </c>
      <c r="E5569" s="360">
        <v>0</v>
      </c>
      <c r="F5569" s="344">
        <v>27.85</v>
      </c>
      <c r="G5569" s="360">
        <v>0</v>
      </c>
      <c r="H5569" s="344">
        <v>29.38</v>
      </c>
      <c r="I5569" s="360">
        <v>0</v>
      </c>
      <c r="J5569" s="344">
        <v>24.98</v>
      </c>
      <c r="K5569" s="360">
        <v>0</v>
      </c>
      <c r="L5569" s="344">
        <v>26.2</v>
      </c>
      <c r="M5569" s="360">
        <v>0</v>
      </c>
      <c r="N5569" s="344">
        <v>27.36</v>
      </c>
      <c r="O5569" s="360">
        <v>0</v>
      </c>
      <c r="P5569" s="344">
        <v>31.1</v>
      </c>
      <c r="Q5569" s="360">
        <v>0</v>
      </c>
      <c r="R5569" s="344">
        <v>34.19</v>
      </c>
    </row>
    <row r="5570" spans="1:18">
      <c r="A5570" s="296">
        <v>5501903</v>
      </c>
      <c r="B5570" s="343" t="s">
        <v>5604</v>
      </c>
      <c r="C5570" s="296" t="s">
        <v>222</v>
      </c>
      <c r="D5570" s="344">
        <v>10.01</v>
      </c>
      <c r="E5570" s="360">
        <v>0</v>
      </c>
      <c r="F5570" s="344">
        <v>28.51</v>
      </c>
      <c r="G5570" s="360">
        <v>0</v>
      </c>
      <c r="H5570" s="344">
        <v>30.09</v>
      </c>
      <c r="I5570" s="360">
        <v>0</v>
      </c>
      <c r="J5570" s="344">
        <v>25.59</v>
      </c>
      <c r="K5570" s="360">
        <v>0</v>
      </c>
      <c r="L5570" s="344">
        <v>26.91</v>
      </c>
      <c r="M5570" s="360">
        <v>0</v>
      </c>
      <c r="N5570" s="344">
        <v>28.03</v>
      </c>
      <c r="O5570" s="360">
        <v>0</v>
      </c>
      <c r="P5570" s="344">
        <v>31.8</v>
      </c>
      <c r="Q5570" s="360">
        <v>0</v>
      </c>
      <c r="R5570" s="344">
        <v>34.94</v>
      </c>
    </row>
    <row r="5571" spans="1:18">
      <c r="A5571" s="296">
        <v>5502137</v>
      </c>
      <c r="B5571" s="343" t="s">
        <v>5605</v>
      </c>
      <c r="C5571" s="296" t="s">
        <v>222</v>
      </c>
      <c r="D5571" s="344">
        <v>6.31</v>
      </c>
      <c r="E5571" s="360">
        <v>0</v>
      </c>
      <c r="F5571" s="344">
        <v>32.380000000000003</v>
      </c>
      <c r="G5571" s="360">
        <v>0</v>
      </c>
      <c r="H5571" s="344">
        <v>33.99</v>
      </c>
      <c r="I5571" s="360">
        <v>0</v>
      </c>
      <c r="J5571" s="344">
        <v>28.92</v>
      </c>
      <c r="K5571" s="360">
        <v>0</v>
      </c>
      <c r="L5571" s="344">
        <v>29.84</v>
      </c>
      <c r="M5571" s="360">
        <v>0</v>
      </c>
      <c r="N5571" s="344">
        <v>31.59</v>
      </c>
      <c r="O5571" s="360">
        <v>0</v>
      </c>
      <c r="P5571" s="344">
        <v>36.229999999999997</v>
      </c>
      <c r="Q5571" s="360">
        <v>0</v>
      </c>
      <c r="R5571" s="344">
        <v>40.04</v>
      </c>
    </row>
    <row r="5572" spans="1:18">
      <c r="A5572" s="296">
        <v>5501929</v>
      </c>
      <c r="B5572" s="343" t="s">
        <v>5606</v>
      </c>
      <c r="C5572" s="296" t="s">
        <v>222</v>
      </c>
      <c r="D5572" s="344">
        <v>10.050000000000001</v>
      </c>
      <c r="E5572" s="360">
        <v>0</v>
      </c>
      <c r="F5572" s="344">
        <v>35.369999999999997</v>
      </c>
      <c r="G5572" s="360">
        <v>0</v>
      </c>
      <c r="H5572" s="344">
        <v>37.28</v>
      </c>
      <c r="I5572" s="360">
        <v>0</v>
      </c>
      <c r="J5572" s="344">
        <v>31.73</v>
      </c>
      <c r="K5572" s="360">
        <v>0</v>
      </c>
      <c r="L5572" s="344">
        <v>33.17</v>
      </c>
      <c r="M5572" s="360">
        <v>0</v>
      </c>
      <c r="N5572" s="344">
        <v>34.72</v>
      </c>
      <c r="O5572" s="360">
        <v>0</v>
      </c>
      <c r="P5572" s="344">
        <v>39.49</v>
      </c>
      <c r="Q5572" s="360">
        <v>0</v>
      </c>
      <c r="R5572" s="344">
        <v>43.48</v>
      </c>
    </row>
    <row r="5573" spans="1:18">
      <c r="A5573" s="296">
        <v>5502163</v>
      </c>
      <c r="B5573" s="343" t="s">
        <v>5607</v>
      </c>
      <c r="C5573" s="296" t="s">
        <v>222</v>
      </c>
      <c r="D5573" s="344">
        <v>6.35</v>
      </c>
      <c r="E5573" s="360">
        <v>0</v>
      </c>
      <c r="F5573" s="344">
        <v>34.119999999999997</v>
      </c>
      <c r="G5573" s="360">
        <v>0</v>
      </c>
      <c r="H5573" s="344">
        <v>35.93</v>
      </c>
      <c r="I5573" s="360">
        <v>0</v>
      </c>
      <c r="J5573" s="344">
        <v>30.73</v>
      </c>
      <c r="K5573" s="360">
        <v>0</v>
      </c>
      <c r="L5573" s="344">
        <v>31.74</v>
      </c>
      <c r="M5573" s="360">
        <v>0</v>
      </c>
      <c r="N5573" s="344">
        <v>33.49</v>
      </c>
      <c r="O5573" s="360">
        <v>0</v>
      </c>
      <c r="P5573" s="344">
        <v>38.340000000000003</v>
      </c>
      <c r="Q5573" s="360">
        <v>0</v>
      </c>
      <c r="R5573" s="344">
        <v>42.21</v>
      </c>
    </row>
    <row r="5574" spans="1:18">
      <c r="A5574" s="296">
        <v>5501875</v>
      </c>
      <c r="B5574" s="343" t="s">
        <v>5608</v>
      </c>
      <c r="C5574" s="296" t="s">
        <v>222</v>
      </c>
      <c r="D5574" s="344">
        <v>9.75</v>
      </c>
      <c r="E5574" s="360">
        <v>0</v>
      </c>
      <c r="F5574" s="344">
        <v>37.619999999999997</v>
      </c>
      <c r="G5574" s="360">
        <v>0</v>
      </c>
      <c r="H5574" s="344">
        <v>39.770000000000003</v>
      </c>
      <c r="I5574" s="360">
        <v>0</v>
      </c>
      <c r="J5574" s="344">
        <v>34</v>
      </c>
      <c r="K5574" s="360">
        <v>0</v>
      </c>
      <c r="L5574" s="344">
        <v>35.630000000000003</v>
      </c>
      <c r="M5574" s="360">
        <v>0</v>
      </c>
      <c r="N5574" s="344">
        <v>37.130000000000003</v>
      </c>
      <c r="O5574" s="360">
        <v>0</v>
      </c>
      <c r="P5574" s="344">
        <v>42.16</v>
      </c>
      <c r="Q5574" s="360">
        <v>0</v>
      </c>
      <c r="R5574" s="344">
        <v>46.22</v>
      </c>
    </row>
    <row r="5575" spans="1:18">
      <c r="A5575" s="296">
        <v>5502109</v>
      </c>
      <c r="B5575" s="343" t="s">
        <v>5609</v>
      </c>
      <c r="C5575" s="296" t="s">
        <v>222</v>
      </c>
      <c r="D5575" s="344">
        <v>6.08</v>
      </c>
      <c r="E5575" s="360">
        <v>0</v>
      </c>
      <c r="F5575" s="344">
        <v>45.99</v>
      </c>
      <c r="G5575" s="360">
        <v>0</v>
      </c>
      <c r="H5575" s="344">
        <v>48.37</v>
      </c>
      <c r="I5575" s="360">
        <v>0</v>
      </c>
      <c r="J5575" s="344">
        <v>41.36</v>
      </c>
      <c r="K5575" s="360">
        <v>0</v>
      </c>
      <c r="L5575" s="344">
        <v>42.62</v>
      </c>
      <c r="M5575" s="360">
        <v>0</v>
      </c>
      <c r="N5575" s="344">
        <v>45.04</v>
      </c>
      <c r="O5575" s="360">
        <v>0</v>
      </c>
      <c r="P5575" s="344">
        <v>51.68</v>
      </c>
      <c r="Q5575" s="360">
        <v>0</v>
      </c>
      <c r="R5575" s="344">
        <v>56.94</v>
      </c>
    </row>
    <row r="5576" spans="1:18">
      <c r="A5576" s="296">
        <v>5501901</v>
      </c>
      <c r="B5576" s="343" t="s">
        <v>5610</v>
      </c>
      <c r="C5576" s="296" t="s">
        <v>222</v>
      </c>
      <c r="D5576" s="344">
        <v>9.08</v>
      </c>
      <c r="E5576" s="360">
        <v>0</v>
      </c>
      <c r="F5576" s="344">
        <v>6.36</v>
      </c>
      <c r="G5576" s="360">
        <v>0</v>
      </c>
      <c r="H5576" s="344">
        <v>6.96</v>
      </c>
      <c r="I5576" s="360">
        <v>0</v>
      </c>
      <c r="J5576" s="344">
        <v>6.07</v>
      </c>
      <c r="K5576" s="360">
        <v>0</v>
      </c>
      <c r="L5576" s="344">
        <v>6.79</v>
      </c>
      <c r="M5576" s="360">
        <v>0</v>
      </c>
      <c r="N5576" s="344">
        <v>6.63</v>
      </c>
      <c r="O5576" s="360">
        <v>0</v>
      </c>
      <c r="P5576" s="344">
        <v>7.16</v>
      </c>
      <c r="Q5576" s="360">
        <v>0</v>
      </c>
      <c r="R5576" s="344">
        <v>7.58</v>
      </c>
    </row>
    <row r="5577" spans="1:18">
      <c r="A5577" s="296">
        <v>5502135</v>
      </c>
      <c r="B5577" s="343" t="s">
        <v>5611</v>
      </c>
      <c r="C5577" s="296" t="s">
        <v>222</v>
      </c>
      <c r="D5577" s="344">
        <v>5.37</v>
      </c>
      <c r="E5577" s="360">
        <v>0</v>
      </c>
      <c r="F5577" s="344">
        <v>6.88</v>
      </c>
      <c r="G5577" s="360">
        <v>0</v>
      </c>
      <c r="H5577" s="344">
        <v>7.53</v>
      </c>
      <c r="I5577" s="360">
        <v>0</v>
      </c>
      <c r="J5577" s="344">
        <v>6.54</v>
      </c>
      <c r="K5577" s="360">
        <v>0</v>
      </c>
      <c r="L5577" s="344">
        <v>7.35</v>
      </c>
      <c r="M5577" s="360">
        <v>0</v>
      </c>
      <c r="N5577" s="344">
        <v>7.16</v>
      </c>
      <c r="O5577" s="360">
        <v>0</v>
      </c>
      <c r="P5577" s="344">
        <v>7.72</v>
      </c>
      <c r="Q5577" s="360">
        <v>0</v>
      </c>
      <c r="R5577" s="344">
        <v>8.16</v>
      </c>
    </row>
    <row r="5578" spans="1:18">
      <c r="A5578" s="296">
        <v>5501927</v>
      </c>
      <c r="B5578" s="343" t="s">
        <v>5612</v>
      </c>
      <c r="C5578" s="296" t="s">
        <v>222</v>
      </c>
      <c r="D5578" s="344">
        <v>9.57</v>
      </c>
      <c r="E5578" s="360">
        <v>0</v>
      </c>
      <c r="F5578" s="344">
        <v>6.64</v>
      </c>
      <c r="G5578" s="360">
        <v>0</v>
      </c>
      <c r="H5578" s="344">
        <v>7.18</v>
      </c>
      <c r="I5578" s="360">
        <v>0</v>
      </c>
      <c r="J5578" s="344">
        <v>6.29</v>
      </c>
      <c r="K5578" s="360">
        <v>0</v>
      </c>
      <c r="L5578" s="344">
        <v>6.74</v>
      </c>
      <c r="M5578" s="360">
        <v>0</v>
      </c>
      <c r="N5578" s="344">
        <v>6.81</v>
      </c>
      <c r="O5578" s="360">
        <v>0</v>
      </c>
      <c r="P5578" s="344">
        <v>7.58</v>
      </c>
      <c r="Q5578" s="360">
        <v>0</v>
      </c>
      <c r="R5578" s="344">
        <v>8.11</v>
      </c>
    </row>
    <row r="5579" spans="1:18">
      <c r="A5579" s="296">
        <v>5502161</v>
      </c>
      <c r="B5579" s="343" t="s">
        <v>5613</v>
      </c>
      <c r="C5579" s="296" t="s">
        <v>222</v>
      </c>
      <c r="D5579" s="344">
        <v>5.46</v>
      </c>
      <c r="E5579" s="360">
        <v>0</v>
      </c>
      <c r="F5579" s="344">
        <v>9.0399999999999991</v>
      </c>
      <c r="G5579" s="360">
        <v>0</v>
      </c>
      <c r="H5579" s="344">
        <v>9.82</v>
      </c>
      <c r="I5579" s="360">
        <v>0</v>
      </c>
      <c r="J5579" s="344">
        <v>8.5500000000000007</v>
      </c>
      <c r="K5579" s="360">
        <v>0</v>
      </c>
      <c r="L5579" s="344">
        <v>9.41</v>
      </c>
      <c r="M5579" s="360">
        <v>0</v>
      </c>
      <c r="N5579" s="344">
        <v>9.32</v>
      </c>
      <c r="O5579" s="360">
        <v>0</v>
      </c>
      <c r="P5579" s="344">
        <v>10.199999999999999</v>
      </c>
      <c r="Q5579" s="360">
        <v>0</v>
      </c>
      <c r="R5579" s="344">
        <v>10.88</v>
      </c>
    </row>
    <row r="5580" spans="1:18">
      <c r="A5580" s="296">
        <v>5501878</v>
      </c>
      <c r="B5580" s="343" t="s">
        <v>5614</v>
      </c>
      <c r="C5580" s="296" t="s">
        <v>222</v>
      </c>
      <c r="D5580" s="344">
        <v>11.29</v>
      </c>
      <c r="E5580" s="360">
        <v>0</v>
      </c>
      <c r="F5580" s="344">
        <v>9.64</v>
      </c>
      <c r="G5580" s="360">
        <v>0</v>
      </c>
      <c r="H5580" s="344">
        <v>10.48</v>
      </c>
      <c r="I5580" s="360">
        <v>0</v>
      </c>
      <c r="J5580" s="344">
        <v>9.1</v>
      </c>
      <c r="K5580" s="360">
        <v>0</v>
      </c>
      <c r="L5580" s="344">
        <v>10.07</v>
      </c>
      <c r="M5580" s="360">
        <v>0</v>
      </c>
      <c r="N5580" s="344">
        <v>9.94</v>
      </c>
      <c r="O5580" s="360">
        <v>0</v>
      </c>
      <c r="P5580" s="344">
        <v>10.85</v>
      </c>
      <c r="Q5580" s="360">
        <v>0</v>
      </c>
      <c r="R5580" s="344">
        <v>11.57</v>
      </c>
    </row>
    <row r="5581" spans="1:18">
      <c r="A5581" s="296">
        <v>5502112</v>
      </c>
      <c r="B5581" s="343" t="s">
        <v>5615</v>
      </c>
      <c r="C5581" s="296" t="s">
        <v>222</v>
      </c>
      <c r="D5581" s="344">
        <v>7.63</v>
      </c>
      <c r="E5581" s="360">
        <v>0</v>
      </c>
      <c r="F5581" s="344">
        <v>9.6300000000000008</v>
      </c>
      <c r="G5581" s="360">
        <v>0</v>
      </c>
      <c r="H5581" s="344">
        <v>10.36</v>
      </c>
      <c r="I5581" s="360">
        <v>0</v>
      </c>
      <c r="J5581" s="344">
        <v>9.0399999999999991</v>
      </c>
      <c r="K5581" s="360">
        <v>0</v>
      </c>
      <c r="L5581" s="344">
        <v>9.6</v>
      </c>
      <c r="M5581" s="360">
        <v>0</v>
      </c>
      <c r="N5581" s="344">
        <v>9.7899999999999991</v>
      </c>
      <c r="O5581" s="360">
        <v>0</v>
      </c>
      <c r="P5581" s="344">
        <v>10.98</v>
      </c>
      <c r="Q5581" s="360">
        <v>0</v>
      </c>
      <c r="R5581" s="344">
        <v>11.83</v>
      </c>
    </row>
    <row r="5582" spans="1:18">
      <c r="A5582" s="296">
        <v>5501904</v>
      </c>
      <c r="B5582" s="343" t="s">
        <v>5616</v>
      </c>
      <c r="C5582" s="296" t="s">
        <v>222</v>
      </c>
      <c r="D5582" s="344">
        <v>10.199999999999999</v>
      </c>
      <c r="E5582" s="360">
        <v>0</v>
      </c>
      <c r="F5582" s="344">
        <v>12.44</v>
      </c>
      <c r="G5582" s="360">
        <v>0</v>
      </c>
      <c r="H5582" s="344">
        <v>13.43</v>
      </c>
      <c r="I5582" s="360">
        <v>0</v>
      </c>
      <c r="J5582" s="344">
        <v>11.66</v>
      </c>
      <c r="K5582" s="360">
        <v>0</v>
      </c>
      <c r="L5582" s="344">
        <v>12.71</v>
      </c>
      <c r="M5582" s="360">
        <v>0</v>
      </c>
      <c r="N5582" s="344">
        <v>12.71</v>
      </c>
      <c r="O5582" s="360">
        <v>0</v>
      </c>
      <c r="P5582" s="344">
        <v>14.03</v>
      </c>
      <c r="Q5582" s="360">
        <v>0</v>
      </c>
      <c r="R5582" s="344">
        <v>15.02</v>
      </c>
    </row>
    <row r="5583" spans="1:18">
      <c r="A5583" s="296">
        <v>5502138</v>
      </c>
      <c r="B5583" s="343" t="s">
        <v>5617</v>
      </c>
      <c r="C5583" s="296" t="s">
        <v>222</v>
      </c>
      <c r="D5583" s="344">
        <v>6.55</v>
      </c>
      <c r="E5583" s="360">
        <v>0</v>
      </c>
      <c r="F5583" s="344">
        <v>10.87</v>
      </c>
      <c r="G5583" s="360">
        <v>0</v>
      </c>
      <c r="H5583" s="344">
        <v>11.68</v>
      </c>
      <c r="I5583" s="360">
        <v>0</v>
      </c>
      <c r="J5583" s="344">
        <v>10.199999999999999</v>
      </c>
      <c r="K5583" s="360">
        <v>0</v>
      </c>
      <c r="L5583" s="344">
        <v>10.76</v>
      </c>
      <c r="M5583" s="360">
        <v>0</v>
      </c>
      <c r="N5583" s="344">
        <v>11.03</v>
      </c>
      <c r="O5583" s="360">
        <v>0</v>
      </c>
      <c r="P5583" s="344">
        <v>12.38</v>
      </c>
      <c r="Q5583" s="360">
        <v>0</v>
      </c>
      <c r="R5583" s="344">
        <v>13.36</v>
      </c>
    </row>
    <row r="5584" spans="1:18">
      <c r="A5584" s="296">
        <v>5501930</v>
      </c>
      <c r="B5584" s="343" t="s">
        <v>5618</v>
      </c>
      <c r="C5584" s="296" t="s">
        <v>222</v>
      </c>
      <c r="D5584" s="344">
        <v>10.24</v>
      </c>
      <c r="E5584" s="360">
        <v>0</v>
      </c>
      <c r="F5584" s="344">
        <v>13.73</v>
      </c>
      <c r="G5584" s="360">
        <v>0</v>
      </c>
      <c r="H5584" s="344">
        <v>14.82</v>
      </c>
      <c r="I5584" s="360">
        <v>0</v>
      </c>
      <c r="J5584" s="344">
        <v>12.87</v>
      </c>
      <c r="K5584" s="360">
        <v>0</v>
      </c>
      <c r="L5584" s="344">
        <v>13.94</v>
      </c>
      <c r="M5584" s="360">
        <v>0</v>
      </c>
      <c r="N5584" s="344">
        <v>14.02</v>
      </c>
      <c r="O5584" s="360">
        <v>0</v>
      </c>
      <c r="P5584" s="344">
        <v>15.5</v>
      </c>
      <c r="Q5584" s="360">
        <v>0</v>
      </c>
      <c r="R5584" s="344">
        <v>16.64</v>
      </c>
    </row>
    <row r="5585" spans="1:18">
      <c r="A5585" s="296">
        <v>5502164</v>
      </c>
      <c r="B5585" s="343" t="s">
        <v>5619</v>
      </c>
      <c r="C5585" s="296" t="s">
        <v>222</v>
      </c>
      <c r="D5585" s="344">
        <v>6.55</v>
      </c>
      <c r="E5585" s="360">
        <v>0</v>
      </c>
      <c r="F5585" s="344">
        <v>19.07</v>
      </c>
      <c r="G5585" s="360">
        <v>0</v>
      </c>
      <c r="H5585" s="344">
        <v>20.39</v>
      </c>
      <c r="I5585" s="360">
        <v>0</v>
      </c>
      <c r="J5585" s="344">
        <v>17.77</v>
      </c>
      <c r="K5585" s="360">
        <v>0</v>
      </c>
      <c r="L5585" s="344">
        <v>18.600000000000001</v>
      </c>
      <c r="M5585" s="360">
        <v>0</v>
      </c>
      <c r="N5585" s="344">
        <v>19.21</v>
      </c>
      <c r="O5585" s="360">
        <v>0</v>
      </c>
      <c r="P5585" s="344">
        <v>21.71</v>
      </c>
      <c r="Q5585" s="360">
        <v>0</v>
      </c>
      <c r="R5585" s="344">
        <v>23.53</v>
      </c>
    </row>
    <row r="5586" spans="1:18">
      <c r="A5586" s="296">
        <v>5501879</v>
      </c>
      <c r="B5586" s="343" t="s">
        <v>5620</v>
      </c>
      <c r="C5586" s="296" t="s">
        <v>222</v>
      </c>
      <c r="D5586" s="344">
        <v>11.62</v>
      </c>
      <c r="E5586" s="360">
        <v>0</v>
      </c>
      <c r="F5586" s="344">
        <v>20.46</v>
      </c>
      <c r="G5586" s="360">
        <v>0</v>
      </c>
      <c r="H5586" s="344">
        <v>21.5</v>
      </c>
      <c r="I5586" s="360">
        <v>0</v>
      </c>
      <c r="J5586" s="344">
        <v>18.309999999999999</v>
      </c>
      <c r="K5586" s="360">
        <v>0</v>
      </c>
      <c r="L5586" s="344">
        <v>18.97</v>
      </c>
      <c r="M5586" s="360">
        <v>0</v>
      </c>
      <c r="N5586" s="344">
        <v>20</v>
      </c>
      <c r="O5586" s="360">
        <v>0</v>
      </c>
      <c r="P5586" s="344">
        <v>22.91</v>
      </c>
      <c r="Q5586" s="360">
        <v>0</v>
      </c>
      <c r="R5586" s="344">
        <v>25.26</v>
      </c>
    </row>
    <row r="5587" spans="1:18">
      <c r="A5587" s="296">
        <v>5502113</v>
      </c>
      <c r="B5587" s="343" t="s">
        <v>5621</v>
      </c>
      <c r="C5587" s="296" t="s">
        <v>222</v>
      </c>
      <c r="D5587" s="344">
        <v>7.92</v>
      </c>
      <c r="E5587" s="360">
        <v>0</v>
      </c>
      <c r="F5587" s="344">
        <v>6.99</v>
      </c>
      <c r="G5587" s="360">
        <v>0</v>
      </c>
      <c r="H5587" s="344">
        <v>7.64</v>
      </c>
      <c r="I5587" s="360">
        <v>0</v>
      </c>
      <c r="J5587" s="344">
        <v>6.64</v>
      </c>
      <c r="K5587" s="360">
        <v>0</v>
      </c>
      <c r="L5587" s="344">
        <v>7.45</v>
      </c>
      <c r="M5587" s="360">
        <v>0</v>
      </c>
      <c r="N5587" s="344">
        <v>7.27</v>
      </c>
      <c r="O5587" s="360">
        <v>0</v>
      </c>
      <c r="P5587" s="344">
        <v>7.85</v>
      </c>
      <c r="Q5587" s="360">
        <v>0</v>
      </c>
      <c r="R5587" s="344">
        <v>8.3000000000000007</v>
      </c>
    </row>
    <row r="5588" spans="1:18">
      <c r="A5588" s="296">
        <v>5501905</v>
      </c>
      <c r="B5588" s="343" t="s">
        <v>5622</v>
      </c>
      <c r="C5588" s="296" t="s">
        <v>222</v>
      </c>
      <c r="D5588" s="344">
        <v>10.42</v>
      </c>
      <c r="E5588" s="360">
        <v>0</v>
      </c>
      <c r="F5588" s="344">
        <v>8</v>
      </c>
      <c r="G5588" s="360">
        <v>0</v>
      </c>
      <c r="H5588" s="344">
        <v>8.58</v>
      </c>
      <c r="I5588" s="360">
        <v>0</v>
      </c>
      <c r="J5588" s="344">
        <v>7.46</v>
      </c>
      <c r="K5588" s="360">
        <v>0</v>
      </c>
      <c r="L5588" s="344">
        <v>7.94</v>
      </c>
      <c r="M5588" s="360">
        <v>0</v>
      </c>
      <c r="N5588" s="344">
        <v>8.1</v>
      </c>
      <c r="O5588" s="360">
        <v>0</v>
      </c>
      <c r="P5588" s="344">
        <v>9.09</v>
      </c>
      <c r="Q5588" s="360">
        <v>0</v>
      </c>
      <c r="R5588" s="344">
        <v>9.7899999999999991</v>
      </c>
    </row>
    <row r="5589" spans="1:18">
      <c r="A5589" s="296">
        <v>5502139</v>
      </c>
      <c r="B5589" s="343" t="s">
        <v>5623</v>
      </c>
      <c r="C5589" s="296" t="s">
        <v>222</v>
      </c>
      <c r="D5589" s="344">
        <v>6.75</v>
      </c>
      <c r="E5589" s="360">
        <v>0</v>
      </c>
      <c r="F5589" s="344">
        <v>10.4</v>
      </c>
      <c r="G5589" s="360">
        <v>0</v>
      </c>
      <c r="H5589" s="344">
        <v>11.22</v>
      </c>
      <c r="I5589" s="360">
        <v>0</v>
      </c>
      <c r="J5589" s="344">
        <v>9.7200000000000006</v>
      </c>
      <c r="K5589" s="360">
        <v>0</v>
      </c>
      <c r="L5589" s="344">
        <v>10.61</v>
      </c>
      <c r="M5589" s="360">
        <v>0</v>
      </c>
      <c r="N5589" s="344">
        <v>10.61</v>
      </c>
      <c r="O5589" s="360">
        <v>0</v>
      </c>
      <c r="P5589" s="344">
        <v>11.71</v>
      </c>
      <c r="Q5589" s="360">
        <v>0</v>
      </c>
      <c r="R5589" s="344">
        <v>12.56</v>
      </c>
    </row>
    <row r="5590" spans="1:18">
      <c r="A5590" s="296">
        <v>5501931</v>
      </c>
      <c r="B5590" s="343" t="s">
        <v>5624</v>
      </c>
      <c r="C5590" s="296" t="s">
        <v>222</v>
      </c>
      <c r="D5590" s="344">
        <v>10.82</v>
      </c>
      <c r="E5590" s="360">
        <v>0</v>
      </c>
      <c r="F5590" s="344">
        <v>11</v>
      </c>
      <c r="G5590" s="360">
        <v>0</v>
      </c>
      <c r="H5590" s="344">
        <v>11.88</v>
      </c>
      <c r="I5590" s="360">
        <v>0</v>
      </c>
      <c r="J5590" s="344">
        <v>10.27</v>
      </c>
      <c r="K5590" s="360">
        <v>0</v>
      </c>
      <c r="L5590" s="344">
        <v>11.27</v>
      </c>
      <c r="M5590" s="360">
        <v>0</v>
      </c>
      <c r="N5590" s="344">
        <v>11.23</v>
      </c>
      <c r="O5590" s="360">
        <v>0</v>
      </c>
      <c r="P5590" s="344">
        <v>12.36</v>
      </c>
      <c r="Q5590" s="360">
        <v>0</v>
      </c>
      <c r="R5590" s="344">
        <v>13.25</v>
      </c>
    </row>
    <row r="5591" spans="1:18">
      <c r="A5591" s="296">
        <v>5502165</v>
      </c>
      <c r="B5591" s="343" t="s">
        <v>5625</v>
      </c>
      <c r="C5591" s="296" t="s">
        <v>222</v>
      </c>
      <c r="D5591" s="344">
        <v>6.75</v>
      </c>
      <c r="E5591" s="360">
        <v>0</v>
      </c>
      <c r="F5591" s="344">
        <v>5.31</v>
      </c>
      <c r="G5591" s="360">
        <v>0</v>
      </c>
      <c r="H5591" s="344">
        <v>5.84</v>
      </c>
      <c r="I5591" s="360">
        <v>0</v>
      </c>
      <c r="J5591" s="344">
        <v>5.08</v>
      </c>
      <c r="K5591" s="360">
        <v>0</v>
      </c>
      <c r="L5591" s="344">
        <v>5.76</v>
      </c>
      <c r="M5591" s="360">
        <v>0</v>
      </c>
      <c r="N5591" s="344">
        <v>5.56</v>
      </c>
      <c r="O5591" s="360">
        <v>0</v>
      </c>
      <c r="P5591" s="344">
        <v>5.98</v>
      </c>
      <c r="Q5591" s="360">
        <v>0</v>
      </c>
      <c r="R5591" s="344">
        <v>6.29</v>
      </c>
    </row>
    <row r="5592" spans="1:18">
      <c r="A5592" s="296">
        <v>5502825</v>
      </c>
      <c r="B5592" s="343" t="s">
        <v>5626</v>
      </c>
      <c r="C5592" s="296" t="s">
        <v>222</v>
      </c>
      <c r="D5592" s="344">
        <v>16.260000000000002</v>
      </c>
      <c r="E5592" s="360">
        <v>0</v>
      </c>
      <c r="F5592" s="344">
        <v>5.78</v>
      </c>
      <c r="G5592" s="360">
        <v>0</v>
      </c>
      <c r="H5592" s="344">
        <v>6.35</v>
      </c>
      <c r="I5592" s="360">
        <v>0</v>
      </c>
      <c r="J5592" s="344">
        <v>5.52</v>
      </c>
      <c r="K5592" s="360">
        <v>0</v>
      </c>
      <c r="L5592" s="344">
        <v>6.27</v>
      </c>
      <c r="M5592" s="360">
        <v>0</v>
      </c>
      <c r="N5592" s="344">
        <v>6.05</v>
      </c>
      <c r="O5592" s="360">
        <v>0</v>
      </c>
      <c r="P5592" s="344">
        <v>6.49</v>
      </c>
      <c r="Q5592" s="360">
        <v>0</v>
      </c>
      <c r="R5592" s="344">
        <v>6.83</v>
      </c>
    </row>
    <row r="5593" spans="1:18">
      <c r="A5593" s="296">
        <v>5502834</v>
      </c>
      <c r="B5593" s="343" t="s">
        <v>5627</v>
      </c>
      <c r="C5593" s="296" t="s">
        <v>222</v>
      </c>
      <c r="D5593" s="344">
        <v>12.28</v>
      </c>
      <c r="E5593" s="360">
        <v>0</v>
      </c>
      <c r="F5593" s="344">
        <v>4.01</v>
      </c>
      <c r="G5593" s="360">
        <v>0</v>
      </c>
      <c r="H5593" s="344">
        <v>4.42</v>
      </c>
      <c r="I5593" s="360">
        <v>0</v>
      </c>
      <c r="J5593" s="344">
        <v>3.94</v>
      </c>
      <c r="K5593" s="360">
        <v>0</v>
      </c>
      <c r="L5593" s="344">
        <v>4.32</v>
      </c>
      <c r="M5593" s="360">
        <v>0</v>
      </c>
      <c r="N5593" s="344">
        <v>4.26</v>
      </c>
      <c r="O5593" s="360">
        <v>0</v>
      </c>
      <c r="P5593" s="344">
        <v>4.6399999999999997</v>
      </c>
      <c r="Q5593" s="360">
        <v>0</v>
      </c>
      <c r="R5593" s="344">
        <v>4.8600000000000003</v>
      </c>
    </row>
    <row r="5594" spans="1:18">
      <c r="A5594" s="296">
        <v>5502826</v>
      </c>
      <c r="B5594" s="343" t="s">
        <v>5628</v>
      </c>
      <c r="C5594" s="296" t="s">
        <v>222</v>
      </c>
      <c r="D5594" s="344">
        <v>13.16</v>
      </c>
      <c r="E5594" s="360">
        <v>0</v>
      </c>
      <c r="F5594" s="344">
        <v>6.24</v>
      </c>
      <c r="G5594" s="360">
        <v>0</v>
      </c>
      <c r="H5594" s="344">
        <v>6.87</v>
      </c>
      <c r="I5594" s="360">
        <v>0</v>
      </c>
      <c r="J5594" s="344">
        <v>6.02</v>
      </c>
      <c r="K5594" s="360">
        <v>0</v>
      </c>
      <c r="L5594" s="344">
        <v>6.79</v>
      </c>
      <c r="M5594" s="360">
        <v>0</v>
      </c>
      <c r="N5594" s="344">
        <v>6.57</v>
      </c>
      <c r="O5594" s="360">
        <v>0</v>
      </c>
      <c r="P5594" s="344">
        <v>7.06</v>
      </c>
      <c r="Q5594" s="360">
        <v>0</v>
      </c>
      <c r="R5594" s="344">
        <v>7.41</v>
      </c>
    </row>
    <row r="5595" spans="1:18">
      <c r="A5595" s="296">
        <v>5502835</v>
      </c>
      <c r="B5595" s="343" t="s">
        <v>5629</v>
      </c>
      <c r="C5595" s="296" t="s">
        <v>222</v>
      </c>
      <c r="D5595" s="344">
        <v>9.57</v>
      </c>
      <c r="E5595" s="360">
        <v>0</v>
      </c>
      <c r="F5595" s="344">
        <v>6.78</v>
      </c>
      <c r="G5595" s="360">
        <v>0</v>
      </c>
      <c r="H5595" s="344">
        <v>7.46</v>
      </c>
      <c r="I5595" s="360">
        <v>0</v>
      </c>
      <c r="J5595" s="344">
        <v>6.53</v>
      </c>
      <c r="K5595" s="360">
        <v>0</v>
      </c>
      <c r="L5595" s="344">
        <v>7.39</v>
      </c>
      <c r="M5595" s="360">
        <v>0</v>
      </c>
      <c r="N5595" s="344">
        <v>7.14</v>
      </c>
      <c r="O5595" s="360">
        <v>0</v>
      </c>
      <c r="P5595" s="344">
        <v>7.66</v>
      </c>
      <c r="Q5595" s="360">
        <v>0</v>
      </c>
      <c r="R5595" s="344">
        <v>8.0399999999999991</v>
      </c>
    </row>
    <row r="5596" spans="1:18">
      <c r="A5596" s="296">
        <v>5502827</v>
      </c>
      <c r="B5596" s="343" t="s">
        <v>5630</v>
      </c>
      <c r="C5596" s="296" t="s">
        <v>222</v>
      </c>
      <c r="D5596" s="344">
        <v>13</v>
      </c>
      <c r="E5596" s="360">
        <v>0</v>
      </c>
      <c r="F5596" s="344">
        <v>6</v>
      </c>
      <c r="G5596" s="360">
        <v>0</v>
      </c>
      <c r="H5596" s="344">
        <v>6.56</v>
      </c>
      <c r="I5596" s="360">
        <v>0</v>
      </c>
      <c r="J5596" s="344">
        <v>5.8</v>
      </c>
      <c r="K5596" s="360">
        <v>0</v>
      </c>
      <c r="L5596" s="344">
        <v>6.26</v>
      </c>
      <c r="M5596" s="360">
        <v>0</v>
      </c>
      <c r="N5596" s="344">
        <v>6.26</v>
      </c>
      <c r="O5596" s="360">
        <v>0</v>
      </c>
      <c r="P5596" s="344">
        <v>6.89</v>
      </c>
      <c r="Q5596" s="360">
        <v>0</v>
      </c>
      <c r="R5596" s="344">
        <v>7.31</v>
      </c>
    </row>
    <row r="5597" spans="1:18">
      <c r="A5597" s="296">
        <v>5502836</v>
      </c>
      <c r="B5597" s="343" t="s">
        <v>5631</v>
      </c>
      <c r="C5597" s="296" t="s">
        <v>222</v>
      </c>
      <c r="D5597" s="344">
        <v>9.39</v>
      </c>
      <c r="E5597" s="360">
        <v>0</v>
      </c>
      <c r="F5597" s="344">
        <v>8.57</v>
      </c>
      <c r="G5597" s="360">
        <v>0</v>
      </c>
      <c r="H5597" s="344">
        <v>9.39</v>
      </c>
      <c r="I5597" s="360">
        <v>0</v>
      </c>
      <c r="J5597" s="344">
        <v>8.1999999999999993</v>
      </c>
      <c r="K5597" s="360">
        <v>0</v>
      </c>
      <c r="L5597" s="344">
        <v>9.1300000000000008</v>
      </c>
      <c r="M5597" s="360">
        <v>0</v>
      </c>
      <c r="N5597" s="344">
        <v>8.9499999999999993</v>
      </c>
      <c r="O5597" s="360">
        <v>0</v>
      </c>
      <c r="P5597" s="344">
        <v>9.7100000000000009</v>
      </c>
      <c r="Q5597" s="360">
        <v>0</v>
      </c>
      <c r="R5597" s="344">
        <v>10.26</v>
      </c>
    </row>
    <row r="5598" spans="1:18">
      <c r="A5598" s="296">
        <v>5502356</v>
      </c>
      <c r="B5598" s="343" t="s">
        <v>5632</v>
      </c>
      <c r="C5598" s="296" t="s">
        <v>222</v>
      </c>
      <c r="D5598" s="344">
        <v>18.71</v>
      </c>
      <c r="E5598" s="360">
        <v>0</v>
      </c>
      <c r="F5598" s="344">
        <v>9.23</v>
      </c>
      <c r="G5598" s="360">
        <v>0</v>
      </c>
      <c r="H5598" s="344">
        <v>10.1</v>
      </c>
      <c r="I5598" s="360">
        <v>0</v>
      </c>
      <c r="J5598" s="344">
        <v>8.81</v>
      </c>
      <c r="K5598" s="360">
        <v>0</v>
      </c>
      <c r="L5598" s="344">
        <v>9.84</v>
      </c>
      <c r="M5598" s="360">
        <v>0</v>
      </c>
      <c r="N5598" s="344">
        <v>9.6199999999999992</v>
      </c>
      <c r="O5598" s="360">
        <v>0</v>
      </c>
      <c r="P5598" s="344">
        <v>10.41</v>
      </c>
      <c r="Q5598" s="360">
        <v>0</v>
      </c>
      <c r="R5598" s="344">
        <v>11.01</v>
      </c>
    </row>
    <row r="5599" spans="1:18">
      <c r="A5599" s="296">
        <v>5502590</v>
      </c>
      <c r="B5599" s="343" t="s">
        <v>5633</v>
      </c>
      <c r="C5599" s="296" t="s">
        <v>222</v>
      </c>
      <c r="D5599" s="344">
        <v>11.08</v>
      </c>
      <c r="E5599" s="360">
        <v>0</v>
      </c>
      <c r="F5599" s="344">
        <v>9.09</v>
      </c>
      <c r="G5599" s="360">
        <v>0</v>
      </c>
      <c r="H5599" s="344">
        <v>9.82</v>
      </c>
      <c r="I5599" s="360">
        <v>0</v>
      </c>
      <c r="J5599" s="344">
        <v>8.6300000000000008</v>
      </c>
      <c r="K5599" s="360">
        <v>0</v>
      </c>
      <c r="L5599" s="344">
        <v>9.2100000000000009</v>
      </c>
      <c r="M5599" s="360">
        <v>0</v>
      </c>
      <c r="N5599" s="344">
        <v>9.33</v>
      </c>
      <c r="O5599" s="360">
        <v>0</v>
      </c>
      <c r="P5599" s="344">
        <v>10.39</v>
      </c>
      <c r="Q5599" s="360">
        <v>0</v>
      </c>
      <c r="R5599" s="344">
        <v>11.12</v>
      </c>
    </row>
    <row r="5600" spans="1:18">
      <c r="A5600" s="296">
        <v>5502382</v>
      </c>
      <c r="B5600" s="343" t="s">
        <v>5634</v>
      </c>
      <c r="C5600" s="296" t="s">
        <v>222</v>
      </c>
      <c r="D5600" s="344">
        <v>17.22</v>
      </c>
      <c r="E5600" s="360">
        <v>0</v>
      </c>
      <c r="F5600" s="344">
        <v>12.08</v>
      </c>
      <c r="G5600" s="360">
        <v>0</v>
      </c>
      <c r="H5600" s="344">
        <v>13.11</v>
      </c>
      <c r="I5600" s="360">
        <v>0</v>
      </c>
      <c r="J5600" s="344">
        <v>11.44</v>
      </c>
      <c r="K5600" s="360">
        <v>0</v>
      </c>
      <c r="L5600" s="344">
        <v>12.54</v>
      </c>
      <c r="M5600" s="360">
        <v>0</v>
      </c>
      <c r="N5600" s="344">
        <v>12.46</v>
      </c>
      <c r="O5600" s="360">
        <v>0</v>
      </c>
      <c r="P5600" s="344">
        <v>13.65</v>
      </c>
      <c r="Q5600" s="360">
        <v>0</v>
      </c>
      <c r="R5600" s="344">
        <v>14.56</v>
      </c>
    </row>
    <row r="5601" spans="1:18">
      <c r="A5601" s="296">
        <v>5502616</v>
      </c>
      <c r="B5601" s="343" t="s">
        <v>5635</v>
      </c>
      <c r="C5601" s="296" t="s">
        <v>222</v>
      </c>
      <c r="D5601" s="344">
        <v>9.4499999999999993</v>
      </c>
      <c r="E5601" s="360">
        <v>0</v>
      </c>
      <c r="F5601" s="344">
        <v>10.7</v>
      </c>
      <c r="G5601" s="360">
        <v>0</v>
      </c>
      <c r="H5601" s="344">
        <v>11.63</v>
      </c>
      <c r="I5601" s="360">
        <v>0</v>
      </c>
      <c r="J5601" s="344">
        <v>10.33</v>
      </c>
      <c r="K5601" s="360">
        <v>0</v>
      </c>
      <c r="L5601" s="344">
        <v>11</v>
      </c>
      <c r="M5601" s="360">
        <v>0</v>
      </c>
      <c r="N5601" s="344">
        <v>11.11</v>
      </c>
      <c r="O5601" s="360">
        <v>0</v>
      </c>
      <c r="P5601" s="344">
        <v>12.35</v>
      </c>
      <c r="Q5601" s="360">
        <v>0</v>
      </c>
      <c r="R5601" s="344">
        <v>13.13</v>
      </c>
    </row>
    <row r="5602" spans="1:18">
      <c r="A5602" s="296">
        <v>5502408</v>
      </c>
      <c r="B5602" s="343" t="s">
        <v>5636</v>
      </c>
      <c r="C5602" s="296" t="s">
        <v>222</v>
      </c>
      <c r="D5602" s="344">
        <v>17.22</v>
      </c>
      <c r="E5602" s="360">
        <v>0</v>
      </c>
      <c r="F5602" s="344">
        <v>14.2</v>
      </c>
      <c r="G5602" s="360">
        <v>0</v>
      </c>
      <c r="H5602" s="344">
        <v>15.47</v>
      </c>
      <c r="I5602" s="360">
        <v>0</v>
      </c>
      <c r="J5602" s="344">
        <v>13.6</v>
      </c>
      <c r="K5602" s="360">
        <v>0</v>
      </c>
      <c r="L5602" s="344">
        <v>14.89</v>
      </c>
      <c r="M5602" s="360">
        <v>0</v>
      </c>
      <c r="N5602" s="344">
        <v>14.75</v>
      </c>
      <c r="O5602" s="360">
        <v>0</v>
      </c>
      <c r="P5602" s="344">
        <v>16.170000000000002</v>
      </c>
      <c r="Q5602" s="360">
        <v>0</v>
      </c>
      <c r="R5602" s="344">
        <v>17.14</v>
      </c>
    </row>
    <row r="5603" spans="1:18">
      <c r="A5603" s="296">
        <v>5502642</v>
      </c>
      <c r="B5603" s="343" t="s">
        <v>5637</v>
      </c>
      <c r="C5603" s="296" t="s">
        <v>222</v>
      </c>
      <c r="D5603" s="344">
        <v>9.4</v>
      </c>
      <c r="E5603" s="360">
        <v>0</v>
      </c>
      <c r="F5603" s="344">
        <v>20.92</v>
      </c>
      <c r="G5603" s="360">
        <v>0</v>
      </c>
      <c r="H5603" s="344">
        <v>22.37</v>
      </c>
      <c r="I5603" s="360">
        <v>0</v>
      </c>
      <c r="J5603" s="344">
        <v>19.53</v>
      </c>
      <c r="K5603" s="360">
        <v>0</v>
      </c>
      <c r="L5603" s="344">
        <v>20.420000000000002</v>
      </c>
      <c r="M5603" s="360">
        <v>0</v>
      </c>
      <c r="N5603" s="344">
        <v>21.1</v>
      </c>
      <c r="O5603" s="360">
        <v>0</v>
      </c>
      <c r="P5603" s="344">
        <v>23.86</v>
      </c>
      <c r="Q5603" s="360">
        <v>0</v>
      </c>
      <c r="R5603" s="344">
        <v>25.82</v>
      </c>
    </row>
    <row r="5604" spans="1:18">
      <c r="A5604" s="296">
        <v>5502357</v>
      </c>
      <c r="B5604" s="343" t="s">
        <v>5638</v>
      </c>
      <c r="C5604" s="296" t="s">
        <v>222</v>
      </c>
      <c r="D5604" s="344">
        <v>19.03</v>
      </c>
      <c r="E5604" s="360">
        <v>0</v>
      </c>
      <c r="F5604" s="344">
        <v>29.49</v>
      </c>
      <c r="G5604" s="360">
        <v>0</v>
      </c>
      <c r="H5604" s="344">
        <v>31.51</v>
      </c>
      <c r="I5604" s="360">
        <v>0</v>
      </c>
      <c r="J5604" s="344">
        <v>27.57</v>
      </c>
      <c r="K5604" s="360">
        <v>0</v>
      </c>
      <c r="L5604" s="344">
        <v>28.62</v>
      </c>
      <c r="M5604" s="360">
        <v>0</v>
      </c>
      <c r="N5604" s="344">
        <v>29.72</v>
      </c>
      <c r="O5604" s="360">
        <v>0</v>
      </c>
      <c r="P5604" s="344">
        <v>33.729999999999997</v>
      </c>
      <c r="Q5604" s="360">
        <v>0</v>
      </c>
      <c r="R5604" s="344">
        <v>36.520000000000003</v>
      </c>
    </row>
    <row r="5605" spans="1:18">
      <c r="A5605" s="296">
        <v>5502591</v>
      </c>
      <c r="B5605" s="343" t="s">
        <v>5639</v>
      </c>
      <c r="C5605" s="296" t="s">
        <v>222</v>
      </c>
      <c r="D5605" s="344">
        <v>11.42</v>
      </c>
      <c r="E5605" s="360">
        <v>0</v>
      </c>
      <c r="F5605" s="344">
        <v>54.92</v>
      </c>
      <c r="G5605" s="360">
        <v>0</v>
      </c>
      <c r="H5605" s="344">
        <v>58.07</v>
      </c>
      <c r="I5605" s="360">
        <v>0</v>
      </c>
      <c r="J5605" s="344">
        <v>50.13</v>
      </c>
      <c r="K5605" s="360">
        <v>0</v>
      </c>
      <c r="L5605" s="344">
        <v>51.6</v>
      </c>
      <c r="M5605" s="360">
        <v>0</v>
      </c>
      <c r="N5605" s="344">
        <v>54.33</v>
      </c>
      <c r="O5605" s="360">
        <v>0</v>
      </c>
      <c r="P5605" s="344">
        <v>62.2</v>
      </c>
      <c r="Q5605" s="360">
        <v>0</v>
      </c>
      <c r="R5605" s="344">
        <v>68.14</v>
      </c>
    </row>
    <row r="5606" spans="1:18">
      <c r="A5606" s="296">
        <v>5502383</v>
      </c>
      <c r="B5606" s="343" t="s">
        <v>5640</v>
      </c>
      <c r="C5606" s="296" t="s">
        <v>222</v>
      </c>
      <c r="D5606" s="344">
        <v>17.43</v>
      </c>
      <c r="E5606" s="360">
        <v>0</v>
      </c>
      <c r="F5606" s="344">
        <v>16.649999999999999</v>
      </c>
      <c r="G5606" s="360">
        <v>0</v>
      </c>
      <c r="H5606" s="344">
        <v>17.899999999999999</v>
      </c>
      <c r="I5606" s="360">
        <v>0</v>
      </c>
      <c r="J5606" s="344">
        <v>15.6</v>
      </c>
      <c r="K5606" s="360">
        <v>0</v>
      </c>
      <c r="L5606" s="344">
        <v>16.649999999999999</v>
      </c>
      <c r="M5606" s="360">
        <v>0</v>
      </c>
      <c r="N5606" s="344">
        <v>16.93</v>
      </c>
      <c r="O5606" s="360">
        <v>0</v>
      </c>
      <c r="P5606" s="344">
        <v>18.89</v>
      </c>
      <c r="Q5606" s="360">
        <v>0</v>
      </c>
      <c r="R5606" s="344">
        <v>20.32</v>
      </c>
    </row>
    <row r="5607" spans="1:18">
      <c r="A5607" s="296">
        <v>5502617</v>
      </c>
      <c r="B5607" s="343" t="s">
        <v>5641</v>
      </c>
      <c r="C5607" s="296" t="s">
        <v>222</v>
      </c>
      <c r="D5607" s="344">
        <v>9.6</v>
      </c>
      <c r="E5607" s="360">
        <v>0</v>
      </c>
      <c r="F5607" s="344">
        <v>20.88</v>
      </c>
      <c r="G5607" s="360">
        <v>0</v>
      </c>
      <c r="H5607" s="344">
        <v>22.54</v>
      </c>
      <c r="I5607" s="360">
        <v>0</v>
      </c>
      <c r="J5607" s="344">
        <v>19.54</v>
      </c>
      <c r="K5607" s="360">
        <v>0</v>
      </c>
      <c r="L5607" s="344">
        <v>21.35</v>
      </c>
      <c r="M5607" s="360">
        <v>0</v>
      </c>
      <c r="N5607" s="344">
        <v>21.35</v>
      </c>
      <c r="O5607" s="360">
        <v>0</v>
      </c>
      <c r="P5607" s="344">
        <v>23.5</v>
      </c>
      <c r="Q5607" s="360">
        <v>0</v>
      </c>
      <c r="R5607" s="344">
        <v>25.16</v>
      </c>
    </row>
    <row r="5608" spans="1:18">
      <c r="A5608" s="296">
        <v>5502409</v>
      </c>
      <c r="B5608" s="343" t="s">
        <v>5642</v>
      </c>
      <c r="C5608" s="296" t="s">
        <v>222</v>
      </c>
      <c r="D5608" s="344">
        <v>17.38</v>
      </c>
      <c r="E5608" s="360">
        <v>0</v>
      </c>
      <c r="F5608" s="344">
        <v>24.03</v>
      </c>
      <c r="G5608" s="360">
        <v>0</v>
      </c>
      <c r="H5608" s="344">
        <v>25.67</v>
      </c>
      <c r="I5608" s="360">
        <v>0</v>
      </c>
      <c r="J5608" s="344">
        <v>22.24</v>
      </c>
      <c r="K5608" s="360">
        <v>0</v>
      </c>
      <c r="L5608" s="344">
        <v>23.54</v>
      </c>
      <c r="M5608" s="360">
        <v>0</v>
      </c>
      <c r="N5608" s="344">
        <v>24.17</v>
      </c>
      <c r="O5608" s="360">
        <v>0</v>
      </c>
      <c r="P5608" s="344">
        <v>27.17</v>
      </c>
      <c r="Q5608" s="360">
        <v>0</v>
      </c>
      <c r="R5608" s="344">
        <v>29.44</v>
      </c>
    </row>
    <row r="5609" spans="1:18">
      <c r="A5609" s="296">
        <v>5502643</v>
      </c>
      <c r="B5609" s="343" t="s">
        <v>5643</v>
      </c>
      <c r="C5609" s="296" t="s">
        <v>222</v>
      </c>
      <c r="D5609" s="344">
        <v>9.6</v>
      </c>
      <c r="E5609" s="360">
        <v>0</v>
      </c>
      <c r="F5609" s="344">
        <v>30.07</v>
      </c>
      <c r="G5609" s="360">
        <v>0</v>
      </c>
      <c r="H5609" s="344">
        <v>32.32</v>
      </c>
      <c r="I5609" s="360">
        <v>0</v>
      </c>
      <c r="J5609" s="344">
        <v>27.88</v>
      </c>
      <c r="K5609" s="360">
        <v>0</v>
      </c>
      <c r="L5609" s="344">
        <v>30.26</v>
      </c>
      <c r="M5609" s="360">
        <v>0</v>
      </c>
      <c r="N5609" s="344">
        <v>30.48</v>
      </c>
      <c r="O5609" s="360">
        <v>0</v>
      </c>
      <c r="P5609" s="344">
        <v>33.75</v>
      </c>
      <c r="Q5609" s="360">
        <v>0</v>
      </c>
      <c r="R5609" s="344">
        <v>36.36</v>
      </c>
    </row>
    <row r="5610" spans="1:18">
      <c r="A5610" s="296">
        <v>5502358</v>
      </c>
      <c r="B5610" s="343" t="s">
        <v>5644</v>
      </c>
      <c r="C5610" s="296" t="s">
        <v>222</v>
      </c>
      <c r="D5610" s="344">
        <v>19.34</v>
      </c>
      <c r="E5610" s="360">
        <v>0</v>
      </c>
      <c r="F5610" s="344">
        <v>56.69</v>
      </c>
      <c r="G5610" s="360">
        <v>0</v>
      </c>
      <c r="H5610" s="344">
        <v>60.02</v>
      </c>
      <c r="I5610" s="360">
        <v>0</v>
      </c>
      <c r="J5610" s="344">
        <v>51.68</v>
      </c>
      <c r="K5610" s="360">
        <v>0</v>
      </c>
      <c r="L5610" s="344">
        <v>53.81</v>
      </c>
      <c r="M5610" s="360">
        <v>0</v>
      </c>
      <c r="N5610" s="344">
        <v>56.19</v>
      </c>
      <c r="O5610" s="360">
        <v>0</v>
      </c>
      <c r="P5610" s="344">
        <v>63.92</v>
      </c>
      <c r="Q5610" s="360">
        <v>0</v>
      </c>
      <c r="R5610" s="344">
        <v>69.91</v>
      </c>
    </row>
    <row r="5611" spans="1:18">
      <c r="A5611" s="296">
        <v>5502592</v>
      </c>
      <c r="B5611" s="343" t="s">
        <v>5645</v>
      </c>
      <c r="C5611" s="296" t="s">
        <v>222</v>
      </c>
      <c r="D5611" s="344">
        <v>11.69</v>
      </c>
      <c r="E5611" s="360">
        <v>0</v>
      </c>
      <c r="F5611" s="344">
        <v>113.64</v>
      </c>
      <c r="G5611" s="360">
        <v>0</v>
      </c>
      <c r="H5611" s="344">
        <v>119.37</v>
      </c>
      <c r="I5611" s="360">
        <v>0</v>
      </c>
      <c r="J5611" s="344">
        <v>101.85</v>
      </c>
      <c r="K5611" s="360">
        <v>0</v>
      </c>
      <c r="L5611" s="344">
        <v>104.96</v>
      </c>
      <c r="M5611" s="360">
        <v>0</v>
      </c>
      <c r="N5611" s="344">
        <v>111.06</v>
      </c>
      <c r="O5611" s="360">
        <v>0</v>
      </c>
      <c r="P5611" s="344">
        <v>127.45</v>
      </c>
      <c r="Q5611" s="360">
        <v>0</v>
      </c>
      <c r="R5611" s="344">
        <v>140.63999999999999</v>
      </c>
    </row>
    <row r="5612" spans="1:18">
      <c r="A5612" s="296">
        <v>5502384</v>
      </c>
      <c r="B5612" s="343" t="s">
        <v>5646</v>
      </c>
      <c r="C5612" s="296" t="s">
        <v>222</v>
      </c>
      <c r="D5612" s="344">
        <v>17.63</v>
      </c>
      <c r="E5612" s="360">
        <v>0</v>
      </c>
      <c r="F5612" s="344">
        <v>9.85</v>
      </c>
      <c r="G5612" s="360">
        <v>0</v>
      </c>
      <c r="H5612" s="344">
        <v>10.82</v>
      </c>
      <c r="I5612" s="360">
        <v>0</v>
      </c>
      <c r="J5612" s="344">
        <v>9.3800000000000008</v>
      </c>
      <c r="K5612" s="360">
        <v>0</v>
      </c>
      <c r="L5612" s="344">
        <v>10.76</v>
      </c>
      <c r="M5612" s="360">
        <v>0</v>
      </c>
      <c r="N5612" s="344">
        <v>10.33</v>
      </c>
      <c r="O5612" s="360">
        <v>0</v>
      </c>
      <c r="P5612" s="344">
        <v>11.02</v>
      </c>
      <c r="Q5612" s="360">
        <v>0</v>
      </c>
      <c r="R5612" s="344">
        <v>11.58</v>
      </c>
    </row>
    <row r="5613" spans="1:18">
      <c r="A5613" s="296">
        <v>5502618</v>
      </c>
      <c r="B5613" s="343" t="s">
        <v>5647</v>
      </c>
      <c r="C5613" s="296" t="s">
        <v>222</v>
      </c>
      <c r="D5613" s="344">
        <v>10.53</v>
      </c>
      <c r="E5613" s="360">
        <v>0</v>
      </c>
      <c r="F5613" s="344">
        <v>10.79</v>
      </c>
      <c r="G5613" s="360">
        <v>0</v>
      </c>
      <c r="H5613" s="344">
        <v>11.85</v>
      </c>
      <c r="I5613" s="360">
        <v>0</v>
      </c>
      <c r="J5613" s="344">
        <v>10.26</v>
      </c>
      <c r="K5613" s="360">
        <v>0</v>
      </c>
      <c r="L5613" s="344">
        <v>11.79</v>
      </c>
      <c r="M5613" s="360">
        <v>0</v>
      </c>
      <c r="N5613" s="344">
        <v>11.31</v>
      </c>
      <c r="O5613" s="360">
        <v>0</v>
      </c>
      <c r="P5613" s="344">
        <v>12.04</v>
      </c>
      <c r="Q5613" s="360">
        <v>0</v>
      </c>
      <c r="R5613" s="344">
        <v>12.66</v>
      </c>
    </row>
    <row r="5614" spans="1:18">
      <c r="A5614" s="296">
        <v>5502410</v>
      </c>
      <c r="B5614" s="343" t="s">
        <v>5648</v>
      </c>
      <c r="C5614" s="296" t="s">
        <v>222</v>
      </c>
      <c r="D5614" s="344">
        <v>17.579999999999998</v>
      </c>
      <c r="E5614" s="360">
        <v>0</v>
      </c>
      <c r="F5614" s="344">
        <v>7.18</v>
      </c>
      <c r="G5614" s="360">
        <v>0</v>
      </c>
      <c r="H5614" s="344">
        <v>7.91</v>
      </c>
      <c r="I5614" s="360">
        <v>0</v>
      </c>
      <c r="J5614" s="344">
        <v>6.98</v>
      </c>
      <c r="K5614" s="360">
        <v>0</v>
      </c>
      <c r="L5614" s="344">
        <v>7.76</v>
      </c>
      <c r="M5614" s="360">
        <v>0</v>
      </c>
      <c r="N5614" s="344">
        <v>7.58</v>
      </c>
      <c r="O5614" s="360">
        <v>0</v>
      </c>
      <c r="P5614" s="344">
        <v>8.23</v>
      </c>
      <c r="Q5614" s="360">
        <v>0</v>
      </c>
      <c r="R5614" s="344">
        <v>8.6199999999999992</v>
      </c>
    </row>
    <row r="5615" spans="1:18">
      <c r="A5615" s="296">
        <v>5502644</v>
      </c>
      <c r="B5615" s="343" t="s">
        <v>5649</v>
      </c>
      <c r="C5615" s="296" t="s">
        <v>222</v>
      </c>
      <c r="D5615" s="344">
        <v>10.46</v>
      </c>
      <c r="E5615" s="360">
        <v>0</v>
      </c>
      <c r="F5615" s="344">
        <v>11.62</v>
      </c>
      <c r="G5615" s="360">
        <v>0</v>
      </c>
      <c r="H5615" s="344">
        <v>12.79</v>
      </c>
      <c r="I5615" s="360">
        <v>0</v>
      </c>
      <c r="J5615" s="344">
        <v>11.13</v>
      </c>
      <c r="K5615" s="360">
        <v>0</v>
      </c>
      <c r="L5615" s="344">
        <v>12.69</v>
      </c>
      <c r="M5615" s="360">
        <v>0</v>
      </c>
      <c r="N5615" s="344">
        <v>12.2</v>
      </c>
      <c r="O5615" s="360">
        <v>0</v>
      </c>
      <c r="P5615" s="344">
        <v>13.05</v>
      </c>
      <c r="Q5615" s="360">
        <v>0</v>
      </c>
      <c r="R5615" s="344">
        <v>13.72</v>
      </c>
    </row>
    <row r="5616" spans="1:18">
      <c r="A5616" s="296">
        <v>5502359</v>
      </c>
      <c r="B5616" s="343" t="s">
        <v>5650</v>
      </c>
      <c r="C5616" s="296" t="s">
        <v>222</v>
      </c>
      <c r="D5616" s="344">
        <v>19.66</v>
      </c>
      <c r="E5616" s="360">
        <v>0</v>
      </c>
      <c r="F5616" s="344">
        <v>12.7</v>
      </c>
      <c r="G5616" s="360">
        <v>0</v>
      </c>
      <c r="H5616" s="344">
        <v>13.97</v>
      </c>
      <c r="I5616" s="360">
        <v>0</v>
      </c>
      <c r="J5616" s="344">
        <v>12.14</v>
      </c>
      <c r="K5616" s="360">
        <v>0</v>
      </c>
      <c r="L5616" s="344">
        <v>13.89</v>
      </c>
      <c r="M5616" s="360">
        <v>0</v>
      </c>
      <c r="N5616" s="344">
        <v>13.34</v>
      </c>
      <c r="O5616" s="360">
        <v>0</v>
      </c>
      <c r="P5616" s="344">
        <v>14.24</v>
      </c>
      <c r="Q5616" s="360">
        <v>0</v>
      </c>
      <c r="R5616" s="344">
        <v>14.96</v>
      </c>
    </row>
    <row r="5617" spans="1:18">
      <c r="A5617" s="296">
        <v>5502593</v>
      </c>
      <c r="B5617" s="343" t="s">
        <v>5651</v>
      </c>
      <c r="C5617" s="296" t="s">
        <v>222</v>
      </c>
      <c r="D5617" s="344">
        <v>12.03</v>
      </c>
      <c r="E5617" s="360">
        <v>0</v>
      </c>
      <c r="F5617" s="344">
        <v>11.21</v>
      </c>
      <c r="G5617" s="360">
        <v>0</v>
      </c>
      <c r="H5617" s="344">
        <v>12.2</v>
      </c>
      <c r="I5617" s="360">
        <v>0</v>
      </c>
      <c r="J5617" s="344">
        <v>10.73</v>
      </c>
      <c r="K5617" s="360">
        <v>0</v>
      </c>
      <c r="L5617" s="344">
        <v>11.67</v>
      </c>
      <c r="M5617" s="360">
        <v>0</v>
      </c>
      <c r="N5617" s="344">
        <v>11.61</v>
      </c>
      <c r="O5617" s="360">
        <v>0</v>
      </c>
      <c r="P5617" s="344">
        <v>12.77</v>
      </c>
      <c r="Q5617" s="360">
        <v>0</v>
      </c>
      <c r="R5617" s="344">
        <v>13.56</v>
      </c>
    </row>
    <row r="5618" spans="1:18">
      <c r="A5618" s="296">
        <v>5502385</v>
      </c>
      <c r="B5618" s="343" t="s">
        <v>5652</v>
      </c>
      <c r="C5618" s="296" t="s">
        <v>222</v>
      </c>
      <c r="D5618" s="344">
        <v>17.829999999999998</v>
      </c>
      <c r="E5618" s="360">
        <v>0</v>
      </c>
      <c r="F5618" s="344">
        <v>16.34</v>
      </c>
      <c r="G5618" s="360">
        <v>0</v>
      </c>
      <c r="H5618" s="344">
        <v>17.84</v>
      </c>
      <c r="I5618" s="360">
        <v>0</v>
      </c>
      <c r="J5618" s="344">
        <v>15.52</v>
      </c>
      <c r="K5618" s="360">
        <v>0</v>
      </c>
      <c r="L5618" s="344">
        <v>17.38</v>
      </c>
      <c r="M5618" s="360">
        <v>0</v>
      </c>
      <c r="N5618" s="344">
        <v>16.97</v>
      </c>
      <c r="O5618" s="360">
        <v>0</v>
      </c>
      <c r="P5618" s="344">
        <v>18.36</v>
      </c>
      <c r="Q5618" s="360">
        <v>0</v>
      </c>
      <c r="R5618" s="344">
        <v>19.45</v>
      </c>
    </row>
    <row r="5619" spans="1:18">
      <c r="A5619" s="296">
        <v>5502619</v>
      </c>
      <c r="B5619" s="343" t="s">
        <v>5653</v>
      </c>
      <c r="C5619" s="296" t="s">
        <v>222</v>
      </c>
      <c r="D5619" s="344">
        <v>10.74</v>
      </c>
      <c r="E5619" s="360">
        <v>0</v>
      </c>
      <c r="F5619" s="344">
        <v>17.63</v>
      </c>
      <c r="G5619" s="360">
        <v>0</v>
      </c>
      <c r="H5619" s="344">
        <v>19.27</v>
      </c>
      <c r="I5619" s="360">
        <v>0</v>
      </c>
      <c r="J5619" s="344">
        <v>16.72</v>
      </c>
      <c r="K5619" s="360">
        <v>0</v>
      </c>
      <c r="L5619" s="344">
        <v>18.809999999999999</v>
      </c>
      <c r="M5619" s="360">
        <v>0</v>
      </c>
      <c r="N5619" s="344">
        <v>18.32</v>
      </c>
      <c r="O5619" s="360">
        <v>0</v>
      </c>
      <c r="P5619" s="344">
        <v>19.77</v>
      </c>
      <c r="Q5619" s="360">
        <v>0</v>
      </c>
      <c r="R5619" s="344">
        <v>20.93</v>
      </c>
    </row>
    <row r="5620" spans="1:18">
      <c r="A5620" s="296">
        <v>5502411</v>
      </c>
      <c r="B5620" s="343" t="s">
        <v>5654</v>
      </c>
      <c r="C5620" s="296" t="s">
        <v>222</v>
      </c>
      <c r="D5620" s="344">
        <v>17.78</v>
      </c>
      <c r="E5620" s="360">
        <v>0</v>
      </c>
      <c r="F5620" s="344">
        <v>18.2</v>
      </c>
      <c r="G5620" s="360">
        <v>0</v>
      </c>
      <c r="H5620" s="344">
        <v>19.579999999999998</v>
      </c>
      <c r="I5620" s="360">
        <v>0</v>
      </c>
      <c r="J5620" s="344">
        <v>17.03</v>
      </c>
      <c r="K5620" s="360">
        <v>0</v>
      </c>
      <c r="L5620" s="344">
        <v>18.27</v>
      </c>
      <c r="M5620" s="360">
        <v>0</v>
      </c>
      <c r="N5620" s="344">
        <v>18.52</v>
      </c>
      <c r="O5620" s="360">
        <v>0</v>
      </c>
      <c r="P5620" s="344">
        <v>20.62</v>
      </c>
      <c r="Q5620" s="360">
        <v>0</v>
      </c>
      <c r="R5620" s="344">
        <v>22.17</v>
      </c>
    </row>
    <row r="5621" spans="1:18">
      <c r="A5621" s="296">
        <v>5502645</v>
      </c>
      <c r="B5621" s="343" t="s">
        <v>5655</v>
      </c>
      <c r="C5621" s="296" t="s">
        <v>222</v>
      </c>
      <c r="D5621" s="344">
        <v>10.67</v>
      </c>
      <c r="E5621" s="360">
        <v>0</v>
      </c>
      <c r="F5621" s="344">
        <v>24.11</v>
      </c>
      <c r="G5621" s="360">
        <v>0</v>
      </c>
      <c r="H5621" s="344">
        <v>26.06</v>
      </c>
      <c r="I5621" s="360">
        <v>0</v>
      </c>
      <c r="J5621" s="344">
        <v>22.54</v>
      </c>
      <c r="K5621" s="360">
        <v>0</v>
      </c>
      <c r="L5621" s="344">
        <v>24.82</v>
      </c>
      <c r="M5621" s="360">
        <v>0</v>
      </c>
      <c r="N5621" s="344">
        <v>24.69</v>
      </c>
      <c r="O5621" s="360">
        <v>0</v>
      </c>
      <c r="P5621" s="344">
        <v>27.05</v>
      </c>
      <c r="Q5621" s="360">
        <v>0</v>
      </c>
      <c r="R5621" s="344">
        <v>28.94</v>
      </c>
    </row>
    <row r="5622" spans="1:18">
      <c r="A5622" s="296">
        <v>5502360</v>
      </c>
      <c r="B5622" s="343" t="s">
        <v>5656</v>
      </c>
      <c r="C5622" s="296" t="s">
        <v>222</v>
      </c>
      <c r="D5622" s="344">
        <v>20.45</v>
      </c>
      <c r="E5622" s="360">
        <v>0</v>
      </c>
      <c r="F5622" s="344">
        <v>21.18</v>
      </c>
      <c r="G5622" s="360">
        <v>0</v>
      </c>
      <c r="H5622" s="344">
        <v>22.91</v>
      </c>
      <c r="I5622" s="360">
        <v>0</v>
      </c>
      <c r="J5622" s="344">
        <v>20.11</v>
      </c>
      <c r="K5622" s="360">
        <v>0</v>
      </c>
      <c r="L5622" s="344">
        <v>21.53</v>
      </c>
      <c r="M5622" s="360">
        <v>0</v>
      </c>
      <c r="N5622" s="344">
        <v>21.75</v>
      </c>
      <c r="O5622" s="360">
        <v>0</v>
      </c>
      <c r="P5622" s="344">
        <v>24.18</v>
      </c>
      <c r="Q5622" s="360">
        <v>0</v>
      </c>
      <c r="R5622" s="344">
        <v>25.88</v>
      </c>
    </row>
    <row r="5623" spans="1:18">
      <c r="A5623" s="296">
        <v>5502594</v>
      </c>
      <c r="B5623" s="343" t="s">
        <v>5657</v>
      </c>
      <c r="C5623" s="296" t="s">
        <v>222</v>
      </c>
      <c r="D5623" s="344">
        <v>13.05</v>
      </c>
      <c r="E5623" s="360">
        <v>0</v>
      </c>
      <c r="F5623" s="344">
        <v>28.13</v>
      </c>
      <c r="G5623" s="360">
        <v>0</v>
      </c>
      <c r="H5623" s="344">
        <v>30.55</v>
      </c>
      <c r="I5623" s="360">
        <v>0</v>
      </c>
      <c r="J5623" s="344">
        <v>26.62</v>
      </c>
      <c r="K5623" s="360">
        <v>0</v>
      </c>
      <c r="L5623" s="344">
        <v>29.26</v>
      </c>
      <c r="M5623" s="360">
        <v>0</v>
      </c>
      <c r="N5623" s="344">
        <v>29.01</v>
      </c>
      <c r="O5623" s="360">
        <v>0</v>
      </c>
      <c r="P5623" s="344">
        <v>31.76</v>
      </c>
      <c r="Q5623" s="360">
        <v>0</v>
      </c>
      <c r="R5623" s="344">
        <v>33.840000000000003</v>
      </c>
    </row>
    <row r="5624" spans="1:18">
      <c r="A5624" s="296">
        <v>5502386</v>
      </c>
      <c r="B5624" s="343" t="s">
        <v>5658</v>
      </c>
      <c r="C5624" s="296" t="s">
        <v>222</v>
      </c>
      <c r="D5624" s="344">
        <v>18.52</v>
      </c>
      <c r="E5624" s="360">
        <v>0</v>
      </c>
      <c r="F5624" s="344">
        <v>44.47</v>
      </c>
      <c r="G5624" s="360">
        <v>0</v>
      </c>
      <c r="H5624" s="344">
        <v>47.29</v>
      </c>
      <c r="I5624" s="360">
        <v>0</v>
      </c>
      <c r="J5624" s="344">
        <v>40.869999999999997</v>
      </c>
      <c r="K5624" s="360">
        <v>0</v>
      </c>
      <c r="L5624" s="344">
        <v>42.78</v>
      </c>
      <c r="M5624" s="360">
        <v>0</v>
      </c>
      <c r="N5624" s="344">
        <v>44.38</v>
      </c>
      <c r="O5624" s="360">
        <v>0</v>
      </c>
      <c r="P5624" s="344">
        <v>50.26</v>
      </c>
      <c r="Q5624" s="360">
        <v>0</v>
      </c>
      <c r="R5624" s="344">
        <v>54.74</v>
      </c>
    </row>
    <row r="5625" spans="1:18">
      <c r="A5625" s="296">
        <v>5502620</v>
      </c>
      <c r="B5625" s="343" t="s">
        <v>5659</v>
      </c>
      <c r="C5625" s="296" t="s">
        <v>222</v>
      </c>
      <c r="D5625" s="344">
        <v>10.87</v>
      </c>
      <c r="E5625" s="360">
        <v>0</v>
      </c>
      <c r="F5625" s="344">
        <v>74.61</v>
      </c>
      <c r="G5625" s="360">
        <v>0</v>
      </c>
      <c r="H5625" s="344">
        <v>78.94</v>
      </c>
      <c r="I5625" s="360">
        <v>0</v>
      </c>
      <c r="J5625" s="344">
        <v>67.98</v>
      </c>
      <c r="K5625" s="360">
        <v>0</v>
      </c>
      <c r="L5625" s="344">
        <v>70.56</v>
      </c>
      <c r="M5625" s="360">
        <v>0</v>
      </c>
      <c r="N5625" s="344">
        <v>73.88</v>
      </c>
      <c r="O5625" s="360">
        <v>0</v>
      </c>
      <c r="P5625" s="344">
        <v>84.2</v>
      </c>
      <c r="Q5625" s="360">
        <v>0</v>
      </c>
      <c r="R5625" s="344">
        <v>92.18</v>
      </c>
    </row>
    <row r="5626" spans="1:18">
      <c r="A5626" s="296">
        <v>5502412</v>
      </c>
      <c r="B5626" s="343" t="s">
        <v>5660</v>
      </c>
      <c r="C5626" s="296" t="s">
        <v>222</v>
      </c>
      <c r="D5626" s="344">
        <v>18.46</v>
      </c>
      <c r="E5626" s="360">
        <v>0</v>
      </c>
      <c r="F5626" s="344">
        <v>97.81</v>
      </c>
      <c r="G5626" s="360">
        <v>0</v>
      </c>
      <c r="H5626" s="344">
        <v>103.31</v>
      </c>
      <c r="I5626" s="360">
        <v>0</v>
      </c>
      <c r="J5626" s="344">
        <v>88.84</v>
      </c>
      <c r="K5626" s="360">
        <v>0</v>
      </c>
      <c r="L5626" s="344">
        <v>91.86</v>
      </c>
      <c r="M5626" s="360">
        <v>0</v>
      </c>
      <c r="N5626" s="344">
        <v>96.55</v>
      </c>
      <c r="O5626" s="360">
        <v>0</v>
      </c>
      <c r="P5626" s="344">
        <v>110.34</v>
      </c>
      <c r="Q5626" s="360">
        <v>0</v>
      </c>
      <c r="R5626" s="344">
        <v>121.02</v>
      </c>
    </row>
    <row r="5627" spans="1:18">
      <c r="A5627" s="296">
        <v>5502646</v>
      </c>
      <c r="B5627" s="343" t="s">
        <v>5661</v>
      </c>
      <c r="C5627" s="296" t="s">
        <v>222</v>
      </c>
      <c r="D5627" s="344">
        <v>10.81</v>
      </c>
      <c r="E5627" s="360">
        <v>0</v>
      </c>
      <c r="F5627" s="344">
        <v>10.64</v>
      </c>
      <c r="G5627" s="360">
        <v>0</v>
      </c>
      <c r="H5627" s="344">
        <v>11.47</v>
      </c>
      <c r="I5627" s="360">
        <v>0</v>
      </c>
      <c r="J5627" s="344">
        <v>9.6999999999999993</v>
      </c>
      <c r="K5627" s="360">
        <v>0</v>
      </c>
      <c r="L5627" s="344">
        <v>10.98</v>
      </c>
      <c r="M5627" s="360">
        <v>0</v>
      </c>
      <c r="N5627" s="344">
        <v>10.79</v>
      </c>
      <c r="O5627" s="360">
        <v>0</v>
      </c>
      <c r="P5627" s="344">
        <v>11.68</v>
      </c>
      <c r="Q5627" s="360">
        <v>0</v>
      </c>
      <c r="R5627" s="344">
        <v>12.56</v>
      </c>
    </row>
    <row r="5628" spans="1:18">
      <c r="A5628" s="296">
        <v>5502361</v>
      </c>
      <c r="B5628" s="343" t="s">
        <v>5662</v>
      </c>
      <c r="C5628" s="296" t="s">
        <v>222</v>
      </c>
      <c r="D5628" s="344">
        <v>20.98</v>
      </c>
      <c r="E5628" s="360">
        <v>0</v>
      </c>
      <c r="F5628" s="344">
        <v>20.32</v>
      </c>
      <c r="G5628" s="360">
        <v>0</v>
      </c>
      <c r="H5628" s="344">
        <v>22.11</v>
      </c>
      <c r="I5628" s="360">
        <v>0</v>
      </c>
      <c r="J5628" s="344">
        <v>18.77</v>
      </c>
      <c r="K5628" s="360">
        <v>0</v>
      </c>
      <c r="L5628" s="344">
        <v>21.75</v>
      </c>
      <c r="M5628" s="360">
        <v>0</v>
      </c>
      <c r="N5628" s="344">
        <v>20.9</v>
      </c>
      <c r="O5628" s="360">
        <v>0</v>
      </c>
      <c r="P5628" s="344">
        <v>22.24</v>
      </c>
      <c r="Q5628" s="360">
        <v>0</v>
      </c>
      <c r="R5628" s="344">
        <v>23.67</v>
      </c>
    </row>
    <row r="5629" spans="1:18">
      <c r="A5629" s="296">
        <v>5502595</v>
      </c>
      <c r="B5629" s="343" t="s">
        <v>5663</v>
      </c>
      <c r="C5629" s="296" t="s">
        <v>222</v>
      </c>
      <c r="D5629" s="344">
        <v>13.56</v>
      </c>
      <c r="E5629" s="360">
        <v>0</v>
      </c>
      <c r="F5629" s="344">
        <v>5.17</v>
      </c>
      <c r="G5629" s="360">
        <v>0</v>
      </c>
      <c r="H5629" s="344">
        <v>5.45</v>
      </c>
      <c r="I5629" s="360">
        <v>0</v>
      </c>
      <c r="J5629" s="344">
        <v>4.57</v>
      </c>
      <c r="K5629" s="360">
        <v>0</v>
      </c>
      <c r="L5629" s="344">
        <v>4.82</v>
      </c>
      <c r="M5629" s="360">
        <v>0</v>
      </c>
      <c r="N5629" s="344">
        <v>5.03</v>
      </c>
      <c r="O5629" s="360">
        <v>0</v>
      </c>
      <c r="P5629" s="344">
        <v>5.73</v>
      </c>
      <c r="Q5629" s="360">
        <v>0</v>
      </c>
      <c r="R5629" s="344">
        <v>6.35</v>
      </c>
    </row>
    <row r="5630" spans="1:18">
      <c r="A5630" s="296">
        <v>5502387</v>
      </c>
      <c r="B5630" s="343" t="s">
        <v>5664</v>
      </c>
      <c r="C5630" s="296" t="s">
        <v>222</v>
      </c>
      <c r="D5630" s="344">
        <v>18.899999999999999</v>
      </c>
      <c r="E5630" s="360">
        <v>0</v>
      </c>
      <c r="F5630" s="344">
        <v>12.23</v>
      </c>
      <c r="G5630" s="360">
        <v>0</v>
      </c>
      <c r="H5630" s="344">
        <v>13.19</v>
      </c>
      <c r="I5630" s="360">
        <v>0</v>
      </c>
      <c r="J5630" s="344">
        <v>11.16</v>
      </c>
      <c r="K5630" s="360">
        <v>0</v>
      </c>
      <c r="L5630" s="344">
        <v>12.64</v>
      </c>
      <c r="M5630" s="360">
        <v>0</v>
      </c>
      <c r="N5630" s="344">
        <v>12.4</v>
      </c>
      <c r="O5630" s="360">
        <v>0</v>
      </c>
      <c r="P5630" s="344">
        <v>13.41</v>
      </c>
      <c r="Q5630" s="360">
        <v>0</v>
      </c>
      <c r="R5630" s="344">
        <v>14.43</v>
      </c>
    </row>
    <row r="5631" spans="1:18">
      <c r="A5631" s="296">
        <v>5502621</v>
      </c>
      <c r="B5631" s="343" t="s">
        <v>5665</v>
      </c>
      <c r="C5631" s="296" t="s">
        <v>222</v>
      </c>
      <c r="D5631" s="344">
        <v>11.28</v>
      </c>
      <c r="E5631" s="360">
        <v>0</v>
      </c>
      <c r="F5631" s="344">
        <v>23.45</v>
      </c>
      <c r="G5631" s="360">
        <v>0</v>
      </c>
      <c r="H5631" s="344">
        <v>25.52</v>
      </c>
      <c r="I5631" s="360">
        <v>0</v>
      </c>
      <c r="J5631" s="344">
        <v>21.65</v>
      </c>
      <c r="K5631" s="360">
        <v>0</v>
      </c>
      <c r="L5631" s="344">
        <v>25.11</v>
      </c>
      <c r="M5631" s="360">
        <v>0</v>
      </c>
      <c r="N5631" s="344">
        <v>24.13</v>
      </c>
      <c r="O5631" s="360">
        <v>0</v>
      </c>
      <c r="P5631" s="344">
        <v>25.64</v>
      </c>
      <c r="Q5631" s="360">
        <v>0</v>
      </c>
      <c r="R5631" s="344">
        <v>27.3</v>
      </c>
    </row>
    <row r="5632" spans="1:18">
      <c r="A5632" s="296">
        <v>5502413</v>
      </c>
      <c r="B5632" s="343" t="s">
        <v>5666</v>
      </c>
      <c r="C5632" s="296" t="s">
        <v>222</v>
      </c>
      <c r="D5632" s="344">
        <v>18.77</v>
      </c>
      <c r="E5632" s="360">
        <v>0</v>
      </c>
      <c r="F5632" s="344">
        <v>10.27</v>
      </c>
      <c r="G5632" s="360">
        <v>0</v>
      </c>
      <c r="H5632" s="344">
        <v>10.73</v>
      </c>
      <c r="I5632" s="360">
        <v>0</v>
      </c>
      <c r="J5632" s="344">
        <v>9.02</v>
      </c>
      <c r="K5632" s="360">
        <v>0</v>
      </c>
      <c r="L5632" s="344">
        <v>9.36</v>
      </c>
      <c r="M5632" s="360">
        <v>0</v>
      </c>
      <c r="N5632" s="344">
        <v>9.92</v>
      </c>
      <c r="O5632" s="360">
        <v>0</v>
      </c>
      <c r="P5632" s="344">
        <v>11.37</v>
      </c>
      <c r="Q5632" s="360">
        <v>0</v>
      </c>
      <c r="R5632" s="344">
        <v>12.65</v>
      </c>
    </row>
    <row r="5633" spans="1:18">
      <c r="A5633" s="296">
        <v>5502647</v>
      </c>
      <c r="B5633" s="343" t="s">
        <v>5667</v>
      </c>
      <c r="C5633" s="296" t="s">
        <v>222</v>
      </c>
      <c r="D5633" s="344">
        <v>11.15</v>
      </c>
      <c r="E5633" s="360">
        <v>0</v>
      </c>
      <c r="F5633" s="344">
        <v>18.66</v>
      </c>
      <c r="G5633" s="360">
        <v>0</v>
      </c>
      <c r="H5633" s="344">
        <v>19.96</v>
      </c>
      <c r="I5633" s="360">
        <v>0</v>
      </c>
      <c r="J5633" s="344">
        <v>16.86</v>
      </c>
      <c r="K5633" s="360">
        <v>0</v>
      </c>
      <c r="L5633" s="344">
        <v>18.690000000000001</v>
      </c>
      <c r="M5633" s="360">
        <v>0</v>
      </c>
      <c r="N5633" s="344">
        <v>18.68</v>
      </c>
      <c r="O5633" s="360">
        <v>0</v>
      </c>
      <c r="P5633" s="344">
        <v>20.53</v>
      </c>
      <c r="Q5633" s="360">
        <v>0</v>
      </c>
      <c r="R5633" s="344">
        <v>22.27</v>
      </c>
    </row>
    <row r="5634" spans="1:18">
      <c r="A5634" s="296">
        <v>5502362</v>
      </c>
      <c r="B5634" s="343" t="s">
        <v>5668</v>
      </c>
      <c r="C5634" s="296" t="s">
        <v>222</v>
      </c>
      <c r="D5634" s="344">
        <v>22.42</v>
      </c>
      <c r="E5634" s="360">
        <v>0</v>
      </c>
      <c r="F5634" s="344">
        <v>32.020000000000003</v>
      </c>
      <c r="G5634" s="360">
        <v>0</v>
      </c>
      <c r="H5634" s="344">
        <v>34.659999999999997</v>
      </c>
      <c r="I5634" s="360">
        <v>0</v>
      </c>
      <c r="J5634" s="344">
        <v>29.36</v>
      </c>
      <c r="K5634" s="360">
        <v>0</v>
      </c>
      <c r="L5634" s="344">
        <v>33.54</v>
      </c>
      <c r="M5634" s="360">
        <v>0</v>
      </c>
      <c r="N5634" s="344">
        <v>32.659999999999997</v>
      </c>
      <c r="O5634" s="360">
        <v>0</v>
      </c>
      <c r="P5634" s="344">
        <v>35.11</v>
      </c>
      <c r="Q5634" s="360">
        <v>0</v>
      </c>
      <c r="R5634" s="344">
        <v>37.6</v>
      </c>
    </row>
    <row r="5635" spans="1:18">
      <c r="A5635" s="296">
        <v>5502596</v>
      </c>
      <c r="B5635" s="343" t="s">
        <v>5669</v>
      </c>
      <c r="C5635" s="296" t="s">
        <v>222</v>
      </c>
      <c r="D5635" s="344">
        <v>14.41</v>
      </c>
      <c r="E5635" s="360">
        <v>0</v>
      </c>
      <c r="F5635" s="344">
        <v>15.7</v>
      </c>
      <c r="G5635" s="360">
        <v>0</v>
      </c>
      <c r="H5635" s="344">
        <v>16.37</v>
      </c>
      <c r="I5635" s="360">
        <v>0</v>
      </c>
      <c r="J5635" s="344">
        <v>13.76</v>
      </c>
      <c r="K5635" s="360">
        <v>0</v>
      </c>
      <c r="L5635" s="344">
        <v>14.22</v>
      </c>
      <c r="M5635" s="360">
        <v>0</v>
      </c>
      <c r="N5635" s="344">
        <v>15.13</v>
      </c>
      <c r="O5635" s="360">
        <v>0</v>
      </c>
      <c r="P5635" s="344">
        <v>17.39</v>
      </c>
      <c r="Q5635" s="360">
        <v>0</v>
      </c>
      <c r="R5635" s="344">
        <v>19.37</v>
      </c>
    </row>
    <row r="5636" spans="1:18">
      <c r="A5636" s="296">
        <v>5502388</v>
      </c>
      <c r="B5636" s="343" t="s">
        <v>5670</v>
      </c>
      <c r="C5636" s="296" t="s">
        <v>222</v>
      </c>
      <c r="D5636" s="344">
        <v>19.41</v>
      </c>
      <c r="E5636" s="360">
        <v>0</v>
      </c>
      <c r="F5636" s="344">
        <v>25.57</v>
      </c>
      <c r="G5636" s="360">
        <v>0</v>
      </c>
      <c r="H5636" s="344">
        <v>27.22</v>
      </c>
      <c r="I5636" s="360">
        <v>0</v>
      </c>
      <c r="J5636" s="344">
        <v>22.98</v>
      </c>
      <c r="K5636" s="360">
        <v>0</v>
      </c>
      <c r="L5636" s="344">
        <v>25.2</v>
      </c>
      <c r="M5636" s="360">
        <v>0</v>
      </c>
      <c r="N5636" s="344">
        <v>25.45</v>
      </c>
      <c r="O5636" s="360">
        <v>0</v>
      </c>
      <c r="P5636" s="344">
        <v>28.14</v>
      </c>
      <c r="Q5636" s="360">
        <v>0</v>
      </c>
      <c r="R5636" s="344">
        <v>30.68</v>
      </c>
    </row>
    <row r="5637" spans="1:18">
      <c r="A5637" s="296">
        <v>5502622</v>
      </c>
      <c r="B5637" s="343" t="s">
        <v>5671</v>
      </c>
      <c r="C5637" s="296" t="s">
        <v>222</v>
      </c>
      <c r="D5637" s="344">
        <v>11.83</v>
      </c>
      <c r="E5637" s="360">
        <v>0</v>
      </c>
      <c r="F5637" s="344">
        <v>17.38</v>
      </c>
      <c r="G5637" s="360">
        <v>0</v>
      </c>
      <c r="H5637" s="344">
        <v>18.14</v>
      </c>
      <c r="I5637" s="360">
        <v>0</v>
      </c>
      <c r="J5637" s="344">
        <v>15.24</v>
      </c>
      <c r="K5637" s="360">
        <v>0</v>
      </c>
      <c r="L5637" s="344">
        <v>15.78</v>
      </c>
      <c r="M5637" s="360">
        <v>0</v>
      </c>
      <c r="N5637" s="344">
        <v>16.760000000000002</v>
      </c>
      <c r="O5637" s="360">
        <v>0</v>
      </c>
      <c r="P5637" s="344">
        <v>19.260000000000002</v>
      </c>
      <c r="Q5637" s="360">
        <v>0</v>
      </c>
      <c r="R5637" s="344">
        <v>21.42</v>
      </c>
    </row>
    <row r="5638" spans="1:18">
      <c r="A5638" s="296">
        <v>5502414</v>
      </c>
      <c r="B5638" s="343" t="s">
        <v>5672</v>
      </c>
      <c r="C5638" s="296" t="s">
        <v>222</v>
      </c>
      <c r="D5638" s="344">
        <v>19.28</v>
      </c>
      <c r="E5638" s="360">
        <v>0</v>
      </c>
      <c r="F5638" s="344">
        <v>29.15</v>
      </c>
      <c r="G5638" s="360">
        <v>0</v>
      </c>
      <c r="H5638" s="344">
        <v>31.08</v>
      </c>
      <c r="I5638" s="360">
        <v>0</v>
      </c>
      <c r="J5638" s="344">
        <v>26.24</v>
      </c>
      <c r="K5638" s="360">
        <v>0</v>
      </c>
      <c r="L5638" s="344">
        <v>28.87</v>
      </c>
      <c r="M5638" s="360">
        <v>0</v>
      </c>
      <c r="N5638" s="344">
        <v>29.07</v>
      </c>
      <c r="O5638" s="360">
        <v>0</v>
      </c>
      <c r="P5638" s="344">
        <v>32.090000000000003</v>
      </c>
      <c r="Q5638" s="360">
        <v>0</v>
      </c>
      <c r="R5638" s="344">
        <v>34.92</v>
      </c>
    </row>
    <row r="5639" spans="1:18">
      <c r="A5639" s="296">
        <v>5502648</v>
      </c>
      <c r="B5639" s="343" t="s">
        <v>5673</v>
      </c>
      <c r="C5639" s="296" t="s">
        <v>222</v>
      </c>
      <c r="D5639" s="344">
        <v>11.69</v>
      </c>
      <c r="E5639" s="360">
        <v>0</v>
      </c>
      <c r="F5639" s="344">
        <v>27.8</v>
      </c>
      <c r="G5639" s="360">
        <v>0</v>
      </c>
      <c r="H5639" s="344">
        <v>28.97</v>
      </c>
      <c r="I5639" s="360">
        <v>0</v>
      </c>
      <c r="J5639" s="344">
        <v>24.33</v>
      </c>
      <c r="K5639" s="360">
        <v>0</v>
      </c>
      <c r="L5639" s="344">
        <v>25.09</v>
      </c>
      <c r="M5639" s="360">
        <v>0</v>
      </c>
      <c r="N5639" s="344">
        <v>26.73</v>
      </c>
      <c r="O5639" s="360">
        <v>0</v>
      </c>
      <c r="P5639" s="344">
        <v>30.81</v>
      </c>
      <c r="Q5639" s="360">
        <v>0</v>
      </c>
      <c r="R5639" s="344">
        <v>34.33</v>
      </c>
    </row>
    <row r="5640" spans="1:18">
      <c r="A5640" s="296">
        <v>5502352</v>
      </c>
      <c r="B5640" s="343" t="s">
        <v>5674</v>
      </c>
      <c r="C5640" s="296" t="s">
        <v>222</v>
      </c>
      <c r="D5640" s="344">
        <v>16.77</v>
      </c>
      <c r="E5640" s="360">
        <v>0</v>
      </c>
      <c r="F5640" s="344">
        <v>45.22</v>
      </c>
      <c r="G5640" s="360">
        <v>0</v>
      </c>
      <c r="H5640" s="344">
        <v>47.07</v>
      </c>
      <c r="I5640" s="360">
        <v>0</v>
      </c>
      <c r="J5640" s="344">
        <v>39.520000000000003</v>
      </c>
      <c r="K5640" s="360">
        <v>0</v>
      </c>
      <c r="L5640" s="344">
        <v>40.6</v>
      </c>
      <c r="M5640" s="360">
        <v>0</v>
      </c>
      <c r="N5640" s="344">
        <v>43.42</v>
      </c>
      <c r="O5640" s="360">
        <v>0</v>
      </c>
      <c r="P5640" s="344">
        <v>50.12</v>
      </c>
      <c r="Q5640" s="360">
        <v>0</v>
      </c>
      <c r="R5640" s="344">
        <v>55.9</v>
      </c>
    </row>
    <row r="5641" spans="1:18">
      <c r="A5641" s="296">
        <v>5502586</v>
      </c>
      <c r="B5641" s="343" t="s">
        <v>5675</v>
      </c>
      <c r="C5641" s="296" t="s">
        <v>222</v>
      </c>
      <c r="D5641" s="344">
        <v>8.99</v>
      </c>
      <c r="E5641" s="360">
        <v>0</v>
      </c>
      <c r="F5641" s="344">
        <v>62.25</v>
      </c>
      <c r="G5641" s="360">
        <v>0</v>
      </c>
      <c r="H5641" s="344">
        <v>64.73</v>
      </c>
      <c r="I5641" s="360">
        <v>0</v>
      </c>
      <c r="J5641" s="344">
        <v>54.38</v>
      </c>
      <c r="K5641" s="360">
        <v>0</v>
      </c>
      <c r="L5641" s="344">
        <v>55.76</v>
      </c>
      <c r="M5641" s="360">
        <v>0</v>
      </c>
      <c r="N5641" s="344">
        <v>59.7</v>
      </c>
      <c r="O5641" s="360">
        <v>0</v>
      </c>
      <c r="P5641" s="344">
        <v>69</v>
      </c>
      <c r="Q5641" s="360">
        <v>0</v>
      </c>
      <c r="R5641" s="344">
        <v>77.010000000000005</v>
      </c>
    </row>
    <row r="5642" spans="1:18">
      <c r="A5642" s="296">
        <v>5502378</v>
      </c>
      <c r="B5642" s="343" t="s">
        <v>5676</v>
      </c>
      <c r="C5642" s="296" t="s">
        <v>222</v>
      </c>
      <c r="D5642" s="344">
        <v>15.76</v>
      </c>
      <c r="E5642" s="360">
        <v>0</v>
      </c>
      <c r="F5642" s="344">
        <v>17.93</v>
      </c>
      <c r="G5642" s="360">
        <v>0</v>
      </c>
      <c r="H5642" s="344">
        <v>19.23</v>
      </c>
      <c r="I5642" s="360">
        <v>0</v>
      </c>
      <c r="J5642" s="344">
        <v>16.440000000000001</v>
      </c>
      <c r="K5642" s="360">
        <v>0</v>
      </c>
      <c r="L5642" s="344">
        <v>17.97</v>
      </c>
      <c r="M5642" s="360">
        <v>0</v>
      </c>
      <c r="N5642" s="344">
        <v>18.07</v>
      </c>
      <c r="O5642" s="360">
        <v>0</v>
      </c>
      <c r="P5642" s="344">
        <v>19.98</v>
      </c>
      <c r="Q5642" s="360">
        <v>0</v>
      </c>
      <c r="R5642" s="344">
        <v>21.59</v>
      </c>
    </row>
    <row r="5643" spans="1:18">
      <c r="A5643" s="296">
        <v>5502612</v>
      </c>
      <c r="B5643" s="343" t="s">
        <v>5677</v>
      </c>
      <c r="C5643" s="296" t="s">
        <v>222</v>
      </c>
      <c r="D5643" s="344">
        <v>8.48</v>
      </c>
      <c r="E5643" s="360">
        <v>0</v>
      </c>
      <c r="F5643" s="344">
        <v>19.63</v>
      </c>
      <c r="G5643" s="360">
        <v>0</v>
      </c>
      <c r="H5643" s="344">
        <v>21.06</v>
      </c>
      <c r="I5643" s="360">
        <v>0</v>
      </c>
      <c r="J5643" s="344">
        <v>18.03</v>
      </c>
      <c r="K5643" s="360">
        <v>0</v>
      </c>
      <c r="L5643" s="344">
        <v>19.670000000000002</v>
      </c>
      <c r="M5643" s="360">
        <v>0</v>
      </c>
      <c r="N5643" s="344">
        <v>19.809999999999999</v>
      </c>
      <c r="O5643" s="360">
        <v>0</v>
      </c>
      <c r="P5643" s="344">
        <v>21.9</v>
      </c>
      <c r="Q5643" s="360">
        <v>0</v>
      </c>
      <c r="R5643" s="344">
        <v>23.67</v>
      </c>
    </row>
    <row r="5644" spans="1:18">
      <c r="A5644" s="296">
        <v>5502404</v>
      </c>
      <c r="B5644" s="343" t="s">
        <v>5678</v>
      </c>
      <c r="C5644" s="296" t="s">
        <v>222</v>
      </c>
      <c r="D5644" s="344">
        <v>15.84</v>
      </c>
      <c r="E5644" s="360">
        <v>0</v>
      </c>
      <c r="F5644" s="344">
        <v>21.31</v>
      </c>
      <c r="G5644" s="360">
        <v>0</v>
      </c>
      <c r="H5644" s="344">
        <v>22.84</v>
      </c>
      <c r="I5644" s="360">
        <v>0</v>
      </c>
      <c r="J5644" s="344">
        <v>19.53</v>
      </c>
      <c r="K5644" s="360">
        <v>0</v>
      </c>
      <c r="L5644" s="344">
        <v>21.31</v>
      </c>
      <c r="M5644" s="360">
        <v>0</v>
      </c>
      <c r="N5644" s="344">
        <v>21.46</v>
      </c>
      <c r="O5644" s="360">
        <v>0</v>
      </c>
      <c r="P5644" s="344">
        <v>23.75</v>
      </c>
      <c r="Q5644" s="360">
        <v>0</v>
      </c>
      <c r="R5644" s="344">
        <v>25.68</v>
      </c>
    </row>
    <row r="5645" spans="1:18">
      <c r="A5645" s="296">
        <v>5502638</v>
      </c>
      <c r="B5645" s="343" t="s">
        <v>5679</v>
      </c>
      <c r="C5645" s="296" t="s">
        <v>222</v>
      </c>
      <c r="D5645" s="344">
        <v>8.58</v>
      </c>
      <c r="E5645" s="360">
        <v>0</v>
      </c>
      <c r="F5645" s="344">
        <v>23.16</v>
      </c>
      <c r="G5645" s="360">
        <v>0</v>
      </c>
      <c r="H5645" s="344">
        <v>24.77</v>
      </c>
      <c r="I5645" s="360">
        <v>0</v>
      </c>
      <c r="J5645" s="344">
        <v>21.21</v>
      </c>
      <c r="K5645" s="360">
        <v>0</v>
      </c>
      <c r="L5645" s="344">
        <v>22.98</v>
      </c>
      <c r="M5645" s="360">
        <v>0</v>
      </c>
      <c r="N5645" s="344">
        <v>23.26</v>
      </c>
      <c r="O5645" s="360">
        <v>0</v>
      </c>
      <c r="P5645" s="344">
        <v>25.87</v>
      </c>
      <c r="Q5645" s="360">
        <v>0</v>
      </c>
      <c r="R5645" s="344">
        <v>28.01</v>
      </c>
    </row>
    <row r="5646" spans="1:18">
      <c r="A5646" s="296">
        <v>5502353</v>
      </c>
      <c r="B5646" s="343" t="s">
        <v>5680</v>
      </c>
      <c r="C5646" s="296" t="s">
        <v>222</v>
      </c>
      <c r="D5646" s="344">
        <v>17.170000000000002</v>
      </c>
      <c r="E5646" s="360">
        <v>0</v>
      </c>
      <c r="F5646" s="344">
        <v>23.79</v>
      </c>
      <c r="G5646" s="360">
        <v>0</v>
      </c>
      <c r="H5646" s="344">
        <v>25.46</v>
      </c>
      <c r="I5646" s="360">
        <v>0</v>
      </c>
      <c r="J5646" s="344">
        <v>21.8</v>
      </c>
      <c r="K5646" s="360">
        <v>0</v>
      </c>
      <c r="L5646" s="344">
        <v>23.68</v>
      </c>
      <c r="M5646" s="360">
        <v>0</v>
      </c>
      <c r="N5646" s="344">
        <v>23.92</v>
      </c>
      <c r="O5646" s="360">
        <v>0</v>
      </c>
      <c r="P5646" s="344">
        <v>26.55</v>
      </c>
      <c r="Q5646" s="360">
        <v>0</v>
      </c>
      <c r="R5646" s="344">
        <v>28.73</v>
      </c>
    </row>
    <row r="5647" spans="1:18">
      <c r="A5647" s="296">
        <v>5502587</v>
      </c>
      <c r="B5647" s="343" t="s">
        <v>5681</v>
      </c>
      <c r="C5647" s="296" t="s">
        <v>222</v>
      </c>
      <c r="D5647" s="344">
        <v>9.4</v>
      </c>
      <c r="E5647" s="360">
        <v>0</v>
      </c>
      <c r="F5647" s="344">
        <v>13.35</v>
      </c>
      <c r="G5647" s="360">
        <v>0</v>
      </c>
      <c r="H5647" s="344">
        <v>14.52</v>
      </c>
      <c r="I5647" s="360">
        <v>0</v>
      </c>
      <c r="J5647" s="344">
        <v>12.54</v>
      </c>
      <c r="K5647" s="360">
        <v>0</v>
      </c>
      <c r="L5647" s="344">
        <v>14.05</v>
      </c>
      <c r="M5647" s="360">
        <v>0</v>
      </c>
      <c r="N5647" s="344">
        <v>13.78</v>
      </c>
      <c r="O5647" s="360">
        <v>0</v>
      </c>
      <c r="P5647" s="344">
        <v>14.94</v>
      </c>
      <c r="Q5647" s="360">
        <v>0</v>
      </c>
      <c r="R5647" s="344">
        <v>15.91</v>
      </c>
    </row>
    <row r="5648" spans="1:18">
      <c r="A5648" s="296">
        <v>5502379</v>
      </c>
      <c r="B5648" s="343" t="s">
        <v>5682</v>
      </c>
      <c r="C5648" s="296" t="s">
        <v>222</v>
      </c>
      <c r="D5648" s="344">
        <v>16.07</v>
      </c>
      <c r="E5648" s="360">
        <v>0</v>
      </c>
      <c r="F5648" s="344">
        <v>14.36</v>
      </c>
      <c r="G5648" s="360">
        <v>0</v>
      </c>
      <c r="H5648" s="344">
        <v>15.63</v>
      </c>
      <c r="I5648" s="360">
        <v>0</v>
      </c>
      <c r="J5648" s="344">
        <v>13.48</v>
      </c>
      <c r="K5648" s="360">
        <v>0</v>
      </c>
      <c r="L5648" s="344">
        <v>15.16</v>
      </c>
      <c r="M5648" s="360">
        <v>0</v>
      </c>
      <c r="N5648" s="344">
        <v>14.83</v>
      </c>
      <c r="O5648" s="360">
        <v>0</v>
      </c>
      <c r="P5648" s="344">
        <v>16.04</v>
      </c>
      <c r="Q5648" s="360">
        <v>0</v>
      </c>
      <c r="R5648" s="344">
        <v>17.059999999999999</v>
      </c>
    </row>
    <row r="5649" spans="1:18">
      <c r="A5649" s="296">
        <v>5502613</v>
      </c>
      <c r="B5649" s="343" t="s">
        <v>5683</v>
      </c>
      <c r="C5649" s="296" t="s">
        <v>222</v>
      </c>
      <c r="D5649" s="344">
        <v>8.7799999999999994</v>
      </c>
      <c r="E5649" s="360">
        <v>0</v>
      </c>
      <c r="F5649" s="344">
        <v>13.26</v>
      </c>
      <c r="G5649" s="360">
        <v>0</v>
      </c>
      <c r="H5649" s="344">
        <v>14.28</v>
      </c>
      <c r="I5649" s="360">
        <v>0</v>
      </c>
      <c r="J5649" s="344">
        <v>12.39</v>
      </c>
      <c r="K5649" s="360">
        <v>0</v>
      </c>
      <c r="L5649" s="344">
        <v>13.33</v>
      </c>
      <c r="M5649" s="360">
        <v>0</v>
      </c>
      <c r="N5649" s="344">
        <v>13.5</v>
      </c>
      <c r="O5649" s="360">
        <v>0</v>
      </c>
      <c r="P5649" s="344">
        <v>15.01</v>
      </c>
      <c r="Q5649" s="360">
        <v>0</v>
      </c>
      <c r="R5649" s="344">
        <v>16.149999999999999</v>
      </c>
    </row>
    <row r="5650" spans="1:18">
      <c r="A5650" s="296">
        <v>5502405</v>
      </c>
      <c r="B5650" s="343" t="s">
        <v>5684</v>
      </c>
      <c r="C5650" s="296" t="s">
        <v>222</v>
      </c>
      <c r="D5650" s="344">
        <v>16.62</v>
      </c>
      <c r="E5650" s="360">
        <v>0</v>
      </c>
      <c r="F5650" s="344">
        <v>18.05</v>
      </c>
      <c r="G5650" s="360">
        <v>0</v>
      </c>
      <c r="H5650" s="344">
        <v>19.53</v>
      </c>
      <c r="I5650" s="360">
        <v>0</v>
      </c>
      <c r="J5650" s="344">
        <v>16.87</v>
      </c>
      <c r="K5650" s="360">
        <v>0</v>
      </c>
      <c r="L5650" s="344">
        <v>18.64</v>
      </c>
      <c r="M5650" s="360">
        <v>0</v>
      </c>
      <c r="N5650" s="344">
        <v>18.5</v>
      </c>
      <c r="O5650" s="360">
        <v>0</v>
      </c>
      <c r="P5650" s="344">
        <v>20.239999999999998</v>
      </c>
      <c r="Q5650" s="360">
        <v>0</v>
      </c>
      <c r="R5650" s="344">
        <v>21.63</v>
      </c>
    </row>
    <row r="5651" spans="1:18">
      <c r="A5651" s="296">
        <v>5502639</v>
      </c>
      <c r="B5651" s="343" t="s">
        <v>5685</v>
      </c>
      <c r="C5651" s="296" t="s">
        <v>222</v>
      </c>
      <c r="D5651" s="344">
        <v>8.84</v>
      </c>
      <c r="E5651" s="360">
        <v>0</v>
      </c>
      <c r="F5651" s="344">
        <v>19.239999999999998</v>
      </c>
      <c r="G5651" s="360">
        <v>0</v>
      </c>
      <c r="H5651" s="344">
        <v>20.85</v>
      </c>
      <c r="I5651" s="360">
        <v>0</v>
      </c>
      <c r="J5651" s="344">
        <v>17.989999999999998</v>
      </c>
      <c r="K5651" s="360">
        <v>0</v>
      </c>
      <c r="L5651" s="344">
        <v>19.97</v>
      </c>
      <c r="M5651" s="360">
        <v>0</v>
      </c>
      <c r="N5651" s="344">
        <v>19.739999999999998</v>
      </c>
      <c r="O5651" s="360">
        <v>0</v>
      </c>
      <c r="P5651" s="344">
        <v>21.53</v>
      </c>
      <c r="Q5651" s="360">
        <v>0</v>
      </c>
      <c r="R5651" s="344">
        <v>23</v>
      </c>
    </row>
    <row r="5652" spans="1:18">
      <c r="A5652" s="296">
        <v>5502351</v>
      </c>
      <c r="B5652" s="343" t="s">
        <v>5686</v>
      </c>
      <c r="C5652" s="296" t="s">
        <v>222</v>
      </c>
      <c r="D5652" s="344">
        <v>15.76</v>
      </c>
      <c r="E5652" s="360">
        <v>0</v>
      </c>
      <c r="F5652" s="344">
        <v>16.8</v>
      </c>
      <c r="G5652" s="360">
        <v>0</v>
      </c>
      <c r="H5652" s="344">
        <v>18.079999999999998</v>
      </c>
      <c r="I5652" s="360">
        <v>0</v>
      </c>
      <c r="J5652" s="344">
        <v>15.71</v>
      </c>
      <c r="K5652" s="360">
        <v>0</v>
      </c>
      <c r="L5652" s="344">
        <v>16.84</v>
      </c>
      <c r="M5652" s="360">
        <v>0</v>
      </c>
      <c r="N5652" s="344">
        <v>17.09</v>
      </c>
      <c r="O5652" s="360">
        <v>0</v>
      </c>
      <c r="P5652" s="344">
        <v>19.03</v>
      </c>
      <c r="Q5652" s="360">
        <v>0</v>
      </c>
      <c r="R5652" s="344">
        <v>20.49</v>
      </c>
    </row>
    <row r="5653" spans="1:18">
      <c r="A5653" s="296">
        <v>5502585</v>
      </c>
      <c r="B5653" s="343" t="s">
        <v>5687</v>
      </c>
      <c r="C5653" s="296" t="s">
        <v>222</v>
      </c>
      <c r="D5653" s="344">
        <v>8.48</v>
      </c>
      <c r="E5653" s="360">
        <v>0</v>
      </c>
      <c r="F5653" s="344">
        <v>22.33</v>
      </c>
      <c r="G5653" s="360">
        <v>0</v>
      </c>
      <c r="H5653" s="344">
        <v>24.16</v>
      </c>
      <c r="I5653" s="360">
        <v>0</v>
      </c>
      <c r="J5653" s="344">
        <v>20.88</v>
      </c>
      <c r="K5653" s="360">
        <v>0</v>
      </c>
      <c r="L5653" s="344">
        <v>22.98</v>
      </c>
      <c r="M5653" s="360">
        <v>0</v>
      </c>
      <c r="N5653" s="344">
        <v>22.85</v>
      </c>
      <c r="O5653" s="360">
        <v>0</v>
      </c>
      <c r="P5653" s="344">
        <v>25.05</v>
      </c>
      <c r="Q5653" s="360">
        <v>0</v>
      </c>
      <c r="R5653" s="344">
        <v>26.82</v>
      </c>
    </row>
    <row r="5654" spans="1:18">
      <c r="A5654" s="296">
        <v>5502377</v>
      </c>
      <c r="B5654" s="343" t="s">
        <v>5688</v>
      </c>
      <c r="C5654" s="296" t="s">
        <v>222</v>
      </c>
      <c r="D5654" s="344">
        <v>15.46</v>
      </c>
      <c r="E5654" s="360">
        <v>0</v>
      </c>
      <c r="F5654" s="344">
        <v>18.8</v>
      </c>
      <c r="G5654" s="360">
        <v>0</v>
      </c>
      <c r="H5654" s="344">
        <v>20.18</v>
      </c>
      <c r="I5654" s="360">
        <v>0</v>
      </c>
      <c r="J5654" s="344">
        <v>17.57</v>
      </c>
      <c r="K5654" s="360">
        <v>0</v>
      </c>
      <c r="L5654" s="344">
        <v>18.73</v>
      </c>
      <c r="M5654" s="360">
        <v>0</v>
      </c>
      <c r="N5654" s="344">
        <v>19.07</v>
      </c>
      <c r="O5654" s="360">
        <v>0</v>
      </c>
      <c r="P5654" s="344">
        <v>21.31</v>
      </c>
      <c r="Q5654" s="360">
        <v>0</v>
      </c>
      <c r="R5654" s="344">
        <v>22.97</v>
      </c>
    </row>
    <row r="5655" spans="1:18">
      <c r="A5655" s="296">
        <v>5502611</v>
      </c>
      <c r="B5655" s="343" t="s">
        <v>5689</v>
      </c>
      <c r="C5655" s="296" t="s">
        <v>222</v>
      </c>
      <c r="D5655" s="344">
        <v>8.17</v>
      </c>
      <c r="E5655" s="360">
        <v>0</v>
      </c>
      <c r="F5655" s="344">
        <v>23.87</v>
      </c>
      <c r="G5655" s="360">
        <v>0</v>
      </c>
      <c r="H5655" s="344">
        <v>25.76</v>
      </c>
      <c r="I5655" s="360">
        <v>0</v>
      </c>
      <c r="J5655" s="344">
        <v>22.31</v>
      </c>
      <c r="K5655" s="360">
        <v>0</v>
      </c>
      <c r="L5655" s="344">
        <v>24.37</v>
      </c>
      <c r="M5655" s="360">
        <v>0</v>
      </c>
      <c r="N5655" s="344">
        <v>24.36</v>
      </c>
      <c r="O5655" s="360">
        <v>0</v>
      </c>
      <c r="P5655" s="344">
        <v>26.84</v>
      </c>
      <c r="Q5655" s="360">
        <v>0</v>
      </c>
      <c r="R5655" s="344">
        <v>28.79</v>
      </c>
    </row>
    <row r="5656" spans="1:18">
      <c r="A5656" s="296">
        <v>5502403</v>
      </c>
      <c r="B5656" s="343" t="s">
        <v>5690</v>
      </c>
      <c r="C5656" s="296" t="s">
        <v>222</v>
      </c>
      <c r="D5656" s="344">
        <v>15.57</v>
      </c>
      <c r="E5656" s="360">
        <v>0</v>
      </c>
      <c r="F5656" s="344">
        <v>28.08</v>
      </c>
      <c r="G5656" s="360">
        <v>0</v>
      </c>
      <c r="H5656" s="344">
        <v>29.94</v>
      </c>
      <c r="I5656" s="360">
        <v>0</v>
      </c>
      <c r="J5656" s="344">
        <v>25.87</v>
      </c>
      <c r="K5656" s="360">
        <v>0</v>
      </c>
      <c r="L5656" s="344">
        <v>27.33</v>
      </c>
      <c r="M5656" s="360">
        <v>0</v>
      </c>
      <c r="N5656" s="344">
        <v>28.13</v>
      </c>
      <c r="O5656" s="360">
        <v>0</v>
      </c>
      <c r="P5656" s="344">
        <v>31.68</v>
      </c>
      <c r="Q5656" s="360">
        <v>0</v>
      </c>
      <c r="R5656" s="344">
        <v>34.42</v>
      </c>
    </row>
    <row r="5657" spans="1:18">
      <c r="A5657" s="296">
        <v>5502637</v>
      </c>
      <c r="B5657" s="343" t="s">
        <v>5691</v>
      </c>
      <c r="C5657" s="296" t="s">
        <v>222</v>
      </c>
      <c r="D5657" s="344">
        <v>8.27</v>
      </c>
      <c r="E5657" s="360">
        <v>0</v>
      </c>
      <c r="F5657" s="344">
        <v>34.5</v>
      </c>
      <c r="G5657" s="360">
        <v>0</v>
      </c>
      <c r="H5657" s="344">
        <v>37</v>
      </c>
      <c r="I5657" s="360">
        <v>0</v>
      </c>
      <c r="J5657" s="344">
        <v>31.88</v>
      </c>
      <c r="K5657" s="360">
        <v>0</v>
      </c>
      <c r="L5657" s="344">
        <v>34.47</v>
      </c>
      <c r="M5657" s="360">
        <v>0</v>
      </c>
      <c r="N5657" s="344">
        <v>34.85</v>
      </c>
      <c r="O5657" s="360">
        <v>0</v>
      </c>
      <c r="P5657" s="344">
        <v>38.700000000000003</v>
      </c>
      <c r="Q5657" s="360">
        <v>0</v>
      </c>
      <c r="R5657" s="344">
        <v>41.8</v>
      </c>
    </row>
    <row r="5658" spans="1:18">
      <c r="A5658" s="296">
        <v>5502187</v>
      </c>
      <c r="B5658" s="343" t="s">
        <v>5692</v>
      </c>
      <c r="C5658" s="296" t="s">
        <v>222</v>
      </c>
      <c r="D5658" s="344">
        <v>7.35</v>
      </c>
      <c r="E5658" s="360">
        <v>0</v>
      </c>
      <c r="F5658" s="344">
        <v>11.28</v>
      </c>
      <c r="G5658" s="360">
        <v>0</v>
      </c>
      <c r="H5658" s="344">
        <v>12.31</v>
      </c>
      <c r="I5658" s="360">
        <v>0</v>
      </c>
      <c r="J5658" s="344">
        <v>10.63</v>
      </c>
      <c r="K5658" s="360">
        <v>0</v>
      </c>
      <c r="L5658" s="344">
        <v>12.02</v>
      </c>
      <c r="M5658" s="360">
        <v>0</v>
      </c>
      <c r="N5658" s="344">
        <v>11.69</v>
      </c>
      <c r="O5658" s="360">
        <v>0</v>
      </c>
      <c r="P5658" s="344">
        <v>12.6</v>
      </c>
      <c r="Q5658" s="360">
        <v>0</v>
      </c>
      <c r="R5658" s="344">
        <v>13.36</v>
      </c>
    </row>
    <row r="5659" spans="1:18">
      <c r="A5659" s="296">
        <v>5502354</v>
      </c>
      <c r="B5659" s="343" t="s">
        <v>5693</v>
      </c>
      <c r="C5659" s="296" t="s">
        <v>222</v>
      </c>
      <c r="D5659" s="344">
        <v>17.579999999999998</v>
      </c>
      <c r="E5659" s="360">
        <v>0</v>
      </c>
      <c r="F5659" s="344">
        <v>10.98</v>
      </c>
      <c r="G5659" s="360">
        <v>0</v>
      </c>
      <c r="H5659" s="344">
        <v>11.72</v>
      </c>
      <c r="I5659" s="360">
        <v>0</v>
      </c>
      <c r="J5659" s="344">
        <v>10.01</v>
      </c>
      <c r="K5659" s="360">
        <v>0</v>
      </c>
      <c r="L5659" s="344">
        <v>10.78</v>
      </c>
      <c r="M5659" s="360">
        <v>0</v>
      </c>
      <c r="N5659" s="344">
        <v>10.98</v>
      </c>
      <c r="O5659" s="360">
        <v>0</v>
      </c>
      <c r="P5659" s="344">
        <v>12.27</v>
      </c>
      <c r="Q5659" s="360">
        <v>0</v>
      </c>
      <c r="R5659" s="344">
        <v>13.33</v>
      </c>
    </row>
    <row r="5660" spans="1:18">
      <c r="A5660" s="296">
        <v>5502588</v>
      </c>
      <c r="B5660" s="343" t="s">
        <v>5694</v>
      </c>
      <c r="C5660" s="296" t="s">
        <v>222</v>
      </c>
      <c r="D5660" s="344">
        <v>10.46</v>
      </c>
      <c r="E5660" s="360">
        <v>0</v>
      </c>
      <c r="F5660" s="344">
        <v>11.45</v>
      </c>
      <c r="G5660" s="360">
        <v>0</v>
      </c>
      <c r="H5660" s="344">
        <v>12.23</v>
      </c>
      <c r="I5660" s="360">
        <v>0</v>
      </c>
      <c r="J5660" s="344">
        <v>10.45</v>
      </c>
      <c r="K5660" s="360">
        <v>0</v>
      </c>
      <c r="L5660" s="344">
        <v>11.29</v>
      </c>
      <c r="M5660" s="360">
        <v>0</v>
      </c>
      <c r="N5660" s="344">
        <v>11.47</v>
      </c>
      <c r="O5660" s="360">
        <v>0</v>
      </c>
      <c r="P5660" s="344">
        <v>12.78</v>
      </c>
      <c r="Q5660" s="360">
        <v>0</v>
      </c>
      <c r="R5660" s="344">
        <v>13.87</v>
      </c>
    </row>
    <row r="5661" spans="1:18">
      <c r="A5661" s="296">
        <v>5502380</v>
      </c>
      <c r="B5661" s="343" t="s">
        <v>5695</v>
      </c>
      <c r="C5661" s="296" t="s">
        <v>222</v>
      </c>
      <c r="D5661" s="344">
        <v>16.82</v>
      </c>
      <c r="E5661" s="360">
        <v>0</v>
      </c>
      <c r="F5661" s="344">
        <v>10.95</v>
      </c>
      <c r="G5661" s="360">
        <v>0</v>
      </c>
      <c r="H5661" s="344">
        <v>11.62</v>
      </c>
      <c r="I5661" s="360">
        <v>0</v>
      </c>
      <c r="J5661" s="344">
        <v>9.98</v>
      </c>
      <c r="K5661" s="360">
        <v>0</v>
      </c>
      <c r="L5661" s="344">
        <v>10.47</v>
      </c>
      <c r="M5661" s="360">
        <v>0</v>
      </c>
      <c r="N5661" s="344">
        <v>10.89</v>
      </c>
      <c r="O5661" s="360">
        <v>0</v>
      </c>
      <c r="P5661" s="344">
        <v>12.34</v>
      </c>
      <c r="Q5661" s="360">
        <v>0</v>
      </c>
      <c r="R5661" s="344">
        <v>13.48</v>
      </c>
    </row>
    <row r="5662" spans="1:18">
      <c r="A5662" s="296">
        <v>5502614</v>
      </c>
      <c r="B5662" s="343" t="s">
        <v>5696</v>
      </c>
      <c r="C5662" s="296" t="s">
        <v>222</v>
      </c>
      <c r="D5662" s="344">
        <v>8.99</v>
      </c>
      <c r="E5662" s="360">
        <v>0</v>
      </c>
      <c r="F5662" s="344">
        <v>13.18</v>
      </c>
      <c r="G5662" s="360">
        <v>0</v>
      </c>
      <c r="H5662" s="344">
        <v>14.07</v>
      </c>
      <c r="I5662" s="360">
        <v>0</v>
      </c>
      <c r="J5662" s="344">
        <v>12.06</v>
      </c>
      <c r="K5662" s="360">
        <v>0</v>
      </c>
      <c r="L5662" s="344">
        <v>12.94</v>
      </c>
      <c r="M5662" s="360">
        <v>0</v>
      </c>
      <c r="N5662" s="344">
        <v>13.2</v>
      </c>
      <c r="O5662" s="360">
        <v>0</v>
      </c>
      <c r="P5662" s="344">
        <v>14.76</v>
      </c>
      <c r="Q5662" s="360">
        <v>0</v>
      </c>
      <c r="R5662" s="344">
        <v>16.03</v>
      </c>
    </row>
    <row r="5663" spans="1:18">
      <c r="A5663" s="296">
        <v>5502406</v>
      </c>
      <c r="B5663" s="343" t="s">
        <v>5697</v>
      </c>
      <c r="C5663" s="296" t="s">
        <v>222</v>
      </c>
      <c r="D5663" s="344">
        <v>16.82</v>
      </c>
      <c r="E5663" s="360">
        <v>0</v>
      </c>
      <c r="F5663" s="344">
        <v>13.72</v>
      </c>
      <c r="G5663" s="360">
        <v>0</v>
      </c>
      <c r="H5663" s="344">
        <v>14.66</v>
      </c>
      <c r="I5663" s="360">
        <v>0</v>
      </c>
      <c r="J5663" s="344">
        <v>12.57</v>
      </c>
      <c r="K5663" s="360">
        <v>0</v>
      </c>
      <c r="L5663" s="344">
        <v>13.54</v>
      </c>
      <c r="M5663" s="360">
        <v>0</v>
      </c>
      <c r="N5663" s="344">
        <v>13.77</v>
      </c>
      <c r="O5663" s="360">
        <v>0</v>
      </c>
      <c r="P5663" s="344">
        <v>15.36</v>
      </c>
      <c r="Q5663" s="360">
        <v>0</v>
      </c>
      <c r="R5663" s="344">
        <v>16.66</v>
      </c>
    </row>
    <row r="5664" spans="1:18">
      <c r="A5664" s="296">
        <v>5502640</v>
      </c>
      <c r="B5664" s="343" t="s">
        <v>5698</v>
      </c>
      <c r="C5664" s="296" t="s">
        <v>222</v>
      </c>
      <c r="D5664" s="344">
        <v>9.0399999999999991</v>
      </c>
      <c r="E5664" s="360">
        <v>0</v>
      </c>
      <c r="F5664" s="344">
        <v>17.09</v>
      </c>
      <c r="G5664" s="360">
        <v>0</v>
      </c>
      <c r="H5664" s="344">
        <v>18.059999999999999</v>
      </c>
      <c r="I5664" s="360">
        <v>0</v>
      </c>
      <c r="J5664" s="344">
        <v>15.46</v>
      </c>
      <c r="K5664" s="360">
        <v>0</v>
      </c>
      <c r="L5664" s="344">
        <v>16.079999999999998</v>
      </c>
      <c r="M5664" s="360">
        <v>0</v>
      </c>
      <c r="N5664" s="344">
        <v>16.850000000000001</v>
      </c>
      <c r="O5664" s="360">
        <v>0</v>
      </c>
      <c r="P5664" s="344">
        <v>19.2</v>
      </c>
      <c r="Q5664" s="360">
        <v>0</v>
      </c>
      <c r="R5664" s="344">
        <v>21.08</v>
      </c>
    </row>
    <row r="5665" spans="1:18">
      <c r="A5665" s="296">
        <v>5502355</v>
      </c>
      <c r="B5665" s="343" t="s">
        <v>5699</v>
      </c>
      <c r="C5665" s="296" t="s">
        <v>222</v>
      </c>
      <c r="D5665" s="344">
        <v>17.88</v>
      </c>
      <c r="E5665" s="360">
        <v>0</v>
      </c>
      <c r="F5665" s="344">
        <v>19.66</v>
      </c>
      <c r="G5665" s="360">
        <v>0</v>
      </c>
      <c r="H5665" s="344">
        <v>20.89</v>
      </c>
      <c r="I5665" s="360">
        <v>0</v>
      </c>
      <c r="J5665" s="344">
        <v>17.86</v>
      </c>
      <c r="K5665" s="360">
        <v>0</v>
      </c>
      <c r="L5665" s="344">
        <v>18.95</v>
      </c>
      <c r="M5665" s="360">
        <v>0</v>
      </c>
      <c r="N5665" s="344">
        <v>19.54</v>
      </c>
      <c r="O5665" s="360">
        <v>0</v>
      </c>
      <c r="P5665" s="344">
        <v>22.02</v>
      </c>
      <c r="Q5665" s="360">
        <v>0</v>
      </c>
      <c r="R5665" s="344">
        <v>24.03</v>
      </c>
    </row>
    <row r="5666" spans="1:18">
      <c r="A5666" s="296">
        <v>5502589</v>
      </c>
      <c r="B5666" s="343" t="s">
        <v>5700</v>
      </c>
      <c r="C5666" s="296" t="s">
        <v>222</v>
      </c>
      <c r="D5666" s="344">
        <v>10.81</v>
      </c>
      <c r="E5666" s="360">
        <v>0</v>
      </c>
      <c r="F5666" s="344">
        <v>20.32</v>
      </c>
      <c r="G5666" s="360">
        <v>0</v>
      </c>
      <c r="H5666" s="344">
        <v>21.6</v>
      </c>
      <c r="I5666" s="360">
        <v>0</v>
      </c>
      <c r="J5666" s="344">
        <v>18.47</v>
      </c>
      <c r="K5666" s="360">
        <v>0</v>
      </c>
      <c r="L5666" s="344">
        <v>19.66</v>
      </c>
      <c r="M5666" s="360">
        <v>0</v>
      </c>
      <c r="N5666" s="344">
        <v>20.21</v>
      </c>
      <c r="O5666" s="360">
        <v>0</v>
      </c>
      <c r="P5666" s="344">
        <v>22.72</v>
      </c>
      <c r="Q5666" s="360">
        <v>0</v>
      </c>
      <c r="R5666" s="344">
        <v>24.78</v>
      </c>
    </row>
    <row r="5667" spans="1:18">
      <c r="A5667" s="296">
        <v>5502381</v>
      </c>
      <c r="B5667" s="343" t="s">
        <v>5701</v>
      </c>
      <c r="C5667" s="296" t="s">
        <v>222</v>
      </c>
      <c r="D5667" s="344">
        <v>17.02</v>
      </c>
      <c r="E5667" s="360">
        <v>0</v>
      </c>
      <c r="F5667" s="344">
        <v>30.02</v>
      </c>
      <c r="G5667" s="360">
        <v>0</v>
      </c>
      <c r="H5667" s="344">
        <v>31.53</v>
      </c>
      <c r="I5667" s="360">
        <v>0</v>
      </c>
      <c r="J5667" s="344">
        <v>26.86</v>
      </c>
      <c r="K5667" s="360">
        <v>0</v>
      </c>
      <c r="L5667" s="344">
        <v>27.74</v>
      </c>
      <c r="M5667" s="360">
        <v>0</v>
      </c>
      <c r="N5667" s="344">
        <v>29.33</v>
      </c>
      <c r="O5667" s="360">
        <v>0</v>
      </c>
      <c r="P5667" s="344">
        <v>33.61</v>
      </c>
      <c r="Q5667" s="360">
        <v>0</v>
      </c>
      <c r="R5667" s="344">
        <v>37.11</v>
      </c>
    </row>
    <row r="5668" spans="1:18">
      <c r="A5668" s="296">
        <v>5502615</v>
      </c>
      <c r="B5668" s="343" t="s">
        <v>5702</v>
      </c>
      <c r="C5668" s="296" t="s">
        <v>222</v>
      </c>
      <c r="D5668" s="344">
        <v>9.24</v>
      </c>
      <c r="E5668" s="360">
        <v>0</v>
      </c>
      <c r="F5668" s="344">
        <v>33.01</v>
      </c>
      <c r="G5668" s="360">
        <v>0</v>
      </c>
      <c r="H5668" s="344">
        <v>34.82</v>
      </c>
      <c r="I5668" s="360">
        <v>0</v>
      </c>
      <c r="J5668" s="344">
        <v>29.67</v>
      </c>
      <c r="K5668" s="360">
        <v>0</v>
      </c>
      <c r="L5668" s="344">
        <v>31.07</v>
      </c>
      <c r="M5668" s="360">
        <v>0</v>
      </c>
      <c r="N5668" s="344">
        <v>32.46</v>
      </c>
      <c r="O5668" s="360">
        <v>0</v>
      </c>
      <c r="P5668" s="344">
        <v>36.869999999999997</v>
      </c>
      <c r="Q5668" s="360">
        <v>0</v>
      </c>
      <c r="R5668" s="344">
        <v>40.549999999999997</v>
      </c>
    </row>
    <row r="5669" spans="1:18">
      <c r="A5669" s="296">
        <v>5502407</v>
      </c>
      <c r="B5669" s="343" t="s">
        <v>5703</v>
      </c>
      <c r="C5669" s="296" t="s">
        <v>222</v>
      </c>
      <c r="D5669" s="344">
        <v>17.02</v>
      </c>
      <c r="E5669" s="360">
        <v>0</v>
      </c>
      <c r="F5669" s="344">
        <v>33.229999999999997</v>
      </c>
      <c r="G5669" s="360">
        <v>0</v>
      </c>
      <c r="H5669" s="344">
        <v>35</v>
      </c>
      <c r="I5669" s="360">
        <v>0</v>
      </c>
      <c r="J5669" s="344">
        <v>29.95</v>
      </c>
      <c r="K5669" s="360">
        <v>0</v>
      </c>
      <c r="L5669" s="344">
        <v>30.95</v>
      </c>
      <c r="M5669" s="360">
        <v>0</v>
      </c>
      <c r="N5669" s="344">
        <v>32.630000000000003</v>
      </c>
      <c r="O5669" s="360">
        <v>0</v>
      </c>
      <c r="P5669" s="344">
        <v>37.340000000000003</v>
      </c>
      <c r="Q5669" s="360">
        <v>0</v>
      </c>
      <c r="R5669" s="344">
        <v>41.09</v>
      </c>
    </row>
    <row r="5670" spans="1:18">
      <c r="A5670" s="296">
        <v>5502641</v>
      </c>
      <c r="B5670" s="343" t="s">
        <v>5704</v>
      </c>
      <c r="C5670" s="296" t="s">
        <v>222</v>
      </c>
      <c r="D5670" s="344">
        <v>9.24</v>
      </c>
      <c r="E5670" s="360">
        <v>0</v>
      </c>
      <c r="F5670" s="344">
        <v>36.729999999999997</v>
      </c>
      <c r="G5670" s="360">
        <v>0</v>
      </c>
      <c r="H5670" s="344">
        <v>38.840000000000003</v>
      </c>
      <c r="I5670" s="360">
        <v>0</v>
      </c>
      <c r="J5670" s="344">
        <v>33.22</v>
      </c>
      <c r="K5670" s="360">
        <v>0</v>
      </c>
      <c r="L5670" s="344">
        <v>34.840000000000003</v>
      </c>
      <c r="M5670" s="360">
        <v>0</v>
      </c>
      <c r="N5670" s="344">
        <v>36.270000000000003</v>
      </c>
      <c r="O5670" s="360">
        <v>0</v>
      </c>
      <c r="P5670" s="344">
        <v>41.16</v>
      </c>
      <c r="Q5670" s="360">
        <v>0</v>
      </c>
      <c r="R5670" s="344">
        <v>45.1</v>
      </c>
    </row>
    <row r="5671" spans="1:18">
      <c r="A5671" s="296">
        <v>5502880</v>
      </c>
      <c r="B5671" s="343" t="s">
        <v>5705</v>
      </c>
      <c r="C5671" s="296" t="s">
        <v>222</v>
      </c>
      <c r="D5671" s="344">
        <v>15.56</v>
      </c>
      <c r="E5671" s="360">
        <v>0</v>
      </c>
      <c r="F5671" s="344">
        <v>77.58</v>
      </c>
      <c r="G5671" s="360">
        <v>0</v>
      </c>
      <c r="H5671" s="344">
        <v>81.150000000000006</v>
      </c>
      <c r="I5671" s="360">
        <v>0</v>
      </c>
      <c r="J5671" s="344">
        <v>68.87</v>
      </c>
      <c r="K5671" s="360">
        <v>0</v>
      </c>
      <c r="L5671" s="344">
        <v>70.599999999999994</v>
      </c>
      <c r="M5671" s="360">
        <v>0</v>
      </c>
      <c r="N5671" s="344">
        <v>75.23</v>
      </c>
      <c r="O5671" s="360">
        <v>0</v>
      </c>
      <c r="P5671" s="344">
        <v>86.73</v>
      </c>
      <c r="Q5671" s="360">
        <v>0</v>
      </c>
      <c r="R5671" s="344">
        <v>96.16</v>
      </c>
    </row>
    <row r="5672" spans="1:18">
      <c r="A5672" s="296">
        <v>5502857</v>
      </c>
      <c r="B5672" s="343" t="s">
        <v>5706</v>
      </c>
      <c r="C5672" s="296" t="s">
        <v>222</v>
      </c>
      <c r="D5672" s="344">
        <v>22.86</v>
      </c>
      <c r="E5672" s="360">
        <v>0</v>
      </c>
      <c r="F5672" s="344">
        <v>152.31</v>
      </c>
      <c r="G5672" s="360">
        <v>0</v>
      </c>
      <c r="H5672" s="344">
        <v>158.91999999999999</v>
      </c>
      <c r="I5672" s="360">
        <v>0</v>
      </c>
      <c r="J5672" s="344">
        <v>134.51</v>
      </c>
      <c r="K5672" s="360">
        <v>0</v>
      </c>
      <c r="L5672" s="344">
        <v>137.38999999999999</v>
      </c>
      <c r="M5672" s="360">
        <v>0</v>
      </c>
      <c r="N5672" s="344">
        <v>147.05000000000001</v>
      </c>
      <c r="O5672" s="360">
        <v>0</v>
      </c>
      <c r="P5672" s="344">
        <v>170</v>
      </c>
      <c r="Q5672" s="360">
        <v>0</v>
      </c>
      <c r="R5672" s="344">
        <v>188.98</v>
      </c>
    </row>
    <row r="5673" spans="1:18">
      <c r="A5673" s="296">
        <v>5502881</v>
      </c>
      <c r="B5673" s="343" t="s">
        <v>5707</v>
      </c>
      <c r="C5673" s="296" t="s">
        <v>222</v>
      </c>
      <c r="D5673" s="344">
        <v>12.1</v>
      </c>
      <c r="E5673" s="360">
        <v>0</v>
      </c>
      <c r="F5673" s="344">
        <v>179.81</v>
      </c>
      <c r="G5673" s="360">
        <v>0</v>
      </c>
      <c r="H5673" s="344">
        <v>187.63</v>
      </c>
      <c r="I5673" s="360">
        <v>0</v>
      </c>
      <c r="J5673" s="344">
        <v>158.87</v>
      </c>
      <c r="K5673" s="360">
        <v>0</v>
      </c>
      <c r="L5673" s="344">
        <v>162.19999999999999</v>
      </c>
      <c r="M5673" s="360">
        <v>0</v>
      </c>
      <c r="N5673" s="344">
        <v>173.63</v>
      </c>
      <c r="O5673" s="360">
        <v>0</v>
      </c>
      <c r="P5673" s="344">
        <v>200.76</v>
      </c>
      <c r="Q5673" s="360">
        <v>0</v>
      </c>
      <c r="R5673" s="344">
        <v>223.17</v>
      </c>
    </row>
    <row r="5674" spans="1:18">
      <c r="A5674" s="296">
        <v>5502859</v>
      </c>
      <c r="B5674" s="343" t="s">
        <v>5708</v>
      </c>
      <c r="C5674" s="296" t="s">
        <v>222</v>
      </c>
      <c r="D5674" s="344">
        <v>19.53</v>
      </c>
      <c r="E5674" s="360">
        <v>0</v>
      </c>
      <c r="F5674" s="344">
        <v>30.19</v>
      </c>
      <c r="G5674" s="360">
        <v>0.78969999999999996</v>
      </c>
      <c r="H5674" s="344">
        <v>29.34</v>
      </c>
      <c r="I5674" s="360">
        <v>0</v>
      </c>
      <c r="J5674" s="344">
        <v>30.37</v>
      </c>
      <c r="K5674" s="360">
        <v>0.78500000000000003</v>
      </c>
      <c r="L5674" s="344">
        <v>29.91</v>
      </c>
      <c r="M5674" s="360">
        <v>0</v>
      </c>
      <c r="N5674" s="344">
        <v>31.04</v>
      </c>
      <c r="O5674" s="360">
        <v>0</v>
      </c>
      <c r="P5674" s="344">
        <v>31</v>
      </c>
      <c r="Q5674" s="360">
        <v>0</v>
      </c>
      <c r="R5674" s="344">
        <v>33.4</v>
      </c>
    </row>
    <row r="5675" spans="1:18">
      <c r="A5675" s="296">
        <v>5502882</v>
      </c>
      <c r="B5675" s="343" t="s">
        <v>5709</v>
      </c>
      <c r="C5675" s="296" t="s">
        <v>222</v>
      </c>
      <c r="D5675" s="344">
        <v>11.96</v>
      </c>
      <c r="E5675" s="360">
        <v>0</v>
      </c>
      <c r="F5675" s="344">
        <v>22.95</v>
      </c>
      <c r="G5675" s="360">
        <v>0.77600000000000002</v>
      </c>
      <c r="H5675" s="344">
        <v>22.34</v>
      </c>
      <c r="I5675" s="360">
        <v>0</v>
      </c>
      <c r="J5675" s="344">
        <v>23</v>
      </c>
      <c r="K5675" s="360">
        <v>0.77429999999999999</v>
      </c>
      <c r="L5675" s="344">
        <v>22.78</v>
      </c>
      <c r="M5675" s="360">
        <v>0</v>
      </c>
      <c r="N5675" s="344">
        <v>23.58</v>
      </c>
      <c r="O5675" s="360">
        <v>0</v>
      </c>
      <c r="P5675" s="344">
        <v>23.55</v>
      </c>
      <c r="Q5675" s="360">
        <v>0</v>
      </c>
      <c r="R5675" s="344">
        <v>25.36</v>
      </c>
    </row>
    <row r="5676" spans="1:18">
      <c r="A5676" s="296">
        <v>5502858</v>
      </c>
      <c r="B5676" s="343" t="s">
        <v>5710</v>
      </c>
      <c r="C5676" s="296" t="s">
        <v>222</v>
      </c>
      <c r="D5676" s="344">
        <v>20.22</v>
      </c>
      <c r="E5676" s="360">
        <v>0</v>
      </c>
      <c r="F5676" s="344">
        <v>30.69</v>
      </c>
      <c r="G5676" s="360">
        <v>0.77680000000000005</v>
      </c>
      <c r="H5676" s="344">
        <v>29.89</v>
      </c>
      <c r="I5676" s="360">
        <v>0</v>
      </c>
      <c r="J5676" s="344">
        <v>30.84</v>
      </c>
      <c r="K5676" s="360">
        <v>0.77300000000000002</v>
      </c>
      <c r="L5676" s="344">
        <v>30.47</v>
      </c>
      <c r="M5676" s="360">
        <v>0</v>
      </c>
      <c r="N5676" s="344">
        <v>31.56</v>
      </c>
      <c r="O5676" s="360">
        <v>0</v>
      </c>
      <c r="P5676" s="344">
        <v>31.54</v>
      </c>
      <c r="Q5676" s="360">
        <v>0</v>
      </c>
      <c r="R5676" s="344">
        <v>33.97</v>
      </c>
    </row>
    <row r="5677" spans="1:18">
      <c r="A5677" s="296">
        <v>5502747</v>
      </c>
      <c r="B5677" s="343" t="s">
        <v>5711</v>
      </c>
      <c r="C5677" s="296" t="s">
        <v>222</v>
      </c>
      <c r="D5677" s="344">
        <v>46.97</v>
      </c>
      <c r="E5677" s="360">
        <v>0</v>
      </c>
      <c r="F5677" s="344">
        <v>11.35</v>
      </c>
      <c r="G5677" s="360">
        <v>0.37530000000000002</v>
      </c>
      <c r="H5677" s="344">
        <v>11.91</v>
      </c>
      <c r="I5677" s="360">
        <v>0</v>
      </c>
      <c r="J5677" s="344">
        <v>11.59</v>
      </c>
      <c r="K5677" s="360">
        <v>0.36759999999999998</v>
      </c>
      <c r="L5677" s="344">
        <v>12.02</v>
      </c>
      <c r="M5677" s="360">
        <v>0</v>
      </c>
      <c r="N5677" s="344">
        <v>12.07</v>
      </c>
      <c r="O5677" s="360">
        <v>0</v>
      </c>
      <c r="P5677" s="344">
        <v>12.62</v>
      </c>
      <c r="Q5677" s="360">
        <v>0</v>
      </c>
      <c r="R5677" s="344">
        <v>13.25</v>
      </c>
    </row>
    <row r="5678" spans="1:18">
      <c r="A5678" s="296">
        <v>5502773</v>
      </c>
      <c r="B5678" s="343" t="s">
        <v>5712</v>
      </c>
      <c r="C5678" s="296" t="s">
        <v>222</v>
      </c>
      <c r="D5678" s="344">
        <v>45.46</v>
      </c>
      <c r="E5678" s="360">
        <v>0</v>
      </c>
      <c r="F5678" s="344">
        <v>42.17</v>
      </c>
      <c r="G5678" s="360">
        <v>0.79369999999999996</v>
      </c>
      <c r="H5678" s="344">
        <v>40.98</v>
      </c>
      <c r="I5678" s="360">
        <v>0</v>
      </c>
      <c r="J5678" s="344">
        <v>42.49</v>
      </c>
      <c r="K5678" s="360">
        <v>0.78769999999999996</v>
      </c>
      <c r="L5678" s="344">
        <v>41.77</v>
      </c>
      <c r="M5678" s="360">
        <v>0</v>
      </c>
      <c r="N5678" s="344">
        <v>43.39</v>
      </c>
      <c r="O5678" s="360">
        <v>0</v>
      </c>
      <c r="P5678" s="344">
        <v>43.37</v>
      </c>
      <c r="Q5678" s="360">
        <v>0</v>
      </c>
      <c r="R5678" s="344">
        <v>46.71</v>
      </c>
    </row>
    <row r="5679" spans="1:18">
      <c r="A5679" s="296">
        <v>5502799</v>
      </c>
      <c r="B5679" s="343" t="s">
        <v>5713</v>
      </c>
      <c r="C5679" s="296" t="s">
        <v>222</v>
      </c>
      <c r="D5679" s="344">
        <v>43.65</v>
      </c>
      <c r="E5679" s="360">
        <v>0</v>
      </c>
      <c r="F5679" s="344">
        <v>7.21</v>
      </c>
      <c r="G5679" s="360">
        <v>0.16919999999999999</v>
      </c>
      <c r="H5679" s="344">
        <v>7.83</v>
      </c>
      <c r="I5679" s="360">
        <v>0</v>
      </c>
      <c r="J5679" s="344">
        <v>7.32</v>
      </c>
      <c r="K5679" s="360">
        <v>0.16669999999999999</v>
      </c>
      <c r="L5679" s="344">
        <v>7.89</v>
      </c>
      <c r="M5679" s="360">
        <v>0</v>
      </c>
      <c r="N5679" s="344">
        <v>7.75</v>
      </c>
      <c r="O5679" s="360">
        <v>0</v>
      </c>
      <c r="P5679" s="344">
        <v>8.24</v>
      </c>
      <c r="Q5679" s="360">
        <v>0</v>
      </c>
      <c r="R5679" s="344">
        <v>8.58</v>
      </c>
    </row>
    <row r="5680" spans="1:18">
      <c r="A5680" s="296">
        <v>5502748</v>
      </c>
      <c r="B5680" s="343" t="s">
        <v>5714</v>
      </c>
      <c r="C5680" s="296" t="s">
        <v>222</v>
      </c>
      <c r="D5680" s="344">
        <v>47.51</v>
      </c>
      <c r="E5680" s="360">
        <v>0</v>
      </c>
      <c r="F5680" s="344">
        <v>11.89</v>
      </c>
      <c r="G5680" s="360">
        <v>0.35830000000000001</v>
      </c>
      <c r="H5680" s="344">
        <v>12.5</v>
      </c>
      <c r="I5680" s="360">
        <v>0</v>
      </c>
      <c r="J5680" s="344">
        <v>12.09</v>
      </c>
      <c r="K5680" s="360">
        <v>0.35239999999999999</v>
      </c>
      <c r="L5680" s="344">
        <v>12.62</v>
      </c>
      <c r="M5680" s="360">
        <v>0</v>
      </c>
      <c r="N5680" s="344">
        <v>12.63</v>
      </c>
      <c r="O5680" s="360">
        <v>0</v>
      </c>
      <c r="P5680" s="344">
        <v>13.21</v>
      </c>
      <c r="Q5680" s="360">
        <v>0</v>
      </c>
      <c r="R5680" s="344">
        <v>13.88</v>
      </c>
    </row>
    <row r="5681" spans="1:18">
      <c r="A5681" s="296">
        <v>5502774</v>
      </c>
      <c r="B5681" s="343" t="s">
        <v>5715</v>
      </c>
      <c r="C5681" s="296" t="s">
        <v>222</v>
      </c>
      <c r="D5681" s="344">
        <v>45.78</v>
      </c>
      <c r="E5681" s="360">
        <v>0</v>
      </c>
      <c r="F5681" s="344">
        <v>37.74</v>
      </c>
      <c r="G5681" s="360">
        <v>0.77129999999999999</v>
      </c>
      <c r="H5681" s="344">
        <v>36.83</v>
      </c>
      <c r="I5681" s="360">
        <v>0</v>
      </c>
      <c r="J5681" s="344">
        <v>38.08</v>
      </c>
      <c r="K5681" s="360">
        <v>0.76439999999999997</v>
      </c>
      <c r="L5681" s="344">
        <v>37.520000000000003</v>
      </c>
      <c r="M5681" s="360">
        <v>0</v>
      </c>
      <c r="N5681" s="344">
        <v>38.92</v>
      </c>
      <c r="O5681" s="360">
        <v>0</v>
      </c>
      <c r="P5681" s="344">
        <v>38.99</v>
      </c>
      <c r="Q5681" s="360">
        <v>0</v>
      </c>
      <c r="R5681" s="344">
        <v>41.92</v>
      </c>
    </row>
    <row r="5682" spans="1:18">
      <c r="A5682" s="296">
        <v>5502800</v>
      </c>
      <c r="B5682" s="343" t="s">
        <v>5716</v>
      </c>
      <c r="C5682" s="296" t="s">
        <v>222</v>
      </c>
      <c r="D5682" s="344">
        <v>45.46</v>
      </c>
      <c r="E5682" s="360">
        <v>0</v>
      </c>
      <c r="F5682" s="344">
        <v>38.39</v>
      </c>
      <c r="G5682" s="360">
        <v>0.75829999999999997</v>
      </c>
      <c r="H5682" s="344">
        <v>37.53</v>
      </c>
      <c r="I5682" s="360">
        <v>0</v>
      </c>
      <c r="J5682" s="344">
        <v>38.659999999999997</v>
      </c>
      <c r="K5682" s="360">
        <v>0.753</v>
      </c>
      <c r="L5682" s="344">
        <v>38.229999999999997</v>
      </c>
      <c r="M5682" s="360">
        <v>0</v>
      </c>
      <c r="N5682" s="344">
        <v>39.58</v>
      </c>
      <c r="O5682" s="360">
        <v>0</v>
      </c>
      <c r="P5682" s="344">
        <v>39.67</v>
      </c>
      <c r="Q5682" s="360">
        <v>0</v>
      </c>
      <c r="R5682" s="344">
        <v>42.65</v>
      </c>
    </row>
    <row r="5683" spans="1:18">
      <c r="A5683" s="296">
        <v>5502749</v>
      </c>
      <c r="B5683" s="343" t="s">
        <v>5717</v>
      </c>
      <c r="C5683" s="296" t="s">
        <v>222</v>
      </c>
      <c r="D5683" s="344">
        <v>47.94</v>
      </c>
      <c r="E5683" s="360">
        <v>0</v>
      </c>
      <c r="F5683" s="344">
        <v>24.66</v>
      </c>
      <c r="G5683" s="360">
        <v>0.79159999999999997</v>
      </c>
      <c r="H5683" s="344">
        <v>23.93</v>
      </c>
      <c r="I5683" s="360">
        <v>0</v>
      </c>
      <c r="J5683" s="344">
        <v>24.71</v>
      </c>
      <c r="K5683" s="360">
        <v>0.79</v>
      </c>
      <c r="L5683" s="344">
        <v>24.42</v>
      </c>
      <c r="M5683" s="360">
        <v>0</v>
      </c>
      <c r="N5683" s="344">
        <v>25.31</v>
      </c>
      <c r="O5683" s="360">
        <v>0</v>
      </c>
      <c r="P5683" s="344">
        <v>25.24</v>
      </c>
      <c r="Q5683" s="360">
        <v>0</v>
      </c>
      <c r="R5683" s="344">
        <v>27.2</v>
      </c>
    </row>
    <row r="5684" spans="1:18">
      <c r="A5684" s="296">
        <v>5502775</v>
      </c>
      <c r="B5684" s="343" t="s">
        <v>5718</v>
      </c>
      <c r="C5684" s="296" t="s">
        <v>222</v>
      </c>
      <c r="D5684" s="344">
        <v>46.11</v>
      </c>
      <c r="E5684" s="360">
        <v>0</v>
      </c>
      <c r="F5684" s="344">
        <v>31.93</v>
      </c>
      <c r="G5684" s="360">
        <v>0.81240000000000001</v>
      </c>
      <c r="H5684" s="344">
        <v>30.89</v>
      </c>
      <c r="I5684" s="360">
        <v>0</v>
      </c>
      <c r="J5684" s="344">
        <v>32.04</v>
      </c>
      <c r="K5684" s="360">
        <v>0.80959999999999999</v>
      </c>
      <c r="L5684" s="344">
        <v>31.53</v>
      </c>
      <c r="M5684" s="360">
        <v>0</v>
      </c>
      <c r="N5684" s="344">
        <v>32.74</v>
      </c>
      <c r="O5684" s="360">
        <v>0</v>
      </c>
      <c r="P5684" s="344">
        <v>32.6</v>
      </c>
      <c r="Q5684" s="360">
        <v>0</v>
      </c>
      <c r="R5684" s="344">
        <v>35.19</v>
      </c>
    </row>
    <row r="5685" spans="1:18">
      <c r="A5685" s="296">
        <v>5502801</v>
      </c>
      <c r="B5685" s="343" t="s">
        <v>5719</v>
      </c>
      <c r="C5685" s="296" t="s">
        <v>222</v>
      </c>
      <c r="D5685" s="344">
        <v>45.78</v>
      </c>
      <c r="E5685" s="360">
        <v>0</v>
      </c>
      <c r="F5685" s="344">
        <v>37.58</v>
      </c>
      <c r="G5685" s="360">
        <v>0.7964</v>
      </c>
      <c r="H5685" s="344">
        <v>36.5</v>
      </c>
      <c r="I5685" s="360">
        <v>0</v>
      </c>
      <c r="J5685" s="344">
        <v>37.869999999999997</v>
      </c>
      <c r="K5685" s="360">
        <v>0.7903</v>
      </c>
      <c r="L5685" s="344">
        <v>37.200000000000003</v>
      </c>
      <c r="M5685" s="360">
        <v>0</v>
      </c>
      <c r="N5685" s="344">
        <v>38.659999999999997</v>
      </c>
      <c r="O5685" s="360">
        <v>0</v>
      </c>
      <c r="P5685" s="344">
        <v>38.619999999999997</v>
      </c>
      <c r="Q5685" s="360">
        <v>0</v>
      </c>
      <c r="R5685" s="344">
        <v>41.6</v>
      </c>
    </row>
    <row r="5686" spans="1:18">
      <c r="A5686" s="296">
        <v>5502750</v>
      </c>
      <c r="B5686" s="343" t="s">
        <v>5720</v>
      </c>
      <c r="C5686" s="296" t="s">
        <v>222</v>
      </c>
      <c r="D5686" s="344">
        <v>48.37</v>
      </c>
      <c r="E5686" s="360">
        <v>0</v>
      </c>
      <c r="F5686" s="344">
        <v>37.770000000000003</v>
      </c>
      <c r="G5686" s="360">
        <v>0.79239999999999999</v>
      </c>
      <c r="H5686" s="344">
        <v>36.68</v>
      </c>
      <c r="I5686" s="360">
        <v>0</v>
      </c>
      <c r="J5686" s="344">
        <v>37.96</v>
      </c>
      <c r="K5686" s="360">
        <v>0.78849999999999998</v>
      </c>
      <c r="L5686" s="344">
        <v>37.4</v>
      </c>
      <c r="M5686" s="360">
        <v>0</v>
      </c>
      <c r="N5686" s="344">
        <v>38.81</v>
      </c>
      <c r="O5686" s="360">
        <v>0</v>
      </c>
      <c r="P5686" s="344">
        <v>38.729999999999997</v>
      </c>
      <c r="Q5686" s="360">
        <v>0</v>
      </c>
      <c r="R5686" s="344">
        <v>41.75</v>
      </c>
    </row>
    <row r="5687" spans="1:18">
      <c r="A5687" s="296">
        <v>5502776</v>
      </c>
      <c r="B5687" s="343" t="s">
        <v>5721</v>
      </c>
      <c r="C5687" s="296" t="s">
        <v>222</v>
      </c>
      <c r="D5687" s="344">
        <v>46.43</v>
      </c>
      <c r="E5687" s="360">
        <v>0</v>
      </c>
      <c r="F5687" s="344">
        <v>54.54</v>
      </c>
      <c r="G5687" s="360">
        <v>0.87809999999999999</v>
      </c>
      <c r="H5687" s="344">
        <v>52.2</v>
      </c>
      <c r="I5687" s="360">
        <v>0</v>
      </c>
      <c r="J5687" s="344">
        <v>55.11</v>
      </c>
      <c r="K5687" s="360">
        <v>0.86899999999999999</v>
      </c>
      <c r="L5687" s="344">
        <v>53.3</v>
      </c>
      <c r="M5687" s="360">
        <v>0</v>
      </c>
      <c r="N5687" s="344">
        <v>55.89</v>
      </c>
      <c r="O5687" s="360">
        <v>0</v>
      </c>
      <c r="P5687" s="344">
        <v>55.45</v>
      </c>
      <c r="Q5687" s="360">
        <v>0</v>
      </c>
      <c r="R5687" s="344">
        <v>59.95</v>
      </c>
    </row>
    <row r="5688" spans="1:18">
      <c r="A5688" s="296">
        <v>5502802</v>
      </c>
      <c r="B5688" s="343" t="s">
        <v>5722</v>
      </c>
      <c r="C5688" s="296" t="s">
        <v>222</v>
      </c>
      <c r="D5688" s="344">
        <v>46</v>
      </c>
      <c r="E5688" s="360">
        <v>0</v>
      </c>
      <c r="F5688" s="344">
        <v>57.14</v>
      </c>
      <c r="G5688" s="360">
        <v>0.83809999999999996</v>
      </c>
      <c r="H5688" s="344">
        <v>55.06</v>
      </c>
      <c r="I5688" s="360">
        <v>0</v>
      </c>
      <c r="J5688" s="344">
        <v>57.53</v>
      </c>
      <c r="K5688" s="360">
        <v>0.83240000000000003</v>
      </c>
      <c r="L5688" s="344">
        <v>56.19</v>
      </c>
      <c r="M5688" s="360">
        <v>0</v>
      </c>
      <c r="N5688" s="344">
        <v>58.61</v>
      </c>
      <c r="O5688" s="360">
        <v>0</v>
      </c>
      <c r="P5688" s="344">
        <v>58.28</v>
      </c>
      <c r="Q5688" s="360">
        <v>0</v>
      </c>
      <c r="R5688" s="344">
        <v>62.94</v>
      </c>
    </row>
    <row r="5689" spans="1:18">
      <c r="A5689" s="296">
        <v>5502751</v>
      </c>
      <c r="B5689" s="343" t="s">
        <v>5723</v>
      </c>
      <c r="C5689" s="296" t="s">
        <v>222</v>
      </c>
      <c r="D5689" s="344">
        <v>50.51</v>
      </c>
      <c r="E5689" s="360">
        <v>0</v>
      </c>
      <c r="F5689" s="344">
        <v>57.81</v>
      </c>
      <c r="G5689" s="360">
        <v>0.82840000000000003</v>
      </c>
      <c r="H5689" s="344">
        <v>55.79</v>
      </c>
      <c r="I5689" s="360">
        <v>0</v>
      </c>
      <c r="J5689" s="344">
        <v>58.14</v>
      </c>
      <c r="K5689" s="360">
        <v>0.82369999999999999</v>
      </c>
      <c r="L5689" s="344">
        <v>56.93</v>
      </c>
      <c r="M5689" s="360">
        <v>0</v>
      </c>
      <c r="N5689" s="344">
        <v>59.31</v>
      </c>
      <c r="O5689" s="360">
        <v>0</v>
      </c>
      <c r="P5689" s="344">
        <v>59</v>
      </c>
      <c r="Q5689" s="360">
        <v>0</v>
      </c>
      <c r="R5689" s="344">
        <v>63.7</v>
      </c>
    </row>
    <row r="5690" spans="1:18">
      <c r="A5690" s="296">
        <v>5502777</v>
      </c>
      <c r="B5690" s="343" t="s">
        <v>5724</v>
      </c>
      <c r="C5690" s="296" t="s">
        <v>222</v>
      </c>
      <c r="D5690" s="344">
        <v>46.65</v>
      </c>
      <c r="E5690" s="360">
        <v>0</v>
      </c>
      <c r="F5690" s="344">
        <v>66.03</v>
      </c>
      <c r="G5690" s="360">
        <v>0.88790000000000002</v>
      </c>
      <c r="H5690" s="344">
        <v>63.06</v>
      </c>
      <c r="I5690" s="360">
        <v>0</v>
      </c>
      <c r="J5690" s="344">
        <v>66.650000000000006</v>
      </c>
      <c r="K5690" s="360">
        <v>0.87970000000000004</v>
      </c>
      <c r="L5690" s="344">
        <v>64.41</v>
      </c>
      <c r="M5690" s="360">
        <v>0</v>
      </c>
      <c r="N5690" s="344">
        <v>67.58</v>
      </c>
      <c r="O5690" s="360">
        <v>0</v>
      </c>
      <c r="P5690" s="344">
        <v>66.95</v>
      </c>
      <c r="Q5690" s="360">
        <v>0</v>
      </c>
      <c r="R5690" s="344">
        <v>72.47</v>
      </c>
    </row>
    <row r="5691" spans="1:18">
      <c r="A5691" s="296">
        <v>5502803</v>
      </c>
      <c r="B5691" s="343" t="s">
        <v>5725</v>
      </c>
      <c r="C5691" s="296" t="s">
        <v>222</v>
      </c>
      <c r="D5691" s="344">
        <v>46.32</v>
      </c>
      <c r="E5691" s="360">
        <v>0</v>
      </c>
      <c r="F5691" s="344">
        <v>68.88</v>
      </c>
      <c r="G5691" s="360">
        <v>0.85119999999999996</v>
      </c>
      <c r="H5691" s="344">
        <v>66.180000000000007</v>
      </c>
      <c r="I5691" s="360">
        <v>0</v>
      </c>
      <c r="J5691" s="344">
        <v>69.3</v>
      </c>
      <c r="K5691" s="360">
        <v>0.84599999999999997</v>
      </c>
      <c r="L5691" s="344">
        <v>67.56</v>
      </c>
      <c r="M5691" s="360">
        <v>0</v>
      </c>
      <c r="N5691" s="344">
        <v>70.56</v>
      </c>
      <c r="O5691" s="360">
        <v>0</v>
      </c>
      <c r="P5691" s="344">
        <v>70.040000000000006</v>
      </c>
      <c r="Q5691" s="360">
        <v>0</v>
      </c>
      <c r="R5691" s="344">
        <v>75.72</v>
      </c>
    </row>
    <row r="5692" spans="1:18">
      <c r="A5692" s="296">
        <v>5502752</v>
      </c>
      <c r="B5692" s="343" t="s">
        <v>5726</v>
      </c>
      <c r="C5692" s="296" t="s">
        <v>222</v>
      </c>
      <c r="D5692" s="344">
        <v>51.23</v>
      </c>
      <c r="E5692" s="360">
        <v>0</v>
      </c>
      <c r="F5692" s="344">
        <v>29.94</v>
      </c>
      <c r="G5692" s="360">
        <v>0.77590000000000003</v>
      </c>
      <c r="H5692" s="344">
        <v>29.16</v>
      </c>
      <c r="I5692" s="360">
        <v>0</v>
      </c>
      <c r="J5692" s="344">
        <v>30.1</v>
      </c>
      <c r="K5692" s="360">
        <v>0.77180000000000004</v>
      </c>
      <c r="L5692" s="344">
        <v>29.73</v>
      </c>
      <c r="M5692" s="360">
        <v>0</v>
      </c>
      <c r="N5692" s="344">
        <v>30.79</v>
      </c>
      <c r="O5692" s="360">
        <v>0</v>
      </c>
      <c r="P5692" s="344">
        <v>30.79</v>
      </c>
      <c r="Q5692" s="360">
        <v>0</v>
      </c>
      <c r="R5692" s="344">
        <v>33.15</v>
      </c>
    </row>
    <row r="5693" spans="1:18">
      <c r="A5693" s="296">
        <v>5502778</v>
      </c>
      <c r="B5693" s="343" t="s">
        <v>5727</v>
      </c>
      <c r="C5693" s="296" t="s">
        <v>222</v>
      </c>
      <c r="D5693" s="344">
        <v>47.29</v>
      </c>
      <c r="E5693" s="360">
        <v>0</v>
      </c>
      <c r="F5693" s="344">
        <v>12.29</v>
      </c>
      <c r="G5693" s="360">
        <v>0.43120000000000003</v>
      </c>
      <c r="H5693" s="344">
        <v>12.7</v>
      </c>
      <c r="I5693" s="360">
        <v>0</v>
      </c>
      <c r="J5693" s="344">
        <v>12.22</v>
      </c>
      <c r="K5693" s="360">
        <v>0.43369999999999997</v>
      </c>
      <c r="L5693" s="344">
        <v>12.87</v>
      </c>
      <c r="M5693" s="360">
        <v>0</v>
      </c>
      <c r="N5693" s="344">
        <v>12.86</v>
      </c>
      <c r="O5693" s="360">
        <v>0</v>
      </c>
      <c r="P5693" s="344">
        <v>13.23</v>
      </c>
      <c r="Q5693" s="360">
        <v>0</v>
      </c>
      <c r="R5693" s="344">
        <v>14.02</v>
      </c>
    </row>
    <row r="5694" spans="1:18">
      <c r="A5694" s="296">
        <v>5502804</v>
      </c>
      <c r="B5694" s="343" t="s">
        <v>5728</v>
      </c>
      <c r="C5694" s="296" t="s">
        <v>222</v>
      </c>
      <c r="D5694" s="344">
        <v>46.75</v>
      </c>
      <c r="E5694" s="360">
        <v>0</v>
      </c>
      <c r="F5694" s="344">
        <v>15.96</v>
      </c>
      <c r="G5694" s="360">
        <v>0.47120000000000001</v>
      </c>
      <c r="H5694" s="344">
        <v>16.420000000000002</v>
      </c>
      <c r="I5694" s="360">
        <v>0</v>
      </c>
      <c r="J5694" s="344">
        <v>16</v>
      </c>
      <c r="K5694" s="360">
        <v>0.47</v>
      </c>
      <c r="L5694" s="344">
        <v>16.64</v>
      </c>
      <c r="M5694" s="360">
        <v>0</v>
      </c>
      <c r="N5694" s="344">
        <v>16.73</v>
      </c>
      <c r="O5694" s="360">
        <v>0</v>
      </c>
      <c r="P5694" s="344">
        <v>17.190000000000001</v>
      </c>
      <c r="Q5694" s="360">
        <v>0</v>
      </c>
      <c r="R5694" s="344">
        <v>18.23</v>
      </c>
    </row>
    <row r="5695" spans="1:18">
      <c r="A5695" s="296">
        <v>5502753</v>
      </c>
      <c r="B5695" s="343" t="s">
        <v>5729</v>
      </c>
      <c r="C5695" s="296" t="s">
        <v>222</v>
      </c>
      <c r="D5695" s="344">
        <v>52.67</v>
      </c>
      <c r="E5695" s="360">
        <v>0</v>
      </c>
      <c r="F5695" s="344">
        <v>16.7</v>
      </c>
      <c r="G5695" s="360">
        <v>0.45029999999999998</v>
      </c>
      <c r="H5695" s="344">
        <v>17.23</v>
      </c>
      <c r="I5695" s="360">
        <v>0</v>
      </c>
      <c r="J5695" s="344">
        <v>16.690000000000001</v>
      </c>
      <c r="K5695" s="360">
        <v>0.4506</v>
      </c>
      <c r="L5695" s="344">
        <v>17.46</v>
      </c>
      <c r="M5695" s="360">
        <v>0</v>
      </c>
      <c r="N5695" s="344">
        <v>17.5</v>
      </c>
      <c r="O5695" s="360">
        <v>0</v>
      </c>
      <c r="P5695" s="344">
        <v>18.010000000000002</v>
      </c>
      <c r="Q5695" s="360">
        <v>0</v>
      </c>
      <c r="R5695" s="344">
        <v>19.07</v>
      </c>
    </row>
    <row r="5696" spans="1:18">
      <c r="A5696" s="296">
        <v>5502779</v>
      </c>
      <c r="B5696" s="343" t="s">
        <v>5730</v>
      </c>
      <c r="C5696" s="296" t="s">
        <v>222</v>
      </c>
      <c r="D5696" s="344">
        <v>48.05</v>
      </c>
      <c r="E5696" s="360">
        <v>0</v>
      </c>
      <c r="F5696" s="344">
        <v>24.43</v>
      </c>
      <c r="G5696" s="360">
        <v>0.57879999999999998</v>
      </c>
      <c r="H5696" s="344">
        <v>24.67</v>
      </c>
      <c r="I5696" s="360">
        <v>0</v>
      </c>
      <c r="J5696" s="344">
        <v>24.56</v>
      </c>
      <c r="K5696" s="360">
        <v>0.57569999999999999</v>
      </c>
      <c r="L5696" s="344">
        <v>25.04</v>
      </c>
      <c r="M5696" s="360">
        <v>0</v>
      </c>
      <c r="N5696" s="344">
        <v>25.47</v>
      </c>
      <c r="O5696" s="360">
        <v>0</v>
      </c>
      <c r="P5696" s="344">
        <v>25.94</v>
      </c>
      <c r="Q5696" s="360">
        <v>0</v>
      </c>
      <c r="R5696" s="344">
        <v>27.63</v>
      </c>
    </row>
    <row r="5697" spans="1:18">
      <c r="A5697" s="296">
        <v>5502805</v>
      </c>
      <c r="B5697" s="343" t="s">
        <v>5731</v>
      </c>
      <c r="C5697" s="296" t="s">
        <v>222</v>
      </c>
      <c r="D5697" s="344">
        <v>47.51</v>
      </c>
      <c r="E5697" s="360">
        <v>0</v>
      </c>
      <c r="F5697" s="344">
        <v>25.31</v>
      </c>
      <c r="G5697" s="360">
        <v>0.55869999999999997</v>
      </c>
      <c r="H5697" s="344">
        <v>25.63</v>
      </c>
      <c r="I5697" s="360">
        <v>0</v>
      </c>
      <c r="J5697" s="344">
        <v>25.37</v>
      </c>
      <c r="K5697" s="360">
        <v>0.55740000000000001</v>
      </c>
      <c r="L5697" s="344">
        <v>26.01</v>
      </c>
      <c r="M5697" s="360">
        <v>0</v>
      </c>
      <c r="N5697" s="344">
        <v>26.37</v>
      </c>
      <c r="O5697" s="360">
        <v>0</v>
      </c>
      <c r="P5697" s="344">
        <v>26.89</v>
      </c>
      <c r="Q5697" s="360">
        <v>0</v>
      </c>
      <c r="R5697" s="344">
        <v>28.62</v>
      </c>
    </row>
    <row r="5698" spans="1:18">
      <c r="A5698" s="296">
        <v>5502743</v>
      </c>
      <c r="B5698" s="343" t="s">
        <v>5732</v>
      </c>
      <c r="C5698" s="296" t="s">
        <v>222</v>
      </c>
      <c r="D5698" s="344">
        <v>43.29</v>
      </c>
      <c r="E5698" s="360">
        <v>0</v>
      </c>
      <c r="F5698" s="344">
        <v>16.79</v>
      </c>
      <c r="G5698" s="360">
        <v>0.62180000000000002</v>
      </c>
      <c r="H5698" s="344">
        <v>16.84</v>
      </c>
      <c r="I5698" s="360">
        <v>0</v>
      </c>
      <c r="J5698" s="344">
        <v>16.97</v>
      </c>
      <c r="K5698" s="360">
        <v>0.61519999999999997</v>
      </c>
      <c r="L5698" s="344">
        <v>17.100000000000001</v>
      </c>
      <c r="M5698" s="360">
        <v>0</v>
      </c>
      <c r="N5698" s="344">
        <v>17.489999999999998</v>
      </c>
      <c r="O5698" s="360">
        <v>0</v>
      </c>
      <c r="P5698" s="344">
        <v>17.8</v>
      </c>
      <c r="Q5698" s="360">
        <v>0</v>
      </c>
      <c r="R5698" s="344">
        <v>18.97</v>
      </c>
    </row>
    <row r="5699" spans="1:18">
      <c r="A5699" s="296">
        <v>5502769</v>
      </c>
      <c r="B5699" s="343" t="s">
        <v>5733</v>
      </c>
      <c r="C5699" s="296" t="s">
        <v>222</v>
      </c>
      <c r="D5699" s="344">
        <v>42.5</v>
      </c>
      <c r="E5699" s="360">
        <v>0</v>
      </c>
      <c r="F5699" s="344">
        <v>14.08</v>
      </c>
      <c r="G5699" s="360">
        <v>0.63490000000000002</v>
      </c>
      <c r="H5699" s="344">
        <v>14.06</v>
      </c>
      <c r="I5699" s="360">
        <v>0</v>
      </c>
      <c r="J5699" s="344">
        <v>14.13</v>
      </c>
      <c r="K5699" s="360">
        <v>0.63270000000000004</v>
      </c>
      <c r="L5699" s="344">
        <v>14.3</v>
      </c>
      <c r="M5699" s="360">
        <v>0</v>
      </c>
      <c r="N5699" s="344">
        <v>14.61</v>
      </c>
      <c r="O5699" s="360">
        <v>0</v>
      </c>
      <c r="P5699" s="344">
        <v>14.81</v>
      </c>
      <c r="Q5699" s="360">
        <v>0</v>
      </c>
      <c r="R5699" s="344">
        <v>15.81</v>
      </c>
    </row>
    <row r="5700" spans="1:18">
      <c r="A5700" s="296">
        <v>5502795</v>
      </c>
      <c r="B5700" s="343" t="s">
        <v>5734</v>
      </c>
      <c r="C5700" s="296" t="s">
        <v>222</v>
      </c>
      <c r="D5700" s="344">
        <v>42.42</v>
      </c>
      <c r="E5700" s="360">
        <v>0</v>
      </c>
      <c r="F5700" s="344">
        <v>17.29</v>
      </c>
      <c r="G5700" s="360">
        <v>0.6038</v>
      </c>
      <c r="H5700" s="344">
        <v>17.39</v>
      </c>
      <c r="I5700" s="360">
        <v>0</v>
      </c>
      <c r="J5700" s="344">
        <v>17.440000000000001</v>
      </c>
      <c r="K5700" s="360">
        <v>0.59860000000000002</v>
      </c>
      <c r="L5700" s="344">
        <v>17.66</v>
      </c>
      <c r="M5700" s="360">
        <v>0</v>
      </c>
      <c r="N5700" s="344">
        <v>18.010000000000002</v>
      </c>
      <c r="O5700" s="360">
        <v>0</v>
      </c>
      <c r="P5700" s="344">
        <v>18.34</v>
      </c>
      <c r="Q5700" s="360">
        <v>0</v>
      </c>
      <c r="R5700" s="344">
        <v>19.54</v>
      </c>
    </row>
    <row r="5701" spans="1:18">
      <c r="A5701" s="296">
        <v>5502744</v>
      </c>
      <c r="B5701" s="343" t="s">
        <v>5735</v>
      </c>
      <c r="C5701" s="296" t="s">
        <v>222</v>
      </c>
      <c r="D5701" s="344">
        <v>45.46</v>
      </c>
      <c r="E5701" s="360">
        <v>0</v>
      </c>
      <c r="F5701" s="344">
        <v>11.62</v>
      </c>
      <c r="G5701" s="360">
        <v>0.39850000000000002</v>
      </c>
      <c r="H5701" s="344">
        <v>12.07</v>
      </c>
      <c r="I5701" s="360">
        <v>0</v>
      </c>
      <c r="J5701" s="344">
        <v>11.55</v>
      </c>
      <c r="K5701" s="360">
        <v>0.40089999999999998</v>
      </c>
      <c r="L5701" s="344">
        <v>12.23</v>
      </c>
      <c r="M5701" s="360">
        <v>0</v>
      </c>
      <c r="N5701" s="344">
        <v>12.18</v>
      </c>
      <c r="O5701" s="360">
        <v>0</v>
      </c>
      <c r="P5701" s="344">
        <v>12.56</v>
      </c>
      <c r="Q5701" s="360">
        <v>0</v>
      </c>
      <c r="R5701" s="344">
        <v>13.3</v>
      </c>
    </row>
    <row r="5702" spans="1:18">
      <c r="A5702" s="296">
        <v>5502770</v>
      </c>
      <c r="B5702" s="343" t="s">
        <v>5736</v>
      </c>
      <c r="C5702" s="296" t="s">
        <v>222</v>
      </c>
      <c r="D5702" s="344">
        <v>42.93</v>
      </c>
      <c r="E5702" s="360">
        <v>0</v>
      </c>
      <c r="F5702" s="344">
        <v>14.63</v>
      </c>
      <c r="G5702" s="360">
        <v>0.42309999999999998</v>
      </c>
      <c r="H5702" s="344">
        <v>15.18</v>
      </c>
      <c r="I5702" s="360">
        <v>0</v>
      </c>
      <c r="J5702" s="344">
        <v>14.67</v>
      </c>
      <c r="K5702" s="360">
        <v>0.4219</v>
      </c>
      <c r="L5702" s="344">
        <v>15.36</v>
      </c>
      <c r="M5702" s="360">
        <v>0</v>
      </c>
      <c r="N5702" s="344">
        <v>15.38</v>
      </c>
      <c r="O5702" s="360">
        <v>0</v>
      </c>
      <c r="P5702" s="344">
        <v>15.88</v>
      </c>
      <c r="Q5702" s="360">
        <v>0</v>
      </c>
      <c r="R5702" s="344">
        <v>16.8</v>
      </c>
    </row>
    <row r="5703" spans="1:18">
      <c r="A5703" s="296">
        <v>5502796</v>
      </c>
      <c r="B5703" s="343" t="s">
        <v>5737</v>
      </c>
      <c r="C5703" s="296" t="s">
        <v>222</v>
      </c>
      <c r="D5703" s="344">
        <v>42.78</v>
      </c>
      <c r="E5703" s="360">
        <v>0</v>
      </c>
      <c r="F5703" s="344">
        <v>15.37</v>
      </c>
      <c r="G5703" s="360">
        <v>0.4027</v>
      </c>
      <c r="H5703" s="344">
        <v>15.99</v>
      </c>
      <c r="I5703" s="360">
        <v>0</v>
      </c>
      <c r="J5703" s="344">
        <v>15.36</v>
      </c>
      <c r="K5703" s="360">
        <v>0.40300000000000002</v>
      </c>
      <c r="L5703" s="344">
        <v>16.18</v>
      </c>
      <c r="M5703" s="360">
        <v>0</v>
      </c>
      <c r="N5703" s="344">
        <v>16.149999999999999</v>
      </c>
      <c r="O5703" s="360">
        <v>0</v>
      </c>
      <c r="P5703" s="344">
        <v>16.7</v>
      </c>
      <c r="Q5703" s="360">
        <v>0</v>
      </c>
      <c r="R5703" s="344">
        <v>17.64</v>
      </c>
    </row>
    <row r="5704" spans="1:18">
      <c r="A5704" s="296">
        <v>5502742</v>
      </c>
      <c r="B5704" s="343" t="s">
        <v>5738</v>
      </c>
      <c r="C5704" s="296" t="s">
        <v>222</v>
      </c>
      <c r="D5704" s="344">
        <v>42.5</v>
      </c>
      <c r="E5704" s="360">
        <v>0</v>
      </c>
      <c r="F5704" s="344">
        <v>19.22</v>
      </c>
      <c r="G5704" s="360">
        <v>0.46460000000000001</v>
      </c>
      <c r="H5704" s="344">
        <v>19.809999999999999</v>
      </c>
      <c r="I5704" s="360">
        <v>0</v>
      </c>
      <c r="J5704" s="344">
        <v>19.350000000000001</v>
      </c>
      <c r="K5704" s="360">
        <v>0.46150000000000002</v>
      </c>
      <c r="L5704" s="344">
        <v>20.059999999999999</v>
      </c>
      <c r="M5704" s="360">
        <v>0</v>
      </c>
      <c r="N5704" s="344">
        <v>20.21</v>
      </c>
      <c r="O5704" s="360">
        <v>0</v>
      </c>
      <c r="P5704" s="344">
        <v>20.81</v>
      </c>
      <c r="Q5704" s="360">
        <v>0</v>
      </c>
      <c r="R5704" s="344">
        <v>22.03</v>
      </c>
    </row>
    <row r="5705" spans="1:18">
      <c r="A5705" s="296">
        <v>5502768</v>
      </c>
      <c r="B5705" s="343" t="s">
        <v>5739</v>
      </c>
      <c r="C5705" s="296" t="s">
        <v>222</v>
      </c>
      <c r="D5705" s="344">
        <v>41.99</v>
      </c>
      <c r="E5705" s="360">
        <v>0</v>
      </c>
      <c r="F5705" s="344">
        <v>20.100000000000001</v>
      </c>
      <c r="G5705" s="360">
        <v>0.44429999999999997</v>
      </c>
      <c r="H5705" s="344">
        <v>20.77</v>
      </c>
      <c r="I5705" s="360">
        <v>0</v>
      </c>
      <c r="J5705" s="344">
        <v>20.16</v>
      </c>
      <c r="K5705" s="360">
        <v>0.443</v>
      </c>
      <c r="L5705" s="344">
        <v>21.03</v>
      </c>
      <c r="M5705" s="360">
        <v>0</v>
      </c>
      <c r="N5705" s="344">
        <v>21.11</v>
      </c>
      <c r="O5705" s="360">
        <v>0</v>
      </c>
      <c r="P5705" s="344">
        <v>21.76</v>
      </c>
      <c r="Q5705" s="360">
        <v>0</v>
      </c>
      <c r="R5705" s="344">
        <v>23.02</v>
      </c>
    </row>
    <row r="5706" spans="1:18">
      <c r="A5706" s="296">
        <v>5502794</v>
      </c>
      <c r="B5706" s="343" t="s">
        <v>5740</v>
      </c>
      <c r="C5706" s="296" t="s">
        <v>222</v>
      </c>
      <c r="D5706" s="344">
        <v>41.99</v>
      </c>
      <c r="E5706" s="360">
        <v>0</v>
      </c>
      <c r="F5706" s="344">
        <v>24</v>
      </c>
      <c r="G5706" s="360">
        <v>0.65380000000000005</v>
      </c>
      <c r="H5706" s="344">
        <v>23.97</v>
      </c>
      <c r="I5706" s="360">
        <v>0</v>
      </c>
      <c r="J5706" s="344">
        <v>24.44</v>
      </c>
      <c r="K5706" s="360">
        <v>0.64200000000000002</v>
      </c>
      <c r="L5706" s="344">
        <v>24.33</v>
      </c>
      <c r="M5706" s="360">
        <v>0</v>
      </c>
      <c r="N5706" s="344">
        <v>25.04</v>
      </c>
      <c r="O5706" s="360">
        <v>0</v>
      </c>
      <c r="P5706" s="344">
        <v>25.51</v>
      </c>
      <c r="Q5706" s="360">
        <v>0</v>
      </c>
      <c r="R5706" s="344">
        <v>27.16</v>
      </c>
    </row>
    <row r="5707" spans="1:18">
      <c r="A5707" s="296">
        <v>5502745</v>
      </c>
      <c r="B5707" s="343" t="s">
        <v>5741</v>
      </c>
      <c r="C5707" s="296" t="s">
        <v>222</v>
      </c>
      <c r="D5707" s="344">
        <v>46</v>
      </c>
      <c r="E5707" s="360">
        <v>0</v>
      </c>
      <c r="F5707" s="344">
        <v>28.03</v>
      </c>
      <c r="G5707" s="360">
        <v>0.55979999999999996</v>
      </c>
      <c r="H5707" s="344">
        <v>28.41</v>
      </c>
      <c r="I5707" s="360">
        <v>0</v>
      </c>
      <c r="J5707" s="344">
        <v>28.2</v>
      </c>
      <c r="K5707" s="360">
        <v>0.55640000000000001</v>
      </c>
      <c r="L5707" s="344">
        <v>28.82</v>
      </c>
      <c r="M5707" s="360">
        <v>0</v>
      </c>
      <c r="N5707" s="344">
        <v>29.26</v>
      </c>
      <c r="O5707" s="360">
        <v>0</v>
      </c>
      <c r="P5707" s="344">
        <v>29.9</v>
      </c>
      <c r="Q5707" s="360">
        <v>0</v>
      </c>
      <c r="R5707" s="344">
        <v>31.8</v>
      </c>
    </row>
    <row r="5708" spans="1:18">
      <c r="A5708" s="296">
        <v>5502771</v>
      </c>
      <c r="B5708" s="343" t="s">
        <v>5742</v>
      </c>
      <c r="C5708" s="296" t="s">
        <v>222</v>
      </c>
      <c r="D5708" s="344">
        <v>43.29</v>
      </c>
      <c r="E5708" s="360">
        <v>0</v>
      </c>
      <c r="F5708" s="344">
        <v>29.05</v>
      </c>
      <c r="G5708" s="360">
        <v>0.54010000000000002</v>
      </c>
      <c r="H5708" s="344">
        <v>29.53</v>
      </c>
      <c r="I5708" s="360">
        <v>0</v>
      </c>
      <c r="J5708" s="344">
        <v>29.16</v>
      </c>
      <c r="K5708" s="360">
        <v>0.53810000000000002</v>
      </c>
      <c r="L5708" s="344">
        <v>29.95</v>
      </c>
      <c r="M5708" s="360">
        <v>0</v>
      </c>
      <c r="N5708" s="344">
        <v>30.33</v>
      </c>
      <c r="O5708" s="360">
        <v>0</v>
      </c>
      <c r="P5708" s="344">
        <v>31.02</v>
      </c>
      <c r="Q5708" s="360">
        <v>0</v>
      </c>
      <c r="R5708" s="344">
        <v>32.97</v>
      </c>
    </row>
    <row r="5709" spans="1:18">
      <c r="A5709" s="296">
        <v>5502797</v>
      </c>
      <c r="B5709" s="343" t="s">
        <v>5743</v>
      </c>
      <c r="C5709" s="296" t="s">
        <v>222</v>
      </c>
      <c r="D5709" s="344">
        <v>43.14</v>
      </c>
      <c r="E5709" s="360">
        <v>0</v>
      </c>
      <c r="F5709" s="344">
        <v>36.22</v>
      </c>
      <c r="G5709" s="360">
        <v>0.7278</v>
      </c>
      <c r="H5709" s="344">
        <v>35.68</v>
      </c>
      <c r="I5709" s="360">
        <v>0</v>
      </c>
      <c r="J5709" s="344">
        <v>36.770000000000003</v>
      </c>
      <c r="K5709" s="360">
        <v>0.71689999999999998</v>
      </c>
      <c r="L5709" s="344">
        <v>36.29</v>
      </c>
      <c r="M5709" s="360">
        <v>0</v>
      </c>
      <c r="N5709" s="344">
        <v>37.56</v>
      </c>
      <c r="O5709" s="360">
        <v>0</v>
      </c>
      <c r="P5709" s="344">
        <v>37.909999999999997</v>
      </c>
      <c r="Q5709" s="360">
        <v>0</v>
      </c>
      <c r="R5709" s="344">
        <v>40.6</v>
      </c>
    </row>
    <row r="5710" spans="1:18">
      <c r="A5710" s="296">
        <v>5502746</v>
      </c>
      <c r="B5710" s="343" t="s">
        <v>5744</v>
      </c>
      <c r="C5710" s="296" t="s">
        <v>222</v>
      </c>
      <c r="D5710" s="344">
        <v>46.54</v>
      </c>
      <c r="E5710" s="360">
        <v>0</v>
      </c>
      <c r="F5710" s="344">
        <v>40.74</v>
      </c>
      <c r="G5710" s="360">
        <v>0.64700000000000002</v>
      </c>
      <c r="H5710" s="344">
        <v>40.64</v>
      </c>
      <c r="I5710" s="360">
        <v>0</v>
      </c>
      <c r="J5710" s="344">
        <v>40.99</v>
      </c>
      <c r="K5710" s="360">
        <v>0.6431</v>
      </c>
      <c r="L5710" s="344">
        <v>41.31</v>
      </c>
      <c r="M5710" s="360">
        <v>0</v>
      </c>
      <c r="N5710" s="344">
        <v>42.29</v>
      </c>
      <c r="O5710" s="360">
        <v>0</v>
      </c>
      <c r="P5710" s="344">
        <v>42.84</v>
      </c>
      <c r="Q5710" s="360">
        <v>0</v>
      </c>
      <c r="R5710" s="344">
        <v>45.79</v>
      </c>
    </row>
    <row r="5711" spans="1:18">
      <c r="A5711" s="296">
        <v>5502772</v>
      </c>
      <c r="B5711" s="343" t="s">
        <v>5745</v>
      </c>
      <c r="C5711" s="296" t="s">
        <v>222</v>
      </c>
      <c r="D5711" s="344">
        <v>43.65</v>
      </c>
      <c r="E5711" s="360">
        <v>0</v>
      </c>
      <c r="F5711" s="344">
        <v>68.290000000000006</v>
      </c>
      <c r="G5711" s="360">
        <v>0.8196</v>
      </c>
      <c r="H5711" s="344">
        <v>66.069999999999993</v>
      </c>
      <c r="I5711" s="360">
        <v>0</v>
      </c>
      <c r="J5711" s="344">
        <v>68.98</v>
      </c>
      <c r="K5711" s="360">
        <v>0.81140000000000001</v>
      </c>
      <c r="L5711" s="344">
        <v>67.38</v>
      </c>
      <c r="M5711" s="360">
        <v>0</v>
      </c>
      <c r="N5711" s="344">
        <v>70.23</v>
      </c>
      <c r="O5711" s="360">
        <v>0</v>
      </c>
      <c r="P5711" s="344">
        <v>70.069999999999993</v>
      </c>
      <c r="Q5711" s="360">
        <v>0</v>
      </c>
      <c r="R5711" s="344">
        <v>75.52</v>
      </c>
    </row>
    <row r="5712" spans="1:18">
      <c r="A5712" s="296">
        <v>5502798</v>
      </c>
      <c r="B5712" s="343" t="s">
        <v>5746</v>
      </c>
      <c r="C5712" s="296" t="s">
        <v>222</v>
      </c>
      <c r="D5712" s="344">
        <v>43.43</v>
      </c>
      <c r="E5712" s="360">
        <v>0</v>
      </c>
      <c r="F5712" s="344">
        <v>157.03</v>
      </c>
      <c r="G5712" s="360">
        <v>0.90069999999999995</v>
      </c>
      <c r="H5712" s="344">
        <v>149.46</v>
      </c>
      <c r="I5712" s="360">
        <v>0</v>
      </c>
      <c r="J5712" s="344">
        <v>157.81</v>
      </c>
      <c r="K5712" s="360">
        <v>0.8962</v>
      </c>
      <c r="L5712" s="344">
        <v>152.78</v>
      </c>
      <c r="M5712" s="360">
        <v>0</v>
      </c>
      <c r="N5712" s="344">
        <v>160.22999999999999</v>
      </c>
      <c r="O5712" s="360">
        <v>0</v>
      </c>
      <c r="P5712" s="344">
        <v>158.16</v>
      </c>
      <c r="Q5712" s="360">
        <v>0</v>
      </c>
      <c r="R5712" s="344">
        <v>171.53</v>
      </c>
    </row>
    <row r="5713" spans="1:18">
      <c r="A5713" s="296">
        <v>5502886</v>
      </c>
      <c r="B5713" s="343" t="s">
        <v>5747</v>
      </c>
      <c r="C5713" s="296" t="s">
        <v>222</v>
      </c>
      <c r="D5713" s="344">
        <v>53.38</v>
      </c>
      <c r="E5713" s="360">
        <v>0</v>
      </c>
      <c r="F5713" s="344">
        <v>226.44</v>
      </c>
      <c r="G5713" s="360">
        <v>0.90359999999999996</v>
      </c>
      <c r="H5713" s="344">
        <v>215.49</v>
      </c>
      <c r="I5713" s="360">
        <v>0</v>
      </c>
      <c r="J5713" s="344">
        <v>228.01</v>
      </c>
      <c r="K5713" s="360">
        <v>0.89739999999999998</v>
      </c>
      <c r="L5713" s="344">
        <v>220.24</v>
      </c>
      <c r="M5713" s="360">
        <v>0</v>
      </c>
      <c r="N5713" s="344">
        <v>231.23</v>
      </c>
      <c r="O5713" s="360">
        <v>0</v>
      </c>
      <c r="P5713" s="344">
        <v>228.4</v>
      </c>
      <c r="Q5713" s="360">
        <v>0</v>
      </c>
      <c r="R5713" s="344">
        <v>247.62</v>
      </c>
    </row>
    <row r="5714" spans="1:18">
      <c r="A5714" s="296">
        <v>5502887</v>
      </c>
      <c r="B5714" s="343" t="s">
        <v>5748</v>
      </c>
      <c r="C5714" s="296" t="s">
        <v>222</v>
      </c>
      <c r="D5714" s="344">
        <v>48.59</v>
      </c>
      <c r="E5714" s="360">
        <v>0</v>
      </c>
      <c r="F5714" s="344">
        <v>10.67</v>
      </c>
      <c r="G5714" s="360">
        <v>0.34489999999999998</v>
      </c>
      <c r="H5714" s="344">
        <v>11.18</v>
      </c>
      <c r="I5714" s="360">
        <v>0</v>
      </c>
      <c r="J5714" s="344">
        <v>10.6</v>
      </c>
      <c r="K5714" s="360">
        <v>0.34720000000000001</v>
      </c>
      <c r="L5714" s="344">
        <v>11.32</v>
      </c>
      <c r="M5714" s="360">
        <v>0</v>
      </c>
      <c r="N5714" s="344">
        <v>11.22</v>
      </c>
      <c r="O5714" s="360">
        <v>0</v>
      </c>
      <c r="P5714" s="344">
        <v>11.63</v>
      </c>
      <c r="Q5714" s="360">
        <v>0</v>
      </c>
      <c r="R5714" s="344">
        <v>12.27</v>
      </c>
    </row>
    <row r="5715" spans="1:18">
      <c r="A5715" s="296">
        <v>5502888</v>
      </c>
      <c r="B5715" s="343" t="s">
        <v>5749</v>
      </c>
      <c r="C5715" s="296" t="s">
        <v>222</v>
      </c>
      <c r="D5715" s="344">
        <v>47.94</v>
      </c>
      <c r="E5715" s="360">
        <v>0</v>
      </c>
      <c r="F5715" s="344">
        <v>12.96</v>
      </c>
      <c r="G5715" s="360">
        <v>0.3488</v>
      </c>
      <c r="H5715" s="344">
        <v>13.62</v>
      </c>
      <c r="I5715" s="360">
        <v>0</v>
      </c>
      <c r="J5715" s="344">
        <v>13</v>
      </c>
      <c r="K5715" s="360">
        <v>0.34770000000000001</v>
      </c>
      <c r="L5715" s="344">
        <v>13.76</v>
      </c>
      <c r="M5715" s="360">
        <v>0</v>
      </c>
      <c r="N5715" s="344">
        <v>13.69</v>
      </c>
      <c r="O5715" s="360">
        <v>0</v>
      </c>
      <c r="P5715" s="344">
        <v>14.24</v>
      </c>
      <c r="Q5715" s="360">
        <v>0</v>
      </c>
      <c r="R5715" s="344">
        <v>15</v>
      </c>
    </row>
    <row r="5716" spans="1:18">
      <c r="A5716" s="296">
        <v>5502820</v>
      </c>
      <c r="B5716" s="343" t="s">
        <v>5750</v>
      </c>
      <c r="C5716" s="296" t="s">
        <v>222</v>
      </c>
      <c r="D5716" s="344">
        <v>7.11</v>
      </c>
      <c r="E5716" s="360">
        <v>0</v>
      </c>
      <c r="F5716" s="344">
        <v>13.7</v>
      </c>
      <c r="G5716" s="360">
        <v>0.32990000000000003</v>
      </c>
      <c r="H5716" s="344">
        <v>14.43</v>
      </c>
      <c r="I5716" s="360">
        <v>0</v>
      </c>
      <c r="J5716" s="344">
        <v>13.69</v>
      </c>
      <c r="K5716" s="360">
        <v>0.33019999999999999</v>
      </c>
      <c r="L5716" s="344">
        <v>14.58</v>
      </c>
      <c r="M5716" s="360">
        <v>0</v>
      </c>
      <c r="N5716" s="344">
        <v>14.46</v>
      </c>
      <c r="O5716" s="360">
        <v>0</v>
      </c>
      <c r="P5716" s="344">
        <v>15.06</v>
      </c>
      <c r="Q5716" s="360">
        <v>0</v>
      </c>
      <c r="R5716" s="344">
        <v>15.84</v>
      </c>
    </row>
    <row r="5717" spans="1:18">
      <c r="A5717" s="296">
        <v>5502904</v>
      </c>
      <c r="B5717" s="343" t="s">
        <v>5751</v>
      </c>
      <c r="C5717" s="296" t="s">
        <v>222</v>
      </c>
      <c r="D5717" s="344">
        <v>20.89</v>
      </c>
      <c r="E5717" s="360">
        <v>0</v>
      </c>
      <c r="F5717" s="344">
        <v>19.91</v>
      </c>
      <c r="G5717" s="360">
        <v>0.48320000000000002</v>
      </c>
      <c r="H5717" s="344">
        <v>20.46</v>
      </c>
      <c r="I5717" s="360">
        <v>0</v>
      </c>
      <c r="J5717" s="344">
        <v>20.04</v>
      </c>
      <c r="K5717" s="360">
        <v>0.48</v>
      </c>
      <c r="L5717" s="344">
        <v>20.72</v>
      </c>
      <c r="M5717" s="360">
        <v>0</v>
      </c>
      <c r="N5717" s="344">
        <v>20.9</v>
      </c>
      <c r="O5717" s="360">
        <v>0</v>
      </c>
      <c r="P5717" s="344">
        <v>21.49</v>
      </c>
      <c r="Q5717" s="360">
        <v>0</v>
      </c>
      <c r="R5717" s="344">
        <v>22.77</v>
      </c>
    </row>
    <row r="5718" spans="1:18">
      <c r="A5718" s="296">
        <v>5502930</v>
      </c>
      <c r="B5718" s="343" t="s">
        <v>5752</v>
      </c>
      <c r="C5718" s="296" t="s">
        <v>222</v>
      </c>
      <c r="D5718" s="344">
        <v>19.79</v>
      </c>
      <c r="E5718" s="360">
        <v>0</v>
      </c>
      <c r="F5718" s="344">
        <v>20.79</v>
      </c>
      <c r="G5718" s="360">
        <v>0.4627</v>
      </c>
      <c r="H5718" s="344">
        <v>21.42</v>
      </c>
      <c r="I5718" s="360">
        <v>0</v>
      </c>
      <c r="J5718" s="344">
        <v>20.85</v>
      </c>
      <c r="K5718" s="360">
        <v>0.46139999999999998</v>
      </c>
      <c r="L5718" s="344">
        <v>21.69</v>
      </c>
      <c r="M5718" s="360">
        <v>0</v>
      </c>
      <c r="N5718" s="344">
        <v>21.8</v>
      </c>
      <c r="O5718" s="360">
        <v>0</v>
      </c>
      <c r="P5718" s="344">
        <v>22.44</v>
      </c>
      <c r="Q5718" s="360">
        <v>0</v>
      </c>
      <c r="R5718" s="344">
        <v>23.76</v>
      </c>
    </row>
    <row r="5719" spans="1:18">
      <c r="A5719" s="296">
        <v>5502956</v>
      </c>
      <c r="B5719" s="343" t="s">
        <v>5753</v>
      </c>
      <c r="C5719" s="296" t="s">
        <v>222</v>
      </c>
      <c r="D5719" s="344">
        <v>19.39</v>
      </c>
      <c r="E5719" s="360">
        <v>0</v>
      </c>
      <c r="F5719" s="344">
        <v>25.71</v>
      </c>
      <c r="G5719" s="360">
        <v>0.67679999999999996</v>
      </c>
      <c r="H5719" s="344">
        <v>25.56</v>
      </c>
      <c r="I5719" s="360">
        <v>0</v>
      </c>
      <c r="J5719" s="344">
        <v>26.15</v>
      </c>
      <c r="K5719" s="360">
        <v>0.66539999999999999</v>
      </c>
      <c r="L5719" s="344">
        <v>25.97</v>
      </c>
      <c r="M5719" s="360">
        <v>0</v>
      </c>
      <c r="N5719" s="344">
        <v>26.76</v>
      </c>
      <c r="O5719" s="360">
        <v>0</v>
      </c>
      <c r="P5719" s="344">
        <v>27.19</v>
      </c>
      <c r="Q5719" s="360">
        <v>0</v>
      </c>
      <c r="R5719" s="344">
        <v>29</v>
      </c>
    </row>
    <row r="5720" spans="1:18">
      <c r="A5720" s="296">
        <v>5502905</v>
      </c>
      <c r="B5720" s="343" t="s">
        <v>5754</v>
      </c>
      <c r="C5720" s="296" t="s">
        <v>222</v>
      </c>
      <c r="D5720" s="344">
        <v>23.28</v>
      </c>
      <c r="E5720" s="360">
        <v>0</v>
      </c>
      <c r="F5720" s="344">
        <v>29.74</v>
      </c>
      <c r="G5720" s="360">
        <v>0.58509999999999995</v>
      </c>
      <c r="H5720" s="344">
        <v>30</v>
      </c>
      <c r="I5720" s="360">
        <v>0</v>
      </c>
      <c r="J5720" s="344">
        <v>29.91</v>
      </c>
      <c r="K5720" s="360">
        <v>0.58169999999999999</v>
      </c>
      <c r="L5720" s="344">
        <v>30.46</v>
      </c>
      <c r="M5720" s="360">
        <v>0</v>
      </c>
      <c r="N5720" s="344">
        <v>30.98</v>
      </c>
      <c r="O5720" s="360">
        <v>0</v>
      </c>
      <c r="P5720" s="344">
        <v>31.58</v>
      </c>
      <c r="Q5720" s="360">
        <v>0</v>
      </c>
      <c r="R5720" s="344">
        <v>33.64</v>
      </c>
    </row>
    <row r="5721" spans="1:18">
      <c r="A5721" s="296">
        <v>5502931</v>
      </c>
      <c r="B5721" s="343" t="s">
        <v>5755</v>
      </c>
      <c r="C5721" s="296" t="s">
        <v>222</v>
      </c>
      <c r="D5721" s="344">
        <v>19.989999999999998</v>
      </c>
      <c r="E5721" s="360">
        <v>0</v>
      </c>
      <c r="F5721" s="344">
        <v>30.76</v>
      </c>
      <c r="G5721" s="360">
        <v>0.56569999999999998</v>
      </c>
      <c r="H5721" s="344">
        <v>31.12</v>
      </c>
      <c r="I5721" s="360">
        <v>0</v>
      </c>
      <c r="J5721" s="344">
        <v>30.87</v>
      </c>
      <c r="K5721" s="360">
        <v>0.56369999999999998</v>
      </c>
      <c r="L5721" s="344">
        <v>31.59</v>
      </c>
      <c r="M5721" s="360">
        <v>0</v>
      </c>
      <c r="N5721" s="344">
        <v>32.049999999999997</v>
      </c>
      <c r="O5721" s="360">
        <v>0</v>
      </c>
      <c r="P5721" s="344">
        <v>32.700000000000003</v>
      </c>
      <c r="Q5721" s="360">
        <v>0</v>
      </c>
      <c r="R5721" s="344">
        <v>34.81</v>
      </c>
    </row>
    <row r="5722" spans="1:18">
      <c r="A5722" s="296">
        <v>5502957</v>
      </c>
      <c r="B5722" s="343" t="s">
        <v>5756</v>
      </c>
      <c r="C5722" s="296" t="s">
        <v>222</v>
      </c>
      <c r="D5722" s="344">
        <v>19.59</v>
      </c>
      <c r="E5722" s="360">
        <v>0</v>
      </c>
      <c r="F5722" s="344">
        <v>36.64</v>
      </c>
      <c r="G5722" s="360">
        <v>0.73089999999999999</v>
      </c>
      <c r="H5722" s="344">
        <v>36.07</v>
      </c>
      <c r="I5722" s="360">
        <v>0</v>
      </c>
      <c r="J5722" s="344">
        <v>37.19</v>
      </c>
      <c r="K5722" s="360">
        <v>0.72009999999999996</v>
      </c>
      <c r="L5722" s="344">
        <v>36.69</v>
      </c>
      <c r="M5722" s="360">
        <v>0</v>
      </c>
      <c r="N5722" s="344">
        <v>37.979999999999997</v>
      </c>
      <c r="O5722" s="360">
        <v>0</v>
      </c>
      <c r="P5722" s="344">
        <v>38.32</v>
      </c>
      <c r="Q5722" s="360">
        <v>0</v>
      </c>
      <c r="R5722" s="344">
        <v>41.05</v>
      </c>
    </row>
    <row r="5723" spans="1:18">
      <c r="A5723" s="296">
        <v>5502906</v>
      </c>
      <c r="B5723" s="343" t="s">
        <v>5757</v>
      </c>
      <c r="C5723" s="296" t="s">
        <v>222</v>
      </c>
      <c r="D5723" s="344">
        <v>23.58</v>
      </c>
      <c r="E5723" s="360">
        <v>0</v>
      </c>
      <c r="F5723" s="344">
        <v>41.16</v>
      </c>
      <c r="G5723" s="360">
        <v>0.65059999999999996</v>
      </c>
      <c r="H5723" s="344">
        <v>41.03</v>
      </c>
      <c r="I5723" s="360">
        <v>0</v>
      </c>
      <c r="J5723" s="344">
        <v>41.41</v>
      </c>
      <c r="K5723" s="360">
        <v>0.64670000000000005</v>
      </c>
      <c r="L5723" s="344">
        <v>41.71</v>
      </c>
      <c r="M5723" s="360">
        <v>0</v>
      </c>
      <c r="N5723" s="344">
        <v>42.71</v>
      </c>
      <c r="O5723" s="360">
        <v>0</v>
      </c>
      <c r="P5723" s="344">
        <v>43.25</v>
      </c>
      <c r="Q5723" s="360">
        <v>0</v>
      </c>
      <c r="R5723" s="344">
        <v>46.24</v>
      </c>
    </row>
    <row r="5724" spans="1:18">
      <c r="A5724" s="296">
        <v>5502932</v>
      </c>
      <c r="B5724" s="343" t="s">
        <v>5758</v>
      </c>
      <c r="C5724" s="296" t="s">
        <v>222</v>
      </c>
      <c r="D5724" s="344">
        <v>20.190000000000001</v>
      </c>
      <c r="E5724" s="360">
        <v>0</v>
      </c>
      <c r="F5724" s="344">
        <v>80.75</v>
      </c>
      <c r="G5724" s="360">
        <v>0.84740000000000004</v>
      </c>
      <c r="H5724" s="344">
        <v>77.69</v>
      </c>
      <c r="I5724" s="360">
        <v>0</v>
      </c>
      <c r="J5724" s="344">
        <v>81.44</v>
      </c>
      <c r="K5724" s="360">
        <v>0.84030000000000005</v>
      </c>
      <c r="L5724" s="344">
        <v>79.290000000000006</v>
      </c>
      <c r="M5724" s="360">
        <v>0</v>
      </c>
      <c r="N5724" s="344">
        <v>82.83</v>
      </c>
      <c r="O5724" s="360">
        <v>0</v>
      </c>
      <c r="P5724" s="344">
        <v>82.35</v>
      </c>
      <c r="Q5724" s="360">
        <v>0</v>
      </c>
      <c r="R5724" s="344">
        <v>88.94</v>
      </c>
    </row>
    <row r="5725" spans="1:18">
      <c r="A5725" s="296">
        <v>5502958</v>
      </c>
      <c r="B5725" s="343" t="s">
        <v>5759</v>
      </c>
      <c r="C5725" s="296" t="s">
        <v>222</v>
      </c>
      <c r="D5725" s="344">
        <v>19.79</v>
      </c>
      <c r="E5725" s="360">
        <v>0</v>
      </c>
      <c r="F5725" s="344">
        <v>162.66999999999999</v>
      </c>
      <c r="G5725" s="360">
        <v>0.90410000000000001</v>
      </c>
      <c r="H5725" s="344">
        <v>154.72</v>
      </c>
      <c r="I5725" s="360">
        <v>0</v>
      </c>
      <c r="J5725" s="344">
        <v>163.44999999999999</v>
      </c>
      <c r="K5725" s="360">
        <v>0.89980000000000004</v>
      </c>
      <c r="L5725" s="344">
        <v>158.16999999999999</v>
      </c>
      <c r="M5725" s="360">
        <v>0</v>
      </c>
      <c r="N5725" s="344">
        <v>165.93</v>
      </c>
      <c r="O5725" s="360">
        <v>0</v>
      </c>
      <c r="P5725" s="344">
        <v>163.72</v>
      </c>
      <c r="Q5725" s="360">
        <v>0</v>
      </c>
      <c r="R5725" s="344">
        <v>177.6</v>
      </c>
    </row>
    <row r="5726" spans="1:18">
      <c r="A5726" s="296">
        <v>5502907</v>
      </c>
      <c r="B5726" s="343" t="s">
        <v>5760</v>
      </c>
      <c r="C5726" s="296" t="s">
        <v>222</v>
      </c>
      <c r="D5726" s="344">
        <v>24.03</v>
      </c>
      <c r="E5726" s="360">
        <v>0</v>
      </c>
      <c r="F5726" s="344">
        <v>191.37</v>
      </c>
      <c r="G5726" s="360">
        <v>0.88600000000000001</v>
      </c>
      <c r="H5726" s="344">
        <v>182.77</v>
      </c>
      <c r="I5726" s="360">
        <v>0</v>
      </c>
      <c r="J5726" s="344">
        <v>192.94</v>
      </c>
      <c r="K5726" s="360">
        <v>0.87880000000000003</v>
      </c>
      <c r="L5726" s="344">
        <v>186.7</v>
      </c>
      <c r="M5726" s="360">
        <v>0</v>
      </c>
      <c r="N5726" s="344">
        <v>195.76</v>
      </c>
      <c r="O5726" s="360">
        <v>0</v>
      </c>
      <c r="P5726" s="344">
        <v>193.84</v>
      </c>
      <c r="Q5726" s="360">
        <v>0</v>
      </c>
      <c r="R5726" s="344">
        <v>209.85</v>
      </c>
    </row>
    <row r="5727" spans="1:18">
      <c r="A5727" s="296">
        <v>5502933</v>
      </c>
      <c r="B5727" s="343" t="s">
        <v>5761</v>
      </c>
      <c r="C5727" s="296" t="s">
        <v>222</v>
      </c>
      <c r="D5727" s="344">
        <v>20.49</v>
      </c>
      <c r="E5727" s="360">
        <v>0</v>
      </c>
      <c r="F5727" s="344">
        <v>19.510000000000002</v>
      </c>
      <c r="G5727" s="360">
        <v>0.64170000000000005</v>
      </c>
      <c r="H5727" s="344">
        <v>19.43</v>
      </c>
      <c r="I5727" s="360">
        <v>0</v>
      </c>
      <c r="J5727" s="344">
        <v>19.440000000000001</v>
      </c>
      <c r="K5727" s="360">
        <v>0.64400000000000002</v>
      </c>
      <c r="L5727" s="344">
        <v>19.77</v>
      </c>
      <c r="M5727" s="360">
        <v>0</v>
      </c>
      <c r="N5727" s="344">
        <v>20.16</v>
      </c>
      <c r="O5727" s="360">
        <v>0</v>
      </c>
      <c r="P5727" s="344">
        <v>20.34</v>
      </c>
      <c r="Q5727" s="360">
        <v>0</v>
      </c>
      <c r="R5727" s="344">
        <v>21.79</v>
      </c>
    </row>
    <row r="5728" spans="1:18">
      <c r="A5728" s="296">
        <v>5502959</v>
      </c>
      <c r="B5728" s="343" t="s">
        <v>5762</v>
      </c>
      <c r="C5728" s="296" t="s">
        <v>222</v>
      </c>
      <c r="D5728" s="344">
        <v>19.989999999999998</v>
      </c>
      <c r="E5728" s="360">
        <v>0</v>
      </c>
      <c r="F5728" s="344">
        <v>23.78</v>
      </c>
      <c r="G5728" s="360">
        <v>0.66059999999999997</v>
      </c>
      <c r="H5728" s="344">
        <v>23.64</v>
      </c>
      <c r="I5728" s="360">
        <v>0</v>
      </c>
      <c r="J5728" s="344">
        <v>23.76</v>
      </c>
      <c r="K5728" s="360">
        <v>0.66120000000000001</v>
      </c>
      <c r="L5728" s="344">
        <v>24.05</v>
      </c>
      <c r="M5728" s="360">
        <v>0</v>
      </c>
      <c r="N5728" s="344">
        <v>24.57</v>
      </c>
      <c r="O5728" s="360">
        <v>0</v>
      </c>
      <c r="P5728" s="344">
        <v>24.79</v>
      </c>
      <c r="Q5728" s="360">
        <v>0</v>
      </c>
      <c r="R5728" s="344">
        <v>26.55</v>
      </c>
    </row>
    <row r="5729" spans="1:18">
      <c r="A5729" s="296">
        <v>5502908</v>
      </c>
      <c r="B5729" s="343" t="s">
        <v>5763</v>
      </c>
      <c r="C5729" s="296" t="s">
        <v>222</v>
      </c>
      <c r="D5729" s="344">
        <v>24.33</v>
      </c>
      <c r="E5729" s="360">
        <v>0</v>
      </c>
      <c r="F5729" s="344">
        <v>33.32</v>
      </c>
      <c r="G5729" s="360">
        <v>0.73080000000000001</v>
      </c>
      <c r="H5729" s="344">
        <v>32.71</v>
      </c>
      <c r="I5729" s="360">
        <v>0</v>
      </c>
      <c r="J5729" s="344">
        <v>33.33</v>
      </c>
      <c r="K5729" s="360">
        <v>0.73060000000000003</v>
      </c>
      <c r="L5729" s="344">
        <v>33.32</v>
      </c>
      <c r="M5729" s="360">
        <v>0</v>
      </c>
      <c r="N5729" s="344">
        <v>34.299999999999997</v>
      </c>
      <c r="O5729" s="360">
        <v>0</v>
      </c>
      <c r="P5729" s="344">
        <v>34.36</v>
      </c>
      <c r="Q5729" s="360">
        <v>0</v>
      </c>
      <c r="R5729" s="344">
        <v>36.950000000000003</v>
      </c>
    </row>
    <row r="5730" spans="1:18">
      <c r="A5730" s="296">
        <v>5502934</v>
      </c>
      <c r="B5730" s="343" t="s">
        <v>5764</v>
      </c>
      <c r="C5730" s="296" t="s">
        <v>222</v>
      </c>
      <c r="D5730" s="344">
        <v>20.69</v>
      </c>
      <c r="E5730" s="360">
        <v>0</v>
      </c>
      <c r="F5730" s="344">
        <v>12.38</v>
      </c>
      <c r="G5730" s="360">
        <v>0.58479999999999999</v>
      </c>
      <c r="H5730" s="344">
        <v>12.48</v>
      </c>
      <c r="I5730" s="360">
        <v>0</v>
      </c>
      <c r="J5730" s="344">
        <v>12.43</v>
      </c>
      <c r="K5730" s="360">
        <v>0.58250000000000002</v>
      </c>
      <c r="L5730" s="344">
        <v>12.68</v>
      </c>
      <c r="M5730" s="360">
        <v>0</v>
      </c>
      <c r="N5730" s="344">
        <v>12.9</v>
      </c>
      <c r="O5730" s="360">
        <v>0</v>
      </c>
      <c r="P5730" s="344">
        <v>13.14</v>
      </c>
      <c r="Q5730" s="360">
        <v>0</v>
      </c>
      <c r="R5730" s="344">
        <v>13.98</v>
      </c>
    </row>
    <row r="5731" spans="1:18">
      <c r="A5731" s="296">
        <v>5502960</v>
      </c>
      <c r="B5731" s="343" t="s">
        <v>5765</v>
      </c>
      <c r="C5731" s="296" t="s">
        <v>222</v>
      </c>
      <c r="D5731" s="344">
        <v>20.09</v>
      </c>
      <c r="E5731" s="360">
        <v>0</v>
      </c>
      <c r="F5731" s="344">
        <v>16.86</v>
      </c>
      <c r="G5731" s="360">
        <v>0.62339999999999995</v>
      </c>
      <c r="H5731" s="344">
        <v>16.91</v>
      </c>
      <c r="I5731" s="360">
        <v>0</v>
      </c>
      <c r="J5731" s="344">
        <v>17.04</v>
      </c>
      <c r="K5731" s="360">
        <v>0.61680000000000001</v>
      </c>
      <c r="L5731" s="344">
        <v>17.170000000000002</v>
      </c>
      <c r="M5731" s="360">
        <v>0</v>
      </c>
      <c r="N5731" s="344">
        <v>17.559999999999999</v>
      </c>
      <c r="O5731" s="360">
        <v>0</v>
      </c>
      <c r="P5731" s="344">
        <v>17.87</v>
      </c>
      <c r="Q5731" s="360">
        <v>0</v>
      </c>
      <c r="R5731" s="344">
        <v>19.05</v>
      </c>
    </row>
    <row r="5732" spans="1:18">
      <c r="A5732" s="296">
        <v>5502909</v>
      </c>
      <c r="B5732" s="343" t="s">
        <v>5766</v>
      </c>
      <c r="C5732" s="296" t="s">
        <v>222</v>
      </c>
      <c r="D5732" s="344">
        <v>24.93</v>
      </c>
      <c r="E5732" s="360">
        <v>0</v>
      </c>
      <c r="F5732" s="344">
        <v>17.36</v>
      </c>
      <c r="G5732" s="360">
        <v>0.60540000000000005</v>
      </c>
      <c r="H5732" s="344">
        <v>17.46</v>
      </c>
      <c r="I5732" s="360">
        <v>0</v>
      </c>
      <c r="J5732" s="344">
        <v>17.510000000000002</v>
      </c>
      <c r="K5732" s="360">
        <v>0.60019999999999996</v>
      </c>
      <c r="L5732" s="344">
        <v>17.73</v>
      </c>
      <c r="M5732" s="360">
        <v>0</v>
      </c>
      <c r="N5732" s="344">
        <v>18.079999999999998</v>
      </c>
      <c r="O5732" s="360">
        <v>0</v>
      </c>
      <c r="P5732" s="344">
        <v>18.41</v>
      </c>
      <c r="Q5732" s="360">
        <v>0</v>
      </c>
      <c r="R5732" s="344">
        <v>19.62</v>
      </c>
    </row>
    <row r="5733" spans="1:18">
      <c r="A5733" s="296">
        <v>5502935</v>
      </c>
      <c r="B5733" s="343" t="s">
        <v>5767</v>
      </c>
      <c r="C5733" s="296" t="s">
        <v>222</v>
      </c>
      <c r="D5733" s="344">
        <v>21.09</v>
      </c>
      <c r="E5733" s="360">
        <v>0</v>
      </c>
      <c r="F5733" s="344">
        <v>23.38</v>
      </c>
      <c r="G5733" s="360">
        <v>0.66469999999999996</v>
      </c>
      <c r="H5733" s="344">
        <v>23.29</v>
      </c>
      <c r="I5733" s="360">
        <v>0</v>
      </c>
      <c r="J5733" s="344">
        <v>23.66</v>
      </c>
      <c r="K5733" s="360">
        <v>0.65680000000000005</v>
      </c>
      <c r="L5733" s="344">
        <v>23.65</v>
      </c>
      <c r="M5733" s="360">
        <v>0</v>
      </c>
      <c r="N5733" s="344">
        <v>24.31</v>
      </c>
      <c r="O5733" s="360">
        <v>0</v>
      </c>
      <c r="P5733" s="344">
        <v>24.65</v>
      </c>
      <c r="Q5733" s="360">
        <v>0</v>
      </c>
      <c r="R5733" s="344">
        <v>26.32</v>
      </c>
    </row>
    <row r="5734" spans="1:18">
      <c r="A5734" s="296">
        <v>5502961</v>
      </c>
      <c r="B5734" s="343" t="s">
        <v>5768</v>
      </c>
      <c r="C5734" s="296" t="s">
        <v>222</v>
      </c>
      <c r="D5734" s="344">
        <v>20.49</v>
      </c>
      <c r="E5734" s="360">
        <v>0</v>
      </c>
      <c r="F5734" s="344">
        <v>23.96</v>
      </c>
      <c r="G5734" s="360">
        <v>0.64859999999999995</v>
      </c>
      <c r="H5734" s="344">
        <v>23.93</v>
      </c>
      <c r="I5734" s="360">
        <v>0</v>
      </c>
      <c r="J5734" s="344">
        <v>24.2</v>
      </c>
      <c r="K5734" s="360">
        <v>0.6421</v>
      </c>
      <c r="L5734" s="344">
        <v>24.3</v>
      </c>
      <c r="M5734" s="360">
        <v>0</v>
      </c>
      <c r="N5734" s="344">
        <v>24.92</v>
      </c>
      <c r="O5734" s="360">
        <v>0</v>
      </c>
      <c r="P5734" s="344">
        <v>25.28</v>
      </c>
      <c r="Q5734" s="360">
        <v>0</v>
      </c>
      <c r="R5734" s="344">
        <v>26.99</v>
      </c>
    </row>
    <row r="5735" spans="1:18">
      <c r="A5735" s="296">
        <v>5502910</v>
      </c>
      <c r="B5735" s="343" t="s">
        <v>5769</v>
      </c>
      <c r="C5735" s="296" t="s">
        <v>222</v>
      </c>
      <c r="D5735" s="344">
        <v>25.98</v>
      </c>
      <c r="E5735" s="360">
        <v>0</v>
      </c>
      <c r="F5735" s="344">
        <v>28.6</v>
      </c>
      <c r="G5735" s="360">
        <v>0.76329999999999998</v>
      </c>
      <c r="H5735" s="344">
        <v>28.02</v>
      </c>
      <c r="I5735" s="360">
        <v>0</v>
      </c>
      <c r="J5735" s="344">
        <v>29.16</v>
      </c>
      <c r="K5735" s="360">
        <v>0.74860000000000004</v>
      </c>
      <c r="L5735" s="344">
        <v>28.51</v>
      </c>
      <c r="M5735" s="360">
        <v>0</v>
      </c>
      <c r="N5735" s="344">
        <v>29.65</v>
      </c>
      <c r="O5735" s="360">
        <v>0</v>
      </c>
      <c r="P5735" s="344">
        <v>29.9</v>
      </c>
      <c r="Q5735" s="360">
        <v>0</v>
      </c>
      <c r="R5735" s="344">
        <v>32.03</v>
      </c>
    </row>
    <row r="5736" spans="1:18">
      <c r="A5736" s="296">
        <v>5502936</v>
      </c>
      <c r="B5736" s="343" t="s">
        <v>5770</v>
      </c>
      <c r="C5736" s="296" t="s">
        <v>222</v>
      </c>
      <c r="D5736" s="344">
        <v>23.73</v>
      </c>
      <c r="E5736" s="360">
        <v>0</v>
      </c>
      <c r="F5736" s="344">
        <v>31.26</v>
      </c>
      <c r="G5736" s="360">
        <v>0.69830000000000003</v>
      </c>
      <c r="H5736" s="344">
        <v>30.95</v>
      </c>
      <c r="I5736" s="360">
        <v>0</v>
      </c>
      <c r="J5736" s="344">
        <v>31.64</v>
      </c>
      <c r="K5736" s="360">
        <v>0.68989999999999996</v>
      </c>
      <c r="L5736" s="344">
        <v>31.48</v>
      </c>
      <c r="M5736" s="360">
        <v>0</v>
      </c>
      <c r="N5736" s="344">
        <v>32.450000000000003</v>
      </c>
      <c r="O5736" s="360">
        <v>0</v>
      </c>
      <c r="P5736" s="344">
        <v>32.799999999999997</v>
      </c>
      <c r="Q5736" s="360">
        <v>0</v>
      </c>
      <c r="R5736" s="344">
        <v>35.08</v>
      </c>
    </row>
    <row r="5737" spans="1:18">
      <c r="A5737" s="296">
        <v>5502962</v>
      </c>
      <c r="B5737" s="343" t="s">
        <v>5771</v>
      </c>
      <c r="C5737" s="296" t="s">
        <v>222</v>
      </c>
      <c r="D5737" s="344">
        <v>20.99</v>
      </c>
      <c r="E5737" s="360">
        <v>0</v>
      </c>
      <c r="F5737" s="344">
        <v>31.94</v>
      </c>
      <c r="G5737" s="360">
        <v>0.6835</v>
      </c>
      <c r="H5737" s="344">
        <v>31.71</v>
      </c>
      <c r="I5737" s="360">
        <v>0</v>
      </c>
      <c r="J5737" s="344">
        <v>32.28</v>
      </c>
      <c r="K5737" s="360">
        <v>0.67630000000000001</v>
      </c>
      <c r="L5737" s="344">
        <v>32.229999999999997</v>
      </c>
      <c r="M5737" s="360">
        <v>0</v>
      </c>
      <c r="N5737" s="344">
        <v>33.15</v>
      </c>
      <c r="O5737" s="360">
        <v>0</v>
      </c>
      <c r="P5737" s="344">
        <v>33.549999999999997</v>
      </c>
      <c r="Q5737" s="360">
        <v>0</v>
      </c>
      <c r="R5737" s="344">
        <v>35.869999999999997</v>
      </c>
    </row>
    <row r="5738" spans="1:18">
      <c r="A5738" s="296">
        <v>5502900</v>
      </c>
      <c r="B5738" s="343" t="s">
        <v>5772</v>
      </c>
      <c r="C5738" s="296" t="s">
        <v>222</v>
      </c>
      <c r="D5738" s="344">
        <v>19.29</v>
      </c>
      <c r="E5738" s="360">
        <v>0</v>
      </c>
      <c r="F5738" s="344">
        <v>39.04</v>
      </c>
      <c r="G5738" s="360">
        <v>0.79459999999999997</v>
      </c>
      <c r="H5738" s="344">
        <v>38.020000000000003</v>
      </c>
      <c r="I5738" s="360">
        <v>0</v>
      </c>
      <c r="J5738" s="344">
        <v>39.72</v>
      </c>
      <c r="K5738" s="360">
        <v>0.78100000000000003</v>
      </c>
      <c r="L5738" s="344">
        <v>38.71</v>
      </c>
      <c r="M5738" s="360">
        <v>0</v>
      </c>
      <c r="N5738" s="344">
        <v>40.35</v>
      </c>
      <c r="O5738" s="360">
        <v>0</v>
      </c>
      <c r="P5738" s="344">
        <v>40.520000000000003</v>
      </c>
      <c r="Q5738" s="360">
        <v>0</v>
      </c>
      <c r="R5738" s="344">
        <v>43.52</v>
      </c>
    </row>
    <row r="5739" spans="1:18">
      <c r="A5739" s="296">
        <v>5502926</v>
      </c>
      <c r="B5739" s="343" t="s">
        <v>5773</v>
      </c>
      <c r="C5739" s="296" t="s">
        <v>222</v>
      </c>
      <c r="D5739" s="344">
        <v>18.690000000000001</v>
      </c>
      <c r="E5739" s="360">
        <v>0</v>
      </c>
      <c r="F5739" s="344">
        <v>42.07</v>
      </c>
      <c r="G5739" s="360">
        <v>0.73729999999999996</v>
      </c>
      <c r="H5739" s="344">
        <v>41.33</v>
      </c>
      <c r="I5739" s="360">
        <v>0</v>
      </c>
      <c r="J5739" s="344">
        <v>42.54</v>
      </c>
      <c r="K5739" s="360">
        <v>0.72919999999999996</v>
      </c>
      <c r="L5739" s="344">
        <v>42.07</v>
      </c>
      <c r="M5739" s="360">
        <v>0</v>
      </c>
      <c r="N5739" s="344">
        <v>43.51</v>
      </c>
      <c r="O5739" s="360">
        <v>0</v>
      </c>
      <c r="P5739" s="344">
        <v>43.8</v>
      </c>
      <c r="Q5739" s="360">
        <v>0</v>
      </c>
      <c r="R5739" s="344">
        <v>46.97</v>
      </c>
    </row>
    <row r="5740" spans="1:18">
      <c r="A5740" s="296">
        <v>5502952</v>
      </c>
      <c r="B5740" s="343" t="s">
        <v>5774</v>
      </c>
      <c r="C5740" s="296" t="s">
        <v>222</v>
      </c>
      <c r="D5740" s="344">
        <v>18.489999999999998</v>
      </c>
      <c r="E5740" s="360">
        <v>0</v>
      </c>
      <c r="F5740" s="344">
        <v>9.01</v>
      </c>
      <c r="G5740" s="360">
        <v>0.27410000000000001</v>
      </c>
      <c r="H5740" s="344">
        <v>9.6300000000000008</v>
      </c>
      <c r="I5740" s="360">
        <v>0</v>
      </c>
      <c r="J5740" s="344">
        <v>9.18</v>
      </c>
      <c r="K5740" s="360">
        <v>0.26910000000000001</v>
      </c>
      <c r="L5740" s="344">
        <v>9.68</v>
      </c>
      <c r="M5740" s="360">
        <v>0</v>
      </c>
      <c r="N5740" s="344">
        <v>9.6300000000000008</v>
      </c>
      <c r="O5740" s="360">
        <v>0</v>
      </c>
      <c r="P5740" s="344">
        <v>10.16</v>
      </c>
      <c r="Q5740" s="360">
        <v>0</v>
      </c>
      <c r="R5740" s="344">
        <v>10.61</v>
      </c>
    </row>
    <row r="5741" spans="1:18">
      <c r="A5741" s="296">
        <v>5502901</v>
      </c>
      <c r="B5741" s="343" t="s">
        <v>5775</v>
      </c>
      <c r="C5741" s="296" t="s">
        <v>222</v>
      </c>
      <c r="D5741" s="344">
        <v>19.690000000000001</v>
      </c>
      <c r="E5741" s="360">
        <v>0</v>
      </c>
      <c r="F5741" s="344">
        <v>205.95</v>
      </c>
      <c r="G5741" s="360">
        <v>0.95209999999999995</v>
      </c>
      <c r="H5741" s="344">
        <v>194.08</v>
      </c>
      <c r="I5741" s="360">
        <v>0</v>
      </c>
      <c r="J5741" s="344">
        <v>206.8</v>
      </c>
      <c r="K5741" s="360">
        <v>0.94820000000000004</v>
      </c>
      <c r="L5741" s="344">
        <v>198.64</v>
      </c>
      <c r="M5741" s="360">
        <v>0</v>
      </c>
      <c r="N5741" s="344">
        <v>209.36</v>
      </c>
      <c r="O5741" s="360">
        <v>0</v>
      </c>
      <c r="P5741" s="344">
        <v>205.48</v>
      </c>
      <c r="Q5741" s="360">
        <v>0</v>
      </c>
      <c r="R5741" s="344">
        <v>223.58</v>
      </c>
    </row>
    <row r="5742" spans="1:18">
      <c r="A5742" s="296">
        <v>5502927</v>
      </c>
      <c r="B5742" s="343" t="s">
        <v>5776</v>
      </c>
      <c r="C5742" s="296" t="s">
        <v>222</v>
      </c>
      <c r="D5742" s="344">
        <v>18.989999999999998</v>
      </c>
      <c r="E5742" s="360">
        <v>0</v>
      </c>
      <c r="F5742" s="344">
        <v>17.760000000000002</v>
      </c>
      <c r="G5742" s="360">
        <v>0.71060000000000001</v>
      </c>
      <c r="H5742" s="344">
        <v>17.489999999999998</v>
      </c>
      <c r="I5742" s="360">
        <v>0</v>
      </c>
      <c r="J5742" s="344">
        <v>17.809999999999999</v>
      </c>
      <c r="K5742" s="360">
        <v>0.70860000000000001</v>
      </c>
      <c r="L5742" s="344">
        <v>17.82</v>
      </c>
      <c r="M5742" s="360">
        <v>0</v>
      </c>
      <c r="N5742" s="344">
        <v>18.329999999999998</v>
      </c>
      <c r="O5742" s="360">
        <v>0</v>
      </c>
      <c r="P5742" s="344">
        <v>18.440000000000001</v>
      </c>
      <c r="Q5742" s="360">
        <v>0</v>
      </c>
      <c r="R5742" s="344">
        <v>19.77</v>
      </c>
    </row>
    <row r="5743" spans="1:18">
      <c r="A5743" s="296">
        <v>5502953</v>
      </c>
      <c r="B5743" s="343" t="s">
        <v>5777</v>
      </c>
      <c r="C5743" s="296" t="s">
        <v>222</v>
      </c>
      <c r="D5743" s="344">
        <v>18.79</v>
      </c>
      <c r="E5743" s="360">
        <v>0</v>
      </c>
      <c r="F5743" s="344">
        <v>9.5299999999999994</v>
      </c>
      <c r="G5743" s="360">
        <v>0.25919999999999999</v>
      </c>
      <c r="H5743" s="344">
        <v>10.19</v>
      </c>
      <c r="I5743" s="360">
        <v>0</v>
      </c>
      <c r="J5743" s="344">
        <v>9.66</v>
      </c>
      <c r="K5743" s="360">
        <v>0.25569999999999998</v>
      </c>
      <c r="L5743" s="344">
        <v>10.26</v>
      </c>
      <c r="M5743" s="360">
        <v>0</v>
      </c>
      <c r="N5743" s="344">
        <v>10.17</v>
      </c>
      <c r="O5743" s="360">
        <v>0</v>
      </c>
      <c r="P5743" s="344">
        <v>10.72</v>
      </c>
      <c r="Q5743" s="360">
        <v>0</v>
      </c>
      <c r="R5743" s="344">
        <v>11.21</v>
      </c>
    </row>
    <row r="5744" spans="1:18">
      <c r="A5744" s="296">
        <v>5502899</v>
      </c>
      <c r="B5744" s="343" t="s">
        <v>5778</v>
      </c>
      <c r="C5744" s="296" t="s">
        <v>222</v>
      </c>
      <c r="D5744" s="344">
        <v>18.690000000000001</v>
      </c>
      <c r="E5744" s="360">
        <v>0</v>
      </c>
      <c r="F5744" s="344">
        <v>130.80000000000001</v>
      </c>
      <c r="G5744" s="360">
        <v>0.94340000000000002</v>
      </c>
      <c r="H5744" s="344">
        <v>123.48</v>
      </c>
      <c r="I5744" s="360">
        <v>0</v>
      </c>
      <c r="J5744" s="344">
        <v>131.41999999999999</v>
      </c>
      <c r="K5744" s="360">
        <v>0.93899999999999995</v>
      </c>
      <c r="L5744" s="344">
        <v>126.35</v>
      </c>
      <c r="M5744" s="360">
        <v>0</v>
      </c>
      <c r="N5744" s="344">
        <v>133.07</v>
      </c>
      <c r="O5744" s="360">
        <v>0</v>
      </c>
      <c r="P5744" s="344">
        <v>130.77000000000001</v>
      </c>
      <c r="Q5744" s="360">
        <v>0</v>
      </c>
      <c r="R5744" s="344">
        <v>142.19999999999999</v>
      </c>
    </row>
    <row r="5745" spans="1:18">
      <c r="A5745" s="296">
        <v>5502925</v>
      </c>
      <c r="B5745" s="343" t="s">
        <v>5779</v>
      </c>
      <c r="C5745" s="296" t="s">
        <v>222</v>
      </c>
      <c r="D5745" s="344">
        <v>18.39</v>
      </c>
      <c r="E5745" s="360">
        <v>0</v>
      </c>
      <c r="F5745" s="344">
        <v>133.65</v>
      </c>
      <c r="G5745" s="360">
        <v>0.92330000000000001</v>
      </c>
      <c r="H5745" s="344">
        <v>126.6</v>
      </c>
      <c r="I5745" s="360">
        <v>0</v>
      </c>
      <c r="J5745" s="344">
        <v>134.07</v>
      </c>
      <c r="K5745" s="360">
        <v>0.9204</v>
      </c>
      <c r="L5745" s="344">
        <v>129.5</v>
      </c>
      <c r="M5745" s="360">
        <v>0</v>
      </c>
      <c r="N5745" s="344">
        <v>136.05000000000001</v>
      </c>
      <c r="O5745" s="360">
        <v>0</v>
      </c>
      <c r="P5745" s="344">
        <v>133.86000000000001</v>
      </c>
      <c r="Q5745" s="360">
        <v>0</v>
      </c>
      <c r="R5745" s="344">
        <v>145.44999999999999</v>
      </c>
    </row>
    <row r="5746" spans="1:18">
      <c r="A5746" s="296">
        <v>5502951</v>
      </c>
      <c r="B5746" s="343" t="s">
        <v>5780</v>
      </c>
      <c r="C5746" s="296" t="s">
        <v>222</v>
      </c>
      <c r="D5746" s="344">
        <v>18.190000000000001</v>
      </c>
      <c r="E5746" s="360">
        <v>0</v>
      </c>
      <c r="F5746" s="344">
        <v>7.08</v>
      </c>
      <c r="G5746" s="360">
        <v>0.27400000000000002</v>
      </c>
      <c r="H5746" s="344">
        <v>7.53</v>
      </c>
      <c r="I5746" s="360">
        <v>0</v>
      </c>
      <c r="J5746" s="344">
        <v>7.13</v>
      </c>
      <c r="K5746" s="360">
        <v>0.27210000000000001</v>
      </c>
      <c r="L5746" s="344">
        <v>7.61</v>
      </c>
      <c r="M5746" s="360">
        <v>0</v>
      </c>
      <c r="N5746" s="344">
        <v>7.53</v>
      </c>
      <c r="O5746" s="360">
        <v>0</v>
      </c>
      <c r="P5746" s="344">
        <v>7.91</v>
      </c>
      <c r="Q5746" s="360">
        <v>0</v>
      </c>
      <c r="R5746" s="344">
        <v>8.27</v>
      </c>
    </row>
    <row r="5747" spans="1:18">
      <c r="A5747" s="296">
        <v>5502902</v>
      </c>
      <c r="B5747" s="343" t="s">
        <v>5781</v>
      </c>
      <c r="C5747" s="296" t="s">
        <v>222</v>
      </c>
      <c r="D5747" s="344">
        <v>20.190000000000001</v>
      </c>
      <c r="E5747" s="360">
        <v>0</v>
      </c>
      <c r="F5747" s="344">
        <v>8.86</v>
      </c>
      <c r="G5747" s="360">
        <v>0.2833</v>
      </c>
      <c r="H5747" s="344">
        <v>9.44</v>
      </c>
      <c r="I5747" s="360">
        <v>0</v>
      </c>
      <c r="J5747" s="344">
        <v>9.0399999999999991</v>
      </c>
      <c r="K5747" s="360">
        <v>0.2777</v>
      </c>
      <c r="L5747" s="344">
        <v>9.51</v>
      </c>
      <c r="M5747" s="360">
        <v>0</v>
      </c>
      <c r="N5747" s="344">
        <v>9.4700000000000006</v>
      </c>
      <c r="O5747" s="360">
        <v>0</v>
      </c>
      <c r="P5747" s="344">
        <v>9.98</v>
      </c>
      <c r="Q5747" s="360">
        <v>0</v>
      </c>
      <c r="R5747" s="344">
        <v>10.43</v>
      </c>
    </row>
    <row r="5748" spans="1:18">
      <c r="A5748" s="296">
        <v>5502928</v>
      </c>
      <c r="B5748" s="343" t="s">
        <v>5782</v>
      </c>
      <c r="C5748" s="296" t="s">
        <v>222</v>
      </c>
      <c r="D5748" s="344">
        <v>19.29</v>
      </c>
      <c r="E5748" s="360">
        <v>0</v>
      </c>
      <c r="F5748" s="344">
        <v>9.36</v>
      </c>
      <c r="G5748" s="360">
        <v>0.26819999999999999</v>
      </c>
      <c r="H5748" s="344">
        <v>9.99</v>
      </c>
      <c r="I5748" s="360">
        <v>0</v>
      </c>
      <c r="J5748" s="344">
        <v>9.51</v>
      </c>
      <c r="K5748" s="360">
        <v>0.26390000000000002</v>
      </c>
      <c r="L5748" s="344">
        <v>10.07</v>
      </c>
      <c r="M5748" s="360">
        <v>0</v>
      </c>
      <c r="N5748" s="344">
        <v>9.99</v>
      </c>
      <c r="O5748" s="360">
        <v>0</v>
      </c>
      <c r="P5748" s="344">
        <v>10.52</v>
      </c>
      <c r="Q5748" s="360">
        <v>0</v>
      </c>
      <c r="R5748" s="344">
        <v>11</v>
      </c>
    </row>
    <row r="5749" spans="1:18">
      <c r="A5749" s="296">
        <v>5502954</v>
      </c>
      <c r="B5749" s="343" t="s">
        <v>5783</v>
      </c>
      <c r="C5749" s="296" t="s">
        <v>222</v>
      </c>
      <c r="D5749" s="344">
        <v>18.989999999999998</v>
      </c>
      <c r="E5749" s="360">
        <v>0</v>
      </c>
      <c r="F5749" s="344">
        <v>13.42</v>
      </c>
      <c r="G5749" s="360">
        <v>0.4158</v>
      </c>
      <c r="H5749" s="344">
        <v>14</v>
      </c>
      <c r="I5749" s="360">
        <v>0</v>
      </c>
      <c r="J5749" s="344">
        <v>13.7</v>
      </c>
      <c r="K5749" s="360">
        <v>0.4073</v>
      </c>
      <c r="L5749" s="344">
        <v>14.13</v>
      </c>
      <c r="M5749" s="360">
        <v>0</v>
      </c>
      <c r="N5749" s="344">
        <v>14.24</v>
      </c>
      <c r="O5749" s="360">
        <v>0</v>
      </c>
      <c r="P5749" s="344">
        <v>14.83</v>
      </c>
      <c r="Q5749" s="360">
        <v>0</v>
      </c>
      <c r="R5749" s="344">
        <v>15.59</v>
      </c>
    </row>
    <row r="5750" spans="1:18">
      <c r="A5750" s="296">
        <v>5502903</v>
      </c>
      <c r="B5750" s="343" t="s">
        <v>5784</v>
      </c>
      <c r="C5750" s="296" t="s">
        <v>222</v>
      </c>
      <c r="D5750" s="344">
        <v>20.49</v>
      </c>
      <c r="E5750" s="360">
        <v>0</v>
      </c>
      <c r="F5750" s="344">
        <v>14</v>
      </c>
      <c r="G5750" s="360">
        <v>0.39860000000000001</v>
      </c>
      <c r="H5750" s="344">
        <v>14.64</v>
      </c>
      <c r="I5750" s="360">
        <v>0</v>
      </c>
      <c r="J5750" s="344">
        <v>14.24</v>
      </c>
      <c r="K5750" s="360">
        <v>0.39190000000000003</v>
      </c>
      <c r="L5750" s="344">
        <v>14.78</v>
      </c>
      <c r="M5750" s="360">
        <v>0</v>
      </c>
      <c r="N5750" s="344">
        <v>14.85</v>
      </c>
      <c r="O5750" s="360">
        <v>0</v>
      </c>
      <c r="P5750" s="344">
        <v>15.46</v>
      </c>
      <c r="Q5750" s="360">
        <v>0</v>
      </c>
      <c r="R5750" s="344">
        <v>16.260000000000002</v>
      </c>
    </row>
    <row r="5751" spans="1:18">
      <c r="A5751" s="296">
        <v>5502929</v>
      </c>
      <c r="B5751" s="343" t="s">
        <v>5785</v>
      </c>
      <c r="C5751" s="296" t="s">
        <v>222</v>
      </c>
      <c r="D5751" s="344">
        <v>19.489999999999998</v>
      </c>
      <c r="E5751" s="360">
        <v>0</v>
      </c>
      <c r="F5751" s="344">
        <v>19.21</v>
      </c>
      <c r="G5751" s="360">
        <v>0.64759999999999995</v>
      </c>
      <c r="H5751" s="344">
        <v>19.25</v>
      </c>
      <c r="I5751" s="360">
        <v>0</v>
      </c>
      <c r="J5751" s="344">
        <v>19.77</v>
      </c>
      <c r="K5751" s="360">
        <v>0.62919999999999998</v>
      </c>
      <c r="L5751" s="344">
        <v>19.52</v>
      </c>
      <c r="M5751" s="360">
        <v>0</v>
      </c>
      <c r="N5751" s="344">
        <v>20.149999999999999</v>
      </c>
      <c r="O5751" s="360">
        <v>0</v>
      </c>
      <c r="P5751" s="344">
        <v>20.64</v>
      </c>
      <c r="Q5751" s="360">
        <v>0</v>
      </c>
      <c r="R5751" s="344">
        <v>21.91</v>
      </c>
    </row>
    <row r="5752" spans="1:18">
      <c r="A5752" s="296">
        <v>5502955</v>
      </c>
      <c r="B5752" s="343" t="s">
        <v>5786</v>
      </c>
      <c r="C5752" s="296" t="s">
        <v>222</v>
      </c>
      <c r="D5752" s="344">
        <v>19.190000000000001</v>
      </c>
      <c r="E5752" s="360">
        <v>0</v>
      </c>
      <c r="F5752" s="344">
        <v>21.87</v>
      </c>
      <c r="G5752" s="360">
        <v>0.56879999999999997</v>
      </c>
      <c r="H5752" s="344">
        <v>22.18</v>
      </c>
      <c r="I5752" s="360">
        <v>0</v>
      </c>
      <c r="J5752" s="344">
        <v>22.25</v>
      </c>
      <c r="K5752" s="360">
        <v>0.55910000000000004</v>
      </c>
      <c r="L5752" s="344">
        <v>22.49</v>
      </c>
      <c r="M5752" s="360">
        <v>0</v>
      </c>
      <c r="N5752" s="344">
        <v>22.95</v>
      </c>
      <c r="O5752" s="360">
        <v>0</v>
      </c>
      <c r="P5752" s="344">
        <v>23.54</v>
      </c>
      <c r="Q5752" s="360">
        <v>0</v>
      </c>
      <c r="R5752" s="344">
        <v>24.96</v>
      </c>
    </row>
    <row r="5753" spans="1:18">
      <c r="A5753" s="296">
        <v>5502889</v>
      </c>
      <c r="B5753" s="343" t="s">
        <v>5787</v>
      </c>
      <c r="C5753" s="296" t="s">
        <v>222</v>
      </c>
      <c r="D5753" s="344">
        <v>26.43</v>
      </c>
      <c r="E5753" s="360">
        <v>0</v>
      </c>
      <c r="F5753" s="344">
        <v>22.55</v>
      </c>
      <c r="G5753" s="360">
        <v>0.55169999999999997</v>
      </c>
      <c r="H5753" s="344">
        <v>22.94</v>
      </c>
      <c r="I5753" s="360">
        <v>0</v>
      </c>
      <c r="J5753" s="344">
        <v>22.89</v>
      </c>
      <c r="K5753" s="360">
        <v>0.54349999999999998</v>
      </c>
      <c r="L5753" s="344">
        <v>23.24</v>
      </c>
      <c r="M5753" s="360">
        <v>0</v>
      </c>
      <c r="N5753" s="344">
        <v>23.65</v>
      </c>
      <c r="O5753" s="360">
        <v>0</v>
      </c>
      <c r="P5753" s="344">
        <v>24.29</v>
      </c>
      <c r="Q5753" s="360">
        <v>0</v>
      </c>
      <c r="R5753" s="344">
        <v>25.75</v>
      </c>
    </row>
    <row r="5754" spans="1:18">
      <c r="A5754" s="296">
        <v>5502996</v>
      </c>
      <c r="B5754" s="343" t="s">
        <v>5788</v>
      </c>
      <c r="C5754" s="296" t="s">
        <v>222</v>
      </c>
      <c r="D5754" s="344">
        <v>24.03</v>
      </c>
      <c r="E5754" s="360">
        <v>0</v>
      </c>
      <c r="F5754" s="344">
        <v>25.23</v>
      </c>
      <c r="G5754" s="360">
        <v>0.68210000000000004</v>
      </c>
      <c r="H5754" s="344">
        <v>25.13</v>
      </c>
      <c r="I5754" s="360">
        <v>0</v>
      </c>
      <c r="J5754" s="344">
        <v>25.91</v>
      </c>
      <c r="K5754" s="360">
        <v>0.66420000000000001</v>
      </c>
      <c r="L5754" s="344">
        <v>25.5</v>
      </c>
      <c r="M5754" s="360">
        <v>0</v>
      </c>
      <c r="N5754" s="344">
        <v>26.38</v>
      </c>
      <c r="O5754" s="360">
        <v>0</v>
      </c>
      <c r="P5754" s="344">
        <v>26.91</v>
      </c>
      <c r="Q5754" s="360">
        <v>0</v>
      </c>
      <c r="R5754" s="344">
        <v>28.65</v>
      </c>
    </row>
    <row r="5755" spans="1:18">
      <c r="A5755" s="296">
        <v>5502997</v>
      </c>
      <c r="B5755" s="343" t="s">
        <v>5789</v>
      </c>
      <c r="C5755" s="296" t="s">
        <v>222</v>
      </c>
      <c r="D5755" s="344">
        <v>23.28</v>
      </c>
      <c r="E5755" s="360">
        <v>0</v>
      </c>
      <c r="F5755" s="344">
        <v>28.26</v>
      </c>
      <c r="G5755" s="360">
        <v>0.60899999999999999</v>
      </c>
      <c r="H5755" s="344">
        <v>28.44</v>
      </c>
      <c r="I5755" s="360">
        <v>0</v>
      </c>
      <c r="J5755" s="344">
        <v>28.73</v>
      </c>
      <c r="K5755" s="360">
        <v>0.59899999999999998</v>
      </c>
      <c r="L5755" s="344">
        <v>28.86</v>
      </c>
      <c r="M5755" s="360">
        <v>0</v>
      </c>
      <c r="N5755" s="344">
        <v>29.54</v>
      </c>
      <c r="O5755" s="360">
        <v>0</v>
      </c>
      <c r="P5755" s="344">
        <v>30.19</v>
      </c>
      <c r="Q5755" s="360">
        <v>0</v>
      </c>
      <c r="R5755" s="344">
        <v>32.1</v>
      </c>
    </row>
    <row r="5756" spans="1:18">
      <c r="A5756" s="296">
        <v>5501716</v>
      </c>
      <c r="B5756" s="343" t="s">
        <v>5790</v>
      </c>
      <c r="C5756" s="296" t="s">
        <v>222</v>
      </c>
      <c r="D5756" s="344">
        <v>21.41</v>
      </c>
      <c r="E5756" s="360">
        <v>0</v>
      </c>
      <c r="F5756" s="344">
        <v>44.14</v>
      </c>
      <c r="G5756" s="360">
        <v>0.77300000000000002</v>
      </c>
      <c r="H5756" s="344">
        <v>43.15</v>
      </c>
      <c r="I5756" s="360">
        <v>0</v>
      </c>
      <c r="J5756" s="344">
        <v>44.98</v>
      </c>
      <c r="K5756" s="360">
        <v>0.75860000000000005</v>
      </c>
      <c r="L5756" s="344">
        <v>43.91</v>
      </c>
      <c r="M5756" s="360">
        <v>0</v>
      </c>
      <c r="N5756" s="344">
        <v>45.73</v>
      </c>
      <c r="O5756" s="360">
        <v>0</v>
      </c>
      <c r="P5756" s="344">
        <v>46.04</v>
      </c>
      <c r="Q5756" s="360">
        <v>0</v>
      </c>
      <c r="R5756" s="344">
        <v>49.35</v>
      </c>
    </row>
    <row r="5757" spans="1:18">
      <c r="A5757" s="296">
        <v>5501717</v>
      </c>
      <c r="B5757" s="343" t="s">
        <v>5791</v>
      </c>
      <c r="C5757" s="296" t="s">
        <v>222</v>
      </c>
      <c r="D5757" s="344">
        <v>24.14</v>
      </c>
      <c r="E5757" s="360">
        <v>0</v>
      </c>
      <c r="F5757" s="344">
        <v>157.4</v>
      </c>
      <c r="G5757" s="360">
        <v>0.92</v>
      </c>
      <c r="H5757" s="344">
        <v>149.31</v>
      </c>
      <c r="I5757" s="360">
        <v>0</v>
      </c>
      <c r="J5757" s="344">
        <v>158.38</v>
      </c>
      <c r="K5757" s="360">
        <v>0.9143</v>
      </c>
      <c r="L5757" s="344">
        <v>152.66999999999999</v>
      </c>
      <c r="M5757" s="360">
        <v>0</v>
      </c>
      <c r="N5757" s="344">
        <v>160.5</v>
      </c>
      <c r="O5757" s="360">
        <v>0</v>
      </c>
      <c r="P5757" s="344">
        <v>158.21</v>
      </c>
      <c r="Q5757" s="360">
        <v>0</v>
      </c>
      <c r="R5757" s="344">
        <v>171.72</v>
      </c>
    </row>
    <row r="5758" spans="1:18">
      <c r="A5758" s="296">
        <v>5501712</v>
      </c>
      <c r="B5758" s="343" t="s">
        <v>5792</v>
      </c>
      <c r="C5758" s="296" t="s">
        <v>222</v>
      </c>
      <c r="D5758" s="344">
        <v>12.39</v>
      </c>
      <c r="E5758" s="360">
        <v>0</v>
      </c>
      <c r="F5758" s="344">
        <v>184.55</v>
      </c>
      <c r="G5758" s="360">
        <v>0.90129999999999999</v>
      </c>
      <c r="H5758" s="344">
        <v>175.82</v>
      </c>
      <c r="I5758" s="360">
        <v>0</v>
      </c>
      <c r="J5758" s="344">
        <v>186.35</v>
      </c>
      <c r="K5758" s="360">
        <v>0.89259999999999995</v>
      </c>
      <c r="L5758" s="344">
        <v>179.62</v>
      </c>
      <c r="M5758" s="360">
        <v>0</v>
      </c>
      <c r="N5758" s="344">
        <v>188.76</v>
      </c>
      <c r="O5758" s="360">
        <v>0</v>
      </c>
      <c r="P5758" s="344">
        <v>186.76</v>
      </c>
      <c r="Q5758" s="360">
        <v>0</v>
      </c>
      <c r="R5758" s="344">
        <v>202.26</v>
      </c>
    </row>
    <row r="5759" spans="1:18">
      <c r="A5759" s="296">
        <v>5501713</v>
      </c>
      <c r="B5759" s="343" t="s">
        <v>5793</v>
      </c>
      <c r="C5759" s="296" t="s">
        <v>222</v>
      </c>
      <c r="D5759" s="344">
        <v>13.75</v>
      </c>
      <c r="E5759" s="360">
        <v>0</v>
      </c>
      <c r="F5759" s="344">
        <v>16.420000000000002</v>
      </c>
      <c r="G5759" s="360">
        <v>0.3246</v>
      </c>
      <c r="H5759" s="344">
        <v>17.309999999999999</v>
      </c>
      <c r="I5759" s="360">
        <v>0</v>
      </c>
      <c r="J5759" s="344">
        <v>16.43</v>
      </c>
      <c r="K5759" s="360">
        <v>0.32440000000000002</v>
      </c>
      <c r="L5759" s="344">
        <v>17.489999999999998</v>
      </c>
      <c r="M5759" s="360">
        <v>0</v>
      </c>
      <c r="N5759" s="344">
        <v>17.350000000000001</v>
      </c>
      <c r="O5759" s="360">
        <v>0</v>
      </c>
      <c r="P5759" s="344">
        <v>18.07</v>
      </c>
      <c r="Q5759" s="360">
        <v>0</v>
      </c>
      <c r="R5759" s="344">
        <v>19.010000000000002</v>
      </c>
    </row>
    <row r="5760" spans="1:18">
      <c r="A5760" s="296">
        <v>5501711</v>
      </c>
      <c r="B5760" s="343" t="s">
        <v>5794</v>
      </c>
      <c r="C5760" s="296" t="s">
        <v>222</v>
      </c>
      <c r="D5760" s="344">
        <v>9.91</v>
      </c>
      <c r="E5760" s="360">
        <v>0</v>
      </c>
      <c r="F5760" s="344">
        <v>20.96</v>
      </c>
      <c r="G5760" s="360">
        <v>0.3836</v>
      </c>
      <c r="H5760" s="344">
        <v>21.92</v>
      </c>
      <c r="I5760" s="360">
        <v>0</v>
      </c>
      <c r="J5760" s="344">
        <v>21.15</v>
      </c>
      <c r="K5760" s="360">
        <v>0.38009999999999999</v>
      </c>
      <c r="L5760" s="344">
        <v>22.15</v>
      </c>
      <c r="M5760" s="360">
        <v>0</v>
      </c>
      <c r="N5760" s="344">
        <v>22.15</v>
      </c>
      <c r="O5760" s="360">
        <v>0</v>
      </c>
      <c r="P5760" s="344">
        <v>23.04</v>
      </c>
      <c r="Q5760" s="360">
        <v>0</v>
      </c>
      <c r="R5760" s="344">
        <v>24.26</v>
      </c>
    </row>
    <row r="5761" spans="1:18">
      <c r="A5761" s="296">
        <v>5501710</v>
      </c>
      <c r="B5761" s="343" t="s">
        <v>5795</v>
      </c>
      <c r="C5761" s="296" t="s">
        <v>222</v>
      </c>
      <c r="D5761" s="344">
        <v>2.85</v>
      </c>
      <c r="E5761" s="360">
        <v>0</v>
      </c>
      <c r="F5761" s="344">
        <v>22.03</v>
      </c>
      <c r="G5761" s="360">
        <v>0.36499999999999999</v>
      </c>
      <c r="H5761" s="344">
        <v>23.1</v>
      </c>
      <c r="I5761" s="360">
        <v>0</v>
      </c>
      <c r="J5761" s="344">
        <v>22.15</v>
      </c>
      <c r="K5761" s="360">
        <v>0.36299999999999999</v>
      </c>
      <c r="L5761" s="344">
        <v>23.34</v>
      </c>
      <c r="M5761" s="360">
        <v>0</v>
      </c>
      <c r="N5761" s="344">
        <v>23.28</v>
      </c>
      <c r="O5761" s="360">
        <v>0</v>
      </c>
      <c r="P5761" s="344">
        <v>24.21</v>
      </c>
      <c r="Q5761" s="360">
        <v>0</v>
      </c>
      <c r="R5761" s="344">
        <v>25.49</v>
      </c>
    </row>
    <row r="5762" spans="1:18">
      <c r="A5762" s="296">
        <v>5501714</v>
      </c>
      <c r="B5762" s="343" t="s">
        <v>5796</v>
      </c>
      <c r="C5762" s="296" t="s">
        <v>222</v>
      </c>
      <c r="D5762" s="344">
        <v>16.190000000000001</v>
      </c>
      <c r="E5762" s="360">
        <v>0</v>
      </c>
      <c r="F5762" s="344">
        <v>44.49</v>
      </c>
      <c r="G5762" s="360">
        <v>0.6482</v>
      </c>
      <c r="H5762" s="344">
        <v>44.39</v>
      </c>
      <c r="I5762" s="360">
        <v>0</v>
      </c>
      <c r="J5762" s="344">
        <v>44.8</v>
      </c>
      <c r="K5762" s="360">
        <v>0.64380000000000004</v>
      </c>
      <c r="L5762" s="344">
        <v>45.1</v>
      </c>
      <c r="M5762" s="360">
        <v>0</v>
      </c>
      <c r="N5762" s="344">
        <v>46.19</v>
      </c>
      <c r="O5762" s="360">
        <v>0</v>
      </c>
      <c r="P5762" s="344">
        <v>46.81</v>
      </c>
      <c r="Q5762" s="360">
        <v>0</v>
      </c>
      <c r="R5762" s="344">
        <v>50.01</v>
      </c>
    </row>
    <row r="5763" spans="1:18">
      <c r="A5763" s="296">
        <v>5501715</v>
      </c>
      <c r="B5763" s="343" t="s">
        <v>5797</v>
      </c>
      <c r="C5763" s="296" t="s">
        <v>222</v>
      </c>
      <c r="D5763" s="344">
        <v>18.670000000000002</v>
      </c>
      <c r="E5763" s="360">
        <v>0</v>
      </c>
      <c r="F5763" s="344">
        <v>45.75</v>
      </c>
      <c r="G5763" s="360">
        <v>0.63039999999999996</v>
      </c>
      <c r="H5763" s="344">
        <v>45.78</v>
      </c>
      <c r="I5763" s="360">
        <v>0</v>
      </c>
      <c r="J5763" s="344">
        <v>45.97</v>
      </c>
      <c r="K5763" s="360">
        <v>0.62739999999999996</v>
      </c>
      <c r="L5763" s="344">
        <v>46.5</v>
      </c>
      <c r="M5763" s="360">
        <v>0</v>
      </c>
      <c r="N5763" s="344">
        <v>47.52</v>
      </c>
      <c r="O5763" s="360">
        <v>0</v>
      </c>
      <c r="P5763" s="344">
        <v>48.18</v>
      </c>
      <c r="Q5763" s="360">
        <v>0</v>
      </c>
      <c r="R5763" s="344">
        <v>51.46</v>
      </c>
    </row>
    <row r="5764" spans="1:18">
      <c r="A5764" s="296">
        <v>5502986</v>
      </c>
      <c r="B5764" s="343" t="s">
        <v>5798</v>
      </c>
      <c r="C5764" s="296" t="s">
        <v>222</v>
      </c>
      <c r="D5764" s="344">
        <v>3.22</v>
      </c>
      <c r="E5764" s="360">
        <v>0</v>
      </c>
      <c r="F5764" s="344">
        <v>56.33</v>
      </c>
      <c r="G5764" s="360">
        <v>0.77259999999999995</v>
      </c>
      <c r="H5764" s="344">
        <v>55.02</v>
      </c>
      <c r="I5764" s="360">
        <v>0</v>
      </c>
      <c r="J5764" s="344">
        <v>57.14</v>
      </c>
      <c r="K5764" s="360">
        <v>0.76160000000000005</v>
      </c>
      <c r="L5764" s="344">
        <v>56.02</v>
      </c>
      <c r="M5764" s="360">
        <v>0</v>
      </c>
      <c r="N5764" s="344">
        <v>58.21</v>
      </c>
      <c r="O5764" s="360">
        <v>0</v>
      </c>
      <c r="P5764" s="344">
        <v>58.47</v>
      </c>
      <c r="Q5764" s="360">
        <v>0</v>
      </c>
      <c r="R5764" s="344">
        <v>62.78</v>
      </c>
    </row>
    <row r="5765" spans="1:18">
      <c r="A5765" s="296">
        <v>5502977</v>
      </c>
      <c r="B5765" s="343" t="s">
        <v>5799</v>
      </c>
      <c r="C5765" s="296" t="s">
        <v>222</v>
      </c>
      <c r="D5765" s="344">
        <v>9.2799999999999994</v>
      </c>
      <c r="E5765" s="360">
        <v>0</v>
      </c>
      <c r="F5765" s="344">
        <v>62.02</v>
      </c>
      <c r="G5765" s="360">
        <v>0.70169999999999999</v>
      </c>
      <c r="H5765" s="344">
        <v>61.26</v>
      </c>
      <c r="I5765" s="360">
        <v>0</v>
      </c>
      <c r="J5765" s="344">
        <v>62.44</v>
      </c>
      <c r="K5765" s="360">
        <v>0.69699999999999995</v>
      </c>
      <c r="L5765" s="344">
        <v>62.33</v>
      </c>
      <c r="M5765" s="360">
        <v>0</v>
      </c>
      <c r="N5765" s="344">
        <v>64.16</v>
      </c>
      <c r="O5765" s="360">
        <v>0</v>
      </c>
      <c r="P5765" s="344">
        <v>64.67</v>
      </c>
      <c r="Q5765" s="360">
        <v>0</v>
      </c>
      <c r="R5765" s="344">
        <v>69.3</v>
      </c>
    </row>
    <row r="5766" spans="1:18">
      <c r="A5766" s="296">
        <v>5502985</v>
      </c>
      <c r="B5766" s="343" t="s">
        <v>5800</v>
      </c>
      <c r="C5766" s="296" t="s">
        <v>1461</v>
      </c>
      <c r="D5766" s="344">
        <v>0.56999999999999995</v>
      </c>
      <c r="E5766" s="360">
        <v>0</v>
      </c>
      <c r="F5766" s="344">
        <v>20.46</v>
      </c>
      <c r="G5766" s="360">
        <v>0.53269999999999995</v>
      </c>
      <c r="H5766" s="344">
        <v>20.8</v>
      </c>
      <c r="I5766" s="360">
        <v>0</v>
      </c>
      <c r="J5766" s="344">
        <v>20.420000000000002</v>
      </c>
      <c r="K5766" s="360">
        <v>0.53380000000000005</v>
      </c>
      <c r="L5766" s="344">
        <v>21.11</v>
      </c>
      <c r="M5766" s="360">
        <v>0</v>
      </c>
      <c r="N5766" s="344">
        <v>21.31</v>
      </c>
      <c r="O5766" s="360">
        <v>0</v>
      </c>
      <c r="P5766" s="344">
        <v>21.76</v>
      </c>
      <c r="Q5766" s="360">
        <v>0</v>
      </c>
      <c r="R5766" s="344">
        <v>23.14</v>
      </c>
    </row>
    <row r="5767" spans="1:18">
      <c r="A5767" s="296">
        <v>5503018</v>
      </c>
      <c r="B5767" s="343" t="s">
        <v>5801</v>
      </c>
      <c r="C5767" s="296" t="s">
        <v>1835</v>
      </c>
      <c r="D5767" s="344">
        <v>64.8</v>
      </c>
      <c r="E5767" s="360">
        <v>0</v>
      </c>
      <c r="F5767" s="344">
        <v>23.35</v>
      </c>
      <c r="G5767" s="360">
        <v>0.52510000000000001</v>
      </c>
      <c r="H5767" s="344">
        <v>23.77</v>
      </c>
      <c r="I5767" s="360">
        <v>0</v>
      </c>
      <c r="J5767" s="344">
        <v>23.36</v>
      </c>
      <c r="K5767" s="360">
        <v>0.52480000000000004</v>
      </c>
      <c r="L5767" s="344">
        <v>24.11</v>
      </c>
      <c r="M5767" s="360">
        <v>0</v>
      </c>
      <c r="N5767" s="344">
        <v>24.36</v>
      </c>
      <c r="O5767" s="360">
        <v>0</v>
      </c>
      <c r="P5767" s="344">
        <v>24.89</v>
      </c>
      <c r="Q5767" s="360">
        <v>0</v>
      </c>
      <c r="R5767" s="344">
        <v>26.47</v>
      </c>
    </row>
    <row r="5768" spans="1:18">
      <c r="A5768" s="296">
        <v>5505768</v>
      </c>
      <c r="B5768" s="343" t="s">
        <v>5802</v>
      </c>
      <c r="C5768" s="296" t="s">
        <v>1461</v>
      </c>
      <c r="D5768" s="344">
        <v>87.8</v>
      </c>
      <c r="E5768" s="360">
        <v>0</v>
      </c>
      <c r="F5768" s="344">
        <v>49.03</v>
      </c>
      <c r="G5768" s="360">
        <v>0.74850000000000005</v>
      </c>
      <c r="H5768" s="344">
        <v>47.97</v>
      </c>
      <c r="I5768" s="360">
        <v>0</v>
      </c>
      <c r="J5768" s="344">
        <v>49.12</v>
      </c>
      <c r="K5768" s="360">
        <v>0.74709999999999999</v>
      </c>
      <c r="L5768" s="344">
        <v>48.88</v>
      </c>
      <c r="M5768" s="360">
        <v>0</v>
      </c>
      <c r="N5768" s="344">
        <v>50.44</v>
      </c>
      <c r="O5768" s="360">
        <v>0</v>
      </c>
      <c r="P5768" s="344">
        <v>50.49</v>
      </c>
      <c r="Q5768" s="360">
        <v>0</v>
      </c>
      <c r="R5768" s="344">
        <v>54.34</v>
      </c>
    </row>
    <row r="5769" spans="1:18">
      <c r="A5769" s="296">
        <v>5503020</v>
      </c>
      <c r="B5769" s="343" t="s">
        <v>5803</v>
      </c>
      <c r="C5769" s="296" t="s">
        <v>1835</v>
      </c>
      <c r="D5769" s="344">
        <v>298.8</v>
      </c>
      <c r="E5769" s="360">
        <v>0</v>
      </c>
      <c r="F5769" s="344">
        <v>64.010000000000005</v>
      </c>
      <c r="G5769" s="360">
        <v>0.78280000000000005</v>
      </c>
      <c r="H5769" s="344">
        <v>62.39</v>
      </c>
      <c r="I5769" s="360">
        <v>0</v>
      </c>
      <c r="J5769" s="344">
        <v>64.89</v>
      </c>
      <c r="K5769" s="360">
        <v>0.7722</v>
      </c>
      <c r="L5769" s="344">
        <v>63.53</v>
      </c>
      <c r="M5769" s="360">
        <v>0</v>
      </c>
      <c r="N5769" s="344">
        <v>66.09</v>
      </c>
      <c r="O5769" s="360">
        <v>0</v>
      </c>
      <c r="P5769" s="344">
        <v>66.3</v>
      </c>
      <c r="Q5769" s="360">
        <v>0</v>
      </c>
      <c r="R5769" s="344">
        <v>71.239999999999995</v>
      </c>
    </row>
    <row r="5770" spans="1:18">
      <c r="A5770" s="296">
        <v>5605798</v>
      </c>
      <c r="B5770" s="343" t="s">
        <v>5804</v>
      </c>
      <c r="C5770" s="296" t="s">
        <v>105</v>
      </c>
      <c r="D5770" s="344">
        <v>94.54</v>
      </c>
      <c r="E5770" s="360">
        <v>0</v>
      </c>
      <c r="F5770" s="344">
        <v>70.03</v>
      </c>
      <c r="G5770" s="360">
        <v>0.71560000000000001</v>
      </c>
      <c r="H5770" s="344">
        <v>69.010000000000005</v>
      </c>
      <c r="I5770" s="360">
        <v>0</v>
      </c>
      <c r="J5770" s="344">
        <v>70.510000000000005</v>
      </c>
      <c r="K5770" s="360">
        <v>0.7107</v>
      </c>
      <c r="L5770" s="344">
        <v>70.239999999999995</v>
      </c>
      <c r="M5770" s="360">
        <v>0</v>
      </c>
      <c r="N5770" s="344">
        <v>72.39</v>
      </c>
      <c r="O5770" s="360">
        <v>0</v>
      </c>
      <c r="P5770" s="344">
        <v>72.86</v>
      </c>
      <c r="Q5770" s="360">
        <v>0</v>
      </c>
      <c r="R5770" s="344">
        <v>78.16</v>
      </c>
    </row>
    <row r="5771" spans="1:18">
      <c r="A5771" s="296">
        <v>5605925</v>
      </c>
      <c r="B5771" s="343" t="s">
        <v>5805</v>
      </c>
      <c r="C5771" s="296" t="s">
        <v>105</v>
      </c>
      <c r="D5771" s="344">
        <v>89.15</v>
      </c>
      <c r="E5771" s="360">
        <v>0</v>
      </c>
      <c r="F5771" s="344">
        <v>13.66</v>
      </c>
      <c r="G5771" s="360">
        <v>0.30009999999999998</v>
      </c>
      <c r="H5771" s="344">
        <v>14.45</v>
      </c>
      <c r="I5771" s="360">
        <v>0</v>
      </c>
      <c r="J5771" s="344">
        <v>13.62</v>
      </c>
      <c r="K5771" s="360">
        <v>0.30099999999999999</v>
      </c>
      <c r="L5771" s="344">
        <v>14.6</v>
      </c>
      <c r="M5771" s="360">
        <v>0</v>
      </c>
      <c r="N5771" s="344">
        <v>14.42</v>
      </c>
      <c r="O5771" s="360">
        <v>0</v>
      </c>
      <c r="P5771" s="344">
        <v>15.05</v>
      </c>
      <c r="Q5771" s="360">
        <v>0</v>
      </c>
      <c r="R5771" s="344">
        <v>15.81</v>
      </c>
    </row>
    <row r="5772" spans="1:18">
      <c r="A5772" s="296">
        <v>5605799</v>
      </c>
      <c r="B5772" s="343" t="s">
        <v>5806</v>
      </c>
      <c r="C5772" s="296" t="s">
        <v>105</v>
      </c>
      <c r="D5772" s="344">
        <v>104.86</v>
      </c>
      <c r="E5772" s="360">
        <v>0</v>
      </c>
      <c r="F5772" s="344">
        <v>16.72</v>
      </c>
      <c r="G5772" s="360">
        <v>0.30499999999999999</v>
      </c>
      <c r="H5772" s="344">
        <v>17.71</v>
      </c>
      <c r="I5772" s="360">
        <v>0</v>
      </c>
      <c r="J5772" s="344">
        <v>16.84</v>
      </c>
      <c r="K5772" s="360">
        <v>0.3029</v>
      </c>
      <c r="L5772" s="344">
        <v>17.88</v>
      </c>
      <c r="M5772" s="360">
        <v>0</v>
      </c>
      <c r="N5772" s="344">
        <v>17.75</v>
      </c>
      <c r="O5772" s="360">
        <v>0</v>
      </c>
      <c r="P5772" s="344">
        <v>18.579999999999998</v>
      </c>
      <c r="Q5772" s="360">
        <v>0</v>
      </c>
      <c r="R5772" s="344">
        <v>19.5</v>
      </c>
    </row>
    <row r="5773" spans="1:18">
      <c r="A5773" s="296">
        <v>5605800</v>
      </c>
      <c r="B5773" s="343" t="s">
        <v>5807</v>
      </c>
      <c r="C5773" s="296" t="s">
        <v>105</v>
      </c>
      <c r="D5773" s="344">
        <v>117.75</v>
      </c>
      <c r="E5773" s="360">
        <v>0</v>
      </c>
      <c r="F5773" s="344">
        <v>17.71</v>
      </c>
      <c r="G5773" s="360">
        <v>0.28799999999999998</v>
      </c>
      <c r="H5773" s="344">
        <v>18.809999999999999</v>
      </c>
      <c r="I5773" s="360">
        <v>0</v>
      </c>
      <c r="J5773" s="344">
        <v>17.78</v>
      </c>
      <c r="K5773" s="360">
        <v>0.2868</v>
      </c>
      <c r="L5773" s="344">
        <v>18.989999999999998</v>
      </c>
      <c r="M5773" s="360">
        <v>0</v>
      </c>
      <c r="N5773" s="344">
        <v>18.79</v>
      </c>
      <c r="O5773" s="360">
        <v>0</v>
      </c>
      <c r="P5773" s="344">
        <v>19.66</v>
      </c>
      <c r="Q5773" s="360">
        <v>0</v>
      </c>
      <c r="R5773" s="344">
        <v>20.63</v>
      </c>
    </row>
    <row r="5774" spans="1:18">
      <c r="A5774" s="296">
        <v>5613944</v>
      </c>
      <c r="B5774" s="343" t="s">
        <v>5808</v>
      </c>
      <c r="C5774" s="296" t="s">
        <v>105</v>
      </c>
      <c r="D5774" s="344">
        <v>133.66999999999999</v>
      </c>
      <c r="E5774" s="360">
        <v>0</v>
      </c>
      <c r="F5774" s="344">
        <v>26.79</v>
      </c>
      <c r="G5774" s="360">
        <v>0.48409999999999997</v>
      </c>
      <c r="H5774" s="344">
        <v>27.3</v>
      </c>
      <c r="I5774" s="360">
        <v>0</v>
      </c>
      <c r="J5774" s="344">
        <v>25.88</v>
      </c>
      <c r="K5774" s="360">
        <v>0.50119999999999998</v>
      </c>
      <c r="L5774" s="344">
        <v>27.78</v>
      </c>
      <c r="M5774" s="360">
        <v>0</v>
      </c>
      <c r="N5774" s="344">
        <v>27.58</v>
      </c>
      <c r="O5774" s="360">
        <v>0</v>
      </c>
      <c r="P5774" s="344">
        <v>27.85</v>
      </c>
      <c r="Q5774" s="360">
        <v>0</v>
      </c>
      <c r="R5774" s="344">
        <v>29.83</v>
      </c>
    </row>
    <row r="5775" spans="1:18">
      <c r="A5775" s="296">
        <v>5605894</v>
      </c>
      <c r="B5775" s="343" t="s">
        <v>5809</v>
      </c>
      <c r="C5775" s="296" t="s">
        <v>105</v>
      </c>
      <c r="D5775" s="344">
        <v>52.5</v>
      </c>
      <c r="E5775" s="360">
        <v>0</v>
      </c>
      <c r="F5775" s="344">
        <v>28.02</v>
      </c>
      <c r="G5775" s="360">
        <v>0.73980000000000001</v>
      </c>
      <c r="H5775" s="344">
        <v>27.35</v>
      </c>
      <c r="I5775" s="360">
        <v>0</v>
      </c>
      <c r="J5775" s="344">
        <v>27.54</v>
      </c>
      <c r="K5775" s="360">
        <v>0.75270000000000004</v>
      </c>
      <c r="L5775" s="344">
        <v>27.93</v>
      </c>
      <c r="M5775" s="360">
        <v>0</v>
      </c>
      <c r="N5775" s="344">
        <v>28.59</v>
      </c>
      <c r="O5775" s="360">
        <v>0</v>
      </c>
      <c r="P5775" s="344">
        <v>28.36</v>
      </c>
      <c r="Q5775" s="360">
        <v>0</v>
      </c>
      <c r="R5775" s="344">
        <v>30.68</v>
      </c>
    </row>
    <row r="5776" spans="1:18">
      <c r="A5776" s="296">
        <v>5605895</v>
      </c>
      <c r="B5776" s="343" t="s">
        <v>5810</v>
      </c>
      <c r="C5776" s="296" t="s">
        <v>105</v>
      </c>
      <c r="D5776" s="344">
        <v>56.43</v>
      </c>
      <c r="E5776" s="360">
        <v>0</v>
      </c>
      <c r="F5776" s="344">
        <v>38.22</v>
      </c>
      <c r="G5776" s="360">
        <v>0.54239999999999999</v>
      </c>
      <c r="H5776" s="344">
        <v>38.549999999999997</v>
      </c>
      <c r="I5776" s="360">
        <v>0</v>
      </c>
      <c r="J5776" s="344">
        <v>37.06</v>
      </c>
      <c r="K5776" s="360">
        <v>0.55940000000000001</v>
      </c>
      <c r="L5776" s="344">
        <v>39.270000000000003</v>
      </c>
      <c r="M5776" s="360">
        <v>0</v>
      </c>
      <c r="N5776" s="344">
        <v>39.25</v>
      </c>
      <c r="O5776" s="360">
        <v>0</v>
      </c>
      <c r="P5776" s="344">
        <v>39.46</v>
      </c>
      <c r="Q5776" s="360">
        <v>0</v>
      </c>
      <c r="R5776" s="344">
        <v>42.37</v>
      </c>
    </row>
    <row r="5777" spans="1:18">
      <c r="A5777" s="296">
        <v>5605896</v>
      </c>
      <c r="B5777" s="343" t="s">
        <v>5811</v>
      </c>
      <c r="C5777" s="296" t="s">
        <v>105</v>
      </c>
      <c r="D5777" s="344">
        <v>62.37</v>
      </c>
      <c r="E5777" s="360">
        <v>0</v>
      </c>
      <c r="F5777" s="344">
        <v>44.3</v>
      </c>
      <c r="G5777" s="360">
        <v>0.80589999999999995</v>
      </c>
      <c r="H5777" s="344">
        <v>42.76</v>
      </c>
      <c r="I5777" s="360">
        <v>0</v>
      </c>
      <c r="J5777" s="344">
        <v>43.73</v>
      </c>
      <c r="K5777" s="360">
        <v>0.81640000000000001</v>
      </c>
      <c r="L5777" s="344">
        <v>43.71</v>
      </c>
      <c r="M5777" s="360">
        <v>0</v>
      </c>
      <c r="N5777" s="344">
        <v>45.1</v>
      </c>
      <c r="O5777" s="360">
        <v>0</v>
      </c>
      <c r="P5777" s="344">
        <v>44.56</v>
      </c>
      <c r="Q5777" s="360">
        <v>0</v>
      </c>
      <c r="R5777" s="344">
        <v>48.31</v>
      </c>
    </row>
    <row r="5778" spans="1:18">
      <c r="A5778" s="296">
        <v>5605911</v>
      </c>
      <c r="B5778" s="343" t="s">
        <v>5812</v>
      </c>
      <c r="C5778" s="296" t="s">
        <v>105</v>
      </c>
      <c r="D5778" s="344">
        <v>44.56</v>
      </c>
      <c r="E5778" s="360">
        <v>0</v>
      </c>
      <c r="F5778" s="344">
        <v>56.33</v>
      </c>
      <c r="G5778" s="360">
        <v>0.63380000000000003</v>
      </c>
      <c r="H5778" s="344">
        <v>55.99</v>
      </c>
      <c r="I5778" s="360">
        <v>0</v>
      </c>
      <c r="J5778" s="344">
        <v>54.96</v>
      </c>
      <c r="K5778" s="360">
        <v>0.64959999999999996</v>
      </c>
      <c r="L5778" s="344">
        <v>57.08</v>
      </c>
      <c r="M5778" s="360">
        <v>0</v>
      </c>
      <c r="N5778" s="344">
        <v>57.69</v>
      </c>
      <c r="O5778" s="360">
        <v>0</v>
      </c>
      <c r="P5778" s="344">
        <v>57.65</v>
      </c>
      <c r="Q5778" s="360">
        <v>0</v>
      </c>
      <c r="R5778" s="344">
        <v>62.11</v>
      </c>
    </row>
    <row r="5779" spans="1:18">
      <c r="A5779" s="296">
        <v>5605912</v>
      </c>
      <c r="B5779" s="343" t="s">
        <v>5813</v>
      </c>
      <c r="C5779" s="296" t="s">
        <v>105</v>
      </c>
      <c r="D5779" s="344">
        <v>72.12</v>
      </c>
      <c r="E5779" s="360">
        <v>0</v>
      </c>
      <c r="F5779" s="344">
        <v>47.87</v>
      </c>
      <c r="G5779" s="360">
        <v>0.97430000000000005</v>
      </c>
      <c r="H5779" s="344">
        <v>44.86</v>
      </c>
      <c r="I5779" s="360">
        <v>0</v>
      </c>
      <c r="J5779" s="344">
        <v>47.78</v>
      </c>
      <c r="K5779" s="360">
        <v>0.97609999999999997</v>
      </c>
      <c r="L5779" s="344">
        <v>45.96</v>
      </c>
      <c r="M5779" s="360">
        <v>0</v>
      </c>
      <c r="N5779" s="344">
        <v>48.45</v>
      </c>
      <c r="O5779" s="360">
        <v>0</v>
      </c>
      <c r="P5779" s="344">
        <v>47.29</v>
      </c>
      <c r="Q5779" s="360">
        <v>0</v>
      </c>
      <c r="R5779" s="344">
        <v>51.62</v>
      </c>
    </row>
    <row r="5780" spans="1:18">
      <c r="A5780" s="296">
        <v>5605938</v>
      </c>
      <c r="B5780" s="343" t="s">
        <v>5814</v>
      </c>
      <c r="C5780" s="296" t="s">
        <v>105</v>
      </c>
      <c r="D5780" s="344">
        <v>27.01</v>
      </c>
      <c r="E5780" s="360">
        <v>0</v>
      </c>
      <c r="F5780" s="344">
        <v>56.78</v>
      </c>
      <c r="G5780" s="360">
        <v>0.82140000000000002</v>
      </c>
      <c r="H5780" s="344">
        <v>54.65</v>
      </c>
      <c r="I5780" s="360">
        <v>0</v>
      </c>
      <c r="J5780" s="344">
        <v>56.1</v>
      </c>
      <c r="K5780" s="360">
        <v>0.83140000000000003</v>
      </c>
      <c r="L5780" s="344">
        <v>55.87</v>
      </c>
      <c r="M5780" s="360">
        <v>0</v>
      </c>
      <c r="N5780" s="344">
        <v>57.77</v>
      </c>
      <c r="O5780" s="360">
        <v>0</v>
      </c>
      <c r="P5780" s="344">
        <v>56.99</v>
      </c>
      <c r="Q5780" s="360">
        <v>0</v>
      </c>
      <c r="R5780" s="344">
        <v>61.84</v>
      </c>
    </row>
    <row r="5781" spans="1:18">
      <c r="A5781" s="296">
        <v>5605939</v>
      </c>
      <c r="B5781" s="343" t="s">
        <v>5815</v>
      </c>
      <c r="C5781" s="296" t="s">
        <v>105</v>
      </c>
      <c r="D5781" s="344">
        <v>32.46</v>
      </c>
      <c r="E5781" s="360">
        <v>0</v>
      </c>
      <c r="F5781" s="344">
        <v>70.930000000000007</v>
      </c>
      <c r="G5781" s="360">
        <v>0.65749999999999997</v>
      </c>
      <c r="H5781" s="344">
        <v>70.209999999999994</v>
      </c>
      <c r="I5781" s="360">
        <v>0</v>
      </c>
      <c r="J5781" s="344">
        <v>69.31</v>
      </c>
      <c r="K5781" s="360">
        <v>0.67290000000000005</v>
      </c>
      <c r="L5781" s="344">
        <v>71.599999999999994</v>
      </c>
      <c r="M5781" s="360">
        <v>0</v>
      </c>
      <c r="N5781" s="344">
        <v>72.569999999999993</v>
      </c>
      <c r="O5781" s="360">
        <v>0</v>
      </c>
      <c r="P5781" s="344">
        <v>72.400000000000006</v>
      </c>
      <c r="Q5781" s="360">
        <v>0</v>
      </c>
      <c r="R5781" s="344">
        <v>78.069999999999993</v>
      </c>
    </row>
    <row r="5782" spans="1:18">
      <c r="A5782" s="296">
        <v>5605940</v>
      </c>
      <c r="B5782" s="343" t="s">
        <v>5816</v>
      </c>
      <c r="C5782" s="296" t="s">
        <v>105</v>
      </c>
      <c r="D5782" s="344">
        <v>72.650000000000006</v>
      </c>
      <c r="E5782" s="360">
        <v>0</v>
      </c>
      <c r="F5782" s="344">
        <v>63.91</v>
      </c>
      <c r="G5782" s="360">
        <v>0.97699999999999998</v>
      </c>
      <c r="H5782" s="344">
        <v>59.85</v>
      </c>
      <c r="I5782" s="360">
        <v>0</v>
      </c>
      <c r="J5782" s="344">
        <v>63.8</v>
      </c>
      <c r="K5782" s="360">
        <v>0.97870000000000001</v>
      </c>
      <c r="L5782" s="344">
        <v>61.34</v>
      </c>
      <c r="M5782" s="360">
        <v>0</v>
      </c>
      <c r="N5782" s="344">
        <v>64.67</v>
      </c>
      <c r="O5782" s="360">
        <v>0</v>
      </c>
      <c r="P5782" s="344">
        <v>63.13</v>
      </c>
      <c r="Q5782" s="360">
        <v>0</v>
      </c>
      <c r="R5782" s="344">
        <v>68.91</v>
      </c>
    </row>
    <row r="5783" spans="1:18">
      <c r="A5783" s="296">
        <v>5605942</v>
      </c>
      <c r="B5783" s="343" t="s">
        <v>5817</v>
      </c>
      <c r="C5783" s="296" t="s">
        <v>1461</v>
      </c>
      <c r="D5783" s="344">
        <v>49.95</v>
      </c>
      <c r="E5783" s="360">
        <v>0</v>
      </c>
      <c r="F5783" s="344">
        <v>74.11</v>
      </c>
      <c r="G5783" s="360">
        <v>0.84250000000000003</v>
      </c>
      <c r="H5783" s="344">
        <v>71.069999999999993</v>
      </c>
      <c r="I5783" s="360">
        <v>0</v>
      </c>
      <c r="J5783" s="344">
        <v>73.34</v>
      </c>
      <c r="K5783" s="360">
        <v>0.85140000000000005</v>
      </c>
      <c r="L5783" s="344">
        <v>72.680000000000007</v>
      </c>
      <c r="M5783" s="360">
        <v>0</v>
      </c>
      <c r="N5783" s="344">
        <v>75.349999999999994</v>
      </c>
      <c r="O5783" s="360">
        <v>0</v>
      </c>
      <c r="P5783" s="344">
        <v>74.239999999999995</v>
      </c>
      <c r="Q5783" s="360">
        <v>0</v>
      </c>
      <c r="R5783" s="344">
        <v>80.61</v>
      </c>
    </row>
    <row r="5784" spans="1:18">
      <c r="A5784" s="296">
        <v>5605955</v>
      </c>
      <c r="B5784" s="343" t="s">
        <v>5818</v>
      </c>
      <c r="C5784" s="296" t="s">
        <v>26</v>
      </c>
      <c r="D5784" s="344">
        <v>725.25</v>
      </c>
      <c r="E5784" s="360">
        <v>0</v>
      </c>
      <c r="F5784" s="344">
        <v>93.21</v>
      </c>
      <c r="G5784" s="360">
        <v>0.98050000000000004</v>
      </c>
      <c r="H5784" s="344">
        <v>87.26</v>
      </c>
      <c r="I5784" s="360">
        <v>0</v>
      </c>
      <c r="J5784" s="344">
        <v>93.09</v>
      </c>
      <c r="K5784" s="360">
        <v>0.98170000000000002</v>
      </c>
      <c r="L5784" s="344">
        <v>89.43</v>
      </c>
      <c r="M5784" s="360">
        <v>0</v>
      </c>
      <c r="N5784" s="344">
        <v>94.32</v>
      </c>
      <c r="O5784" s="360">
        <v>0</v>
      </c>
      <c r="P5784" s="344">
        <v>92.04</v>
      </c>
      <c r="Q5784" s="360">
        <v>0</v>
      </c>
      <c r="R5784" s="344">
        <v>100.5</v>
      </c>
    </row>
    <row r="5785" spans="1:18">
      <c r="A5785" s="296">
        <v>5605956</v>
      </c>
      <c r="B5785" s="343" t="s">
        <v>5819</v>
      </c>
      <c r="C5785" s="296" t="s">
        <v>26</v>
      </c>
      <c r="D5785" s="344">
        <v>872.51</v>
      </c>
      <c r="E5785" s="360">
        <v>0</v>
      </c>
      <c r="F5785" s="344">
        <v>150.19</v>
      </c>
      <c r="G5785" s="360">
        <v>0.98399999999999999</v>
      </c>
      <c r="H5785" s="344">
        <v>140.51</v>
      </c>
      <c r="I5785" s="360">
        <v>0</v>
      </c>
      <c r="J5785" s="344">
        <v>150.02000000000001</v>
      </c>
      <c r="K5785" s="360">
        <v>0.98509999999999998</v>
      </c>
      <c r="L5785" s="344">
        <v>144</v>
      </c>
      <c r="M5785" s="360">
        <v>0</v>
      </c>
      <c r="N5785" s="344">
        <v>151.97</v>
      </c>
      <c r="O5785" s="360">
        <v>0</v>
      </c>
      <c r="P5785" s="344">
        <v>148.25</v>
      </c>
      <c r="Q5785" s="360">
        <v>0</v>
      </c>
      <c r="R5785" s="344">
        <v>161.88999999999999</v>
      </c>
    </row>
    <row r="5786" spans="1:18">
      <c r="A5786" s="296">
        <v>5605953</v>
      </c>
      <c r="B5786" s="343" t="s">
        <v>5820</v>
      </c>
      <c r="C5786" s="296" t="s">
        <v>26</v>
      </c>
      <c r="D5786" s="344">
        <v>511.78</v>
      </c>
      <c r="E5786" s="360">
        <v>0</v>
      </c>
      <c r="F5786" s="344">
        <v>234.84</v>
      </c>
      <c r="G5786" s="360">
        <v>0.98770000000000002</v>
      </c>
      <c r="H5786" s="344">
        <v>219.56</v>
      </c>
      <c r="I5786" s="360">
        <v>0</v>
      </c>
      <c r="J5786" s="344">
        <v>234.65</v>
      </c>
      <c r="K5786" s="360">
        <v>0.98850000000000005</v>
      </c>
      <c r="L5786" s="344">
        <v>225.03</v>
      </c>
      <c r="M5786" s="360">
        <v>0</v>
      </c>
      <c r="N5786" s="344">
        <v>237.6</v>
      </c>
      <c r="O5786" s="360">
        <v>0</v>
      </c>
      <c r="P5786" s="344">
        <v>231.71</v>
      </c>
      <c r="Q5786" s="360">
        <v>0</v>
      </c>
      <c r="R5786" s="344">
        <v>253.08</v>
      </c>
    </row>
    <row r="5787" spans="1:18">
      <c r="A5787" s="296">
        <v>5605954</v>
      </c>
      <c r="B5787" s="343" t="s">
        <v>5821</v>
      </c>
      <c r="C5787" s="296" t="s">
        <v>26</v>
      </c>
      <c r="D5787" s="344">
        <v>625.48</v>
      </c>
      <c r="E5787" s="360">
        <v>0</v>
      </c>
      <c r="F5787" s="344">
        <v>21.18</v>
      </c>
      <c r="G5787" s="360">
        <v>0.45140000000000002</v>
      </c>
      <c r="H5787" s="344">
        <v>21.87</v>
      </c>
      <c r="I5787" s="360">
        <v>0</v>
      </c>
      <c r="J5787" s="344">
        <v>21.3</v>
      </c>
      <c r="K5787" s="360">
        <v>0.44879999999999998</v>
      </c>
      <c r="L5787" s="344">
        <v>22.14</v>
      </c>
      <c r="M5787" s="360">
        <v>0</v>
      </c>
      <c r="N5787" s="344">
        <v>22.26</v>
      </c>
      <c r="O5787" s="360">
        <v>0</v>
      </c>
      <c r="P5787" s="344">
        <v>22.97</v>
      </c>
      <c r="Q5787" s="360">
        <v>0</v>
      </c>
      <c r="R5787" s="344">
        <v>24.31</v>
      </c>
    </row>
    <row r="5788" spans="1:18">
      <c r="A5788" s="296">
        <v>5605909</v>
      </c>
      <c r="B5788" s="343" t="s">
        <v>5822</v>
      </c>
      <c r="C5788" s="296" t="s">
        <v>26</v>
      </c>
      <c r="D5788" s="344">
        <v>469.78</v>
      </c>
      <c r="E5788" s="360">
        <v>0</v>
      </c>
      <c r="F5788" s="344">
        <v>17.32</v>
      </c>
      <c r="G5788" s="360">
        <v>0.44800000000000001</v>
      </c>
      <c r="H5788" s="344">
        <v>17.87</v>
      </c>
      <c r="I5788" s="360">
        <v>0</v>
      </c>
      <c r="J5788" s="344">
        <v>17.28</v>
      </c>
      <c r="K5788" s="360">
        <v>0.4491</v>
      </c>
      <c r="L5788" s="344">
        <v>18.100000000000001</v>
      </c>
      <c r="M5788" s="360">
        <v>0</v>
      </c>
      <c r="N5788" s="344">
        <v>18.13</v>
      </c>
      <c r="O5788" s="360">
        <v>0</v>
      </c>
      <c r="P5788" s="344">
        <v>18.66</v>
      </c>
      <c r="Q5788" s="360">
        <v>0</v>
      </c>
      <c r="R5788" s="344">
        <v>19.760000000000002</v>
      </c>
    </row>
    <row r="5789" spans="1:18">
      <c r="A5789" s="296">
        <v>5605908</v>
      </c>
      <c r="B5789" s="343" t="s">
        <v>5823</v>
      </c>
      <c r="C5789" s="296" t="s">
        <v>26</v>
      </c>
      <c r="D5789" s="344">
        <v>469.78</v>
      </c>
      <c r="E5789" s="360">
        <v>0</v>
      </c>
      <c r="F5789" s="344">
        <v>22.17</v>
      </c>
      <c r="G5789" s="360">
        <v>0.43120000000000003</v>
      </c>
      <c r="H5789" s="344">
        <v>22.97</v>
      </c>
      <c r="I5789" s="360">
        <v>0</v>
      </c>
      <c r="J5789" s="344">
        <v>22.24</v>
      </c>
      <c r="K5789" s="360">
        <v>0.4299</v>
      </c>
      <c r="L5789" s="344">
        <v>23.25</v>
      </c>
      <c r="M5789" s="360">
        <v>0</v>
      </c>
      <c r="N5789" s="344">
        <v>23.3</v>
      </c>
      <c r="O5789" s="360">
        <v>0</v>
      </c>
      <c r="P5789" s="344">
        <v>24.05</v>
      </c>
      <c r="Q5789" s="360">
        <v>0</v>
      </c>
      <c r="R5789" s="344">
        <v>25.44</v>
      </c>
    </row>
    <row r="5790" spans="1:18">
      <c r="A5790" s="296">
        <v>5605907</v>
      </c>
      <c r="B5790" s="343" t="s">
        <v>5824</v>
      </c>
      <c r="C5790" s="296" t="s">
        <v>26</v>
      </c>
      <c r="D5790" s="344">
        <v>501.49</v>
      </c>
      <c r="E5790" s="360">
        <v>0</v>
      </c>
      <c r="F5790" s="344">
        <v>24.45</v>
      </c>
      <c r="G5790" s="360">
        <v>0.41839999999999999</v>
      </c>
      <c r="H5790" s="344">
        <v>25.42</v>
      </c>
      <c r="I5790" s="360">
        <v>0</v>
      </c>
      <c r="J5790" s="344">
        <v>24.71</v>
      </c>
      <c r="K5790" s="360">
        <v>0.41399999999999998</v>
      </c>
      <c r="L5790" s="344">
        <v>25.7</v>
      </c>
      <c r="M5790" s="360">
        <v>0</v>
      </c>
      <c r="N5790" s="344">
        <v>25.79</v>
      </c>
      <c r="O5790" s="360">
        <v>0</v>
      </c>
      <c r="P5790" s="344">
        <v>26.76</v>
      </c>
      <c r="Q5790" s="360">
        <v>0</v>
      </c>
      <c r="R5790" s="344">
        <v>28.22</v>
      </c>
    </row>
    <row r="5791" spans="1:18">
      <c r="A5791" s="296">
        <v>5605906</v>
      </c>
      <c r="B5791" s="343" t="s">
        <v>5825</v>
      </c>
      <c r="C5791" s="296" t="s">
        <v>26</v>
      </c>
      <c r="D5791" s="344">
        <v>604.58000000000004</v>
      </c>
      <c r="E5791" s="360">
        <v>0</v>
      </c>
      <c r="F5791" s="344">
        <v>50.73</v>
      </c>
      <c r="G5791" s="360">
        <v>0.76880000000000004</v>
      </c>
      <c r="H5791" s="344">
        <v>49.59</v>
      </c>
      <c r="I5791" s="360">
        <v>0</v>
      </c>
      <c r="J5791" s="344">
        <v>51.45</v>
      </c>
      <c r="K5791" s="360">
        <v>0.75800000000000001</v>
      </c>
      <c r="L5791" s="344">
        <v>50.49</v>
      </c>
      <c r="M5791" s="360">
        <v>0</v>
      </c>
      <c r="N5791" s="344">
        <v>52.45</v>
      </c>
      <c r="O5791" s="360">
        <v>0</v>
      </c>
      <c r="P5791" s="344">
        <v>52.71</v>
      </c>
      <c r="Q5791" s="360">
        <v>0</v>
      </c>
      <c r="R5791" s="344">
        <v>56.58</v>
      </c>
    </row>
    <row r="5792" spans="1:18">
      <c r="A5792" s="296">
        <v>5605905</v>
      </c>
      <c r="B5792" s="343" t="s">
        <v>5826</v>
      </c>
      <c r="C5792" s="296" t="s">
        <v>26</v>
      </c>
      <c r="D5792" s="344">
        <v>703.83</v>
      </c>
      <c r="E5792" s="360">
        <v>0</v>
      </c>
      <c r="F5792" s="344">
        <v>101.04</v>
      </c>
      <c r="G5792" s="360">
        <v>0.82820000000000005</v>
      </c>
      <c r="H5792" s="344">
        <v>97.61</v>
      </c>
      <c r="I5792" s="360">
        <v>0</v>
      </c>
      <c r="J5792" s="344">
        <v>102.16</v>
      </c>
      <c r="K5792" s="360">
        <v>0.81910000000000005</v>
      </c>
      <c r="L5792" s="344">
        <v>99.55</v>
      </c>
      <c r="M5792" s="360">
        <v>0</v>
      </c>
      <c r="N5792" s="344">
        <v>103.89</v>
      </c>
      <c r="O5792" s="360">
        <v>0</v>
      </c>
      <c r="P5792" s="344">
        <v>103.62</v>
      </c>
      <c r="Q5792" s="360">
        <v>0</v>
      </c>
      <c r="R5792" s="344">
        <v>111.72</v>
      </c>
    </row>
    <row r="5793" spans="1:18">
      <c r="A5793" s="296">
        <v>5605944</v>
      </c>
      <c r="B5793" s="343" t="s">
        <v>5827</v>
      </c>
      <c r="C5793" s="296" t="s">
        <v>26</v>
      </c>
      <c r="D5793" s="344">
        <v>421.65</v>
      </c>
      <c r="E5793" s="360">
        <v>0</v>
      </c>
      <c r="F5793" s="344">
        <v>218.63</v>
      </c>
      <c r="G5793" s="360">
        <v>0.89980000000000004</v>
      </c>
      <c r="H5793" s="344">
        <v>208.15</v>
      </c>
      <c r="I5793" s="360">
        <v>0</v>
      </c>
      <c r="J5793" s="344">
        <v>219.9</v>
      </c>
      <c r="K5793" s="360">
        <v>0.89459999999999995</v>
      </c>
      <c r="L5793" s="344">
        <v>212.75</v>
      </c>
      <c r="M5793" s="360">
        <v>0</v>
      </c>
      <c r="N5793" s="344">
        <v>223.18</v>
      </c>
      <c r="O5793" s="360">
        <v>0</v>
      </c>
      <c r="P5793" s="344">
        <v>220.4</v>
      </c>
      <c r="Q5793" s="360">
        <v>0</v>
      </c>
      <c r="R5793" s="344">
        <v>238.98</v>
      </c>
    </row>
    <row r="5794" spans="1:18">
      <c r="A5794" s="296">
        <v>5605910</v>
      </c>
      <c r="B5794" s="343" t="s">
        <v>5828</v>
      </c>
      <c r="C5794" s="296" t="s">
        <v>26</v>
      </c>
      <c r="D5794" s="344">
        <v>496.08</v>
      </c>
      <c r="E5794" s="360">
        <v>0</v>
      </c>
      <c r="F5794" s="344">
        <v>259.67</v>
      </c>
      <c r="G5794" s="360">
        <v>0.88100000000000001</v>
      </c>
      <c r="H5794" s="344">
        <v>248.31</v>
      </c>
      <c r="I5794" s="360">
        <v>0</v>
      </c>
      <c r="J5794" s="344">
        <v>262.14999999999998</v>
      </c>
      <c r="K5794" s="360">
        <v>0.87270000000000003</v>
      </c>
      <c r="L5794" s="344">
        <v>253.57</v>
      </c>
      <c r="M5794" s="360">
        <v>0</v>
      </c>
      <c r="N5794" s="344">
        <v>265.89</v>
      </c>
      <c r="O5794" s="360">
        <v>0</v>
      </c>
      <c r="P5794" s="344">
        <v>263.58999999999997</v>
      </c>
      <c r="Q5794" s="360">
        <v>0</v>
      </c>
      <c r="R5794" s="344">
        <v>285.17</v>
      </c>
    </row>
    <row r="5795" spans="1:18">
      <c r="A5795" s="296">
        <v>5605945</v>
      </c>
      <c r="B5795" s="343" t="s">
        <v>5829</v>
      </c>
      <c r="C5795" s="296" t="s">
        <v>26</v>
      </c>
      <c r="D5795" s="344">
        <v>527.35</v>
      </c>
      <c r="E5795" s="360">
        <v>0</v>
      </c>
      <c r="F5795" s="344">
        <v>25.61</v>
      </c>
      <c r="G5795" s="360">
        <v>0.39950000000000002</v>
      </c>
      <c r="H5795" s="344">
        <v>26.68</v>
      </c>
      <c r="I5795" s="360">
        <v>0</v>
      </c>
      <c r="J5795" s="344">
        <v>25.8</v>
      </c>
      <c r="K5795" s="360">
        <v>0.39650000000000002</v>
      </c>
      <c r="L5795" s="344">
        <v>26.99</v>
      </c>
      <c r="M5795" s="360">
        <v>0</v>
      </c>
      <c r="N5795" s="344">
        <v>27.01</v>
      </c>
      <c r="O5795" s="360">
        <v>0</v>
      </c>
      <c r="P5795" s="344">
        <v>28.02</v>
      </c>
      <c r="Q5795" s="360">
        <v>0</v>
      </c>
      <c r="R5795" s="344">
        <v>29.55</v>
      </c>
    </row>
    <row r="5796" spans="1:18">
      <c r="A5796" s="296">
        <v>5605946</v>
      </c>
      <c r="B5796" s="343" t="s">
        <v>5830</v>
      </c>
      <c r="C5796" s="296" t="s">
        <v>26</v>
      </c>
      <c r="D5796" s="344">
        <v>501.49</v>
      </c>
      <c r="E5796" s="360">
        <v>0</v>
      </c>
      <c r="F5796" s="344">
        <v>56.07</v>
      </c>
      <c r="G5796" s="360">
        <v>0.6956</v>
      </c>
      <c r="H5796" s="344">
        <v>55.46</v>
      </c>
      <c r="I5796" s="360">
        <v>0</v>
      </c>
      <c r="J5796" s="344">
        <v>56.44</v>
      </c>
      <c r="K5796" s="360">
        <v>0.69099999999999995</v>
      </c>
      <c r="L5796" s="344">
        <v>56.42</v>
      </c>
      <c r="M5796" s="360">
        <v>0</v>
      </c>
      <c r="N5796" s="344">
        <v>58.03</v>
      </c>
      <c r="O5796" s="360">
        <v>0</v>
      </c>
      <c r="P5796" s="344">
        <v>58.53</v>
      </c>
      <c r="Q5796" s="360">
        <v>0</v>
      </c>
      <c r="R5796" s="344">
        <v>62.7</v>
      </c>
    </row>
    <row r="5797" spans="1:18">
      <c r="A5797" s="296">
        <v>5605947</v>
      </c>
      <c r="B5797" s="343" t="s">
        <v>5831</v>
      </c>
      <c r="C5797" s="296" t="s">
        <v>26</v>
      </c>
      <c r="D5797" s="344">
        <v>563.16999999999996</v>
      </c>
      <c r="E5797" s="360">
        <v>0</v>
      </c>
      <c r="F5797" s="344">
        <v>57.44</v>
      </c>
      <c r="G5797" s="360">
        <v>0.67900000000000005</v>
      </c>
      <c r="H5797" s="344">
        <v>56.96</v>
      </c>
      <c r="I5797" s="360">
        <v>0</v>
      </c>
      <c r="J5797" s="344">
        <v>57.71</v>
      </c>
      <c r="K5797" s="360">
        <v>0.67579999999999996</v>
      </c>
      <c r="L5797" s="344">
        <v>57.94</v>
      </c>
      <c r="M5797" s="360">
        <v>0</v>
      </c>
      <c r="N5797" s="344">
        <v>59.45</v>
      </c>
      <c r="O5797" s="360">
        <v>0</v>
      </c>
      <c r="P5797" s="344">
        <v>60.01</v>
      </c>
      <c r="Q5797" s="360">
        <v>0</v>
      </c>
      <c r="R5797" s="344">
        <v>64.260000000000005</v>
      </c>
    </row>
    <row r="5798" spans="1:18">
      <c r="A5798" s="296">
        <v>5605948</v>
      </c>
      <c r="B5798" s="343" t="s">
        <v>5832</v>
      </c>
      <c r="C5798" s="296" t="s">
        <v>26</v>
      </c>
      <c r="D5798" s="344">
        <v>703.83</v>
      </c>
      <c r="E5798" s="360">
        <v>0</v>
      </c>
      <c r="F5798" s="344">
        <v>23.44</v>
      </c>
      <c r="G5798" s="360">
        <v>0.72909999999999997</v>
      </c>
      <c r="H5798" s="344">
        <v>23.04</v>
      </c>
      <c r="I5798" s="360">
        <v>0</v>
      </c>
      <c r="J5798" s="344">
        <v>23.62</v>
      </c>
      <c r="K5798" s="360">
        <v>0.72350000000000003</v>
      </c>
      <c r="L5798" s="344">
        <v>23.45</v>
      </c>
      <c r="M5798" s="360">
        <v>0</v>
      </c>
      <c r="N5798" s="344">
        <v>24.21</v>
      </c>
      <c r="O5798" s="360">
        <v>0</v>
      </c>
      <c r="P5798" s="344">
        <v>24.35</v>
      </c>
      <c r="Q5798" s="360">
        <v>0</v>
      </c>
      <c r="R5798" s="344">
        <v>26.13</v>
      </c>
    </row>
    <row r="5799" spans="1:18">
      <c r="A5799" s="296">
        <v>5605949</v>
      </c>
      <c r="B5799" s="343" t="s">
        <v>5833</v>
      </c>
      <c r="C5799" s="296" t="s">
        <v>26</v>
      </c>
      <c r="D5799" s="344">
        <v>1002.84</v>
      </c>
      <c r="E5799" s="360">
        <v>0</v>
      </c>
      <c r="F5799" s="344">
        <v>30.58</v>
      </c>
      <c r="G5799" s="360">
        <v>0.74360000000000004</v>
      </c>
      <c r="H5799" s="344">
        <v>30.01</v>
      </c>
      <c r="I5799" s="360">
        <v>0</v>
      </c>
      <c r="J5799" s="344">
        <v>30.86</v>
      </c>
      <c r="K5799" s="360">
        <v>0.7369</v>
      </c>
      <c r="L5799" s="344">
        <v>30.54</v>
      </c>
      <c r="M5799" s="360">
        <v>0</v>
      </c>
      <c r="N5799" s="344">
        <v>31.59</v>
      </c>
      <c r="O5799" s="360">
        <v>0</v>
      </c>
      <c r="P5799" s="344">
        <v>31.74</v>
      </c>
      <c r="Q5799" s="360">
        <v>0</v>
      </c>
      <c r="R5799" s="344">
        <v>34.07</v>
      </c>
    </row>
    <row r="5800" spans="1:18">
      <c r="A5800" s="296">
        <v>5605950</v>
      </c>
      <c r="B5800" s="343" t="s">
        <v>5834</v>
      </c>
      <c r="C5800" s="296" t="s">
        <v>26</v>
      </c>
      <c r="D5800" s="344">
        <v>1027.8499999999999</v>
      </c>
      <c r="E5800" s="360">
        <v>0</v>
      </c>
      <c r="F5800" s="344">
        <v>64.59</v>
      </c>
      <c r="G5800" s="360">
        <v>0.82889999999999997</v>
      </c>
      <c r="H5800" s="344">
        <v>62.34</v>
      </c>
      <c r="I5800" s="360">
        <v>0</v>
      </c>
      <c r="J5800" s="344">
        <v>65.06</v>
      </c>
      <c r="K5800" s="360">
        <v>0.82289999999999996</v>
      </c>
      <c r="L5800" s="344">
        <v>63.61</v>
      </c>
      <c r="M5800" s="360">
        <v>0</v>
      </c>
      <c r="N5800" s="344">
        <v>66.290000000000006</v>
      </c>
      <c r="O5800" s="360">
        <v>0</v>
      </c>
      <c r="P5800" s="344">
        <v>65.989999999999995</v>
      </c>
      <c r="Q5800" s="360">
        <v>0</v>
      </c>
      <c r="R5800" s="344">
        <v>71.23</v>
      </c>
    </row>
    <row r="5801" spans="1:18">
      <c r="A5801" s="296">
        <v>5605951</v>
      </c>
      <c r="B5801" s="343" t="s">
        <v>5835</v>
      </c>
      <c r="C5801" s="296" t="s">
        <v>26</v>
      </c>
      <c r="D5801" s="344">
        <v>1628.05</v>
      </c>
      <c r="E5801" s="360">
        <v>0</v>
      </c>
      <c r="F5801" s="344">
        <v>137.52000000000001</v>
      </c>
      <c r="G5801" s="360">
        <v>0.92710000000000004</v>
      </c>
      <c r="H5801" s="344">
        <v>130.26</v>
      </c>
      <c r="I5801" s="360">
        <v>0</v>
      </c>
      <c r="J5801" s="344">
        <v>138.36000000000001</v>
      </c>
      <c r="K5801" s="360">
        <v>0.92149999999999999</v>
      </c>
      <c r="L5801" s="344">
        <v>133.21</v>
      </c>
      <c r="M5801" s="360">
        <v>0</v>
      </c>
      <c r="N5801" s="344">
        <v>140.16</v>
      </c>
      <c r="O5801" s="360">
        <v>0</v>
      </c>
      <c r="P5801" s="344">
        <v>138.05000000000001</v>
      </c>
      <c r="Q5801" s="360">
        <v>0</v>
      </c>
      <c r="R5801" s="344">
        <v>149.9</v>
      </c>
    </row>
    <row r="5802" spans="1:18">
      <c r="A5802" s="296">
        <v>5605952</v>
      </c>
      <c r="B5802" s="343" t="s">
        <v>5836</v>
      </c>
      <c r="C5802" s="296" t="s">
        <v>26</v>
      </c>
      <c r="D5802" s="344">
        <v>2474.5500000000002</v>
      </c>
      <c r="E5802" s="360">
        <v>0</v>
      </c>
      <c r="F5802" s="344">
        <v>178.78</v>
      </c>
      <c r="G5802" s="360">
        <v>0.92959999999999998</v>
      </c>
      <c r="H5802" s="344">
        <v>169.25</v>
      </c>
      <c r="I5802" s="360">
        <v>0</v>
      </c>
      <c r="J5802" s="344">
        <v>179.76</v>
      </c>
      <c r="K5802" s="360">
        <v>0.92449999999999999</v>
      </c>
      <c r="L5802" s="344">
        <v>173.11</v>
      </c>
      <c r="M5802" s="360">
        <v>0</v>
      </c>
      <c r="N5802" s="344">
        <v>182.12</v>
      </c>
      <c r="O5802" s="360">
        <v>0</v>
      </c>
      <c r="P5802" s="344">
        <v>179.28</v>
      </c>
      <c r="Q5802" s="360">
        <v>0</v>
      </c>
      <c r="R5802" s="344">
        <v>194.74</v>
      </c>
    </row>
    <row r="5803" spans="1:18">
      <c r="A5803" s="296">
        <v>5605932</v>
      </c>
      <c r="B5803" s="343" t="s">
        <v>5837</v>
      </c>
      <c r="C5803" s="296" t="s">
        <v>105</v>
      </c>
      <c r="D5803" s="344">
        <v>132.21</v>
      </c>
      <c r="E5803" s="360">
        <v>0</v>
      </c>
      <c r="F5803" s="344">
        <v>271.27</v>
      </c>
      <c r="G5803" s="360">
        <v>0.93289999999999995</v>
      </c>
      <c r="H5803" s="344">
        <v>256.72000000000003</v>
      </c>
      <c r="I5803" s="360">
        <v>0</v>
      </c>
      <c r="J5803" s="344">
        <v>273.07</v>
      </c>
      <c r="K5803" s="360">
        <v>0.92669999999999997</v>
      </c>
      <c r="L5803" s="344">
        <v>262.55</v>
      </c>
      <c r="M5803" s="360">
        <v>0</v>
      </c>
      <c r="N5803" s="344">
        <v>276.45</v>
      </c>
      <c r="O5803" s="360">
        <v>0</v>
      </c>
      <c r="P5803" s="344">
        <v>272.20999999999998</v>
      </c>
      <c r="Q5803" s="360">
        <v>0</v>
      </c>
      <c r="R5803" s="344">
        <v>295.63</v>
      </c>
    </row>
    <row r="5804" spans="1:18">
      <c r="A5804" s="296">
        <v>5605934</v>
      </c>
      <c r="B5804" s="343" t="s">
        <v>5838</v>
      </c>
      <c r="C5804" s="296" t="s">
        <v>105</v>
      </c>
      <c r="D5804" s="344">
        <v>142.88</v>
      </c>
      <c r="E5804" s="360">
        <v>0</v>
      </c>
      <c r="F5804" s="344">
        <v>20.63</v>
      </c>
      <c r="G5804" s="360">
        <v>0.75080000000000002</v>
      </c>
      <c r="H5804" s="344">
        <v>20.170000000000002</v>
      </c>
      <c r="I5804" s="360">
        <v>0</v>
      </c>
      <c r="J5804" s="344">
        <v>20.68</v>
      </c>
      <c r="K5804" s="360">
        <v>0.749</v>
      </c>
      <c r="L5804" s="344">
        <v>20.57</v>
      </c>
      <c r="M5804" s="360">
        <v>0</v>
      </c>
      <c r="N5804" s="344">
        <v>21.24</v>
      </c>
      <c r="O5804" s="360">
        <v>0</v>
      </c>
      <c r="P5804" s="344">
        <v>21.27</v>
      </c>
      <c r="Q5804" s="360">
        <v>0</v>
      </c>
      <c r="R5804" s="344">
        <v>22.86</v>
      </c>
    </row>
    <row r="5805" spans="1:18">
      <c r="A5805" s="296">
        <v>5605928</v>
      </c>
      <c r="B5805" s="343" t="s">
        <v>5839</v>
      </c>
      <c r="C5805" s="296" t="s">
        <v>105</v>
      </c>
      <c r="D5805" s="344">
        <v>170.37</v>
      </c>
      <c r="E5805" s="360">
        <v>0</v>
      </c>
      <c r="F5805" s="344">
        <v>23.94</v>
      </c>
      <c r="G5805" s="360">
        <v>0.71389999999999998</v>
      </c>
      <c r="H5805" s="344">
        <v>23.59</v>
      </c>
      <c r="I5805" s="360">
        <v>0</v>
      </c>
      <c r="J5805" s="344">
        <v>24.09</v>
      </c>
      <c r="K5805" s="360">
        <v>0.70940000000000003</v>
      </c>
      <c r="L5805" s="344">
        <v>24.01</v>
      </c>
      <c r="M5805" s="360">
        <v>0</v>
      </c>
      <c r="N5805" s="344">
        <v>24.73</v>
      </c>
      <c r="O5805" s="360">
        <v>0</v>
      </c>
      <c r="P5805" s="344">
        <v>24.89</v>
      </c>
      <c r="Q5805" s="360">
        <v>0</v>
      </c>
      <c r="R5805" s="344">
        <v>26.7</v>
      </c>
    </row>
    <row r="5806" spans="1:18">
      <c r="A5806" s="296">
        <v>5605935</v>
      </c>
      <c r="B5806" s="343" t="s">
        <v>5840</v>
      </c>
      <c r="C5806" s="296" t="s">
        <v>105</v>
      </c>
      <c r="D5806" s="344">
        <v>156.79</v>
      </c>
      <c r="E5806" s="360">
        <v>0</v>
      </c>
      <c r="F5806" s="344">
        <v>31.16</v>
      </c>
      <c r="G5806" s="360">
        <v>0.7298</v>
      </c>
      <c r="H5806" s="344">
        <v>30.65</v>
      </c>
      <c r="I5806" s="360">
        <v>0</v>
      </c>
      <c r="J5806" s="344">
        <v>31.4</v>
      </c>
      <c r="K5806" s="360">
        <v>0.72419999999999995</v>
      </c>
      <c r="L5806" s="344">
        <v>31.19</v>
      </c>
      <c r="M5806" s="360">
        <v>0</v>
      </c>
      <c r="N5806" s="344">
        <v>32.200000000000003</v>
      </c>
      <c r="O5806" s="360">
        <v>0</v>
      </c>
      <c r="P5806" s="344">
        <v>32.369999999999997</v>
      </c>
      <c r="Q5806" s="360">
        <v>0</v>
      </c>
      <c r="R5806" s="344">
        <v>34.74</v>
      </c>
    </row>
    <row r="5807" spans="1:18">
      <c r="A5807" s="296">
        <v>5605936</v>
      </c>
      <c r="B5807" s="343" t="s">
        <v>5841</v>
      </c>
      <c r="C5807" s="296" t="s">
        <v>105</v>
      </c>
      <c r="D5807" s="344">
        <v>237.88</v>
      </c>
      <c r="E5807" s="360">
        <v>0</v>
      </c>
      <c r="F5807" s="344">
        <v>42.06</v>
      </c>
      <c r="G5807" s="360">
        <v>0.83899999999999997</v>
      </c>
      <c r="H5807" s="344">
        <v>40.57</v>
      </c>
      <c r="I5807" s="360">
        <v>0</v>
      </c>
      <c r="J5807" s="344">
        <v>42.62</v>
      </c>
      <c r="K5807" s="360">
        <v>0.82799999999999996</v>
      </c>
      <c r="L5807" s="344">
        <v>41.38</v>
      </c>
      <c r="M5807" s="360">
        <v>0</v>
      </c>
      <c r="N5807" s="344">
        <v>43.26</v>
      </c>
      <c r="O5807" s="360">
        <v>0</v>
      </c>
      <c r="P5807" s="344">
        <v>43.15</v>
      </c>
      <c r="Q5807" s="360">
        <v>0</v>
      </c>
      <c r="R5807" s="344">
        <v>46.52</v>
      </c>
    </row>
    <row r="5808" spans="1:18">
      <c r="A5808" s="296">
        <v>5605937</v>
      </c>
      <c r="B5808" s="343" t="s">
        <v>5842</v>
      </c>
      <c r="C5808" s="296" t="s">
        <v>105</v>
      </c>
      <c r="D5808" s="344">
        <v>293.75</v>
      </c>
      <c r="E5808" s="360">
        <v>0</v>
      </c>
      <c r="F5808" s="344">
        <v>44.72</v>
      </c>
      <c r="G5808" s="360">
        <v>0.78910000000000002</v>
      </c>
      <c r="H5808" s="344">
        <v>43.5</v>
      </c>
      <c r="I5808" s="360">
        <v>0</v>
      </c>
      <c r="J5808" s="344">
        <v>45.1</v>
      </c>
      <c r="K5808" s="360">
        <v>0.78249999999999997</v>
      </c>
      <c r="L5808" s="344">
        <v>44.35</v>
      </c>
      <c r="M5808" s="360">
        <v>0</v>
      </c>
      <c r="N5808" s="344">
        <v>46.06</v>
      </c>
      <c r="O5808" s="360">
        <v>0</v>
      </c>
      <c r="P5808" s="344">
        <v>46.05</v>
      </c>
      <c r="Q5808" s="360">
        <v>0</v>
      </c>
      <c r="R5808" s="344">
        <v>49.57</v>
      </c>
    </row>
    <row r="5809" spans="1:18">
      <c r="A5809" s="296">
        <v>5605957</v>
      </c>
      <c r="B5809" s="343" t="s">
        <v>5843</v>
      </c>
      <c r="C5809" s="296" t="s">
        <v>105</v>
      </c>
      <c r="D5809" s="344">
        <v>212.5</v>
      </c>
      <c r="E5809" s="360">
        <v>0</v>
      </c>
      <c r="F5809" s="344">
        <v>45.4</v>
      </c>
      <c r="G5809" s="360">
        <v>0.77729999999999999</v>
      </c>
      <c r="H5809" s="344">
        <v>44.26</v>
      </c>
      <c r="I5809" s="360">
        <v>0</v>
      </c>
      <c r="J5809" s="344">
        <v>45.74</v>
      </c>
      <c r="K5809" s="360">
        <v>0.77149999999999996</v>
      </c>
      <c r="L5809" s="344">
        <v>45.1</v>
      </c>
      <c r="M5809" s="360">
        <v>0</v>
      </c>
      <c r="N5809" s="344">
        <v>46.76</v>
      </c>
      <c r="O5809" s="360">
        <v>0</v>
      </c>
      <c r="P5809" s="344">
        <v>46.8</v>
      </c>
      <c r="Q5809" s="360">
        <v>0</v>
      </c>
      <c r="R5809" s="344">
        <v>50.36</v>
      </c>
    </row>
    <row r="5810" spans="1:18">
      <c r="A5810" s="296">
        <v>5605958</v>
      </c>
      <c r="B5810" s="343" t="s">
        <v>5844</v>
      </c>
      <c r="C5810" s="296" t="s">
        <v>105</v>
      </c>
      <c r="D5810" s="344">
        <v>243.63</v>
      </c>
      <c r="E5810" s="360">
        <v>0</v>
      </c>
      <c r="F5810" s="344">
        <v>61.56</v>
      </c>
      <c r="G5810" s="360">
        <v>0.86970000000000003</v>
      </c>
      <c r="H5810" s="344">
        <v>59.03</v>
      </c>
      <c r="I5810" s="360">
        <v>0</v>
      </c>
      <c r="J5810" s="344">
        <v>62.24</v>
      </c>
      <c r="K5810" s="360">
        <v>0.86019999999999996</v>
      </c>
      <c r="L5810" s="344">
        <v>60.25</v>
      </c>
      <c r="M5810" s="360">
        <v>0</v>
      </c>
      <c r="N5810" s="344">
        <v>63.13</v>
      </c>
      <c r="O5810" s="360">
        <v>0</v>
      </c>
      <c r="P5810" s="344">
        <v>62.71</v>
      </c>
      <c r="Q5810" s="360">
        <v>0</v>
      </c>
      <c r="R5810" s="344">
        <v>67.78</v>
      </c>
    </row>
    <row r="5811" spans="1:18">
      <c r="A5811" s="296">
        <v>5605959</v>
      </c>
      <c r="B5811" s="343" t="s">
        <v>5845</v>
      </c>
      <c r="C5811" s="296" t="s">
        <v>105</v>
      </c>
      <c r="D5811" s="344">
        <v>295.69</v>
      </c>
      <c r="E5811" s="360">
        <v>0</v>
      </c>
      <c r="F5811" s="344">
        <v>11.26</v>
      </c>
      <c r="G5811" s="360">
        <v>0</v>
      </c>
      <c r="H5811" s="344">
        <v>11.94</v>
      </c>
      <c r="I5811" s="360">
        <v>0</v>
      </c>
      <c r="J5811" s="344">
        <v>9.81</v>
      </c>
      <c r="K5811" s="360">
        <v>0</v>
      </c>
      <c r="L5811" s="344">
        <v>10.28</v>
      </c>
      <c r="M5811" s="360">
        <v>0</v>
      </c>
      <c r="N5811" s="344">
        <v>11.72</v>
      </c>
      <c r="O5811" s="360">
        <v>0</v>
      </c>
      <c r="P5811" s="344">
        <v>11.54</v>
      </c>
      <c r="Q5811" s="360">
        <v>0</v>
      </c>
      <c r="R5811" s="344">
        <v>13.02</v>
      </c>
    </row>
    <row r="5812" spans="1:18">
      <c r="A5812" s="296">
        <v>5605960</v>
      </c>
      <c r="B5812" s="343" t="s">
        <v>5846</v>
      </c>
      <c r="C5812" s="296" t="s">
        <v>105</v>
      </c>
      <c r="D5812" s="344">
        <v>387.78</v>
      </c>
      <c r="E5812" s="360">
        <v>0</v>
      </c>
      <c r="F5812" s="344">
        <v>34.32</v>
      </c>
      <c r="G5812" s="360">
        <v>0</v>
      </c>
      <c r="H5812" s="344">
        <v>41.16</v>
      </c>
      <c r="I5812" s="360">
        <v>0</v>
      </c>
      <c r="J5812" s="344">
        <v>39.92</v>
      </c>
      <c r="K5812" s="360">
        <v>0</v>
      </c>
      <c r="L5812" s="344">
        <v>36.270000000000003</v>
      </c>
      <c r="M5812" s="360">
        <v>0</v>
      </c>
      <c r="N5812" s="344">
        <v>41.3</v>
      </c>
      <c r="O5812" s="360">
        <v>0</v>
      </c>
      <c r="P5812" s="344">
        <v>48.09</v>
      </c>
      <c r="Q5812" s="360">
        <v>0</v>
      </c>
      <c r="R5812" s="344">
        <v>43.87</v>
      </c>
    </row>
    <row r="5813" spans="1:18">
      <c r="A5813" s="296">
        <v>5605961</v>
      </c>
      <c r="B5813" s="343" t="s">
        <v>5847</v>
      </c>
      <c r="C5813" s="296" t="s">
        <v>105</v>
      </c>
      <c r="D5813" s="344">
        <v>442.54</v>
      </c>
      <c r="E5813" s="360">
        <v>0</v>
      </c>
      <c r="F5813" s="344">
        <v>85.88</v>
      </c>
      <c r="G5813" s="360">
        <v>0</v>
      </c>
      <c r="H5813" s="344">
        <v>104.39</v>
      </c>
      <c r="I5813" s="360">
        <v>0</v>
      </c>
      <c r="J5813" s="344">
        <v>102.44</v>
      </c>
      <c r="K5813" s="360">
        <v>0</v>
      </c>
      <c r="L5813" s="344">
        <v>89.34</v>
      </c>
      <c r="M5813" s="360">
        <v>0</v>
      </c>
      <c r="N5813" s="344">
        <v>105.76</v>
      </c>
      <c r="O5813" s="360">
        <v>0</v>
      </c>
      <c r="P5813" s="344">
        <v>122.73</v>
      </c>
      <c r="Q5813" s="360">
        <v>0</v>
      </c>
      <c r="R5813" s="344">
        <v>110.07</v>
      </c>
    </row>
    <row r="5814" spans="1:18">
      <c r="A5814" s="296">
        <v>5605885</v>
      </c>
      <c r="B5814" s="343" t="s">
        <v>5848</v>
      </c>
      <c r="C5814" s="296" t="s">
        <v>105</v>
      </c>
      <c r="D5814" s="344">
        <v>217.96</v>
      </c>
      <c r="E5814" s="360">
        <v>0</v>
      </c>
      <c r="F5814" s="344">
        <v>21.93</v>
      </c>
      <c r="G5814" s="360">
        <v>0</v>
      </c>
      <c r="H5814" s="344">
        <v>22.76</v>
      </c>
      <c r="I5814" s="360">
        <v>0</v>
      </c>
      <c r="J5814" s="344">
        <v>18.22</v>
      </c>
      <c r="K5814" s="360">
        <v>0</v>
      </c>
      <c r="L5814" s="344">
        <v>19.440000000000001</v>
      </c>
      <c r="M5814" s="360">
        <v>0</v>
      </c>
      <c r="N5814" s="344">
        <v>22.15</v>
      </c>
      <c r="O5814" s="360">
        <v>0</v>
      </c>
      <c r="P5814" s="344">
        <v>22.4</v>
      </c>
      <c r="Q5814" s="360">
        <v>0</v>
      </c>
      <c r="R5814" s="344">
        <v>25.76</v>
      </c>
    </row>
    <row r="5815" spans="1:18">
      <c r="A5815" s="296">
        <v>5605886</v>
      </c>
      <c r="B5815" s="343" t="s">
        <v>5849</v>
      </c>
      <c r="C5815" s="296" t="s">
        <v>105</v>
      </c>
      <c r="D5815" s="344">
        <v>236.61</v>
      </c>
      <c r="E5815" s="360">
        <v>0</v>
      </c>
      <c r="F5815" s="344">
        <v>84.53</v>
      </c>
      <c r="G5815" s="360">
        <v>0</v>
      </c>
      <c r="H5815" s="344">
        <v>85.56</v>
      </c>
      <c r="I5815" s="360">
        <v>0</v>
      </c>
      <c r="J5815" s="344">
        <v>66.33</v>
      </c>
      <c r="K5815" s="360">
        <v>0</v>
      </c>
      <c r="L5815" s="344">
        <v>70.98</v>
      </c>
      <c r="M5815" s="360">
        <v>0</v>
      </c>
      <c r="N5815" s="344">
        <v>82.58</v>
      </c>
      <c r="O5815" s="360">
        <v>0</v>
      </c>
      <c r="P5815" s="344">
        <v>85.44</v>
      </c>
      <c r="Q5815" s="360">
        <v>0</v>
      </c>
      <c r="R5815" s="344">
        <v>100.85</v>
      </c>
    </row>
    <row r="5816" spans="1:18">
      <c r="A5816" s="296">
        <v>5605883</v>
      </c>
      <c r="B5816" s="343" t="s">
        <v>5850</v>
      </c>
      <c r="C5816" s="296" t="s">
        <v>105</v>
      </c>
      <c r="D5816" s="344">
        <v>175.88</v>
      </c>
      <c r="E5816" s="360">
        <v>0</v>
      </c>
      <c r="F5816" s="344">
        <v>50.18</v>
      </c>
      <c r="G5816" s="360">
        <v>0</v>
      </c>
      <c r="H5816" s="344">
        <v>52.62</v>
      </c>
      <c r="I5816" s="360">
        <v>0</v>
      </c>
      <c r="J5816" s="344">
        <v>42.54</v>
      </c>
      <c r="K5816" s="360">
        <v>0</v>
      </c>
      <c r="L5816" s="344">
        <v>46.18</v>
      </c>
      <c r="M5816" s="360">
        <v>0</v>
      </c>
      <c r="N5816" s="344">
        <v>51.02</v>
      </c>
      <c r="O5816" s="360">
        <v>0</v>
      </c>
      <c r="P5816" s="344">
        <v>51.7</v>
      </c>
      <c r="Q5816" s="360">
        <v>0</v>
      </c>
      <c r="R5816" s="344">
        <v>58.66</v>
      </c>
    </row>
    <row r="5817" spans="1:18">
      <c r="A5817" s="296">
        <v>5605884</v>
      </c>
      <c r="B5817" s="343" t="s">
        <v>5851</v>
      </c>
      <c r="C5817" s="296" t="s">
        <v>105</v>
      </c>
      <c r="D5817" s="344">
        <v>194.54</v>
      </c>
      <c r="E5817" s="360">
        <v>0</v>
      </c>
      <c r="F5817" s="344">
        <v>42.96</v>
      </c>
      <c r="G5817" s="360">
        <v>0</v>
      </c>
      <c r="H5817" s="344">
        <v>44.67</v>
      </c>
      <c r="I5817" s="360">
        <v>0</v>
      </c>
      <c r="J5817" s="344">
        <v>35.79</v>
      </c>
      <c r="K5817" s="360">
        <v>0</v>
      </c>
      <c r="L5817" s="344">
        <v>38.14</v>
      </c>
      <c r="M5817" s="360">
        <v>0</v>
      </c>
      <c r="N5817" s="344">
        <v>43.46</v>
      </c>
      <c r="O5817" s="360">
        <v>0</v>
      </c>
      <c r="P5817" s="344">
        <v>43.83</v>
      </c>
      <c r="Q5817" s="360">
        <v>0</v>
      </c>
      <c r="R5817" s="344">
        <v>50.37</v>
      </c>
    </row>
    <row r="5818" spans="1:18">
      <c r="A5818" s="296">
        <v>5605962</v>
      </c>
      <c r="B5818" s="343" t="s">
        <v>5852</v>
      </c>
      <c r="C5818" s="296" t="s">
        <v>105</v>
      </c>
      <c r="D5818" s="344">
        <v>153.55000000000001</v>
      </c>
      <c r="E5818" s="360">
        <v>0</v>
      </c>
      <c r="F5818" s="344">
        <v>160.72999999999999</v>
      </c>
      <c r="G5818" s="360">
        <v>0</v>
      </c>
      <c r="H5818" s="344">
        <v>165.39</v>
      </c>
      <c r="I5818" s="360">
        <v>0</v>
      </c>
      <c r="J5818" s="344">
        <v>130.46</v>
      </c>
      <c r="K5818" s="360">
        <v>0</v>
      </c>
      <c r="L5818" s="344">
        <v>140.38</v>
      </c>
      <c r="M5818" s="360">
        <v>0</v>
      </c>
      <c r="N5818" s="344">
        <v>160.12</v>
      </c>
      <c r="O5818" s="360">
        <v>0</v>
      </c>
      <c r="P5818" s="344">
        <v>162.97999999999999</v>
      </c>
      <c r="Q5818" s="360">
        <v>0</v>
      </c>
      <c r="R5818" s="344">
        <v>189.18</v>
      </c>
    </row>
    <row r="5819" spans="1:18">
      <c r="A5819" s="296">
        <v>5605881</v>
      </c>
      <c r="B5819" s="343" t="s">
        <v>5853</v>
      </c>
      <c r="C5819" s="296" t="s">
        <v>105</v>
      </c>
      <c r="D5819" s="344">
        <v>219.59</v>
      </c>
      <c r="E5819" s="360">
        <v>0</v>
      </c>
      <c r="F5819" s="344">
        <v>150.13</v>
      </c>
      <c r="G5819" s="360">
        <v>0</v>
      </c>
      <c r="H5819" s="344">
        <v>153.75</v>
      </c>
      <c r="I5819" s="360">
        <v>0</v>
      </c>
      <c r="J5819" s="344">
        <v>120.57</v>
      </c>
      <c r="K5819" s="360">
        <v>0</v>
      </c>
      <c r="L5819" s="344">
        <v>128.6</v>
      </c>
      <c r="M5819" s="360">
        <v>0</v>
      </c>
      <c r="N5819" s="344">
        <v>149.04</v>
      </c>
      <c r="O5819" s="360">
        <v>0</v>
      </c>
      <c r="P5819" s="344">
        <v>151.43</v>
      </c>
      <c r="Q5819" s="360">
        <v>0</v>
      </c>
      <c r="R5819" s="344">
        <v>177.03</v>
      </c>
    </row>
    <row r="5820" spans="1:18">
      <c r="A5820" s="296">
        <v>5605882</v>
      </c>
      <c r="B5820" s="343" t="s">
        <v>5854</v>
      </c>
      <c r="C5820" s="296" t="s">
        <v>105</v>
      </c>
      <c r="D5820" s="344">
        <v>373.18</v>
      </c>
      <c r="E5820" s="360">
        <v>0</v>
      </c>
      <c r="F5820" s="344">
        <v>43.12</v>
      </c>
      <c r="G5820" s="360">
        <v>0</v>
      </c>
      <c r="H5820" s="344">
        <v>44.52</v>
      </c>
      <c r="I5820" s="360">
        <v>0</v>
      </c>
      <c r="J5820" s="344">
        <v>35.46</v>
      </c>
      <c r="K5820" s="360">
        <v>0</v>
      </c>
      <c r="L5820" s="344">
        <v>38.479999999999997</v>
      </c>
      <c r="M5820" s="360">
        <v>0</v>
      </c>
      <c r="N5820" s="344">
        <v>42.98</v>
      </c>
      <c r="O5820" s="360">
        <v>0</v>
      </c>
      <c r="P5820" s="344">
        <v>44.41</v>
      </c>
      <c r="Q5820" s="360">
        <v>0</v>
      </c>
      <c r="R5820" s="344">
        <v>51.12</v>
      </c>
    </row>
    <row r="5821" spans="1:18">
      <c r="A5821" s="296">
        <v>5605963</v>
      </c>
      <c r="B5821" s="343" t="s">
        <v>5855</v>
      </c>
      <c r="C5821" s="296" t="s">
        <v>105</v>
      </c>
      <c r="D5821" s="344">
        <v>242.33</v>
      </c>
      <c r="E5821" s="360">
        <v>0</v>
      </c>
      <c r="F5821" s="344">
        <v>39.130000000000003</v>
      </c>
      <c r="G5821" s="360">
        <v>0</v>
      </c>
      <c r="H5821" s="344">
        <v>40.130000000000003</v>
      </c>
      <c r="I5821" s="360">
        <v>0</v>
      </c>
      <c r="J5821" s="344">
        <v>31.73</v>
      </c>
      <c r="K5821" s="360">
        <v>0</v>
      </c>
      <c r="L5821" s="344">
        <v>34.04</v>
      </c>
      <c r="M5821" s="360">
        <v>0</v>
      </c>
      <c r="N5821" s="344">
        <v>38.81</v>
      </c>
      <c r="O5821" s="360">
        <v>0</v>
      </c>
      <c r="P5821" s="344">
        <v>40.07</v>
      </c>
      <c r="Q5821" s="360">
        <v>0</v>
      </c>
      <c r="R5821" s="344">
        <v>46.53</v>
      </c>
    </row>
    <row r="5822" spans="1:18">
      <c r="A5822" s="296">
        <v>5605964</v>
      </c>
      <c r="B5822" s="343" t="s">
        <v>5856</v>
      </c>
      <c r="C5822" s="296" t="s">
        <v>105</v>
      </c>
      <c r="D5822" s="344">
        <v>310.10000000000002</v>
      </c>
      <c r="E5822" s="360">
        <v>0</v>
      </c>
      <c r="F5822" s="344">
        <v>60.88</v>
      </c>
      <c r="G5822" s="360">
        <v>0</v>
      </c>
      <c r="H5822" s="344">
        <v>62.92</v>
      </c>
      <c r="I5822" s="360">
        <v>0</v>
      </c>
      <c r="J5822" s="344">
        <v>50.25</v>
      </c>
      <c r="K5822" s="360">
        <v>0</v>
      </c>
      <c r="L5822" s="344">
        <v>54.74</v>
      </c>
      <c r="M5822" s="360">
        <v>0</v>
      </c>
      <c r="N5822" s="344">
        <v>60.68</v>
      </c>
      <c r="O5822" s="360">
        <v>0</v>
      </c>
      <c r="P5822" s="344">
        <v>63</v>
      </c>
      <c r="Q5822" s="360">
        <v>0</v>
      </c>
      <c r="R5822" s="344">
        <v>72.33</v>
      </c>
    </row>
    <row r="5823" spans="1:18">
      <c r="A5823" s="296">
        <v>5605965</v>
      </c>
      <c r="B5823" s="343" t="s">
        <v>5857</v>
      </c>
      <c r="C5823" s="296" t="s">
        <v>105</v>
      </c>
      <c r="D5823" s="344">
        <v>366.67</v>
      </c>
      <c r="E5823" s="360">
        <v>0</v>
      </c>
      <c r="F5823" s="344">
        <v>53.66</v>
      </c>
      <c r="G5823" s="360">
        <v>0</v>
      </c>
      <c r="H5823" s="344">
        <v>54.97</v>
      </c>
      <c r="I5823" s="360">
        <v>0</v>
      </c>
      <c r="J5823" s="344">
        <v>43.5</v>
      </c>
      <c r="K5823" s="360">
        <v>0</v>
      </c>
      <c r="L5823" s="344">
        <v>46.7</v>
      </c>
      <c r="M5823" s="360">
        <v>0</v>
      </c>
      <c r="N5823" s="344">
        <v>53.12</v>
      </c>
      <c r="O5823" s="360">
        <v>0</v>
      </c>
      <c r="P5823" s="344">
        <v>55.13</v>
      </c>
      <c r="Q5823" s="360">
        <v>0</v>
      </c>
      <c r="R5823" s="344">
        <v>64.040000000000006</v>
      </c>
    </row>
    <row r="5824" spans="1:18">
      <c r="A5824" s="296">
        <v>5605966</v>
      </c>
      <c r="B5824" s="343" t="s">
        <v>5858</v>
      </c>
      <c r="C5824" s="296" t="s">
        <v>105</v>
      </c>
      <c r="D5824" s="344">
        <v>408.14</v>
      </c>
      <c r="E5824" s="360">
        <v>0</v>
      </c>
      <c r="F5824" s="344">
        <v>45.75</v>
      </c>
      <c r="G5824" s="360">
        <v>0</v>
      </c>
      <c r="H5824" s="344">
        <v>48.35</v>
      </c>
      <c r="I5824" s="360">
        <v>0</v>
      </c>
      <c r="J5824" s="344">
        <v>39.340000000000003</v>
      </c>
      <c r="K5824" s="360">
        <v>0</v>
      </c>
      <c r="L5824" s="344">
        <v>42.64</v>
      </c>
      <c r="M5824" s="360">
        <v>0</v>
      </c>
      <c r="N5824" s="344">
        <v>47.01</v>
      </c>
      <c r="O5824" s="360">
        <v>0</v>
      </c>
      <c r="P5824" s="344">
        <v>47.02</v>
      </c>
      <c r="Q5824" s="360">
        <v>0</v>
      </c>
      <c r="R5824" s="344">
        <v>53</v>
      </c>
    </row>
    <row r="5825" spans="1:18">
      <c r="A5825" s="296">
        <v>5605967</v>
      </c>
      <c r="B5825" s="343" t="s">
        <v>5859</v>
      </c>
      <c r="C5825" s="296" t="s">
        <v>105</v>
      </c>
      <c r="D5825" s="344">
        <v>458.83</v>
      </c>
      <c r="E5825" s="360">
        <v>0</v>
      </c>
      <c r="F5825" s="344">
        <v>38.53</v>
      </c>
      <c r="G5825" s="360">
        <v>0</v>
      </c>
      <c r="H5825" s="344">
        <v>40.4</v>
      </c>
      <c r="I5825" s="360">
        <v>0</v>
      </c>
      <c r="J5825" s="344">
        <v>32.590000000000003</v>
      </c>
      <c r="K5825" s="360">
        <v>0</v>
      </c>
      <c r="L5825" s="344">
        <v>34.6</v>
      </c>
      <c r="M5825" s="360">
        <v>0</v>
      </c>
      <c r="N5825" s="344">
        <v>39.450000000000003</v>
      </c>
      <c r="O5825" s="360">
        <v>0</v>
      </c>
      <c r="P5825" s="344">
        <v>39.15</v>
      </c>
      <c r="Q5825" s="360">
        <v>0</v>
      </c>
      <c r="R5825" s="344">
        <v>44.71</v>
      </c>
    </row>
    <row r="5826" spans="1:18">
      <c r="A5826" s="296">
        <v>5605968</v>
      </c>
      <c r="B5826" s="343" t="s">
        <v>5860</v>
      </c>
      <c r="C5826" s="296" t="s">
        <v>105</v>
      </c>
      <c r="D5826" s="344">
        <v>561.34</v>
      </c>
      <c r="E5826" s="360">
        <v>0</v>
      </c>
      <c r="F5826" s="344">
        <v>132.99</v>
      </c>
      <c r="G5826" s="360">
        <v>0</v>
      </c>
      <c r="H5826" s="344">
        <v>138.66</v>
      </c>
      <c r="I5826" s="360">
        <v>0</v>
      </c>
      <c r="J5826" s="344">
        <v>110.44</v>
      </c>
      <c r="K5826" s="360">
        <v>0</v>
      </c>
      <c r="L5826" s="344">
        <v>118.19</v>
      </c>
      <c r="M5826" s="360">
        <v>0</v>
      </c>
      <c r="N5826" s="344">
        <v>135.06</v>
      </c>
      <c r="O5826" s="360">
        <v>0</v>
      </c>
      <c r="P5826" s="344">
        <v>133.69</v>
      </c>
      <c r="Q5826" s="360">
        <v>0</v>
      </c>
      <c r="R5826" s="344">
        <v>153.72999999999999</v>
      </c>
    </row>
    <row r="5827" spans="1:18">
      <c r="A5827" s="296">
        <v>5605969</v>
      </c>
      <c r="B5827" s="343" t="s">
        <v>5861</v>
      </c>
      <c r="C5827" s="296" t="s">
        <v>105</v>
      </c>
      <c r="D5827" s="344">
        <v>679.84</v>
      </c>
      <c r="E5827" s="360">
        <v>0</v>
      </c>
      <c r="F5827" s="344">
        <v>122.39</v>
      </c>
      <c r="G5827" s="360">
        <v>0</v>
      </c>
      <c r="H5827" s="344">
        <v>127.02</v>
      </c>
      <c r="I5827" s="360">
        <v>0</v>
      </c>
      <c r="J5827" s="344">
        <v>100.55</v>
      </c>
      <c r="K5827" s="360">
        <v>0</v>
      </c>
      <c r="L5827" s="344">
        <v>106.41</v>
      </c>
      <c r="M5827" s="360">
        <v>0</v>
      </c>
      <c r="N5827" s="344">
        <v>123.98</v>
      </c>
      <c r="O5827" s="360">
        <v>0</v>
      </c>
      <c r="P5827" s="344">
        <v>122.14</v>
      </c>
      <c r="Q5827" s="360">
        <v>0</v>
      </c>
      <c r="R5827" s="344">
        <v>141.58000000000001</v>
      </c>
    </row>
    <row r="5828" spans="1:18">
      <c r="A5828" s="296">
        <v>5909130</v>
      </c>
      <c r="B5828" s="343" t="s">
        <v>5862</v>
      </c>
      <c r="C5828" s="296" t="s">
        <v>4394</v>
      </c>
      <c r="D5828" s="344">
        <v>25.87</v>
      </c>
      <c r="E5828" s="360">
        <v>0</v>
      </c>
      <c r="F5828" s="344">
        <v>7.89</v>
      </c>
      <c r="G5828" s="360">
        <v>0</v>
      </c>
      <c r="H5828" s="344">
        <v>8.2200000000000006</v>
      </c>
      <c r="I5828" s="360">
        <v>0</v>
      </c>
      <c r="J5828" s="344">
        <v>6.9</v>
      </c>
      <c r="K5828" s="360">
        <v>0</v>
      </c>
      <c r="L5828" s="344">
        <v>7.56</v>
      </c>
      <c r="M5828" s="360">
        <v>0</v>
      </c>
      <c r="N5828" s="344">
        <v>7.88</v>
      </c>
      <c r="O5828" s="360">
        <v>0</v>
      </c>
      <c r="P5828" s="344">
        <v>8.8699999999999992</v>
      </c>
      <c r="Q5828" s="360">
        <v>0</v>
      </c>
      <c r="R5828" s="344">
        <v>9.8800000000000008</v>
      </c>
    </row>
    <row r="5829" spans="1:18">
      <c r="A5829" s="296">
        <v>5914703</v>
      </c>
      <c r="B5829" s="343" t="s">
        <v>5863</v>
      </c>
      <c r="C5829" s="296" t="s">
        <v>4394</v>
      </c>
      <c r="D5829" s="344">
        <v>5.81</v>
      </c>
      <c r="E5829" s="360">
        <v>0</v>
      </c>
      <c r="F5829" s="344">
        <v>16.559999999999999</v>
      </c>
      <c r="G5829" s="360">
        <v>0</v>
      </c>
      <c r="H5829" s="344">
        <v>17.79</v>
      </c>
      <c r="I5829" s="360">
        <v>0</v>
      </c>
      <c r="J5829" s="344">
        <v>14.51</v>
      </c>
      <c r="K5829" s="360">
        <v>0</v>
      </c>
      <c r="L5829" s="344">
        <v>15.15</v>
      </c>
      <c r="M5829" s="360">
        <v>0</v>
      </c>
      <c r="N5829" s="344">
        <v>17.61</v>
      </c>
      <c r="O5829" s="360">
        <v>0</v>
      </c>
      <c r="P5829" s="344">
        <v>16.329999999999998</v>
      </c>
      <c r="Q5829" s="360">
        <v>0</v>
      </c>
      <c r="R5829" s="344">
        <v>18.399999999999999</v>
      </c>
    </row>
    <row r="5830" spans="1:18">
      <c r="A5830" s="296">
        <v>5914704</v>
      </c>
      <c r="B5830" s="343" t="s">
        <v>5864</v>
      </c>
      <c r="C5830" s="296" t="s">
        <v>4394</v>
      </c>
      <c r="D5830" s="344">
        <v>5.93</v>
      </c>
      <c r="E5830" s="360">
        <v>0</v>
      </c>
      <c r="F5830" s="344">
        <v>34.65</v>
      </c>
      <c r="G5830" s="360">
        <v>0</v>
      </c>
      <c r="H5830" s="344">
        <v>36.36</v>
      </c>
      <c r="I5830" s="360">
        <v>0</v>
      </c>
      <c r="J5830" s="344">
        <v>29.35</v>
      </c>
      <c r="K5830" s="360">
        <v>0</v>
      </c>
      <c r="L5830" s="344">
        <v>31.7</v>
      </c>
      <c r="M5830" s="360">
        <v>0</v>
      </c>
      <c r="N5830" s="344">
        <v>35.33</v>
      </c>
      <c r="O5830" s="360">
        <v>0</v>
      </c>
      <c r="P5830" s="344">
        <v>35.47</v>
      </c>
      <c r="Q5830" s="360">
        <v>0</v>
      </c>
      <c r="R5830" s="344">
        <v>40.299999999999997</v>
      </c>
    </row>
    <row r="5831" spans="1:18">
      <c r="A5831" s="296">
        <v>5914710</v>
      </c>
      <c r="B5831" s="343" t="s">
        <v>5865</v>
      </c>
      <c r="C5831" s="296" t="s">
        <v>4394</v>
      </c>
      <c r="D5831" s="344">
        <v>11.15</v>
      </c>
      <c r="E5831" s="360">
        <v>0</v>
      </c>
      <c r="F5831" s="344">
        <v>30.66</v>
      </c>
      <c r="G5831" s="360">
        <v>0</v>
      </c>
      <c r="H5831" s="344">
        <v>31.97</v>
      </c>
      <c r="I5831" s="360">
        <v>0</v>
      </c>
      <c r="J5831" s="344">
        <v>25.62</v>
      </c>
      <c r="K5831" s="360">
        <v>0</v>
      </c>
      <c r="L5831" s="344">
        <v>27.26</v>
      </c>
      <c r="M5831" s="360">
        <v>0</v>
      </c>
      <c r="N5831" s="344">
        <v>31.16</v>
      </c>
      <c r="O5831" s="360">
        <v>0</v>
      </c>
      <c r="P5831" s="344">
        <v>31.13</v>
      </c>
      <c r="Q5831" s="360">
        <v>0</v>
      </c>
      <c r="R5831" s="344">
        <v>35.71</v>
      </c>
    </row>
    <row r="5832" spans="1:18">
      <c r="A5832" s="296">
        <v>5914711</v>
      </c>
      <c r="B5832" s="343" t="s">
        <v>5866</v>
      </c>
      <c r="C5832" s="296" t="s">
        <v>4394</v>
      </c>
      <c r="D5832" s="344">
        <v>9.99</v>
      </c>
      <c r="E5832" s="360">
        <v>0</v>
      </c>
      <c r="F5832" s="344">
        <v>44.72</v>
      </c>
      <c r="G5832" s="360">
        <v>0</v>
      </c>
      <c r="H5832" s="344">
        <v>47.36</v>
      </c>
      <c r="I5832" s="360">
        <v>0</v>
      </c>
      <c r="J5832" s="344">
        <v>38.6</v>
      </c>
      <c r="K5832" s="360">
        <v>0</v>
      </c>
      <c r="L5832" s="344">
        <v>41.81</v>
      </c>
      <c r="M5832" s="360">
        <v>0</v>
      </c>
      <c r="N5832" s="344">
        <v>46.08</v>
      </c>
      <c r="O5832" s="360">
        <v>0</v>
      </c>
      <c r="P5832" s="344">
        <v>45.94</v>
      </c>
      <c r="Q5832" s="360">
        <v>0</v>
      </c>
      <c r="R5832" s="344">
        <v>51.68</v>
      </c>
    </row>
    <row r="5833" spans="1:18">
      <c r="A5833" s="296">
        <v>5914712</v>
      </c>
      <c r="B5833" s="343" t="s">
        <v>5867</v>
      </c>
      <c r="C5833" s="296" t="s">
        <v>4394</v>
      </c>
      <c r="D5833" s="344">
        <v>10.11</v>
      </c>
      <c r="E5833" s="360">
        <v>0</v>
      </c>
      <c r="F5833" s="344">
        <v>37.5</v>
      </c>
      <c r="G5833" s="360">
        <v>0</v>
      </c>
      <c r="H5833" s="344">
        <v>39.409999999999997</v>
      </c>
      <c r="I5833" s="360">
        <v>0</v>
      </c>
      <c r="J5833" s="344">
        <v>31.85</v>
      </c>
      <c r="K5833" s="360">
        <v>0</v>
      </c>
      <c r="L5833" s="344">
        <v>33.770000000000003</v>
      </c>
      <c r="M5833" s="360">
        <v>0</v>
      </c>
      <c r="N5833" s="344">
        <v>38.520000000000003</v>
      </c>
      <c r="O5833" s="360">
        <v>0</v>
      </c>
      <c r="P5833" s="344">
        <v>38.07</v>
      </c>
      <c r="Q5833" s="360">
        <v>0</v>
      </c>
      <c r="R5833" s="344">
        <v>43.39</v>
      </c>
    </row>
    <row r="5834" spans="1:18">
      <c r="A5834" s="296">
        <v>5915369</v>
      </c>
      <c r="B5834" s="343" t="s">
        <v>5868</v>
      </c>
      <c r="C5834" s="296" t="s">
        <v>26</v>
      </c>
      <c r="D5834" s="344">
        <v>8390.35</v>
      </c>
      <c r="E5834" s="360">
        <v>0</v>
      </c>
      <c r="F5834" s="344">
        <v>136.15</v>
      </c>
      <c r="G5834" s="360">
        <v>0</v>
      </c>
      <c r="H5834" s="344">
        <v>141.69999999999999</v>
      </c>
      <c r="I5834" s="360">
        <v>0</v>
      </c>
      <c r="J5834" s="344">
        <v>112.72</v>
      </c>
      <c r="K5834" s="360">
        <v>0</v>
      </c>
      <c r="L5834" s="344">
        <v>120.71</v>
      </c>
      <c r="M5834" s="360">
        <v>0</v>
      </c>
      <c r="N5834" s="344">
        <v>137.91</v>
      </c>
      <c r="O5834" s="360">
        <v>0</v>
      </c>
      <c r="P5834" s="344">
        <v>137.02000000000001</v>
      </c>
      <c r="Q5834" s="360">
        <v>0</v>
      </c>
      <c r="R5834" s="344">
        <v>157.76</v>
      </c>
    </row>
    <row r="5835" spans="1:18">
      <c r="A5835" s="296">
        <v>5915401</v>
      </c>
      <c r="B5835" s="343" t="s">
        <v>5869</v>
      </c>
      <c r="C5835" s="296" t="s">
        <v>26</v>
      </c>
      <c r="D5835" s="344">
        <v>7719.99</v>
      </c>
      <c r="E5835" s="360">
        <v>0</v>
      </c>
      <c r="F5835" s="344">
        <v>125.55</v>
      </c>
      <c r="G5835" s="360">
        <v>0</v>
      </c>
      <c r="H5835" s="344">
        <v>130.06</v>
      </c>
      <c r="I5835" s="360">
        <v>0</v>
      </c>
      <c r="J5835" s="344">
        <v>102.83</v>
      </c>
      <c r="K5835" s="360">
        <v>0</v>
      </c>
      <c r="L5835" s="344">
        <v>108.93</v>
      </c>
      <c r="M5835" s="360">
        <v>0</v>
      </c>
      <c r="N5835" s="344">
        <v>126.83</v>
      </c>
      <c r="O5835" s="360">
        <v>0</v>
      </c>
      <c r="P5835" s="344">
        <v>125.47</v>
      </c>
      <c r="Q5835" s="360">
        <v>0</v>
      </c>
      <c r="R5835" s="344">
        <v>145.61000000000001</v>
      </c>
    </row>
    <row r="5836" spans="1:18">
      <c r="A5836" s="296">
        <v>5915402</v>
      </c>
      <c r="B5836" s="343" t="s">
        <v>5870</v>
      </c>
      <c r="C5836" s="296" t="s">
        <v>26</v>
      </c>
      <c r="D5836" s="344">
        <v>4460.53</v>
      </c>
      <c r="E5836" s="360">
        <v>0</v>
      </c>
      <c r="F5836" s="344">
        <v>7.81</v>
      </c>
      <c r="G5836" s="360">
        <v>0</v>
      </c>
      <c r="H5836" s="344">
        <v>8.14</v>
      </c>
      <c r="I5836" s="360">
        <v>0</v>
      </c>
      <c r="J5836" s="344">
        <v>6.84</v>
      </c>
      <c r="K5836" s="360">
        <v>0</v>
      </c>
      <c r="L5836" s="344">
        <v>7.49</v>
      </c>
      <c r="M5836" s="360">
        <v>0</v>
      </c>
      <c r="N5836" s="344">
        <v>7.8</v>
      </c>
      <c r="O5836" s="360">
        <v>0</v>
      </c>
      <c r="P5836" s="344">
        <v>8.7799999999999994</v>
      </c>
      <c r="Q5836" s="360">
        <v>0</v>
      </c>
      <c r="R5836" s="344">
        <v>9.77</v>
      </c>
    </row>
    <row r="5837" spans="1:18">
      <c r="A5837" s="296">
        <v>5915400</v>
      </c>
      <c r="B5837" s="343" t="s">
        <v>5871</v>
      </c>
      <c r="C5837" s="296" t="s">
        <v>26</v>
      </c>
      <c r="D5837" s="344">
        <v>4028.38</v>
      </c>
      <c r="E5837" s="360">
        <v>0</v>
      </c>
      <c r="F5837" s="344">
        <v>15.84</v>
      </c>
      <c r="G5837" s="360">
        <v>0</v>
      </c>
      <c r="H5837" s="344">
        <v>17.100000000000001</v>
      </c>
      <c r="I5837" s="360">
        <v>0</v>
      </c>
      <c r="J5837" s="344">
        <v>13.99</v>
      </c>
      <c r="K5837" s="360">
        <v>0</v>
      </c>
      <c r="L5837" s="344">
        <v>14.57</v>
      </c>
      <c r="M5837" s="360">
        <v>0</v>
      </c>
      <c r="N5837" s="344">
        <v>16.95</v>
      </c>
      <c r="O5837" s="360">
        <v>0</v>
      </c>
      <c r="P5837" s="344">
        <v>15.57</v>
      </c>
      <c r="Q5837" s="360">
        <v>0</v>
      </c>
      <c r="R5837" s="344">
        <v>17.47</v>
      </c>
    </row>
    <row r="5838" spans="1:18">
      <c r="A5838" s="296">
        <v>5914651</v>
      </c>
      <c r="B5838" s="343" t="s">
        <v>5872</v>
      </c>
      <c r="C5838" s="296" t="s">
        <v>4394</v>
      </c>
      <c r="D5838" s="344">
        <v>2.5099999999999998</v>
      </c>
      <c r="E5838" s="360">
        <v>0</v>
      </c>
      <c r="F5838" s="344">
        <v>34.19</v>
      </c>
      <c r="G5838" s="360">
        <v>0</v>
      </c>
      <c r="H5838" s="344">
        <v>35.92</v>
      </c>
      <c r="I5838" s="360">
        <v>0</v>
      </c>
      <c r="J5838" s="344">
        <v>29.02</v>
      </c>
      <c r="K5838" s="360">
        <v>0</v>
      </c>
      <c r="L5838" s="344">
        <v>31.33</v>
      </c>
      <c r="M5838" s="360">
        <v>0</v>
      </c>
      <c r="N5838" s="344">
        <v>34.909999999999997</v>
      </c>
      <c r="O5838" s="360">
        <v>0</v>
      </c>
      <c r="P5838" s="344">
        <v>34.979999999999997</v>
      </c>
      <c r="Q5838" s="360">
        <v>0</v>
      </c>
      <c r="R5838" s="344">
        <v>39.71</v>
      </c>
    </row>
    <row r="5839" spans="1:18">
      <c r="A5839" s="296">
        <v>5914648</v>
      </c>
      <c r="B5839" s="343" t="s">
        <v>5873</v>
      </c>
      <c r="C5839" s="296" t="s">
        <v>4394</v>
      </c>
      <c r="D5839" s="344">
        <v>7.58</v>
      </c>
      <c r="E5839" s="360">
        <v>0</v>
      </c>
      <c r="F5839" s="344">
        <v>30.2</v>
      </c>
      <c r="G5839" s="360">
        <v>0</v>
      </c>
      <c r="H5839" s="344">
        <v>31.53</v>
      </c>
      <c r="I5839" s="360">
        <v>0</v>
      </c>
      <c r="J5839" s="344">
        <v>25.29</v>
      </c>
      <c r="K5839" s="360">
        <v>0</v>
      </c>
      <c r="L5839" s="344">
        <v>26.89</v>
      </c>
      <c r="M5839" s="360">
        <v>0</v>
      </c>
      <c r="N5839" s="344">
        <v>30.74</v>
      </c>
      <c r="O5839" s="360">
        <v>0</v>
      </c>
      <c r="P5839" s="344">
        <v>30.64</v>
      </c>
      <c r="Q5839" s="360">
        <v>0</v>
      </c>
      <c r="R5839" s="344">
        <v>35.119999999999997</v>
      </c>
    </row>
    <row r="5840" spans="1:18">
      <c r="A5840" s="296">
        <v>5914647</v>
      </c>
      <c r="B5840" s="343" t="s">
        <v>5874</v>
      </c>
      <c r="C5840" s="296" t="s">
        <v>4394</v>
      </c>
      <c r="D5840" s="344">
        <v>1.74</v>
      </c>
      <c r="E5840" s="360">
        <v>0</v>
      </c>
      <c r="F5840" s="344">
        <v>153.94999999999999</v>
      </c>
      <c r="G5840" s="360">
        <v>0</v>
      </c>
      <c r="H5840" s="344">
        <v>154.86000000000001</v>
      </c>
      <c r="I5840" s="360">
        <v>0</v>
      </c>
      <c r="J5840" s="344">
        <v>120.66</v>
      </c>
      <c r="K5840" s="360">
        <v>0</v>
      </c>
      <c r="L5840" s="344">
        <v>130.72999999999999</v>
      </c>
      <c r="M5840" s="360">
        <v>0</v>
      </c>
      <c r="N5840" s="344">
        <v>148.37</v>
      </c>
      <c r="O5840" s="360">
        <v>0</v>
      </c>
      <c r="P5840" s="344">
        <v>159.51</v>
      </c>
      <c r="Q5840" s="360">
        <v>0</v>
      </c>
      <c r="R5840" s="344">
        <v>187.69</v>
      </c>
    </row>
    <row r="5841" spans="1:18">
      <c r="A5841" s="296">
        <v>5915411</v>
      </c>
      <c r="B5841" s="343" t="s">
        <v>5875</v>
      </c>
      <c r="C5841" s="296" t="s">
        <v>4394</v>
      </c>
      <c r="D5841" s="344">
        <v>3.51</v>
      </c>
      <c r="E5841" s="360">
        <v>0</v>
      </c>
      <c r="F5841" s="344">
        <v>90.04</v>
      </c>
      <c r="G5841" s="360">
        <v>0</v>
      </c>
      <c r="H5841" s="344">
        <v>92.82</v>
      </c>
      <c r="I5841" s="360">
        <v>0</v>
      </c>
      <c r="J5841" s="344">
        <v>73.98</v>
      </c>
      <c r="K5841" s="360">
        <v>0</v>
      </c>
      <c r="L5841" s="344">
        <v>80.38</v>
      </c>
      <c r="M5841" s="360">
        <v>0</v>
      </c>
      <c r="N5841" s="344">
        <v>89.54</v>
      </c>
      <c r="O5841" s="360">
        <v>0</v>
      </c>
      <c r="P5841" s="344">
        <v>93.06</v>
      </c>
      <c r="Q5841" s="360">
        <v>0</v>
      </c>
      <c r="R5841" s="344">
        <v>107.14</v>
      </c>
    </row>
    <row r="5842" spans="1:18">
      <c r="A5842" s="296">
        <v>5915409</v>
      </c>
      <c r="B5842" s="343" t="s">
        <v>5876</v>
      </c>
      <c r="C5842" s="296" t="s">
        <v>4394</v>
      </c>
      <c r="D5842" s="344">
        <v>8.58</v>
      </c>
      <c r="E5842" s="360">
        <v>0</v>
      </c>
      <c r="F5842" s="344">
        <v>80.39</v>
      </c>
      <c r="G5842" s="360">
        <v>0</v>
      </c>
      <c r="H5842" s="344">
        <v>82.22</v>
      </c>
      <c r="I5842" s="360">
        <v>0</v>
      </c>
      <c r="J5842" s="344">
        <v>64.98</v>
      </c>
      <c r="K5842" s="360">
        <v>0</v>
      </c>
      <c r="L5842" s="344">
        <v>69.67</v>
      </c>
      <c r="M5842" s="360">
        <v>0</v>
      </c>
      <c r="N5842" s="344">
        <v>79.459999999999994</v>
      </c>
      <c r="O5842" s="360">
        <v>0</v>
      </c>
      <c r="P5842" s="344">
        <v>82.57</v>
      </c>
      <c r="Q5842" s="360">
        <v>0</v>
      </c>
      <c r="R5842" s="344">
        <v>96.09</v>
      </c>
    </row>
    <row r="5843" spans="1:18">
      <c r="A5843" s="296">
        <v>5915407</v>
      </c>
      <c r="B5843" s="343" t="s">
        <v>5877</v>
      </c>
      <c r="C5843" s="296" t="s">
        <v>4394</v>
      </c>
      <c r="D5843" s="344">
        <v>2.75</v>
      </c>
      <c r="E5843" s="360">
        <v>0</v>
      </c>
      <c r="F5843" s="344">
        <v>101.58</v>
      </c>
      <c r="G5843" s="360">
        <v>0</v>
      </c>
      <c r="H5843" s="344">
        <v>103.32</v>
      </c>
      <c r="I5843" s="360">
        <v>0</v>
      </c>
      <c r="J5843" s="344">
        <v>81.37</v>
      </c>
      <c r="K5843" s="360">
        <v>0</v>
      </c>
      <c r="L5843" s="344">
        <v>88.67</v>
      </c>
      <c r="M5843" s="360">
        <v>0</v>
      </c>
      <c r="N5843" s="344">
        <v>99.18</v>
      </c>
      <c r="O5843" s="360">
        <v>0</v>
      </c>
      <c r="P5843" s="344">
        <v>105.34</v>
      </c>
      <c r="Q5843" s="360">
        <v>0</v>
      </c>
      <c r="R5843" s="344">
        <v>122.61</v>
      </c>
    </row>
    <row r="5844" spans="1:18">
      <c r="A5844" s="296">
        <v>5914354</v>
      </c>
      <c r="B5844" s="343" t="s">
        <v>5878</v>
      </c>
      <c r="C5844" s="296" t="s">
        <v>4394</v>
      </c>
      <c r="D5844" s="344">
        <v>1.81</v>
      </c>
      <c r="E5844" s="360">
        <v>0</v>
      </c>
      <c r="F5844" s="344">
        <v>93.38</v>
      </c>
      <c r="G5844" s="360">
        <v>0</v>
      </c>
      <c r="H5844" s="344">
        <v>94.31</v>
      </c>
      <c r="I5844" s="360">
        <v>0</v>
      </c>
      <c r="J5844" s="344">
        <v>73.709999999999994</v>
      </c>
      <c r="K5844" s="360">
        <v>0</v>
      </c>
      <c r="L5844" s="344">
        <v>79.56</v>
      </c>
      <c r="M5844" s="360">
        <v>0</v>
      </c>
      <c r="N5844" s="344">
        <v>90.61</v>
      </c>
      <c r="O5844" s="360">
        <v>0</v>
      </c>
      <c r="P5844" s="344">
        <v>96.42</v>
      </c>
      <c r="Q5844" s="360">
        <v>0</v>
      </c>
      <c r="R5844" s="344">
        <v>113.2</v>
      </c>
    </row>
    <row r="5845" spans="1:18">
      <c r="A5845" s="296">
        <v>5915406</v>
      </c>
      <c r="B5845" s="343" t="s">
        <v>5879</v>
      </c>
      <c r="C5845" s="296" t="s">
        <v>4394</v>
      </c>
      <c r="D5845" s="344">
        <v>9.19</v>
      </c>
      <c r="E5845" s="360">
        <v>0</v>
      </c>
      <c r="F5845" s="344">
        <v>202.36</v>
      </c>
      <c r="G5845" s="360">
        <v>0</v>
      </c>
      <c r="H5845" s="344">
        <v>207.16</v>
      </c>
      <c r="I5845" s="360">
        <v>0</v>
      </c>
      <c r="J5845" s="344">
        <v>162.94</v>
      </c>
      <c r="K5845" s="360">
        <v>0</v>
      </c>
      <c r="L5845" s="344">
        <v>175.65</v>
      </c>
      <c r="M5845" s="360">
        <v>0</v>
      </c>
      <c r="N5845" s="344">
        <v>200.09</v>
      </c>
      <c r="O5845" s="360">
        <v>0</v>
      </c>
      <c r="P5845" s="344">
        <v>206.18</v>
      </c>
      <c r="Q5845" s="360">
        <v>0</v>
      </c>
      <c r="R5845" s="344">
        <v>240.09</v>
      </c>
    </row>
    <row r="5846" spans="1:18">
      <c r="A5846" s="296">
        <v>5914652</v>
      </c>
      <c r="B5846" s="343" t="s">
        <v>5880</v>
      </c>
      <c r="C5846" s="296" t="s">
        <v>4394</v>
      </c>
      <c r="D5846" s="344">
        <v>3.35</v>
      </c>
      <c r="E5846" s="360">
        <v>0</v>
      </c>
      <c r="F5846" s="344">
        <v>191.2</v>
      </c>
      <c r="G5846" s="360">
        <v>0</v>
      </c>
      <c r="H5846" s="344">
        <v>194.9</v>
      </c>
      <c r="I5846" s="360">
        <v>0</v>
      </c>
      <c r="J5846" s="344">
        <v>152.52000000000001</v>
      </c>
      <c r="K5846" s="360">
        <v>0</v>
      </c>
      <c r="L5846" s="344">
        <v>163.26</v>
      </c>
      <c r="M5846" s="360">
        <v>0</v>
      </c>
      <c r="N5846" s="344">
        <v>188.41</v>
      </c>
      <c r="O5846" s="360">
        <v>0</v>
      </c>
      <c r="P5846" s="344">
        <v>194.03</v>
      </c>
      <c r="Q5846" s="360">
        <v>0</v>
      </c>
      <c r="R5846" s="344">
        <v>227.29</v>
      </c>
    </row>
    <row r="5847" spans="1:18">
      <c r="A5847" s="296">
        <v>5915417</v>
      </c>
      <c r="B5847" s="343" t="s">
        <v>5881</v>
      </c>
      <c r="C5847" s="296" t="s">
        <v>4394</v>
      </c>
      <c r="D5847" s="344">
        <v>5.28</v>
      </c>
      <c r="E5847" s="360">
        <v>0</v>
      </c>
      <c r="F5847" s="344">
        <v>267.88</v>
      </c>
      <c r="G5847" s="360">
        <v>0</v>
      </c>
      <c r="H5847" s="344">
        <v>273.35000000000002</v>
      </c>
      <c r="I5847" s="360">
        <v>0</v>
      </c>
      <c r="J5847" s="344">
        <v>214.18</v>
      </c>
      <c r="K5847" s="360">
        <v>0</v>
      </c>
      <c r="L5847" s="344">
        <v>230.78</v>
      </c>
      <c r="M5847" s="360">
        <v>0</v>
      </c>
      <c r="N5847" s="344">
        <v>263.82</v>
      </c>
      <c r="O5847" s="360">
        <v>0</v>
      </c>
      <c r="P5847" s="344">
        <v>272.62</v>
      </c>
      <c r="Q5847" s="360">
        <v>0</v>
      </c>
      <c r="R5847" s="344">
        <v>318.52</v>
      </c>
    </row>
    <row r="5848" spans="1:18">
      <c r="A5848" s="296">
        <v>5915414</v>
      </c>
      <c r="B5848" s="343" t="s">
        <v>5882</v>
      </c>
      <c r="C5848" s="296" t="s">
        <v>4394</v>
      </c>
      <c r="D5848" s="344">
        <v>2.76</v>
      </c>
      <c r="E5848" s="360">
        <v>0</v>
      </c>
      <c r="F5848" s="344">
        <v>253.75</v>
      </c>
      <c r="G5848" s="360">
        <v>0</v>
      </c>
      <c r="H5848" s="344">
        <v>257.82</v>
      </c>
      <c r="I5848" s="360">
        <v>0</v>
      </c>
      <c r="J5848" s="344">
        <v>200.99</v>
      </c>
      <c r="K5848" s="360">
        <v>0</v>
      </c>
      <c r="L5848" s="344">
        <v>215.08</v>
      </c>
      <c r="M5848" s="360">
        <v>0</v>
      </c>
      <c r="N5848" s="344">
        <v>249.04</v>
      </c>
      <c r="O5848" s="360">
        <v>0</v>
      </c>
      <c r="P5848" s="344">
        <v>257.23</v>
      </c>
      <c r="Q5848" s="360">
        <v>0</v>
      </c>
      <c r="R5848" s="344">
        <v>302.31</v>
      </c>
    </row>
    <row r="5849" spans="1:18">
      <c r="A5849" s="296">
        <v>5914351</v>
      </c>
      <c r="B5849" s="343" t="s">
        <v>5883</v>
      </c>
      <c r="C5849" s="296" t="s">
        <v>4394</v>
      </c>
      <c r="D5849" s="344">
        <v>2.73</v>
      </c>
      <c r="E5849" s="360">
        <v>0</v>
      </c>
      <c r="F5849" s="344">
        <v>14.03</v>
      </c>
      <c r="G5849" s="360">
        <v>0</v>
      </c>
      <c r="H5849" s="344">
        <v>14.36</v>
      </c>
      <c r="I5849" s="360">
        <v>0</v>
      </c>
      <c r="J5849" s="344">
        <v>11.85</v>
      </c>
      <c r="K5849" s="360">
        <v>0</v>
      </c>
      <c r="L5849" s="344">
        <v>12.96</v>
      </c>
      <c r="M5849" s="360">
        <v>0</v>
      </c>
      <c r="N5849" s="344">
        <v>13.7</v>
      </c>
      <c r="O5849" s="360">
        <v>0</v>
      </c>
      <c r="P5849" s="344">
        <v>15.58</v>
      </c>
      <c r="Q5849" s="360">
        <v>0</v>
      </c>
      <c r="R5849" s="344">
        <v>17.66</v>
      </c>
    </row>
    <row r="5850" spans="1:18">
      <c r="A5850" s="296">
        <v>5914645</v>
      </c>
      <c r="B5850" s="343" t="s">
        <v>5884</v>
      </c>
      <c r="C5850" s="296" t="s">
        <v>4394</v>
      </c>
      <c r="D5850" s="344">
        <v>2.86</v>
      </c>
      <c r="E5850" s="360">
        <v>0</v>
      </c>
      <c r="F5850" s="344">
        <v>35.35</v>
      </c>
      <c r="G5850" s="360">
        <v>0</v>
      </c>
      <c r="H5850" s="344">
        <v>36.74</v>
      </c>
      <c r="I5850" s="360">
        <v>0</v>
      </c>
      <c r="J5850" s="344">
        <v>29.24</v>
      </c>
      <c r="K5850" s="360">
        <v>0</v>
      </c>
      <c r="L5850" s="344">
        <v>30.97</v>
      </c>
      <c r="M5850" s="360">
        <v>0</v>
      </c>
      <c r="N5850" s="344">
        <v>35.840000000000003</v>
      </c>
      <c r="O5850" s="360">
        <v>0</v>
      </c>
      <c r="P5850" s="344">
        <v>35.58</v>
      </c>
      <c r="Q5850" s="360">
        <v>0</v>
      </c>
      <c r="R5850" s="344">
        <v>41.08</v>
      </c>
    </row>
    <row r="5851" spans="1:18">
      <c r="A5851" s="296">
        <v>5914642</v>
      </c>
      <c r="B5851" s="343" t="s">
        <v>5885</v>
      </c>
      <c r="C5851" s="296" t="s">
        <v>4394</v>
      </c>
      <c r="D5851" s="344">
        <v>5.57</v>
      </c>
      <c r="E5851" s="360">
        <v>0</v>
      </c>
      <c r="F5851" s="344">
        <v>61.62</v>
      </c>
      <c r="G5851" s="360">
        <v>0</v>
      </c>
      <c r="H5851" s="344">
        <v>63.61</v>
      </c>
      <c r="I5851" s="360">
        <v>0</v>
      </c>
      <c r="J5851" s="344">
        <v>50.68</v>
      </c>
      <c r="K5851" s="360">
        <v>0</v>
      </c>
      <c r="L5851" s="344">
        <v>54.8</v>
      </c>
      <c r="M5851" s="360">
        <v>0</v>
      </c>
      <c r="N5851" s="344">
        <v>61.48</v>
      </c>
      <c r="O5851" s="360">
        <v>0</v>
      </c>
      <c r="P5851" s="344">
        <v>63.33</v>
      </c>
      <c r="Q5851" s="360">
        <v>0</v>
      </c>
      <c r="R5851" s="344">
        <v>72.94</v>
      </c>
    </row>
    <row r="5852" spans="1:18">
      <c r="A5852" s="296">
        <v>5914641</v>
      </c>
      <c r="B5852" s="343" t="s">
        <v>5886</v>
      </c>
      <c r="C5852" s="296" t="s">
        <v>4394</v>
      </c>
      <c r="D5852" s="344">
        <v>1.98</v>
      </c>
      <c r="E5852" s="360">
        <v>0</v>
      </c>
      <c r="F5852" s="344">
        <v>56.29</v>
      </c>
      <c r="G5852" s="360">
        <v>0</v>
      </c>
      <c r="H5852" s="344">
        <v>57.76</v>
      </c>
      <c r="I5852" s="360">
        <v>0</v>
      </c>
      <c r="J5852" s="344">
        <v>45.7</v>
      </c>
      <c r="K5852" s="360">
        <v>0</v>
      </c>
      <c r="L5852" s="344">
        <v>48.88</v>
      </c>
      <c r="M5852" s="360">
        <v>0</v>
      </c>
      <c r="N5852" s="344">
        <v>55.91</v>
      </c>
      <c r="O5852" s="360">
        <v>0</v>
      </c>
      <c r="P5852" s="344">
        <v>57.52</v>
      </c>
      <c r="Q5852" s="360">
        <v>0</v>
      </c>
      <c r="R5852" s="344">
        <v>66.83</v>
      </c>
    </row>
    <row r="5853" spans="1:18">
      <c r="A5853" s="296">
        <v>5915456</v>
      </c>
      <c r="B5853" s="343" t="s">
        <v>5887</v>
      </c>
      <c r="C5853" s="296" t="s">
        <v>4394</v>
      </c>
      <c r="D5853" s="344">
        <v>3.76</v>
      </c>
      <c r="E5853" s="360">
        <v>0</v>
      </c>
      <c r="F5853" s="344">
        <v>45.29</v>
      </c>
      <c r="G5853" s="360">
        <v>0</v>
      </c>
      <c r="H5853" s="344">
        <v>47.28</v>
      </c>
      <c r="I5853" s="360">
        <v>0</v>
      </c>
      <c r="J5853" s="344">
        <v>38.04</v>
      </c>
      <c r="K5853" s="360">
        <v>0</v>
      </c>
      <c r="L5853" s="344">
        <v>40.85</v>
      </c>
      <c r="M5853" s="360">
        <v>0</v>
      </c>
      <c r="N5853" s="344">
        <v>45.95</v>
      </c>
      <c r="O5853" s="360">
        <v>0</v>
      </c>
      <c r="P5853" s="344">
        <v>46.37</v>
      </c>
      <c r="Q5853" s="360">
        <v>0</v>
      </c>
      <c r="R5853" s="344">
        <v>53</v>
      </c>
    </row>
    <row r="5854" spans="1:18">
      <c r="A5854" s="296">
        <v>5915454</v>
      </c>
      <c r="B5854" s="343" t="s">
        <v>5888</v>
      </c>
      <c r="C5854" s="296" t="s">
        <v>4394</v>
      </c>
      <c r="D5854" s="344">
        <v>6.46</v>
      </c>
      <c r="E5854" s="360">
        <v>0</v>
      </c>
      <c r="F5854" s="344">
        <v>40.46</v>
      </c>
      <c r="G5854" s="360">
        <v>0</v>
      </c>
      <c r="H5854" s="344">
        <v>41.97</v>
      </c>
      <c r="I5854" s="360">
        <v>0</v>
      </c>
      <c r="J5854" s="344">
        <v>33.54</v>
      </c>
      <c r="K5854" s="360">
        <v>0</v>
      </c>
      <c r="L5854" s="344">
        <v>35.49</v>
      </c>
      <c r="M5854" s="360">
        <v>0</v>
      </c>
      <c r="N5854" s="344">
        <v>40.9</v>
      </c>
      <c r="O5854" s="360">
        <v>0</v>
      </c>
      <c r="P5854" s="344">
        <v>41.13</v>
      </c>
      <c r="Q5854" s="360">
        <v>0</v>
      </c>
      <c r="R5854" s="344">
        <v>47.47</v>
      </c>
    </row>
    <row r="5855" spans="1:18">
      <c r="A5855" s="296">
        <v>5915399</v>
      </c>
      <c r="B5855" s="343" t="s">
        <v>5889</v>
      </c>
      <c r="C5855" s="296" t="s">
        <v>4394</v>
      </c>
      <c r="D5855" s="344">
        <v>2.88</v>
      </c>
      <c r="E5855" s="360">
        <v>0</v>
      </c>
      <c r="F5855" s="344">
        <v>126.02</v>
      </c>
      <c r="G5855" s="360">
        <v>0</v>
      </c>
      <c r="H5855" s="344">
        <v>130.88</v>
      </c>
      <c r="I5855" s="360">
        <v>0</v>
      </c>
      <c r="J5855" s="344">
        <v>103.74</v>
      </c>
      <c r="K5855" s="360">
        <v>0</v>
      </c>
      <c r="L5855" s="344">
        <v>110.16</v>
      </c>
      <c r="M5855" s="360">
        <v>0</v>
      </c>
      <c r="N5855" s="344">
        <v>127.64</v>
      </c>
      <c r="O5855" s="360">
        <v>0</v>
      </c>
      <c r="P5855" s="344">
        <v>126.06</v>
      </c>
      <c r="Q5855" s="360">
        <v>0</v>
      </c>
      <c r="R5855" s="344">
        <v>145.85</v>
      </c>
    </row>
    <row r="5856" spans="1:18">
      <c r="A5856" s="296">
        <v>5914353</v>
      </c>
      <c r="B5856" s="343" t="s">
        <v>5890</v>
      </c>
      <c r="C5856" s="296" t="s">
        <v>4394</v>
      </c>
      <c r="D5856" s="344">
        <v>1.49</v>
      </c>
      <c r="E5856" s="360">
        <v>0</v>
      </c>
      <c r="F5856" s="344">
        <v>95.52</v>
      </c>
      <c r="G5856" s="360">
        <v>0</v>
      </c>
      <c r="H5856" s="344">
        <v>95.61</v>
      </c>
      <c r="I5856" s="360">
        <v>0</v>
      </c>
      <c r="J5856" s="344">
        <v>74.19</v>
      </c>
      <c r="K5856" s="360">
        <v>0</v>
      </c>
      <c r="L5856" s="344">
        <v>80.900000000000006</v>
      </c>
      <c r="M5856" s="360">
        <v>0</v>
      </c>
      <c r="N5856" s="344">
        <v>91.27</v>
      </c>
      <c r="O5856" s="360">
        <v>0</v>
      </c>
      <c r="P5856" s="344">
        <v>99.41</v>
      </c>
      <c r="Q5856" s="360">
        <v>0</v>
      </c>
      <c r="R5856" s="344">
        <v>117.26</v>
      </c>
    </row>
    <row r="5857" spans="1:18">
      <c r="A5857" s="296">
        <v>5915470</v>
      </c>
      <c r="B5857" s="343" t="s">
        <v>5891</v>
      </c>
      <c r="C5857" s="296" t="s">
        <v>4394</v>
      </c>
      <c r="D5857" s="344">
        <v>2.2000000000000002</v>
      </c>
      <c r="E5857" s="360">
        <v>0</v>
      </c>
      <c r="F5857" s="344">
        <v>26.2</v>
      </c>
      <c r="G5857" s="360">
        <v>0</v>
      </c>
      <c r="H5857" s="344">
        <v>27.81</v>
      </c>
      <c r="I5857" s="360">
        <v>0</v>
      </c>
      <c r="J5857" s="344">
        <v>22.64</v>
      </c>
      <c r="K5857" s="360">
        <v>0</v>
      </c>
      <c r="L5857" s="344">
        <v>24.03</v>
      </c>
      <c r="M5857" s="360">
        <v>0</v>
      </c>
      <c r="N5857" s="344">
        <v>27.27</v>
      </c>
      <c r="O5857" s="360">
        <v>0</v>
      </c>
      <c r="P5857" s="344">
        <v>26.44</v>
      </c>
      <c r="Q5857" s="360">
        <v>0</v>
      </c>
      <c r="R5857" s="344">
        <v>29.86</v>
      </c>
    </row>
    <row r="5858" spans="1:18">
      <c r="A5858" s="296">
        <v>5915459</v>
      </c>
      <c r="B5858" s="343" t="s">
        <v>5892</v>
      </c>
      <c r="C5858" s="296" t="s">
        <v>4394</v>
      </c>
      <c r="D5858" s="344">
        <v>7.46</v>
      </c>
      <c r="E5858" s="360">
        <v>0</v>
      </c>
      <c r="F5858" s="344">
        <v>23.53</v>
      </c>
      <c r="G5858" s="360">
        <v>0</v>
      </c>
      <c r="H5858" s="344">
        <v>24.89</v>
      </c>
      <c r="I5858" s="360">
        <v>0</v>
      </c>
      <c r="J5858" s="344">
        <v>20.14</v>
      </c>
      <c r="K5858" s="360">
        <v>0</v>
      </c>
      <c r="L5858" s="344">
        <v>21.07</v>
      </c>
      <c r="M5858" s="360">
        <v>0</v>
      </c>
      <c r="N5858" s="344">
        <v>24.49</v>
      </c>
      <c r="O5858" s="360">
        <v>0</v>
      </c>
      <c r="P5858" s="344">
        <v>23.53</v>
      </c>
      <c r="Q5858" s="360">
        <v>0</v>
      </c>
      <c r="R5858" s="344">
        <v>26.81</v>
      </c>
    </row>
    <row r="5859" spans="1:18">
      <c r="A5859" s="296">
        <v>5915476</v>
      </c>
      <c r="B5859" s="343" t="s">
        <v>5893</v>
      </c>
      <c r="C5859" s="296" t="s">
        <v>4394</v>
      </c>
      <c r="D5859" s="344">
        <v>28.77</v>
      </c>
      <c r="E5859" s="360">
        <v>0</v>
      </c>
      <c r="F5859" s="344">
        <v>32.36</v>
      </c>
      <c r="G5859" s="360">
        <v>0</v>
      </c>
      <c r="H5859" s="344">
        <v>34.35</v>
      </c>
      <c r="I5859" s="360">
        <v>0</v>
      </c>
      <c r="J5859" s="344">
        <v>28.83</v>
      </c>
      <c r="K5859" s="360">
        <v>0</v>
      </c>
      <c r="L5859" s="344">
        <v>30.91</v>
      </c>
      <c r="M5859" s="360">
        <v>0</v>
      </c>
      <c r="N5859" s="344">
        <v>33.42</v>
      </c>
      <c r="O5859" s="360">
        <v>0</v>
      </c>
      <c r="P5859" s="344">
        <v>34.76</v>
      </c>
      <c r="Q5859" s="360">
        <v>0</v>
      </c>
      <c r="R5859" s="344">
        <v>38.58</v>
      </c>
    </row>
    <row r="5860" spans="1:18">
      <c r="A5860" s="296">
        <v>5914702</v>
      </c>
      <c r="B5860" s="343" t="s">
        <v>5894</v>
      </c>
      <c r="C5860" s="296" t="s">
        <v>4394</v>
      </c>
      <c r="D5860" s="344">
        <v>14.86</v>
      </c>
      <c r="E5860" s="360">
        <v>0</v>
      </c>
      <c r="F5860" s="344">
        <v>27.5</v>
      </c>
      <c r="G5860" s="360">
        <v>0</v>
      </c>
      <c r="H5860" s="344">
        <v>29.01</v>
      </c>
      <c r="I5860" s="360">
        <v>0</v>
      </c>
      <c r="J5860" s="344">
        <v>24.3</v>
      </c>
      <c r="K5860" s="360">
        <v>0</v>
      </c>
      <c r="L5860" s="344">
        <v>25.52</v>
      </c>
      <c r="M5860" s="360">
        <v>0</v>
      </c>
      <c r="N5860" s="344">
        <v>28.35</v>
      </c>
      <c r="O5860" s="360">
        <v>0</v>
      </c>
      <c r="P5860" s="344">
        <v>29.48</v>
      </c>
      <c r="Q5860" s="360">
        <v>0</v>
      </c>
      <c r="R5860" s="344">
        <v>33.01</v>
      </c>
    </row>
    <row r="5861" spans="1:18">
      <c r="A5861" s="296">
        <v>5914701</v>
      </c>
      <c r="B5861" s="343" t="s">
        <v>5895</v>
      </c>
      <c r="C5861" s="296" t="s">
        <v>4394</v>
      </c>
      <c r="D5861" s="344">
        <v>15.39</v>
      </c>
      <c r="E5861" s="360">
        <v>0</v>
      </c>
      <c r="F5861" s="344">
        <v>77.45</v>
      </c>
      <c r="G5861" s="360">
        <v>0</v>
      </c>
      <c r="H5861" s="344">
        <v>81.36</v>
      </c>
      <c r="I5861" s="360">
        <v>0</v>
      </c>
      <c r="J5861" s="344">
        <v>66.28</v>
      </c>
      <c r="K5861" s="360">
        <v>0</v>
      </c>
      <c r="L5861" s="344">
        <v>70.709999999999994</v>
      </c>
      <c r="M5861" s="360">
        <v>0</v>
      </c>
      <c r="N5861" s="344">
        <v>79.290000000000006</v>
      </c>
      <c r="O5861" s="360">
        <v>0</v>
      </c>
      <c r="P5861" s="344">
        <v>80</v>
      </c>
      <c r="Q5861" s="360">
        <v>0</v>
      </c>
      <c r="R5861" s="344">
        <v>90.69</v>
      </c>
    </row>
    <row r="5862" spans="1:18">
      <c r="A5862" s="296">
        <v>5915018</v>
      </c>
      <c r="B5862" s="343" t="s">
        <v>5896</v>
      </c>
      <c r="C5862" s="296" t="s">
        <v>4394</v>
      </c>
      <c r="D5862" s="344">
        <v>8.24</v>
      </c>
      <c r="E5862" s="360">
        <v>0</v>
      </c>
      <c r="F5862" s="344">
        <v>70.2</v>
      </c>
      <c r="G5862" s="360">
        <v>0</v>
      </c>
      <c r="H5862" s="344">
        <v>73.400000000000006</v>
      </c>
      <c r="I5862" s="360">
        <v>0</v>
      </c>
      <c r="J5862" s="344">
        <v>59.51</v>
      </c>
      <c r="K5862" s="360">
        <v>0</v>
      </c>
      <c r="L5862" s="344">
        <v>62.66</v>
      </c>
      <c r="M5862" s="360">
        <v>0</v>
      </c>
      <c r="N5862" s="344">
        <v>71.73</v>
      </c>
      <c r="O5862" s="360">
        <v>0</v>
      </c>
      <c r="P5862" s="344">
        <v>72.08</v>
      </c>
      <c r="Q5862" s="360">
        <v>0</v>
      </c>
      <c r="R5862" s="344">
        <v>82.38</v>
      </c>
    </row>
    <row r="5863" spans="1:18">
      <c r="A5863" s="296">
        <v>5906592</v>
      </c>
      <c r="B5863" s="343" t="s">
        <v>5897</v>
      </c>
      <c r="C5863" s="296" t="s">
        <v>26</v>
      </c>
      <c r="D5863" s="344">
        <v>34.869999999999997</v>
      </c>
      <c r="E5863" s="360">
        <v>0</v>
      </c>
      <c r="F5863" s="344">
        <v>8</v>
      </c>
      <c r="G5863" s="360">
        <v>0</v>
      </c>
      <c r="H5863" s="344">
        <v>8.2200000000000006</v>
      </c>
      <c r="I5863" s="360">
        <v>0</v>
      </c>
      <c r="J5863" s="344">
        <v>6.81</v>
      </c>
      <c r="K5863" s="360">
        <v>0</v>
      </c>
      <c r="L5863" s="344">
        <v>7.4</v>
      </c>
      <c r="M5863" s="360">
        <v>0</v>
      </c>
      <c r="N5863" s="344">
        <v>7.86</v>
      </c>
      <c r="O5863" s="360">
        <v>0</v>
      </c>
      <c r="P5863" s="344">
        <v>8.9499999999999993</v>
      </c>
      <c r="Q5863" s="360">
        <v>0</v>
      </c>
      <c r="R5863" s="344">
        <v>10.130000000000001</v>
      </c>
    </row>
    <row r="5864" spans="1:18">
      <c r="A5864" s="296">
        <v>5906591</v>
      </c>
      <c r="B5864" s="343" t="s">
        <v>5898</v>
      </c>
      <c r="C5864" s="296" t="s">
        <v>26</v>
      </c>
      <c r="D5864" s="344">
        <v>33.049999999999997</v>
      </c>
      <c r="E5864" s="360">
        <v>0</v>
      </c>
      <c r="F5864" s="344">
        <v>16.690000000000001</v>
      </c>
      <c r="G5864" s="360">
        <v>0</v>
      </c>
      <c r="H5864" s="344">
        <v>17.260000000000002</v>
      </c>
      <c r="I5864" s="360">
        <v>0</v>
      </c>
      <c r="J5864" s="344">
        <v>13.94</v>
      </c>
      <c r="K5864" s="360">
        <v>0</v>
      </c>
      <c r="L5864" s="344">
        <v>14.8</v>
      </c>
      <c r="M5864" s="360">
        <v>0</v>
      </c>
      <c r="N5864" s="344">
        <v>16.77</v>
      </c>
      <c r="O5864" s="360">
        <v>0</v>
      </c>
      <c r="P5864" s="344">
        <v>17.39</v>
      </c>
      <c r="Q5864" s="360">
        <v>0</v>
      </c>
      <c r="R5864" s="344">
        <v>19.95</v>
      </c>
    </row>
    <row r="5865" spans="1:18">
      <c r="A5865" s="296">
        <v>5914653</v>
      </c>
      <c r="B5865" s="343" t="s">
        <v>5899</v>
      </c>
      <c r="C5865" s="296" t="s">
        <v>4394</v>
      </c>
      <c r="D5865" s="344">
        <v>3.43</v>
      </c>
      <c r="E5865" s="360">
        <v>0</v>
      </c>
      <c r="F5865" s="344">
        <v>24.49</v>
      </c>
      <c r="G5865" s="360">
        <v>0</v>
      </c>
      <c r="H5865" s="344">
        <v>25.76</v>
      </c>
      <c r="I5865" s="360">
        <v>0</v>
      </c>
      <c r="J5865" s="344">
        <v>21.37</v>
      </c>
      <c r="K5865" s="360">
        <v>0</v>
      </c>
      <c r="L5865" s="344">
        <v>22.89</v>
      </c>
      <c r="M5865" s="360">
        <v>0</v>
      </c>
      <c r="N5865" s="344">
        <v>25.02</v>
      </c>
      <c r="O5865" s="360">
        <v>0</v>
      </c>
      <c r="P5865" s="344">
        <v>26.11</v>
      </c>
      <c r="Q5865" s="360">
        <v>0</v>
      </c>
      <c r="R5865" s="344">
        <v>29.29</v>
      </c>
    </row>
    <row r="5866" spans="1:18">
      <c r="A5866" s="296">
        <v>5915405</v>
      </c>
      <c r="B5866" s="343" t="s">
        <v>5900</v>
      </c>
      <c r="C5866" s="296" t="s">
        <v>4394</v>
      </c>
      <c r="D5866" s="344">
        <v>5.58</v>
      </c>
      <c r="E5866" s="360">
        <v>0</v>
      </c>
      <c r="F5866" s="344">
        <v>21.81</v>
      </c>
      <c r="G5866" s="360">
        <v>0</v>
      </c>
      <c r="H5866" s="344">
        <v>22.83</v>
      </c>
      <c r="I5866" s="360">
        <v>0</v>
      </c>
      <c r="J5866" s="344">
        <v>18.86</v>
      </c>
      <c r="K5866" s="360">
        <v>0</v>
      </c>
      <c r="L5866" s="344">
        <v>19.920000000000002</v>
      </c>
      <c r="M5866" s="360">
        <v>0</v>
      </c>
      <c r="N5866" s="344">
        <v>22.23</v>
      </c>
      <c r="O5866" s="360">
        <v>0</v>
      </c>
      <c r="P5866" s="344">
        <v>23.18</v>
      </c>
      <c r="Q5866" s="360">
        <v>0</v>
      </c>
      <c r="R5866" s="344">
        <v>26.23</v>
      </c>
    </row>
    <row r="5867" spans="1:18">
      <c r="A5867" s="296">
        <v>5914657</v>
      </c>
      <c r="B5867" s="343" t="s">
        <v>5901</v>
      </c>
      <c r="C5867" s="296" t="s">
        <v>4394</v>
      </c>
      <c r="D5867" s="344">
        <v>17.55</v>
      </c>
      <c r="E5867" s="360">
        <v>0</v>
      </c>
      <c r="F5867" s="344">
        <v>15.95</v>
      </c>
      <c r="G5867" s="360">
        <v>0</v>
      </c>
      <c r="H5867" s="344">
        <v>19.190000000000001</v>
      </c>
      <c r="I5867" s="360">
        <v>0</v>
      </c>
      <c r="J5867" s="344">
        <v>18.45</v>
      </c>
      <c r="K5867" s="360">
        <v>0</v>
      </c>
      <c r="L5867" s="344">
        <v>16.760000000000002</v>
      </c>
      <c r="M5867" s="360">
        <v>0</v>
      </c>
      <c r="N5867" s="344">
        <v>19.2</v>
      </c>
      <c r="O5867" s="360">
        <v>0</v>
      </c>
      <c r="P5867" s="344">
        <v>22.37</v>
      </c>
      <c r="Q5867" s="360">
        <v>0</v>
      </c>
      <c r="R5867" s="344">
        <v>20.29</v>
      </c>
    </row>
    <row r="5868" spans="1:18">
      <c r="A5868" s="296">
        <v>5914363</v>
      </c>
      <c r="B5868" s="343" t="s">
        <v>5902</v>
      </c>
      <c r="C5868" s="296" t="s">
        <v>4394</v>
      </c>
      <c r="D5868" s="344">
        <v>17.59</v>
      </c>
      <c r="E5868" s="360">
        <v>0</v>
      </c>
      <c r="F5868" s="344">
        <v>36.03</v>
      </c>
      <c r="G5868" s="360">
        <v>0</v>
      </c>
      <c r="H5868" s="344">
        <v>37.83</v>
      </c>
      <c r="I5868" s="360">
        <v>0</v>
      </c>
      <c r="J5868" s="344">
        <v>30.54</v>
      </c>
      <c r="K5868" s="360">
        <v>0</v>
      </c>
      <c r="L5868" s="344">
        <v>32.67</v>
      </c>
      <c r="M5868" s="360">
        <v>0</v>
      </c>
      <c r="N5868" s="344">
        <v>36.880000000000003</v>
      </c>
      <c r="O5868" s="360">
        <v>0</v>
      </c>
      <c r="P5868" s="344">
        <v>36.71</v>
      </c>
      <c r="Q5868" s="360">
        <v>0</v>
      </c>
      <c r="R5868" s="344">
        <v>41.8</v>
      </c>
    </row>
    <row r="5869" spans="1:18">
      <c r="A5869" s="296">
        <v>5914646</v>
      </c>
      <c r="B5869" s="343" t="s">
        <v>5903</v>
      </c>
      <c r="C5869" s="296" t="s">
        <v>4394</v>
      </c>
      <c r="D5869" s="344">
        <v>8.56</v>
      </c>
      <c r="E5869" s="360">
        <v>0</v>
      </c>
      <c r="F5869" s="344">
        <v>32.28</v>
      </c>
      <c r="G5869" s="360">
        <v>0</v>
      </c>
      <c r="H5869" s="344">
        <v>33.71</v>
      </c>
      <c r="I5869" s="360">
        <v>0</v>
      </c>
      <c r="J5869" s="344">
        <v>27.05</v>
      </c>
      <c r="K5869" s="360">
        <v>0</v>
      </c>
      <c r="L5869" s="344">
        <v>28.51</v>
      </c>
      <c r="M5869" s="360">
        <v>0</v>
      </c>
      <c r="N5869" s="344">
        <v>32.96</v>
      </c>
      <c r="O5869" s="360">
        <v>0</v>
      </c>
      <c r="P5869" s="344">
        <v>32.64</v>
      </c>
      <c r="Q5869" s="360">
        <v>0</v>
      </c>
      <c r="R5869" s="344">
        <v>37.520000000000003</v>
      </c>
    </row>
    <row r="5870" spans="1:18">
      <c r="A5870" s="296">
        <v>5919535</v>
      </c>
      <c r="B5870" s="343" t="s">
        <v>5904</v>
      </c>
      <c r="C5870" s="296" t="s">
        <v>4394</v>
      </c>
      <c r="D5870" s="344">
        <v>21.63</v>
      </c>
      <c r="E5870" s="360">
        <v>0</v>
      </c>
      <c r="F5870" s="344">
        <v>91.28</v>
      </c>
      <c r="G5870" s="360">
        <v>0</v>
      </c>
      <c r="H5870" s="344">
        <v>94.49</v>
      </c>
      <c r="I5870" s="360">
        <v>0</v>
      </c>
      <c r="J5870" s="344">
        <v>74.94</v>
      </c>
      <c r="K5870" s="360">
        <v>0</v>
      </c>
      <c r="L5870" s="344">
        <v>80</v>
      </c>
      <c r="M5870" s="360">
        <v>0</v>
      </c>
      <c r="N5870" s="344">
        <v>91.86</v>
      </c>
      <c r="O5870" s="360">
        <v>0</v>
      </c>
      <c r="P5870" s="344">
        <v>92.15</v>
      </c>
      <c r="Q5870" s="360">
        <v>0</v>
      </c>
      <c r="R5870" s="344">
        <v>106.61</v>
      </c>
    </row>
    <row r="5871" spans="1:18">
      <c r="A5871" s="296">
        <v>5919533</v>
      </c>
      <c r="B5871" s="343" t="s">
        <v>5905</v>
      </c>
      <c r="C5871" s="296" t="s">
        <v>4394</v>
      </c>
      <c r="D5871" s="344">
        <v>71.489999999999995</v>
      </c>
      <c r="E5871" s="360">
        <v>0</v>
      </c>
      <c r="F5871" s="344">
        <v>86.44</v>
      </c>
      <c r="G5871" s="360">
        <v>0</v>
      </c>
      <c r="H5871" s="344">
        <v>89.17</v>
      </c>
      <c r="I5871" s="360">
        <v>0</v>
      </c>
      <c r="J5871" s="344">
        <v>70.44</v>
      </c>
      <c r="K5871" s="360">
        <v>0</v>
      </c>
      <c r="L5871" s="344">
        <v>74.63</v>
      </c>
      <c r="M5871" s="360">
        <v>0</v>
      </c>
      <c r="N5871" s="344">
        <v>86.81</v>
      </c>
      <c r="O5871" s="360">
        <v>0</v>
      </c>
      <c r="P5871" s="344">
        <v>86.89</v>
      </c>
      <c r="Q5871" s="360">
        <v>0</v>
      </c>
      <c r="R5871" s="344">
        <v>101.06</v>
      </c>
    </row>
    <row r="5872" spans="1:18">
      <c r="A5872" s="296">
        <v>5919534</v>
      </c>
      <c r="B5872" s="343" t="s">
        <v>5906</v>
      </c>
      <c r="C5872" s="296" t="s">
        <v>4394</v>
      </c>
      <c r="D5872" s="344">
        <v>65.319999999999993</v>
      </c>
      <c r="E5872" s="360">
        <v>0</v>
      </c>
      <c r="F5872" s="344">
        <v>19.62</v>
      </c>
      <c r="G5872" s="360">
        <v>0</v>
      </c>
      <c r="H5872" s="344">
        <v>20.87</v>
      </c>
      <c r="I5872" s="360">
        <v>0</v>
      </c>
      <c r="J5872" s="344">
        <v>16.91</v>
      </c>
      <c r="K5872" s="360">
        <v>0</v>
      </c>
      <c r="L5872" s="344">
        <v>17.61</v>
      </c>
      <c r="M5872" s="360">
        <v>0</v>
      </c>
      <c r="N5872" s="344">
        <v>20.59</v>
      </c>
      <c r="O5872" s="360">
        <v>0</v>
      </c>
      <c r="P5872" s="344">
        <v>19.46</v>
      </c>
      <c r="Q5872" s="360">
        <v>0</v>
      </c>
      <c r="R5872" s="344">
        <v>22.13</v>
      </c>
    </row>
    <row r="5873" spans="1:18">
      <c r="A5873" s="296">
        <v>5909007</v>
      </c>
      <c r="B5873" s="343" t="s">
        <v>5907</v>
      </c>
      <c r="C5873" s="296" t="s">
        <v>4394</v>
      </c>
      <c r="D5873" s="344">
        <v>19.88</v>
      </c>
      <c r="E5873" s="360">
        <v>0</v>
      </c>
      <c r="F5873" s="344">
        <v>33.119999999999997</v>
      </c>
      <c r="G5873" s="360">
        <v>0</v>
      </c>
      <c r="H5873" s="344">
        <v>32.43</v>
      </c>
      <c r="I5873" s="360">
        <v>0</v>
      </c>
      <c r="J5873" s="344">
        <v>24.7</v>
      </c>
      <c r="K5873" s="360">
        <v>0</v>
      </c>
      <c r="L5873" s="344">
        <v>27.69</v>
      </c>
      <c r="M5873" s="360">
        <v>0</v>
      </c>
      <c r="N5873" s="344">
        <v>30.45</v>
      </c>
      <c r="O5873" s="360">
        <v>0</v>
      </c>
      <c r="P5873" s="344">
        <v>35.119999999999997</v>
      </c>
      <c r="Q5873" s="360">
        <v>0</v>
      </c>
      <c r="R5873" s="344">
        <v>41.83</v>
      </c>
    </row>
    <row r="5874" spans="1:18">
      <c r="A5874" s="296">
        <v>5919538</v>
      </c>
      <c r="B5874" s="343" t="s">
        <v>5908</v>
      </c>
      <c r="C5874" s="296" t="s">
        <v>4394</v>
      </c>
      <c r="D5874" s="344">
        <v>16.89</v>
      </c>
      <c r="E5874" s="360">
        <v>0</v>
      </c>
      <c r="F5874" s="344">
        <v>49.46</v>
      </c>
      <c r="G5874" s="360">
        <v>0</v>
      </c>
      <c r="H5874" s="344">
        <v>50.41</v>
      </c>
      <c r="I5874" s="360">
        <v>0</v>
      </c>
      <c r="J5874" s="344">
        <v>39.97</v>
      </c>
      <c r="K5874" s="360">
        <v>0</v>
      </c>
      <c r="L5874" s="344">
        <v>45.87</v>
      </c>
      <c r="M5874" s="360">
        <v>0</v>
      </c>
      <c r="N5874" s="344">
        <v>47.56</v>
      </c>
      <c r="O5874" s="360">
        <v>0</v>
      </c>
      <c r="P5874" s="344">
        <v>52.91</v>
      </c>
      <c r="Q5874" s="360">
        <v>0</v>
      </c>
      <c r="R5874" s="344">
        <v>60.56</v>
      </c>
    </row>
    <row r="5875" spans="1:18">
      <c r="A5875" s="296">
        <v>5919540</v>
      </c>
      <c r="B5875" s="343" t="s">
        <v>5909</v>
      </c>
      <c r="C5875" s="296" t="s">
        <v>4394</v>
      </c>
      <c r="D5875" s="344">
        <v>3.02</v>
      </c>
      <c r="E5875" s="360">
        <v>0</v>
      </c>
      <c r="F5875" s="344">
        <v>68.48</v>
      </c>
      <c r="G5875" s="360">
        <v>0</v>
      </c>
      <c r="H5875" s="344">
        <v>66.87</v>
      </c>
      <c r="I5875" s="360">
        <v>0</v>
      </c>
      <c r="J5875" s="344">
        <v>50.82</v>
      </c>
      <c r="K5875" s="360">
        <v>0</v>
      </c>
      <c r="L5875" s="344">
        <v>56.87</v>
      </c>
      <c r="M5875" s="360">
        <v>0</v>
      </c>
      <c r="N5875" s="344">
        <v>62.8</v>
      </c>
      <c r="O5875" s="360">
        <v>0</v>
      </c>
      <c r="P5875" s="344">
        <v>72.55</v>
      </c>
      <c r="Q5875" s="360">
        <v>0</v>
      </c>
      <c r="R5875" s="344">
        <v>86.64</v>
      </c>
    </row>
    <row r="5876" spans="1:18">
      <c r="A5876" s="296">
        <v>5914705</v>
      </c>
      <c r="B5876" s="343" t="s">
        <v>5910</v>
      </c>
      <c r="C5876" s="296" t="s">
        <v>4394</v>
      </c>
      <c r="D5876" s="344">
        <v>22.3</v>
      </c>
      <c r="E5876" s="360">
        <v>0</v>
      </c>
      <c r="F5876" s="344">
        <v>74.489999999999995</v>
      </c>
      <c r="G5876" s="360">
        <v>0</v>
      </c>
      <c r="H5876" s="344">
        <v>73.489999999999995</v>
      </c>
      <c r="I5876" s="360">
        <v>0</v>
      </c>
      <c r="J5876" s="344">
        <v>56.43</v>
      </c>
      <c r="K5876" s="360">
        <v>0</v>
      </c>
      <c r="L5876" s="344">
        <v>63.56</v>
      </c>
      <c r="M5876" s="360">
        <v>0</v>
      </c>
      <c r="N5876" s="344">
        <v>69.099999999999994</v>
      </c>
      <c r="O5876" s="360">
        <v>0</v>
      </c>
      <c r="P5876" s="344">
        <v>79.09</v>
      </c>
      <c r="Q5876" s="360">
        <v>0</v>
      </c>
      <c r="R5876" s="344">
        <v>93.55</v>
      </c>
    </row>
    <row r="5877" spans="1:18">
      <c r="A5877" s="296">
        <v>5914706</v>
      </c>
      <c r="B5877" s="343" t="s">
        <v>5911</v>
      </c>
      <c r="C5877" s="296" t="s">
        <v>4394</v>
      </c>
      <c r="D5877" s="344">
        <v>19.98</v>
      </c>
      <c r="E5877" s="360">
        <v>0</v>
      </c>
      <c r="F5877" s="344">
        <v>16.920000000000002</v>
      </c>
      <c r="G5877" s="360">
        <v>0</v>
      </c>
      <c r="H5877" s="344">
        <v>17.309999999999999</v>
      </c>
      <c r="I5877" s="360">
        <v>0</v>
      </c>
      <c r="J5877" s="344">
        <v>13.79</v>
      </c>
      <c r="K5877" s="360">
        <v>0</v>
      </c>
      <c r="L5877" s="344">
        <v>15.85</v>
      </c>
      <c r="M5877" s="360">
        <v>0</v>
      </c>
      <c r="N5877" s="344">
        <v>16.34</v>
      </c>
      <c r="O5877" s="360">
        <v>0</v>
      </c>
      <c r="P5877" s="344">
        <v>18.13</v>
      </c>
      <c r="Q5877" s="360">
        <v>0</v>
      </c>
      <c r="R5877" s="344">
        <v>20.66</v>
      </c>
    </row>
    <row r="5878" spans="1:18">
      <c r="A5878" s="296">
        <v>5914707</v>
      </c>
      <c r="B5878" s="343" t="s">
        <v>5912</v>
      </c>
      <c r="C5878" s="296" t="s">
        <v>4394</v>
      </c>
      <c r="D5878" s="344">
        <v>20.23</v>
      </c>
      <c r="E5878" s="360">
        <v>0</v>
      </c>
      <c r="F5878" s="344">
        <v>22.88</v>
      </c>
      <c r="G5878" s="360">
        <v>0</v>
      </c>
      <c r="H5878" s="344">
        <v>23.33</v>
      </c>
      <c r="I5878" s="360">
        <v>0</v>
      </c>
      <c r="J5878" s="344">
        <v>18.52</v>
      </c>
      <c r="K5878" s="360">
        <v>0</v>
      </c>
      <c r="L5878" s="344">
        <v>21.27</v>
      </c>
      <c r="M5878" s="360">
        <v>0</v>
      </c>
      <c r="N5878" s="344">
        <v>22.03</v>
      </c>
      <c r="O5878" s="360">
        <v>0</v>
      </c>
      <c r="P5878" s="344">
        <v>24.47</v>
      </c>
      <c r="Q5878" s="360">
        <v>0</v>
      </c>
      <c r="R5878" s="344">
        <v>27.99</v>
      </c>
    </row>
    <row r="5879" spans="1:18">
      <c r="A5879" s="296">
        <v>5914677</v>
      </c>
      <c r="B5879" s="343" t="s">
        <v>5913</v>
      </c>
      <c r="C5879" s="296" t="s">
        <v>4394</v>
      </c>
      <c r="D5879" s="344">
        <v>29.8</v>
      </c>
      <c r="E5879" s="360">
        <v>0</v>
      </c>
      <c r="F5879" s="344">
        <v>26.68</v>
      </c>
      <c r="G5879" s="360">
        <v>0</v>
      </c>
      <c r="H5879" s="344">
        <v>26.04</v>
      </c>
      <c r="I5879" s="360">
        <v>0</v>
      </c>
      <c r="J5879" s="344">
        <v>19.75</v>
      </c>
      <c r="K5879" s="360">
        <v>0</v>
      </c>
      <c r="L5879" s="344">
        <v>22.11</v>
      </c>
      <c r="M5879" s="360">
        <v>0</v>
      </c>
      <c r="N5879" s="344">
        <v>24.44</v>
      </c>
      <c r="O5879" s="360">
        <v>0</v>
      </c>
      <c r="P5879" s="344">
        <v>28.26</v>
      </c>
      <c r="Q5879" s="360">
        <v>0</v>
      </c>
      <c r="R5879" s="344">
        <v>33.770000000000003</v>
      </c>
    </row>
    <row r="5880" spans="1:18">
      <c r="A5880" s="296">
        <v>5914676</v>
      </c>
      <c r="B5880" s="343" t="s">
        <v>5914</v>
      </c>
      <c r="C5880" s="296" t="s">
        <v>4394</v>
      </c>
      <c r="D5880" s="344">
        <v>25.38</v>
      </c>
      <c r="E5880" s="360">
        <v>0</v>
      </c>
      <c r="F5880" s="344">
        <v>38.99</v>
      </c>
      <c r="G5880" s="360">
        <v>0</v>
      </c>
      <c r="H5880" s="344">
        <v>39.56</v>
      </c>
      <c r="I5880" s="360">
        <v>0</v>
      </c>
      <c r="J5880" s="344">
        <v>31.25</v>
      </c>
      <c r="K5880" s="360">
        <v>0</v>
      </c>
      <c r="L5880" s="344">
        <v>35.79</v>
      </c>
      <c r="M5880" s="360">
        <v>0</v>
      </c>
      <c r="N5880" s="344">
        <v>37.32</v>
      </c>
      <c r="O5880" s="360">
        <v>0</v>
      </c>
      <c r="P5880" s="344">
        <v>41.66</v>
      </c>
      <c r="Q5880" s="360">
        <v>0</v>
      </c>
      <c r="R5880" s="344">
        <v>47.89</v>
      </c>
    </row>
    <row r="5881" spans="1:18">
      <c r="A5881" s="296">
        <v>5915016</v>
      </c>
      <c r="B5881" s="343" t="s">
        <v>5915</v>
      </c>
      <c r="C5881" s="296" t="s">
        <v>4394</v>
      </c>
      <c r="D5881" s="344">
        <v>13.39</v>
      </c>
      <c r="E5881" s="360">
        <v>0</v>
      </c>
      <c r="F5881" s="344">
        <v>71.52</v>
      </c>
      <c r="G5881" s="360">
        <v>0</v>
      </c>
      <c r="H5881" s="344">
        <v>72.540000000000006</v>
      </c>
      <c r="I5881" s="360">
        <v>0</v>
      </c>
      <c r="J5881" s="344">
        <v>56.95</v>
      </c>
      <c r="K5881" s="360">
        <v>0</v>
      </c>
      <c r="L5881" s="344">
        <v>61.83</v>
      </c>
      <c r="M5881" s="360">
        <v>0</v>
      </c>
      <c r="N5881" s="344">
        <v>69.64</v>
      </c>
      <c r="O5881" s="360">
        <v>0</v>
      </c>
      <c r="P5881" s="344">
        <v>74.069999999999993</v>
      </c>
      <c r="Q5881" s="360">
        <v>0</v>
      </c>
      <c r="R5881" s="344">
        <v>86.51</v>
      </c>
    </row>
    <row r="5882" spans="1:18">
      <c r="A5882" s="296">
        <v>5915017</v>
      </c>
      <c r="B5882" s="343" t="s">
        <v>5916</v>
      </c>
      <c r="C5882" s="296" t="s">
        <v>4394</v>
      </c>
      <c r="D5882" s="344">
        <v>16.54</v>
      </c>
      <c r="E5882" s="360">
        <v>0</v>
      </c>
      <c r="F5882" s="344">
        <v>66.69</v>
      </c>
      <c r="G5882" s="360">
        <v>0</v>
      </c>
      <c r="H5882" s="344">
        <v>67.23</v>
      </c>
      <c r="I5882" s="360">
        <v>0</v>
      </c>
      <c r="J5882" s="344">
        <v>52.45</v>
      </c>
      <c r="K5882" s="360">
        <v>0</v>
      </c>
      <c r="L5882" s="344">
        <v>56.47</v>
      </c>
      <c r="M5882" s="360">
        <v>0</v>
      </c>
      <c r="N5882" s="344">
        <v>64.59</v>
      </c>
      <c r="O5882" s="360">
        <v>0</v>
      </c>
      <c r="P5882" s="344">
        <v>68.83</v>
      </c>
      <c r="Q5882" s="360">
        <v>0</v>
      </c>
      <c r="R5882" s="344">
        <v>80.98</v>
      </c>
    </row>
    <row r="5883" spans="1:18">
      <c r="A5883" s="296">
        <v>5914678</v>
      </c>
      <c r="B5883" s="343" t="s">
        <v>5917</v>
      </c>
      <c r="C5883" s="296" t="s">
        <v>4394</v>
      </c>
      <c r="D5883" s="344">
        <v>36.369999999999997</v>
      </c>
      <c r="E5883" s="360">
        <v>0</v>
      </c>
      <c r="F5883" s="344">
        <v>274.55</v>
      </c>
      <c r="G5883" s="360">
        <v>0</v>
      </c>
      <c r="H5883" s="344">
        <v>273.01</v>
      </c>
      <c r="I5883" s="360">
        <v>0</v>
      </c>
      <c r="J5883" s="344">
        <v>209.39</v>
      </c>
      <c r="K5883" s="360">
        <v>0</v>
      </c>
      <c r="L5883" s="344">
        <v>226.78</v>
      </c>
      <c r="M5883" s="360">
        <v>0</v>
      </c>
      <c r="N5883" s="344">
        <v>260.8</v>
      </c>
      <c r="O5883" s="360">
        <v>0</v>
      </c>
      <c r="P5883" s="344">
        <v>282.67</v>
      </c>
      <c r="Q5883" s="360">
        <v>0</v>
      </c>
      <c r="R5883" s="344">
        <v>336.6</v>
      </c>
    </row>
    <row r="5884" spans="1:18">
      <c r="A5884" s="296">
        <v>5914679</v>
      </c>
      <c r="B5884" s="343" t="s">
        <v>5918</v>
      </c>
      <c r="C5884" s="296" t="s">
        <v>4394</v>
      </c>
      <c r="D5884" s="344">
        <v>57.36</v>
      </c>
      <c r="E5884" s="360">
        <v>0</v>
      </c>
      <c r="F5884" s="344">
        <v>281.62</v>
      </c>
      <c r="G5884" s="360">
        <v>0</v>
      </c>
      <c r="H5884" s="344">
        <v>280.77</v>
      </c>
      <c r="I5884" s="360">
        <v>0</v>
      </c>
      <c r="J5884" s="344">
        <v>215.98</v>
      </c>
      <c r="K5884" s="360">
        <v>0</v>
      </c>
      <c r="L5884" s="344">
        <v>234.63</v>
      </c>
      <c r="M5884" s="360">
        <v>0</v>
      </c>
      <c r="N5884" s="344">
        <v>268.19</v>
      </c>
      <c r="O5884" s="360">
        <v>0</v>
      </c>
      <c r="P5884" s="344">
        <v>290.37</v>
      </c>
      <c r="Q5884" s="360">
        <v>0</v>
      </c>
      <c r="R5884" s="344">
        <v>344.7</v>
      </c>
    </row>
    <row r="5885" spans="1:18">
      <c r="A5885" s="296">
        <v>5914681</v>
      </c>
      <c r="B5885" s="343" t="s">
        <v>5919</v>
      </c>
      <c r="C5885" s="296" t="s">
        <v>4394</v>
      </c>
      <c r="D5885" s="344">
        <v>68.44</v>
      </c>
      <c r="E5885" s="360">
        <v>0</v>
      </c>
      <c r="F5885" s="344">
        <v>43.94</v>
      </c>
      <c r="G5885" s="360">
        <v>0</v>
      </c>
      <c r="H5885" s="344">
        <v>44.9</v>
      </c>
      <c r="I5885" s="360">
        <v>0</v>
      </c>
      <c r="J5885" s="344">
        <v>35.44</v>
      </c>
      <c r="K5885" s="360">
        <v>0</v>
      </c>
      <c r="L5885" s="344">
        <v>38.22</v>
      </c>
      <c r="M5885" s="360">
        <v>0</v>
      </c>
      <c r="N5885" s="344">
        <v>43.3</v>
      </c>
      <c r="O5885" s="360">
        <v>0</v>
      </c>
      <c r="P5885" s="344">
        <v>45.17</v>
      </c>
      <c r="Q5885" s="360">
        <v>0</v>
      </c>
      <c r="R5885" s="344">
        <v>52.53</v>
      </c>
    </row>
    <row r="5886" spans="1:18">
      <c r="A5886" s="296">
        <v>5914680</v>
      </c>
      <c r="B5886" s="343" t="s">
        <v>5920</v>
      </c>
      <c r="C5886" s="296" t="s">
        <v>4394</v>
      </c>
      <c r="D5886" s="344">
        <v>48.13</v>
      </c>
      <c r="E5886" s="360">
        <v>0</v>
      </c>
      <c r="F5886" s="344">
        <v>41.27</v>
      </c>
      <c r="G5886" s="360">
        <v>0</v>
      </c>
      <c r="H5886" s="344">
        <v>41.98</v>
      </c>
      <c r="I5886" s="360">
        <v>0</v>
      </c>
      <c r="J5886" s="344">
        <v>32.94</v>
      </c>
      <c r="K5886" s="360">
        <v>0</v>
      </c>
      <c r="L5886" s="344">
        <v>35.26</v>
      </c>
      <c r="M5886" s="360">
        <v>0</v>
      </c>
      <c r="N5886" s="344">
        <v>40.520000000000003</v>
      </c>
      <c r="O5886" s="360">
        <v>0</v>
      </c>
      <c r="P5886" s="344">
        <v>42.26</v>
      </c>
      <c r="Q5886" s="360">
        <v>0</v>
      </c>
      <c r="R5886" s="344">
        <v>49.48</v>
      </c>
    </row>
    <row r="5887" spans="1:18">
      <c r="A5887" s="296">
        <v>5915015</v>
      </c>
      <c r="B5887" s="343" t="s">
        <v>5921</v>
      </c>
      <c r="C5887" s="296" t="s">
        <v>4394</v>
      </c>
      <c r="D5887" s="344">
        <v>19.940000000000001</v>
      </c>
      <c r="E5887" s="360">
        <v>0</v>
      </c>
      <c r="F5887" s="344">
        <v>79.569999999999993</v>
      </c>
      <c r="G5887" s="360">
        <v>0</v>
      </c>
      <c r="H5887" s="344">
        <v>82.73</v>
      </c>
      <c r="I5887" s="360">
        <v>0</v>
      </c>
      <c r="J5887" s="344">
        <v>66.430000000000007</v>
      </c>
      <c r="K5887" s="360">
        <v>0</v>
      </c>
      <c r="L5887" s="344">
        <v>72</v>
      </c>
      <c r="M5887" s="360">
        <v>0</v>
      </c>
      <c r="N5887" s="344">
        <v>80.08</v>
      </c>
      <c r="O5887" s="360">
        <v>0</v>
      </c>
      <c r="P5887" s="344">
        <v>82</v>
      </c>
      <c r="Q5887" s="360">
        <v>0</v>
      </c>
      <c r="R5887" s="344">
        <v>93.76</v>
      </c>
    </row>
    <row r="5888" spans="1:18">
      <c r="A5888" s="296">
        <v>5915373</v>
      </c>
      <c r="B5888" s="343" t="s">
        <v>5922</v>
      </c>
      <c r="C5888" s="296" t="s">
        <v>4394</v>
      </c>
      <c r="D5888" s="344">
        <v>17.600000000000001</v>
      </c>
      <c r="E5888" s="360">
        <v>0</v>
      </c>
      <c r="F5888" s="344">
        <v>69.92</v>
      </c>
      <c r="G5888" s="360">
        <v>0</v>
      </c>
      <c r="H5888" s="344">
        <v>72.13</v>
      </c>
      <c r="I5888" s="360">
        <v>0</v>
      </c>
      <c r="J5888" s="344">
        <v>57.43</v>
      </c>
      <c r="K5888" s="360">
        <v>0</v>
      </c>
      <c r="L5888" s="344">
        <v>61.29</v>
      </c>
      <c r="M5888" s="360">
        <v>0</v>
      </c>
      <c r="N5888" s="344">
        <v>70</v>
      </c>
      <c r="O5888" s="360">
        <v>0</v>
      </c>
      <c r="P5888" s="344">
        <v>71.510000000000005</v>
      </c>
      <c r="Q5888" s="360">
        <v>0</v>
      </c>
      <c r="R5888" s="344">
        <v>82.71</v>
      </c>
    </row>
    <row r="5889" spans="1:18">
      <c r="A5889" s="296">
        <v>5914333</v>
      </c>
      <c r="B5889" s="343" t="s">
        <v>5923</v>
      </c>
      <c r="C5889" s="296" t="s">
        <v>4394</v>
      </c>
      <c r="D5889" s="344">
        <v>32.21</v>
      </c>
      <c r="E5889" s="360">
        <v>0</v>
      </c>
      <c r="F5889" s="344">
        <v>84.62</v>
      </c>
      <c r="G5889" s="360">
        <v>0</v>
      </c>
      <c r="H5889" s="344">
        <v>86.99</v>
      </c>
      <c r="I5889" s="360">
        <v>0</v>
      </c>
      <c r="J5889" s="344">
        <v>69.14</v>
      </c>
      <c r="K5889" s="360">
        <v>0</v>
      </c>
      <c r="L5889" s="344">
        <v>75.099999999999994</v>
      </c>
      <c r="M5889" s="360">
        <v>0</v>
      </c>
      <c r="N5889" s="344">
        <v>83.86</v>
      </c>
      <c r="O5889" s="360">
        <v>0</v>
      </c>
      <c r="P5889" s="344">
        <v>87.43</v>
      </c>
      <c r="Q5889" s="360">
        <v>0</v>
      </c>
      <c r="R5889" s="344">
        <v>100.94</v>
      </c>
    </row>
    <row r="5890" spans="1:18">
      <c r="A5890" s="296">
        <v>5914655</v>
      </c>
      <c r="B5890" s="343" t="s">
        <v>5924</v>
      </c>
      <c r="C5890" s="296" t="s">
        <v>4394</v>
      </c>
      <c r="D5890" s="344">
        <v>32.549999999999997</v>
      </c>
      <c r="E5890" s="360">
        <v>0</v>
      </c>
      <c r="F5890" s="344">
        <v>76.42</v>
      </c>
      <c r="G5890" s="360">
        <v>0</v>
      </c>
      <c r="H5890" s="344">
        <v>77.98</v>
      </c>
      <c r="I5890" s="360">
        <v>0</v>
      </c>
      <c r="J5890" s="344">
        <v>61.48</v>
      </c>
      <c r="K5890" s="360">
        <v>0</v>
      </c>
      <c r="L5890" s="344">
        <v>65.989999999999995</v>
      </c>
      <c r="M5890" s="360">
        <v>0</v>
      </c>
      <c r="N5890" s="344">
        <v>75.290000000000006</v>
      </c>
      <c r="O5890" s="360">
        <v>0</v>
      </c>
      <c r="P5890" s="344">
        <v>78.510000000000005</v>
      </c>
      <c r="Q5890" s="360">
        <v>0</v>
      </c>
      <c r="R5890" s="344">
        <v>91.53</v>
      </c>
    </row>
    <row r="5891" spans="1:18">
      <c r="A5891" s="296">
        <v>5915474</v>
      </c>
      <c r="B5891" s="343" t="s">
        <v>5925</v>
      </c>
      <c r="C5891" s="296" t="s">
        <v>4394</v>
      </c>
      <c r="D5891" s="344">
        <v>31.19</v>
      </c>
      <c r="E5891" s="360">
        <v>0</v>
      </c>
      <c r="F5891" s="344">
        <v>154.94999999999999</v>
      </c>
      <c r="G5891" s="360">
        <v>0</v>
      </c>
      <c r="H5891" s="344">
        <v>161.47999999999999</v>
      </c>
      <c r="I5891" s="360">
        <v>0</v>
      </c>
      <c r="J5891" s="344">
        <v>128.74</v>
      </c>
      <c r="K5891" s="360">
        <v>0</v>
      </c>
      <c r="L5891" s="344">
        <v>137.72</v>
      </c>
      <c r="M5891" s="360">
        <v>0</v>
      </c>
      <c r="N5891" s="344">
        <v>157.25</v>
      </c>
      <c r="O5891" s="360">
        <v>0</v>
      </c>
      <c r="P5891" s="344">
        <v>156.11000000000001</v>
      </c>
      <c r="Q5891" s="360">
        <v>0</v>
      </c>
      <c r="R5891" s="344">
        <v>179.5</v>
      </c>
    </row>
    <row r="5892" spans="1:18">
      <c r="A5892" s="296">
        <v>5914654</v>
      </c>
      <c r="B5892" s="343" t="s">
        <v>5926</v>
      </c>
      <c r="C5892" s="296" t="s">
        <v>4394</v>
      </c>
      <c r="D5892" s="344">
        <v>26.16</v>
      </c>
      <c r="E5892" s="360">
        <v>0</v>
      </c>
      <c r="F5892" s="344">
        <v>143.79</v>
      </c>
      <c r="G5892" s="360">
        <v>0</v>
      </c>
      <c r="H5892" s="344">
        <v>149.22</v>
      </c>
      <c r="I5892" s="360">
        <v>0</v>
      </c>
      <c r="J5892" s="344">
        <v>118.32</v>
      </c>
      <c r="K5892" s="360">
        <v>0</v>
      </c>
      <c r="L5892" s="344">
        <v>125.33</v>
      </c>
      <c r="M5892" s="360">
        <v>0</v>
      </c>
      <c r="N5892" s="344">
        <v>145.57</v>
      </c>
      <c r="O5892" s="360">
        <v>0</v>
      </c>
      <c r="P5892" s="344">
        <v>143.96</v>
      </c>
      <c r="Q5892" s="360">
        <v>0</v>
      </c>
      <c r="R5892" s="344">
        <v>166.7</v>
      </c>
    </row>
    <row r="5893" spans="1:18">
      <c r="A5893" s="296">
        <v>5914686</v>
      </c>
      <c r="B5893" s="343" t="s">
        <v>5927</v>
      </c>
      <c r="C5893" s="296" t="s">
        <v>4394</v>
      </c>
      <c r="D5893" s="344">
        <v>25.32</v>
      </c>
      <c r="E5893" s="360">
        <v>0</v>
      </c>
      <c r="F5893" s="344">
        <v>200.62</v>
      </c>
      <c r="G5893" s="360">
        <v>0</v>
      </c>
      <c r="H5893" s="344">
        <v>208.56</v>
      </c>
      <c r="I5893" s="360">
        <v>0</v>
      </c>
      <c r="J5893" s="344">
        <v>165.66</v>
      </c>
      <c r="K5893" s="360">
        <v>0</v>
      </c>
      <c r="L5893" s="344">
        <v>176.97</v>
      </c>
      <c r="M5893" s="360">
        <v>0</v>
      </c>
      <c r="N5893" s="344">
        <v>203.06</v>
      </c>
      <c r="O5893" s="360">
        <v>0</v>
      </c>
      <c r="P5893" s="344">
        <v>201.59</v>
      </c>
      <c r="Q5893" s="360">
        <v>0</v>
      </c>
      <c r="R5893" s="344">
        <v>232.56</v>
      </c>
    </row>
    <row r="5894" spans="1:18">
      <c r="A5894" s="296">
        <v>5914685</v>
      </c>
      <c r="B5894" s="343" t="s">
        <v>5928</v>
      </c>
      <c r="C5894" s="296" t="s">
        <v>4394</v>
      </c>
      <c r="D5894" s="344">
        <v>25.75</v>
      </c>
      <c r="E5894" s="360">
        <v>0</v>
      </c>
      <c r="F5894" s="344">
        <v>186.49</v>
      </c>
      <c r="G5894" s="360">
        <v>0</v>
      </c>
      <c r="H5894" s="344">
        <v>193.03</v>
      </c>
      <c r="I5894" s="360">
        <v>0</v>
      </c>
      <c r="J5894" s="344">
        <v>152.47</v>
      </c>
      <c r="K5894" s="360">
        <v>0</v>
      </c>
      <c r="L5894" s="344">
        <v>161.27000000000001</v>
      </c>
      <c r="M5894" s="360">
        <v>0</v>
      </c>
      <c r="N5894" s="344">
        <v>188.28</v>
      </c>
      <c r="O5894" s="360">
        <v>0</v>
      </c>
      <c r="P5894" s="344">
        <v>186.2</v>
      </c>
      <c r="Q5894" s="360">
        <v>0</v>
      </c>
      <c r="R5894" s="344">
        <v>216.35</v>
      </c>
    </row>
    <row r="5895" spans="1:18">
      <c r="A5895" s="296">
        <v>5914682</v>
      </c>
      <c r="B5895" s="343" t="s">
        <v>5929</v>
      </c>
      <c r="C5895" s="296" t="s">
        <v>4394</v>
      </c>
      <c r="D5895" s="344">
        <v>33.119999999999997</v>
      </c>
      <c r="E5895" s="360">
        <v>0</v>
      </c>
      <c r="F5895" s="344">
        <v>47.97</v>
      </c>
      <c r="G5895" s="360">
        <v>0</v>
      </c>
      <c r="H5895" s="344">
        <v>49.75</v>
      </c>
      <c r="I5895" s="360">
        <v>0</v>
      </c>
      <c r="J5895" s="344">
        <v>39.700000000000003</v>
      </c>
      <c r="K5895" s="360">
        <v>0</v>
      </c>
      <c r="L5895" s="344">
        <v>42.23</v>
      </c>
      <c r="M5895" s="360">
        <v>0</v>
      </c>
      <c r="N5895" s="344">
        <v>48.4</v>
      </c>
      <c r="O5895" s="360">
        <v>0</v>
      </c>
      <c r="P5895" s="344">
        <v>48.74</v>
      </c>
      <c r="Q5895" s="360">
        <v>0</v>
      </c>
      <c r="R5895" s="344">
        <v>56.21</v>
      </c>
    </row>
    <row r="5896" spans="1:18">
      <c r="A5896" s="296">
        <v>5915019</v>
      </c>
      <c r="B5896" s="343" t="s">
        <v>5930</v>
      </c>
      <c r="C5896" s="296" t="s">
        <v>4394</v>
      </c>
      <c r="D5896" s="344">
        <v>13.72</v>
      </c>
      <c r="E5896" s="360">
        <v>0</v>
      </c>
      <c r="F5896" s="344">
        <v>53.3</v>
      </c>
      <c r="G5896" s="360">
        <v>0</v>
      </c>
      <c r="H5896" s="344">
        <v>55.6</v>
      </c>
      <c r="I5896" s="360">
        <v>0</v>
      </c>
      <c r="J5896" s="344">
        <v>44.68</v>
      </c>
      <c r="K5896" s="360">
        <v>0</v>
      </c>
      <c r="L5896" s="344">
        <v>48.15</v>
      </c>
      <c r="M5896" s="360">
        <v>0</v>
      </c>
      <c r="N5896" s="344">
        <v>53.97</v>
      </c>
      <c r="O5896" s="360">
        <v>0</v>
      </c>
      <c r="P5896" s="344">
        <v>54.55</v>
      </c>
      <c r="Q5896" s="360">
        <v>0</v>
      </c>
      <c r="R5896" s="344">
        <v>62.32</v>
      </c>
    </row>
    <row r="5897" spans="1:18">
      <c r="A5897" s="296">
        <v>5914683</v>
      </c>
      <c r="B5897" s="343" t="s">
        <v>5931</v>
      </c>
      <c r="C5897" s="296" t="s">
        <v>4394</v>
      </c>
      <c r="D5897" s="344">
        <v>37.630000000000003</v>
      </c>
      <c r="E5897" s="360"/>
      <c r="F5897" s="344">
        <v>0</v>
      </c>
      <c r="G5897" s="360"/>
      <c r="H5897" s="344">
        <v>0</v>
      </c>
      <c r="I5897" s="360"/>
      <c r="J5897" s="344">
        <v>0</v>
      </c>
      <c r="K5897" s="360"/>
      <c r="L5897" s="344">
        <v>0</v>
      </c>
      <c r="M5897" s="360"/>
      <c r="N5897" s="344">
        <v>0</v>
      </c>
      <c r="O5897" s="360"/>
      <c r="P5897" s="344">
        <v>0</v>
      </c>
      <c r="Q5897" s="360"/>
      <c r="R5897" s="344">
        <v>0</v>
      </c>
    </row>
    <row r="5898" spans="1:18">
      <c r="A5898" s="296">
        <v>5915020</v>
      </c>
      <c r="B5898" s="343" t="s">
        <v>5932</v>
      </c>
      <c r="C5898" s="296" t="s">
        <v>4394</v>
      </c>
      <c r="D5898" s="344">
        <v>15.77</v>
      </c>
      <c r="E5898" s="360"/>
      <c r="F5898" s="344">
        <v>0</v>
      </c>
      <c r="G5898" s="360"/>
      <c r="H5898" s="344">
        <v>0</v>
      </c>
      <c r="I5898" s="360"/>
      <c r="J5898" s="344">
        <v>0</v>
      </c>
      <c r="K5898" s="360"/>
      <c r="L5898" s="344">
        <v>0</v>
      </c>
      <c r="M5898" s="360"/>
      <c r="N5898" s="344">
        <v>0</v>
      </c>
      <c r="O5898" s="360"/>
      <c r="P5898" s="344">
        <v>0</v>
      </c>
      <c r="Q5898" s="360"/>
      <c r="R5898" s="344">
        <v>0</v>
      </c>
    </row>
    <row r="5899" spans="1:18">
      <c r="A5899" s="296">
        <v>5914684</v>
      </c>
      <c r="B5899" s="343" t="s">
        <v>5933</v>
      </c>
      <c r="C5899" s="296" t="s">
        <v>4394</v>
      </c>
      <c r="D5899" s="344">
        <v>28.7</v>
      </c>
      <c r="E5899" s="360"/>
      <c r="F5899" s="344">
        <v>0</v>
      </c>
      <c r="G5899" s="360"/>
      <c r="H5899" s="344">
        <v>0</v>
      </c>
      <c r="I5899" s="360"/>
      <c r="J5899" s="344">
        <v>0</v>
      </c>
      <c r="K5899" s="360"/>
      <c r="L5899" s="344">
        <v>0</v>
      </c>
      <c r="M5899" s="360"/>
      <c r="N5899" s="344">
        <v>0</v>
      </c>
      <c r="O5899" s="360"/>
      <c r="P5899" s="344">
        <v>0</v>
      </c>
      <c r="Q5899" s="360"/>
      <c r="R5899" s="344">
        <v>0</v>
      </c>
    </row>
    <row r="5900" spans="1:18">
      <c r="A5900" s="296">
        <v>5915021</v>
      </c>
      <c r="B5900" s="343" t="s">
        <v>5934</v>
      </c>
      <c r="C5900" s="296" t="s">
        <v>4394</v>
      </c>
      <c r="D5900" s="344">
        <v>11.89</v>
      </c>
      <c r="E5900" s="360"/>
      <c r="F5900" s="344">
        <v>0</v>
      </c>
      <c r="G5900" s="360"/>
      <c r="H5900" s="344">
        <v>0</v>
      </c>
      <c r="I5900" s="360"/>
      <c r="J5900" s="344">
        <v>0</v>
      </c>
      <c r="K5900" s="360"/>
      <c r="L5900" s="344">
        <v>0</v>
      </c>
      <c r="M5900" s="360"/>
      <c r="N5900" s="344">
        <v>0</v>
      </c>
      <c r="O5900" s="360"/>
      <c r="P5900" s="344">
        <v>0</v>
      </c>
      <c r="Q5900" s="360"/>
      <c r="R5900" s="344">
        <v>0</v>
      </c>
    </row>
    <row r="5901" spans="1:18">
      <c r="A5901" s="296">
        <v>5914675</v>
      </c>
      <c r="B5901" s="343" t="s">
        <v>5935</v>
      </c>
      <c r="C5901" s="296" t="s">
        <v>4394</v>
      </c>
      <c r="D5901" s="344">
        <v>3.05</v>
      </c>
      <c r="E5901" s="360"/>
      <c r="F5901" s="344">
        <v>0</v>
      </c>
      <c r="G5901" s="360"/>
      <c r="H5901" s="344">
        <v>0</v>
      </c>
      <c r="I5901" s="360"/>
      <c r="J5901" s="344">
        <v>0</v>
      </c>
      <c r="K5901" s="360"/>
      <c r="L5901" s="344">
        <v>0</v>
      </c>
      <c r="M5901" s="360"/>
      <c r="N5901" s="344">
        <v>0</v>
      </c>
      <c r="O5901" s="360"/>
      <c r="P5901" s="344">
        <v>0</v>
      </c>
      <c r="Q5901" s="360"/>
      <c r="R5901" s="344">
        <v>0</v>
      </c>
    </row>
    <row r="5902" spans="1:18">
      <c r="A5902" s="296">
        <v>5915433</v>
      </c>
      <c r="B5902" s="343" t="s">
        <v>5936</v>
      </c>
      <c r="C5902" s="296" t="s">
        <v>4394</v>
      </c>
      <c r="D5902" s="344">
        <v>34.78</v>
      </c>
      <c r="E5902" s="360"/>
      <c r="F5902" s="344">
        <v>0</v>
      </c>
      <c r="G5902" s="360"/>
      <c r="H5902" s="344">
        <v>0</v>
      </c>
      <c r="I5902" s="360"/>
      <c r="J5902" s="344">
        <v>0</v>
      </c>
      <c r="K5902" s="360"/>
      <c r="L5902" s="344">
        <v>0</v>
      </c>
      <c r="M5902" s="360"/>
      <c r="N5902" s="344">
        <v>0</v>
      </c>
      <c r="O5902" s="360"/>
      <c r="P5902" s="344">
        <v>0</v>
      </c>
      <c r="Q5902" s="360"/>
      <c r="R5902" s="344">
        <v>0</v>
      </c>
    </row>
    <row r="5903" spans="1:18">
      <c r="A5903" s="296">
        <v>5914304</v>
      </c>
      <c r="B5903" s="343" t="s">
        <v>5937</v>
      </c>
      <c r="C5903" s="296" t="s">
        <v>4394</v>
      </c>
      <c r="D5903" s="344">
        <v>3.51</v>
      </c>
      <c r="E5903" s="360"/>
      <c r="F5903" s="344">
        <v>0</v>
      </c>
      <c r="G5903" s="360"/>
      <c r="H5903" s="344">
        <v>0</v>
      </c>
      <c r="I5903" s="360"/>
      <c r="J5903" s="344">
        <v>0</v>
      </c>
      <c r="K5903" s="360"/>
      <c r="L5903" s="344">
        <v>0</v>
      </c>
      <c r="M5903" s="360"/>
      <c r="N5903" s="344">
        <v>0</v>
      </c>
      <c r="O5903" s="360"/>
      <c r="P5903" s="344">
        <v>0</v>
      </c>
      <c r="Q5903" s="360"/>
      <c r="R5903" s="344">
        <v>0</v>
      </c>
    </row>
    <row r="5904" spans="1:18">
      <c r="A5904" s="296">
        <v>5914305</v>
      </c>
      <c r="B5904" s="343" t="s">
        <v>5938</v>
      </c>
      <c r="C5904" s="296" t="s">
        <v>4394</v>
      </c>
      <c r="D5904" s="344">
        <v>3.43</v>
      </c>
      <c r="E5904" s="360"/>
      <c r="F5904" s="344">
        <v>0</v>
      </c>
      <c r="G5904" s="360"/>
      <c r="H5904" s="344">
        <v>0</v>
      </c>
      <c r="I5904" s="360"/>
      <c r="J5904" s="344">
        <v>0</v>
      </c>
      <c r="K5904" s="360"/>
      <c r="L5904" s="344">
        <v>0</v>
      </c>
      <c r="M5904" s="360"/>
      <c r="N5904" s="344">
        <v>0</v>
      </c>
      <c r="O5904" s="360"/>
      <c r="P5904" s="344">
        <v>0</v>
      </c>
      <c r="Q5904" s="360"/>
      <c r="R5904" s="344">
        <v>0</v>
      </c>
    </row>
    <row r="5905" spans="1:18">
      <c r="A5905" s="296">
        <v>5915440</v>
      </c>
      <c r="B5905" s="343" t="s">
        <v>5939</v>
      </c>
      <c r="C5905" s="296" t="s">
        <v>4394</v>
      </c>
      <c r="D5905" s="344">
        <v>3.07</v>
      </c>
      <c r="E5905" s="360"/>
      <c r="F5905" s="344">
        <v>0</v>
      </c>
      <c r="G5905" s="360"/>
      <c r="H5905" s="344">
        <v>0</v>
      </c>
      <c r="I5905" s="360"/>
      <c r="J5905" s="344">
        <v>0</v>
      </c>
      <c r="K5905" s="360"/>
      <c r="L5905" s="344">
        <v>0</v>
      </c>
      <c r="M5905" s="360"/>
      <c r="N5905" s="344">
        <v>0</v>
      </c>
      <c r="O5905" s="360"/>
      <c r="P5905" s="344">
        <v>0</v>
      </c>
      <c r="Q5905" s="360"/>
      <c r="R5905" s="344">
        <v>0</v>
      </c>
    </row>
    <row r="5906" spans="1:18">
      <c r="A5906" s="296">
        <v>5914306</v>
      </c>
      <c r="B5906" s="343" t="s">
        <v>5940</v>
      </c>
      <c r="C5906" s="296" t="s">
        <v>4394</v>
      </c>
      <c r="D5906" s="344">
        <v>2.86</v>
      </c>
      <c r="E5906" s="360">
        <v>0</v>
      </c>
      <c r="F5906" s="344">
        <v>809.4</v>
      </c>
      <c r="G5906" s="360">
        <v>0</v>
      </c>
      <c r="H5906" s="344">
        <v>1060.06</v>
      </c>
      <c r="I5906" s="360">
        <v>2.3599999999999999E-2</v>
      </c>
      <c r="J5906" s="344">
        <v>1151.71</v>
      </c>
      <c r="K5906" s="360">
        <v>0</v>
      </c>
      <c r="L5906" s="344">
        <v>692.04</v>
      </c>
      <c r="M5906" s="360">
        <v>0</v>
      </c>
      <c r="N5906" s="344">
        <v>844.62</v>
      </c>
      <c r="O5906" s="360">
        <v>0</v>
      </c>
      <c r="P5906" s="344">
        <v>727.45</v>
      </c>
      <c r="Q5906" s="360">
        <v>0</v>
      </c>
      <c r="R5906" s="344">
        <v>560.02</v>
      </c>
    </row>
    <row r="5907" spans="1:18">
      <c r="A5907" s="296">
        <v>5914307</v>
      </c>
      <c r="B5907" s="343" t="s">
        <v>5941</v>
      </c>
      <c r="C5907" s="296" t="s">
        <v>4394</v>
      </c>
      <c r="D5907" s="344">
        <v>2.71</v>
      </c>
      <c r="E5907" s="360">
        <v>0</v>
      </c>
      <c r="F5907" s="344">
        <v>935.12</v>
      </c>
      <c r="G5907" s="360">
        <v>0</v>
      </c>
      <c r="H5907" s="344">
        <v>1026.9100000000001</v>
      </c>
      <c r="I5907" s="360">
        <v>2.4400000000000002E-2</v>
      </c>
      <c r="J5907" s="344">
        <v>1009.64</v>
      </c>
      <c r="K5907" s="360">
        <v>0</v>
      </c>
      <c r="L5907" s="344">
        <v>574.36</v>
      </c>
      <c r="M5907" s="360">
        <v>0</v>
      </c>
      <c r="N5907" s="344">
        <v>645.36</v>
      </c>
      <c r="O5907" s="360">
        <v>0</v>
      </c>
      <c r="P5907" s="344">
        <v>684.87</v>
      </c>
      <c r="Q5907" s="360">
        <v>0</v>
      </c>
      <c r="R5907" s="344">
        <v>446.93</v>
      </c>
    </row>
    <row r="5908" spans="1:18">
      <c r="A5908" s="296">
        <v>5914308</v>
      </c>
      <c r="B5908" s="343" t="s">
        <v>5942</v>
      </c>
      <c r="C5908" s="296" t="s">
        <v>4394</v>
      </c>
      <c r="D5908" s="344">
        <v>2.62</v>
      </c>
      <c r="E5908" s="360">
        <v>0.63619999999999999</v>
      </c>
      <c r="F5908" s="344">
        <v>324.06</v>
      </c>
      <c r="G5908" s="360">
        <v>0.67249999999999999</v>
      </c>
      <c r="H5908" s="344">
        <v>352.79</v>
      </c>
      <c r="I5908" s="360">
        <v>0.68859999999999999</v>
      </c>
      <c r="J5908" s="344">
        <v>337.22</v>
      </c>
      <c r="K5908" s="360">
        <v>0.64629999999999999</v>
      </c>
      <c r="L5908" s="344">
        <v>348.47</v>
      </c>
      <c r="M5908" s="360">
        <v>0.62539999999999996</v>
      </c>
      <c r="N5908" s="344">
        <v>340.87</v>
      </c>
      <c r="O5908" s="360">
        <v>0.63929999999999998</v>
      </c>
      <c r="P5908" s="344">
        <v>332.9</v>
      </c>
      <c r="Q5908" s="360">
        <v>0.65459999999999996</v>
      </c>
      <c r="R5908" s="344">
        <v>348.78</v>
      </c>
    </row>
    <row r="5909" spans="1:18">
      <c r="A5909" s="296">
        <v>5914309</v>
      </c>
      <c r="B5909" s="343" t="s">
        <v>5943</v>
      </c>
      <c r="C5909" s="296" t="s">
        <v>4394</v>
      </c>
      <c r="D5909" s="344">
        <v>5.8</v>
      </c>
      <c r="E5909" s="360"/>
      <c r="F5909" s="344">
        <v>0</v>
      </c>
      <c r="G5909" s="360"/>
      <c r="H5909" s="344">
        <v>0</v>
      </c>
      <c r="I5909" s="360"/>
      <c r="J5909" s="344">
        <v>0</v>
      </c>
      <c r="K5909" s="360"/>
      <c r="L5909" s="344">
        <v>0</v>
      </c>
      <c r="M5909" s="360"/>
      <c r="N5909" s="344">
        <v>0</v>
      </c>
      <c r="O5909" s="360"/>
      <c r="P5909" s="344">
        <v>0</v>
      </c>
      <c r="Q5909" s="360"/>
      <c r="R5909" s="344">
        <v>0</v>
      </c>
    </row>
    <row r="5910" spans="1:18">
      <c r="A5910" s="296">
        <v>5914310</v>
      </c>
      <c r="B5910" s="343" t="s">
        <v>5944</v>
      </c>
      <c r="C5910" s="296" t="s">
        <v>4394</v>
      </c>
      <c r="D5910" s="344">
        <v>4.8499999999999996</v>
      </c>
      <c r="E5910" s="360"/>
      <c r="F5910" s="344">
        <v>0</v>
      </c>
      <c r="G5910" s="360"/>
      <c r="H5910" s="344">
        <v>0</v>
      </c>
      <c r="I5910" s="360"/>
      <c r="J5910" s="344">
        <v>0</v>
      </c>
      <c r="K5910" s="360"/>
      <c r="L5910" s="344">
        <v>0</v>
      </c>
      <c r="M5910" s="360"/>
      <c r="N5910" s="344">
        <v>0</v>
      </c>
      <c r="O5910" s="360"/>
      <c r="P5910" s="344">
        <v>0</v>
      </c>
      <c r="Q5910" s="360"/>
      <c r="R5910" s="344">
        <v>0</v>
      </c>
    </row>
    <row r="5911" spans="1:18">
      <c r="A5911" s="296">
        <v>5914352</v>
      </c>
      <c r="B5911" s="343" t="s">
        <v>5945</v>
      </c>
      <c r="C5911" s="296" t="s">
        <v>4394</v>
      </c>
      <c r="D5911" s="344">
        <v>4.32</v>
      </c>
      <c r="E5911" s="360">
        <v>1.7899999999999999E-2</v>
      </c>
      <c r="F5911" s="344">
        <v>492.63</v>
      </c>
      <c r="G5911" s="360">
        <v>2.6200000000000001E-2</v>
      </c>
      <c r="H5911" s="344">
        <v>675.11</v>
      </c>
      <c r="I5911" s="360">
        <v>2.7199999999999998E-2</v>
      </c>
      <c r="J5911" s="344">
        <v>649.02</v>
      </c>
      <c r="K5911" s="360">
        <v>1.9900000000000001E-2</v>
      </c>
      <c r="L5911" s="344">
        <v>502.16</v>
      </c>
      <c r="M5911" s="360">
        <v>0</v>
      </c>
      <c r="N5911" s="344">
        <v>554.77</v>
      </c>
      <c r="O5911" s="360">
        <v>0.84570000000000001</v>
      </c>
      <c r="P5911" s="344">
        <v>380.48</v>
      </c>
      <c r="Q5911" s="360">
        <v>3.39E-2</v>
      </c>
      <c r="R5911" s="344">
        <v>586.38</v>
      </c>
    </row>
    <row r="5912" spans="1:18">
      <c r="A5912" s="296">
        <v>5914311</v>
      </c>
      <c r="B5912" s="343" t="s">
        <v>5946</v>
      </c>
      <c r="C5912" s="296" t="s">
        <v>4394</v>
      </c>
      <c r="D5912" s="344">
        <v>3.98</v>
      </c>
      <c r="E5912" s="360"/>
      <c r="F5912" s="344">
        <v>0</v>
      </c>
      <c r="G5912" s="360"/>
      <c r="H5912" s="344">
        <v>0</v>
      </c>
      <c r="I5912" s="360"/>
      <c r="J5912" s="344">
        <v>0</v>
      </c>
      <c r="K5912" s="360"/>
      <c r="L5912" s="344">
        <v>0</v>
      </c>
      <c r="M5912" s="360"/>
      <c r="N5912" s="344">
        <v>0</v>
      </c>
      <c r="O5912" s="360"/>
      <c r="P5912" s="344">
        <v>0</v>
      </c>
      <c r="Q5912" s="360"/>
      <c r="R5912" s="344">
        <v>0</v>
      </c>
    </row>
    <row r="5913" spans="1:18">
      <c r="A5913" s="296">
        <v>5914312</v>
      </c>
      <c r="B5913" s="343" t="s">
        <v>5947</v>
      </c>
      <c r="C5913" s="296" t="s">
        <v>4394</v>
      </c>
      <c r="D5913" s="344">
        <v>3.76</v>
      </c>
      <c r="E5913" s="360"/>
      <c r="F5913" s="344">
        <v>0</v>
      </c>
      <c r="G5913" s="360"/>
      <c r="H5913" s="344">
        <v>0</v>
      </c>
      <c r="I5913" s="360"/>
      <c r="J5913" s="344">
        <v>0</v>
      </c>
      <c r="K5913" s="360"/>
      <c r="L5913" s="344">
        <v>0</v>
      </c>
      <c r="M5913" s="360"/>
      <c r="N5913" s="344">
        <v>0</v>
      </c>
      <c r="O5913" s="360"/>
      <c r="P5913" s="344">
        <v>0</v>
      </c>
      <c r="Q5913" s="360"/>
      <c r="R5913" s="344">
        <v>0</v>
      </c>
    </row>
    <row r="5914" spans="1:18">
      <c r="A5914" s="296">
        <v>5914313</v>
      </c>
      <c r="B5914" s="343" t="s">
        <v>5948</v>
      </c>
      <c r="C5914" s="296" t="s">
        <v>4394</v>
      </c>
      <c r="D5914" s="344">
        <v>3.6</v>
      </c>
      <c r="E5914" s="360"/>
      <c r="F5914" s="344">
        <v>0</v>
      </c>
      <c r="G5914" s="360"/>
      <c r="H5914" s="344">
        <v>0</v>
      </c>
      <c r="I5914" s="360"/>
      <c r="J5914" s="344">
        <v>0</v>
      </c>
      <c r="K5914" s="360"/>
      <c r="L5914" s="344">
        <v>0</v>
      </c>
      <c r="M5914" s="360"/>
      <c r="N5914" s="344">
        <v>0</v>
      </c>
      <c r="O5914" s="360"/>
      <c r="P5914" s="344">
        <v>0</v>
      </c>
      <c r="Q5914" s="360"/>
      <c r="R5914" s="344">
        <v>0</v>
      </c>
    </row>
    <row r="5915" spans="1:18">
      <c r="A5915" s="296">
        <v>5914339</v>
      </c>
      <c r="B5915" s="343" t="s">
        <v>5949</v>
      </c>
      <c r="C5915" s="296" t="s">
        <v>4394</v>
      </c>
      <c r="D5915" s="344">
        <v>9.41</v>
      </c>
      <c r="E5915" s="360"/>
      <c r="F5915" s="344">
        <v>0</v>
      </c>
      <c r="G5915" s="360"/>
      <c r="H5915" s="344">
        <v>0</v>
      </c>
      <c r="I5915" s="360"/>
      <c r="J5915" s="344">
        <v>0</v>
      </c>
      <c r="K5915" s="360"/>
      <c r="L5915" s="344">
        <v>0</v>
      </c>
      <c r="M5915" s="360"/>
      <c r="N5915" s="344">
        <v>0</v>
      </c>
      <c r="O5915" s="360"/>
      <c r="P5915" s="344">
        <v>0</v>
      </c>
      <c r="Q5915" s="360"/>
      <c r="R5915" s="344">
        <v>0</v>
      </c>
    </row>
    <row r="5916" spans="1:18">
      <c r="A5916" s="296">
        <v>5914650</v>
      </c>
      <c r="B5916" s="343" t="s">
        <v>5950</v>
      </c>
      <c r="C5916" s="296" t="s">
        <v>4394</v>
      </c>
      <c r="D5916" s="344">
        <v>11.07</v>
      </c>
      <c r="E5916" s="360"/>
      <c r="F5916" s="344">
        <v>0</v>
      </c>
      <c r="G5916" s="360"/>
      <c r="H5916" s="344">
        <v>0</v>
      </c>
      <c r="I5916" s="360"/>
      <c r="J5916" s="344">
        <v>0</v>
      </c>
      <c r="K5916" s="360"/>
      <c r="L5916" s="344">
        <v>0</v>
      </c>
      <c r="M5916" s="360"/>
      <c r="N5916" s="344">
        <v>0</v>
      </c>
      <c r="O5916" s="360"/>
      <c r="P5916" s="344">
        <v>0</v>
      </c>
      <c r="Q5916" s="360"/>
      <c r="R5916" s="344">
        <v>0</v>
      </c>
    </row>
    <row r="5917" spans="1:18">
      <c r="A5917" s="296">
        <v>5914358</v>
      </c>
      <c r="B5917" s="343" t="s">
        <v>5951</v>
      </c>
      <c r="C5917" s="296" t="s">
        <v>4394</v>
      </c>
      <c r="D5917" s="344">
        <v>8.8699999999999992</v>
      </c>
      <c r="E5917" s="360"/>
      <c r="F5917" s="344">
        <v>0</v>
      </c>
      <c r="G5917" s="360"/>
      <c r="H5917" s="344">
        <v>0</v>
      </c>
      <c r="I5917" s="360"/>
      <c r="J5917" s="344">
        <v>0</v>
      </c>
      <c r="K5917" s="360"/>
      <c r="L5917" s="344">
        <v>0</v>
      </c>
      <c r="M5917" s="360"/>
      <c r="N5917" s="344">
        <v>0</v>
      </c>
      <c r="O5917" s="360"/>
      <c r="P5917" s="344">
        <v>0</v>
      </c>
      <c r="Q5917" s="360"/>
      <c r="R5917" s="344">
        <v>0</v>
      </c>
    </row>
    <row r="5918" spans="1:18">
      <c r="A5918" s="296">
        <v>5915421</v>
      </c>
      <c r="B5918" s="343" t="s">
        <v>5952</v>
      </c>
      <c r="C5918" s="296" t="s">
        <v>4394</v>
      </c>
      <c r="D5918" s="344">
        <v>25.45</v>
      </c>
      <c r="E5918" s="360"/>
      <c r="F5918" s="344">
        <v>0</v>
      </c>
      <c r="G5918" s="360"/>
      <c r="H5918" s="344">
        <v>0</v>
      </c>
      <c r="I5918" s="360"/>
      <c r="J5918" s="344">
        <v>0</v>
      </c>
      <c r="K5918" s="360"/>
      <c r="L5918" s="344">
        <v>0</v>
      </c>
      <c r="M5918" s="360"/>
      <c r="N5918" s="344">
        <v>0</v>
      </c>
      <c r="O5918" s="360"/>
      <c r="P5918" s="344">
        <v>0</v>
      </c>
      <c r="Q5918" s="360"/>
      <c r="R5918" s="344">
        <v>0</v>
      </c>
    </row>
    <row r="5919" spans="1:18">
      <c r="A5919" s="296">
        <v>5914649</v>
      </c>
      <c r="B5919" s="343" t="s">
        <v>5953</v>
      </c>
      <c r="C5919" s="296" t="s">
        <v>4394</v>
      </c>
      <c r="D5919" s="344">
        <v>7.66</v>
      </c>
      <c r="E5919" s="360"/>
      <c r="F5919" s="344">
        <v>0</v>
      </c>
      <c r="G5919" s="360"/>
      <c r="H5919" s="344">
        <v>0</v>
      </c>
      <c r="I5919" s="360"/>
      <c r="J5919" s="344">
        <v>0</v>
      </c>
      <c r="K5919" s="360"/>
      <c r="L5919" s="344">
        <v>0</v>
      </c>
      <c r="M5919" s="360"/>
      <c r="N5919" s="344">
        <v>0</v>
      </c>
      <c r="O5919" s="360"/>
      <c r="P5919" s="344">
        <v>0</v>
      </c>
      <c r="Q5919" s="360"/>
      <c r="R5919" s="344">
        <v>0</v>
      </c>
    </row>
    <row r="5920" spans="1:18">
      <c r="A5920" s="296">
        <v>5914643</v>
      </c>
      <c r="B5920" s="343" t="s">
        <v>5954</v>
      </c>
      <c r="C5920" s="296" t="s">
        <v>4394</v>
      </c>
      <c r="D5920" s="344">
        <v>5.37</v>
      </c>
      <c r="E5920" s="360"/>
      <c r="F5920" s="344">
        <v>0</v>
      </c>
      <c r="G5920" s="360"/>
      <c r="H5920" s="344">
        <v>0</v>
      </c>
      <c r="I5920" s="360"/>
      <c r="J5920" s="344">
        <v>0</v>
      </c>
      <c r="K5920" s="360"/>
      <c r="L5920" s="344">
        <v>0</v>
      </c>
      <c r="M5920" s="360"/>
      <c r="N5920" s="344">
        <v>0</v>
      </c>
      <c r="O5920" s="360"/>
      <c r="P5920" s="344">
        <v>0</v>
      </c>
      <c r="Q5920" s="360"/>
      <c r="R5920" s="344">
        <v>0</v>
      </c>
    </row>
    <row r="5921" spans="1:18">
      <c r="A5921" s="296">
        <v>5914328</v>
      </c>
      <c r="B5921" s="343" t="s">
        <v>5955</v>
      </c>
      <c r="C5921" s="296" t="s">
        <v>4394</v>
      </c>
      <c r="D5921" s="344">
        <v>26.62</v>
      </c>
      <c r="E5921" s="360">
        <v>0</v>
      </c>
      <c r="F5921" s="344">
        <v>818.47</v>
      </c>
      <c r="G5921" s="360">
        <v>0</v>
      </c>
      <c r="H5921" s="344">
        <v>1101.51</v>
      </c>
      <c r="I5921" s="360">
        <v>2.0000000000000001E-4</v>
      </c>
      <c r="J5921" s="344">
        <v>1171.5899999999999</v>
      </c>
      <c r="K5921" s="360">
        <v>0</v>
      </c>
      <c r="L5921" s="344">
        <v>752.12</v>
      </c>
      <c r="M5921" s="360">
        <v>0</v>
      </c>
      <c r="N5921" s="344">
        <v>879.55</v>
      </c>
      <c r="O5921" s="360">
        <v>0</v>
      </c>
      <c r="P5921" s="344">
        <v>764.44</v>
      </c>
      <c r="Q5921" s="360">
        <v>0</v>
      </c>
      <c r="R5921" s="344">
        <v>631.80999999999995</v>
      </c>
    </row>
    <row r="5922" spans="1:18">
      <c r="A5922" s="296">
        <v>5914610</v>
      </c>
      <c r="B5922" s="343" t="s">
        <v>5956</v>
      </c>
      <c r="C5922" s="296" t="s">
        <v>4394</v>
      </c>
      <c r="D5922" s="344">
        <v>26.31</v>
      </c>
      <c r="E5922" s="360">
        <v>0</v>
      </c>
      <c r="F5922" s="344">
        <v>938.21</v>
      </c>
      <c r="G5922" s="360">
        <v>0</v>
      </c>
      <c r="H5922" s="344">
        <v>1069.94</v>
      </c>
      <c r="I5922" s="360">
        <v>2.9999999999999997E-4</v>
      </c>
      <c r="J5922" s="344">
        <v>1036.29</v>
      </c>
      <c r="K5922" s="360">
        <v>0</v>
      </c>
      <c r="L5922" s="344">
        <v>640.04999999999995</v>
      </c>
      <c r="M5922" s="360">
        <v>0</v>
      </c>
      <c r="N5922" s="344">
        <v>689.78</v>
      </c>
      <c r="O5922" s="360">
        <v>0</v>
      </c>
      <c r="P5922" s="344">
        <v>723.89</v>
      </c>
      <c r="Q5922" s="360">
        <v>0</v>
      </c>
      <c r="R5922" s="344">
        <v>524.1</v>
      </c>
    </row>
    <row r="5923" spans="1:18">
      <c r="A5923" s="296">
        <v>5915408</v>
      </c>
      <c r="B5923" s="343" t="s">
        <v>5957</v>
      </c>
      <c r="C5923" s="296" t="s">
        <v>4394</v>
      </c>
      <c r="D5923" s="344">
        <v>5.54</v>
      </c>
      <c r="E5923" s="360">
        <v>0.53420000000000001</v>
      </c>
      <c r="F5923" s="344">
        <v>349.68</v>
      </c>
      <c r="G5923" s="360">
        <v>0.59360000000000002</v>
      </c>
      <c r="H5923" s="344">
        <v>418.19</v>
      </c>
      <c r="I5923" s="360">
        <v>0.49690000000000001</v>
      </c>
      <c r="J5923" s="344">
        <v>387.57</v>
      </c>
      <c r="K5923" s="360">
        <v>0.53549999999999998</v>
      </c>
      <c r="L5923" s="344">
        <v>415.29</v>
      </c>
      <c r="M5923" s="360">
        <v>0.49980000000000002</v>
      </c>
      <c r="N5923" s="344">
        <v>391.3</v>
      </c>
      <c r="O5923" s="360">
        <v>0.53039999999999998</v>
      </c>
      <c r="P5923" s="344">
        <v>380.67</v>
      </c>
      <c r="Q5923" s="360">
        <v>0.54520000000000002</v>
      </c>
      <c r="R5923" s="344">
        <v>420.72</v>
      </c>
    </row>
    <row r="5924" spans="1:18">
      <c r="A5924" s="296">
        <v>5915306</v>
      </c>
      <c r="B5924" s="343" t="s">
        <v>5958</v>
      </c>
      <c r="C5924" s="296" t="s">
        <v>26</v>
      </c>
      <c r="D5924" s="344">
        <v>38.25</v>
      </c>
      <c r="E5924" s="360">
        <v>0</v>
      </c>
      <c r="F5924" s="344">
        <v>2348.83</v>
      </c>
      <c r="G5924" s="360">
        <v>0</v>
      </c>
      <c r="H5924" s="344">
        <v>2191.06</v>
      </c>
      <c r="I5924" s="360">
        <v>0</v>
      </c>
      <c r="J5924" s="344">
        <v>2825.3</v>
      </c>
      <c r="K5924" s="360">
        <v>0.46060000000000001</v>
      </c>
      <c r="L5924" s="344">
        <v>2363.84</v>
      </c>
      <c r="M5924" s="360">
        <v>0</v>
      </c>
      <c r="N5924" s="344">
        <v>2277.4299999999998</v>
      </c>
      <c r="O5924" s="360">
        <v>0</v>
      </c>
      <c r="P5924" s="344">
        <v>1788.89</v>
      </c>
      <c r="Q5924" s="360">
        <v>0</v>
      </c>
      <c r="R5924" s="344">
        <v>1968.81</v>
      </c>
    </row>
    <row r="5925" spans="1:18">
      <c r="A5925" s="296">
        <v>5914708</v>
      </c>
      <c r="B5925" s="343" t="s">
        <v>5959</v>
      </c>
      <c r="C5925" s="296" t="s">
        <v>4394</v>
      </c>
      <c r="D5925" s="344">
        <v>42.26</v>
      </c>
      <c r="E5925" s="360">
        <v>1.6000000000000001E-3</v>
      </c>
      <c r="F5925" s="344">
        <v>1893.55</v>
      </c>
      <c r="G5925" s="360">
        <v>0</v>
      </c>
      <c r="H5925" s="344">
        <v>1710.73</v>
      </c>
      <c r="I5925" s="360">
        <v>1.6999999999999999E-3</v>
      </c>
      <c r="J5925" s="344">
        <v>2160.7600000000002</v>
      </c>
      <c r="K5925" s="360">
        <v>0.59040000000000004</v>
      </c>
      <c r="L5925" s="344">
        <v>1885.21</v>
      </c>
      <c r="M5925" s="360">
        <v>0</v>
      </c>
      <c r="N5925" s="344">
        <v>1839.44</v>
      </c>
      <c r="O5925" s="360">
        <v>0</v>
      </c>
      <c r="P5925" s="344">
        <v>1389.27</v>
      </c>
      <c r="Q5925" s="360">
        <v>2.0999999999999999E-3</v>
      </c>
      <c r="R5925" s="344">
        <v>1596.1</v>
      </c>
    </row>
    <row r="5926" spans="1:18">
      <c r="A5926" s="296">
        <v>5914687</v>
      </c>
      <c r="B5926" s="343" t="s">
        <v>5960</v>
      </c>
      <c r="C5926" s="296" t="s">
        <v>4394</v>
      </c>
      <c r="D5926" s="344">
        <v>42.7</v>
      </c>
      <c r="E5926" s="360">
        <v>0.52149999999999996</v>
      </c>
      <c r="F5926" s="344">
        <v>38.590000000000003</v>
      </c>
      <c r="G5926" s="360">
        <v>0.53100000000000003</v>
      </c>
      <c r="H5926" s="344">
        <v>40.4</v>
      </c>
      <c r="I5926" s="360">
        <v>0.50719999999999998</v>
      </c>
      <c r="J5926" s="344">
        <v>37.43</v>
      </c>
      <c r="K5926" s="360">
        <v>0.5474</v>
      </c>
      <c r="L5926" s="344">
        <v>65.13</v>
      </c>
      <c r="M5926" s="360">
        <v>0</v>
      </c>
      <c r="N5926" s="344">
        <v>39.44</v>
      </c>
      <c r="O5926" s="360">
        <v>0.51949999999999996</v>
      </c>
      <c r="P5926" s="344">
        <v>40.24</v>
      </c>
      <c r="Q5926" s="360">
        <v>0.50919999999999999</v>
      </c>
      <c r="R5926" s="344">
        <v>41.28</v>
      </c>
    </row>
    <row r="5927" spans="1:18">
      <c r="A5927" s="296">
        <v>5914709</v>
      </c>
      <c r="B5927" s="343" t="s">
        <v>5961</v>
      </c>
      <c r="C5927" s="296" t="s">
        <v>4394</v>
      </c>
      <c r="D5927" s="344">
        <v>46.39</v>
      </c>
      <c r="E5927" s="360">
        <v>0.50580000000000003</v>
      </c>
      <c r="F5927" s="344">
        <v>43.14</v>
      </c>
      <c r="G5927" s="360">
        <v>0.51529999999999998</v>
      </c>
      <c r="H5927" s="344">
        <v>45.22</v>
      </c>
      <c r="I5927" s="360">
        <v>0.49159999999999998</v>
      </c>
      <c r="J5927" s="344">
        <v>41.81</v>
      </c>
      <c r="K5927" s="360">
        <v>0.53169999999999995</v>
      </c>
      <c r="L5927" s="344">
        <v>72.08</v>
      </c>
      <c r="M5927" s="360">
        <v>0</v>
      </c>
      <c r="N5927" s="344">
        <v>44.13</v>
      </c>
      <c r="O5927" s="360">
        <v>0.50370000000000004</v>
      </c>
      <c r="P5927" s="344">
        <v>45.06</v>
      </c>
      <c r="Q5927" s="360">
        <v>0.49330000000000002</v>
      </c>
      <c r="R5927" s="344">
        <v>46.25</v>
      </c>
    </row>
    <row r="5928" spans="1:18">
      <c r="A5928" s="296">
        <v>5914688</v>
      </c>
      <c r="B5928" s="343" t="s">
        <v>5962</v>
      </c>
      <c r="C5928" s="296" t="s">
        <v>4394</v>
      </c>
      <c r="D5928" s="344">
        <v>46.3</v>
      </c>
      <c r="E5928" s="360">
        <v>0.50280000000000002</v>
      </c>
      <c r="F5928" s="344">
        <v>48.66</v>
      </c>
      <c r="G5928" s="360">
        <v>0.51270000000000004</v>
      </c>
      <c r="H5928" s="344">
        <v>51.04</v>
      </c>
      <c r="I5928" s="360">
        <v>0.48880000000000001</v>
      </c>
      <c r="J5928" s="344">
        <v>47.18</v>
      </c>
      <c r="K5928" s="360">
        <v>0.52880000000000005</v>
      </c>
      <c r="L5928" s="344">
        <v>81.17</v>
      </c>
      <c r="M5928" s="360">
        <v>0</v>
      </c>
      <c r="N5928" s="344">
        <v>49.8</v>
      </c>
      <c r="O5928" s="360">
        <v>0.501</v>
      </c>
      <c r="P5928" s="344">
        <v>50.85</v>
      </c>
      <c r="Q5928" s="360">
        <v>0.49070000000000003</v>
      </c>
      <c r="R5928" s="344">
        <v>52.22</v>
      </c>
    </row>
    <row r="5929" spans="1:18">
      <c r="A5929" s="296">
        <v>5914695</v>
      </c>
      <c r="B5929" s="343" t="s">
        <v>5963</v>
      </c>
      <c r="C5929" s="296" t="s">
        <v>4394</v>
      </c>
      <c r="D5929" s="344">
        <v>33.159999999999997</v>
      </c>
      <c r="E5929" s="360">
        <v>0</v>
      </c>
      <c r="F5929" s="344">
        <v>440.17</v>
      </c>
      <c r="G5929" s="360">
        <v>0</v>
      </c>
      <c r="H5929" s="344">
        <v>459.38</v>
      </c>
      <c r="I5929" s="360">
        <v>0</v>
      </c>
      <c r="J5929" s="344">
        <v>390.51</v>
      </c>
      <c r="K5929" s="360">
        <v>0.82379999999999998</v>
      </c>
      <c r="L5929" s="344">
        <v>436.73</v>
      </c>
      <c r="M5929" s="360">
        <v>0</v>
      </c>
      <c r="N5929" s="344">
        <v>532.29</v>
      </c>
      <c r="O5929" s="360">
        <v>0</v>
      </c>
      <c r="P5929" s="344">
        <v>353.62</v>
      </c>
      <c r="Q5929" s="360">
        <v>0</v>
      </c>
      <c r="R5929" s="344">
        <v>442.22</v>
      </c>
    </row>
    <row r="5930" spans="1:18">
      <c r="A5930" s="296">
        <v>5914689</v>
      </c>
      <c r="B5930" s="343" t="s">
        <v>5964</v>
      </c>
      <c r="C5930" s="296" t="s">
        <v>4394</v>
      </c>
      <c r="D5930" s="344">
        <v>33.5</v>
      </c>
      <c r="E5930" s="360">
        <v>0</v>
      </c>
      <c r="F5930" s="344">
        <v>559.6</v>
      </c>
      <c r="G5930" s="360">
        <v>0</v>
      </c>
      <c r="H5930" s="344">
        <v>584.79</v>
      </c>
      <c r="I5930" s="360">
        <v>0</v>
      </c>
      <c r="J5930" s="344">
        <v>497.98</v>
      </c>
      <c r="K5930" s="360">
        <v>0.81720000000000004</v>
      </c>
      <c r="L5930" s="344">
        <v>555.91</v>
      </c>
      <c r="M5930" s="360">
        <v>0</v>
      </c>
      <c r="N5930" s="344">
        <v>676.42</v>
      </c>
      <c r="O5930" s="360">
        <v>0</v>
      </c>
      <c r="P5930" s="344">
        <v>451.09</v>
      </c>
      <c r="Q5930" s="360">
        <v>0</v>
      </c>
      <c r="R5930" s="344">
        <v>561.79</v>
      </c>
    </row>
    <row r="5931" spans="1:18">
      <c r="A5931" s="296">
        <v>5914696</v>
      </c>
      <c r="B5931" s="343" t="s">
        <v>5965</v>
      </c>
      <c r="C5931" s="296" t="s">
        <v>4394</v>
      </c>
      <c r="D5931" s="344">
        <v>36.4</v>
      </c>
      <c r="E5931" s="360">
        <v>0</v>
      </c>
      <c r="F5931" s="344">
        <v>427.09</v>
      </c>
      <c r="G5931" s="360">
        <v>0</v>
      </c>
      <c r="H5931" s="344">
        <v>457.8</v>
      </c>
      <c r="I5931" s="360">
        <v>0</v>
      </c>
      <c r="J5931" s="344">
        <v>606.63</v>
      </c>
      <c r="K5931" s="360">
        <v>0</v>
      </c>
      <c r="L5931" s="344">
        <v>412.89</v>
      </c>
      <c r="M5931" s="360">
        <v>0</v>
      </c>
      <c r="N5931" s="344">
        <v>457.42</v>
      </c>
      <c r="O5931" s="360">
        <v>0</v>
      </c>
      <c r="P5931" s="344">
        <v>307.73</v>
      </c>
      <c r="Q5931" s="360">
        <v>0</v>
      </c>
      <c r="R5931" s="344">
        <v>374.64</v>
      </c>
    </row>
    <row r="5932" spans="1:18">
      <c r="A5932" s="296">
        <v>5914690</v>
      </c>
      <c r="B5932" s="343" t="s">
        <v>5966</v>
      </c>
      <c r="C5932" s="296" t="s">
        <v>4394</v>
      </c>
      <c r="D5932" s="344">
        <v>36.33</v>
      </c>
      <c r="E5932" s="360">
        <v>0.67549999999999999</v>
      </c>
      <c r="F5932" s="344">
        <v>86.15</v>
      </c>
      <c r="G5932" s="360">
        <v>0.68389999999999995</v>
      </c>
      <c r="H5932" s="344">
        <v>88.87</v>
      </c>
      <c r="I5932" s="360">
        <v>0.66300000000000003</v>
      </c>
      <c r="J5932" s="344">
        <v>84.43</v>
      </c>
      <c r="K5932" s="360">
        <v>0.69789999999999996</v>
      </c>
      <c r="L5932" s="344">
        <v>159.66999999999999</v>
      </c>
      <c r="M5932" s="360">
        <v>0</v>
      </c>
      <c r="N5932" s="344">
        <v>87.44</v>
      </c>
      <c r="O5932" s="360">
        <v>0.67379999999999995</v>
      </c>
      <c r="P5932" s="344">
        <v>88.65</v>
      </c>
      <c r="Q5932" s="360">
        <v>0.66459999999999997</v>
      </c>
      <c r="R5932" s="344">
        <v>90.21</v>
      </c>
    </row>
    <row r="5933" spans="1:18">
      <c r="A5933" s="296">
        <v>5914697</v>
      </c>
      <c r="B5933" s="343" t="s">
        <v>5967</v>
      </c>
      <c r="C5933" s="296" t="s">
        <v>4394</v>
      </c>
      <c r="D5933" s="344">
        <v>27.99</v>
      </c>
      <c r="E5933" s="360">
        <v>0.67910000000000004</v>
      </c>
      <c r="F5933" s="344">
        <v>100.69</v>
      </c>
      <c r="G5933" s="360">
        <v>0.68779999999999997</v>
      </c>
      <c r="H5933" s="344">
        <v>103.84</v>
      </c>
      <c r="I5933" s="360">
        <v>0.66690000000000005</v>
      </c>
      <c r="J5933" s="344">
        <v>98.72</v>
      </c>
      <c r="K5933" s="360">
        <v>0.70150000000000001</v>
      </c>
      <c r="L5933" s="344">
        <v>187.11</v>
      </c>
      <c r="M5933" s="360">
        <v>0</v>
      </c>
      <c r="N5933" s="344">
        <v>102.19</v>
      </c>
      <c r="O5933" s="360">
        <v>0.67769999999999997</v>
      </c>
      <c r="P5933" s="344">
        <v>103.6</v>
      </c>
      <c r="Q5933" s="360">
        <v>0.66839999999999999</v>
      </c>
      <c r="R5933" s="344">
        <v>105.39</v>
      </c>
    </row>
    <row r="5934" spans="1:18">
      <c r="A5934" s="296">
        <v>5914691</v>
      </c>
      <c r="B5934" s="343" t="s">
        <v>5968</v>
      </c>
      <c r="C5934" s="296" t="s">
        <v>4394</v>
      </c>
      <c r="D5934" s="344">
        <v>28.28</v>
      </c>
      <c r="E5934" s="360">
        <v>0.68120000000000003</v>
      </c>
      <c r="F5934" s="344">
        <v>115.18</v>
      </c>
      <c r="G5934" s="360">
        <v>0.69</v>
      </c>
      <c r="H5934" s="344">
        <v>118.76</v>
      </c>
      <c r="I5934" s="360">
        <v>0.66920000000000002</v>
      </c>
      <c r="J5934" s="344">
        <v>112.96</v>
      </c>
      <c r="K5934" s="360">
        <v>0.70350000000000001</v>
      </c>
      <c r="L5934" s="344">
        <v>214.27</v>
      </c>
      <c r="M5934" s="360">
        <v>0</v>
      </c>
      <c r="N5934" s="344">
        <v>116.9</v>
      </c>
      <c r="O5934" s="360">
        <v>0.67979999999999996</v>
      </c>
      <c r="P5934" s="344">
        <v>118.5</v>
      </c>
      <c r="Q5934" s="360">
        <v>0.67059999999999997</v>
      </c>
      <c r="R5934" s="344">
        <v>120.53</v>
      </c>
    </row>
    <row r="5935" spans="1:18">
      <c r="A5935" s="296">
        <v>5914698</v>
      </c>
      <c r="B5935" s="343" t="s">
        <v>5969</v>
      </c>
      <c r="C5935" s="296" t="s">
        <v>4394</v>
      </c>
      <c r="D5935" s="344">
        <v>30.72</v>
      </c>
      <c r="E5935" s="360">
        <v>0.58279999999999998</v>
      </c>
      <c r="F5935" s="344">
        <v>33.85</v>
      </c>
      <c r="G5935" s="360">
        <v>0.59050000000000002</v>
      </c>
      <c r="H5935" s="344">
        <v>35.909999999999997</v>
      </c>
      <c r="I5935" s="360">
        <v>0.56889999999999996</v>
      </c>
      <c r="J5935" s="344">
        <v>32.92</v>
      </c>
      <c r="K5935" s="360">
        <v>0.60719999999999996</v>
      </c>
      <c r="L5935" s="344">
        <v>47.63</v>
      </c>
      <c r="M5935" s="360">
        <v>0</v>
      </c>
      <c r="N5935" s="344">
        <v>34.57</v>
      </c>
      <c r="O5935" s="360">
        <v>0.57820000000000005</v>
      </c>
      <c r="P5935" s="344">
        <v>35.270000000000003</v>
      </c>
      <c r="Q5935" s="360">
        <v>0.56679999999999997</v>
      </c>
      <c r="R5935" s="344">
        <v>33.020000000000003</v>
      </c>
    </row>
    <row r="5936" spans="1:18">
      <c r="A5936" s="296">
        <v>5914692</v>
      </c>
      <c r="B5936" s="343" t="s">
        <v>5970</v>
      </c>
      <c r="C5936" s="296" t="s">
        <v>4394</v>
      </c>
      <c r="D5936" s="344">
        <v>30.67</v>
      </c>
      <c r="E5936" s="360">
        <v>0.52210000000000001</v>
      </c>
      <c r="F5936" s="344">
        <v>50.17</v>
      </c>
      <c r="G5936" s="360">
        <v>0.53120000000000001</v>
      </c>
      <c r="H5936" s="344">
        <v>53.72</v>
      </c>
      <c r="I5936" s="360">
        <v>0.5071</v>
      </c>
      <c r="J5936" s="344">
        <v>48.67</v>
      </c>
      <c r="K5936" s="360">
        <v>0.54759999999999998</v>
      </c>
      <c r="L5936" s="344">
        <v>69.680000000000007</v>
      </c>
      <c r="M5936" s="360">
        <v>0</v>
      </c>
      <c r="N5936" s="344">
        <v>51.42</v>
      </c>
      <c r="O5936" s="360">
        <v>0.51829999999999998</v>
      </c>
      <c r="P5936" s="344">
        <v>52.63</v>
      </c>
      <c r="Q5936" s="360">
        <v>0.50639999999999996</v>
      </c>
      <c r="R5936" s="344">
        <v>50.05</v>
      </c>
    </row>
    <row r="5937" spans="1:18">
      <c r="A5937" s="296">
        <v>5914699</v>
      </c>
      <c r="B5937" s="343" t="s">
        <v>5971</v>
      </c>
      <c r="C5937" s="296" t="s">
        <v>4394</v>
      </c>
      <c r="D5937" s="344">
        <v>31.34</v>
      </c>
      <c r="E5937" s="360">
        <v>0.44440000000000002</v>
      </c>
      <c r="F5937" s="344">
        <v>83.35</v>
      </c>
      <c r="G5937" s="360">
        <v>0.45390000000000003</v>
      </c>
      <c r="H5937" s="344">
        <v>90.25</v>
      </c>
      <c r="I5937" s="360">
        <v>0.42899999999999999</v>
      </c>
      <c r="J5937" s="344">
        <v>80.540000000000006</v>
      </c>
      <c r="K5937" s="360">
        <v>0.46970000000000001</v>
      </c>
      <c r="L5937" s="344">
        <v>113.73</v>
      </c>
      <c r="M5937" s="360">
        <v>0</v>
      </c>
      <c r="N5937" s="344">
        <v>85.79</v>
      </c>
      <c r="O5937" s="360">
        <v>0.441</v>
      </c>
      <c r="P5937" s="344">
        <v>88.17</v>
      </c>
      <c r="Q5937" s="360">
        <v>0.42909999999999998</v>
      </c>
      <c r="R5937" s="344">
        <v>85.51</v>
      </c>
    </row>
    <row r="5938" spans="1:18">
      <c r="A5938" s="296">
        <v>5914693</v>
      </c>
      <c r="B5938" s="343" t="s">
        <v>5972</v>
      </c>
      <c r="C5938" s="296" t="s">
        <v>4394</v>
      </c>
      <c r="D5938" s="344">
        <v>31.66</v>
      </c>
      <c r="E5938" s="360">
        <v>0.66700000000000004</v>
      </c>
      <c r="F5938" s="344">
        <v>56.27</v>
      </c>
      <c r="G5938" s="360">
        <v>0.67230000000000001</v>
      </c>
      <c r="H5938" s="344">
        <v>58.98</v>
      </c>
      <c r="I5938" s="360">
        <v>0.65649999999999997</v>
      </c>
      <c r="J5938" s="344">
        <v>54.93</v>
      </c>
      <c r="K5938" s="360">
        <v>0.68869999999999998</v>
      </c>
      <c r="L5938" s="344">
        <v>80.61</v>
      </c>
      <c r="M5938" s="360">
        <v>0</v>
      </c>
      <c r="N5938" s="344">
        <v>57.19</v>
      </c>
      <c r="O5938" s="360">
        <v>0.66149999999999998</v>
      </c>
      <c r="P5938" s="344">
        <v>58.08</v>
      </c>
      <c r="Q5938" s="360">
        <v>0.65129999999999999</v>
      </c>
      <c r="R5938" s="344">
        <v>53.16</v>
      </c>
    </row>
    <row r="5939" spans="1:18">
      <c r="A5939" s="296">
        <v>5914700</v>
      </c>
      <c r="B5939" s="343" t="s">
        <v>5973</v>
      </c>
      <c r="C5939" s="296" t="s">
        <v>4394</v>
      </c>
      <c r="D5939" s="344">
        <v>34.4</v>
      </c>
      <c r="E5939" s="360">
        <v>0.71970000000000001</v>
      </c>
      <c r="F5939" s="344">
        <v>52.29</v>
      </c>
      <c r="G5939" s="360">
        <v>0.72350000000000003</v>
      </c>
      <c r="H5939" s="344">
        <v>54.38</v>
      </c>
      <c r="I5939" s="360">
        <v>0.71199999999999997</v>
      </c>
      <c r="J5939" s="344">
        <v>51.16</v>
      </c>
      <c r="K5939" s="360">
        <v>0.73939999999999995</v>
      </c>
      <c r="L5939" s="344">
        <v>75.73</v>
      </c>
      <c r="M5939" s="360">
        <v>0</v>
      </c>
      <c r="N5939" s="344">
        <v>52.98</v>
      </c>
      <c r="O5939" s="360">
        <v>0.71399999999999997</v>
      </c>
      <c r="P5939" s="344">
        <v>53.66</v>
      </c>
      <c r="Q5939" s="360">
        <v>0.70499999999999996</v>
      </c>
      <c r="R5939" s="344">
        <v>48.41</v>
      </c>
    </row>
    <row r="5940" spans="1:18">
      <c r="A5940" s="296">
        <v>5914694</v>
      </c>
      <c r="B5940" s="343" t="s">
        <v>5974</v>
      </c>
      <c r="C5940" s="296" t="s">
        <v>4394</v>
      </c>
      <c r="D5940" s="344">
        <v>34.340000000000003</v>
      </c>
      <c r="E5940" s="360">
        <v>0.70469999999999999</v>
      </c>
      <c r="F5940" s="344">
        <v>81.489999999999995</v>
      </c>
      <c r="G5940" s="360">
        <v>0.70950000000000002</v>
      </c>
      <c r="H5940" s="344">
        <v>84.95</v>
      </c>
      <c r="I5940" s="360">
        <v>0.6946</v>
      </c>
      <c r="J5940" s="344">
        <v>79.75</v>
      </c>
      <c r="K5940" s="360">
        <v>0.72499999999999998</v>
      </c>
      <c r="L5940" s="344">
        <v>117.74</v>
      </c>
      <c r="M5940" s="360">
        <v>0</v>
      </c>
      <c r="N5940" s="344">
        <v>82.65</v>
      </c>
      <c r="O5940" s="360">
        <v>0.6996</v>
      </c>
      <c r="P5940" s="344">
        <v>83.78</v>
      </c>
      <c r="Q5940" s="360">
        <v>0.69010000000000005</v>
      </c>
      <c r="R5940" s="344">
        <v>75.97</v>
      </c>
    </row>
    <row r="5941" spans="1:18">
      <c r="A5941" s="296">
        <v>5915441</v>
      </c>
      <c r="B5941" s="343" t="s">
        <v>5975</v>
      </c>
      <c r="C5941" s="296" t="s">
        <v>4394</v>
      </c>
      <c r="D5941" s="344">
        <v>99.68</v>
      </c>
      <c r="E5941" s="360">
        <v>0.7742</v>
      </c>
      <c r="F5941" s="344">
        <v>74.459999999999994</v>
      </c>
      <c r="G5941" s="360">
        <v>0.77649999999999997</v>
      </c>
      <c r="H5941" s="344">
        <v>76.84</v>
      </c>
      <c r="I5941" s="360">
        <v>0.76800000000000002</v>
      </c>
      <c r="J5941" s="344">
        <v>73.099999999999994</v>
      </c>
      <c r="K5941" s="360">
        <v>0.79100000000000004</v>
      </c>
      <c r="L5941" s="344">
        <v>109.16</v>
      </c>
      <c r="M5941" s="360">
        <v>0</v>
      </c>
      <c r="N5941" s="344">
        <v>75.239999999999995</v>
      </c>
      <c r="O5941" s="360">
        <v>0.76849999999999996</v>
      </c>
      <c r="P5941" s="344">
        <v>75.98</v>
      </c>
      <c r="Q5941" s="360">
        <v>0.76100000000000001</v>
      </c>
      <c r="R5941" s="344">
        <v>67.58</v>
      </c>
    </row>
    <row r="5942" spans="1:18">
      <c r="A5942" s="296">
        <v>5901639</v>
      </c>
      <c r="B5942" s="343" t="s">
        <v>5976</v>
      </c>
      <c r="C5942" s="296" t="s">
        <v>5977</v>
      </c>
      <c r="D5942" s="344">
        <v>0.92</v>
      </c>
      <c r="E5942" s="360">
        <v>0.73619999999999997</v>
      </c>
      <c r="F5942" s="344">
        <v>113.99</v>
      </c>
      <c r="G5942" s="360">
        <v>0.7409</v>
      </c>
      <c r="H5942" s="344">
        <v>118.32</v>
      </c>
      <c r="I5942" s="360">
        <v>0.72599999999999998</v>
      </c>
      <c r="J5942" s="344">
        <v>111.85</v>
      </c>
      <c r="K5942" s="360">
        <v>0.75509999999999999</v>
      </c>
      <c r="L5942" s="344">
        <v>166</v>
      </c>
      <c r="M5942" s="360">
        <v>0</v>
      </c>
      <c r="N5942" s="344">
        <v>115.46</v>
      </c>
      <c r="O5942" s="360">
        <v>0.73150000000000004</v>
      </c>
      <c r="P5942" s="344">
        <v>116.88</v>
      </c>
      <c r="Q5942" s="360">
        <v>0.72260000000000002</v>
      </c>
      <c r="R5942" s="344">
        <v>105.16</v>
      </c>
    </row>
    <row r="5943" spans="1:18">
      <c r="A5943" s="296">
        <v>5901638</v>
      </c>
      <c r="B5943" s="343" t="s">
        <v>5978</v>
      </c>
      <c r="C5943" s="296" t="s">
        <v>5977</v>
      </c>
      <c r="D5943" s="344">
        <v>0.74</v>
      </c>
      <c r="E5943" s="360">
        <v>0.81420000000000003</v>
      </c>
      <c r="F5943" s="344">
        <v>103.53</v>
      </c>
      <c r="G5943" s="360">
        <v>0.81579999999999997</v>
      </c>
      <c r="H5943" s="344">
        <v>106.25</v>
      </c>
      <c r="I5943" s="360">
        <v>0.8085</v>
      </c>
      <c r="J5943" s="344">
        <v>101.96</v>
      </c>
      <c r="K5943" s="360">
        <v>0.82840000000000003</v>
      </c>
      <c r="L5943" s="344">
        <v>153.21</v>
      </c>
      <c r="M5943" s="360">
        <v>0</v>
      </c>
      <c r="N5943" s="344">
        <v>104.4</v>
      </c>
      <c r="O5943" s="360">
        <v>0.80900000000000005</v>
      </c>
      <c r="P5943" s="344">
        <v>105.26</v>
      </c>
      <c r="Q5943" s="360">
        <v>0.8024</v>
      </c>
      <c r="R5943" s="344">
        <v>92.67</v>
      </c>
    </row>
    <row r="5944" spans="1:18">
      <c r="A5944" s="296">
        <v>5901640</v>
      </c>
      <c r="B5944" s="343" t="s">
        <v>5979</v>
      </c>
      <c r="C5944" s="296" t="s">
        <v>5977</v>
      </c>
      <c r="D5944" s="344">
        <v>0.67</v>
      </c>
      <c r="E5944" s="360">
        <v>0.65310000000000001</v>
      </c>
      <c r="F5944" s="344">
        <v>181.8</v>
      </c>
      <c r="G5944" s="360">
        <v>0.66049999999999998</v>
      </c>
      <c r="H5944" s="344">
        <v>191.03</v>
      </c>
      <c r="I5944" s="360">
        <v>0.63870000000000005</v>
      </c>
      <c r="J5944" s="344">
        <v>177.72</v>
      </c>
      <c r="K5944" s="360">
        <v>0.67569999999999997</v>
      </c>
      <c r="L5944" s="344">
        <v>260.20999999999998</v>
      </c>
      <c r="M5944" s="360">
        <v>0</v>
      </c>
      <c r="N5944" s="344">
        <v>185.01</v>
      </c>
      <c r="O5944" s="360">
        <v>0.64900000000000002</v>
      </c>
      <c r="P5944" s="344">
        <v>188.12</v>
      </c>
      <c r="Q5944" s="360">
        <v>0.63829999999999998</v>
      </c>
      <c r="R5944" s="344">
        <v>173.16</v>
      </c>
    </row>
    <row r="5945" spans="1:18">
      <c r="A5945" s="296">
        <v>5914359</v>
      </c>
      <c r="B5945" s="343" t="s">
        <v>5980</v>
      </c>
      <c r="C5945" s="296" t="s">
        <v>5977</v>
      </c>
      <c r="D5945" s="344">
        <v>1.21</v>
      </c>
      <c r="E5945" s="360">
        <v>0.7601</v>
      </c>
      <c r="F5945" s="344">
        <v>157.13999999999999</v>
      </c>
      <c r="G5945" s="360">
        <v>0.76419999999999999</v>
      </c>
      <c r="H5945" s="344">
        <v>162.56</v>
      </c>
      <c r="I5945" s="360">
        <v>0.75060000000000004</v>
      </c>
      <c r="J5945" s="344">
        <v>154.38999999999999</v>
      </c>
      <c r="K5945" s="360">
        <v>0.77780000000000005</v>
      </c>
      <c r="L5945" s="344">
        <v>230.04</v>
      </c>
      <c r="M5945" s="360">
        <v>0</v>
      </c>
      <c r="N5945" s="344">
        <v>158.96</v>
      </c>
      <c r="O5945" s="360">
        <v>0.75539999999999996</v>
      </c>
      <c r="P5945" s="344">
        <v>160.72</v>
      </c>
      <c r="Q5945" s="360">
        <v>0.74709999999999999</v>
      </c>
      <c r="R5945" s="344">
        <v>143.69999999999999</v>
      </c>
    </row>
    <row r="5946" spans="1:18">
      <c r="A5946" s="296">
        <v>5914374</v>
      </c>
      <c r="B5946" s="343" t="s">
        <v>5981</v>
      </c>
      <c r="C5946" s="296" t="s">
        <v>5977</v>
      </c>
      <c r="D5946" s="344">
        <v>0.97</v>
      </c>
      <c r="E5946" s="360">
        <v>0.8427</v>
      </c>
      <c r="F5946" s="344">
        <v>142.38</v>
      </c>
      <c r="G5946" s="360">
        <v>0.84340000000000004</v>
      </c>
      <c r="H5946" s="344">
        <v>145.53</v>
      </c>
      <c r="I5946" s="360">
        <v>0.83850000000000002</v>
      </c>
      <c r="J5946" s="344">
        <v>140.44999999999999</v>
      </c>
      <c r="K5946" s="360">
        <v>0.85499999999999998</v>
      </c>
      <c r="L5946" s="344">
        <v>211.99</v>
      </c>
      <c r="M5946" s="360">
        <v>0</v>
      </c>
      <c r="N5946" s="344">
        <v>143.37</v>
      </c>
      <c r="O5946" s="360">
        <v>0.83760000000000001</v>
      </c>
      <c r="P5946" s="344">
        <v>144.34</v>
      </c>
      <c r="Q5946" s="360">
        <v>0.83189999999999997</v>
      </c>
      <c r="R5946" s="344">
        <v>126.07</v>
      </c>
    </row>
    <row r="5947" spans="1:18">
      <c r="A5947" s="296">
        <v>5914389</v>
      </c>
      <c r="B5947" s="343" t="s">
        <v>5982</v>
      </c>
      <c r="C5947" s="296" t="s">
        <v>5977</v>
      </c>
      <c r="D5947" s="344">
        <v>0.79</v>
      </c>
      <c r="E5947" s="360">
        <v>0.77100000000000002</v>
      </c>
      <c r="F5947" s="344">
        <v>309.41000000000003</v>
      </c>
      <c r="G5947" s="360">
        <v>0.77529999999999999</v>
      </c>
      <c r="H5947" s="344">
        <v>319.62</v>
      </c>
      <c r="I5947" s="360">
        <v>0.76100000000000001</v>
      </c>
      <c r="J5947" s="344">
        <v>304.39999999999998</v>
      </c>
      <c r="K5947" s="360">
        <v>0.78810000000000002</v>
      </c>
      <c r="L5947" s="344">
        <v>454.35</v>
      </c>
      <c r="M5947" s="360">
        <v>0</v>
      </c>
      <c r="N5947" s="344">
        <v>312.87</v>
      </c>
      <c r="O5947" s="360">
        <v>0.76680000000000004</v>
      </c>
      <c r="P5947" s="344">
        <v>316.24</v>
      </c>
      <c r="Q5947" s="360">
        <v>0.75860000000000005</v>
      </c>
      <c r="R5947" s="344">
        <v>282.06</v>
      </c>
    </row>
    <row r="5948" spans="1:18">
      <c r="A5948" s="296">
        <v>5915319</v>
      </c>
      <c r="B5948" s="343" t="s">
        <v>5983</v>
      </c>
      <c r="C5948" s="296" t="s">
        <v>5977</v>
      </c>
      <c r="D5948" s="344">
        <v>0.92</v>
      </c>
      <c r="E5948" s="360">
        <v>0.82809999999999995</v>
      </c>
      <c r="F5948" s="344">
        <v>288.97000000000003</v>
      </c>
      <c r="G5948" s="360">
        <v>0.83020000000000005</v>
      </c>
      <c r="H5948" s="344">
        <v>296.02</v>
      </c>
      <c r="I5948" s="360">
        <v>0.82169999999999999</v>
      </c>
      <c r="J5948" s="344">
        <v>285.07</v>
      </c>
      <c r="K5948" s="360">
        <v>0.84150000000000003</v>
      </c>
      <c r="L5948" s="344">
        <v>429.35</v>
      </c>
      <c r="M5948" s="360">
        <v>0</v>
      </c>
      <c r="N5948" s="344">
        <v>291.27999999999997</v>
      </c>
      <c r="O5948" s="360">
        <v>0.8236</v>
      </c>
      <c r="P5948" s="344">
        <v>293.52999999999997</v>
      </c>
      <c r="Q5948" s="360">
        <v>0.81730000000000003</v>
      </c>
      <c r="R5948" s="344">
        <v>257.64999999999998</v>
      </c>
    </row>
    <row r="5949" spans="1:18">
      <c r="A5949" s="296">
        <v>5915320</v>
      </c>
      <c r="B5949" s="343" t="s">
        <v>5984</v>
      </c>
      <c r="C5949" s="296" t="s">
        <v>5977</v>
      </c>
      <c r="D5949" s="344">
        <v>0.74</v>
      </c>
      <c r="E5949" s="360">
        <v>0.89729999999999999</v>
      </c>
      <c r="F5949" s="344">
        <v>267.66000000000003</v>
      </c>
      <c r="G5949" s="360">
        <v>0.89629999999999999</v>
      </c>
      <c r="H5949" s="344">
        <v>271.41000000000003</v>
      </c>
      <c r="I5949" s="360">
        <v>0.8962</v>
      </c>
      <c r="J5949" s="344">
        <v>264.92</v>
      </c>
      <c r="K5949" s="360">
        <v>0.90559999999999996</v>
      </c>
      <c r="L5949" s="344">
        <v>403.28</v>
      </c>
      <c r="M5949" s="360">
        <v>0</v>
      </c>
      <c r="N5949" s="344">
        <v>268.77</v>
      </c>
      <c r="O5949" s="360">
        <v>0.89259999999999995</v>
      </c>
      <c r="P5949" s="344">
        <v>269.85000000000002</v>
      </c>
      <c r="Q5949" s="360">
        <v>0.88900000000000001</v>
      </c>
      <c r="R5949" s="344">
        <v>232.2</v>
      </c>
    </row>
    <row r="5950" spans="1:18">
      <c r="A5950" s="296">
        <v>5915321</v>
      </c>
      <c r="B5950" s="343" t="s">
        <v>5985</v>
      </c>
      <c r="C5950" s="296" t="s">
        <v>5977</v>
      </c>
      <c r="D5950" s="344">
        <v>0.66</v>
      </c>
      <c r="E5950" s="360">
        <v>0.88790000000000002</v>
      </c>
      <c r="F5950" s="344">
        <v>699.7</v>
      </c>
      <c r="G5950" s="360">
        <v>0.88990000000000002</v>
      </c>
      <c r="H5950" s="344">
        <v>710.89</v>
      </c>
      <c r="I5950" s="360">
        <v>0.8821</v>
      </c>
      <c r="J5950" s="344">
        <v>693.85</v>
      </c>
      <c r="K5950" s="360">
        <v>0.89739999999999998</v>
      </c>
      <c r="L5950" s="344">
        <v>1055.07</v>
      </c>
      <c r="M5950" s="360">
        <v>0</v>
      </c>
      <c r="N5950" s="344">
        <v>703.43</v>
      </c>
      <c r="O5950" s="360">
        <v>0.88519999999999999</v>
      </c>
      <c r="P5950" s="344">
        <v>707.05</v>
      </c>
      <c r="Q5950" s="360">
        <v>0.88070000000000004</v>
      </c>
      <c r="R5950" s="344">
        <v>611.41</v>
      </c>
    </row>
    <row r="5951" spans="1:18">
      <c r="A5951" s="296">
        <v>5914314</v>
      </c>
      <c r="B5951" s="343" t="s">
        <v>5986</v>
      </c>
      <c r="C5951" s="296" t="s">
        <v>5977</v>
      </c>
      <c r="D5951" s="344">
        <v>1.27</v>
      </c>
      <c r="E5951" s="360">
        <v>0.91010000000000002</v>
      </c>
      <c r="F5951" s="344">
        <v>683.38</v>
      </c>
      <c r="G5951" s="360">
        <v>0.91120000000000001</v>
      </c>
      <c r="H5951" s="344">
        <v>692.05</v>
      </c>
      <c r="I5951" s="360">
        <v>0.90610000000000002</v>
      </c>
      <c r="J5951" s="344">
        <v>678.43</v>
      </c>
      <c r="K5951" s="360">
        <v>0.91779999999999995</v>
      </c>
      <c r="L5951" s="344">
        <v>1035.1099999999999</v>
      </c>
      <c r="M5951" s="360">
        <v>0</v>
      </c>
      <c r="N5951" s="344">
        <v>686.2</v>
      </c>
      <c r="O5951" s="360">
        <v>0.90739999999999998</v>
      </c>
      <c r="P5951" s="344">
        <v>688.93</v>
      </c>
      <c r="Q5951" s="360">
        <v>0.90380000000000005</v>
      </c>
      <c r="R5951" s="344">
        <v>591.92999999999995</v>
      </c>
    </row>
    <row r="5952" spans="1:18">
      <c r="A5952" s="296">
        <v>5914329</v>
      </c>
      <c r="B5952" s="343" t="s">
        <v>5987</v>
      </c>
      <c r="C5952" s="296" t="s">
        <v>5977</v>
      </c>
      <c r="D5952" s="344">
        <v>1.01</v>
      </c>
      <c r="E5952" s="360">
        <v>0.9506</v>
      </c>
      <c r="F5952" s="344">
        <v>655.6</v>
      </c>
      <c r="G5952" s="360">
        <v>0.94979999999999998</v>
      </c>
      <c r="H5952" s="344">
        <v>659.97</v>
      </c>
      <c r="I5952" s="360">
        <v>0.95020000000000004</v>
      </c>
      <c r="J5952" s="344">
        <v>652.15</v>
      </c>
      <c r="K5952" s="360">
        <v>0.95479999999999998</v>
      </c>
      <c r="L5952" s="344">
        <v>1001.13</v>
      </c>
      <c r="M5952" s="360">
        <v>0</v>
      </c>
      <c r="N5952" s="344">
        <v>656.85</v>
      </c>
      <c r="O5952" s="360">
        <v>0.94799999999999995</v>
      </c>
      <c r="P5952" s="344">
        <v>658.06</v>
      </c>
      <c r="Q5952" s="360">
        <v>0.94620000000000004</v>
      </c>
      <c r="R5952" s="344">
        <v>558.75</v>
      </c>
    </row>
    <row r="5953" spans="1:18">
      <c r="A5953" s="296">
        <v>5914344</v>
      </c>
      <c r="B5953" s="343" t="s">
        <v>5988</v>
      </c>
      <c r="C5953" s="296" t="s">
        <v>5977</v>
      </c>
      <c r="D5953" s="344">
        <v>0.83</v>
      </c>
      <c r="E5953" s="360">
        <v>0.68110000000000004</v>
      </c>
      <c r="F5953" s="344">
        <v>87.69</v>
      </c>
      <c r="G5953" s="360">
        <v>0.6895</v>
      </c>
      <c r="H5953" s="344">
        <v>90.41</v>
      </c>
      <c r="I5953" s="360">
        <v>0.66869999999999996</v>
      </c>
      <c r="J5953" s="344">
        <v>85.97</v>
      </c>
      <c r="K5953" s="360">
        <v>0.70330000000000004</v>
      </c>
      <c r="L5953" s="344">
        <v>163.07</v>
      </c>
      <c r="M5953" s="360">
        <v>0</v>
      </c>
      <c r="N5953" s="344">
        <v>88.98</v>
      </c>
      <c r="O5953" s="360">
        <v>0.67949999999999999</v>
      </c>
      <c r="P5953" s="344">
        <v>90.19</v>
      </c>
      <c r="Q5953" s="360">
        <v>0.6704</v>
      </c>
      <c r="R5953" s="344">
        <v>91.75</v>
      </c>
    </row>
    <row r="5954" spans="1:18">
      <c r="A5954" s="296">
        <v>5914539</v>
      </c>
      <c r="B5954" s="343" t="s">
        <v>5989</v>
      </c>
      <c r="C5954" s="296" t="s">
        <v>5977</v>
      </c>
      <c r="D5954" s="344">
        <v>1.1100000000000001</v>
      </c>
      <c r="E5954" s="360">
        <v>0.68820000000000003</v>
      </c>
      <c r="F5954" s="344">
        <v>103.67</v>
      </c>
      <c r="G5954" s="360">
        <v>0.69669999999999999</v>
      </c>
      <c r="H5954" s="344">
        <v>106.82</v>
      </c>
      <c r="I5954" s="360">
        <v>0.67620000000000002</v>
      </c>
      <c r="J5954" s="344">
        <v>101.7</v>
      </c>
      <c r="K5954" s="360">
        <v>0.71020000000000005</v>
      </c>
      <c r="L5954" s="344">
        <v>193.64</v>
      </c>
      <c r="M5954" s="360">
        <v>0</v>
      </c>
      <c r="N5954" s="344">
        <v>105.17</v>
      </c>
      <c r="O5954" s="360">
        <v>0.68679999999999997</v>
      </c>
      <c r="P5954" s="344">
        <v>106.58</v>
      </c>
      <c r="Q5954" s="360">
        <v>0.67769999999999997</v>
      </c>
      <c r="R5954" s="344">
        <v>108.37</v>
      </c>
    </row>
    <row r="5955" spans="1:18">
      <c r="A5955" s="296">
        <v>5914554</v>
      </c>
      <c r="B5955" s="343" t="s">
        <v>5990</v>
      </c>
      <c r="C5955" s="296" t="s">
        <v>5977</v>
      </c>
      <c r="D5955" s="344">
        <v>0.89</v>
      </c>
      <c r="E5955" s="360">
        <v>0.68959999999999999</v>
      </c>
      <c r="F5955" s="344">
        <v>118.37</v>
      </c>
      <c r="G5955" s="360">
        <v>0.69830000000000003</v>
      </c>
      <c r="H5955" s="344">
        <v>121.95</v>
      </c>
      <c r="I5955" s="360">
        <v>0.67779999999999996</v>
      </c>
      <c r="J5955" s="344">
        <v>116.15</v>
      </c>
      <c r="K5955" s="360">
        <v>0.7117</v>
      </c>
      <c r="L5955" s="344">
        <v>221.26</v>
      </c>
      <c r="M5955" s="360">
        <v>0</v>
      </c>
      <c r="N5955" s="344">
        <v>120.09</v>
      </c>
      <c r="O5955" s="360">
        <v>0.68830000000000002</v>
      </c>
      <c r="P5955" s="344">
        <v>121.69</v>
      </c>
      <c r="Q5955" s="360">
        <v>0.67930000000000001</v>
      </c>
      <c r="R5955" s="344">
        <v>123.72</v>
      </c>
    </row>
    <row r="5956" spans="1:18">
      <c r="A5956" s="296">
        <v>5914569</v>
      </c>
      <c r="B5956" s="343" t="s">
        <v>5991</v>
      </c>
      <c r="C5956" s="296" t="s">
        <v>5977</v>
      </c>
      <c r="D5956" s="344">
        <v>0.72</v>
      </c>
      <c r="E5956" s="360">
        <v>0.58279999999999998</v>
      </c>
      <c r="F5956" s="344">
        <v>33.85</v>
      </c>
      <c r="G5956" s="360">
        <v>0.59050000000000002</v>
      </c>
      <c r="H5956" s="344">
        <v>35.909999999999997</v>
      </c>
      <c r="I5956" s="360">
        <v>0.56889999999999996</v>
      </c>
      <c r="J5956" s="344">
        <v>32.92</v>
      </c>
      <c r="K5956" s="360">
        <v>0.60719999999999996</v>
      </c>
      <c r="L5956" s="344">
        <v>47.63</v>
      </c>
      <c r="M5956" s="360">
        <v>0</v>
      </c>
      <c r="N5956" s="344">
        <v>34.57</v>
      </c>
      <c r="O5956" s="360">
        <v>0.57820000000000005</v>
      </c>
      <c r="P5956" s="344">
        <v>35.270000000000003</v>
      </c>
      <c r="Q5956" s="360">
        <v>0.56679999999999997</v>
      </c>
      <c r="R5956" s="344">
        <v>33.020000000000003</v>
      </c>
    </row>
    <row r="5957" spans="1:18">
      <c r="A5957" s="296">
        <v>5915012</v>
      </c>
      <c r="B5957" s="343" t="s">
        <v>5992</v>
      </c>
      <c r="C5957" s="296" t="s">
        <v>5977</v>
      </c>
      <c r="D5957" s="344">
        <v>1.92</v>
      </c>
      <c r="E5957" s="360">
        <v>0.52210000000000001</v>
      </c>
      <c r="F5957" s="344">
        <v>50.17</v>
      </c>
      <c r="G5957" s="360">
        <v>0.53120000000000001</v>
      </c>
      <c r="H5957" s="344">
        <v>53.72</v>
      </c>
      <c r="I5957" s="360">
        <v>0.5071</v>
      </c>
      <c r="J5957" s="344">
        <v>48.67</v>
      </c>
      <c r="K5957" s="360">
        <v>0.54759999999999998</v>
      </c>
      <c r="L5957" s="344">
        <v>69.680000000000007</v>
      </c>
      <c r="M5957" s="360">
        <v>0</v>
      </c>
      <c r="N5957" s="344">
        <v>51.42</v>
      </c>
      <c r="O5957" s="360">
        <v>0.51829999999999998</v>
      </c>
      <c r="P5957" s="344">
        <v>52.63</v>
      </c>
      <c r="Q5957" s="360">
        <v>0.50639999999999996</v>
      </c>
      <c r="R5957" s="344">
        <v>50.05</v>
      </c>
    </row>
    <row r="5958" spans="1:18">
      <c r="A5958" s="296">
        <v>5915013</v>
      </c>
      <c r="B5958" s="343" t="s">
        <v>5993</v>
      </c>
      <c r="C5958" s="296" t="s">
        <v>5977</v>
      </c>
      <c r="D5958" s="344">
        <v>1.54</v>
      </c>
      <c r="E5958" s="360">
        <v>0.44440000000000002</v>
      </c>
      <c r="F5958" s="344">
        <v>83.35</v>
      </c>
      <c r="G5958" s="360">
        <v>0.45390000000000003</v>
      </c>
      <c r="H5958" s="344">
        <v>90.25</v>
      </c>
      <c r="I5958" s="360">
        <v>0.42899999999999999</v>
      </c>
      <c r="J5958" s="344">
        <v>80.540000000000006</v>
      </c>
      <c r="K5958" s="360">
        <v>0.46970000000000001</v>
      </c>
      <c r="L5958" s="344">
        <v>113.73</v>
      </c>
      <c r="M5958" s="360">
        <v>0</v>
      </c>
      <c r="N5958" s="344">
        <v>85.79</v>
      </c>
      <c r="O5958" s="360">
        <v>0.441</v>
      </c>
      <c r="P5958" s="344">
        <v>88.17</v>
      </c>
      <c r="Q5958" s="360">
        <v>0.42909999999999998</v>
      </c>
      <c r="R5958" s="344">
        <v>85.51</v>
      </c>
    </row>
    <row r="5959" spans="1:18">
      <c r="A5959" s="296">
        <v>5915014</v>
      </c>
      <c r="B5959" s="343" t="s">
        <v>5994</v>
      </c>
      <c r="C5959" s="296" t="s">
        <v>5977</v>
      </c>
      <c r="D5959" s="344">
        <v>1.25</v>
      </c>
      <c r="E5959" s="360">
        <v>0.66700000000000004</v>
      </c>
      <c r="F5959" s="344">
        <v>56.27</v>
      </c>
      <c r="G5959" s="360">
        <v>0.67230000000000001</v>
      </c>
      <c r="H5959" s="344">
        <v>58.98</v>
      </c>
      <c r="I5959" s="360">
        <v>0.65649999999999997</v>
      </c>
      <c r="J5959" s="344">
        <v>54.93</v>
      </c>
      <c r="K5959" s="360">
        <v>0.68869999999999998</v>
      </c>
      <c r="L5959" s="344">
        <v>80.61</v>
      </c>
      <c r="M5959" s="360">
        <v>0</v>
      </c>
      <c r="N5959" s="344">
        <v>57.19</v>
      </c>
      <c r="O5959" s="360">
        <v>0.66149999999999998</v>
      </c>
      <c r="P5959" s="344">
        <v>58.08</v>
      </c>
      <c r="Q5959" s="360">
        <v>0.65129999999999999</v>
      </c>
      <c r="R5959" s="344">
        <v>53.16</v>
      </c>
    </row>
    <row r="5960" spans="1:18">
      <c r="A5960" s="296">
        <v>5914584</v>
      </c>
      <c r="B5960" s="343" t="s">
        <v>5995</v>
      </c>
      <c r="C5960" s="296" t="s">
        <v>5977</v>
      </c>
      <c r="D5960" s="344">
        <v>2.62</v>
      </c>
      <c r="E5960" s="360">
        <v>0.71970000000000001</v>
      </c>
      <c r="F5960" s="344">
        <v>52.29</v>
      </c>
      <c r="G5960" s="360">
        <v>0.72350000000000003</v>
      </c>
      <c r="H5960" s="344">
        <v>54.38</v>
      </c>
      <c r="I5960" s="360">
        <v>0.71199999999999997</v>
      </c>
      <c r="J5960" s="344">
        <v>51.16</v>
      </c>
      <c r="K5960" s="360">
        <v>0.73939999999999995</v>
      </c>
      <c r="L5960" s="344">
        <v>75.73</v>
      </c>
      <c r="M5960" s="360">
        <v>0</v>
      </c>
      <c r="N5960" s="344">
        <v>52.98</v>
      </c>
      <c r="O5960" s="360">
        <v>0.71399999999999997</v>
      </c>
      <c r="P5960" s="344">
        <v>53.66</v>
      </c>
      <c r="Q5960" s="360">
        <v>0.70499999999999996</v>
      </c>
      <c r="R5960" s="344">
        <v>48.41</v>
      </c>
    </row>
    <row r="5961" spans="1:18">
      <c r="A5961" s="296">
        <v>5914599</v>
      </c>
      <c r="B5961" s="343" t="s">
        <v>5996</v>
      </c>
      <c r="C5961" s="296" t="s">
        <v>5977</v>
      </c>
      <c r="D5961" s="344">
        <v>2.09</v>
      </c>
      <c r="E5961" s="360">
        <v>0.70469999999999999</v>
      </c>
      <c r="F5961" s="344">
        <v>81.489999999999995</v>
      </c>
      <c r="G5961" s="360">
        <v>0.70950000000000002</v>
      </c>
      <c r="H5961" s="344">
        <v>84.95</v>
      </c>
      <c r="I5961" s="360">
        <v>0.6946</v>
      </c>
      <c r="J5961" s="344">
        <v>79.75</v>
      </c>
      <c r="K5961" s="360">
        <v>0.72499999999999998</v>
      </c>
      <c r="L5961" s="344">
        <v>117.74</v>
      </c>
      <c r="M5961" s="360">
        <v>0</v>
      </c>
      <c r="N5961" s="344">
        <v>82.65</v>
      </c>
      <c r="O5961" s="360">
        <v>0.6996</v>
      </c>
      <c r="P5961" s="344">
        <v>83.78</v>
      </c>
      <c r="Q5961" s="360">
        <v>0.69010000000000005</v>
      </c>
      <c r="R5961" s="344">
        <v>75.97</v>
      </c>
    </row>
    <row r="5962" spans="1:18">
      <c r="A5962" s="296">
        <v>5914614</v>
      </c>
      <c r="B5962" s="343" t="s">
        <v>5997</v>
      </c>
      <c r="C5962" s="296" t="s">
        <v>5977</v>
      </c>
      <c r="D5962" s="344">
        <v>1.7</v>
      </c>
      <c r="E5962" s="360">
        <v>0.7742</v>
      </c>
      <c r="F5962" s="344">
        <v>74.459999999999994</v>
      </c>
      <c r="G5962" s="360">
        <v>0.77649999999999997</v>
      </c>
      <c r="H5962" s="344">
        <v>76.84</v>
      </c>
      <c r="I5962" s="360">
        <v>0.76800000000000002</v>
      </c>
      <c r="J5962" s="344">
        <v>73.099999999999994</v>
      </c>
      <c r="K5962" s="360">
        <v>0.79100000000000004</v>
      </c>
      <c r="L5962" s="344">
        <v>109.16</v>
      </c>
      <c r="M5962" s="360">
        <v>0</v>
      </c>
      <c r="N5962" s="344">
        <v>75.239999999999995</v>
      </c>
      <c r="O5962" s="360">
        <v>0.76849999999999996</v>
      </c>
      <c r="P5962" s="344">
        <v>75.98</v>
      </c>
      <c r="Q5962" s="360">
        <v>0.76100000000000001</v>
      </c>
      <c r="R5962" s="344">
        <v>67.58</v>
      </c>
    </row>
    <row r="5963" spans="1:18">
      <c r="A5963" s="296">
        <v>5914581</v>
      </c>
      <c r="B5963" s="343" t="s">
        <v>5998</v>
      </c>
      <c r="C5963" s="296" t="s">
        <v>5977</v>
      </c>
      <c r="D5963" s="344">
        <v>1.97</v>
      </c>
      <c r="E5963" s="360">
        <v>0.73619999999999997</v>
      </c>
      <c r="F5963" s="344">
        <v>113.99</v>
      </c>
      <c r="G5963" s="360">
        <v>0.7409</v>
      </c>
      <c r="H5963" s="344">
        <v>118.32</v>
      </c>
      <c r="I5963" s="360">
        <v>0.72599999999999998</v>
      </c>
      <c r="J5963" s="344">
        <v>111.85</v>
      </c>
      <c r="K5963" s="360">
        <v>0.75509999999999999</v>
      </c>
      <c r="L5963" s="344">
        <v>166</v>
      </c>
      <c r="M5963" s="360">
        <v>0</v>
      </c>
      <c r="N5963" s="344">
        <v>115.46</v>
      </c>
      <c r="O5963" s="360">
        <v>0.73150000000000004</v>
      </c>
      <c r="P5963" s="344">
        <v>116.88</v>
      </c>
      <c r="Q5963" s="360">
        <v>0.72260000000000002</v>
      </c>
      <c r="R5963" s="344">
        <v>105.16</v>
      </c>
    </row>
    <row r="5964" spans="1:18">
      <c r="A5964" s="296">
        <v>5914582</v>
      </c>
      <c r="B5964" s="343" t="s">
        <v>5999</v>
      </c>
      <c r="C5964" s="296" t="s">
        <v>5977</v>
      </c>
      <c r="D5964" s="344">
        <v>1.57</v>
      </c>
      <c r="E5964" s="360">
        <v>0.81420000000000003</v>
      </c>
      <c r="F5964" s="344">
        <v>103.53</v>
      </c>
      <c r="G5964" s="360">
        <v>0.81579999999999997</v>
      </c>
      <c r="H5964" s="344">
        <v>106.25</v>
      </c>
      <c r="I5964" s="360">
        <v>0.8085</v>
      </c>
      <c r="J5964" s="344">
        <v>101.96</v>
      </c>
      <c r="K5964" s="360">
        <v>0.82840000000000003</v>
      </c>
      <c r="L5964" s="344">
        <v>153.21</v>
      </c>
      <c r="M5964" s="360">
        <v>0</v>
      </c>
      <c r="N5964" s="344">
        <v>104.4</v>
      </c>
      <c r="O5964" s="360">
        <v>0.80900000000000005</v>
      </c>
      <c r="P5964" s="344">
        <v>105.26</v>
      </c>
      <c r="Q5964" s="360">
        <v>0.8024</v>
      </c>
      <c r="R5964" s="344">
        <v>92.67</v>
      </c>
    </row>
    <row r="5965" spans="1:18">
      <c r="A5965" s="296">
        <v>5914583</v>
      </c>
      <c r="B5965" s="343" t="s">
        <v>6000</v>
      </c>
      <c r="C5965" s="296" t="s">
        <v>5977</v>
      </c>
      <c r="D5965" s="344">
        <v>1.28</v>
      </c>
      <c r="E5965" s="360">
        <v>0.67300000000000004</v>
      </c>
      <c r="F5965" s="344">
        <v>192.94</v>
      </c>
      <c r="G5965" s="360">
        <v>0.68010000000000004</v>
      </c>
      <c r="H5965" s="344">
        <v>202.17</v>
      </c>
      <c r="I5965" s="360">
        <v>0.65869999999999995</v>
      </c>
      <c r="J5965" s="344">
        <v>188.86</v>
      </c>
      <c r="K5965" s="360">
        <v>0.69479999999999997</v>
      </c>
      <c r="L5965" s="344">
        <v>277.43</v>
      </c>
      <c r="M5965" s="360">
        <v>0</v>
      </c>
      <c r="N5965" s="344">
        <v>196.15</v>
      </c>
      <c r="O5965" s="360">
        <v>0.66900000000000004</v>
      </c>
      <c r="P5965" s="344">
        <v>199.26</v>
      </c>
      <c r="Q5965" s="360">
        <v>0.65849999999999997</v>
      </c>
      <c r="R5965" s="344">
        <v>182.5</v>
      </c>
    </row>
    <row r="5966" spans="1:18">
      <c r="A5966" s="296">
        <v>5914449</v>
      </c>
      <c r="B5966" s="343" t="s">
        <v>6001</v>
      </c>
      <c r="C5966" s="296" t="s">
        <v>5977</v>
      </c>
      <c r="D5966" s="344">
        <v>1.07</v>
      </c>
      <c r="E5966" s="360">
        <v>0.77590000000000003</v>
      </c>
      <c r="F5966" s="344">
        <v>168.28</v>
      </c>
      <c r="G5966" s="360">
        <v>0.77980000000000005</v>
      </c>
      <c r="H5966" s="344">
        <v>173.7</v>
      </c>
      <c r="I5966" s="360">
        <v>0.76659999999999995</v>
      </c>
      <c r="J5966" s="344">
        <v>165.53</v>
      </c>
      <c r="K5966" s="360">
        <v>0.79269999999999996</v>
      </c>
      <c r="L5966" s="344">
        <v>247.26</v>
      </c>
      <c r="M5966" s="360">
        <v>0</v>
      </c>
      <c r="N5966" s="344">
        <v>170.1</v>
      </c>
      <c r="O5966" s="360">
        <v>0.77139999999999997</v>
      </c>
      <c r="P5966" s="344">
        <v>171.86</v>
      </c>
      <c r="Q5966" s="360">
        <v>0.76349999999999996</v>
      </c>
      <c r="R5966" s="344">
        <v>153.04</v>
      </c>
    </row>
    <row r="5967" spans="1:18">
      <c r="A5967" s="296">
        <v>5914464</v>
      </c>
      <c r="B5967" s="343" t="s">
        <v>6002</v>
      </c>
      <c r="C5967" s="296" t="s">
        <v>5977</v>
      </c>
      <c r="D5967" s="344">
        <v>0.85</v>
      </c>
      <c r="E5967" s="360">
        <v>0.85409999999999997</v>
      </c>
      <c r="F5967" s="344">
        <v>153.52000000000001</v>
      </c>
      <c r="G5967" s="360">
        <v>0.85470000000000002</v>
      </c>
      <c r="H5967" s="344">
        <v>156.66999999999999</v>
      </c>
      <c r="I5967" s="360">
        <v>0.84989999999999999</v>
      </c>
      <c r="J5967" s="344">
        <v>151.59</v>
      </c>
      <c r="K5967" s="360">
        <v>0.86560000000000004</v>
      </c>
      <c r="L5967" s="344">
        <v>229.21</v>
      </c>
      <c r="M5967" s="360">
        <v>0</v>
      </c>
      <c r="N5967" s="344">
        <v>154.51</v>
      </c>
      <c r="O5967" s="360">
        <v>0.84930000000000005</v>
      </c>
      <c r="P5967" s="344">
        <v>155.47999999999999</v>
      </c>
      <c r="Q5967" s="360">
        <v>0.84399999999999997</v>
      </c>
      <c r="R5967" s="344">
        <v>135.41</v>
      </c>
    </row>
    <row r="5968" spans="1:18">
      <c r="A5968" s="296">
        <v>5914479</v>
      </c>
      <c r="B5968" s="343" t="s">
        <v>6003</v>
      </c>
      <c r="C5968" s="296" t="s">
        <v>5977</v>
      </c>
      <c r="D5968" s="344">
        <v>0.7</v>
      </c>
      <c r="E5968" s="360">
        <v>0.78339999999999999</v>
      </c>
      <c r="F5968" s="344">
        <v>327.22000000000003</v>
      </c>
      <c r="G5968" s="360">
        <v>0.78759999999999997</v>
      </c>
      <c r="H5968" s="344">
        <v>337.43</v>
      </c>
      <c r="I5968" s="360">
        <v>0.77359999999999995</v>
      </c>
      <c r="J5968" s="344">
        <v>322.20999999999998</v>
      </c>
      <c r="K5968" s="360">
        <v>0.79979999999999996</v>
      </c>
      <c r="L5968" s="344">
        <v>481.9</v>
      </c>
      <c r="M5968" s="360">
        <v>0</v>
      </c>
      <c r="N5968" s="344">
        <v>330.68</v>
      </c>
      <c r="O5968" s="360">
        <v>0.77929999999999999</v>
      </c>
      <c r="P5968" s="344">
        <v>334.05</v>
      </c>
      <c r="Q5968" s="360">
        <v>0.77149999999999996</v>
      </c>
      <c r="R5968" s="344">
        <v>297</v>
      </c>
    </row>
    <row r="5969" spans="1:18">
      <c r="A5969" s="296">
        <v>5915322</v>
      </c>
      <c r="B5969" s="343" t="s">
        <v>6004</v>
      </c>
      <c r="C5969" s="296" t="s">
        <v>5977</v>
      </c>
      <c r="D5969" s="344">
        <v>1.89</v>
      </c>
      <c r="E5969" s="360">
        <v>0.83799999999999997</v>
      </c>
      <c r="F5969" s="344">
        <v>306.77999999999997</v>
      </c>
      <c r="G5969" s="360">
        <v>0.84</v>
      </c>
      <c r="H5969" s="344">
        <v>313.83</v>
      </c>
      <c r="I5969" s="360">
        <v>0.83179999999999998</v>
      </c>
      <c r="J5969" s="344">
        <v>302.88</v>
      </c>
      <c r="K5969" s="360">
        <v>0.85089999999999999</v>
      </c>
      <c r="L5969" s="344">
        <v>456.9</v>
      </c>
      <c r="M5969" s="360">
        <v>0</v>
      </c>
      <c r="N5969" s="344">
        <v>309.08999999999997</v>
      </c>
      <c r="O5969" s="360">
        <v>0.83379999999999999</v>
      </c>
      <c r="P5969" s="344">
        <v>311.33999999999997</v>
      </c>
      <c r="Q5969" s="360">
        <v>0.82769999999999999</v>
      </c>
      <c r="R5969" s="344">
        <v>272.58999999999997</v>
      </c>
    </row>
    <row r="5970" spans="1:18">
      <c r="A5970" s="296">
        <v>5915323</v>
      </c>
      <c r="B5970" s="343" t="s">
        <v>6005</v>
      </c>
      <c r="C5970" s="296" t="s">
        <v>5977</v>
      </c>
      <c r="D5970" s="344">
        <v>1.51</v>
      </c>
      <c r="E5970" s="360">
        <v>0.90369999999999995</v>
      </c>
      <c r="F5970" s="344">
        <v>285.47000000000003</v>
      </c>
      <c r="G5970" s="360">
        <v>0.90280000000000005</v>
      </c>
      <c r="H5970" s="344">
        <v>289.22000000000003</v>
      </c>
      <c r="I5970" s="360">
        <v>0.90259999999999996</v>
      </c>
      <c r="J5970" s="344">
        <v>282.73</v>
      </c>
      <c r="K5970" s="360">
        <v>0.91149999999999998</v>
      </c>
      <c r="L5970" s="344">
        <v>430.83</v>
      </c>
      <c r="M5970" s="360">
        <v>0</v>
      </c>
      <c r="N5970" s="344">
        <v>286.58</v>
      </c>
      <c r="O5970" s="360">
        <v>0.89929999999999999</v>
      </c>
      <c r="P5970" s="344">
        <v>287.66000000000003</v>
      </c>
      <c r="Q5970" s="360">
        <v>0.89590000000000003</v>
      </c>
      <c r="R5970" s="344">
        <v>247.14</v>
      </c>
    </row>
    <row r="5971" spans="1:18">
      <c r="A5971" s="296">
        <v>5915324</v>
      </c>
      <c r="B5971" s="343" t="s">
        <v>6006</v>
      </c>
      <c r="C5971" s="296" t="s">
        <v>5977</v>
      </c>
      <c r="D5971" s="344">
        <v>1.23</v>
      </c>
      <c r="E5971" s="360">
        <v>0.87350000000000005</v>
      </c>
      <c r="F5971" s="344">
        <v>619.79999999999995</v>
      </c>
      <c r="G5971" s="360">
        <v>0.87570000000000003</v>
      </c>
      <c r="H5971" s="344">
        <v>630.99</v>
      </c>
      <c r="I5971" s="360">
        <v>0.86719999999999997</v>
      </c>
      <c r="J5971" s="344">
        <v>613.95000000000005</v>
      </c>
      <c r="K5971" s="360">
        <v>0.8841</v>
      </c>
      <c r="L5971" s="344">
        <v>931.46</v>
      </c>
      <c r="M5971" s="360">
        <v>0</v>
      </c>
      <c r="N5971" s="344">
        <v>623.53</v>
      </c>
      <c r="O5971" s="360">
        <v>0.87050000000000005</v>
      </c>
      <c r="P5971" s="344">
        <v>627.15</v>
      </c>
      <c r="Q5971" s="360">
        <v>0.86550000000000005</v>
      </c>
      <c r="R5971" s="344">
        <v>544.38</v>
      </c>
    </row>
    <row r="5972" spans="1:18">
      <c r="A5972" s="296">
        <v>5914404</v>
      </c>
      <c r="B5972" s="343" t="s">
        <v>6007</v>
      </c>
      <c r="C5972" s="296" t="s">
        <v>5977</v>
      </c>
      <c r="D5972" s="344">
        <v>1.21</v>
      </c>
      <c r="E5972" s="360">
        <v>0.89829999999999999</v>
      </c>
      <c r="F5972" s="344">
        <v>603.48</v>
      </c>
      <c r="G5972" s="360">
        <v>0.89939999999999998</v>
      </c>
      <c r="H5972" s="344">
        <v>612.15</v>
      </c>
      <c r="I5972" s="360">
        <v>0.89390000000000003</v>
      </c>
      <c r="J5972" s="344">
        <v>598.53</v>
      </c>
      <c r="K5972" s="360">
        <v>0.90680000000000005</v>
      </c>
      <c r="L5972" s="344">
        <v>911.5</v>
      </c>
      <c r="M5972" s="360">
        <v>0</v>
      </c>
      <c r="N5972" s="344">
        <v>606.29999999999995</v>
      </c>
      <c r="O5972" s="360">
        <v>0.8952</v>
      </c>
      <c r="P5972" s="344">
        <v>609.03</v>
      </c>
      <c r="Q5972" s="360">
        <v>0.89119999999999999</v>
      </c>
      <c r="R5972" s="344">
        <v>524.9</v>
      </c>
    </row>
    <row r="5973" spans="1:18">
      <c r="A5973" s="296">
        <v>5914419</v>
      </c>
      <c r="B5973" s="343" t="s">
        <v>6008</v>
      </c>
      <c r="C5973" s="296" t="s">
        <v>5977</v>
      </c>
      <c r="D5973" s="344">
        <v>0.97</v>
      </c>
      <c r="E5973" s="360">
        <v>0.94379999999999997</v>
      </c>
      <c r="F5973" s="344">
        <v>575.70000000000005</v>
      </c>
      <c r="G5973" s="360">
        <v>0.94279999999999997</v>
      </c>
      <c r="H5973" s="344">
        <v>580.07000000000005</v>
      </c>
      <c r="I5973" s="360">
        <v>0.94330000000000003</v>
      </c>
      <c r="J5973" s="344">
        <v>572.25</v>
      </c>
      <c r="K5973" s="360">
        <v>0.94850000000000001</v>
      </c>
      <c r="L5973" s="344">
        <v>877.52</v>
      </c>
      <c r="M5973" s="360">
        <v>0</v>
      </c>
      <c r="N5973" s="344">
        <v>576.95000000000005</v>
      </c>
      <c r="O5973" s="360">
        <v>0.94079999999999997</v>
      </c>
      <c r="P5973" s="344">
        <v>578.16</v>
      </c>
      <c r="Q5973" s="360">
        <v>0.93879999999999997</v>
      </c>
      <c r="R5973" s="344">
        <v>491.72</v>
      </c>
    </row>
    <row r="5974" spans="1:18">
      <c r="A5974" s="296">
        <v>5914434</v>
      </c>
      <c r="B5974" s="343" t="s">
        <v>6009</v>
      </c>
      <c r="C5974" s="296" t="s">
        <v>5977</v>
      </c>
      <c r="D5974" s="344">
        <v>0.79</v>
      </c>
      <c r="E5974" s="360">
        <v>2E-3</v>
      </c>
      <c r="F5974" s="344">
        <v>805.1</v>
      </c>
      <c r="G5974" s="360">
        <v>0</v>
      </c>
      <c r="H5974" s="344">
        <v>691.29</v>
      </c>
      <c r="I5974" s="360">
        <v>2.0999999999999999E-3</v>
      </c>
      <c r="J5974" s="344">
        <v>1269.1300000000001</v>
      </c>
      <c r="K5974" s="360">
        <v>0</v>
      </c>
      <c r="L5974" s="344">
        <v>746.85</v>
      </c>
      <c r="M5974" s="360">
        <v>0</v>
      </c>
      <c r="N5974" s="344">
        <v>807.8</v>
      </c>
      <c r="O5974" s="360">
        <v>0</v>
      </c>
      <c r="P5974" s="344">
        <v>663.36</v>
      </c>
      <c r="Q5974" s="360">
        <v>2.2000000000000001E-3</v>
      </c>
      <c r="R5974" s="344">
        <v>681.3</v>
      </c>
    </row>
    <row r="5975" spans="1:18">
      <c r="A5975" s="296">
        <v>5914635</v>
      </c>
      <c r="B5975" s="343" t="s">
        <v>6010</v>
      </c>
      <c r="C5975" s="296" t="s">
        <v>5977</v>
      </c>
      <c r="D5975" s="344">
        <v>1.26</v>
      </c>
      <c r="E5975" s="360">
        <v>1.8E-3</v>
      </c>
      <c r="F5975" s="344">
        <v>870.18</v>
      </c>
      <c r="G5975" s="360">
        <v>0</v>
      </c>
      <c r="H5975" s="344">
        <v>746.68</v>
      </c>
      <c r="I5975" s="360">
        <v>2E-3</v>
      </c>
      <c r="J5975" s="344">
        <v>1372.98</v>
      </c>
      <c r="K5975" s="360">
        <v>0</v>
      </c>
      <c r="L5975" s="344">
        <v>806.86</v>
      </c>
      <c r="M5975" s="360">
        <v>0</v>
      </c>
      <c r="N5975" s="344">
        <v>873</v>
      </c>
      <c r="O5975" s="360">
        <v>0</v>
      </c>
      <c r="P5975" s="344">
        <v>716.44</v>
      </c>
      <c r="Q5975" s="360">
        <v>2E-3</v>
      </c>
      <c r="R5975" s="344">
        <v>735.77</v>
      </c>
    </row>
    <row r="5976" spans="1:18">
      <c r="A5976" s="296">
        <v>5914636</v>
      </c>
      <c r="B5976" s="343" t="s">
        <v>6011</v>
      </c>
      <c r="C5976" s="296" t="s">
        <v>5977</v>
      </c>
      <c r="D5976" s="344">
        <v>1.01</v>
      </c>
      <c r="E5976" s="360">
        <v>3.8E-3</v>
      </c>
      <c r="F5976" s="344">
        <v>414.64</v>
      </c>
      <c r="G5976" s="360">
        <v>0</v>
      </c>
      <c r="H5976" s="344">
        <v>358.98</v>
      </c>
      <c r="I5976" s="360">
        <v>4.1000000000000003E-3</v>
      </c>
      <c r="J5976" s="344">
        <v>646.04999999999995</v>
      </c>
      <c r="K5976" s="360">
        <v>0</v>
      </c>
      <c r="L5976" s="344">
        <v>386.85</v>
      </c>
      <c r="M5976" s="360">
        <v>0</v>
      </c>
      <c r="N5976" s="344">
        <v>416.65</v>
      </c>
      <c r="O5976" s="360">
        <v>0</v>
      </c>
      <c r="P5976" s="344">
        <v>344.9</v>
      </c>
      <c r="Q5976" s="360">
        <v>4.1999999999999997E-3</v>
      </c>
      <c r="R5976" s="344">
        <v>354.53</v>
      </c>
    </row>
    <row r="5977" spans="1:18">
      <c r="A5977" s="296">
        <v>5914637</v>
      </c>
      <c r="B5977" s="343" t="s">
        <v>6012</v>
      </c>
      <c r="C5977" s="296" t="s">
        <v>5977</v>
      </c>
      <c r="D5977" s="344">
        <v>0.82</v>
      </c>
      <c r="E5977" s="360">
        <v>6.0000000000000001E-3</v>
      </c>
      <c r="F5977" s="344">
        <v>262.79000000000002</v>
      </c>
      <c r="G5977" s="360">
        <v>0</v>
      </c>
      <c r="H5977" s="344">
        <v>229.75</v>
      </c>
      <c r="I5977" s="360">
        <v>6.4000000000000003E-3</v>
      </c>
      <c r="J5977" s="344">
        <v>403.74</v>
      </c>
      <c r="K5977" s="360">
        <v>0</v>
      </c>
      <c r="L5977" s="344">
        <v>246.85</v>
      </c>
      <c r="M5977" s="360">
        <v>0</v>
      </c>
      <c r="N5977" s="344">
        <v>264.52999999999997</v>
      </c>
      <c r="O5977" s="360">
        <v>0</v>
      </c>
      <c r="P5977" s="344">
        <v>221.05</v>
      </c>
      <c r="Q5977" s="360">
        <v>6.6E-3</v>
      </c>
      <c r="R5977" s="344">
        <v>227.46</v>
      </c>
    </row>
    <row r="5978" spans="1:18">
      <c r="A5978" s="296">
        <v>5914638</v>
      </c>
      <c r="B5978" s="343" t="s">
        <v>6013</v>
      </c>
      <c r="C5978" s="296" t="s">
        <v>5977</v>
      </c>
      <c r="D5978" s="344">
        <v>0.87</v>
      </c>
      <c r="E5978" s="360">
        <v>5.1000000000000004E-3</v>
      </c>
      <c r="F5978" s="344">
        <v>306.18</v>
      </c>
      <c r="G5978" s="360">
        <v>0</v>
      </c>
      <c r="H5978" s="344">
        <v>266.68</v>
      </c>
      <c r="I5978" s="360">
        <v>5.4999999999999997E-3</v>
      </c>
      <c r="J5978" s="344">
        <v>472.98</v>
      </c>
      <c r="K5978" s="360">
        <v>0</v>
      </c>
      <c r="L5978" s="344">
        <v>286.86</v>
      </c>
      <c r="M5978" s="360">
        <v>0</v>
      </c>
      <c r="N5978" s="344">
        <v>308</v>
      </c>
      <c r="O5978" s="360">
        <v>0</v>
      </c>
      <c r="P5978" s="344">
        <v>256.44</v>
      </c>
      <c r="Q5978" s="360">
        <v>5.7000000000000002E-3</v>
      </c>
      <c r="R5978" s="344">
        <v>263.77</v>
      </c>
    </row>
    <row r="5979" spans="1:18">
      <c r="A5979" s="296">
        <v>5914639</v>
      </c>
      <c r="B5979" s="343" t="s">
        <v>6014</v>
      </c>
      <c r="C5979" s="296" t="s">
        <v>5977</v>
      </c>
      <c r="D5979" s="344">
        <v>0.7</v>
      </c>
      <c r="E5979" s="360">
        <v>4.4000000000000003E-3</v>
      </c>
      <c r="F5979" s="344">
        <v>360.41</v>
      </c>
      <c r="G5979" s="360">
        <v>0</v>
      </c>
      <c r="H5979" s="344">
        <v>312.83</v>
      </c>
      <c r="I5979" s="360">
        <v>4.7000000000000002E-3</v>
      </c>
      <c r="J5979" s="344">
        <v>559.51</v>
      </c>
      <c r="K5979" s="360">
        <v>0</v>
      </c>
      <c r="L5979" s="344">
        <v>336.85</v>
      </c>
      <c r="M5979" s="360">
        <v>0</v>
      </c>
      <c r="N5979" s="344">
        <v>362.32</v>
      </c>
      <c r="O5979" s="360">
        <v>0</v>
      </c>
      <c r="P5979" s="344">
        <v>300.67</v>
      </c>
      <c r="Q5979" s="360">
        <v>4.8999999999999998E-3</v>
      </c>
      <c r="R5979" s="344">
        <v>309.14999999999998</v>
      </c>
    </row>
    <row r="5980" spans="1:18">
      <c r="A5980" s="296">
        <v>5914640</v>
      </c>
      <c r="B5980" s="343" t="s">
        <v>6015</v>
      </c>
      <c r="C5980" s="296" t="s">
        <v>5977</v>
      </c>
      <c r="D5980" s="344">
        <v>0.56999999999999995</v>
      </c>
      <c r="E5980" s="360">
        <v>5.7999999999999996E-3</v>
      </c>
      <c r="F5980" s="344">
        <v>270.93</v>
      </c>
      <c r="G5980" s="360">
        <v>0</v>
      </c>
      <c r="H5980" s="344">
        <v>236.68</v>
      </c>
      <c r="I5980" s="360">
        <v>6.1999999999999998E-3</v>
      </c>
      <c r="J5980" s="344">
        <v>416.73</v>
      </c>
      <c r="K5980" s="360">
        <v>0</v>
      </c>
      <c r="L5980" s="344">
        <v>254.36</v>
      </c>
      <c r="M5980" s="360">
        <v>0</v>
      </c>
      <c r="N5980" s="344">
        <v>272.68</v>
      </c>
      <c r="O5980" s="360">
        <v>0</v>
      </c>
      <c r="P5980" s="344">
        <v>227.69</v>
      </c>
      <c r="Q5980" s="360">
        <v>6.4000000000000003E-3</v>
      </c>
      <c r="R5980" s="344">
        <v>234.27</v>
      </c>
    </row>
    <row r="5981" spans="1:18">
      <c r="A5981" s="296">
        <v>5915466</v>
      </c>
      <c r="B5981" s="343" t="s">
        <v>6016</v>
      </c>
      <c r="C5981" s="296" t="s">
        <v>5977</v>
      </c>
      <c r="D5981" s="344">
        <v>2.0499999999999998</v>
      </c>
      <c r="E5981" s="360">
        <v>0.93100000000000005</v>
      </c>
      <c r="F5981" s="344">
        <v>3389.48</v>
      </c>
      <c r="G5981" s="360">
        <v>0.93320000000000003</v>
      </c>
      <c r="H5981" s="344">
        <v>3410.73</v>
      </c>
      <c r="I5981" s="360">
        <v>0.9274</v>
      </c>
      <c r="J5981" s="344">
        <v>3375.27</v>
      </c>
      <c r="K5981" s="360">
        <v>0.93720000000000003</v>
      </c>
      <c r="L5981" s="344">
        <v>3414.56</v>
      </c>
      <c r="M5981" s="360">
        <v>0.9264</v>
      </c>
      <c r="N5981" s="344">
        <v>3400.13</v>
      </c>
      <c r="O5981" s="360">
        <v>0.93030000000000002</v>
      </c>
      <c r="P5981" s="344">
        <v>3409.88</v>
      </c>
      <c r="Q5981" s="360">
        <v>0.92769999999999997</v>
      </c>
      <c r="R5981" s="344">
        <v>3423.29</v>
      </c>
    </row>
    <row r="5982" spans="1:18">
      <c r="A5982" s="296">
        <v>5915467</v>
      </c>
      <c r="B5982" s="343" t="s">
        <v>6017</v>
      </c>
      <c r="C5982" s="296" t="s">
        <v>5977</v>
      </c>
      <c r="D5982" s="344">
        <v>1.64</v>
      </c>
      <c r="E5982" s="360">
        <v>8.0799999999999997E-2</v>
      </c>
      <c r="F5982" s="344">
        <v>8498.01</v>
      </c>
      <c r="G5982" s="360">
        <v>0.27639999999999998</v>
      </c>
      <c r="H5982" s="344">
        <v>7944.33</v>
      </c>
      <c r="I5982" s="360">
        <v>0.29570000000000002</v>
      </c>
      <c r="J5982" s="344">
        <v>8404.0300000000007</v>
      </c>
      <c r="K5982" s="360">
        <v>0.27950000000000003</v>
      </c>
      <c r="L5982" s="344">
        <v>8627.8700000000008</v>
      </c>
      <c r="M5982" s="360">
        <v>0</v>
      </c>
      <c r="N5982" s="344">
        <v>8610.06</v>
      </c>
      <c r="O5982" s="360">
        <v>0.27279999999999999</v>
      </c>
      <c r="P5982" s="344">
        <v>9014.2999999999993</v>
      </c>
      <c r="Q5982" s="360">
        <v>0.2606</v>
      </c>
      <c r="R5982" s="344">
        <v>9570.8799999999992</v>
      </c>
    </row>
    <row r="5983" spans="1:18">
      <c r="A5983" s="296">
        <v>5915468</v>
      </c>
      <c r="B5983" s="343" t="s">
        <v>6018</v>
      </c>
      <c r="C5983" s="296" t="s">
        <v>5977</v>
      </c>
      <c r="D5983" s="344">
        <v>1.33</v>
      </c>
      <c r="E5983" s="360">
        <v>6.2899999999999998E-2</v>
      </c>
      <c r="F5983" s="344">
        <v>15348.97</v>
      </c>
      <c r="G5983" s="360">
        <v>0.2326</v>
      </c>
      <c r="H5983" s="344">
        <v>14724.16</v>
      </c>
      <c r="I5983" s="360">
        <v>0.2424</v>
      </c>
      <c r="J5983" s="344">
        <v>15050.97</v>
      </c>
      <c r="K5983" s="360">
        <v>0.23719999999999999</v>
      </c>
      <c r="L5983" s="344">
        <v>15800.22</v>
      </c>
      <c r="M5983" s="360">
        <v>0</v>
      </c>
      <c r="N5983" s="344">
        <v>15627.13</v>
      </c>
      <c r="O5983" s="360">
        <v>0.22839999999999999</v>
      </c>
      <c r="P5983" s="344">
        <v>16348.87</v>
      </c>
      <c r="Q5983" s="360">
        <v>0.21840000000000001</v>
      </c>
      <c r="R5983" s="344">
        <v>17321.77</v>
      </c>
    </row>
    <row r="5984" spans="1:18">
      <c r="A5984" s="296">
        <v>5914617</v>
      </c>
      <c r="B5984" s="343" t="s">
        <v>6019</v>
      </c>
      <c r="C5984" s="296" t="s">
        <v>5977</v>
      </c>
      <c r="D5984" s="344">
        <v>1.58</v>
      </c>
      <c r="E5984" s="360">
        <v>0</v>
      </c>
      <c r="F5984" s="344">
        <v>22.38</v>
      </c>
      <c r="G5984" s="360">
        <v>0.41239999999999999</v>
      </c>
      <c r="H5984" s="344">
        <v>23.64</v>
      </c>
      <c r="I5984" s="360">
        <v>0.39040000000000002</v>
      </c>
      <c r="J5984" s="344">
        <v>21.55</v>
      </c>
      <c r="K5984" s="360">
        <v>0.42830000000000001</v>
      </c>
      <c r="L5984" s="344">
        <v>22.39</v>
      </c>
      <c r="M5984" s="360">
        <v>0</v>
      </c>
      <c r="N5984" s="344">
        <v>22.99</v>
      </c>
      <c r="O5984" s="360">
        <v>0.40150000000000002</v>
      </c>
      <c r="P5984" s="344">
        <v>23.57</v>
      </c>
      <c r="Q5984" s="360">
        <v>0.3916</v>
      </c>
      <c r="R5984" s="344">
        <v>24.34</v>
      </c>
    </row>
    <row r="5985" spans="1:18">
      <c r="A5985" s="296">
        <v>5914618</v>
      </c>
      <c r="B5985" s="343" t="s">
        <v>6020</v>
      </c>
      <c r="C5985" s="296" t="s">
        <v>5977</v>
      </c>
      <c r="D5985" s="344">
        <v>1.26</v>
      </c>
      <c r="E5985" s="360">
        <v>0</v>
      </c>
      <c r="F5985" s="344">
        <v>36.36</v>
      </c>
      <c r="G5985" s="360">
        <v>0.3795</v>
      </c>
      <c r="H5985" s="344">
        <v>38.520000000000003</v>
      </c>
      <c r="I5985" s="360">
        <v>0.35830000000000001</v>
      </c>
      <c r="J5985" s="344">
        <v>34.92</v>
      </c>
      <c r="K5985" s="360">
        <v>0.3952</v>
      </c>
      <c r="L5985" s="344">
        <v>36.69</v>
      </c>
      <c r="M5985" s="360">
        <v>0</v>
      </c>
      <c r="N5985" s="344">
        <v>37.42</v>
      </c>
      <c r="O5985" s="360">
        <v>0.36880000000000002</v>
      </c>
      <c r="P5985" s="344">
        <v>38.380000000000003</v>
      </c>
      <c r="Q5985" s="360">
        <v>0.35959999999999998</v>
      </c>
      <c r="R5985" s="344">
        <v>39.72</v>
      </c>
    </row>
    <row r="5986" spans="1:18">
      <c r="A5986" s="296">
        <v>5914619</v>
      </c>
      <c r="B5986" s="343" t="s">
        <v>6021</v>
      </c>
      <c r="C5986" s="296" t="s">
        <v>5977</v>
      </c>
      <c r="D5986" s="344">
        <v>1.03</v>
      </c>
      <c r="E5986" s="360">
        <v>0</v>
      </c>
      <c r="F5986" s="344">
        <v>56.71</v>
      </c>
      <c r="G5986" s="360">
        <v>0.35499999999999998</v>
      </c>
      <c r="H5986" s="344">
        <v>60.25</v>
      </c>
      <c r="I5986" s="360">
        <v>0.33410000000000001</v>
      </c>
      <c r="J5986" s="344">
        <v>54.35</v>
      </c>
      <c r="K5986" s="360">
        <v>0.37040000000000001</v>
      </c>
      <c r="L5986" s="344">
        <v>57.6</v>
      </c>
      <c r="M5986" s="360">
        <v>0</v>
      </c>
      <c r="N5986" s="344">
        <v>58.41</v>
      </c>
      <c r="O5986" s="360">
        <v>0.34460000000000002</v>
      </c>
      <c r="P5986" s="344">
        <v>59.99</v>
      </c>
      <c r="Q5986" s="360">
        <v>0.33560000000000001</v>
      </c>
      <c r="R5986" s="344">
        <v>62.14</v>
      </c>
    </row>
    <row r="5987" spans="1:18">
      <c r="A5987" s="296">
        <v>5915451</v>
      </c>
      <c r="B5987" s="343" t="s">
        <v>6022</v>
      </c>
      <c r="C5987" s="296" t="s">
        <v>5977</v>
      </c>
      <c r="D5987" s="344">
        <v>2.59</v>
      </c>
      <c r="E5987" s="360">
        <v>0</v>
      </c>
      <c r="F5987" s="344">
        <v>43.02</v>
      </c>
      <c r="G5987" s="360">
        <v>0.46789999999999998</v>
      </c>
      <c r="H5987" s="344">
        <v>45.2</v>
      </c>
      <c r="I5987" s="360">
        <v>0.44540000000000002</v>
      </c>
      <c r="J5987" s="344">
        <v>41.56</v>
      </c>
      <c r="K5987" s="360">
        <v>0.4844</v>
      </c>
      <c r="L5987" s="344">
        <v>42.37</v>
      </c>
      <c r="M5987" s="360">
        <v>0</v>
      </c>
      <c r="N5987" s="344">
        <v>44.08</v>
      </c>
      <c r="O5987" s="360">
        <v>0.45669999999999999</v>
      </c>
      <c r="P5987" s="344">
        <v>45.07</v>
      </c>
      <c r="Q5987" s="360">
        <v>0.4466</v>
      </c>
      <c r="R5987" s="344">
        <v>46.43</v>
      </c>
    </row>
    <row r="5988" spans="1:18">
      <c r="A5988" s="296">
        <v>5915452</v>
      </c>
      <c r="B5988" s="343" t="s">
        <v>6023</v>
      </c>
      <c r="C5988" s="296" t="s">
        <v>5977</v>
      </c>
      <c r="D5988" s="344">
        <v>2.0699999999999998</v>
      </c>
      <c r="E5988" s="360">
        <v>0</v>
      </c>
      <c r="F5988" s="344">
        <v>56.97</v>
      </c>
      <c r="G5988" s="360">
        <v>0.57399999999999995</v>
      </c>
      <c r="H5988" s="344">
        <v>59.27</v>
      </c>
      <c r="I5988" s="360">
        <v>0.55169999999999997</v>
      </c>
      <c r="J5988" s="344">
        <v>55.45</v>
      </c>
      <c r="K5988" s="360">
        <v>0.5897</v>
      </c>
      <c r="L5988" s="344">
        <v>54.49</v>
      </c>
      <c r="M5988" s="360">
        <v>0</v>
      </c>
      <c r="N5988" s="344">
        <v>58.11</v>
      </c>
      <c r="O5988" s="360">
        <v>0.56269999999999998</v>
      </c>
      <c r="P5988" s="344">
        <v>59.16</v>
      </c>
      <c r="Q5988" s="360">
        <v>0.55269999999999997</v>
      </c>
      <c r="R5988" s="344">
        <v>60.6</v>
      </c>
    </row>
    <row r="5989" spans="1:18">
      <c r="A5989" s="296">
        <v>5915453</v>
      </c>
      <c r="B5989" s="343" t="s">
        <v>6024</v>
      </c>
      <c r="C5989" s="296" t="s">
        <v>5977</v>
      </c>
      <c r="D5989" s="344">
        <v>1.69</v>
      </c>
      <c r="E5989" s="360">
        <v>0</v>
      </c>
      <c r="F5989" s="344">
        <v>65.790000000000006</v>
      </c>
      <c r="G5989" s="360">
        <v>0.6089</v>
      </c>
      <c r="H5989" s="344">
        <v>68.23</v>
      </c>
      <c r="I5989" s="360">
        <v>0.58709999999999996</v>
      </c>
      <c r="J5989" s="344">
        <v>64.17</v>
      </c>
      <c r="K5989" s="360">
        <v>0.62429999999999997</v>
      </c>
      <c r="L5989" s="344">
        <v>62.3</v>
      </c>
      <c r="M5989" s="360">
        <v>0</v>
      </c>
      <c r="N5989" s="344">
        <v>67</v>
      </c>
      <c r="O5989" s="360">
        <v>0.59789999999999999</v>
      </c>
      <c r="P5989" s="344">
        <v>68.11</v>
      </c>
      <c r="Q5989" s="360">
        <v>0.58819999999999995</v>
      </c>
      <c r="R5989" s="344">
        <v>69.63</v>
      </c>
    </row>
    <row r="5990" spans="1:18">
      <c r="A5990" s="296">
        <v>5915448</v>
      </c>
      <c r="B5990" s="343" t="s">
        <v>6025</v>
      </c>
      <c r="C5990" s="296" t="s">
        <v>5977</v>
      </c>
      <c r="D5990" s="344">
        <v>2</v>
      </c>
      <c r="E5990" s="360">
        <v>0</v>
      </c>
      <c r="F5990" s="344">
        <v>86</v>
      </c>
      <c r="G5990" s="360">
        <v>0.67730000000000001</v>
      </c>
      <c r="H5990" s="344">
        <v>88.59</v>
      </c>
      <c r="I5990" s="360">
        <v>0.65749999999999997</v>
      </c>
      <c r="J5990" s="344">
        <v>84.28</v>
      </c>
      <c r="K5990" s="360">
        <v>0.69110000000000005</v>
      </c>
      <c r="L5990" s="344">
        <v>79.84</v>
      </c>
      <c r="M5990" s="360">
        <v>0</v>
      </c>
      <c r="N5990" s="344">
        <v>87.32</v>
      </c>
      <c r="O5990" s="360">
        <v>0.66710000000000003</v>
      </c>
      <c r="P5990" s="344">
        <v>88.51</v>
      </c>
      <c r="Q5990" s="360">
        <v>0.65810000000000002</v>
      </c>
      <c r="R5990" s="344">
        <v>90.17</v>
      </c>
    </row>
    <row r="5991" spans="1:18">
      <c r="A5991" s="296">
        <v>5915449</v>
      </c>
      <c r="B5991" s="343" t="s">
        <v>6026</v>
      </c>
      <c r="C5991" s="296" t="s">
        <v>5977</v>
      </c>
      <c r="D5991" s="344">
        <v>1.6</v>
      </c>
      <c r="E5991" s="360">
        <v>0</v>
      </c>
      <c r="F5991" s="344">
        <v>143.22999999999999</v>
      </c>
      <c r="G5991" s="360">
        <v>0.78610000000000002</v>
      </c>
      <c r="H5991" s="344">
        <v>146.04</v>
      </c>
      <c r="I5991" s="360">
        <v>0.77100000000000002</v>
      </c>
      <c r="J5991" s="344">
        <v>141.33000000000001</v>
      </c>
      <c r="K5991" s="360">
        <v>0.79669999999999996</v>
      </c>
      <c r="L5991" s="344">
        <v>128.77000000000001</v>
      </c>
      <c r="M5991" s="360">
        <v>0</v>
      </c>
      <c r="N5991" s="344">
        <v>144.68</v>
      </c>
      <c r="O5991" s="360">
        <v>0.77829999999999999</v>
      </c>
      <c r="P5991" s="344">
        <v>146.01</v>
      </c>
      <c r="Q5991" s="360">
        <v>0.7712</v>
      </c>
      <c r="R5991" s="344">
        <v>147.83000000000001</v>
      </c>
    </row>
    <row r="5992" spans="1:18">
      <c r="A5992" s="296">
        <v>5915450</v>
      </c>
      <c r="B5992" s="343" t="s">
        <v>6027</v>
      </c>
      <c r="C5992" s="296" t="s">
        <v>5977</v>
      </c>
      <c r="D5992" s="344">
        <v>1.31</v>
      </c>
      <c r="E5992" s="360">
        <v>0</v>
      </c>
      <c r="F5992" s="344">
        <v>227.66</v>
      </c>
      <c r="G5992" s="360">
        <v>0.72309999999999997</v>
      </c>
      <c r="H5992" s="344">
        <v>233.67</v>
      </c>
      <c r="I5992" s="360">
        <v>0.70450000000000002</v>
      </c>
      <c r="J5992" s="344">
        <v>223.65</v>
      </c>
      <c r="K5992" s="360">
        <v>0.73609999999999998</v>
      </c>
      <c r="L5992" s="344">
        <v>208.56</v>
      </c>
      <c r="M5992" s="360">
        <v>0</v>
      </c>
      <c r="N5992" s="344">
        <v>230.61</v>
      </c>
      <c r="O5992" s="360">
        <v>0.71379999999999999</v>
      </c>
      <c r="P5992" s="344">
        <v>233.33</v>
      </c>
      <c r="Q5992" s="360">
        <v>0.70550000000000002</v>
      </c>
      <c r="R5992" s="344">
        <v>237.04</v>
      </c>
    </row>
    <row r="5993" spans="1:18">
      <c r="A5993" s="296">
        <v>5901641</v>
      </c>
      <c r="B5993" s="343" t="s">
        <v>6028</v>
      </c>
      <c r="C5993" s="296" t="s">
        <v>6029</v>
      </c>
      <c r="D5993" s="344">
        <v>1.93</v>
      </c>
      <c r="E5993" s="360">
        <v>0</v>
      </c>
      <c r="F5993" s="344">
        <v>198.09</v>
      </c>
      <c r="G5993" s="360">
        <v>0.83099999999999996</v>
      </c>
      <c r="H5993" s="344">
        <v>201.18</v>
      </c>
      <c r="I5993" s="360">
        <v>0.81830000000000003</v>
      </c>
      <c r="J5993" s="344">
        <v>196.06</v>
      </c>
      <c r="K5993" s="360">
        <v>0.83960000000000001</v>
      </c>
      <c r="L5993" s="344">
        <v>175.72</v>
      </c>
      <c r="M5993" s="360">
        <v>0</v>
      </c>
      <c r="N5993" s="344">
        <v>199.7</v>
      </c>
      <c r="O5993" s="360">
        <v>0.82430000000000003</v>
      </c>
      <c r="P5993" s="344">
        <v>201.14</v>
      </c>
      <c r="Q5993" s="360">
        <v>0.81840000000000002</v>
      </c>
      <c r="R5993" s="344">
        <v>203.14</v>
      </c>
    </row>
    <row r="5994" spans="1:18">
      <c r="A5994" s="296">
        <v>5901642</v>
      </c>
      <c r="B5994" s="343" t="s">
        <v>6030</v>
      </c>
      <c r="C5994" s="296" t="s">
        <v>6029</v>
      </c>
      <c r="D5994" s="344">
        <v>0.5</v>
      </c>
      <c r="E5994" s="360">
        <v>0</v>
      </c>
      <c r="F5994" s="344">
        <v>57.26</v>
      </c>
      <c r="G5994" s="360">
        <v>0.35160000000000002</v>
      </c>
      <c r="H5994" s="344">
        <v>60.86</v>
      </c>
      <c r="I5994" s="360">
        <v>0.33079999999999998</v>
      </c>
      <c r="J5994" s="344">
        <v>54.87</v>
      </c>
      <c r="K5994" s="360">
        <v>0.3669</v>
      </c>
      <c r="L5994" s="344">
        <v>58.21</v>
      </c>
      <c r="M5994" s="360">
        <v>0</v>
      </c>
      <c r="N5994" s="344">
        <v>59</v>
      </c>
      <c r="O5994" s="360">
        <v>0.3412</v>
      </c>
      <c r="P5994" s="344">
        <v>60.59</v>
      </c>
      <c r="Q5994" s="360">
        <v>0.3322</v>
      </c>
      <c r="R5994" s="344">
        <v>62.77</v>
      </c>
    </row>
    <row r="5995" spans="1:18">
      <c r="A5995" s="296">
        <v>5901643</v>
      </c>
      <c r="B5995" s="343" t="s">
        <v>6031</v>
      </c>
      <c r="C5995" s="296" t="s">
        <v>6029</v>
      </c>
      <c r="D5995" s="344">
        <v>0.47</v>
      </c>
      <c r="E5995" s="360">
        <v>0</v>
      </c>
      <c r="F5995" s="344">
        <v>73.14</v>
      </c>
      <c r="G5995" s="360">
        <v>0.4471</v>
      </c>
      <c r="H5995" s="344">
        <v>77.03</v>
      </c>
      <c r="I5995" s="360">
        <v>0.42449999999999999</v>
      </c>
      <c r="J5995" s="344">
        <v>70.53</v>
      </c>
      <c r="K5995" s="360">
        <v>0.46360000000000001</v>
      </c>
      <c r="L5995" s="344">
        <v>72.45</v>
      </c>
      <c r="M5995" s="360">
        <v>0</v>
      </c>
      <c r="N5995" s="344">
        <v>75.02</v>
      </c>
      <c r="O5995" s="360">
        <v>0.43590000000000001</v>
      </c>
      <c r="P5995" s="344">
        <v>76.760000000000005</v>
      </c>
      <c r="Q5995" s="360">
        <v>0.42599999999999999</v>
      </c>
      <c r="R5995" s="344">
        <v>79.14</v>
      </c>
    </row>
    <row r="5996" spans="1:18">
      <c r="A5996" s="296">
        <v>5901644</v>
      </c>
      <c r="B5996" s="343" t="s">
        <v>6032</v>
      </c>
      <c r="C5996" s="296" t="s">
        <v>6029</v>
      </c>
      <c r="D5996" s="344">
        <v>1.1399999999999999</v>
      </c>
      <c r="E5996" s="360">
        <v>0</v>
      </c>
      <c r="F5996" s="344">
        <v>84.21</v>
      </c>
      <c r="G5996" s="360">
        <v>0.47570000000000001</v>
      </c>
      <c r="H5996" s="344">
        <v>88.48</v>
      </c>
      <c r="I5996" s="360">
        <v>0.45279999999999998</v>
      </c>
      <c r="J5996" s="344">
        <v>81.36</v>
      </c>
      <c r="K5996" s="360">
        <v>0.4924</v>
      </c>
      <c r="L5996" s="344">
        <v>82.77</v>
      </c>
      <c r="M5996" s="360">
        <v>0</v>
      </c>
      <c r="N5996" s="344">
        <v>86.27</v>
      </c>
      <c r="O5996" s="360">
        <v>0.46439999999999998</v>
      </c>
      <c r="P5996" s="344">
        <v>88.16</v>
      </c>
      <c r="Q5996" s="360">
        <v>0.45440000000000003</v>
      </c>
      <c r="R5996" s="344">
        <v>90.75</v>
      </c>
    </row>
    <row r="5997" spans="1:18">
      <c r="A5997" s="296">
        <v>5901645</v>
      </c>
      <c r="B5997" s="343" t="s">
        <v>6033</v>
      </c>
      <c r="C5997" s="296" t="s">
        <v>6029</v>
      </c>
      <c r="D5997" s="344">
        <v>0.45</v>
      </c>
      <c r="E5997" s="360">
        <v>0</v>
      </c>
      <c r="F5997" s="344">
        <v>107.27</v>
      </c>
      <c r="G5997" s="360">
        <v>0.54300000000000004</v>
      </c>
      <c r="H5997" s="344">
        <v>111.98</v>
      </c>
      <c r="I5997" s="360">
        <v>0.5202</v>
      </c>
      <c r="J5997" s="344">
        <v>104.14</v>
      </c>
      <c r="K5997" s="360">
        <v>0.55930000000000002</v>
      </c>
      <c r="L5997" s="344">
        <v>103.48</v>
      </c>
      <c r="M5997" s="360">
        <v>0</v>
      </c>
      <c r="N5997" s="344">
        <v>109.56</v>
      </c>
      <c r="O5997" s="360">
        <v>0.53169999999999995</v>
      </c>
      <c r="P5997" s="344">
        <v>111.67</v>
      </c>
      <c r="Q5997" s="360">
        <v>0.52159999999999995</v>
      </c>
      <c r="R5997" s="344">
        <v>114.58</v>
      </c>
    </row>
    <row r="5998" spans="1:18">
      <c r="A5998" s="296">
        <v>5901646</v>
      </c>
      <c r="B5998" s="343" t="s">
        <v>6034</v>
      </c>
      <c r="C5998" s="296" t="s">
        <v>6029</v>
      </c>
      <c r="D5998" s="344">
        <v>0.9</v>
      </c>
      <c r="E5998" s="360">
        <v>0</v>
      </c>
      <c r="F5998" s="344">
        <v>107.17</v>
      </c>
      <c r="G5998" s="360">
        <v>0.54349999999999998</v>
      </c>
      <c r="H5998" s="344">
        <v>111.87</v>
      </c>
      <c r="I5998" s="360">
        <v>0.52070000000000005</v>
      </c>
      <c r="J5998" s="344">
        <v>104.05</v>
      </c>
      <c r="K5998" s="360">
        <v>0.55979999999999996</v>
      </c>
      <c r="L5998" s="344">
        <v>103.38</v>
      </c>
      <c r="M5998" s="360">
        <v>0</v>
      </c>
      <c r="N5998" s="344">
        <v>109.47</v>
      </c>
      <c r="O5998" s="360">
        <v>0.53210000000000002</v>
      </c>
      <c r="P5998" s="344">
        <v>111.56</v>
      </c>
      <c r="Q5998" s="360">
        <v>0.52210000000000001</v>
      </c>
      <c r="R5998" s="344">
        <v>114.45</v>
      </c>
    </row>
    <row r="5999" spans="1:18">
      <c r="A5999" s="296">
        <v>5901647</v>
      </c>
      <c r="B5999" s="343" t="s">
        <v>6035</v>
      </c>
      <c r="C5999" s="296" t="s">
        <v>6029</v>
      </c>
      <c r="D5999" s="344">
        <v>0.78</v>
      </c>
      <c r="E5999" s="360">
        <v>0</v>
      </c>
      <c r="F5999" s="344">
        <v>166</v>
      </c>
      <c r="G5999" s="360">
        <v>0.67830000000000001</v>
      </c>
      <c r="H5999" s="344">
        <v>171.09</v>
      </c>
      <c r="I5999" s="360">
        <v>0.65810000000000002</v>
      </c>
      <c r="J5999" s="344">
        <v>162.61000000000001</v>
      </c>
      <c r="K5999" s="360">
        <v>0.6925</v>
      </c>
      <c r="L5999" s="344">
        <v>154.09</v>
      </c>
      <c r="M5999" s="360">
        <v>0</v>
      </c>
      <c r="N5999" s="344">
        <v>168.51</v>
      </c>
      <c r="O5999" s="360">
        <v>0.66820000000000002</v>
      </c>
      <c r="P5999" s="344">
        <v>170.81</v>
      </c>
      <c r="Q5999" s="360">
        <v>0.65920000000000001</v>
      </c>
      <c r="R5999" s="344">
        <v>173.95</v>
      </c>
    </row>
    <row r="6000" spans="1:18">
      <c r="A6000" s="296">
        <v>5901648</v>
      </c>
      <c r="B6000" s="343" t="s">
        <v>6036</v>
      </c>
      <c r="C6000" s="296" t="s">
        <v>6029</v>
      </c>
      <c r="D6000" s="344">
        <v>0.68</v>
      </c>
      <c r="E6000" s="360">
        <v>0</v>
      </c>
      <c r="F6000" s="344">
        <v>168.61</v>
      </c>
      <c r="G6000" s="360">
        <v>0.66779999999999995</v>
      </c>
      <c r="H6000" s="344">
        <v>173.96</v>
      </c>
      <c r="I6000" s="360">
        <v>0.64729999999999999</v>
      </c>
      <c r="J6000" s="344">
        <v>165.05</v>
      </c>
      <c r="K6000" s="360">
        <v>0.68220000000000003</v>
      </c>
      <c r="L6000" s="344">
        <v>156.99</v>
      </c>
      <c r="M6000" s="360">
        <v>0</v>
      </c>
      <c r="N6000" s="344">
        <v>171.24</v>
      </c>
      <c r="O6000" s="360">
        <v>0.65759999999999996</v>
      </c>
      <c r="P6000" s="344">
        <v>173.65</v>
      </c>
      <c r="Q6000" s="360">
        <v>0.64839999999999998</v>
      </c>
      <c r="R6000" s="344">
        <v>176.95</v>
      </c>
    </row>
    <row r="6001" spans="1:18">
      <c r="A6001" s="296">
        <v>5901649</v>
      </c>
      <c r="B6001" s="343" t="s">
        <v>6037</v>
      </c>
      <c r="C6001" s="296" t="s">
        <v>6029</v>
      </c>
      <c r="D6001" s="344">
        <v>2.82</v>
      </c>
      <c r="E6001" s="360">
        <v>0</v>
      </c>
      <c r="F6001" s="344">
        <v>222.38</v>
      </c>
      <c r="G6001" s="360">
        <v>0.74029999999999996</v>
      </c>
      <c r="H6001" s="344">
        <v>227.88</v>
      </c>
      <c r="I6001" s="360">
        <v>0.72240000000000004</v>
      </c>
      <c r="J6001" s="344">
        <v>218.73</v>
      </c>
      <c r="K6001" s="360">
        <v>0.75260000000000005</v>
      </c>
      <c r="L6001" s="344">
        <v>202.71</v>
      </c>
      <c r="M6001" s="360">
        <v>0</v>
      </c>
      <c r="N6001" s="344">
        <v>225.1</v>
      </c>
      <c r="O6001" s="360">
        <v>0.73129999999999995</v>
      </c>
      <c r="P6001" s="344">
        <v>227.59</v>
      </c>
      <c r="Q6001" s="360">
        <v>0.72330000000000005</v>
      </c>
      <c r="R6001" s="344">
        <v>231</v>
      </c>
    </row>
    <row r="6002" spans="1:18">
      <c r="A6002" s="296">
        <v>5901650</v>
      </c>
      <c r="B6002" s="343" t="s">
        <v>6038</v>
      </c>
      <c r="C6002" s="296" t="s">
        <v>6029</v>
      </c>
      <c r="D6002" s="344">
        <v>1.89</v>
      </c>
      <c r="E6002" s="360">
        <v>0</v>
      </c>
      <c r="F6002" s="344">
        <v>20.89</v>
      </c>
      <c r="G6002" s="360">
        <v>0.3705</v>
      </c>
      <c r="H6002" s="344">
        <v>22.15</v>
      </c>
      <c r="I6002" s="360">
        <v>0.34939999999999999</v>
      </c>
      <c r="J6002" s="344">
        <v>20.059999999999999</v>
      </c>
      <c r="K6002" s="360">
        <v>0.38579999999999998</v>
      </c>
      <c r="L6002" s="344">
        <v>21.13</v>
      </c>
      <c r="M6002" s="360">
        <v>0</v>
      </c>
      <c r="N6002" s="344">
        <v>21.5</v>
      </c>
      <c r="O6002" s="360">
        <v>0.36</v>
      </c>
      <c r="P6002" s="344">
        <v>22.08</v>
      </c>
      <c r="Q6002" s="360">
        <v>0.35049999999999998</v>
      </c>
      <c r="R6002" s="344">
        <v>22.85</v>
      </c>
    </row>
    <row r="6003" spans="1:18">
      <c r="A6003" s="296">
        <v>5901651</v>
      </c>
      <c r="B6003" s="343" t="s">
        <v>6039</v>
      </c>
      <c r="C6003" s="296" t="s">
        <v>6029</v>
      </c>
      <c r="D6003" s="344">
        <v>0.48</v>
      </c>
      <c r="E6003" s="360">
        <v>0</v>
      </c>
      <c r="F6003" s="344">
        <v>34.14</v>
      </c>
      <c r="G6003" s="360">
        <v>0.3392</v>
      </c>
      <c r="H6003" s="344">
        <v>36.299999999999997</v>
      </c>
      <c r="I6003" s="360">
        <v>0.31900000000000001</v>
      </c>
      <c r="J6003" s="344">
        <v>32.700000000000003</v>
      </c>
      <c r="K6003" s="360">
        <v>0.35410000000000003</v>
      </c>
      <c r="L6003" s="344">
        <v>34.81</v>
      </c>
      <c r="M6003" s="360">
        <v>0</v>
      </c>
      <c r="N6003" s="344">
        <v>35.200000000000003</v>
      </c>
      <c r="O6003" s="360">
        <v>0.32900000000000001</v>
      </c>
      <c r="P6003" s="344">
        <v>36.159999999999997</v>
      </c>
      <c r="Q6003" s="360">
        <v>0.32019999999999998</v>
      </c>
      <c r="R6003" s="344">
        <v>37.5</v>
      </c>
    </row>
    <row r="6004" spans="1:18">
      <c r="A6004" s="296">
        <v>5901652</v>
      </c>
      <c r="B6004" s="343" t="s">
        <v>6040</v>
      </c>
      <c r="C6004" s="296" t="s">
        <v>6029</v>
      </c>
      <c r="D6004" s="344">
        <v>0.45</v>
      </c>
      <c r="E6004" s="360">
        <v>0</v>
      </c>
      <c r="F6004" s="344">
        <v>53.97</v>
      </c>
      <c r="G6004" s="360">
        <v>0.32219999999999999</v>
      </c>
      <c r="H6004" s="344">
        <v>57.51</v>
      </c>
      <c r="I6004" s="360">
        <v>0.3024</v>
      </c>
      <c r="J6004" s="344">
        <v>51.61</v>
      </c>
      <c r="K6004" s="360">
        <v>0.33700000000000002</v>
      </c>
      <c r="L6004" s="344">
        <v>55.29</v>
      </c>
      <c r="M6004" s="360">
        <v>0</v>
      </c>
      <c r="N6004" s="344">
        <v>55.67</v>
      </c>
      <c r="O6004" s="360">
        <v>0.31240000000000001</v>
      </c>
      <c r="P6004" s="344">
        <v>57.25</v>
      </c>
      <c r="Q6004" s="360">
        <v>0.30380000000000001</v>
      </c>
      <c r="R6004" s="344">
        <v>59.4</v>
      </c>
    </row>
    <row r="6005" spans="1:18">
      <c r="A6005" s="296">
        <v>5901653</v>
      </c>
      <c r="B6005" s="343" t="s">
        <v>6041</v>
      </c>
      <c r="C6005" s="296" t="s">
        <v>6029</v>
      </c>
      <c r="D6005" s="344">
        <v>1.1100000000000001</v>
      </c>
      <c r="E6005" s="360">
        <v>0</v>
      </c>
      <c r="F6005" s="344">
        <v>40.28</v>
      </c>
      <c r="G6005" s="360">
        <v>0.43169999999999997</v>
      </c>
      <c r="H6005" s="344">
        <v>42.46</v>
      </c>
      <c r="I6005" s="360">
        <v>0.40960000000000002</v>
      </c>
      <c r="J6005" s="344">
        <v>38.82</v>
      </c>
      <c r="K6005" s="360">
        <v>0.44800000000000001</v>
      </c>
      <c r="L6005" s="344">
        <v>40.06</v>
      </c>
      <c r="M6005" s="360">
        <v>0</v>
      </c>
      <c r="N6005" s="344">
        <v>41.34</v>
      </c>
      <c r="O6005" s="360">
        <v>0.42070000000000002</v>
      </c>
      <c r="P6005" s="344">
        <v>42.33</v>
      </c>
      <c r="Q6005" s="360">
        <v>0.4108</v>
      </c>
      <c r="R6005" s="344">
        <v>43.69</v>
      </c>
    </row>
    <row r="6006" spans="1:18">
      <c r="A6006" s="296">
        <v>5901654</v>
      </c>
      <c r="B6006" s="343" t="s">
        <v>6042</v>
      </c>
      <c r="C6006" s="296" t="s">
        <v>6029</v>
      </c>
      <c r="D6006" s="344">
        <v>0.44</v>
      </c>
      <c r="E6006" s="360">
        <v>0</v>
      </c>
      <c r="F6006" s="344">
        <v>51.52</v>
      </c>
      <c r="G6006" s="360">
        <v>0.52890000000000004</v>
      </c>
      <c r="H6006" s="344">
        <v>53.82</v>
      </c>
      <c r="I6006" s="360">
        <v>0.50629999999999997</v>
      </c>
      <c r="J6006" s="344">
        <v>50</v>
      </c>
      <c r="K6006" s="360">
        <v>0.54500000000000004</v>
      </c>
      <c r="L6006" s="344">
        <v>49.9</v>
      </c>
      <c r="M6006" s="360">
        <v>0</v>
      </c>
      <c r="N6006" s="344">
        <v>52.66</v>
      </c>
      <c r="O6006" s="360">
        <v>0.51749999999999996</v>
      </c>
      <c r="P6006" s="344">
        <v>53.71</v>
      </c>
      <c r="Q6006" s="360">
        <v>0.50739999999999996</v>
      </c>
      <c r="R6006" s="344">
        <v>55.15</v>
      </c>
    </row>
    <row r="6007" spans="1:18">
      <c r="A6007" s="296">
        <v>5901655</v>
      </c>
      <c r="B6007" s="343" t="s">
        <v>6043</v>
      </c>
      <c r="C6007" s="296" t="s">
        <v>6029</v>
      </c>
      <c r="D6007" s="344">
        <v>0.87</v>
      </c>
      <c r="E6007" s="360">
        <v>0</v>
      </c>
      <c r="F6007" s="344">
        <v>62.03</v>
      </c>
      <c r="G6007" s="360">
        <v>0.58520000000000005</v>
      </c>
      <c r="H6007" s="344">
        <v>64.47</v>
      </c>
      <c r="I6007" s="360">
        <v>0.56310000000000004</v>
      </c>
      <c r="J6007" s="344">
        <v>60.41</v>
      </c>
      <c r="K6007" s="360">
        <v>0.60089999999999999</v>
      </c>
      <c r="L6007" s="344">
        <v>59.14</v>
      </c>
      <c r="M6007" s="360">
        <v>0</v>
      </c>
      <c r="N6007" s="344">
        <v>63.24</v>
      </c>
      <c r="O6007" s="360">
        <v>0.57399999999999995</v>
      </c>
      <c r="P6007" s="344">
        <v>64.349999999999994</v>
      </c>
      <c r="Q6007" s="360">
        <v>0.56410000000000005</v>
      </c>
      <c r="R6007" s="344">
        <v>65.87</v>
      </c>
    </row>
    <row r="6008" spans="1:18">
      <c r="A6008" s="296">
        <v>5901656</v>
      </c>
      <c r="B6008" s="343" t="s">
        <v>6044</v>
      </c>
      <c r="C6008" s="296" t="s">
        <v>6029</v>
      </c>
      <c r="D6008" s="344">
        <v>0.76</v>
      </c>
      <c r="E6008" s="360">
        <v>0</v>
      </c>
      <c r="F6008" s="344">
        <v>83.45</v>
      </c>
      <c r="G6008" s="360">
        <v>0.66749999999999998</v>
      </c>
      <c r="H6008" s="344">
        <v>86.04</v>
      </c>
      <c r="I6008" s="360">
        <v>0.64739999999999998</v>
      </c>
      <c r="J6008" s="344">
        <v>81.73</v>
      </c>
      <c r="K6008" s="360">
        <v>0.68149999999999999</v>
      </c>
      <c r="L6008" s="344">
        <v>77.69</v>
      </c>
      <c r="M6008" s="360">
        <v>0</v>
      </c>
      <c r="N6008" s="344">
        <v>84.77</v>
      </c>
      <c r="O6008" s="360">
        <v>0.65710000000000002</v>
      </c>
      <c r="P6008" s="344">
        <v>85.96</v>
      </c>
      <c r="Q6008" s="360">
        <v>0.64800000000000002</v>
      </c>
      <c r="R6008" s="344">
        <v>87.62</v>
      </c>
    </row>
    <row r="6009" spans="1:18">
      <c r="A6009" s="296">
        <v>5901657</v>
      </c>
      <c r="B6009" s="343" t="s">
        <v>6045</v>
      </c>
      <c r="C6009" s="296" t="s">
        <v>6029</v>
      </c>
      <c r="D6009" s="344">
        <v>0.66</v>
      </c>
      <c r="E6009" s="360">
        <v>0</v>
      </c>
      <c r="F6009" s="344">
        <v>132</v>
      </c>
      <c r="G6009" s="360">
        <v>0.76800000000000002</v>
      </c>
      <c r="H6009" s="344">
        <v>134.81</v>
      </c>
      <c r="I6009" s="360">
        <v>0.75190000000000001</v>
      </c>
      <c r="J6009" s="344">
        <v>130.1</v>
      </c>
      <c r="K6009" s="360">
        <v>0.7792</v>
      </c>
      <c r="L6009" s="344">
        <v>119.32</v>
      </c>
      <c r="M6009" s="360">
        <v>0</v>
      </c>
      <c r="N6009" s="344">
        <v>133.44999999999999</v>
      </c>
      <c r="O6009" s="360">
        <v>0.75960000000000005</v>
      </c>
      <c r="P6009" s="344">
        <v>134.78</v>
      </c>
      <c r="Q6009" s="360">
        <v>0.75209999999999999</v>
      </c>
      <c r="R6009" s="344">
        <v>136.6</v>
      </c>
    </row>
    <row r="6010" spans="1:18">
      <c r="A6010" s="296">
        <v>5901658</v>
      </c>
      <c r="B6010" s="343" t="s">
        <v>6046</v>
      </c>
      <c r="C6010" s="296" t="s">
        <v>6029</v>
      </c>
      <c r="D6010" s="344">
        <v>2.74</v>
      </c>
      <c r="E6010" s="360">
        <v>0</v>
      </c>
      <c r="F6010" s="344">
        <v>206.02</v>
      </c>
      <c r="G6010" s="360">
        <v>0.69399999999999995</v>
      </c>
      <c r="H6010" s="344">
        <v>212.03</v>
      </c>
      <c r="I6010" s="360">
        <v>0.67430000000000001</v>
      </c>
      <c r="J6010" s="344">
        <v>202.01</v>
      </c>
      <c r="K6010" s="360">
        <v>0.70779999999999998</v>
      </c>
      <c r="L6010" s="344">
        <v>190.35</v>
      </c>
      <c r="M6010" s="360">
        <v>0</v>
      </c>
      <c r="N6010" s="344">
        <v>208.97</v>
      </c>
      <c r="O6010" s="360">
        <v>0.68420000000000003</v>
      </c>
      <c r="P6010" s="344">
        <v>211.69</v>
      </c>
      <c r="Q6010" s="360">
        <v>0.6754</v>
      </c>
      <c r="R6010" s="344">
        <v>215.4</v>
      </c>
    </row>
    <row r="6011" spans="1:18">
      <c r="A6011" s="296">
        <v>5901659</v>
      </c>
      <c r="B6011" s="343" t="s">
        <v>6047</v>
      </c>
      <c r="C6011" s="296" t="s">
        <v>6029</v>
      </c>
      <c r="D6011" s="344">
        <v>1.91</v>
      </c>
      <c r="E6011" s="360">
        <v>0</v>
      </c>
      <c r="F6011" s="344">
        <v>176.45</v>
      </c>
      <c r="G6011" s="360">
        <v>0.81030000000000002</v>
      </c>
      <c r="H6011" s="344">
        <v>179.54</v>
      </c>
      <c r="I6011" s="360">
        <v>0.7964</v>
      </c>
      <c r="J6011" s="344">
        <v>174.42</v>
      </c>
      <c r="K6011" s="360">
        <v>0.81969999999999998</v>
      </c>
      <c r="L6011" s="344">
        <v>157.51</v>
      </c>
      <c r="M6011" s="360">
        <v>0</v>
      </c>
      <c r="N6011" s="344">
        <v>178.06</v>
      </c>
      <c r="O6011" s="360">
        <v>0.80300000000000005</v>
      </c>
      <c r="P6011" s="344">
        <v>179.5</v>
      </c>
      <c r="Q6011" s="360">
        <v>0.79649999999999999</v>
      </c>
      <c r="R6011" s="344">
        <v>181.5</v>
      </c>
    </row>
    <row r="6012" spans="1:18">
      <c r="A6012" s="296">
        <v>5901660</v>
      </c>
      <c r="B6012" s="343" t="s">
        <v>6048</v>
      </c>
      <c r="C6012" s="296" t="s">
        <v>6029</v>
      </c>
      <c r="D6012" s="344">
        <v>0.49</v>
      </c>
      <c r="E6012" s="360">
        <v>0</v>
      </c>
      <c r="F6012" s="344">
        <v>54.52</v>
      </c>
      <c r="G6012" s="360">
        <v>0.31900000000000001</v>
      </c>
      <c r="H6012" s="344">
        <v>58.12</v>
      </c>
      <c r="I6012" s="360">
        <v>0.29920000000000002</v>
      </c>
      <c r="J6012" s="344">
        <v>52.13</v>
      </c>
      <c r="K6012" s="360">
        <v>0.33360000000000001</v>
      </c>
      <c r="L6012" s="344">
        <v>55.9</v>
      </c>
      <c r="M6012" s="360">
        <v>0</v>
      </c>
      <c r="N6012" s="344">
        <v>56.26</v>
      </c>
      <c r="O6012" s="360">
        <v>0.30909999999999999</v>
      </c>
      <c r="P6012" s="344">
        <v>57.85</v>
      </c>
      <c r="Q6012" s="360">
        <v>0.30059999999999998</v>
      </c>
      <c r="R6012" s="344">
        <v>60.03</v>
      </c>
    </row>
    <row r="6013" spans="1:18">
      <c r="A6013" s="296">
        <v>5901661</v>
      </c>
      <c r="B6013" s="343" t="s">
        <v>6049</v>
      </c>
      <c r="C6013" s="296" t="s">
        <v>6029</v>
      </c>
      <c r="D6013" s="344">
        <v>0.46</v>
      </c>
      <c r="E6013" s="360">
        <v>0</v>
      </c>
      <c r="F6013" s="344">
        <v>67.69</v>
      </c>
      <c r="G6013" s="360">
        <v>0.40260000000000001</v>
      </c>
      <c r="H6013" s="344">
        <v>71.58</v>
      </c>
      <c r="I6013" s="360">
        <v>0.38069999999999998</v>
      </c>
      <c r="J6013" s="344">
        <v>65.08</v>
      </c>
      <c r="K6013" s="360">
        <v>0.41870000000000002</v>
      </c>
      <c r="L6013" s="344">
        <v>67.86</v>
      </c>
      <c r="M6013" s="360">
        <v>0</v>
      </c>
      <c r="N6013" s="344">
        <v>69.569999999999993</v>
      </c>
      <c r="O6013" s="360">
        <v>0.39169999999999999</v>
      </c>
      <c r="P6013" s="344">
        <v>71.31</v>
      </c>
      <c r="Q6013" s="360">
        <v>0.3821</v>
      </c>
      <c r="R6013" s="344">
        <v>73.69</v>
      </c>
    </row>
    <row r="6014" spans="1:18">
      <c r="A6014" s="296">
        <v>5901662</v>
      </c>
      <c r="B6014" s="343" t="s">
        <v>6050</v>
      </c>
      <c r="C6014" s="296" t="s">
        <v>6029</v>
      </c>
      <c r="D6014" s="344">
        <v>1.1299999999999999</v>
      </c>
      <c r="E6014" s="360">
        <v>0</v>
      </c>
      <c r="F6014" s="344">
        <v>80.45</v>
      </c>
      <c r="G6014" s="360">
        <v>0.45119999999999999</v>
      </c>
      <c r="H6014" s="344">
        <v>84.72</v>
      </c>
      <c r="I6014" s="360">
        <v>0.42849999999999999</v>
      </c>
      <c r="J6014" s="344">
        <v>77.599999999999994</v>
      </c>
      <c r="K6014" s="360">
        <v>0.46779999999999999</v>
      </c>
      <c r="L6014" s="344">
        <v>79.61</v>
      </c>
      <c r="M6014" s="360">
        <v>0</v>
      </c>
      <c r="N6014" s="344">
        <v>82.51</v>
      </c>
      <c r="O6014" s="360">
        <v>0.43990000000000001</v>
      </c>
      <c r="P6014" s="344">
        <v>84.4</v>
      </c>
      <c r="Q6014" s="360">
        <v>0.43009999999999998</v>
      </c>
      <c r="R6014" s="344">
        <v>86.99</v>
      </c>
    </row>
    <row r="6015" spans="1:18">
      <c r="A6015" s="296">
        <v>5901663</v>
      </c>
      <c r="B6015" s="343" t="s">
        <v>6051</v>
      </c>
      <c r="C6015" s="296" t="s">
        <v>6029</v>
      </c>
      <c r="D6015" s="344">
        <v>0.44</v>
      </c>
      <c r="E6015" s="360">
        <v>0</v>
      </c>
      <c r="F6015" s="344">
        <v>104.72</v>
      </c>
      <c r="G6015" s="360">
        <v>0.53190000000000004</v>
      </c>
      <c r="H6015" s="344">
        <v>109.43</v>
      </c>
      <c r="I6015" s="360">
        <v>0.50900000000000001</v>
      </c>
      <c r="J6015" s="344">
        <v>101.59</v>
      </c>
      <c r="K6015" s="360">
        <v>0.54830000000000001</v>
      </c>
      <c r="L6015" s="344">
        <v>101.33</v>
      </c>
      <c r="M6015" s="360">
        <v>0</v>
      </c>
      <c r="N6015" s="344">
        <v>107.01</v>
      </c>
      <c r="O6015" s="360">
        <v>0.52049999999999996</v>
      </c>
      <c r="P6015" s="344">
        <v>109.12</v>
      </c>
      <c r="Q6015" s="360">
        <v>0.51039999999999996</v>
      </c>
      <c r="R6015" s="344">
        <v>112.03</v>
      </c>
    </row>
    <row r="6016" spans="1:18">
      <c r="A6016" s="296">
        <v>5901664</v>
      </c>
      <c r="B6016" s="343" t="s">
        <v>6052</v>
      </c>
      <c r="C6016" s="296" t="s">
        <v>6029</v>
      </c>
      <c r="D6016" s="344">
        <v>0.88</v>
      </c>
      <c r="E6016" s="360">
        <v>0</v>
      </c>
      <c r="F6016" s="344">
        <v>104.62</v>
      </c>
      <c r="G6016" s="360">
        <v>0.53239999999999998</v>
      </c>
      <c r="H6016" s="344">
        <v>109.32</v>
      </c>
      <c r="I6016" s="360">
        <v>0.50949999999999995</v>
      </c>
      <c r="J6016" s="344">
        <v>101.5</v>
      </c>
      <c r="K6016" s="360">
        <v>0.54879999999999995</v>
      </c>
      <c r="L6016" s="344">
        <v>101.23</v>
      </c>
      <c r="M6016" s="360">
        <v>0</v>
      </c>
      <c r="N6016" s="344">
        <v>106.92</v>
      </c>
      <c r="O6016" s="360">
        <v>0.52100000000000002</v>
      </c>
      <c r="P6016" s="344">
        <v>109.01</v>
      </c>
      <c r="Q6016" s="360">
        <v>0.51100000000000001</v>
      </c>
      <c r="R6016" s="344">
        <v>111.9</v>
      </c>
    </row>
    <row r="6017" spans="1:18">
      <c r="A6017" s="296">
        <v>5901665</v>
      </c>
      <c r="B6017" s="343" t="s">
        <v>6053</v>
      </c>
      <c r="C6017" s="296" t="s">
        <v>6029</v>
      </c>
      <c r="D6017" s="344">
        <v>0.76</v>
      </c>
      <c r="E6017" s="360">
        <v>0</v>
      </c>
      <c r="F6017" s="344">
        <v>154.77000000000001</v>
      </c>
      <c r="G6017" s="360">
        <v>0.65500000000000003</v>
      </c>
      <c r="H6017" s="344">
        <v>159.86000000000001</v>
      </c>
      <c r="I6017" s="360">
        <v>0.6341</v>
      </c>
      <c r="J6017" s="344">
        <v>151.38</v>
      </c>
      <c r="K6017" s="360">
        <v>0.66959999999999997</v>
      </c>
      <c r="L6017" s="344">
        <v>144.63999999999999</v>
      </c>
      <c r="M6017" s="360">
        <v>0</v>
      </c>
      <c r="N6017" s="344">
        <v>157.28</v>
      </c>
      <c r="O6017" s="360">
        <v>0.64449999999999996</v>
      </c>
      <c r="P6017" s="344">
        <v>159.58000000000001</v>
      </c>
      <c r="Q6017" s="360">
        <v>0.63519999999999999</v>
      </c>
      <c r="R6017" s="344">
        <v>162.72</v>
      </c>
    </row>
    <row r="6018" spans="1:18">
      <c r="A6018" s="296">
        <v>5901666</v>
      </c>
      <c r="B6018" s="343" t="s">
        <v>6054</v>
      </c>
      <c r="C6018" s="296" t="s">
        <v>6029</v>
      </c>
      <c r="D6018" s="344">
        <v>0.67</v>
      </c>
      <c r="E6018" s="360">
        <v>0</v>
      </c>
      <c r="F6018" s="344">
        <v>157.38</v>
      </c>
      <c r="G6018" s="360">
        <v>0.64410000000000001</v>
      </c>
      <c r="H6018" s="344">
        <v>162.72999999999999</v>
      </c>
      <c r="I6018" s="360">
        <v>0.62290000000000001</v>
      </c>
      <c r="J6018" s="344">
        <v>153.82</v>
      </c>
      <c r="K6018" s="360">
        <v>0.65900000000000003</v>
      </c>
      <c r="L6018" s="344">
        <v>147.54</v>
      </c>
      <c r="M6018" s="360">
        <v>0</v>
      </c>
      <c r="N6018" s="344">
        <v>160.01</v>
      </c>
      <c r="O6018" s="360">
        <v>0.63349999999999995</v>
      </c>
      <c r="P6018" s="344">
        <v>162.41999999999999</v>
      </c>
      <c r="Q6018" s="360">
        <v>0.62409999999999999</v>
      </c>
      <c r="R6018" s="344">
        <v>165.72</v>
      </c>
    </row>
    <row r="6019" spans="1:18">
      <c r="A6019" s="296">
        <v>5901667</v>
      </c>
      <c r="B6019" s="343" t="s">
        <v>6055</v>
      </c>
      <c r="C6019" s="296" t="s">
        <v>6029</v>
      </c>
      <c r="D6019" s="344">
        <v>2.77</v>
      </c>
      <c r="E6019" s="360">
        <v>0</v>
      </c>
      <c r="F6019" s="344">
        <v>200.74</v>
      </c>
      <c r="G6019" s="360">
        <v>0.71230000000000004</v>
      </c>
      <c r="H6019" s="344">
        <v>206.24</v>
      </c>
      <c r="I6019" s="360">
        <v>0.69330000000000003</v>
      </c>
      <c r="J6019" s="344">
        <v>197.09</v>
      </c>
      <c r="K6019" s="360">
        <v>0.72550000000000003</v>
      </c>
      <c r="L6019" s="344">
        <v>184.5</v>
      </c>
      <c r="M6019" s="360">
        <v>0</v>
      </c>
      <c r="N6019" s="344">
        <v>203.46</v>
      </c>
      <c r="O6019" s="360">
        <v>0.70269999999999999</v>
      </c>
      <c r="P6019" s="344">
        <v>205.95</v>
      </c>
      <c r="Q6019" s="360">
        <v>0.69420000000000004</v>
      </c>
      <c r="R6019" s="344">
        <v>209.36</v>
      </c>
    </row>
    <row r="6020" spans="1:18">
      <c r="A6020" s="296">
        <v>5914511</v>
      </c>
      <c r="B6020" s="343" t="s">
        <v>6056</v>
      </c>
      <c r="C6020" s="296" t="s">
        <v>5977</v>
      </c>
      <c r="D6020" s="344">
        <v>0.28000000000000003</v>
      </c>
      <c r="E6020" s="360">
        <v>0</v>
      </c>
      <c r="F6020" s="344">
        <v>335.99</v>
      </c>
      <c r="G6020" s="360">
        <v>0.80930000000000002</v>
      </c>
      <c r="H6020" s="344">
        <v>342.01</v>
      </c>
      <c r="I6020" s="360">
        <v>0.79510000000000003</v>
      </c>
      <c r="J6020" s="344">
        <v>331.95</v>
      </c>
      <c r="K6020" s="360">
        <v>0.81920000000000004</v>
      </c>
      <c r="L6020" s="344">
        <v>300</v>
      </c>
      <c r="M6020" s="360">
        <v>0</v>
      </c>
      <c r="N6020" s="344">
        <v>339</v>
      </c>
      <c r="O6020" s="360">
        <v>0.80210000000000004</v>
      </c>
      <c r="P6020" s="344">
        <v>341.75</v>
      </c>
      <c r="Q6020" s="360">
        <v>0.79569999999999996</v>
      </c>
      <c r="R6020" s="344">
        <v>345.55</v>
      </c>
    </row>
    <row r="6021" spans="1:18">
      <c r="A6021" s="296">
        <v>5914510</v>
      </c>
      <c r="B6021" s="343" t="s">
        <v>6057</v>
      </c>
      <c r="C6021" s="296" t="s">
        <v>5977</v>
      </c>
      <c r="D6021" s="344">
        <v>0.25</v>
      </c>
      <c r="E6021" s="360">
        <v>0</v>
      </c>
      <c r="F6021" s="344">
        <v>344.71</v>
      </c>
      <c r="G6021" s="360">
        <v>0.78879999999999995</v>
      </c>
      <c r="H6021" s="344">
        <v>351.6</v>
      </c>
      <c r="I6021" s="360">
        <v>0.77339999999999998</v>
      </c>
      <c r="J6021" s="344">
        <v>340.1</v>
      </c>
      <c r="K6021" s="360">
        <v>0.79949999999999999</v>
      </c>
      <c r="L6021" s="344">
        <v>309.7</v>
      </c>
      <c r="M6021" s="360">
        <v>0</v>
      </c>
      <c r="N6021" s="344">
        <v>348.12</v>
      </c>
      <c r="O6021" s="360">
        <v>0.78110000000000002</v>
      </c>
      <c r="P6021" s="344">
        <v>351.26</v>
      </c>
      <c r="Q6021" s="360">
        <v>0.77410000000000001</v>
      </c>
      <c r="R6021" s="344">
        <v>355.56</v>
      </c>
    </row>
    <row r="6022" spans="1:18">
      <c r="A6022" s="296">
        <v>5906597</v>
      </c>
      <c r="B6022" s="343" t="s">
        <v>6058</v>
      </c>
      <c r="C6022" s="296" t="s">
        <v>6059</v>
      </c>
      <c r="D6022" s="344">
        <v>14.11</v>
      </c>
      <c r="E6022" s="360">
        <v>0.42249999999999999</v>
      </c>
      <c r="F6022" s="344">
        <v>27.84</v>
      </c>
      <c r="G6022" s="360">
        <v>0.43</v>
      </c>
      <c r="H6022" s="344">
        <v>30.21</v>
      </c>
      <c r="I6022" s="360">
        <v>0.4158</v>
      </c>
      <c r="J6022" s="344">
        <v>26.76</v>
      </c>
      <c r="K6022" s="360">
        <v>0.44729999999999998</v>
      </c>
      <c r="L6022" s="344">
        <v>37.630000000000003</v>
      </c>
      <c r="M6022" s="360">
        <v>0</v>
      </c>
      <c r="N6022" s="344">
        <v>28.67</v>
      </c>
      <c r="O6022" s="360">
        <v>0.41749999999999998</v>
      </c>
      <c r="P6022" s="344">
        <v>29.45</v>
      </c>
      <c r="Q6022" s="360">
        <v>0.40649999999999997</v>
      </c>
      <c r="R6022" s="344">
        <v>28.61</v>
      </c>
    </row>
    <row r="6023" spans="1:18">
      <c r="A6023" s="296">
        <v>5906598</v>
      </c>
      <c r="B6023" s="343" t="s">
        <v>6060</v>
      </c>
      <c r="C6023" s="296" t="s">
        <v>6059</v>
      </c>
      <c r="D6023" s="344">
        <v>11.29</v>
      </c>
      <c r="E6023" s="360">
        <v>0.56740000000000002</v>
      </c>
      <c r="F6023" s="344">
        <v>29.3</v>
      </c>
      <c r="G6023" s="360">
        <v>0.5706</v>
      </c>
      <c r="H6023" s="344">
        <v>31.12</v>
      </c>
      <c r="I6023" s="360">
        <v>0.56589999999999996</v>
      </c>
      <c r="J6023" s="344">
        <v>28.29</v>
      </c>
      <c r="K6023" s="360">
        <v>0.59099999999999997</v>
      </c>
      <c r="L6023" s="344">
        <v>40.78</v>
      </c>
      <c r="M6023" s="360">
        <v>0</v>
      </c>
      <c r="N6023" s="344">
        <v>29.9</v>
      </c>
      <c r="O6023" s="360">
        <v>0.55920000000000003</v>
      </c>
      <c r="P6023" s="344">
        <v>30.48</v>
      </c>
      <c r="Q6023" s="360">
        <v>0.54859999999999998</v>
      </c>
      <c r="R6023" s="344">
        <v>28.47</v>
      </c>
    </row>
    <row r="6024" spans="1:18">
      <c r="A6024" s="296">
        <v>5906599</v>
      </c>
      <c r="B6024" s="343" t="s">
        <v>6061</v>
      </c>
      <c r="C6024" s="296" t="s">
        <v>6059</v>
      </c>
      <c r="D6024" s="344">
        <v>9.19</v>
      </c>
      <c r="E6024" s="360">
        <v>0.34560000000000002</v>
      </c>
      <c r="F6024" s="344">
        <v>47.34</v>
      </c>
      <c r="G6024" s="360">
        <v>0.35320000000000001</v>
      </c>
      <c r="H6024" s="344">
        <v>51.92</v>
      </c>
      <c r="I6024" s="360">
        <v>0.3392</v>
      </c>
      <c r="J6024" s="344">
        <v>45.33</v>
      </c>
      <c r="K6024" s="360">
        <v>0.36890000000000001</v>
      </c>
      <c r="L6024" s="344">
        <v>62.83</v>
      </c>
      <c r="M6024" s="360">
        <v>0</v>
      </c>
      <c r="N6024" s="344">
        <v>48.94</v>
      </c>
      <c r="O6024" s="360">
        <v>0.34160000000000001</v>
      </c>
      <c r="P6024" s="344">
        <v>50.5</v>
      </c>
      <c r="Q6024" s="360">
        <v>0.33110000000000001</v>
      </c>
      <c r="R6024" s="344">
        <v>50</v>
      </c>
    </row>
    <row r="6025" spans="1:18">
      <c r="A6025" s="296">
        <v>5906594</v>
      </c>
      <c r="B6025" s="343" t="s">
        <v>6062</v>
      </c>
      <c r="C6025" s="296" t="s">
        <v>6059</v>
      </c>
      <c r="D6025" s="344">
        <v>9.41</v>
      </c>
      <c r="E6025" s="360">
        <v>0.62649999999999995</v>
      </c>
      <c r="F6025" s="344">
        <v>26.66</v>
      </c>
      <c r="G6025" s="360">
        <v>0.62719999999999998</v>
      </c>
      <c r="H6025" s="344">
        <v>28.05</v>
      </c>
      <c r="I6025" s="360">
        <v>0.62780000000000002</v>
      </c>
      <c r="J6025" s="344">
        <v>25.77</v>
      </c>
      <c r="K6025" s="360">
        <v>0.64880000000000004</v>
      </c>
      <c r="L6025" s="344">
        <v>37.54</v>
      </c>
      <c r="M6025" s="360">
        <v>0</v>
      </c>
      <c r="N6025" s="344">
        <v>27.09</v>
      </c>
      <c r="O6025" s="360">
        <v>0.61719999999999997</v>
      </c>
      <c r="P6025" s="344">
        <v>27.53</v>
      </c>
      <c r="Q6025" s="360">
        <v>0.60729999999999995</v>
      </c>
      <c r="R6025" s="344">
        <v>25.3</v>
      </c>
    </row>
    <row r="6026" spans="1:18">
      <c r="A6026" s="296">
        <v>5906595</v>
      </c>
      <c r="B6026" s="343" t="s">
        <v>6063</v>
      </c>
      <c r="C6026" s="296" t="s">
        <v>6059</v>
      </c>
      <c r="D6026" s="344">
        <v>7.53</v>
      </c>
      <c r="E6026" s="360">
        <v>0.72819999999999996</v>
      </c>
      <c r="F6026" s="344">
        <v>60.03</v>
      </c>
      <c r="G6026" s="360">
        <v>0.73060000000000003</v>
      </c>
      <c r="H6026" s="344">
        <v>62.34</v>
      </c>
      <c r="I6026" s="360">
        <v>0.72260000000000002</v>
      </c>
      <c r="J6026" s="344">
        <v>58.7</v>
      </c>
      <c r="K6026" s="360">
        <v>0.74719999999999998</v>
      </c>
      <c r="L6026" s="344">
        <v>86.99</v>
      </c>
      <c r="M6026" s="360">
        <v>0</v>
      </c>
      <c r="N6026" s="344">
        <v>60.78</v>
      </c>
      <c r="O6026" s="360">
        <v>0.72160000000000002</v>
      </c>
      <c r="P6026" s="344">
        <v>61.5</v>
      </c>
      <c r="Q6026" s="360">
        <v>0.71319999999999995</v>
      </c>
      <c r="R6026" s="344">
        <v>55.3</v>
      </c>
    </row>
    <row r="6027" spans="1:18">
      <c r="A6027" s="296">
        <v>5906596</v>
      </c>
      <c r="B6027" s="343" t="s">
        <v>6064</v>
      </c>
      <c r="C6027" s="296" t="s">
        <v>6059</v>
      </c>
      <c r="D6027" s="344">
        <v>6.13</v>
      </c>
      <c r="E6027" s="360">
        <v>0.79300000000000004</v>
      </c>
      <c r="F6027" s="344">
        <v>55.35</v>
      </c>
      <c r="G6027" s="360">
        <v>0.79239999999999999</v>
      </c>
      <c r="H6027" s="344">
        <v>56.93</v>
      </c>
      <c r="I6027" s="360">
        <v>0.7913</v>
      </c>
      <c r="J6027" s="344">
        <v>54.27</v>
      </c>
      <c r="K6027" s="360">
        <v>0.80820000000000003</v>
      </c>
      <c r="L6027" s="344">
        <v>81.27</v>
      </c>
      <c r="M6027" s="360">
        <v>0</v>
      </c>
      <c r="N6027" s="344">
        <v>55.83</v>
      </c>
      <c r="O6027" s="360">
        <v>0.78559999999999997</v>
      </c>
      <c r="P6027" s="344">
        <v>56.31</v>
      </c>
      <c r="Q6027" s="360">
        <v>0.77890000000000004</v>
      </c>
      <c r="R6027" s="344">
        <v>49.71</v>
      </c>
    </row>
    <row r="6028" spans="1:18">
      <c r="A6028" s="296">
        <v>5901668</v>
      </c>
      <c r="B6028" s="343" t="s">
        <v>6065</v>
      </c>
      <c r="C6028" s="296" t="s">
        <v>6029</v>
      </c>
      <c r="D6028" s="344">
        <v>1.95</v>
      </c>
      <c r="E6028" s="360">
        <v>0.73299999999999998</v>
      </c>
      <c r="F6028" s="344">
        <v>76.25</v>
      </c>
      <c r="G6028" s="360">
        <v>0.73560000000000003</v>
      </c>
      <c r="H6028" s="344">
        <v>79.14</v>
      </c>
      <c r="I6028" s="360">
        <v>0.72689999999999999</v>
      </c>
      <c r="J6028" s="344">
        <v>74.62</v>
      </c>
      <c r="K6028" s="360">
        <v>0.75170000000000003</v>
      </c>
      <c r="L6028" s="344">
        <v>110.66</v>
      </c>
      <c r="M6028" s="360">
        <v>0</v>
      </c>
      <c r="N6028" s="344">
        <v>77.19</v>
      </c>
      <c r="O6028" s="360">
        <v>0.72660000000000002</v>
      </c>
      <c r="P6028" s="344">
        <v>78.099999999999994</v>
      </c>
      <c r="Q6028" s="360">
        <v>0.71819999999999995</v>
      </c>
      <c r="R6028" s="344">
        <v>70.19</v>
      </c>
    </row>
    <row r="6029" spans="1:18">
      <c r="A6029" s="296">
        <v>5901669</v>
      </c>
      <c r="B6029" s="343" t="s">
        <v>6066</v>
      </c>
      <c r="C6029" s="296" t="s">
        <v>6029</v>
      </c>
      <c r="D6029" s="344">
        <v>0.5</v>
      </c>
      <c r="E6029" s="360">
        <v>0.81010000000000004</v>
      </c>
      <c r="F6029" s="344">
        <v>69.31</v>
      </c>
      <c r="G6029" s="360">
        <v>0.80930000000000002</v>
      </c>
      <c r="H6029" s="344">
        <v>71.12</v>
      </c>
      <c r="I6029" s="360">
        <v>0.80889999999999995</v>
      </c>
      <c r="J6029" s="344">
        <v>68.05</v>
      </c>
      <c r="K6029" s="360">
        <v>0.82420000000000004</v>
      </c>
      <c r="L6029" s="344">
        <v>102.16</v>
      </c>
      <c r="M6029" s="360">
        <v>0</v>
      </c>
      <c r="N6029" s="344">
        <v>69.86</v>
      </c>
      <c r="O6029" s="360">
        <v>0.80289999999999995</v>
      </c>
      <c r="P6029" s="344">
        <v>70.39</v>
      </c>
      <c r="Q6029" s="360">
        <v>0.79679999999999995</v>
      </c>
      <c r="R6029" s="344">
        <v>61.89</v>
      </c>
    </row>
    <row r="6030" spans="1:18">
      <c r="A6030" s="296">
        <v>5901670</v>
      </c>
      <c r="B6030" s="343" t="s">
        <v>6067</v>
      </c>
      <c r="C6030" s="296" t="s">
        <v>6029</v>
      </c>
      <c r="D6030" s="344">
        <v>0.47</v>
      </c>
      <c r="E6030" s="360">
        <v>0.67349999999999999</v>
      </c>
      <c r="F6030" s="344">
        <v>130.30000000000001</v>
      </c>
      <c r="G6030" s="360">
        <v>0.67900000000000005</v>
      </c>
      <c r="H6030" s="344">
        <v>136.44</v>
      </c>
      <c r="I6030" s="360">
        <v>0.66259999999999997</v>
      </c>
      <c r="J6030" s="344">
        <v>127.29</v>
      </c>
      <c r="K6030" s="360">
        <v>0.69499999999999995</v>
      </c>
      <c r="L6030" s="344">
        <v>186.95</v>
      </c>
      <c r="M6030" s="360">
        <v>0</v>
      </c>
      <c r="N6030" s="344">
        <v>132.37</v>
      </c>
      <c r="O6030" s="360">
        <v>0.66839999999999999</v>
      </c>
      <c r="P6030" s="344">
        <v>134.4</v>
      </c>
      <c r="Q6030" s="360">
        <v>0.6583</v>
      </c>
      <c r="R6030" s="344">
        <v>122.86</v>
      </c>
    </row>
    <row r="6031" spans="1:18">
      <c r="A6031" s="296">
        <v>5901671</v>
      </c>
      <c r="B6031" s="343" t="s">
        <v>6068</v>
      </c>
      <c r="C6031" s="296" t="s">
        <v>6029</v>
      </c>
      <c r="D6031" s="344">
        <v>1.1499999999999999</v>
      </c>
      <c r="E6031" s="360">
        <v>0.77539999999999998</v>
      </c>
      <c r="F6031" s="344">
        <v>113.82</v>
      </c>
      <c r="G6031" s="360">
        <v>0.77729999999999999</v>
      </c>
      <c r="H6031" s="344">
        <v>117.43</v>
      </c>
      <c r="I6031" s="360">
        <v>0.76990000000000003</v>
      </c>
      <c r="J6031" s="344">
        <v>111.72</v>
      </c>
      <c r="K6031" s="360">
        <v>0.79190000000000005</v>
      </c>
      <c r="L6031" s="344">
        <v>166.81</v>
      </c>
      <c r="M6031" s="360">
        <v>0</v>
      </c>
      <c r="N6031" s="344">
        <v>114.98</v>
      </c>
      <c r="O6031" s="360">
        <v>0.76939999999999997</v>
      </c>
      <c r="P6031" s="344">
        <v>116.11</v>
      </c>
      <c r="Q6031" s="360">
        <v>0.76190000000000002</v>
      </c>
      <c r="R6031" s="344">
        <v>103.2</v>
      </c>
    </row>
    <row r="6032" spans="1:18">
      <c r="A6032" s="296">
        <v>5901672</v>
      </c>
      <c r="B6032" s="343" t="s">
        <v>6069</v>
      </c>
      <c r="C6032" s="296" t="s">
        <v>6029</v>
      </c>
      <c r="D6032" s="344">
        <v>0.45</v>
      </c>
      <c r="E6032" s="360">
        <v>0.85250000000000004</v>
      </c>
      <c r="F6032" s="344">
        <v>103.99</v>
      </c>
      <c r="G6032" s="360">
        <v>0.8508</v>
      </c>
      <c r="H6032" s="344">
        <v>106.07</v>
      </c>
      <c r="I6032" s="360">
        <v>0.85240000000000005</v>
      </c>
      <c r="J6032" s="344">
        <v>102.41</v>
      </c>
      <c r="K6032" s="360">
        <v>0.8639</v>
      </c>
      <c r="L6032" s="344">
        <v>154.77000000000001</v>
      </c>
      <c r="M6032" s="360">
        <v>0</v>
      </c>
      <c r="N6032" s="344">
        <v>104.59</v>
      </c>
      <c r="O6032" s="360">
        <v>0.84589999999999999</v>
      </c>
      <c r="P6032" s="344">
        <v>105.18</v>
      </c>
      <c r="Q6032" s="360">
        <v>0.84109999999999996</v>
      </c>
      <c r="R6032" s="344">
        <v>91.45</v>
      </c>
    </row>
    <row r="6033" spans="1:18">
      <c r="A6033" s="296">
        <v>5901673</v>
      </c>
      <c r="B6033" s="343" t="s">
        <v>6070</v>
      </c>
      <c r="C6033" s="296" t="s">
        <v>6029</v>
      </c>
      <c r="D6033" s="344">
        <v>0.9</v>
      </c>
      <c r="E6033" s="360">
        <v>0.7873</v>
      </c>
      <c r="F6033" s="344">
        <v>225.42</v>
      </c>
      <c r="G6033" s="360">
        <v>0.78959999999999997</v>
      </c>
      <c r="H6033" s="344">
        <v>232.21</v>
      </c>
      <c r="I6033" s="360">
        <v>0.78080000000000005</v>
      </c>
      <c r="J6033" s="344">
        <v>221.6</v>
      </c>
      <c r="K6033" s="360">
        <v>0.80320000000000003</v>
      </c>
      <c r="L6033" s="344">
        <v>331.57</v>
      </c>
      <c r="M6033" s="360">
        <v>0</v>
      </c>
      <c r="N6033" s="344">
        <v>227.64</v>
      </c>
      <c r="O6033" s="360">
        <v>0.78190000000000004</v>
      </c>
      <c r="P6033" s="344">
        <v>229.8</v>
      </c>
      <c r="Q6033" s="360">
        <v>0.77449999999999997</v>
      </c>
      <c r="R6033" s="344">
        <v>203.75</v>
      </c>
    </row>
    <row r="6034" spans="1:18">
      <c r="A6034" s="296">
        <v>5901674</v>
      </c>
      <c r="B6034" s="343" t="s">
        <v>6071</v>
      </c>
      <c r="C6034" s="296" t="s">
        <v>6029</v>
      </c>
      <c r="D6034" s="344">
        <v>0.78</v>
      </c>
      <c r="E6034" s="360">
        <v>0.84060000000000001</v>
      </c>
      <c r="F6034" s="344">
        <v>211.77</v>
      </c>
      <c r="G6034" s="360">
        <v>0.84050000000000002</v>
      </c>
      <c r="H6034" s="344">
        <v>216.46</v>
      </c>
      <c r="I6034" s="360">
        <v>0.8377</v>
      </c>
      <c r="J6034" s="344">
        <v>208.69</v>
      </c>
      <c r="K6034" s="360">
        <v>0.85289999999999999</v>
      </c>
      <c r="L6034" s="344">
        <v>314.86</v>
      </c>
      <c r="M6034" s="360">
        <v>0</v>
      </c>
      <c r="N6034" s="344">
        <v>213.22</v>
      </c>
      <c r="O6034" s="360">
        <v>0.83479999999999999</v>
      </c>
      <c r="P6034" s="344">
        <v>214.62</v>
      </c>
      <c r="Q6034" s="360">
        <v>0.82930000000000004</v>
      </c>
      <c r="R6034" s="344">
        <v>187.44</v>
      </c>
    </row>
    <row r="6035" spans="1:18">
      <c r="A6035" s="296">
        <v>5901675</v>
      </c>
      <c r="B6035" s="343" t="s">
        <v>6072</v>
      </c>
      <c r="C6035" s="296" t="s">
        <v>6029</v>
      </c>
      <c r="D6035" s="344">
        <v>0.69</v>
      </c>
      <c r="E6035" s="360">
        <v>0.90380000000000005</v>
      </c>
      <c r="F6035" s="344">
        <v>197.64</v>
      </c>
      <c r="G6035" s="360">
        <v>0.90059999999999996</v>
      </c>
      <c r="H6035" s="344">
        <v>200.14</v>
      </c>
      <c r="I6035" s="360">
        <v>0.90600000000000003</v>
      </c>
      <c r="J6035" s="344">
        <v>195.33</v>
      </c>
      <c r="K6035" s="360">
        <v>0.91120000000000001</v>
      </c>
      <c r="L6035" s="344">
        <v>297.57</v>
      </c>
      <c r="M6035" s="360">
        <v>0</v>
      </c>
      <c r="N6035" s="344">
        <v>198.28</v>
      </c>
      <c r="O6035" s="360">
        <v>0.89770000000000005</v>
      </c>
      <c r="P6035" s="344">
        <v>198.93</v>
      </c>
      <c r="Q6035" s="360">
        <v>0.89470000000000005</v>
      </c>
      <c r="R6035" s="344">
        <v>170.57</v>
      </c>
    </row>
    <row r="6036" spans="1:18">
      <c r="A6036" s="296">
        <v>5901676</v>
      </c>
      <c r="B6036" s="343" t="s">
        <v>6073</v>
      </c>
      <c r="C6036" s="296" t="s">
        <v>6029</v>
      </c>
      <c r="D6036" s="344">
        <v>2.84</v>
      </c>
      <c r="E6036" s="360">
        <v>0.81899999999999995</v>
      </c>
      <c r="F6036" s="344">
        <v>293.52</v>
      </c>
      <c r="G6036" s="360">
        <v>0.82</v>
      </c>
      <c r="H6036" s="344">
        <v>300.97000000000003</v>
      </c>
      <c r="I6036" s="360">
        <v>0.81440000000000001</v>
      </c>
      <c r="J6036" s="344">
        <v>288.99</v>
      </c>
      <c r="K6036" s="360">
        <v>0.83289999999999997</v>
      </c>
      <c r="L6036" s="344">
        <v>434.55</v>
      </c>
      <c r="M6036" s="360">
        <v>0</v>
      </c>
      <c r="N6036" s="344">
        <v>295.89</v>
      </c>
      <c r="O6036" s="360">
        <v>0.81340000000000001</v>
      </c>
      <c r="P6036" s="344">
        <v>298.2</v>
      </c>
      <c r="Q6036" s="360">
        <v>0.80710000000000004</v>
      </c>
      <c r="R6036" s="344">
        <v>262.05</v>
      </c>
    </row>
    <row r="6037" spans="1:18">
      <c r="A6037" s="296">
        <v>5901677</v>
      </c>
      <c r="B6037" s="343" t="s">
        <v>6074</v>
      </c>
      <c r="C6037" s="296" t="s">
        <v>6029</v>
      </c>
      <c r="D6037" s="344">
        <v>1.92</v>
      </c>
      <c r="E6037" s="360">
        <v>0.85199999999999998</v>
      </c>
      <c r="F6037" s="344">
        <v>282.68</v>
      </c>
      <c r="G6037" s="360">
        <v>0.85150000000000003</v>
      </c>
      <c r="H6037" s="344">
        <v>288.45</v>
      </c>
      <c r="I6037" s="360">
        <v>0.8498</v>
      </c>
      <c r="J6037" s="344">
        <v>278.73</v>
      </c>
      <c r="K6037" s="360">
        <v>0.86350000000000005</v>
      </c>
      <c r="L6037" s="344">
        <v>421.28</v>
      </c>
      <c r="M6037" s="360">
        <v>0</v>
      </c>
      <c r="N6037" s="344">
        <v>284.43</v>
      </c>
      <c r="O6037" s="360">
        <v>0.84619999999999995</v>
      </c>
      <c r="P6037" s="344">
        <v>286.14</v>
      </c>
      <c r="Q6037" s="360">
        <v>0.84119999999999995</v>
      </c>
      <c r="R6037" s="344">
        <v>249.1</v>
      </c>
    </row>
    <row r="6038" spans="1:18">
      <c r="A6038" s="296">
        <v>5901678</v>
      </c>
      <c r="B6038" s="343" t="s">
        <v>6075</v>
      </c>
      <c r="C6038" s="296" t="s">
        <v>6029</v>
      </c>
      <c r="D6038" s="344">
        <v>0.49</v>
      </c>
      <c r="E6038" s="360">
        <v>0.91510000000000002</v>
      </c>
      <c r="F6038" s="344">
        <v>264.11</v>
      </c>
      <c r="G6038" s="360">
        <v>0.9113</v>
      </c>
      <c r="H6038" s="344">
        <v>267</v>
      </c>
      <c r="I6038" s="360">
        <v>0.91810000000000003</v>
      </c>
      <c r="J6038" s="344">
        <v>261.16000000000003</v>
      </c>
      <c r="K6038" s="360">
        <v>0.92159999999999997</v>
      </c>
      <c r="L6038" s="344">
        <v>398.55</v>
      </c>
      <c r="M6038" s="360">
        <v>0</v>
      </c>
      <c r="N6038" s="344">
        <v>264.81</v>
      </c>
      <c r="O6038" s="360">
        <v>0.90890000000000004</v>
      </c>
      <c r="P6038" s="344">
        <v>265.51</v>
      </c>
      <c r="Q6038" s="360">
        <v>0.90649999999999997</v>
      </c>
      <c r="R6038" s="344">
        <v>226.91</v>
      </c>
    </row>
    <row r="6039" spans="1:18">
      <c r="A6039" s="296">
        <v>5901679</v>
      </c>
      <c r="B6039" s="343" t="s">
        <v>6076</v>
      </c>
      <c r="C6039" s="296" t="s">
        <v>6029</v>
      </c>
      <c r="D6039" s="344">
        <v>0.46</v>
      </c>
      <c r="E6039" s="360">
        <v>0</v>
      </c>
      <c r="F6039" s="344">
        <v>56.82</v>
      </c>
      <c r="G6039" s="360">
        <v>0.47870000000000001</v>
      </c>
      <c r="H6039" s="344">
        <v>59.61</v>
      </c>
      <c r="I6039" s="360">
        <v>0.45629999999999998</v>
      </c>
      <c r="J6039" s="344">
        <v>54.94</v>
      </c>
      <c r="K6039" s="360">
        <v>0.49509999999999998</v>
      </c>
      <c r="L6039" s="344">
        <v>55.79</v>
      </c>
      <c r="M6039" s="360">
        <v>0</v>
      </c>
      <c r="N6039" s="344">
        <v>58.2</v>
      </c>
      <c r="O6039" s="360">
        <v>0.46739999999999998</v>
      </c>
      <c r="P6039" s="344">
        <v>59.48</v>
      </c>
      <c r="Q6039" s="360">
        <v>0.45729999999999998</v>
      </c>
      <c r="R6039" s="344">
        <v>61.23</v>
      </c>
    </row>
    <row r="6040" spans="1:18">
      <c r="A6040" s="296">
        <v>5901680</v>
      </c>
      <c r="B6040" s="343" t="s">
        <v>6077</v>
      </c>
      <c r="C6040" s="296" t="s">
        <v>6029</v>
      </c>
      <c r="D6040" s="344">
        <v>1.1299999999999999</v>
      </c>
      <c r="E6040" s="360">
        <v>0</v>
      </c>
      <c r="F6040" s="344">
        <v>44.52</v>
      </c>
      <c r="G6040" s="360">
        <v>0.61099999999999999</v>
      </c>
      <c r="H6040" s="344">
        <v>46.1</v>
      </c>
      <c r="I6040" s="360">
        <v>0.59</v>
      </c>
      <c r="J6040" s="344">
        <v>43.46</v>
      </c>
      <c r="K6040" s="360">
        <v>0.62590000000000001</v>
      </c>
      <c r="L6040" s="344">
        <v>42.13</v>
      </c>
      <c r="M6040" s="360">
        <v>0</v>
      </c>
      <c r="N6040" s="344">
        <v>45.34</v>
      </c>
      <c r="O6040" s="360">
        <v>0.59989999999999999</v>
      </c>
      <c r="P6040" s="344">
        <v>46.09</v>
      </c>
      <c r="Q6040" s="360">
        <v>0.59009999999999996</v>
      </c>
      <c r="R6040" s="344">
        <v>47.13</v>
      </c>
    </row>
    <row r="6041" spans="1:18">
      <c r="A6041" s="296">
        <v>5901681</v>
      </c>
      <c r="B6041" s="343" t="s">
        <v>6078</v>
      </c>
      <c r="C6041" s="296" t="s">
        <v>6029</v>
      </c>
      <c r="D6041" s="344">
        <v>0.45</v>
      </c>
      <c r="E6041" s="360">
        <v>0</v>
      </c>
      <c r="F6041" s="344">
        <v>56.82</v>
      </c>
      <c r="G6041" s="360">
        <v>0.47870000000000001</v>
      </c>
      <c r="H6041" s="344">
        <v>59.61</v>
      </c>
      <c r="I6041" s="360">
        <v>0.45629999999999998</v>
      </c>
      <c r="J6041" s="344">
        <v>54.94</v>
      </c>
      <c r="K6041" s="360">
        <v>0.49509999999999998</v>
      </c>
      <c r="L6041" s="344">
        <v>55.79</v>
      </c>
      <c r="M6041" s="360">
        <v>0</v>
      </c>
      <c r="N6041" s="344">
        <v>58.2</v>
      </c>
      <c r="O6041" s="360">
        <v>0.46739999999999998</v>
      </c>
      <c r="P6041" s="344">
        <v>59.48</v>
      </c>
      <c r="Q6041" s="360">
        <v>0.45729999999999998</v>
      </c>
      <c r="R6041" s="344">
        <v>61.23</v>
      </c>
    </row>
    <row r="6042" spans="1:18">
      <c r="A6042" s="296">
        <v>5901682</v>
      </c>
      <c r="B6042" s="343" t="s">
        <v>6079</v>
      </c>
      <c r="C6042" s="296" t="s">
        <v>6029</v>
      </c>
      <c r="D6042" s="344">
        <v>0.89</v>
      </c>
      <c r="E6042" s="360">
        <v>0</v>
      </c>
      <c r="F6042" s="344">
        <v>44.52</v>
      </c>
      <c r="G6042" s="360">
        <v>0.61099999999999999</v>
      </c>
      <c r="H6042" s="344">
        <v>46.1</v>
      </c>
      <c r="I6042" s="360">
        <v>0.59</v>
      </c>
      <c r="J6042" s="344">
        <v>43.46</v>
      </c>
      <c r="K6042" s="360">
        <v>0.62590000000000001</v>
      </c>
      <c r="L6042" s="344">
        <v>42.13</v>
      </c>
      <c r="M6042" s="360">
        <v>0</v>
      </c>
      <c r="N6042" s="344">
        <v>45.34</v>
      </c>
      <c r="O6042" s="360">
        <v>0.59989999999999999</v>
      </c>
      <c r="P6042" s="344">
        <v>46.09</v>
      </c>
      <c r="Q6042" s="360">
        <v>0.59009999999999996</v>
      </c>
      <c r="R6042" s="344">
        <v>47.13</v>
      </c>
    </row>
    <row r="6043" spans="1:18">
      <c r="A6043" s="296">
        <v>5901683</v>
      </c>
      <c r="B6043" s="343" t="s">
        <v>6080</v>
      </c>
      <c r="C6043" s="296" t="s">
        <v>6029</v>
      </c>
      <c r="D6043" s="344">
        <v>0.77</v>
      </c>
      <c r="E6043" s="360">
        <v>0</v>
      </c>
      <c r="F6043" s="344">
        <v>56.82</v>
      </c>
      <c r="G6043" s="360">
        <v>0.47870000000000001</v>
      </c>
      <c r="H6043" s="344">
        <v>59.61</v>
      </c>
      <c r="I6043" s="360">
        <v>0.45629999999999998</v>
      </c>
      <c r="J6043" s="344">
        <v>54.94</v>
      </c>
      <c r="K6043" s="360">
        <v>0.49509999999999998</v>
      </c>
      <c r="L6043" s="344">
        <v>55.79</v>
      </c>
      <c r="M6043" s="360">
        <v>0</v>
      </c>
      <c r="N6043" s="344">
        <v>58.2</v>
      </c>
      <c r="O6043" s="360">
        <v>0.46739999999999998</v>
      </c>
      <c r="P6043" s="344">
        <v>59.48</v>
      </c>
      <c r="Q6043" s="360">
        <v>0.45729999999999998</v>
      </c>
      <c r="R6043" s="344">
        <v>61.23</v>
      </c>
    </row>
    <row r="6044" spans="1:18">
      <c r="A6044" s="296">
        <v>5901684</v>
      </c>
      <c r="B6044" s="343" t="s">
        <v>6081</v>
      </c>
      <c r="C6044" s="296" t="s">
        <v>6029</v>
      </c>
      <c r="D6044" s="344">
        <v>0.67</v>
      </c>
      <c r="E6044" s="360">
        <v>0</v>
      </c>
      <c r="F6044" s="344">
        <v>44.52</v>
      </c>
      <c r="G6044" s="360">
        <v>0.61099999999999999</v>
      </c>
      <c r="H6044" s="344">
        <v>46.1</v>
      </c>
      <c r="I6044" s="360">
        <v>0.59</v>
      </c>
      <c r="J6044" s="344">
        <v>43.46</v>
      </c>
      <c r="K6044" s="360">
        <v>0.62590000000000001</v>
      </c>
      <c r="L6044" s="344">
        <v>42.13</v>
      </c>
      <c r="M6044" s="360">
        <v>0</v>
      </c>
      <c r="N6044" s="344">
        <v>45.34</v>
      </c>
      <c r="O6044" s="360">
        <v>0.59989999999999999</v>
      </c>
      <c r="P6044" s="344">
        <v>46.09</v>
      </c>
      <c r="Q6044" s="360">
        <v>0.59009999999999996</v>
      </c>
      <c r="R6044" s="344">
        <v>47.13</v>
      </c>
    </row>
    <row r="6045" spans="1:18">
      <c r="A6045" s="296">
        <v>5901685</v>
      </c>
      <c r="B6045" s="343" t="s">
        <v>6082</v>
      </c>
      <c r="C6045" s="296" t="s">
        <v>6029</v>
      </c>
      <c r="D6045" s="344">
        <v>2.79</v>
      </c>
      <c r="E6045" s="360">
        <v>0</v>
      </c>
      <c r="F6045" s="344">
        <v>49.54</v>
      </c>
      <c r="G6045" s="360">
        <v>0.45319999999999999</v>
      </c>
      <c r="H6045" s="344">
        <v>52.11</v>
      </c>
      <c r="I6045" s="360">
        <v>0.43080000000000002</v>
      </c>
      <c r="J6045" s="344">
        <v>47.82</v>
      </c>
      <c r="K6045" s="360">
        <v>0.46949999999999997</v>
      </c>
      <c r="L6045" s="344">
        <v>48.99</v>
      </c>
      <c r="M6045" s="360">
        <v>0</v>
      </c>
      <c r="N6045" s="344">
        <v>50.81</v>
      </c>
      <c r="O6045" s="360">
        <v>0.44180000000000003</v>
      </c>
      <c r="P6045" s="344">
        <v>51.98</v>
      </c>
      <c r="Q6045" s="360">
        <v>0.43190000000000001</v>
      </c>
      <c r="R6045" s="344">
        <v>53.57</v>
      </c>
    </row>
    <row r="6046" spans="1:18">
      <c r="A6046" s="296">
        <v>5914360</v>
      </c>
      <c r="B6046" s="343" t="s">
        <v>6083</v>
      </c>
      <c r="C6046" s="296" t="s">
        <v>5977</v>
      </c>
      <c r="D6046" s="344">
        <v>1.23</v>
      </c>
      <c r="E6046" s="360">
        <v>0</v>
      </c>
      <c r="F6046" s="344">
        <v>38.75</v>
      </c>
      <c r="G6046" s="360">
        <v>0.57940000000000003</v>
      </c>
      <c r="H6046" s="344">
        <v>40.25</v>
      </c>
      <c r="I6046" s="360">
        <v>0.55779999999999996</v>
      </c>
      <c r="J6046" s="344">
        <v>37.74</v>
      </c>
      <c r="K6046" s="360">
        <v>0.59489999999999998</v>
      </c>
      <c r="L6046" s="344">
        <v>37</v>
      </c>
      <c r="M6046" s="360">
        <v>0</v>
      </c>
      <c r="N6046" s="344">
        <v>39.520000000000003</v>
      </c>
      <c r="O6046" s="360">
        <v>0.56810000000000005</v>
      </c>
      <c r="P6046" s="344">
        <v>40.22</v>
      </c>
      <c r="Q6046" s="360">
        <v>0.55820000000000003</v>
      </c>
      <c r="R6046" s="344">
        <v>41.2</v>
      </c>
    </row>
    <row r="6047" spans="1:18">
      <c r="A6047" s="296">
        <v>5914361</v>
      </c>
      <c r="B6047" s="343" t="s">
        <v>6084</v>
      </c>
      <c r="C6047" s="296" t="s">
        <v>5977</v>
      </c>
      <c r="D6047" s="344">
        <v>0.99</v>
      </c>
      <c r="E6047" s="360">
        <v>0</v>
      </c>
      <c r="F6047" s="344">
        <v>49.53</v>
      </c>
      <c r="G6047" s="360">
        <v>0.4531</v>
      </c>
      <c r="H6047" s="344">
        <v>52.1</v>
      </c>
      <c r="I6047" s="360">
        <v>0.43070000000000003</v>
      </c>
      <c r="J6047" s="344">
        <v>47.81</v>
      </c>
      <c r="K6047" s="360">
        <v>0.46939999999999998</v>
      </c>
      <c r="L6047" s="344">
        <v>48.98</v>
      </c>
      <c r="M6047" s="360">
        <v>0</v>
      </c>
      <c r="N6047" s="344">
        <v>50.8</v>
      </c>
      <c r="O6047" s="360">
        <v>0.44169999999999998</v>
      </c>
      <c r="P6047" s="344">
        <v>51.97</v>
      </c>
      <c r="Q6047" s="360">
        <v>0.43180000000000002</v>
      </c>
      <c r="R6047" s="344">
        <v>53.56</v>
      </c>
    </row>
    <row r="6048" spans="1:18">
      <c r="A6048" s="296">
        <v>5914362</v>
      </c>
      <c r="B6048" s="343" t="s">
        <v>6085</v>
      </c>
      <c r="C6048" s="296" t="s">
        <v>5977</v>
      </c>
      <c r="D6048" s="344">
        <v>0.91</v>
      </c>
      <c r="E6048" s="360">
        <v>0</v>
      </c>
      <c r="F6048" s="344">
        <v>38.74</v>
      </c>
      <c r="G6048" s="360">
        <v>0.57920000000000005</v>
      </c>
      <c r="H6048" s="344">
        <v>40.24</v>
      </c>
      <c r="I6048" s="360">
        <v>0.55769999999999997</v>
      </c>
      <c r="J6048" s="344">
        <v>37.729999999999997</v>
      </c>
      <c r="K6048" s="360">
        <v>0.5948</v>
      </c>
      <c r="L6048" s="344">
        <v>36.99</v>
      </c>
      <c r="M6048" s="360">
        <v>0</v>
      </c>
      <c r="N6048" s="344">
        <v>39.51</v>
      </c>
      <c r="O6048" s="360">
        <v>0.56799999999999995</v>
      </c>
      <c r="P6048" s="344">
        <v>40.21</v>
      </c>
      <c r="Q6048" s="360">
        <v>0.55810000000000004</v>
      </c>
      <c r="R6048" s="344">
        <v>41.19</v>
      </c>
    </row>
    <row r="6049" spans="1:18">
      <c r="A6049" s="296">
        <v>5914364</v>
      </c>
      <c r="B6049" s="343" t="s">
        <v>6086</v>
      </c>
      <c r="C6049" s="296" t="s">
        <v>5977</v>
      </c>
      <c r="D6049" s="344">
        <v>0.9</v>
      </c>
      <c r="E6049" s="360">
        <v>0</v>
      </c>
      <c r="F6049" s="344">
        <v>49.53</v>
      </c>
      <c r="G6049" s="360">
        <v>0.4531</v>
      </c>
      <c r="H6049" s="344">
        <v>52.1</v>
      </c>
      <c r="I6049" s="360">
        <v>0.43070000000000003</v>
      </c>
      <c r="J6049" s="344">
        <v>47.81</v>
      </c>
      <c r="K6049" s="360">
        <v>0.46939999999999998</v>
      </c>
      <c r="L6049" s="344">
        <v>48.98</v>
      </c>
      <c r="M6049" s="360">
        <v>0</v>
      </c>
      <c r="N6049" s="344">
        <v>50.8</v>
      </c>
      <c r="O6049" s="360">
        <v>0.44169999999999998</v>
      </c>
      <c r="P6049" s="344">
        <v>51.97</v>
      </c>
      <c r="Q6049" s="360">
        <v>0.43180000000000002</v>
      </c>
      <c r="R6049" s="344">
        <v>53.56</v>
      </c>
    </row>
    <row r="6050" spans="1:18">
      <c r="A6050" s="296">
        <v>5914365</v>
      </c>
      <c r="B6050" s="343" t="s">
        <v>6087</v>
      </c>
      <c r="C6050" s="296" t="s">
        <v>5977</v>
      </c>
      <c r="D6050" s="344">
        <v>0.72</v>
      </c>
      <c r="E6050" s="360">
        <v>0</v>
      </c>
      <c r="F6050" s="344">
        <v>38.74</v>
      </c>
      <c r="G6050" s="360">
        <v>0.57920000000000005</v>
      </c>
      <c r="H6050" s="344">
        <v>40.24</v>
      </c>
      <c r="I6050" s="360">
        <v>0.55769999999999997</v>
      </c>
      <c r="J6050" s="344">
        <v>37.729999999999997</v>
      </c>
      <c r="K6050" s="360">
        <v>0.5948</v>
      </c>
      <c r="L6050" s="344">
        <v>36.99</v>
      </c>
      <c r="M6050" s="360">
        <v>0</v>
      </c>
      <c r="N6050" s="344">
        <v>39.51</v>
      </c>
      <c r="O6050" s="360">
        <v>0.56799999999999995</v>
      </c>
      <c r="P6050" s="344">
        <v>40.21</v>
      </c>
      <c r="Q6050" s="360">
        <v>0.55810000000000004</v>
      </c>
      <c r="R6050" s="344">
        <v>41.19</v>
      </c>
    </row>
    <row r="6051" spans="1:18">
      <c r="A6051" s="296">
        <v>5914366</v>
      </c>
      <c r="B6051" s="343" t="s">
        <v>6088</v>
      </c>
      <c r="C6051" s="296" t="s">
        <v>5977</v>
      </c>
      <c r="D6051" s="344">
        <v>0.62</v>
      </c>
      <c r="E6051" s="360">
        <v>0</v>
      </c>
      <c r="F6051" s="344">
        <v>39.619999999999997</v>
      </c>
      <c r="G6051" s="360">
        <v>0.37330000000000002</v>
      </c>
      <c r="H6051" s="344">
        <v>42.01</v>
      </c>
      <c r="I6051" s="360">
        <v>0.35210000000000002</v>
      </c>
      <c r="J6051" s="344">
        <v>38.049999999999997</v>
      </c>
      <c r="K6051" s="360">
        <v>0.38869999999999999</v>
      </c>
      <c r="L6051" s="344">
        <v>40.06</v>
      </c>
      <c r="M6051" s="360">
        <v>0</v>
      </c>
      <c r="N6051" s="344">
        <v>40.799999999999997</v>
      </c>
      <c r="O6051" s="360">
        <v>0.36249999999999999</v>
      </c>
      <c r="P6051" s="344">
        <v>41.86</v>
      </c>
      <c r="Q6051" s="360">
        <v>0.3533</v>
      </c>
      <c r="R6051" s="344">
        <v>43.34</v>
      </c>
    </row>
    <row r="6052" spans="1:18">
      <c r="A6052" s="296">
        <v>5914315</v>
      </c>
      <c r="B6052" s="343" t="s">
        <v>6089</v>
      </c>
      <c r="C6052" s="296" t="s">
        <v>5977</v>
      </c>
      <c r="D6052" s="344">
        <v>0.9</v>
      </c>
      <c r="E6052" s="360">
        <v>0</v>
      </c>
      <c r="F6052" s="344">
        <v>30.15</v>
      </c>
      <c r="G6052" s="360">
        <v>0.49049999999999999</v>
      </c>
      <c r="H6052" s="344">
        <v>31.58</v>
      </c>
      <c r="I6052" s="360">
        <v>0.46829999999999999</v>
      </c>
      <c r="J6052" s="344">
        <v>29.19</v>
      </c>
      <c r="K6052" s="360">
        <v>0.50670000000000004</v>
      </c>
      <c r="L6052" s="344">
        <v>29.51</v>
      </c>
      <c r="M6052" s="360">
        <v>0</v>
      </c>
      <c r="N6052" s="344">
        <v>30.87</v>
      </c>
      <c r="O6052" s="360">
        <v>0.47910000000000003</v>
      </c>
      <c r="P6052" s="344">
        <v>31.54</v>
      </c>
      <c r="Q6052" s="360">
        <v>0.46889999999999998</v>
      </c>
      <c r="R6052" s="344">
        <v>32.46</v>
      </c>
    </row>
    <row r="6053" spans="1:18">
      <c r="A6053" s="296">
        <v>5914330</v>
      </c>
      <c r="B6053" s="343" t="s">
        <v>6090</v>
      </c>
      <c r="C6053" s="296" t="s">
        <v>5977</v>
      </c>
      <c r="D6053" s="344">
        <v>0.72</v>
      </c>
      <c r="E6053" s="360">
        <v>0</v>
      </c>
      <c r="F6053" s="344">
        <v>39.909999999999997</v>
      </c>
      <c r="G6053" s="360">
        <v>0.37790000000000001</v>
      </c>
      <c r="H6053" s="344">
        <v>42.3</v>
      </c>
      <c r="I6053" s="360">
        <v>0.35649999999999998</v>
      </c>
      <c r="J6053" s="344">
        <v>38.340000000000003</v>
      </c>
      <c r="K6053" s="360">
        <v>0.39329999999999998</v>
      </c>
      <c r="L6053" s="344">
        <v>40.299999999999997</v>
      </c>
      <c r="M6053" s="360">
        <v>0</v>
      </c>
      <c r="N6053" s="344">
        <v>41.09</v>
      </c>
      <c r="O6053" s="360">
        <v>0.36699999999999999</v>
      </c>
      <c r="P6053" s="344">
        <v>42.15</v>
      </c>
      <c r="Q6053" s="360">
        <v>0.35780000000000001</v>
      </c>
      <c r="R6053" s="344">
        <v>43.63</v>
      </c>
    </row>
    <row r="6054" spans="1:18">
      <c r="A6054" s="296">
        <v>5914345</v>
      </c>
      <c r="B6054" s="343" t="s">
        <v>6091</v>
      </c>
      <c r="C6054" s="296" t="s">
        <v>5977</v>
      </c>
      <c r="D6054" s="344">
        <v>0.65</v>
      </c>
      <c r="E6054" s="360">
        <v>0</v>
      </c>
      <c r="F6054" s="344">
        <v>30.44</v>
      </c>
      <c r="G6054" s="360">
        <v>0.49540000000000001</v>
      </c>
      <c r="H6054" s="344">
        <v>31.87</v>
      </c>
      <c r="I6054" s="360">
        <v>0.47320000000000001</v>
      </c>
      <c r="J6054" s="344">
        <v>29.48</v>
      </c>
      <c r="K6054" s="360">
        <v>0.51149999999999995</v>
      </c>
      <c r="L6054" s="344">
        <v>29.75</v>
      </c>
      <c r="M6054" s="360">
        <v>0</v>
      </c>
      <c r="N6054" s="344">
        <v>31.16</v>
      </c>
      <c r="O6054" s="360">
        <v>0.48399999999999999</v>
      </c>
      <c r="P6054" s="344">
        <v>31.83</v>
      </c>
      <c r="Q6054" s="360">
        <v>0.4738</v>
      </c>
      <c r="R6054" s="344">
        <v>32.75</v>
      </c>
    </row>
    <row r="6055" spans="1:18">
      <c r="A6055" s="296">
        <v>5914367</v>
      </c>
      <c r="B6055" s="343" t="s">
        <v>6092</v>
      </c>
      <c r="C6055" s="296" t="s">
        <v>5977</v>
      </c>
      <c r="D6055" s="344">
        <v>1.64</v>
      </c>
      <c r="E6055" s="360">
        <v>0</v>
      </c>
      <c r="F6055" s="344">
        <v>112.23</v>
      </c>
      <c r="G6055" s="360">
        <v>0.68059999999999998</v>
      </c>
      <c r="H6055" s="344">
        <v>115.57</v>
      </c>
      <c r="I6055" s="360">
        <v>0.66090000000000004</v>
      </c>
      <c r="J6055" s="344">
        <v>109.99</v>
      </c>
      <c r="K6055" s="360">
        <v>0.69440000000000002</v>
      </c>
      <c r="L6055" s="344">
        <v>104.08</v>
      </c>
      <c r="M6055" s="360">
        <v>0</v>
      </c>
      <c r="N6055" s="344">
        <v>113.91</v>
      </c>
      <c r="O6055" s="360">
        <v>0.67049999999999998</v>
      </c>
      <c r="P6055" s="344">
        <v>115.47</v>
      </c>
      <c r="Q6055" s="360">
        <v>0.66149999999999998</v>
      </c>
      <c r="R6055" s="344">
        <v>117.59</v>
      </c>
    </row>
    <row r="6056" spans="1:18">
      <c r="A6056" s="296">
        <v>5914368</v>
      </c>
      <c r="B6056" s="343" t="s">
        <v>6093</v>
      </c>
      <c r="C6056" s="296" t="s">
        <v>5977</v>
      </c>
      <c r="D6056" s="344">
        <v>1.31</v>
      </c>
      <c r="E6056" s="360">
        <v>0</v>
      </c>
      <c r="F6056" s="344">
        <v>113.93</v>
      </c>
      <c r="G6056" s="360">
        <v>0.6704</v>
      </c>
      <c r="H6056" s="344">
        <v>117.43</v>
      </c>
      <c r="I6056" s="360">
        <v>0.65039999999999998</v>
      </c>
      <c r="J6056" s="344">
        <v>111.58</v>
      </c>
      <c r="K6056" s="360">
        <v>0.6845</v>
      </c>
      <c r="L6056" s="344">
        <v>105.97</v>
      </c>
      <c r="M6056" s="360">
        <v>0</v>
      </c>
      <c r="N6056" s="344">
        <v>115.7</v>
      </c>
      <c r="O6056" s="360">
        <v>0.66020000000000001</v>
      </c>
      <c r="P6056" s="344">
        <v>117.32</v>
      </c>
      <c r="Q6056" s="360">
        <v>0.65100000000000002</v>
      </c>
      <c r="R6056" s="344">
        <v>119.55</v>
      </c>
    </row>
    <row r="6057" spans="1:18">
      <c r="A6057" s="296">
        <v>5914369</v>
      </c>
      <c r="B6057" s="343" t="s">
        <v>6094</v>
      </c>
      <c r="C6057" s="296" t="s">
        <v>5977</v>
      </c>
      <c r="D6057" s="344">
        <v>1.07</v>
      </c>
      <c r="E6057" s="360">
        <v>0</v>
      </c>
      <c r="F6057" s="344">
        <v>96.97</v>
      </c>
      <c r="G6057" s="360">
        <v>0.78769999999999996</v>
      </c>
      <c r="H6057" s="344">
        <v>98.79</v>
      </c>
      <c r="I6057" s="360">
        <v>0.7732</v>
      </c>
      <c r="J6057" s="344">
        <v>95.74</v>
      </c>
      <c r="K6057" s="360">
        <v>0.79779999999999995</v>
      </c>
      <c r="L6057" s="344">
        <v>87.13</v>
      </c>
      <c r="M6057" s="360">
        <v>0</v>
      </c>
      <c r="N6057" s="344">
        <v>97.96</v>
      </c>
      <c r="O6057" s="360">
        <v>0.77969999999999995</v>
      </c>
      <c r="P6057" s="344">
        <v>98.85</v>
      </c>
      <c r="Q6057" s="360">
        <v>0.77270000000000005</v>
      </c>
      <c r="R6057" s="344">
        <v>100.11</v>
      </c>
    </row>
    <row r="6058" spans="1:18">
      <c r="A6058" s="296">
        <v>5914489</v>
      </c>
      <c r="B6058" s="343" t="s">
        <v>6095</v>
      </c>
      <c r="C6058" s="296" t="s">
        <v>5977</v>
      </c>
      <c r="D6058" s="344">
        <v>0.26</v>
      </c>
      <c r="E6058" s="360">
        <v>0</v>
      </c>
      <c r="F6058" s="344">
        <v>112.23</v>
      </c>
      <c r="G6058" s="360">
        <v>0.68059999999999998</v>
      </c>
      <c r="H6058" s="344">
        <v>115.57</v>
      </c>
      <c r="I6058" s="360">
        <v>0.66090000000000004</v>
      </c>
      <c r="J6058" s="344">
        <v>109.99</v>
      </c>
      <c r="K6058" s="360">
        <v>0.69440000000000002</v>
      </c>
      <c r="L6058" s="344">
        <v>104.08</v>
      </c>
      <c r="M6058" s="360">
        <v>0</v>
      </c>
      <c r="N6058" s="344">
        <v>113.91</v>
      </c>
      <c r="O6058" s="360">
        <v>0.67049999999999998</v>
      </c>
      <c r="P6058" s="344">
        <v>115.47</v>
      </c>
      <c r="Q6058" s="360">
        <v>0.66149999999999998</v>
      </c>
      <c r="R6058" s="344">
        <v>117.59</v>
      </c>
    </row>
    <row r="6059" spans="1:18">
      <c r="A6059" s="296">
        <v>5914491</v>
      </c>
      <c r="B6059" s="343" t="s">
        <v>6096</v>
      </c>
      <c r="C6059" s="296" t="s">
        <v>5977</v>
      </c>
      <c r="D6059" s="344">
        <v>0.28999999999999998</v>
      </c>
      <c r="E6059" s="360">
        <v>0</v>
      </c>
      <c r="F6059" s="344">
        <v>113.93</v>
      </c>
      <c r="G6059" s="360">
        <v>0.6704</v>
      </c>
      <c r="H6059" s="344">
        <v>117.43</v>
      </c>
      <c r="I6059" s="360">
        <v>0.65039999999999998</v>
      </c>
      <c r="J6059" s="344">
        <v>111.58</v>
      </c>
      <c r="K6059" s="360">
        <v>0.6845</v>
      </c>
      <c r="L6059" s="344">
        <v>105.97</v>
      </c>
      <c r="M6059" s="360">
        <v>0</v>
      </c>
      <c r="N6059" s="344">
        <v>115.7</v>
      </c>
      <c r="O6059" s="360">
        <v>0.66020000000000001</v>
      </c>
      <c r="P6059" s="344">
        <v>117.32</v>
      </c>
      <c r="Q6059" s="360">
        <v>0.65100000000000002</v>
      </c>
      <c r="R6059" s="344">
        <v>119.55</v>
      </c>
    </row>
    <row r="6060" spans="1:18">
      <c r="A6060" s="296">
        <v>5914490</v>
      </c>
      <c r="B6060" s="343" t="s">
        <v>6097</v>
      </c>
      <c r="C6060" s="296" t="s">
        <v>5977</v>
      </c>
      <c r="D6060" s="344">
        <v>0.26</v>
      </c>
      <c r="E6060" s="360">
        <v>0</v>
      </c>
      <c r="F6060" s="344">
        <v>96.97</v>
      </c>
      <c r="G6060" s="360">
        <v>0.78769999999999996</v>
      </c>
      <c r="H6060" s="344">
        <v>98.79</v>
      </c>
      <c r="I6060" s="360">
        <v>0.7732</v>
      </c>
      <c r="J6060" s="344">
        <v>95.74</v>
      </c>
      <c r="K6060" s="360">
        <v>0.79779999999999995</v>
      </c>
      <c r="L6060" s="344">
        <v>87.13</v>
      </c>
      <c r="M6060" s="360">
        <v>0</v>
      </c>
      <c r="N6060" s="344">
        <v>97.96</v>
      </c>
      <c r="O6060" s="360">
        <v>0.77969999999999995</v>
      </c>
      <c r="P6060" s="344">
        <v>98.85</v>
      </c>
      <c r="Q6060" s="360">
        <v>0.77270000000000005</v>
      </c>
      <c r="R6060" s="344">
        <v>100.11</v>
      </c>
    </row>
    <row r="6061" spans="1:18">
      <c r="A6061" s="296">
        <v>5914495</v>
      </c>
      <c r="B6061" s="343" t="s">
        <v>6098</v>
      </c>
      <c r="C6061" s="296" t="s">
        <v>5977</v>
      </c>
      <c r="D6061" s="344">
        <v>1.66</v>
      </c>
      <c r="E6061" s="360">
        <v>0</v>
      </c>
      <c r="F6061" s="344">
        <v>76.400000000000006</v>
      </c>
      <c r="G6061" s="360">
        <v>0.56989999999999996</v>
      </c>
      <c r="H6061" s="344">
        <v>79.510000000000005</v>
      </c>
      <c r="I6061" s="360">
        <v>0.54759999999999998</v>
      </c>
      <c r="J6061" s="344">
        <v>74.349999999999994</v>
      </c>
      <c r="K6061" s="360">
        <v>0.58560000000000001</v>
      </c>
      <c r="L6061" s="344">
        <v>73.16</v>
      </c>
      <c r="M6061" s="360">
        <v>0</v>
      </c>
      <c r="N6061" s="344">
        <v>77.959999999999994</v>
      </c>
      <c r="O6061" s="360">
        <v>0.5585</v>
      </c>
      <c r="P6061" s="344">
        <v>79.37</v>
      </c>
      <c r="Q6061" s="360">
        <v>0.54859999999999998</v>
      </c>
      <c r="R6061" s="344">
        <v>81.33</v>
      </c>
    </row>
    <row r="6062" spans="1:18">
      <c r="A6062" s="296">
        <v>5914494</v>
      </c>
      <c r="B6062" s="343" t="s">
        <v>6099</v>
      </c>
      <c r="C6062" s="296" t="s">
        <v>5977</v>
      </c>
      <c r="D6062" s="344">
        <v>3.65</v>
      </c>
      <c r="E6062" s="360">
        <v>0</v>
      </c>
      <c r="F6062" s="344">
        <v>76.36</v>
      </c>
      <c r="G6062" s="360">
        <v>0.57020000000000004</v>
      </c>
      <c r="H6062" s="344">
        <v>79.45</v>
      </c>
      <c r="I6062" s="360">
        <v>0.54800000000000004</v>
      </c>
      <c r="J6062" s="344">
        <v>74.3</v>
      </c>
      <c r="K6062" s="360">
        <v>0.58599999999999997</v>
      </c>
      <c r="L6062" s="344">
        <v>73.09</v>
      </c>
      <c r="M6062" s="360">
        <v>0</v>
      </c>
      <c r="N6062" s="344">
        <v>77.900000000000006</v>
      </c>
      <c r="O6062" s="360">
        <v>0.55889999999999995</v>
      </c>
      <c r="P6062" s="344">
        <v>79.31</v>
      </c>
      <c r="Q6062" s="360">
        <v>0.54900000000000004</v>
      </c>
      <c r="R6062" s="344">
        <v>81.27</v>
      </c>
    </row>
    <row r="6063" spans="1:18">
      <c r="A6063" s="296">
        <v>5914487</v>
      </c>
      <c r="B6063" s="343" t="s">
        <v>6100</v>
      </c>
      <c r="C6063" s="296" t="s">
        <v>5977</v>
      </c>
      <c r="D6063" s="344">
        <v>0.25</v>
      </c>
      <c r="E6063" s="360">
        <v>0</v>
      </c>
      <c r="F6063" s="344">
        <v>62.21</v>
      </c>
      <c r="G6063" s="360">
        <v>0.69989999999999997</v>
      </c>
      <c r="H6063" s="344">
        <v>63.89</v>
      </c>
      <c r="I6063" s="360">
        <v>0.68149999999999999</v>
      </c>
      <c r="J6063" s="344">
        <v>61.09</v>
      </c>
      <c r="K6063" s="360">
        <v>0.7127</v>
      </c>
      <c r="L6063" s="344">
        <v>57.37</v>
      </c>
      <c r="M6063" s="360">
        <v>0</v>
      </c>
      <c r="N6063" s="344">
        <v>63.1</v>
      </c>
      <c r="O6063" s="360">
        <v>0.69</v>
      </c>
      <c r="P6063" s="344">
        <v>63.91</v>
      </c>
      <c r="Q6063" s="360">
        <v>0.68130000000000002</v>
      </c>
      <c r="R6063" s="344">
        <v>65.05</v>
      </c>
    </row>
    <row r="6064" spans="1:18">
      <c r="A6064" s="296">
        <v>5914488</v>
      </c>
      <c r="B6064" s="343" t="s">
        <v>6101</v>
      </c>
      <c r="C6064" s="296" t="s">
        <v>5977</v>
      </c>
      <c r="D6064" s="344">
        <v>0.28000000000000003</v>
      </c>
      <c r="E6064" s="360">
        <v>0</v>
      </c>
      <c r="F6064" s="344">
        <v>76.400000000000006</v>
      </c>
      <c r="G6064" s="360">
        <v>0.56989999999999996</v>
      </c>
      <c r="H6064" s="344">
        <v>79.510000000000005</v>
      </c>
      <c r="I6064" s="360">
        <v>0.54759999999999998</v>
      </c>
      <c r="J6064" s="344">
        <v>74.349999999999994</v>
      </c>
      <c r="K6064" s="360">
        <v>0.58560000000000001</v>
      </c>
      <c r="L6064" s="344">
        <v>73.16</v>
      </c>
      <c r="M6064" s="360">
        <v>0</v>
      </c>
      <c r="N6064" s="344">
        <v>77.959999999999994</v>
      </c>
      <c r="O6064" s="360">
        <v>0.5585</v>
      </c>
      <c r="P6064" s="344">
        <v>79.37</v>
      </c>
      <c r="Q6064" s="360">
        <v>0.54859999999999998</v>
      </c>
      <c r="R6064" s="344">
        <v>81.33</v>
      </c>
    </row>
    <row r="6065" spans="1:18">
      <c r="A6065" s="296">
        <v>5914493</v>
      </c>
      <c r="B6065" s="343" t="s">
        <v>6102</v>
      </c>
      <c r="C6065" s="296" t="s">
        <v>5977</v>
      </c>
      <c r="D6065" s="344">
        <v>6.14</v>
      </c>
      <c r="E6065" s="360">
        <v>0</v>
      </c>
      <c r="F6065" s="344">
        <v>76.36</v>
      </c>
      <c r="G6065" s="360">
        <v>0.57020000000000004</v>
      </c>
      <c r="H6065" s="344">
        <v>79.45</v>
      </c>
      <c r="I6065" s="360">
        <v>0.54800000000000004</v>
      </c>
      <c r="J6065" s="344">
        <v>74.3</v>
      </c>
      <c r="K6065" s="360">
        <v>0.58599999999999997</v>
      </c>
      <c r="L6065" s="344">
        <v>73.09</v>
      </c>
      <c r="M6065" s="360">
        <v>0</v>
      </c>
      <c r="N6065" s="344">
        <v>77.900000000000006</v>
      </c>
      <c r="O6065" s="360">
        <v>0.55889999999999995</v>
      </c>
      <c r="P6065" s="344">
        <v>79.31</v>
      </c>
      <c r="Q6065" s="360">
        <v>0.54900000000000004</v>
      </c>
      <c r="R6065" s="344">
        <v>81.27</v>
      </c>
    </row>
    <row r="6066" spans="1:18">
      <c r="A6066" s="296">
        <v>5914492</v>
      </c>
      <c r="B6066" s="343" t="s">
        <v>6103</v>
      </c>
      <c r="C6066" s="296" t="s">
        <v>5977</v>
      </c>
      <c r="D6066" s="344">
        <v>14.52</v>
      </c>
      <c r="E6066" s="360">
        <v>0</v>
      </c>
      <c r="F6066" s="344">
        <v>62.21</v>
      </c>
      <c r="G6066" s="360">
        <v>0.69989999999999997</v>
      </c>
      <c r="H6066" s="344">
        <v>63.89</v>
      </c>
      <c r="I6066" s="360">
        <v>0.68149999999999999</v>
      </c>
      <c r="J6066" s="344">
        <v>61.09</v>
      </c>
      <c r="K6066" s="360">
        <v>0.7127</v>
      </c>
      <c r="L6066" s="344">
        <v>57.37</v>
      </c>
      <c r="M6066" s="360">
        <v>0</v>
      </c>
      <c r="N6066" s="344">
        <v>63.1</v>
      </c>
      <c r="O6066" s="360">
        <v>0.69</v>
      </c>
      <c r="P6066" s="344">
        <v>63.91</v>
      </c>
      <c r="Q6066" s="360">
        <v>0.68130000000000002</v>
      </c>
      <c r="R6066" s="344">
        <v>65.05</v>
      </c>
    </row>
    <row r="6067" spans="1:18">
      <c r="A6067" s="296">
        <v>5914482</v>
      </c>
      <c r="B6067" s="343" t="s">
        <v>6104</v>
      </c>
      <c r="C6067" s="296" t="s">
        <v>5977</v>
      </c>
      <c r="D6067" s="344">
        <v>0.65</v>
      </c>
      <c r="E6067" s="360">
        <v>0</v>
      </c>
      <c r="F6067" s="344">
        <v>76.400000000000006</v>
      </c>
      <c r="G6067" s="360">
        <v>0.56989999999999996</v>
      </c>
      <c r="H6067" s="344">
        <v>79.510000000000005</v>
      </c>
      <c r="I6067" s="360">
        <v>0.54759999999999998</v>
      </c>
      <c r="J6067" s="344">
        <v>74.349999999999994</v>
      </c>
      <c r="K6067" s="360">
        <v>0.58560000000000001</v>
      </c>
      <c r="L6067" s="344">
        <v>73.16</v>
      </c>
      <c r="M6067" s="360">
        <v>0</v>
      </c>
      <c r="N6067" s="344">
        <v>77.959999999999994</v>
      </c>
      <c r="O6067" s="360">
        <v>0.5585</v>
      </c>
      <c r="P6067" s="344">
        <v>79.37</v>
      </c>
      <c r="Q6067" s="360">
        <v>0.54859999999999998</v>
      </c>
      <c r="R6067" s="344">
        <v>81.33</v>
      </c>
    </row>
    <row r="6068" spans="1:18">
      <c r="A6068" s="296">
        <v>5914483</v>
      </c>
      <c r="B6068" s="343" t="s">
        <v>6105</v>
      </c>
      <c r="C6068" s="296" t="s">
        <v>5977</v>
      </c>
      <c r="D6068" s="344">
        <v>0.47</v>
      </c>
      <c r="E6068" s="360">
        <v>0</v>
      </c>
      <c r="F6068" s="344">
        <v>76.36</v>
      </c>
      <c r="G6068" s="360">
        <v>0.57020000000000004</v>
      </c>
      <c r="H6068" s="344">
        <v>79.45</v>
      </c>
      <c r="I6068" s="360">
        <v>0.54800000000000004</v>
      </c>
      <c r="J6068" s="344">
        <v>74.3</v>
      </c>
      <c r="K6068" s="360">
        <v>0.58599999999999997</v>
      </c>
      <c r="L6068" s="344">
        <v>73.09</v>
      </c>
      <c r="M6068" s="360">
        <v>0</v>
      </c>
      <c r="N6068" s="344">
        <v>77.900000000000006</v>
      </c>
      <c r="O6068" s="360">
        <v>0.55889999999999995</v>
      </c>
      <c r="P6068" s="344">
        <v>79.31</v>
      </c>
      <c r="Q6068" s="360">
        <v>0.54900000000000004</v>
      </c>
      <c r="R6068" s="344">
        <v>81.27</v>
      </c>
    </row>
    <row r="6069" spans="1:18">
      <c r="A6069" s="296">
        <v>5914480</v>
      </c>
      <c r="B6069" s="343" t="s">
        <v>6106</v>
      </c>
      <c r="C6069" s="296" t="s">
        <v>5977</v>
      </c>
      <c r="D6069" s="344">
        <v>0.67</v>
      </c>
      <c r="E6069" s="360">
        <v>0</v>
      </c>
      <c r="F6069" s="344">
        <v>62.21</v>
      </c>
      <c r="G6069" s="360">
        <v>0.69989999999999997</v>
      </c>
      <c r="H6069" s="344">
        <v>63.89</v>
      </c>
      <c r="I6069" s="360">
        <v>0.68149999999999999</v>
      </c>
      <c r="J6069" s="344">
        <v>61.09</v>
      </c>
      <c r="K6069" s="360">
        <v>0.7127</v>
      </c>
      <c r="L6069" s="344">
        <v>57.37</v>
      </c>
      <c r="M6069" s="360">
        <v>0</v>
      </c>
      <c r="N6069" s="344">
        <v>63.1</v>
      </c>
      <c r="O6069" s="360">
        <v>0.69</v>
      </c>
      <c r="P6069" s="344">
        <v>63.91</v>
      </c>
      <c r="Q6069" s="360">
        <v>0.68130000000000002</v>
      </c>
      <c r="R6069" s="344">
        <v>65.05</v>
      </c>
    </row>
    <row r="6070" spans="1:18">
      <c r="A6070" s="296">
        <v>5914481</v>
      </c>
      <c r="B6070" s="343" t="s">
        <v>6107</v>
      </c>
      <c r="C6070" s="296" t="s">
        <v>5977</v>
      </c>
      <c r="D6070" s="344">
        <v>0.44</v>
      </c>
      <c r="E6070" s="360">
        <v>0</v>
      </c>
      <c r="F6070" s="344">
        <v>152.22</v>
      </c>
      <c r="G6070" s="360">
        <v>0.76449999999999996</v>
      </c>
      <c r="H6070" s="344">
        <v>155.56</v>
      </c>
      <c r="I6070" s="360">
        <v>0.74809999999999999</v>
      </c>
      <c r="J6070" s="344">
        <v>149.97999999999999</v>
      </c>
      <c r="K6070" s="360">
        <v>0.77590000000000003</v>
      </c>
      <c r="L6070" s="344">
        <v>137.74</v>
      </c>
      <c r="M6070" s="360">
        <v>0</v>
      </c>
      <c r="N6070" s="344">
        <v>153.9</v>
      </c>
      <c r="O6070" s="360">
        <v>0.75609999999999999</v>
      </c>
      <c r="P6070" s="344">
        <v>155.46</v>
      </c>
      <c r="Q6070" s="360">
        <v>0.74860000000000004</v>
      </c>
      <c r="R6070" s="344">
        <v>157.58000000000001</v>
      </c>
    </row>
    <row r="6071" spans="1:18">
      <c r="A6071" s="296">
        <v>5914485</v>
      </c>
      <c r="B6071" s="343" t="s">
        <v>6108</v>
      </c>
      <c r="C6071" s="296" t="s">
        <v>5977</v>
      </c>
      <c r="D6071" s="344">
        <v>4.22</v>
      </c>
      <c r="E6071" s="360">
        <v>0</v>
      </c>
      <c r="F6071" s="344">
        <v>155.11000000000001</v>
      </c>
      <c r="G6071" s="360">
        <v>0.75019999999999998</v>
      </c>
      <c r="H6071" s="344">
        <v>158.72</v>
      </c>
      <c r="I6071" s="360">
        <v>0.73319999999999996</v>
      </c>
      <c r="J6071" s="344">
        <v>152.72</v>
      </c>
      <c r="K6071" s="360">
        <v>0.76200000000000001</v>
      </c>
      <c r="L6071" s="344">
        <v>140.97999999999999</v>
      </c>
      <c r="M6071" s="360">
        <v>0</v>
      </c>
      <c r="N6071" s="344">
        <v>156.96</v>
      </c>
      <c r="O6071" s="360">
        <v>0.74139999999999995</v>
      </c>
      <c r="P6071" s="344">
        <v>158.62</v>
      </c>
      <c r="Q6071" s="360">
        <v>0.73360000000000003</v>
      </c>
      <c r="R6071" s="344">
        <v>160.93</v>
      </c>
    </row>
    <row r="6072" spans="1:18">
      <c r="A6072" s="296">
        <v>5914486</v>
      </c>
      <c r="B6072" s="343" t="s">
        <v>6109</v>
      </c>
      <c r="C6072" s="296" t="s">
        <v>5977</v>
      </c>
      <c r="D6072" s="344">
        <v>5.22</v>
      </c>
      <c r="E6072" s="360">
        <v>0</v>
      </c>
      <c r="F6072" s="344">
        <v>158.63</v>
      </c>
      <c r="G6072" s="360">
        <v>0.73360000000000003</v>
      </c>
      <c r="H6072" s="344">
        <v>162.59</v>
      </c>
      <c r="I6072" s="360">
        <v>0.7157</v>
      </c>
      <c r="J6072" s="344">
        <v>156</v>
      </c>
      <c r="K6072" s="360">
        <v>0.746</v>
      </c>
      <c r="L6072" s="344">
        <v>144.87</v>
      </c>
      <c r="M6072" s="360">
        <v>0</v>
      </c>
      <c r="N6072" s="344">
        <v>160.63</v>
      </c>
      <c r="O6072" s="360">
        <v>0.72450000000000003</v>
      </c>
      <c r="P6072" s="344">
        <v>162.44999999999999</v>
      </c>
      <c r="Q6072" s="360">
        <v>0.71630000000000005</v>
      </c>
      <c r="R6072" s="344">
        <v>164.96</v>
      </c>
    </row>
    <row r="6073" spans="1:18">
      <c r="A6073" s="296">
        <v>5914484</v>
      </c>
      <c r="B6073" s="343" t="s">
        <v>6110</v>
      </c>
      <c r="C6073" s="296" t="s">
        <v>5977</v>
      </c>
      <c r="D6073" s="344">
        <v>3.66</v>
      </c>
      <c r="E6073" s="360">
        <v>0</v>
      </c>
      <c r="F6073" s="344">
        <v>138.91</v>
      </c>
      <c r="G6073" s="360">
        <v>0.8377</v>
      </c>
      <c r="H6073" s="344">
        <v>140.91</v>
      </c>
      <c r="I6073" s="360">
        <v>0.82579999999999998</v>
      </c>
      <c r="J6073" s="344">
        <v>137.59</v>
      </c>
      <c r="K6073" s="360">
        <v>0.8458</v>
      </c>
      <c r="L6073" s="344">
        <v>122.96</v>
      </c>
      <c r="M6073" s="360">
        <v>0</v>
      </c>
      <c r="N6073" s="344">
        <v>140.01</v>
      </c>
      <c r="O6073" s="360">
        <v>0.83120000000000005</v>
      </c>
      <c r="P6073" s="344">
        <v>140.97</v>
      </c>
      <c r="Q6073" s="360">
        <v>0.82550000000000001</v>
      </c>
      <c r="R6073" s="344">
        <v>142.35</v>
      </c>
    </row>
    <row r="6074" spans="1:18">
      <c r="A6074" s="296">
        <v>5914620</v>
      </c>
      <c r="B6074" s="343" t="s">
        <v>6111</v>
      </c>
      <c r="C6074" s="296" t="s">
        <v>5977</v>
      </c>
      <c r="D6074" s="344">
        <v>2.74</v>
      </c>
      <c r="E6074" s="360">
        <v>0</v>
      </c>
      <c r="F6074" s="344">
        <v>155.11000000000001</v>
      </c>
      <c r="G6074" s="360">
        <v>0.75019999999999998</v>
      </c>
      <c r="H6074" s="344">
        <v>158.72</v>
      </c>
      <c r="I6074" s="360">
        <v>0.73319999999999996</v>
      </c>
      <c r="J6074" s="344">
        <v>152.72</v>
      </c>
      <c r="K6074" s="360">
        <v>0.76200000000000001</v>
      </c>
      <c r="L6074" s="344">
        <v>140.97999999999999</v>
      </c>
      <c r="M6074" s="360">
        <v>0</v>
      </c>
      <c r="N6074" s="344">
        <v>156.96</v>
      </c>
      <c r="O6074" s="360">
        <v>0.74139999999999995</v>
      </c>
      <c r="P6074" s="344">
        <v>158.62</v>
      </c>
      <c r="Q6074" s="360">
        <v>0.73360000000000003</v>
      </c>
      <c r="R6074" s="344">
        <v>160.93</v>
      </c>
    </row>
    <row r="6075" spans="1:18">
      <c r="A6075" s="296">
        <v>5914621</v>
      </c>
      <c r="B6075" s="343" t="s">
        <v>6112</v>
      </c>
      <c r="C6075" s="296" t="s">
        <v>5977</v>
      </c>
      <c r="D6075" s="344">
        <v>2.19</v>
      </c>
      <c r="E6075" s="360">
        <v>0</v>
      </c>
      <c r="F6075" s="344">
        <v>158.63</v>
      </c>
      <c r="G6075" s="360">
        <v>0.73360000000000003</v>
      </c>
      <c r="H6075" s="344">
        <v>162.59</v>
      </c>
      <c r="I6075" s="360">
        <v>0.7157</v>
      </c>
      <c r="J6075" s="344">
        <v>156</v>
      </c>
      <c r="K6075" s="360">
        <v>0.746</v>
      </c>
      <c r="L6075" s="344">
        <v>144.87</v>
      </c>
      <c r="M6075" s="360">
        <v>0</v>
      </c>
      <c r="N6075" s="344">
        <v>160.63</v>
      </c>
      <c r="O6075" s="360">
        <v>0.72450000000000003</v>
      </c>
      <c r="P6075" s="344">
        <v>162.44999999999999</v>
      </c>
      <c r="Q6075" s="360">
        <v>0.71630000000000005</v>
      </c>
      <c r="R6075" s="344">
        <v>164.96</v>
      </c>
    </row>
    <row r="6076" spans="1:18">
      <c r="A6076" s="296">
        <v>5914622</v>
      </c>
      <c r="B6076" s="343" t="s">
        <v>6113</v>
      </c>
      <c r="C6076" s="296" t="s">
        <v>5977</v>
      </c>
      <c r="D6076" s="344">
        <v>1.78</v>
      </c>
      <c r="E6076" s="360">
        <v>0</v>
      </c>
      <c r="F6076" s="344">
        <v>138.91</v>
      </c>
      <c r="G6076" s="360">
        <v>0.8377</v>
      </c>
      <c r="H6076" s="344">
        <v>140.91</v>
      </c>
      <c r="I6076" s="360">
        <v>0.82579999999999998</v>
      </c>
      <c r="J6076" s="344">
        <v>137.59</v>
      </c>
      <c r="K6076" s="360">
        <v>0.8458</v>
      </c>
      <c r="L6076" s="344">
        <v>122.96</v>
      </c>
      <c r="M6076" s="360">
        <v>0</v>
      </c>
      <c r="N6076" s="344">
        <v>140.01</v>
      </c>
      <c r="O6076" s="360">
        <v>0.83120000000000005</v>
      </c>
      <c r="P6076" s="344">
        <v>140.97</v>
      </c>
      <c r="Q6076" s="360">
        <v>0.82550000000000001</v>
      </c>
      <c r="R6076" s="344">
        <v>142.35</v>
      </c>
    </row>
    <row r="6077" spans="1:18">
      <c r="A6077" s="296">
        <v>5901695</v>
      </c>
      <c r="B6077" s="343" t="s">
        <v>6114</v>
      </c>
      <c r="C6077" s="296" t="s">
        <v>6029</v>
      </c>
      <c r="D6077" s="344">
        <v>0.79</v>
      </c>
      <c r="E6077" s="360">
        <v>0</v>
      </c>
      <c r="F6077" s="344">
        <v>25.82</v>
      </c>
      <c r="G6077" s="360">
        <v>0.41399999999999998</v>
      </c>
      <c r="H6077" s="344">
        <v>27.24</v>
      </c>
      <c r="I6077" s="360">
        <v>0.39240000000000003</v>
      </c>
      <c r="J6077" s="344">
        <v>24.88</v>
      </c>
      <c r="K6077" s="360">
        <v>0.42970000000000003</v>
      </c>
      <c r="L6077" s="344">
        <v>25.82</v>
      </c>
      <c r="M6077" s="360">
        <v>0</v>
      </c>
      <c r="N6077" s="344">
        <v>26.54</v>
      </c>
      <c r="O6077" s="360">
        <v>0.40279999999999999</v>
      </c>
      <c r="P6077" s="344">
        <v>27.19</v>
      </c>
      <c r="Q6077" s="360">
        <v>0.39319999999999999</v>
      </c>
      <c r="R6077" s="344">
        <v>28.09</v>
      </c>
    </row>
    <row r="6078" spans="1:18">
      <c r="A6078" s="296">
        <v>5901696</v>
      </c>
      <c r="B6078" s="343" t="s">
        <v>6115</v>
      </c>
      <c r="C6078" s="296" t="s">
        <v>6029</v>
      </c>
      <c r="D6078" s="344">
        <v>0.57999999999999996</v>
      </c>
      <c r="E6078" s="360">
        <v>0</v>
      </c>
      <c r="F6078" s="344">
        <v>243.96</v>
      </c>
      <c r="G6078" s="360">
        <v>0.82369999999999999</v>
      </c>
      <c r="H6078" s="344">
        <v>247.9</v>
      </c>
      <c r="I6078" s="360">
        <v>0.81059999999999999</v>
      </c>
      <c r="J6078" s="344">
        <v>241.33</v>
      </c>
      <c r="K6078" s="360">
        <v>0.83260000000000001</v>
      </c>
      <c r="L6078" s="344">
        <v>216.88</v>
      </c>
      <c r="M6078" s="360">
        <v>0</v>
      </c>
      <c r="N6078" s="344">
        <v>246</v>
      </c>
      <c r="O6078" s="360">
        <v>0.81679999999999997</v>
      </c>
      <c r="P6078" s="344">
        <v>247.87</v>
      </c>
      <c r="Q6078" s="360">
        <v>0.81069999999999998</v>
      </c>
      <c r="R6078" s="344">
        <v>250.44</v>
      </c>
    </row>
    <row r="6079" spans="1:18">
      <c r="A6079" s="296">
        <v>5901697</v>
      </c>
      <c r="B6079" s="343" t="s">
        <v>6116</v>
      </c>
      <c r="C6079" s="296" t="s">
        <v>6029</v>
      </c>
      <c r="D6079" s="344">
        <v>2.38</v>
      </c>
      <c r="E6079" s="360">
        <v>0</v>
      </c>
      <c r="F6079" s="344">
        <v>249.78</v>
      </c>
      <c r="G6079" s="360">
        <v>0.80449999999999999</v>
      </c>
      <c r="H6079" s="344">
        <v>254.29</v>
      </c>
      <c r="I6079" s="360">
        <v>0.79020000000000001</v>
      </c>
      <c r="J6079" s="344">
        <v>246.75</v>
      </c>
      <c r="K6079" s="360">
        <v>0.81430000000000002</v>
      </c>
      <c r="L6079" s="344">
        <v>223.34</v>
      </c>
      <c r="M6079" s="360">
        <v>0</v>
      </c>
      <c r="N6079" s="344">
        <v>252.08</v>
      </c>
      <c r="O6079" s="360">
        <v>0.79710000000000003</v>
      </c>
      <c r="P6079" s="344">
        <v>254.19</v>
      </c>
      <c r="Q6079" s="360">
        <v>0.79049999999999998</v>
      </c>
      <c r="R6079" s="344">
        <v>257.11</v>
      </c>
    </row>
    <row r="6080" spans="1:18">
      <c r="A6080" s="296">
        <v>5901698</v>
      </c>
      <c r="B6080" s="343" t="s">
        <v>6117</v>
      </c>
      <c r="C6080" s="296" t="s">
        <v>6029</v>
      </c>
      <c r="D6080" s="344">
        <v>2.38</v>
      </c>
      <c r="E6080" s="360">
        <v>0</v>
      </c>
      <c r="F6080" s="344">
        <v>243.96</v>
      </c>
      <c r="G6080" s="360">
        <v>0.82369999999999999</v>
      </c>
      <c r="H6080" s="344">
        <v>247.9</v>
      </c>
      <c r="I6080" s="360">
        <v>0.81059999999999999</v>
      </c>
      <c r="J6080" s="344">
        <v>241.33</v>
      </c>
      <c r="K6080" s="360">
        <v>0.83260000000000001</v>
      </c>
      <c r="L6080" s="344">
        <v>216.88</v>
      </c>
      <c r="M6080" s="360">
        <v>0</v>
      </c>
      <c r="N6080" s="344">
        <v>246</v>
      </c>
      <c r="O6080" s="360">
        <v>0.81679999999999997</v>
      </c>
      <c r="P6080" s="344">
        <v>247.87</v>
      </c>
      <c r="Q6080" s="360">
        <v>0.81069999999999998</v>
      </c>
      <c r="R6080" s="344">
        <v>250.44</v>
      </c>
    </row>
    <row r="6081" spans="1:18">
      <c r="A6081" s="296">
        <v>5916654</v>
      </c>
      <c r="B6081" s="343" t="s">
        <v>6118</v>
      </c>
      <c r="C6081" s="296" t="s">
        <v>6029</v>
      </c>
      <c r="D6081" s="344">
        <v>1.42</v>
      </c>
      <c r="E6081" s="360">
        <v>0</v>
      </c>
      <c r="F6081" s="344">
        <v>249.78</v>
      </c>
      <c r="G6081" s="360">
        <v>0.80449999999999999</v>
      </c>
      <c r="H6081" s="344">
        <v>254.29</v>
      </c>
      <c r="I6081" s="360">
        <v>0.79020000000000001</v>
      </c>
      <c r="J6081" s="344">
        <v>246.75</v>
      </c>
      <c r="K6081" s="360">
        <v>0.81430000000000002</v>
      </c>
      <c r="L6081" s="344">
        <v>223.34</v>
      </c>
      <c r="M6081" s="360">
        <v>0</v>
      </c>
      <c r="N6081" s="344">
        <v>252.08</v>
      </c>
      <c r="O6081" s="360">
        <v>0.79710000000000003</v>
      </c>
      <c r="P6081" s="344">
        <v>254.19</v>
      </c>
      <c r="Q6081" s="360">
        <v>0.79049999999999998</v>
      </c>
      <c r="R6081" s="344">
        <v>257.11</v>
      </c>
    </row>
    <row r="6082" spans="1:18">
      <c r="A6082" s="296">
        <v>5916637</v>
      </c>
      <c r="B6082" s="343" t="s">
        <v>6119</v>
      </c>
      <c r="C6082" s="296" t="s">
        <v>6029</v>
      </c>
      <c r="D6082" s="344">
        <v>7.04</v>
      </c>
      <c r="E6082" s="360">
        <v>0</v>
      </c>
      <c r="F6082" s="344">
        <v>243.96</v>
      </c>
      <c r="G6082" s="360">
        <v>0.82369999999999999</v>
      </c>
      <c r="H6082" s="344">
        <v>247.9</v>
      </c>
      <c r="I6082" s="360">
        <v>0.81059999999999999</v>
      </c>
      <c r="J6082" s="344">
        <v>241.33</v>
      </c>
      <c r="K6082" s="360">
        <v>0.83260000000000001</v>
      </c>
      <c r="L6082" s="344">
        <v>216.88</v>
      </c>
      <c r="M6082" s="360">
        <v>0</v>
      </c>
      <c r="N6082" s="344">
        <v>246</v>
      </c>
      <c r="O6082" s="360">
        <v>0.81679999999999997</v>
      </c>
      <c r="P6082" s="344">
        <v>247.87</v>
      </c>
      <c r="Q6082" s="360">
        <v>0.81069999999999998</v>
      </c>
      <c r="R6082" s="344">
        <v>250.44</v>
      </c>
    </row>
    <row r="6083" spans="1:18">
      <c r="A6083" s="296">
        <v>5916618</v>
      </c>
      <c r="B6083" s="343" t="s">
        <v>6120</v>
      </c>
      <c r="C6083" s="296" t="s">
        <v>6029</v>
      </c>
      <c r="D6083" s="344">
        <v>7.04</v>
      </c>
      <c r="E6083" s="360">
        <v>0</v>
      </c>
      <c r="F6083" s="344">
        <v>249.78</v>
      </c>
      <c r="G6083" s="360">
        <v>0.80449999999999999</v>
      </c>
      <c r="H6083" s="344">
        <v>254.29</v>
      </c>
      <c r="I6083" s="360">
        <v>0.79020000000000001</v>
      </c>
      <c r="J6083" s="344">
        <v>246.75</v>
      </c>
      <c r="K6083" s="360">
        <v>0.81430000000000002</v>
      </c>
      <c r="L6083" s="344">
        <v>223.34</v>
      </c>
      <c r="M6083" s="360">
        <v>0</v>
      </c>
      <c r="N6083" s="344">
        <v>252.08</v>
      </c>
      <c r="O6083" s="360">
        <v>0.79710000000000003</v>
      </c>
      <c r="P6083" s="344">
        <v>254.19</v>
      </c>
      <c r="Q6083" s="360">
        <v>0.79049999999999998</v>
      </c>
      <c r="R6083" s="344">
        <v>257.11</v>
      </c>
    </row>
    <row r="6084" spans="1:18">
      <c r="A6084" s="296">
        <v>5914334</v>
      </c>
      <c r="B6084" s="343" t="s">
        <v>6121</v>
      </c>
      <c r="C6084" s="296" t="s">
        <v>5977</v>
      </c>
      <c r="D6084" s="344">
        <v>1.1399999999999999</v>
      </c>
      <c r="E6084" s="360">
        <v>0.60919999999999996</v>
      </c>
      <c r="F6084" s="344">
        <v>24.23</v>
      </c>
      <c r="G6084" s="360">
        <v>0.6149</v>
      </c>
      <c r="H6084" s="344">
        <v>25.6</v>
      </c>
      <c r="I6084" s="360">
        <v>0.59919999999999995</v>
      </c>
      <c r="J6084" s="344">
        <v>23.55</v>
      </c>
      <c r="K6084" s="360">
        <v>0.63270000000000004</v>
      </c>
      <c r="L6084" s="344">
        <v>34.22</v>
      </c>
      <c r="M6084" s="360">
        <v>0</v>
      </c>
      <c r="N6084" s="344">
        <v>24.69</v>
      </c>
      <c r="O6084" s="360">
        <v>0.60350000000000004</v>
      </c>
      <c r="P6084" s="344">
        <v>25.15</v>
      </c>
      <c r="Q6084" s="360">
        <v>0.59240000000000004</v>
      </c>
      <c r="R6084" s="344">
        <v>23.34</v>
      </c>
    </row>
    <row r="6085" spans="1:18">
      <c r="A6085" s="296">
        <v>5914335</v>
      </c>
      <c r="B6085" s="343" t="s">
        <v>6122</v>
      </c>
      <c r="C6085" s="296" t="s">
        <v>5977</v>
      </c>
      <c r="D6085" s="344">
        <v>0.91</v>
      </c>
      <c r="E6085" s="360">
        <v>0.50539999999999996</v>
      </c>
      <c r="F6085" s="344">
        <v>32.590000000000003</v>
      </c>
      <c r="G6085" s="360">
        <v>0.51300000000000001</v>
      </c>
      <c r="H6085" s="344">
        <v>34.96</v>
      </c>
      <c r="I6085" s="360">
        <v>0.49509999999999998</v>
      </c>
      <c r="J6085" s="344">
        <v>31.51</v>
      </c>
      <c r="K6085" s="360">
        <v>0.53059999999999996</v>
      </c>
      <c r="L6085" s="344">
        <v>44.97</v>
      </c>
      <c r="M6085" s="360">
        <v>0</v>
      </c>
      <c r="N6085" s="344">
        <v>33.42</v>
      </c>
      <c r="O6085" s="360">
        <v>0.50029999999999997</v>
      </c>
      <c r="P6085" s="344">
        <v>34.200000000000003</v>
      </c>
      <c r="Q6085" s="360">
        <v>0.4889</v>
      </c>
      <c r="R6085" s="344">
        <v>32.6</v>
      </c>
    </row>
    <row r="6086" spans="1:18">
      <c r="A6086" s="296">
        <v>5914336</v>
      </c>
      <c r="B6086" s="343" t="s">
        <v>6123</v>
      </c>
      <c r="C6086" s="296" t="s">
        <v>5977</v>
      </c>
      <c r="D6086" s="344">
        <v>0.78</v>
      </c>
      <c r="E6086" s="360">
        <v>0.41470000000000001</v>
      </c>
      <c r="F6086" s="344">
        <v>53.05</v>
      </c>
      <c r="G6086" s="360">
        <v>0.42280000000000001</v>
      </c>
      <c r="H6086" s="344">
        <v>57.63</v>
      </c>
      <c r="I6086" s="360">
        <v>0.4047</v>
      </c>
      <c r="J6086" s="344">
        <v>51.04</v>
      </c>
      <c r="K6086" s="360">
        <v>0.4395</v>
      </c>
      <c r="L6086" s="344">
        <v>71.67</v>
      </c>
      <c r="M6086" s="360">
        <v>0</v>
      </c>
      <c r="N6086" s="344">
        <v>54.65</v>
      </c>
      <c r="O6086" s="360">
        <v>0.41039999999999999</v>
      </c>
      <c r="P6086" s="344">
        <v>56.21</v>
      </c>
      <c r="Q6086" s="360">
        <v>0.39900000000000002</v>
      </c>
      <c r="R6086" s="344">
        <v>54.79</v>
      </c>
    </row>
    <row r="6087" spans="1:18">
      <c r="A6087" s="296">
        <v>5914346</v>
      </c>
      <c r="B6087" s="343" t="s">
        <v>6124</v>
      </c>
      <c r="C6087" s="296" t="s">
        <v>5977</v>
      </c>
      <c r="D6087" s="344">
        <v>1.54</v>
      </c>
      <c r="E6087" s="360">
        <v>0.63759999999999994</v>
      </c>
      <c r="F6087" s="344">
        <v>35.01</v>
      </c>
      <c r="G6087" s="360">
        <v>0.64070000000000005</v>
      </c>
      <c r="H6087" s="344">
        <v>36.83</v>
      </c>
      <c r="I6087" s="360">
        <v>0.63319999999999999</v>
      </c>
      <c r="J6087" s="344">
        <v>34</v>
      </c>
      <c r="K6087" s="360">
        <v>0.65969999999999995</v>
      </c>
      <c r="L6087" s="344">
        <v>49.62</v>
      </c>
      <c r="M6087" s="360">
        <v>0</v>
      </c>
      <c r="N6087" s="344">
        <v>35.61</v>
      </c>
      <c r="O6087" s="360">
        <v>0.62990000000000002</v>
      </c>
      <c r="P6087" s="344">
        <v>36.19</v>
      </c>
      <c r="Q6087" s="360">
        <v>0.61980000000000002</v>
      </c>
      <c r="R6087" s="344">
        <v>33.26</v>
      </c>
    </row>
    <row r="6088" spans="1:18">
      <c r="A6088" s="296">
        <v>5914347</v>
      </c>
      <c r="B6088" s="343" t="s">
        <v>6125</v>
      </c>
      <c r="C6088" s="296" t="s">
        <v>5977</v>
      </c>
      <c r="D6088" s="344">
        <v>1.23</v>
      </c>
      <c r="E6088" s="360">
        <v>0.69230000000000003</v>
      </c>
      <c r="F6088" s="344">
        <v>32.369999999999997</v>
      </c>
      <c r="G6088" s="360">
        <v>0.69289999999999996</v>
      </c>
      <c r="H6088" s="344">
        <v>33.76</v>
      </c>
      <c r="I6088" s="360">
        <v>0.69079999999999997</v>
      </c>
      <c r="J6088" s="344">
        <v>31.48</v>
      </c>
      <c r="K6088" s="360">
        <v>0.71250000000000002</v>
      </c>
      <c r="L6088" s="344">
        <v>46.38</v>
      </c>
      <c r="M6088" s="360">
        <v>0</v>
      </c>
      <c r="N6088" s="344">
        <v>32.799999999999997</v>
      </c>
      <c r="O6088" s="360">
        <v>0.68379999999999996</v>
      </c>
      <c r="P6088" s="344">
        <v>33.24</v>
      </c>
      <c r="Q6088" s="360">
        <v>0.67479999999999996</v>
      </c>
      <c r="R6088" s="344">
        <v>30.09</v>
      </c>
    </row>
    <row r="6089" spans="1:18">
      <c r="A6089" s="296">
        <v>5914348</v>
      </c>
      <c r="B6089" s="343" t="s">
        <v>6126</v>
      </c>
      <c r="C6089" s="296" t="s">
        <v>5977</v>
      </c>
      <c r="D6089" s="344">
        <v>1</v>
      </c>
      <c r="E6089" s="360">
        <v>0.6764</v>
      </c>
      <c r="F6089" s="344">
        <v>50.39</v>
      </c>
      <c r="G6089" s="360">
        <v>0.67910000000000004</v>
      </c>
      <c r="H6089" s="344">
        <v>52.7</v>
      </c>
      <c r="I6089" s="360">
        <v>0.67190000000000005</v>
      </c>
      <c r="J6089" s="344">
        <v>49.06</v>
      </c>
      <c r="K6089" s="360">
        <v>0.69750000000000001</v>
      </c>
      <c r="L6089" s="344">
        <v>72.08</v>
      </c>
      <c r="M6089" s="360">
        <v>0</v>
      </c>
      <c r="N6089" s="344">
        <v>51.14</v>
      </c>
      <c r="O6089" s="360">
        <v>0.66910000000000003</v>
      </c>
      <c r="P6089" s="344">
        <v>51.86</v>
      </c>
      <c r="Q6089" s="360">
        <v>0.65990000000000004</v>
      </c>
      <c r="R6089" s="344">
        <v>47.21</v>
      </c>
    </row>
    <row r="6090" spans="1:18">
      <c r="A6090" s="296">
        <v>5914611</v>
      </c>
      <c r="B6090" s="343" t="s">
        <v>6127</v>
      </c>
      <c r="C6090" s="296" t="s">
        <v>5977</v>
      </c>
      <c r="D6090" s="344">
        <v>1.25</v>
      </c>
      <c r="E6090" s="360">
        <v>0.75360000000000005</v>
      </c>
      <c r="F6090" s="344">
        <v>45.45</v>
      </c>
      <c r="G6090" s="360">
        <v>0.75290000000000001</v>
      </c>
      <c r="H6090" s="344">
        <v>47.03</v>
      </c>
      <c r="I6090" s="360">
        <v>0.75290000000000001</v>
      </c>
      <c r="J6090" s="344">
        <v>44.4</v>
      </c>
      <c r="K6090" s="360">
        <v>0.77070000000000005</v>
      </c>
      <c r="L6090" s="344">
        <v>66.069999999999993</v>
      </c>
      <c r="M6090" s="360">
        <v>0</v>
      </c>
      <c r="N6090" s="344">
        <v>45.93</v>
      </c>
      <c r="O6090" s="360">
        <v>0.745</v>
      </c>
      <c r="P6090" s="344">
        <v>46.39</v>
      </c>
      <c r="Q6090" s="360">
        <v>0.73770000000000002</v>
      </c>
      <c r="R6090" s="344">
        <v>41.34</v>
      </c>
    </row>
    <row r="6091" spans="1:18">
      <c r="A6091" s="296">
        <v>5914613</v>
      </c>
      <c r="B6091" s="343" t="s">
        <v>6128</v>
      </c>
      <c r="C6091" s="296" t="s">
        <v>5977</v>
      </c>
      <c r="D6091" s="344">
        <v>1</v>
      </c>
      <c r="E6091" s="360">
        <v>0.68169999999999997</v>
      </c>
      <c r="F6091" s="344">
        <v>63.92</v>
      </c>
      <c r="G6091" s="360">
        <v>0.68459999999999999</v>
      </c>
      <c r="H6091" s="344">
        <v>66.81</v>
      </c>
      <c r="I6091" s="360">
        <v>0.67649999999999999</v>
      </c>
      <c r="J6091" s="344">
        <v>62.29</v>
      </c>
      <c r="K6091" s="360">
        <v>0.70250000000000001</v>
      </c>
      <c r="L6091" s="344">
        <v>91.57</v>
      </c>
      <c r="M6091" s="360">
        <v>0</v>
      </c>
      <c r="N6091" s="344">
        <v>64.86</v>
      </c>
      <c r="O6091" s="360">
        <v>0.67469999999999997</v>
      </c>
      <c r="P6091" s="344">
        <v>65.77</v>
      </c>
      <c r="Q6091" s="360">
        <v>0.6653</v>
      </c>
      <c r="R6091" s="344">
        <v>59.84</v>
      </c>
    </row>
    <row r="6092" spans="1:18">
      <c r="A6092" s="296">
        <v>5914612</v>
      </c>
      <c r="B6092" s="343" t="s">
        <v>6129</v>
      </c>
      <c r="C6092" s="296" t="s">
        <v>5977</v>
      </c>
      <c r="D6092" s="344">
        <v>0.81</v>
      </c>
      <c r="E6092" s="360">
        <v>0.76890000000000003</v>
      </c>
      <c r="F6092" s="344">
        <v>56.98</v>
      </c>
      <c r="G6092" s="360">
        <v>0.76800000000000002</v>
      </c>
      <c r="H6092" s="344">
        <v>58.79</v>
      </c>
      <c r="I6092" s="360">
        <v>0.76880000000000004</v>
      </c>
      <c r="J6092" s="344">
        <v>55.72</v>
      </c>
      <c r="K6092" s="360">
        <v>0.78539999999999999</v>
      </c>
      <c r="L6092" s="344">
        <v>83.07</v>
      </c>
      <c r="M6092" s="360">
        <v>0</v>
      </c>
      <c r="N6092" s="344">
        <v>57.53</v>
      </c>
      <c r="O6092" s="360">
        <v>0.76060000000000005</v>
      </c>
      <c r="P6092" s="344">
        <v>58.06</v>
      </c>
      <c r="Q6092" s="360">
        <v>0.75370000000000004</v>
      </c>
      <c r="R6092" s="344">
        <v>51.54</v>
      </c>
    </row>
    <row r="6093" spans="1:18">
      <c r="A6093" s="296">
        <v>5901686</v>
      </c>
      <c r="B6093" s="343" t="s">
        <v>6130</v>
      </c>
      <c r="C6093" s="296" t="s">
        <v>6029</v>
      </c>
      <c r="D6093" s="344">
        <v>5.54</v>
      </c>
      <c r="E6093" s="360">
        <v>0.61650000000000005</v>
      </c>
      <c r="F6093" s="344">
        <v>110.79</v>
      </c>
      <c r="G6093" s="360">
        <v>0.62239999999999995</v>
      </c>
      <c r="H6093" s="344">
        <v>116.93</v>
      </c>
      <c r="I6093" s="360">
        <v>0.60629999999999995</v>
      </c>
      <c r="J6093" s="344">
        <v>107.78</v>
      </c>
      <c r="K6093" s="360">
        <v>0.63980000000000004</v>
      </c>
      <c r="L6093" s="344">
        <v>156.77000000000001</v>
      </c>
      <c r="M6093" s="360">
        <v>0</v>
      </c>
      <c r="N6093" s="344">
        <v>112.86</v>
      </c>
      <c r="O6093" s="360">
        <v>0.61099999999999999</v>
      </c>
      <c r="P6093" s="344">
        <v>114.89</v>
      </c>
      <c r="Q6093" s="360">
        <v>0.60019999999999996</v>
      </c>
      <c r="R6093" s="344">
        <v>106.49</v>
      </c>
    </row>
    <row r="6094" spans="1:18">
      <c r="A6094" s="296">
        <v>5901687</v>
      </c>
      <c r="B6094" s="343" t="s">
        <v>6131</v>
      </c>
      <c r="C6094" s="296" t="s">
        <v>6029</v>
      </c>
      <c r="D6094" s="344">
        <v>1.42</v>
      </c>
      <c r="E6094" s="360">
        <v>0.72909999999999997</v>
      </c>
      <c r="F6094" s="344">
        <v>94.31</v>
      </c>
      <c r="G6094" s="360">
        <v>0.73119999999999996</v>
      </c>
      <c r="H6094" s="344">
        <v>97.92</v>
      </c>
      <c r="I6094" s="360">
        <v>0.72409999999999997</v>
      </c>
      <c r="J6094" s="344">
        <v>92.21</v>
      </c>
      <c r="K6094" s="360">
        <v>0.74790000000000001</v>
      </c>
      <c r="L6094" s="344">
        <v>136.63</v>
      </c>
      <c r="M6094" s="360">
        <v>0</v>
      </c>
      <c r="N6094" s="344">
        <v>95.47</v>
      </c>
      <c r="O6094" s="360">
        <v>0.72230000000000005</v>
      </c>
      <c r="P6094" s="344">
        <v>96.6</v>
      </c>
      <c r="Q6094" s="360">
        <v>0.71389999999999998</v>
      </c>
      <c r="R6094" s="344">
        <v>86.83</v>
      </c>
    </row>
    <row r="6095" spans="1:18">
      <c r="A6095" s="296">
        <v>5901688</v>
      </c>
      <c r="B6095" s="343" t="s">
        <v>6132</v>
      </c>
      <c r="C6095" s="296" t="s">
        <v>6029</v>
      </c>
      <c r="D6095" s="344">
        <v>1.33</v>
      </c>
      <c r="E6095" s="360">
        <v>0.81830000000000003</v>
      </c>
      <c r="F6095" s="344">
        <v>84.48</v>
      </c>
      <c r="G6095" s="360">
        <v>0.81630000000000003</v>
      </c>
      <c r="H6095" s="344">
        <v>86.56</v>
      </c>
      <c r="I6095" s="360">
        <v>0.81910000000000005</v>
      </c>
      <c r="J6095" s="344">
        <v>82.9</v>
      </c>
      <c r="K6095" s="360">
        <v>0.83179999999999998</v>
      </c>
      <c r="L6095" s="344">
        <v>124.59</v>
      </c>
      <c r="M6095" s="360">
        <v>0</v>
      </c>
      <c r="N6095" s="344">
        <v>85.08</v>
      </c>
      <c r="O6095" s="360">
        <v>0.8105</v>
      </c>
      <c r="P6095" s="344">
        <v>85.67</v>
      </c>
      <c r="Q6095" s="360">
        <v>0.80489999999999995</v>
      </c>
      <c r="R6095" s="344">
        <v>75.08</v>
      </c>
    </row>
    <row r="6096" spans="1:18">
      <c r="A6096" s="296">
        <v>5901689</v>
      </c>
      <c r="B6096" s="343" t="s">
        <v>6133</v>
      </c>
      <c r="C6096" s="296" t="s">
        <v>6029</v>
      </c>
      <c r="D6096" s="344">
        <v>3.27</v>
      </c>
      <c r="E6096" s="360">
        <v>0.7873</v>
      </c>
      <c r="F6096" s="344">
        <v>225.42</v>
      </c>
      <c r="G6096" s="360">
        <v>0.78959999999999997</v>
      </c>
      <c r="H6096" s="344">
        <v>232.21</v>
      </c>
      <c r="I6096" s="360">
        <v>0.78080000000000005</v>
      </c>
      <c r="J6096" s="344">
        <v>221.6</v>
      </c>
      <c r="K6096" s="360">
        <v>0.80320000000000003</v>
      </c>
      <c r="L6096" s="344">
        <v>331.57</v>
      </c>
      <c r="M6096" s="360">
        <v>0</v>
      </c>
      <c r="N6096" s="344">
        <v>227.64</v>
      </c>
      <c r="O6096" s="360">
        <v>0.78190000000000004</v>
      </c>
      <c r="P6096" s="344">
        <v>229.8</v>
      </c>
      <c r="Q6096" s="360">
        <v>0.77449999999999997</v>
      </c>
      <c r="R6096" s="344">
        <v>203.75</v>
      </c>
    </row>
    <row r="6097" spans="1:18">
      <c r="A6097" s="296">
        <v>5901690</v>
      </c>
      <c r="B6097" s="343" t="s">
        <v>6134</v>
      </c>
      <c r="C6097" s="296" t="s">
        <v>6029</v>
      </c>
      <c r="D6097" s="344">
        <v>1.29</v>
      </c>
      <c r="E6097" s="360">
        <v>0.80410000000000004</v>
      </c>
      <c r="F6097" s="344">
        <v>172.34</v>
      </c>
      <c r="G6097" s="360">
        <v>0.80400000000000005</v>
      </c>
      <c r="H6097" s="344">
        <v>177.03</v>
      </c>
      <c r="I6097" s="360">
        <v>0.80149999999999999</v>
      </c>
      <c r="J6097" s="344">
        <v>169.26</v>
      </c>
      <c r="K6097" s="360">
        <v>0.81859999999999999</v>
      </c>
      <c r="L6097" s="344">
        <v>253.85</v>
      </c>
      <c r="M6097" s="360">
        <v>0</v>
      </c>
      <c r="N6097" s="344">
        <v>173.79</v>
      </c>
      <c r="O6097" s="360">
        <v>0.79730000000000001</v>
      </c>
      <c r="P6097" s="344">
        <v>175.19</v>
      </c>
      <c r="Q6097" s="360">
        <v>0.79090000000000005</v>
      </c>
      <c r="R6097" s="344">
        <v>154.36000000000001</v>
      </c>
    </row>
    <row r="6098" spans="1:18">
      <c r="A6098" s="296">
        <v>5901691</v>
      </c>
      <c r="B6098" s="343" t="s">
        <v>6135</v>
      </c>
      <c r="C6098" s="296" t="s">
        <v>6029</v>
      </c>
      <c r="D6098" s="344">
        <v>2.57</v>
      </c>
      <c r="E6098" s="360">
        <v>0.87970000000000004</v>
      </c>
      <c r="F6098" s="344">
        <v>158.21</v>
      </c>
      <c r="G6098" s="360">
        <v>0.87580000000000002</v>
      </c>
      <c r="H6098" s="344">
        <v>160.71</v>
      </c>
      <c r="I6098" s="360">
        <v>0.88290000000000002</v>
      </c>
      <c r="J6098" s="344">
        <v>155.9</v>
      </c>
      <c r="K6098" s="360">
        <v>0.88880000000000003</v>
      </c>
      <c r="L6098" s="344">
        <v>236.56</v>
      </c>
      <c r="M6098" s="360">
        <v>0</v>
      </c>
      <c r="N6098" s="344">
        <v>158.85</v>
      </c>
      <c r="O6098" s="360">
        <v>0.87229999999999996</v>
      </c>
      <c r="P6098" s="344">
        <v>159.5</v>
      </c>
      <c r="Q6098" s="360">
        <v>0.86870000000000003</v>
      </c>
      <c r="R6098" s="344">
        <v>137.49</v>
      </c>
    </row>
    <row r="6099" spans="1:18">
      <c r="A6099" s="296">
        <v>5901692</v>
      </c>
      <c r="B6099" s="343" t="s">
        <v>6136</v>
      </c>
      <c r="C6099" s="296" t="s">
        <v>6029</v>
      </c>
      <c r="D6099" s="344">
        <v>2.2200000000000002</v>
      </c>
      <c r="E6099" s="360">
        <v>0.77900000000000003</v>
      </c>
      <c r="F6099" s="344">
        <v>240.4</v>
      </c>
      <c r="G6099" s="360">
        <v>0.7802</v>
      </c>
      <c r="H6099" s="344">
        <v>247.85</v>
      </c>
      <c r="I6099" s="360">
        <v>0.77470000000000006</v>
      </c>
      <c r="J6099" s="344">
        <v>235.87</v>
      </c>
      <c r="K6099" s="360">
        <v>0.79520000000000002</v>
      </c>
      <c r="L6099" s="344">
        <v>352.37</v>
      </c>
      <c r="M6099" s="360">
        <v>0</v>
      </c>
      <c r="N6099" s="344">
        <v>242.77</v>
      </c>
      <c r="O6099" s="360">
        <v>0.77259999999999995</v>
      </c>
      <c r="P6099" s="344">
        <v>245.08</v>
      </c>
      <c r="Q6099" s="360">
        <v>0.76529999999999998</v>
      </c>
      <c r="R6099" s="344">
        <v>217.49</v>
      </c>
    </row>
    <row r="6100" spans="1:18">
      <c r="A6100" s="296">
        <v>5901693</v>
      </c>
      <c r="B6100" s="343" t="s">
        <v>6137</v>
      </c>
      <c r="C6100" s="296" t="s">
        <v>6029</v>
      </c>
      <c r="D6100" s="344">
        <v>1.95</v>
      </c>
      <c r="E6100" s="360">
        <v>0.81769999999999998</v>
      </c>
      <c r="F6100" s="344">
        <v>229.56</v>
      </c>
      <c r="G6100" s="360">
        <v>0.81710000000000005</v>
      </c>
      <c r="H6100" s="344">
        <v>235.33</v>
      </c>
      <c r="I6100" s="360">
        <v>0.81589999999999996</v>
      </c>
      <c r="J6100" s="344">
        <v>225.61</v>
      </c>
      <c r="K6100" s="360">
        <v>0.83140000000000003</v>
      </c>
      <c r="L6100" s="344">
        <v>339.1</v>
      </c>
      <c r="M6100" s="360">
        <v>0</v>
      </c>
      <c r="N6100" s="344">
        <v>231.31</v>
      </c>
      <c r="O6100" s="360">
        <v>0.81089999999999995</v>
      </c>
      <c r="P6100" s="344">
        <v>233.02</v>
      </c>
      <c r="Q6100" s="360">
        <v>0.80500000000000005</v>
      </c>
      <c r="R6100" s="344">
        <v>204.54</v>
      </c>
    </row>
    <row r="6101" spans="1:18">
      <c r="A6101" s="296">
        <v>5901694</v>
      </c>
      <c r="B6101" s="343" t="s">
        <v>6138</v>
      </c>
      <c r="C6101" s="296" t="s">
        <v>6029</v>
      </c>
      <c r="D6101" s="344">
        <v>8.07</v>
      </c>
      <c r="E6101" s="360">
        <v>0.89359999999999995</v>
      </c>
      <c r="F6101" s="344">
        <v>210.99</v>
      </c>
      <c r="G6101" s="360">
        <v>0.88900000000000001</v>
      </c>
      <c r="H6101" s="344">
        <v>213.88</v>
      </c>
      <c r="I6101" s="360">
        <v>0.89770000000000005</v>
      </c>
      <c r="J6101" s="344">
        <v>208.04</v>
      </c>
      <c r="K6101" s="360">
        <v>0.90159999999999996</v>
      </c>
      <c r="L6101" s="344">
        <v>316.37</v>
      </c>
      <c r="M6101" s="360">
        <v>0</v>
      </c>
      <c r="N6101" s="344">
        <v>211.69</v>
      </c>
      <c r="O6101" s="360">
        <v>0.8861</v>
      </c>
      <c r="P6101" s="344">
        <v>212.39</v>
      </c>
      <c r="Q6101" s="360">
        <v>0.8831</v>
      </c>
      <c r="R6101" s="344">
        <v>182.35</v>
      </c>
    </row>
    <row r="6102" spans="1:18">
      <c r="A6102" s="296">
        <v>5914512</v>
      </c>
      <c r="B6102" s="343" t="s">
        <v>6139</v>
      </c>
      <c r="C6102" s="296" t="s">
        <v>5977</v>
      </c>
      <c r="D6102" s="344">
        <v>1.53</v>
      </c>
      <c r="E6102" s="360">
        <v>0</v>
      </c>
      <c r="F6102" s="344">
        <v>213.19</v>
      </c>
      <c r="G6102" s="360">
        <v>0.79820000000000002</v>
      </c>
      <c r="H6102" s="344">
        <v>217.13</v>
      </c>
      <c r="I6102" s="360">
        <v>0.78369999999999995</v>
      </c>
      <c r="J6102" s="344">
        <v>210.56</v>
      </c>
      <c r="K6102" s="360">
        <v>0.80820000000000003</v>
      </c>
      <c r="L6102" s="344">
        <v>190.98</v>
      </c>
      <c r="M6102" s="360">
        <v>0</v>
      </c>
      <c r="N6102" s="344">
        <v>215.23</v>
      </c>
      <c r="O6102" s="360">
        <v>0.79059999999999997</v>
      </c>
      <c r="P6102" s="344">
        <v>217.1</v>
      </c>
      <c r="Q6102" s="360">
        <v>0.78380000000000005</v>
      </c>
      <c r="R6102" s="344">
        <v>219.67</v>
      </c>
    </row>
    <row r="6103" spans="1:18">
      <c r="A6103" s="296">
        <v>5914496</v>
      </c>
      <c r="B6103" s="343" t="s">
        <v>6140</v>
      </c>
      <c r="C6103" s="296" t="s">
        <v>5977</v>
      </c>
      <c r="D6103" s="344">
        <v>1.21</v>
      </c>
      <c r="E6103" s="360">
        <v>0</v>
      </c>
      <c r="F6103" s="344">
        <v>219.01</v>
      </c>
      <c r="G6103" s="360">
        <v>0.77700000000000002</v>
      </c>
      <c r="H6103" s="344">
        <v>223.52</v>
      </c>
      <c r="I6103" s="360">
        <v>0.76129999999999998</v>
      </c>
      <c r="J6103" s="344">
        <v>215.98</v>
      </c>
      <c r="K6103" s="360">
        <v>0.78790000000000004</v>
      </c>
      <c r="L6103" s="344">
        <v>197.44</v>
      </c>
      <c r="M6103" s="360">
        <v>0</v>
      </c>
      <c r="N6103" s="344">
        <v>221.31</v>
      </c>
      <c r="O6103" s="360">
        <v>0.76890000000000003</v>
      </c>
      <c r="P6103" s="344">
        <v>223.42</v>
      </c>
      <c r="Q6103" s="360">
        <v>0.76170000000000004</v>
      </c>
      <c r="R6103" s="344">
        <v>226.34</v>
      </c>
    </row>
    <row r="6104" spans="1:18">
      <c r="A6104" s="296">
        <v>5914513</v>
      </c>
      <c r="B6104" s="343" t="s">
        <v>6141</v>
      </c>
      <c r="C6104" s="296" t="s">
        <v>5977</v>
      </c>
      <c r="D6104" s="344">
        <v>0.86</v>
      </c>
      <c r="E6104" s="360">
        <v>0</v>
      </c>
      <c r="F6104" s="344">
        <v>15.59</v>
      </c>
      <c r="G6104" s="360">
        <v>0.43359999999999999</v>
      </c>
      <c r="H6104" s="344">
        <v>16.420000000000002</v>
      </c>
      <c r="I6104" s="360">
        <v>0.41170000000000001</v>
      </c>
      <c r="J6104" s="344">
        <v>15.06</v>
      </c>
      <c r="K6104" s="360">
        <v>0.44890000000000002</v>
      </c>
      <c r="L6104" s="344">
        <v>15.51</v>
      </c>
      <c r="M6104" s="360">
        <v>0</v>
      </c>
      <c r="N6104" s="344">
        <v>16.010000000000002</v>
      </c>
      <c r="O6104" s="360">
        <v>0.42220000000000002</v>
      </c>
      <c r="P6104" s="344">
        <v>16.39</v>
      </c>
      <c r="Q6104" s="360">
        <v>0.41239999999999999</v>
      </c>
      <c r="R6104" s="344">
        <v>16.93</v>
      </c>
    </row>
    <row r="6105" spans="1:18">
      <c r="A6105" s="296">
        <v>5914497</v>
      </c>
      <c r="B6105" s="343" t="s">
        <v>6142</v>
      </c>
      <c r="C6105" s="296" t="s">
        <v>5977</v>
      </c>
      <c r="D6105" s="344">
        <v>0.66</v>
      </c>
      <c r="E6105" s="360">
        <v>0</v>
      </c>
      <c r="F6105" s="344">
        <v>24.33</v>
      </c>
      <c r="G6105" s="360">
        <v>0.37809999999999999</v>
      </c>
      <c r="H6105" s="344">
        <v>25.75</v>
      </c>
      <c r="I6105" s="360">
        <v>0.35730000000000001</v>
      </c>
      <c r="J6105" s="344">
        <v>23.39</v>
      </c>
      <c r="K6105" s="360">
        <v>0.39329999999999998</v>
      </c>
      <c r="L6105" s="344">
        <v>24.56</v>
      </c>
      <c r="M6105" s="360">
        <v>0</v>
      </c>
      <c r="N6105" s="344">
        <v>25.05</v>
      </c>
      <c r="O6105" s="360">
        <v>0.36730000000000002</v>
      </c>
      <c r="P6105" s="344">
        <v>25.7</v>
      </c>
      <c r="Q6105" s="360">
        <v>0.35799999999999998</v>
      </c>
      <c r="R6105" s="344">
        <v>26.6</v>
      </c>
    </row>
    <row r="6106" spans="1:18">
      <c r="A6106" s="296">
        <v>5914500</v>
      </c>
      <c r="B6106" s="343" t="s">
        <v>6143</v>
      </c>
      <c r="C6106" s="296" t="s">
        <v>5977</v>
      </c>
      <c r="D6106" s="344">
        <v>1.2</v>
      </c>
      <c r="E6106" s="360">
        <v>0</v>
      </c>
      <c r="F6106" s="344">
        <v>39.39</v>
      </c>
      <c r="G6106" s="360">
        <v>0.37980000000000003</v>
      </c>
      <c r="H6106" s="344">
        <v>41.74</v>
      </c>
      <c r="I6106" s="360">
        <v>0.3584</v>
      </c>
      <c r="J6106" s="344">
        <v>37.85</v>
      </c>
      <c r="K6106" s="360">
        <v>0.3952</v>
      </c>
      <c r="L6106" s="344">
        <v>39.75</v>
      </c>
      <c r="M6106" s="360">
        <v>0</v>
      </c>
      <c r="N6106" s="344">
        <v>40.54</v>
      </c>
      <c r="O6106" s="360">
        <v>0.36899999999999999</v>
      </c>
      <c r="P6106" s="344">
        <v>41.59</v>
      </c>
      <c r="Q6106" s="360">
        <v>0.35970000000000002</v>
      </c>
      <c r="R6106" s="344">
        <v>43.05</v>
      </c>
    </row>
    <row r="6107" spans="1:18">
      <c r="A6107" s="296">
        <v>5914498</v>
      </c>
      <c r="B6107" s="343" t="s">
        <v>6144</v>
      </c>
      <c r="C6107" s="296" t="s">
        <v>5977</v>
      </c>
      <c r="D6107" s="344">
        <v>0.95</v>
      </c>
      <c r="E6107" s="360">
        <v>0</v>
      </c>
      <c r="F6107" s="344">
        <v>30.32</v>
      </c>
      <c r="G6107" s="360">
        <v>0.49340000000000001</v>
      </c>
      <c r="H6107" s="344">
        <v>31.75</v>
      </c>
      <c r="I6107" s="360">
        <v>0.47120000000000001</v>
      </c>
      <c r="J6107" s="344">
        <v>29.36</v>
      </c>
      <c r="K6107" s="360">
        <v>0.50949999999999995</v>
      </c>
      <c r="L6107" s="344">
        <v>29.65</v>
      </c>
      <c r="M6107" s="360">
        <v>0</v>
      </c>
      <c r="N6107" s="344">
        <v>31.04</v>
      </c>
      <c r="O6107" s="360">
        <v>0.48199999999999998</v>
      </c>
      <c r="P6107" s="344">
        <v>31.71</v>
      </c>
      <c r="Q6107" s="360">
        <v>0.4718</v>
      </c>
      <c r="R6107" s="344">
        <v>32.630000000000003</v>
      </c>
    </row>
    <row r="6108" spans="1:18">
      <c r="A6108" s="296">
        <v>5914501</v>
      </c>
      <c r="B6108" s="343" t="s">
        <v>6145</v>
      </c>
      <c r="C6108" s="296" t="s">
        <v>5977</v>
      </c>
      <c r="D6108" s="344">
        <v>0.67</v>
      </c>
      <c r="E6108" s="360">
        <v>0</v>
      </c>
      <c r="F6108" s="344">
        <v>37.22</v>
      </c>
      <c r="G6108" s="360">
        <v>0.56210000000000004</v>
      </c>
      <c r="H6108" s="344">
        <v>38.72</v>
      </c>
      <c r="I6108" s="360">
        <v>0.5403</v>
      </c>
      <c r="J6108" s="344">
        <v>36.21</v>
      </c>
      <c r="K6108" s="360">
        <v>0.57769999999999999</v>
      </c>
      <c r="L6108" s="344">
        <v>35.71</v>
      </c>
      <c r="M6108" s="360">
        <v>0</v>
      </c>
      <c r="N6108" s="344">
        <v>37.99</v>
      </c>
      <c r="O6108" s="360">
        <v>0.55069999999999997</v>
      </c>
      <c r="P6108" s="344">
        <v>38.69</v>
      </c>
      <c r="Q6108" s="360">
        <v>0.54069999999999996</v>
      </c>
      <c r="R6108" s="344">
        <v>39.67</v>
      </c>
    </row>
    <row r="6109" spans="1:18">
      <c r="A6109" s="296">
        <v>5914499</v>
      </c>
      <c r="B6109" s="343" t="s">
        <v>6146</v>
      </c>
      <c r="C6109" s="296" t="s">
        <v>5977</v>
      </c>
      <c r="D6109" s="344">
        <v>0.52</v>
      </c>
      <c r="E6109" s="360">
        <v>0</v>
      </c>
      <c r="F6109" s="344">
        <v>42.92</v>
      </c>
      <c r="G6109" s="360">
        <v>0.59650000000000003</v>
      </c>
      <c r="H6109" s="344">
        <v>44.5</v>
      </c>
      <c r="I6109" s="360">
        <v>0.57530000000000003</v>
      </c>
      <c r="J6109" s="344">
        <v>41.86</v>
      </c>
      <c r="K6109" s="360">
        <v>0.61160000000000003</v>
      </c>
      <c r="L6109" s="344">
        <v>40.79</v>
      </c>
      <c r="M6109" s="360">
        <v>0</v>
      </c>
      <c r="N6109" s="344">
        <v>43.74</v>
      </c>
      <c r="O6109" s="360">
        <v>0.58530000000000004</v>
      </c>
      <c r="P6109" s="344">
        <v>44.49</v>
      </c>
      <c r="Q6109" s="360">
        <v>0.57540000000000002</v>
      </c>
      <c r="R6109" s="344">
        <v>45.53</v>
      </c>
    </row>
    <row r="6110" spans="1:18">
      <c r="A6110" s="296">
        <v>5914504</v>
      </c>
      <c r="B6110" s="343" t="s">
        <v>6147</v>
      </c>
      <c r="C6110" s="296" t="s">
        <v>5977</v>
      </c>
      <c r="D6110" s="344">
        <v>1.02</v>
      </c>
      <c r="E6110" s="360">
        <v>0</v>
      </c>
      <c r="F6110" s="344">
        <v>57.88</v>
      </c>
      <c r="G6110" s="360">
        <v>0.6774</v>
      </c>
      <c r="H6110" s="344">
        <v>59.56</v>
      </c>
      <c r="I6110" s="360">
        <v>0.6583</v>
      </c>
      <c r="J6110" s="344">
        <v>56.76</v>
      </c>
      <c r="K6110" s="360">
        <v>0.69079999999999997</v>
      </c>
      <c r="L6110" s="344">
        <v>53.73</v>
      </c>
      <c r="M6110" s="360">
        <v>0</v>
      </c>
      <c r="N6110" s="344">
        <v>58.77</v>
      </c>
      <c r="O6110" s="360">
        <v>0.66720000000000002</v>
      </c>
      <c r="P6110" s="344">
        <v>59.58</v>
      </c>
      <c r="Q6110" s="360">
        <v>0.65810000000000002</v>
      </c>
      <c r="R6110" s="344">
        <v>60.72</v>
      </c>
    </row>
    <row r="6111" spans="1:18">
      <c r="A6111" s="296">
        <v>5914502</v>
      </c>
      <c r="B6111" s="343" t="s">
        <v>6148</v>
      </c>
      <c r="C6111" s="296" t="s">
        <v>5977</v>
      </c>
      <c r="D6111" s="344">
        <v>0.8</v>
      </c>
      <c r="E6111" s="360">
        <v>0</v>
      </c>
      <c r="F6111" s="344">
        <v>92.12</v>
      </c>
      <c r="G6111" s="360">
        <v>0.77649999999999997</v>
      </c>
      <c r="H6111" s="344">
        <v>93.94</v>
      </c>
      <c r="I6111" s="360">
        <v>0.76139999999999997</v>
      </c>
      <c r="J6111" s="344">
        <v>90.89</v>
      </c>
      <c r="K6111" s="360">
        <v>0.78700000000000003</v>
      </c>
      <c r="L6111" s="344">
        <v>83.06</v>
      </c>
      <c r="M6111" s="360">
        <v>0</v>
      </c>
      <c r="N6111" s="344">
        <v>93.11</v>
      </c>
      <c r="O6111" s="360">
        <v>0.76819999999999999</v>
      </c>
      <c r="P6111" s="344">
        <v>94</v>
      </c>
      <c r="Q6111" s="360">
        <v>0.76100000000000001</v>
      </c>
      <c r="R6111" s="344">
        <v>95.26</v>
      </c>
    </row>
    <row r="6112" spans="1:18">
      <c r="A6112" s="296">
        <v>5914505</v>
      </c>
      <c r="B6112" s="343" t="s">
        <v>6149</v>
      </c>
      <c r="C6112" s="296" t="s">
        <v>5977</v>
      </c>
      <c r="D6112" s="344">
        <v>0.56999999999999995</v>
      </c>
      <c r="E6112" s="360">
        <v>0</v>
      </c>
      <c r="F6112" s="344">
        <v>130.44999999999999</v>
      </c>
      <c r="G6112" s="360">
        <v>0.82720000000000005</v>
      </c>
      <c r="H6112" s="344">
        <v>132.44999999999999</v>
      </c>
      <c r="I6112" s="360">
        <v>0.81469999999999998</v>
      </c>
      <c r="J6112" s="344">
        <v>129.13</v>
      </c>
      <c r="K6112" s="360">
        <v>0.8357</v>
      </c>
      <c r="L6112" s="344">
        <v>115.84</v>
      </c>
      <c r="M6112" s="360">
        <v>0</v>
      </c>
      <c r="N6112" s="344">
        <v>131.55000000000001</v>
      </c>
      <c r="O6112" s="360">
        <v>0.82030000000000003</v>
      </c>
      <c r="P6112" s="344">
        <v>132.51</v>
      </c>
      <c r="Q6112" s="360">
        <v>0.81440000000000001</v>
      </c>
      <c r="R6112" s="344">
        <v>133.88999999999999</v>
      </c>
    </row>
    <row r="6113" spans="1:18">
      <c r="A6113" s="296">
        <v>5914503</v>
      </c>
      <c r="B6113" s="343" t="s">
        <v>6150</v>
      </c>
      <c r="C6113" s="296" t="s">
        <v>5977</v>
      </c>
      <c r="D6113" s="344">
        <v>0.44</v>
      </c>
      <c r="E6113" s="360">
        <v>0</v>
      </c>
      <c r="F6113" s="344">
        <v>39.79</v>
      </c>
      <c r="G6113" s="360">
        <v>0.376</v>
      </c>
      <c r="H6113" s="344">
        <v>42.18</v>
      </c>
      <c r="I6113" s="360">
        <v>0.35470000000000002</v>
      </c>
      <c r="J6113" s="344">
        <v>38.22</v>
      </c>
      <c r="K6113" s="360">
        <v>0.39140000000000003</v>
      </c>
      <c r="L6113" s="344">
        <v>40.200000000000003</v>
      </c>
      <c r="M6113" s="360">
        <v>0</v>
      </c>
      <c r="N6113" s="344">
        <v>40.97</v>
      </c>
      <c r="O6113" s="360">
        <v>0.36509999999999998</v>
      </c>
      <c r="P6113" s="344">
        <v>42.03</v>
      </c>
      <c r="Q6113" s="360">
        <v>0.35589999999999999</v>
      </c>
      <c r="R6113" s="344">
        <v>43.51</v>
      </c>
    </row>
    <row r="6114" spans="1:18">
      <c r="A6114" s="296">
        <v>5914508</v>
      </c>
      <c r="B6114" s="343" t="s">
        <v>6151</v>
      </c>
      <c r="C6114" s="296" t="s">
        <v>5977</v>
      </c>
      <c r="D6114" s="344">
        <v>1.1399999999999999</v>
      </c>
      <c r="E6114" s="360">
        <v>0</v>
      </c>
      <c r="F6114" s="344">
        <v>48.01</v>
      </c>
      <c r="G6114" s="360">
        <v>0.43569999999999998</v>
      </c>
      <c r="H6114" s="344">
        <v>50.58</v>
      </c>
      <c r="I6114" s="360">
        <v>0.41360000000000002</v>
      </c>
      <c r="J6114" s="344">
        <v>46.29</v>
      </c>
      <c r="K6114" s="360">
        <v>0.45190000000000002</v>
      </c>
      <c r="L6114" s="344">
        <v>47.7</v>
      </c>
      <c r="M6114" s="360">
        <v>0</v>
      </c>
      <c r="N6114" s="344">
        <v>49.28</v>
      </c>
      <c r="O6114" s="360">
        <v>0.42449999999999999</v>
      </c>
      <c r="P6114" s="344">
        <v>50.45</v>
      </c>
      <c r="Q6114" s="360">
        <v>0.41470000000000001</v>
      </c>
      <c r="R6114" s="344">
        <v>52.04</v>
      </c>
    </row>
    <row r="6115" spans="1:18">
      <c r="A6115" s="296">
        <v>5914506</v>
      </c>
      <c r="B6115" s="343" t="s">
        <v>6152</v>
      </c>
      <c r="C6115" s="296" t="s">
        <v>5977</v>
      </c>
      <c r="D6115" s="344">
        <v>0.9</v>
      </c>
      <c r="E6115" s="360">
        <v>0</v>
      </c>
      <c r="F6115" s="344">
        <v>55.22</v>
      </c>
      <c r="G6115" s="360">
        <v>0.46360000000000001</v>
      </c>
      <c r="H6115" s="344">
        <v>58.01</v>
      </c>
      <c r="I6115" s="360">
        <v>0.44130000000000003</v>
      </c>
      <c r="J6115" s="344">
        <v>53.34</v>
      </c>
      <c r="K6115" s="360">
        <v>0.47989999999999999</v>
      </c>
      <c r="L6115" s="344">
        <v>54.45</v>
      </c>
      <c r="M6115" s="360">
        <v>0</v>
      </c>
      <c r="N6115" s="344">
        <v>56.6</v>
      </c>
      <c r="O6115" s="360">
        <v>0.45229999999999998</v>
      </c>
      <c r="P6115" s="344">
        <v>57.88</v>
      </c>
      <c r="Q6115" s="360">
        <v>0.44230000000000003</v>
      </c>
      <c r="R6115" s="344">
        <v>59.63</v>
      </c>
    </row>
    <row r="6116" spans="1:18">
      <c r="A6116" s="296">
        <v>5914509</v>
      </c>
      <c r="B6116" s="343" t="s">
        <v>6153</v>
      </c>
      <c r="C6116" s="296" t="s">
        <v>5977</v>
      </c>
      <c r="D6116" s="344">
        <v>0.63</v>
      </c>
      <c r="E6116" s="360">
        <v>0</v>
      </c>
      <c r="F6116" s="344">
        <v>72.069999999999993</v>
      </c>
      <c r="G6116" s="360">
        <v>0.54410000000000003</v>
      </c>
      <c r="H6116" s="344">
        <v>75.180000000000007</v>
      </c>
      <c r="I6116" s="360">
        <v>0.52149999999999996</v>
      </c>
      <c r="J6116" s="344">
        <v>70.02</v>
      </c>
      <c r="K6116" s="360">
        <v>0.56000000000000005</v>
      </c>
      <c r="L6116" s="344">
        <v>69.52</v>
      </c>
      <c r="M6116" s="360">
        <v>0</v>
      </c>
      <c r="N6116" s="344">
        <v>73.63</v>
      </c>
      <c r="O6116" s="360">
        <v>0.53249999999999997</v>
      </c>
      <c r="P6116" s="344">
        <v>75.040000000000006</v>
      </c>
      <c r="Q6116" s="360">
        <v>0.52249999999999996</v>
      </c>
      <c r="R6116" s="344">
        <v>77</v>
      </c>
    </row>
    <row r="6117" spans="1:18">
      <c r="A6117" s="296">
        <v>5914507</v>
      </c>
      <c r="B6117" s="343" t="s">
        <v>6154</v>
      </c>
      <c r="C6117" s="296" t="s">
        <v>5977</v>
      </c>
      <c r="D6117" s="344">
        <v>0.49</v>
      </c>
      <c r="E6117" s="360">
        <v>0</v>
      </c>
      <c r="F6117" s="344">
        <v>72.03</v>
      </c>
      <c r="G6117" s="360">
        <v>0.5444</v>
      </c>
      <c r="H6117" s="344">
        <v>75.12</v>
      </c>
      <c r="I6117" s="360">
        <v>0.52200000000000002</v>
      </c>
      <c r="J6117" s="344">
        <v>69.97</v>
      </c>
      <c r="K6117" s="360">
        <v>0.56040000000000001</v>
      </c>
      <c r="L6117" s="344">
        <v>69.45</v>
      </c>
      <c r="M6117" s="360">
        <v>0</v>
      </c>
      <c r="N6117" s="344">
        <v>73.569999999999993</v>
      </c>
      <c r="O6117" s="360">
        <v>0.53300000000000003</v>
      </c>
      <c r="P6117" s="344">
        <v>74.98</v>
      </c>
      <c r="Q6117" s="360">
        <v>0.52290000000000003</v>
      </c>
      <c r="R6117" s="344">
        <v>76.94</v>
      </c>
    </row>
    <row r="6118" spans="1:18">
      <c r="A6118" s="296">
        <v>5915491</v>
      </c>
      <c r="B6118" s="343" t="s">
        <v>6155</v>
      </c>
      <c r="C6118" s="296" t="s">
        <v>1835</v>
      </c>
      <c r="D6118" s="344">
        <v>24.81</v>
      </c>
      <c r="E6118" s="360">
        <v>0</v>
      </c>
      <c r="F6118" s="344">
        <v>107.38</v>
      </c>
      <c r="G6118" s="360">
        <v>0.66610000000000003</v>
      </c>
      <c r="H6118" s="344">
        <v>110.72</v>
      </c>
      <c r="I6118" s="360">
        <v>0.64600000000000002</v>
      </c>
      <c r="J6118" s="344">
        <v>105.14</v>
      </c>
      <c r="K6118" s="360">
        <v>0.68030000000000002</v>
      </c>
      <c r="L6118" s="344">
        <v>100.01</v>
      </c>
      <c r="M6118" s="360">
        <v>0</v>
      </c>
      <c r="N6118" s="344">
        <v>109.06</v>
      </c>
      <c r="O6118" s="360">
        <v>0.65590000000000004</v>
      </c>
      <c r="P6118" s="344">
        <v>110.62</v>
      </c>
      <c r="Q6118" s="360">
        <v>0.64659999999999995</v>
      </c>
      <c r="R6118" s="344">
        <v>112.74</v>
      </c>
    </row>
    <row r="6119" spans="1:18">
      <c r="A6119" s="296">
        <v>5915492</v>
      </c>
      <c r="B6119" s="343" t="s">
        <v>6156</v>
      </c>
      <c r="C6119" s="296" t="s">
        <v>1835</v>
      </c>
      <c r="D6119" s="344">
        <v>19.850000000000001</v>
      </c>
      <c r="E6119" s="360">
        <v>0</v>
      </c>
      <c r="F6119" s="344">
        <v>109.08</v>
      </c>
      <c r="G6119" s="360">
        <v>0.65580000000000005</v>
      </c>
      <c r="H6119" s="344">
        <v>112.58</v>
      </c>
      <c r="I6119" s="360">
        <v>0.63539999999999996</v>
      </c>
      <c r="J6119" s="344">
        <v>106.73</v>
      </c>
      <c r="K6119" s="360">
        <v>0.67020000000000002</v>
      </c>
      <c r="L6119" s="344">
        <v>101.9</v>
      </c>
      <c r="M6119" s="360">
        <v>0</v>
      </c>
      <c r="N6119" s="344">
        <v>110.85</v>
      </c>
      <c r="O6119" s="360">
        <v>0.64529999999999998</v>
      </c>
      <c r="P6119" s="344">
        <v>112.47</v>
      </c>
      <c r="Q6119" s="360">
        <v>0.63600000000000001</v>
      </c>
      <c r="R6119" s="344">
        <v>114.7</v>
      </c>
    </row>
    <row r="6120" spans="1:18">
      <c r="A6120" s="296">
        <v>5915493</v>
      </c>
      <c r="B6120" s="343" t="s">
        <v>6157</v>
      </c>
      <c r="C6120" s="296" t="s">
        <v>1835</v>
      </c>
      <c r="D6120" s="344">
        <v>16.16</v>
      </c>
      <c r="E6120" s="360">
        <v>0</v>
      </c>
      <c r="F6120" s="344">
        <v>146.65</v>
      </c>
      <c r="G6120" s="360">
        <v>0.73580000000000001</v>
      </c>
      <c r="H6120" s="344">
        <v>150.26</v>
      </c>
      <c r="I6120" s="360">
        <v>0.71819999999999995</v>
      </c>
      <c r="J6120" s="344">
        <v>144.26</v>
      </c>
      <c r="K6120" s="360">
        <v>0.748</v>
      </c>
      <c r="L6120" s="344">
        <v>133.86000000000001</v>
      </c>
      <c r="M6120" s="360">
        <v>0</v>
      </c>
      <c r="N6120" s="344">
        <v>148.5</v>
      </c>
      <c r="O6120" s="360">
        <v>0.72670000000000001</v>
      </c>
      <c r="P6120" s="344">
        <v>150.16</v>
      </c>
      <c r="Q6120" s="360">
        <v>0.71860000000000002</v>
      </c>
      <c r="R6120" s="344">
        <v>152.47</v>
      </c>
    </row>
    <row r="6121" spans="1:18">
      <c r="A6121" s="296">
        <v>5915488</v>
      </c>
      <c r="B6121" s="343" t="s">
        <v>6158</v>
      </c>
      <c r="C6121" s="296" t="s">
        <v>1835</v>
      </c>
      <c r="D6121" s="344">
        <v>14.87</v>
      </c>
      <c r="E6121" s="360">
        <v>0</v>
      </c>
      <c r="F6121" s="344">
        <v>150.16999999999999</v>
      </c>
      <c r="G6121" s="360">
        <v>0.71860000000000002</v>
      </c>
      <c r="H6121" s="344">
        <v>154.13</v>
      </c>
      <c r="I6121" s="360">
        <v>0.70009999999999994</v>
      </c>
      <c r="J6121" s="344">
        <v>147.54</v>
      </c>
      <c r="K6121" s="360">
        <v>0.73140000000000005</v>
      </c>
      <c r="L6121" s="344">
        <v>137.75</v>
      </c>
      <c r="M6121" s="360">
        <v>0</v>
      </c>
      <c r="N6121" s="344">
        <v>152.16999999999999</v>
      </c>
      <c r="O6121" s="360">
        <v>0.70909999999999995</v>
      </c>
      <c r="P6121" s="344">
        <v>153.99</v>
      </c>
      <c r="Q6121" s="360">
        <v>0.70079999999999998</v>
      </c>
      <c r="R6121" s="344">
        <v>156.5</v>
      </c>
    </row>
    <row r="6122" spans="1:18">
      <c r="A6122" s="296">
        <v>5915489</v>
      </c>
      <c r="B6122" s="343" t="s">
        <v>6159</v>
      </c>
      <c r="C6122" s="296" t="s">
        <v>1835</v>
      </c>
      <c r="D6122" s="344">
        <v>11.9</v>
      </c>
      <c r="E6122" s="360">
        <v>0.73670000000000002</v>
      </c>
      <c r="F6122" s="344">
        <v>164.97</v>
      </c>
      <c r="G6122" s="360">
        <v>0.74350000000000005</v>
      </c>
      <c r="H6122" s="344">
        <v>169.16</v>
      </c>
      <c r="I6122" s="360">
        <v>0.72509999999999997</v>
      </c>
      <c r="J6122" s="344">
        <v>162.18</v>
      </c>
      <c r="K6122" s="360">
        <v>0.75629999999999997</v>
      </c>
      <c r="L6122" s="344">
        <v>157.37</v>
      </c>
      <c r="M6122" s="360">
        <v>0</v>
      </c>
      <c r="N6122" s="344">
        <v>166.93</v>
      </c>
      <c r="O6122" s="360">
        <v>0.73470000000000002</v>
      </c>
      <c r="P6122" s="344">
        <v>168.74</v>
      </c>
      <c r="Q6122" s="360">
        <v>0.72689999999999999</v>
      </c>
      <c r="R6122" s="344">
        <v>171.2</v>
      </c>
    </row>
    <row r="6123" spans="1:18">
      <c r="A6123" s="296">
        <v>5915490</v>
      </c>
      <c r="B6123" s="343" t="s">
        <v>6160</v>
      </c>
      <c r="C6123" s="296" t="s">
        <v>1835</v>
      </c>
      <c r="D6123" s="344">
        <v>9.69</v>
      </c>
      <c r="E6123" s="360">
        <v>0</v>
      </c>
      <c r="F6123" s="344">
        <v>200.31</v>
      </c>
      <c r="G6123" s="360">
        <v>0.78520000000000001</v>
      </c>
      <c r="H6123" s="344">
        <v>204.25</v>
      </c>
      <c r="I6123" s="360">
        <v>0.77010000000000001</v>
      </c>
      <c r="J6123" s="344">
        <v>197.68</v>
      </c>
      <c r="K6123" s="360">
        <v>0.79569999999999996</v>
      </c>
      <c r="L6123" s="344">
        <v>180.15</v>
      </c>
      <c r="M6123" s="360">
        <v>0</v>
      </c>
      <c r="N6123" s="344">
        <v>202.35</v>
      </c>
      <c r="O6123" s="360">
        <v>0.77729999999999999</v>
      </c>
      <c r="P6123" s="344">
        <v>204.22</v>
      </c>
      <c r="Q6123" s="360">
        <v>0.7702</v>
      </c>
      <c r="R6123" s="344">
        <v>206.79</v>
      </c>
    </row>
    <row r="6124" spans="1:18">
      <c r="A6124" s="296">
        <v>5915494</v>
      </c>
      <c r="B6124" s="343" t="s">
        <v>6161</v>
      </c>
      <c r="C6124" s="296" t="s">
        <v>1835</v>
      </c>
      <c r="D6124" s="344">
        <v>31.03</v>
      </c>
      <c r="E6124" s="360">
        <v>0</v>
      </c>
      <c r="F6124" s="344">
        <v>206.13</v>
      </c>
      <c r="G6124" s="360">
        <v>0.7631</v>
      </c>
      <c r="H6124" s="344">
        <v>210.64</v>
      </c>
      <c r="I6124" s="360">
        <v>0.74670000000000003</v>
      </c>
      <c r="J6124" s="344">
        <v>203.1</v>
      </c>
      <c r="K6124" s="360">
        <v>0.77439999999999998</v>
      </c>
      <c r="L6124" s="344">
        <v>186.61</v>
      </c>
      <c r="M6124" s="360">
        <v>0</v>
      </c>
      <c r="N6124" s="344">
        <v>208.43</v>
      </c>
      <c r="O6124" s="360">
        <v>0.75460000000000005</v>
      </c>
      <c r="P6124" s="344">
        <v>210.54</v>
      </c>
      <c r="Q6124" s="360">
        <v>0.74709999999999999</v>
      </c>
      <c r="R6124" s="344">
        <v>213.46</v>
      </c>
    </row>
    <row r="6125" spans="1:18">
      <c r="A6125" s="296">
        <v>5915495</v>
      </c>
      <c r="B6125" s="343" t="s">
        <v>6162</v>
      </c>
      <c r="C6125" s="296" t="s">
        <v>1835</v>
      </c>
      <c r="D6125" s="344">
        <v>24.83</v>
      </c>
      <c r="E6125" s="360">
        <v>0</v>
      </c>
      <c r="F6125" s="344">
        <v>15.13</v>
      </c>
      <c r="G6125" s="360">
        <v>0.41639999999999999</v>
      </c>
      <c r="H6125" s="344">
        <v>15.96</v>
      </c>
      <c r="I6125" s="360">
        <v>0.3947</v>
      </c>
      <c r="J6125" s="344">
        <v>14.6</v>
      </c>
      <c r="K6125" s="360">
        <v>0.43149999999999999</v>
      </c>
      <c r="L6125" s="344">
        <v>15.12</v>
      </c>
      <c r="M6125" s="360">
        <v>0</v>
      </c>
      <c r="N6125" s="344">
        <v>15.55</v>
      </c>
      <c r="O6125" s="360">
        <v>0.40510000000000002</v>
      </c>
      <c r="P6125" s="344">
        <v>15.93</v>
      </c>
      <c r="Q6125" s="360">
        <v>0.39550000000000002</v>
      </c>
      <c r="R6125" s="344">
        <v>16.47</v>
      </c>
    </row>
    <row r="6126" spans="1:18">
      <c r="A6126" s="296">
        <v>5915496</v>
      </c>
      <c r="B6126" s="343" t="s">
        <v>6163</v>
      </c>
      <c r="C6126" s="296" t="s">
        <v>1835</v>
      </c>
      <c r="D6126" s="344">
        <v>20.21</v>
      </c>
      <c r="E6126" s="360">
        <v>0</v>
      </c>
      <c r="F6126" s="344">
        <v>23.87</v>
      </c>
      <c r="G6126" s="360">
        <v>0.36609999999999998</v>
      </c>
      <c r="H6126" s="344">
        <v>25.29</v>
      </c>
      <c r="I6126" s="360">
        <v>0.34560000000000002</v>
      </c>
      <c r="J6126" s="344">
        <v>22.93</v>
      </c>
      <c r="K6126" s="360">
        <v>0.38119999999999998</v>
      </c>
      <c r="L6126" s="344">
        <v>24.18</v>
      </c>
      <c r="M6126" s="360">
        <v>0</v>
      </c>
      <c r="N6126" s="344">
        <v>24.59</v>
      </c>
      <c r="O6126" s="360">
        <v>0.35539999999999999</v>
      </c>
      <c r="P6126" s="344">
        <v>25.24</v>
      </c>
      <c r="Q6126" s="360">
        <v>0.3463</v>
      </c>
      <c r="R6126" s="344">
        <v>26.14</v>
      </c>
    </row>
    <row r="6127" spans="1:18">
      <c r="A6127" s="296">
        <v>5915325</v>
      </c>
      <c r="B6127" s="343" t="s">
        <v>6164</v>
      </c>
      <c r="C6127" s="296" t="s">
        <v>1835</v>
      </c>
      <c r="D6127" s="344">
        <v>74.680000000000007</v>
      </c>
      <c r="E6127" s="360">
        <v>0</v>
      </c>
      <c r="F6127" s="344">
        <v>37.33</v>
      </c>
      <c r="G6127" s="360">
        <v>0.34560000000000002</v>
      </c>
      <c r="H6127" s="344">
        <v>39.68</v>
      </c>
      <c r="I6127" s="360">
        <v>0.3251</v>
      </c>
      <c r="J6127" s="344">
        <v>35.79</v>
      </c>
      <c r="K6127" s="360">
        <v>0.3604</v>
      </c>
      <c r="L6127" s="344">
        <v>38.020000000000003</v>
      </c>
      <c r="M6127" s="360">
        <v>0</v>
      </c>
      <c r="N6127" s="344">
        <v>38.479999999999997</v>
      </c>
      <c r="O6127" s="360">
        <v>0.3352</v>
      </c>
      <c r="P6127" s="344">
        <v>39.53</v>
      </c>
      <c r="Q6127" s="360">
        <v>0.32629999999999998</v>
      </c>
      <c r="R6127" s="344">
        <v>40.99</v>
      </c>
    </row>
    <row r="6128" spans="1:18">
      <c r="A6128" s="296">
        <v>5915326</v>
      </c>
      <c r="B6128" s="343" t="s">
        <v>6165</v>
      </c>
      <c r="C6128" s="296" t="s">
        <v>1835</v>
      </c>
      <c r="D6128" s="344">
        <v>59.72</v>
      </c>
      <c r="E6128" s="360">
        <v>0</v>
      </c>
      <c r="F6128" s="344">
        <v>28.26</v>
      </c>
      <c r="G6128" s="360">
        <v>0.45650000000000002</v>
      </c>
      <c r="H6128" s="344">
        <v>29.69</v>
      </c>
      <c r="I6128" s="360">
        <v>0.4345</v>
      </c>
      <c r="J6128" s="344">
        <v>27.3</v>
      </c>
      <c r="K6128" s="360">
        <v>0.47249999999999998</v>
      </c>
      <c r="L6128" s="344">
        <v>27.92</v>
      </c>
      <c r="M6128" s="360">
        <v>0</v>
      </c>
      <c r="N6128" s="344">
        <v>28.98</v>
      </c>
      <c r="O6128" s="360">
        <v>0.4451</v>
      </c>
      <c r="P6128" s="344">
        <v>29.65</v>
      </c>
      <c r="Q6128" s="360">
        <v>0.43509999999999999</v>
      </c>
      <c r="R6128" s="344">
        <v>30.57</v>
      </c>
    </row>
    <row r="6129" spans="1:18">
      <c r="A6129" s="296">
        <v>5915327</v>
      </c>
      <c r="B6129" s="343" t="s">
        <v>6166</v>
      </c>
      <c r="C6129" s="296" t="s">
        <v>1835</v>
      </c>
      <c r="D6129" s="344">
        <v>48.64</v>
      </c>
      <c r="E6129" s="360">
        <v>0</v>
      </c>
      <c r="F6129" s="344">
        <v>35.29</v>
      </c>
      <c r="G6129" s="360">
        <v>0.53810000000000002</v>
      </c>
      <c r="H6129" s="344">
        <v>36.79</v>
      </c>
      <c r="I6129" s="360">
        <v>0.51619999999999999</v>
      </c>
      <c r="J6129" s="344">
        <v>34.28</v>
      </c>
      <c r="K6129" s="360">
        <v>0.55400000000000005</v>
      </c>
      <c r="L6129" s="344">
        <v>34.090000000000003</v>
      </c>
      <c r="M6129" s="360">
        <v>0</v>
      </c>
      <c r="N6129" s="344">
        <v>36.06</v>
      </c>
      <c r="O6129" s="360">
        <v>0.52659999999999996</v>
      </c>
      <c r="P6129" s="344">
        <v>36.76</v>
      </c>
      <c r="Q6129" s="360">
        <v>0.51659999999999995</v>
      </c>
      <c r="R6129" s="344">
        <v>37.74</v>
      </c>
    </row>
    <row r="6130" spans="1:18">
      <c r="A6130" s="296">
        <v>5915328</v>
      </c>
      <c r="B6130" s="343" t="s">
        <v>6167</v>
      </c>
      <c r="C6130" s="296" t="s">
        <v>1835</v>
      </c>
      <c r="D6130" s="344">
        <v>84.7</v>
      </c>
      <c r="E6130" s="360">
        <v>0</v>
      </c>
      <c r="F6130" s="344">
        <v>42.55</v>
      </c>
      <c r="G6130" s="360">
        <v>0.59289999999999998</v>
      </c>
      <c r="H6130" s="344">
        <v>44.13</v>
      </c>
      <c r="I6130" s="360">
        <v>0.57169999999999999</v>
      </c>
      <c r="J6130" s="344">
        <v>41.49</v>
      </c>
      <c r="K6130" s="360">
        <v>0.60809999999999997</v>
      </c>
      <c r="L6130" s="344">
        <v>40.47</v>
      </c>
      <c r="M6130" s="360">
        <v>0</v>
      </c>
      <c r="N6130" s="344">
        <v>43.37</v>
      </c>
      <c r="O6130" s="360">
        <v>0.58169999999999999</v>
      </c>
      <c r="P6130" s="344">
        <v>44.12</v>
      </c>
      <c r="Q6130" s="360">
        <v>0.57179999999999997</v>
      </c>
      <c r="R6130" s="344">
        <v>45.16</v>
      </c>
    </row>
    <row r="6131" spans="1:18">
      <c r="A6131" s="296">
        <v>5915329</v>
      </c>
      <c r="B6131" s="343" t="s">
        <v>6168</v>
      </c>
      <c r="C6131" s="296" t="s">
        <v>1835</v>
      </c>
      <c r="D6131" s="344">
        <v>67.73</v>
      </c>
      <c r="E6131" s="360">
        <v>0</v>
      </c>
      <c r="F6131" s="344">
        <v>57.91</v>
      </c>
      <c r="G6131" s="360">
        <v>0.67759999999999998</v>
      </c>
      <c r="H6131" s="344">
        <v>59.59</v>
      </c>
      <c r="I6131" s="360">
        <v>0.65849999999999997</v>
      </c>
      <c r="J6131" s="344">
        <v>56.79</v>
      </c>
      <c r="K6131" s="360">
        <v>0.69099999999999995</v>
      </c>
      <c r="L6131" s="344">
        <v>53.75</v>
      </c>
      <c r="M6131" s="360">
        <v>0</v>
      </c>
      <c r="N6131" s="344">
        <v>58.8</v>
      </c>
      <c r="O6131" s="360">
        <v>0.6673</v>
      </c>
      <c r="P6131" s="344">
        <v>59.61</v>
      </c>
      <c r="Q6131" s="360">
        <v>0.6583</v>
      </c>
      <c r="R6131" s="344">
        <v>60.75</v>
      </c>
    </row>
    <row r="6132" spans="1:18">
      <c r="A6132" s="296">
        <v>5915330</v>
      </c>
      <c r="B6132" s="343" t="s">
        <v>6169</v>
      </c>
      <c r="C6132" s="296" t="s">
        <v>1835</v>
      </c>
      <c r="D6132" s="344">
        <v>55.16</v>
      </c>
      <c r="E6132" s="360">
        <v>0</v>
      </c>
      <c r="F6132" s="344">
        <v>80.650000000000006</v>
      </c>
      <c r="G6132" s="360">
        <v>0.74470000000000003</v>
      </c>
      <c r="H6132" s="344">
        <v>82.47</v>
      </c>
      <c r="I6132" s="360">
        <v>0.72829999999999995</v>
      </c>
      <c r="J6132" s="344">
        <v>79.42</v>
      </c>
      <c r="K6132" s="360">
        <v>0.75619999999999998</v>
      </c>
      <c r="L6132" s="344">
        <v>73.400000000000006</v>
      </c>
      <c r="M6132" s="360">
        <v>0</v>
      </c>
      <c r="N6132" s="344">
        <v>81.64</v>
      </c>
      <c r="O6132" s="360">
        <v>0.73570000000000002</v>
      </c>
      <c r="P6132" s="344">
        <v>82.53</v>
      </c>
      <c r="Q6132" s="360">
        <v>0.72770000000000001</v>
      </c>
      <c r="R6132" s="344">
        <v>83.79</v>
      </c>
    </row>
    <row r="6133" spans="1:18">
      <c r="A6133" s="296">
        <v>5915331</v>
      </c>
      <c r="B6133" s="343" t="s">
        <v>6170</v>
      </c>
      <c r="C6133" s="296" t="s">
        <v>1835</v>
      </c>
      <c r="D6133" s="344">
        <v>163.16</v>
      </c>
      <c r="E6133" s="360">
        <v>0</v>
      </c>
      <c r="F6133" s="344">
        <v>120.24</v>
      </c>
      <c r="G6133" s="360">
        <v>0.8125</v>
      </c>
      <c r="H6133" s="344">
        <v>122.24</v>
      </c>
      <c r="I6133" s="360">
        <v>0.79920000000000002</v>
      </c>
      <c r="J6133" s="344">
        <v>118.92</v>
      </c>
      <c r="K6133" s="360">
        <v>0.8216</v>
      </c>
      <c r="L6133" s="344">
        <v>107.25</v>
      </c>
      <c r="M6133" s="360">
        <v>0</v>
      </c>
      <c r="N6133" s="344">
        <v>121.34</v>
      </c>
      <c r="O6133" s="360">
        <v>0.80520000000000003</v>
      </c>
      <c r="P6133" s="344">
        <v>122.3</v>
      </c>
      <c r="Q6133" s="360">
        <v>0.79890000000000005</v>
      </c>
      <c r="R6133" s="344">
        <v>123.68</v>
      </c>
    </row>
    <row r="6134" spans="1:18">
      <c r="A6134" s="296">
        <v>5915332</v>
      </c>
      <c r="B6134" s="343" t="s">
        <v>6171</v>
      </c>
      <c r="C6134" s="296" t="s">
        <v>1835</v>
      </c>
      <c r="D6134" s="344">
        <v>130.46</v>
      </c>
      <c r="E6134" s="360">
        <v>0</v>
      </c>
      <c r="F6134" s="344">
        <v>37.729999999999997</v>
      </c>
      <c r="G6134" s="360">
        <v>0.34189999999999998</v>
      </c>
      <c r="H6134" s="344">
        <v>40.119999999999997</v>
      </c>
      <c r="I6134" s="360">
        <v>0.32150000000000001</v>
      </c>
      <c r="J6134" s="344">
        <v>36.159999999999997</v>
      </c>
      <c r="K6134" s="360">
        <v>0.35670000000000002</v>
      </c>
      <c r="L6134" s="344">
        <v>38.47</v>
      </c>
      <c r="M6134" s="360">
        <v>0</v>
      </c>
      <c r="N6134" s="344">
        <v>38.909999999999997</v>
      </c>
      <c r="O6134" s="360">
        <v>0.33150000000000002</v>
      </c>
      <c r="P6134" s="344">
        <v>39.97</v>
      </c>
      <c r="Q6134" s="360">
        <v>0.32269999999999999</v>
      </c>
      <c r="R6134" s="344">
        <v>41.45</v>
      </c>
    </row>
    <row r="6135" spans="1:18">
      <c r="A6135" s="296">
        <v>5915333</v>
      </c>
      <c r="B6135" s="343" t="s">
        <v>6172</v>
      </c>
      <c r="C6135" s="296" t="s">
        <v>1835</v>
      </c>
      <c r="D6135" s="344">
        <v>106.26</v>
      </c>
      <c r="E6135" s="360">
        <v>0</v>
      </c>
      <c r="F6135" s="344">
        <v>46.08</v>
      </c>
      <c r="G6135" s="360">
        <v>0.41210000000000002</v>
      </c>
      <c r="H6135" s="344">
        <v>48.65</v>
      </c>
      <c r="I6135" s="360">
        <v>0.39029999999999998</v>
      </c>
      <c r="J6135" s="344">
        <v>44.36</v>
      </c>
      <c r="K6135" s="360">
        <v>0.42809999999999998</v>
      </c>
      <c r="L6135" s="344">
        <v>46.08</v>
      </c>
      <c r="M6135" s="360">
        <v>0</v>
      </c>
      <c r="N6135" s="344">
        <v>47.35</v>
      </c>
      <c r="O6135" s="360">
        <v>0.40110000000000001</v>
      </c>
      <c r="P6135" s="344">
        <v>48.52</v>
      </c>
      <c r="Q6135" s="360">
        <v>0.39140000000000003</v>
      </c>
      <c r="R6135" s="344">
        <v>50.11</v>
      </c>
    </row>
    <row r="6136" spans="1:18">
      <c r="A6136" s="296">
        <v>5915364</v>
      </c>
      <c r="B6136" s="343" t="s">
        <v>6173</v>
      </c>
      <c r="C6136" s="296" t="s">
        <v>1835</v>
      </c>
      <c r="D6136" s="344">
        <v>199.07</v>
      </c>
      <c r="E6136" s="360">
        <v>0</v>
      </c>
      <c r="F6136" s="344">
        <v>54.85</v>
      </c>
      <c r="G6136" s="360">
        <v>0.46</v>
      </c>
      <c r="H6136" s="344">
        <v>57.64</v>
      </c>
      <c r="I6136" s="360">
        <v>0.43769999999999998</v>
      </c>
      <c r="J6136" s="344">
        <v>52.97</v>
      </c>
      <c r="K6136" s="360">
        <v>0.4763</v>
      </c>
      <c r="L6136" s="344">
        <v>54.13</v>
      </c>
      <c r="M6136" s="360">
        <v>0</v>
      </c>
      <c r="N6136" s="344">
        <v>56.23</v>
      </c>
      <c r="O6136" s="360">
        <v>0.44869999999999999</v>
      </c>
      <c r="P6136" s="344">
        <v>57.51</v>
      </c>
      <c r="Q6136" s="360">
        <v>0.43869999999999998</v>
      </c>
      <c r="R6136" s="344">
        <v>59.26</v>
      </c>
    </row>
    <row r="6137" spans="1:18">
      <c r="A6137" s="296">
        <v>5915365</v>
      </c>
      <c r="B6137" s="343" t="s">
        <v>6174</v>
      </c>
      <c r="C6137" s="296" t="s">
        <v>1835</v>
      </c>
      <c r="D6137" s="344">
        <v>159.18</v>
      </c>
      <c r="E6137" s="360">
        <v>0</v>
      </c>
      <c r="F6137" s="344">
        <v>72.099999999999994</v>
      </c>
      <c r="G6137" s="360">
        <v>0.54420000000000002</v>
      </c>
      <c r="H6137" s="344">
        <v>75.209999999999994</v>
      </c>
      <c r="I6137" s="360">
        <v>0.52170000000000005</v>
      </c>
      <c r="J6137" s="344">
        <v>70.05</v>
      </c>
      <c r="K6137" s="360">
        <v>0.56020000000000003</v>
      </c>
      <c r="L6137" s="344">
        <v>69.540000000000006</v>
      </c>
      <c r="M6137" s="360">
        <v>0</v>
      </c>
      <c r="N6137" s="344">
        <v>73.66</v>
      </c>
      <c r="O6137" s="360">
        <v>0.53269999999999995</v>
      </c>
      <c r="P6137" s="344">
        <v>75.069999999999993</v>
      </c>
      <c r="Q6137" s="360">
        <v>0.52270000000000005</v>
      </c>
      <c r="R6137" s="344">
        <v>77.03</v>
      </c>
    </row>
    <row r="6138" spans="1:18">
      <c r="A6138" s="296">
        <v>5915361</v>
      </c>
      <c r="B6138" s="343" t="s">
        <v>6175</v>
      </c>
      <c r="C6138" s="296" t="s">
        <v>1835</v>
      </c>
      <c r="D6138" s="344">
        <v>129.65</v>
      </c>
      <c r="E6138" s="360">
        <v>0</v>
      </c>
      <c r="F6138" s="344">
        <v>72.06</v>
      </c>
      <c r="G6138" s="360">
        <v>0.54449999999999998</v>
      </c>
      <c r="H6138" s="344">
        <v>75.150000000000006</v>
      </c>
      <c r="I6138" s="360">
        <v>0.5222</v>
      </c>
      <c r="J6138" s="344">
        <v>70</v>
      </c>
      <c r="K6138" s="360">
        <v>0.56059999999999999</v>
      </c>
      <c r="L6138" s="344">
        <v>69.47</v>
      </c>
      <c r="M6138" s="360">
        <v>0</v>
      </c>
      <c r="N6138" s="344">
        <v>73.599999999999994</v>
      </c>
      <c r="O6138" s="360">
        <v>0.53320000000000001</v>
      </c>
      <c r="P6138" s="344">
        <v>75.010000000000005</v>
      </c>
      <c r="Q6138" s="360">
        <v>0.52310000000000001</v>
      </c>
      <c r="R6138" s="344">
        <v>76.97</v>
      </c>
    </row>
    <row r="6139" spans="1:18">
      <c r="A6139" s="296">
        <v>5919716</v>
      </c>
      <c r="B6139" s="343" t="s">
        <v>6176</v>
      </c>
      <c r="C6139" s="296" t="s">
        <v>1835</v>
      </c>
      <c r="D6139" s="344">
        <v>206.07</v>
      </c>
      <c r="E6139" s="360">
        <v>0</v>
      </c>
      <c r="F6139" s="344">
        <v>95.91</v>
      </c>
      <c r="G6139" s="360">
        <v>0.62619999999999998</v>
      </c>
      <c r="H6139" s="344">
        <v>99.25</v>
      </c>
      <c r="I6139" s="360">
        <v>0.60509999999999997</v>
      </c>
      <c r="J6139" s="344">
        <v>93.67</v>
      </c>
      <c r="K6139" s="360">
        <v>0.64119999999999999</v>
      </c>
      <c r="L6139" s="344">
        <v>90.35</v>
      </c>
      <c r="M6139" s="360">
        <v>0</v>
      </c>
      <c r="N6139" s="344">
        <v>97.59</v>
      </c>
      <c r="O6139" s="360">
        <v>0.61539999999999995</v>
      </c>
      <c r="P6139" s="344">
        <v>99.15</v>
      </c>
      <c r="Q6139" s="360">
        <v>0.60570000000000002</v>
      </c>
      <c r="R6139" s="344">
        <v>101.27</v>
      </c>
    </row>
    <row r="6140" spans="1:18">
      <c r="A6140" s="296">
        <v>5919717</v>
      </c>
      <c r="B6140" s="343" t="s">
        <v>6177</v>
      </c>
      <c r="C6140" s="296" t="s">
        <v>1835</v>
      </c>
      <c r="D6140" s="344">
        <v>178.95</v>
      </c>
      <c r="E6140" s="360">
        <v>0</v>
      </c>
      <c r="F6140" s="344">
        <v>97.61</v>
      </c>
      <c r="G6140" s="360">
        <v>0.61529999999999996</v>
      </c>
      <c r="H6140" s="344">
        <v>101.11</v>
      </c>
      <c r="I6140" s="360">
        <v>0.59399999999999997</v>
      </c>
      <c r="J6140" s="344">
        <v>95.26</v>
      </c>
      <c r="K6140" s="360">
        <v>0.63049999999999995</v>
      </c>
      <c r="L6140" s="344">
        <v>92.24</v>
      </c>
      <c r="M6140" s="360">
        <v>0</v>
      </c>
      <c r="N6140" s="344">
        <v>99.38</v>
      </c>
      <c r="O6140" s="360">
        <v>0.60429999999999995</v>
      </c>
      <c r="P6140" s="344">
        <v>101</v>
      </c>
      <c r="Q6140" s="360">
        <v>0.59470000000000001</v>
      </c>
      <c r="R6140" s="344">
        <v>103.23</v>
      </c>
    </row>
    <row r="6141" spans="1:18">
      <c r="A6141" s="296">
        <v>6106220</v>
      </c>
      <c r="B6141" s="343" t="s">
        <v>6178</v>
      </c>
      <c r="C6141" s="296" t="s">
        <v>113</v>
      </c>
      <c r="D6141" s="344">
        <v>12.35</v>
      </c>
      <c r="E6141" s="360">
        <v>0</v>
      </c>
      <c r="F6141" s="344">
        <v>136.44</v>
      </c>
      <c r="G6141" s="360">
        <v>0.71609999999999996</v>
      </c>
      <c r="H6141" s="344">
        <v>140.05000000000001</v>
      </c>
      <c r="I6141" s="360">
        <v>0.6976</v>
      </c>
      <c r="J6141" s="344">
        <v>134.05000000000001</v>
      </c>
      <c r="K6141" s="360">
        <v>0.7288</v>
      </c>
      <c r="L6141" s="344">
        <v>125.27</v>
      </c>
      <c r="M6141" s="360">
        <v>0</v>
      </c>
      <c r="N6141" s="344">
        <v>138.29</v>
      </c>
      <c r="O6141" s="360">
        <v>0.70650000000000002</v>
      </c>
      <c r="P6141" s="344">
        <v>139.94999999999999</v>
      </c>
      <c r="Q6141" s="360">
        <v>0.69810000000000005</v>
      </c>
      <c r="R6141" s="344">
        <v>142.26</v>
      </c>
    </row>
    <row r="6142" spans="1:18">
      <c r="A6142" s="296">
        <v>6106183</v>
      </c>
      <c r="B6142" s="343" t="s">
        <v>6179</v>
      </c>
      <c r="C6142" s="296" t="s">
        <v>222</v>
      </c>
      <c r="D6142" s="344">
        <v>325.02</v>
      </c>
      <c r="E6142" s="360">
        <v>0</v>
      </c>
      <c r="F6142" s="344">
        <v>139.96</v>
      </c>
      <c r="G6142" s="360">
        <v>0.69810000000000005</v>
      </c>
      <c r="H6142" s="344">
        <v>143.91999999999999</v>
      </c>
      <c r="I6142" s="360">
        <v>0.67879999999999996</v>
      </c>
      <c r="J6142" s="344">
        <v>137.33000000000001</v>
      </c>
      <c r="K6142" s="360">
        <v>0.71140000000000003</v>
      </c>
      <c r="L6142" s="344">
        <v>129.16</v>
      </c>
      <c r="M6142" s="360">
        <v>0</v>
      </c>
      <c r="N6142" s="344">
        <v>141.96</v>
      </c>
      <c r="O6142" s="360">
        <v>0.68820000000000003</v>
      </c>
      <c r="P6142" s="344">
        <v>143.78</v>
      </c>
      <c r="Q6142" s="360">
        <v>0.67949999999999999</v>
      </c>
      <c r="R6142" s="344">
        <v>146.29</v>
      </c>
    </row>
    <row r="6143" spans="1:18">
      <c r="A6143" s="296">
        <v>6106182</v>
      </c>
      <c r="B6143" s="343" t="s">
        <v>6180</v>
      </c>
      <c r="C6143" s="296" t="s">
        <v>222</v>
      </c>
      <c r="D6143" s="344">
        <v>278.58999999999997</v>
      </c>
      <c r="E6143" s="360">
        <v>0.91020000000000001</v>
      </c>
      <c r="F6143" s="344">
        <v>41.35</v>
      </c>
      <c r="G6143" s="360">
        <v>0</v>
      </c>
      <c r="H6143" s="344">
        <v>41.2</v>
      </c>
      <c r="I6143" s="360">
        <v>0.90580000000000005</v>
      </c>
      <c r="J6143" s="344">
        <v>40.659999999999997</v>
      </c>
      <c r="K6143" s="360">
        <v>0.91790000000000005</v>
      </c>
      <c r="L6143" s="344">
        <v>45.7</v>
      </c>
      <c r="M6143" s="360">
        <v>0</v>
      </c>
      <c r="N6143" s="344">
        <v>63.63</v>
      </c>
      <c r="O6143" s="360">
        <v>0</v>
      </c>
      <c r="P6143" s="344">
        <v>44.59</v>
      </c>
      <c r="Q6143" s="360">
        <v>0</v>
      </c>
      <c r="R6143" s="344">
        <v>49.46</v>
      </c>
    </row>
    <row r="6144" spans="1:18">
      <c r="A6144" s="296">
        <v>6106194</v>
      </c>
      <c r="B6144" s="343" t="s">
        <v>6181</v>
      </c>
      <c r="C6144" s="296" t="s">
        <v>222</v>
      </c>
      <c r="D6144" s="344">
        <v>757.1</v>
      </c>
      <c r="E6144" s="360">
        <v>0.85440000000000005</v>
      </c>
      <c r="F6144" s="344">
        <v>94.12</v>
      </c>
      <c r="G6144" s="360">
        <v>0.85860000000000003</v>
      </c>
      <c r="H6144" s="344">
        <v>95.43</v>
      </c>
      <c r="I6144" s="360">
        <v>0.8468</v>
      </c>
      <c r="J6144" s="344">
        <v>93.23</v>
      </c>
      <c r="K6144" s="360">
        <v>0.86680000000000001</v>
      </c>
      <c r="L6144" s="344">
        <v>100.32</v>
      </c>
      <c r="M6144" s="360">
        <v>0</v>
      </c>
      <c r="N6144" s="344">
        <v>94.72</v>
      </c>
      <c r="O6144" s="360">
        <v>0.85309999999999997</v>
      </c>
      <c r="P6144" s="344">
        <v>95.3</v>
      </c>
      <c r="Q6144" s="360">
        <v>0.84799999999999998</v>
      </c>
      <c r="R6144" s="344">
        <v>119.95</v>
      </c>
    </row>
    <row r="6145" spans="1:18">
      <c r="A6145" s="296">
        <v>6106195</v>
      </c>
      <c r="B6145" s="343" t="s">
        <v>6182</v>
      </c>
      <c r="C6145" s="296" t="s">
        <v>222</v>
      </c>
      <c r="D6145" s="344">
        <v>839.23</v>
      </c>
      <c r="E6145" s="360">
        <v>0.86319999999999997</v>
      </c>
      <c r="F6145" s="344">
        <v>115.61</v>
      </c>
      <c r="G6145" s="360">
        <v>0.86729999999999996</v>
      </c>
      <c r="H6145" s="344">
        <v>117.14</v>
      </c>
      <c r="I6145" s="360">
        <v>0.85599999999999998</v>
      </c>
      <c r="J6145" s="344">
        <v>114.6</v>
      </c>
      <c r="K6145" s="360">
        <v>0.875</v>
      </c>
      <c r="L6145" s="344">
        <v>123.2</v>
      </c>
      <c r="M6145" s="360">
        <v>0</v>
      </c>
      <c r="N6145" s="344">
        <v>116.32</v>
      </c>
      <c r="O6145" s="360">
        <v>0.86199999999999999</v>
      </c>
      <c r="P6145" s="344">
        <v>116.98</v>
      </c>
      <c r="Q6145" s="360">
        <v>0.85719999999999996</v>
      </c>
      <c r="R6145" s="344">
        <v>147.5</v>
      </c>
    </row>
    <row r="6146" spans="1:18">
      <c r="A6146" s="296">
        <v>6106331</v>
      </c>
      <c r="B6146" s="343" t="s">
        <v>6183</v>
      </c>
      <c r="C6146" s="296" t="s">
        <v>222</v>
      </c>
      <c r="D6146" s="344">
        <v>1888.21</v>
      </c>
      <c r="E6146" s="360">
        <v>0.88249999999999995</v>
      </c>
      <c r="F6146" s="344">
        <v>152.28</v>
      </c>
      <c r="G6146" s="360">
        <v>0.8861</v>
      </c>
      <c r="H6146" s="344">
        <v>154</v>
      </c>
      <c r="I6146" s="360">
        <v>0.87619999999999998</v>
      </c>
      <c r="J6146" s="344">
        <v>151.13</v>
      </c>
      <c r="K6146" s="360">
        <v>0.89280000000000004</v>
      </c>
      <c r="L6146" s="344">
        <v>162.13</v>
      </c>
      <c r="M6146" s="360">
        <v>0</v>
      </c>
      <c r="N6146" s="344">
        <v>153.08000000000001</v>
      </c>
      <c r="O6146" s="360">
        <v>0.88139999999999996</v>
      </c>
      <c r="P6146" s="344">
        <v>153.83000000000001</v>
      </c>
      <c r="Q6146" s="360">
        <v>0.87709999999999999</v>
      </c>
      <c r="R6146" s="344">
        <v>194.73</v>
      </c>
    </row>
    <row r="6147" spans="1:18">
      <c r="A6147" s="296">
        <v>6106332</v>
      </c>
      <c r="B6147" s="343" t="s">
        <v>6184</v>
      </c>
      <c r="C6147" s="296" t="s">
        <v>222</v>
      </c>
      <c r="D6147" s="344">
        <v>2009.09</v>
      </c>
      <c r="E6147" s="360">
        <v>0.69399999999999995</v>
      </c>
      <c r="F6147" s="344">
        <v>29.04</v>
      </c>
      <c r="G6147" s="360">
        <v>0.70140000000000002</v>
      </c>
      <c r="H6147" s="344">
        <v>29.9</v>
      </c>
      <c r="I6147" s="360">
        <v>0.68130000000000002</v>
      </c>
      <c r="J6147" s="344">
        <v>28.47</v>
      </c>
      <c r="K6147" s="360">
        <v>0.71550000000000002</v>
      </c>
      <c r="L6147" s="344">
        <v>31.2</v>
      </c>
      <c r="M6147" s="360">
        <v>0</v>
      </c>
      <c r="N6147" s="344">
        <v>29.44</v>
      </c>
      <c r="O6147" s="360">
        <v>0.69189999999999996</v>
      </c>
      <c r="P6147" s="344">
        <v>29.81</v>
      </c>
      <c r="Q6147" s="360">
        <v>0.68330000000000002</v>
      </c>
      <c r="R6147" s="344">
        <v>36.35</v>
      </c>
    </row>
    <row r="6148" spans="1:18">
      <c r="A6148" s="296">
        <v>6106206</v>
      </c>
      <c r="B6148" s="343" t="s">
        <v>6185</v>
      </c>
      <c r="C6148" s="296" t="s">
        <v>222</v>
      </c>
      <c r="D6148" s="344">
        <v>2185.8000000000002</v>
      </c>
      <c r="E6148" s="360">
        <v>0.62560000000000004</v>
      </c>
      <c r="F6148" s="344">
        <v>40.659999999999997</v>
      </c>
      <c r="G6148" s="360">
        <v>0.63380000000000003</v>
      </c>
      <c r="H6148" s="344">
        <v>42.14</v>
      </c>
      <c r="I6148" s="360">
        <v>0.61150000000000004</v>
      </c>
      <c r="J6148" s="344">
        <v>39.68</v>
      </c>
      <c r="K6148" s="360">
        <v>0.64939999999999998</v>
      </c>
      <c r="L6148" s="344">
        <v>43.84</v>
      </c>
      <c r="M6148" s="360">
        <v>0</v>
      </c>
      <c r="N6148" s="344">
        <v>41.35</v>
      </c>
      <c r="O6148" s="360">
        <v>0.62319999999999998</v>
      </c>
      <c r="P6148" s="344">
        <v>41.99</v>
      </c>
      <c r="Q6148" s="360">
        <v>0.61370000000000002</v>
      </c>
      <c r="R6148" s="344">
        <v>50.47</v>
      </c>
    </row>
    <row r="6149" spans="1:18">
      <c r="A6149" s="296">
        <v>6106207</v>
      </c>
      <c r="B6149" s="343" t="s">
        <v>6186</v>
      </c>
      <c r="C6149" s="296" t="s">
        <v>222</v>
      </c>
      <c r="D6149" s="344">
        <v>2329.75</v>
      </c>
      <c r="E6149" s="360">
        <v>0.6038</v>
      </c>
      <c r="F6149" s="344">
        <v>62.46</v>
      </c>
      <c r="G6149" s="360">
        <v>0.61219999999999997</v>
      </c>
      <c r="H6149" s="344">
        <v>64.88</v>
      </c>
      <c r="I6149" s="360">
        <v>0.58940000000000003</v>
      </c>
      <c r="J6149" s="344">
        <v>60.86</v>
      </c>
      <c r="K6149" s="360">
        <v>0.62829999999999997</v>
      </c>
      <c r="L6149" s="344">
        <v>67.41</v>
      </c>
      <c r="M6149" s="360">
        <v>0</v>
      </c>
      <c r="N6149" s="344">
        <v>63.59</v>
      </c>
      <c r="O6149" s="360">
        <v>0.60140000000000005</v>
      </c>
      <c r="P6149" s="344">
        <v>64.62</v>
      </c>
      <c r="Q6149" s="360">
        <v>0.59179999999999999</v>
      </c>
      <c r="R6149" s="344">
        <v>77.34</v>
      </c>
    </row>
    <row r="6150" spans="1:18">
      <c r="A6150" s="296">
        <v>6106222</v>
      </c>
      <c r="B6150" s="343" t="s">
        <v>6187</v>
      </c>
      <c r="C6150" s="296" t="s">
        <v>222</v>
      </c>
      <c r="D6150" s="344">
        <v>325.02</v>
      </c>
      <c r="E6150" s="360">
        <v>0.73909999999999998</v>
      </c>
      <c r="F6150" s="344">
        <v>51.27</v>
      </c>
      <c r="G6150" s="360">
        <v>0.74590000000000001</v>
      </c>
      <c r="H6150" s="344">
        <v>52.57</v>
      </c>
      <c r="I6150" s="360">
        <v>0.72740000000000005</v>
      </c>
      <c r="J6150" s="344">
        <v>50.42</v>
      </c>
      <c r="K6150" s="360">
        <v>0.75839999999999996</v>
      </c>
      <c r="L6150" s="344">
        <v>54.97</v>
      </c>
      <c r="M6150" s="360">
        <v>0</v>
      </c>
      <c r="N6150" s="344">
        <v>51.88</v>
      </c>
      <c r="O6150" s="360">
        <v>0.73709999999999998</v>
      </c>
      <c r="P6150" s="344">
        <v>52.44</v>
      </c>
      <c r="Q6150" s="360">
        <v>0.72919999999999996</v>
      </c>
      <c r="R6150" s="344">
        <v>64.510000000000005</v>
      </c>
    </row>
    <row r="6151" spans="1:18">
      <c r="A6151" s="296">
        <v>6106221</v>
      </c>
      <c r="B6151" s="343" t="s">
        <v>6188</v>
      </c>
      <c r="C6151" s="296" t="s">
        <v>222</v>
      </c>
      <c r="D6151" s="344">
        <v>278.58999999999997</v>
      </c>
      <c r="E6151" s="360">
        <v>0.77159999999999995</v>
      </c>
      <c r="F6151" s="344">
        <v>62.02</v>
      </c>
      <c r="G6151" s="360">
        <v>0.77769999999999995</v>
      </c>
      <c r="H6151" s="344">
        <v>63.39</v>
      </c>
      <c r="I6151" s="360">
        <v>0.76080000000000003</v>
      </c>
      <c r="J6151" s="344">
        <v>61.11</v>
      </c>
      <c r="K6151" s="360">
        <v>0.78920000000000001</v>
      </c>
      <c r="L6151" s="344">
        <v>66.37</v>
      </c>
      <c r="M6151" s="360">
        <v>0</v>
      </c>
      <c r="N6151" s="344">
        <v>62.66</v>
      </c>
      <c r="O6151" s="360">
        <v>0.76970000000000005</v>
      </c>
      <c r="P6151" s="344">
        <v>63.25</v>
      </c>
      <c r="Q6151" s="360">
        <v>0.76249999999999996</v>
      </c>
      <c r="R6151" s="344">
        <v>78.31</v>
      </c>
    </row>
    <row r="6152" spans="1:18">
      <c r="A6152" s="296">
        <v>6106224</v>
      </c>
      <c r="B6152" s="343" t="s">
        <v>6189</v>
      </c>
      <c r="C6152" s="296" t="s">
        <v>222</v>
      </c>
      <c r="D6152" s="344">
        <v>757.1</v>
      </c>
      <c r="E6152" s="360">
        <v>0.78700000000000003</v>
      </c>
      <c r="F6152" s="344">
        <v>70.67</v>
      </c>
      <c r="G6152" s="360">
        <v>0.79279999999999995</v>
      </c>
      <c r="H6152" s="344">
        <v>72.13</v>
      </c>
      <c r="I6152" s="360">
        <v>0.77680000000000005</v>
      </c>
      <c r="J6152" s="344">
        <v>69.7</v>
      </c>
      <c r="K6152" s="360">
        <v>0.80389999999999995</v>
      </c>
      <c r="L6152" s="344">
        <v>75.59</v>
      </c>
      <c r="M6152" s="360">
        <v>0</v>
      </c>
      <c r="N6152" s="344">
        <v>71.34</v>
      </c>
      <c r="O6152" s="360">
        <v>0.78539999999999999</v>
      </c>
      <c r="P6152" s="344">
        <v>71.98</v>
      </c>
      <c r="Q6152" s="360">
        <v>0.77839999999999998</v>
      </c>
      <c r="R6152" s="344">
        <v>89.38</v>
      </c>
    </row>
    <row r="6153" spans="1:18">
      <c r="A6153" s="296">
        <v>6106225</v>
      </c>
      <c r="B6153" s="343" t="s">
        <v>6190</v>
      </c>
      <c r="C6153" s="296" t="s">
        <v>222</v>
      </c>
      <c r="D6153" s="344">
        <v>839.23</v>
      </c>
      <c r="E6153" s="360">
        <v>0.83260000000000001</v>
      </c>
      <c r="F6153" s="344">
        <v>96.49</v>
      </c>
      <c r="G6153" s="360">
        <v>0.83740000000000003</v>
      </c>
      <c r="H6153" s="344">
        <v>98.05</v>
      </c>
      <c r="I6153" s="360">
        <v>0.82410000000000005</v>
      </c>
      <c r="J6153" s="344">
        <v>95.46</v>
      </c>
      <c r="K6153" s="360">
        <v>0.84640000000000004</v>
      </c>
      <c r="L6153" s="344">
        <v>102.98</v>
      </c>
      <c r="M6153" s="360">
        <v>0</v>
      </c>
      <c r="N6153" s="344">
        <v>97.22</v>
      </c>
      <c r="O6153" s="360">
        <v>0.83109999999999995</v>
      </c>
      <c r="P6153" s="344">
        <v>97.89</v>
      </c>
      <c r="Q6153" s="360">
        <v>0.82540000000000002</v>
      </c>
      <c r="R6153" s="344">
        <v>122.68</v>
      </c>
    </row>
    <row r="6154" spans="1:18">
      <c r="A6154" s="296">
        <v>6106228</v>
      </c>
      <c r="B6154" s="343" t="s">
        <v>6191</v>
      </c>
      <c r="C6154" s="296" t="s">
        <v>222</v>
      </c>
      <c r="D6154" s="344">
        <v>1949.91</v>
      </c>
      <c r="E6154" s="360">
        <v>0.84840000000000004</v>
      </c>
      <c r="F6154" s="344">
        <v>117.57</v>
      </c>
      <c r="G6154" s="360">
        <v>0.85289999999999999</v>
      </c>
      <c r="H6154" s="344">
        <v>119.29</v>
      </c>
      <c r="I6154" s="360">
        <v>0.84060000000000001</v>
      </c>
      <c r="J6154" s="344">
        <v>116.42</v>
      </c>
      <c r="K6154" s="360">
        <v>0.86129999999999995</v>
      </c>
      <c r="L6154" s="344">
        <v>125.37</v>
      </c>
      <c r="M6154" s="360">
        <v>0</v>
      </c>
      <c r="N6154" s="344">
        <v>118.37</v>
      </c>
      <c r="O6154" s="360">
        <v>0.84709999999999996</v>
      </c>
      <c r="P6154" s="344">
        <v>119.11</v>
      </c>
      <c r="Q6154" s="360">
        <v>0.84179999999999999</v>
      </c>
      <c r="R6154" s="344">
        <v>149.75</v>
      </c>
    </row>
    <row r="6155" spans="1:18">
      <c r="A6155" s="296">
        <v>6106229</v>
      </c>
      <c r="B6155" s="343" t="s">
        <v>6192</v>
      </c>
      <c r="C6155" s="296" t="s">
        <v>222</v>
      </c>
      <c r="D6155" s="344">
        <v>2077.02</v>
      </c>
      <c r="E6155" s="360">
        <v>0.87360000000000004</v>
      </c>
      <c r="F6155" s="344">
        <v>153.79</v>
      </c>
      <c r="G6155" s="360">
        <v>0.87739999999999996</v>
      </c>
      <c r="H6155" s="344">
        <v>155.66</v>
      </c>
      <c r="I6155" s="360">
        <v>0.86680000000000001</v>
      </c>
      <c r="J6155" s="344">
        <v>152.53</v>
      </c>
      <c r="K6155" s="360">
        <v>0.88460000000000005</v>
      </c>
      <c r="L6155" s="344">
        <v>163.80000000000001</v>
      </c>
      <c r="M6155" s="360">
        <v>0</v>
      </c>
      <c r="N6155" s="344">
        <v>154.66</v>
      </c>
      <c r="O6155" s="360">
        <v>0.87239999999999995</v>
      </c>
      <c r="P6155" s="344">
        <v>155.47</v>
      </c>
      <c r="Q6155" s="360">
        <v>0.8679</v>
      </c>
      <c r="R6155" s="344">
        <v>196.46</v>
      </c>
    </row>
    <row r="6156" spans="1:18">
      <c r="A6156" s="296">
        <v>6106328</v>
      </c>
      <c r="B6156" s="343" t="s">
        <v>6193</v>
      </c>
      <c r="C6156" s="296" t="s">
        <v>222</v>
      </c>
      <c r="D6156" s="344">
        <v>144.74</v>
      </c>
      <c r="E6156" s="360">
        <v>0.85209999999999997</v>
      </c>
      <c r="F6156" s="344">
        <v>217.02</v>
      </c>
      <c r="G6156" s="360">
        <v>0.85640000000000005</v>
      </c>
      <c r="H6156" s="344">
        <v>220.11</v>
      </c>
      <c r="I6156" s="360">
        <v>0.84440000000000004</v>
      </c>
      <c r="J6156" s="344">
        <v>214.95</v>
      </c>
      <c r="K6156" s="360">
        <v>0.86460000000000004</v>
      </c>
      <c r="L6156" s="344">
        <v>231.38</v>
      </c>
      <c r="M6156" s="360">
        <v>0</v>
      </c>
      <c r="N6156" s="344">
        <v>218.46</v>
      </c>
      <c r="O6156" s="360">
        <v>0.85070000000000001</v>
      </c>
      <c r="P6156" s="344">
        <v>219.79</v>
      </c>
      <c r="Q6156" s="360">
        <v>0.84560000000000002</v>
      </c>
      <c r="R6156" s="344">
        <v>276.54000000000002</v>
      </c>
    </row>
    <row r="6157" spans="1:18">
      <c r="A6157" s="296">
        <v>6106330</v>
      </c>
      <c r="B6157" s="343" t="s">
        <v>6194</v>
      </c>
      <c r="C6157" s="296" t="s">
        <v>222</v>
      </c>
      <c r="D6157" s="344">
        <v>719.56</v>
      </c>
      <c r="E6157" s="360">
        <v>0.91820000000000002</v>
      </c>
      <c r="F6157" s="344">
        <v>201.84</v>
      </c>
      <c r="G6157" s="360">
        <v>0.92079999999999995</v>
      </c>
      <c r="H6157" s="344">
        <v>203.42</v>
      </c>
      <c r="I6157" s="360">
        <v>0.91359999999999997</v>
      </c>
      <c r="J6157" s="344">
        <v>200.77</v>
      </c>
      <c r="K6157" s="360">
        <v>0.92569999999999997</v>
      </c>
      <c r="L6157" s="344">
        <v>214.51</v>
      </c>
      <c r="M6157" s="360">
        <v>0</v>
      </c>
      <c r="N6157" s="344">
        <v>202.58</v>
      </c>
      <c r="O6157" s="360">
        <v>0.91739999999999999</v>
      </c>
      <c r="P6157" s="344">
        <v>203.26</v>
      </c>
      <c r="Q6157" s="360">
        <v>0.9143</v>
      </c>
      <c r="R6157" s="344">
        <v>259.13</v>
      </c>
    </row>
    <row r="6158" spans="1:18">
      <c r="A6158" s="296">
        <v>6106326</v>
      </c>
      <c r="B6158" s="343" t="s">
        <v>6195</v>
      </c>
      <c r="C6158" s="296" t="s">
        <v>222</v>
      </c>
      <c r="D6158" s="344">
        <v>59.73</v>
      </c>
      <c r="E6158" s="360">
        <v>0.81879999999999997</v>
      </c>
      <c r="F6158" s="344">
        <v>46.4</v>
      </c>
      <c r="G6158" s="360">
        <v>0.82410000000000005</v>
      </c>
      <c r="H6158" s="344">
        <v>47.22</v>
      </c>
      <c r="I6158" s="360">
        <v>0.80979999999999996</v>
      </c>
      <c r="J6158" s="344">
        <v>45.87</v>
      </c>
      <c r="K6158" s="360">
        <v>0.8337</v>
      </c>
      <c r="L6158" s="344">
        <v>49.56</v>
      </c>
      <c r="M6158" s="360">
        <v>0</v>
      </c>
      <c r="N6158" s="344">
        <v>46.79</v>
      </c>
      <c r="O6158" s="360">
        <v>0.81730000000000003</v>
      </c>
      <c r="P6158" s="344">
        <v>47.14</v>
      </c>
      <c r="Q6158" s="360">
        <v>0.81120000000000003</v>
      </c>
      <c r="R6158" s="344">
        <v>58.93</v>
      </c>
    </row>
    <row r="6159" spans="1:18">
      <c r="A6159" s="296">
        <v>6106324</v>
      </c>
      <c r="B6159" s="343" t="s">
        <v>6196</v>
      </c>
      <c r="C6159" s="296" t="s">
        <v>222</v>
      </c>
      <c r="D6159" s="344">
        <v>35.44</v>
      </c>
      <c r="E6159" s="360">
        <v>0.83919999999999995</v>
      </c>
      <c r="F6159" s="344">
        <v>57.15</v>
      </c>
      <c r="G6159" s="360">
        <v>0.84389999999999998</v>
      </c>
      <c r="H6159" s="344">
        <v>58.04</v>
      </c>
      <c r="I6159" s="360">
        <v>0.83099999999999996</v>
      </c>
      <c r="J6159" s="344">
        <v>56.56</v>
      </c>
      <c r="K6159" s="360">
        <v>0.85270000000000001</v>
      </c>
      <c r="L6159" s="344">
        <v>60.97</v>
      </c>
      <c r="M6159" s="360">
        <v>0</v>
      </c>
      <c r="N6159" s="344">
        <v>57.57</v>
      </c>
      <c r="O6159" s="360">
        <v>0.83779999999999999</v>
      </c>
      <c r="P6159" s="344">
        <v>57.95</v>
      </c>
      <c r="Q6159" s="360">
        <v>0.83230000000000004</v>
      </c>
      <c r="R6159" s="344">
        <v>72.72</v>
      </c>
    </row>
    <row r="6160" spans="1:18">
      <c r="A6160" s="296">
        <v>6106327</v>
      </c>
      <c r="B6160" s="343" t="s">
        <v>6197</v>
      </c>
      <c r="C6160" s="296" t="s">
        <v>222</v>
      </c>
      <c r="D6160" s="344">
        <v>144.69</v>
      </c>
      <c r="E6160" s="360">
        <v>0.84770000000000001</v>
      </c>
      <c r="F6160" s="344">
        <v>65.75</v>
      </c>
      <c r="G6160" s="360">
        <v>0.85219999999999996</v>
      </c>
      <c r="H6160" s="344">
        <v>66.72</v>
      </c>
      <c r="I6160" s="360">
        <v>0.83979999999999999</v>
      </c>
      <c r="J6160" s="344">
        <v>65.11</v>
      </c>
      <c r="K6160" s="360">
        <v>0.86050000000000004</v>
      </c>
      <c r="L6160" s="344">
        <v>70.12</v>
      </c>
      <c r="M6160" s="360">
        <v>0</v>
      </c>
      <c r="N6160" s="344">
        <v>66.2</v>
      </c>
      <c r="O6160" s="360">
        <v>0.84640000000000004</v>
      </c>
      <c r="P6160" s="344">
        <v>66.62</v>
      </c>
      <c r="Q6160" s="360">
        <v>0.84099999999999997</v>
      </c>
      <c r="R6160" s="344">
        <v>83.75</v>
      </c>
    </row>
    <row r="6161" spans="1:18">
      <c r="A6161" s="296">
        <v>6106329</v>
      </c>
      <c r="B6161" s="343" t="s">
        <v>6198</v>
      </c>
      <c r="C6161" s="296" t="s">
        <v>222</v>
      </c>
      <c r="D6161" s="344">
        <v>720.49</v>
      </c>
      <c r="E6161" s="360">
        <v>0.76500000000000001</v>
      </c>
      <c r="F6161" s="344">
        <v>104.78</v>
      </c>
      <c r="G6161" s="360">
        <v>0.77110000000000001</v>
      </c>
      <c r="H6161" s="344">
        <v>107.16</v>
      </c>
      <c r="I6161" s="360">
        <v>0.754</v>
      </c>
      <c r="J6161" s="344">
        <v>103.18</v>
      </c>
      <c r="K6161" s="360">
        <v>0.78310000000000002</v>
      </c>
      <c r="L6161" s="344">
        <v>112.18</v>
      </c>
      <c r="M6161" s="360">
        <v>0</v>
      </c>
      <c r="N6161" s="344">
        <v>105.88</v>
      </c>
      <c r="O6161" s="360">
        <v>0.7631</v>
      </c>
      <c r="P6161" s="344">
        <v>106.91</v>
      </c>
      <c r="Q6161" s="360">
        <v>0.75580000000000003</v>
      </c>
      <c r="R6161" s="344">
        <v>132.18</v>
      </c>
    </row>
    <row r="6162" spans="1:18">
      <c r="A6162" s="296">
        <v>6106325</v>
      </c>
      <c r="B6162" s="343" t="s">
        <v>6199</v>
      </c>
      <c r="C6162" s="296" t="s">
        <v>222</v>
      </c>
      <c r="D6162" s="344">
        <v>59.88</v>
      </c>
      <c r="E6162" s="360">
        <v>0.87860000000000005</v>
      </c>
      <c r="F6162" s="344">
        <v>91.57</v>
      </c>
      <c r="G6162" s="360">
        <v>0.88239999999999996</v>
      </c>
      <c r="H6162" s="344">
        <v>92.65</v>
      </c>
      <c r="I6162" s="360">
        <v>0.87209999999999999</v>
      </c>
      <c r="J6162" s="344">
        <v>90.87</v>
      </c>
      <c r="K6162" s="360">
        <v>0.88919999999999999</v>
      </c>
      <c r="L6162" s="344">
        <v>97.51</v>
      </c>
      <c r="M6162" s="360">
        <v>0</v>
      </c>
      <c r="N6162" s="344">
        <v>92.08</v>
      </c>
      <c r="O6162" s="360">
        <v>0.87749999999999995</v>
      </c>
      <c r="P6162" s="344">
        <v>92.54</v>
      </c>
      <c r="Q6162" s="360">
        <v>0.87309999999999999</v>
      </c>
      <c r="R6162" s="344">
        <v>117.04</v>
      </c>
    </row>
    <row r="6163" spans="1:18">
      <c r="A6163" s="296">
        <v>6208126</v>
      </c>
      <c r="B6163" s="343" t="s">
        <v>6200</v>
      </c>
      <c r="C6163" s="296" t="s">
        <v>113</v>
      </c>
      <c r="D6163" s="344">
        <v>20.57</v>
      </c>
      <c r="E6163" s="360">
        <v>0.78779999999999994</v>
      </c>
      <c r="F6163" s="344">
        <v>126.35</v>
      </c>
      <c r="G6163" s="360">
        <v>0.79359999999999997</v>
      </c>
      <c r="H6163" s="344">
        <v>128.94</v>
      </c>
      <c r="I6163" s="360">
        <v>0.77759999999999996</v>
      </c>
      <c r="J6163" s="344">
        <v>124.63</v>
      </c>
      <c r="K6163" s="360">
        <v>0.80449999999999999</v>
      </c>
      <c r="L6163" s="344">
        <v>135.13999999999999</v>
      </c>
      <c r="M6163" s="360">
        <v>0</v>
      </c>
      <c r="N6163" s="344">
        <v>127.56</v>
      </c>
      <c r="O6163" s="360">
        <v>0.78610000000000002</v>
      </c>
      <c r="P6163" s="344">
        <v>128.68</v>
      </c>
      <c r="Q6163" s="360">
        <v>0.7792</v>
      </c>
      <c r="R6163" s="344">
        <v>159.82</v>
      </c>
    </row>
    <row r="6164" spans="1:18">
      <c r="A6164" s="296">
        <v>6205797</v>
      </c>
      <c r="B6164" s="343" t="s">
        <v>6201</v>
      </c>
      <c r="C6164" s="296" t="s">
        <v>113</v>
      </c>
      <c r="D6164" s="344">
        <v>13.04</v>
      </c>
      <c r="E6164" s="360">
        <v>0.88739999999999997</v>
      </c>
      <c r="F6164" s="344">
        <v>112.55</v>
      </c>
      <c r="G6164" s="360">
        <v>0.89090000000000003</v>
      </c>
      <c r="H6164" s="344">
        <v>113.78</v>
      </c>
      <c r="I6164" s="360">
        <v>0.88129999999999997</v>
      </c>
      <c r="J6164" s="344">
        <v>111.74</v>
      </c>
      <c r="K6164" s="360">
        <v>0.89739999999999998</v>
      </c>
      <c r="L6164" s="344">
        <v>119.8</v>
      </c>
      <c r="M6164" s="360">
        <v>0</v>
      </c>
      <c r="N6164" s="344">
        <v>113.13</v>
      </c>
      <c r="O6164" s="360">
        <v>0.88629999999999998</v>
      </c>
      <c r="P6164" s="344">
        <v>113.65</v>
      </c>
      <c r="Q6164" s="360">
        <v>0.88229999999999997</v>
      </c>
      <c r="R6164" s="344">
        <v>144</v>
      </c>
    </row>
    <row r="6165" spans="1:18">
      <c r="A6165" s="296">
        <v>6205791</v>
      </c>
      <c r="B6165" s="343" t="s">
        <v>6202</v>
      </c>
      <c r="C6165" s="296" t="s">
        <v>105</v>
      </c>
      <c r="D6165" s="344">
        <v>424.5</v>
      </c>
      <c r="E6165" s="360">
        <v>0.82210000000000005</v>
      </c>
      <c r="F6165" s="344">
        <v>163.12</v>
      </c>
      <c r="G6165" s="360">
        <v>0.82720000000000005</v>
      </c>
      <c r="H6165" s="344">
        <v>165.92</v>
      </c>
      <c r="I6165" s="360">
        <v>0.81320000000000003</v>
      </c>
      <c r="J6165" s="344">
        <v>161.25</v>
      </c>
      <c r="K6165" s="360">
        <v>0.83679999999999999</v>
      </c>
      <c r="L6165" s="344">
        <v>174.17</v>
      </c>
      <c r="M6165" s="360">
        <v>0</v>
      </c>
      <c r="N6165" s="344">
        <v>164.42</v>
      </c>
      <c r="O6165" s="360">
        <v>0.8206</v>
      </c>
      <c r="P6165" s="344">
        <v>165.62</v>
      </c>
      <c r="Q6165" s="360">
        <v>0.81469999999999998</v>
      </c>
      <c r="R6165" s="344">
        <v>207.16</v>
      </c>
    </row>
    <row r="6166" spans="1:18">
      <c r="A6166" s="296">
        <v>6205792</v>
      </c>
      <c r="B6166" s="343" t="s">
        <v>6203</v>
      </c>
      <c r="C6166" s="296" t="s">
        <v>105</v>
      </c>
      <c r="D6166" s="344">
        <v>506.48</v>
      </c>
      <c r="E6166" s="360">
        <v>0.90400000000000003</v>
      </c>
      <c r="F6166" s="344">
        <v>148.77000000000001</v>
      </c>
      <c r="G6166" s="360">
        <v>0.90700000000000003</v>
      </c>
      <c r="H6166" s="344">
        <v>150.15</v>
      </c>
      <c r="I6166" s="360">
        <v>0.89859999999999995</v>
      </c>
      <c r="J6166" s="344">
        <v>147.85</v>
      </c>
      <c r="K6166" s="360">
        <v>0.91259999999999997</v>
      </c>
      <c r="L6166" s="344">
        <v>158.22</v>
      </c>
      <c r="M6166" s="360">
        <v>0</v>
      </c>
      <c r="N6166" s="344">
        <v>149.41</v>
      </c>
      <c r="O6166" s="360">
        <v>0.90310000000000001</v>
      </c>
      <c r="P6166" s="344">
        <v>150</v>
      </c>
      <c r="Q6166" s="360">
        <v>0.89949999999999997</v>
      </c>
      <c r="R6166" s="344">
        <v>190.7</v>
      </c>
    </row>
    <row r="6167" spans="1:18">
      <c r="A6167" s="296">
        <v>6205793</v>
      </c>
      <c r="B6167" s="343" t="s">
        <v>6204</v>
      </c>
      <c r="C6167" s="296" t="s">
        <v>105</v>
      </c>
      <c r="D6167" s="344">
        <v>592.17999999999995</v>
      </c>
      <c r="E6167" s="360">
        <v>0.81799999999999995</v>
      </c>
      <c r="F6167" s="344">
        <v>50.77</v>
      </c>
      <c r="G6167" s="360">
        <v>0.82509999999999994</v>
      </c>
      <c r="H6167" s="344">
        <v>52.15</v>
      </c>
      <c r="I6167" s="360">
        <v>0.80330000000000001</v>
      </c>
      <c r="J6167" s="344">
        <v>50.29</v>
      </c>
      <c r="K6167" s="360">
        <v>0.83299999999999996</v>
      </c>
      <c r="L6167" s="344">
        <v>52.76</v>
      </c>
      <c r="M6167" s="360">
        <v>0.79400000000000004</v>
      </c>
      <c r="N6167" s="344">
        <v>51.27</v>
      </c>
      <c r="O6167" s="360">
        <v>0.81699999999999995</v>
      </c>
      <c r="P6167" s="344">
        <v>51.76</v>
      </c>
      <c r="Q6167" s="360">
        <v>0.80930000000000002</v>
      </c>
      <c r="R6167" s="344">
        <v>56.68</v>
      </c>
    </row>
    <row r="6168" spans="1:18">
      <c r="A6168" s="296">
        <v>6205796</v>
      </c>
      <c r="B6168" s="343" t="s">
        <v>6205</v>
      </c>
      <c r="C6168" s="296" t="s">
        <v>105</v>
      </c>
      <c r="D6168" s="344">
        <v>1032.33</v>
      </c>
      <c r="E6168" s="360">
        <v>0.78090000000000004</v>
      </c>
      <c r="F6168" s="344">
        <v>72.41</v>
      </c>
      <c r="G6168" s="360">
        <v>0.78910000000000002</v>
      </c>
      <c r="H6168" s="344">
        <v>74.790000000000006</v>
      </c>
      <c r="I6168" s="360">
        <v>0.76400000000000001</v>
      </c>
      <c r="J6168" s="344">
        <v>71.59</v>
      </c>
      <c r="K6168" s="360">
        <v>0.79820000000000002</v>
      </c>
      <c r="L6168" s="344">
        <v>75.84</v>
      </c>
      <c r="M6168" s="360">
        <v>0.75339999999999996</v>
      </c>
      <c r="N6168" s="344">
        <v>73.290000000000006</v>
      </c>
      <c r="O6168" s="360">
        <v>0.77959999999999996</v>
      </c>
      <c r="P6168" s="344">
        <v>74.12</v>
      </c>
      <c r="Q6168" s="360">
        <v>0.77090000000000003</v>
      </c>
      <c r="R6168" s="344">
        <v>81.11</v>
      </c>
    </row>
    <row r="6169" spans="1:18">
      <c r="A6169" s="296">
        <v>6219451</v>
      </c>
      <c r="B6169" s="343" t="s">
        <v>6206</v>
      </c>
      <c r="C6169" s="296" t="s">
        <v>105</v>
      </c>
      <c r="D6169" s="344">
        <v>1103.8399999999999</v>
      </c>
      <c r="E6169" s="360">
        <v>0.67290000000000005</v>
      </c>
      <c r="F6169" s="344">
        <v>94.1</v>
      </c>
      <c r="G6169" s="360">
        <v>0.68340000000000001</v>
      </c>
      <c r="H6169" s="344">
        <v>98.72</v>
      </c>
      <c r="I6169" s="360">
        <v>0.65139999999999998</v>
      </c>
      <c r="J6169" s="344">
        <v>92.49</v>
      </c>
      <c r="K6169" s="360">
        <v>0.69530000000000003</v>
      </c>
      <c r="L6169" s="344">
        <v>100.77</v>
      </c>
      <c r="M6169" s="360">
        <v>0.63819999999999999</v>
      </c>
      <c r="N6169" s="344">
        <v>95.79</v>
      </c>
      <c r="O6169" s="360">
        <v>0.6714</v>
      </c>
      <c r="P6169" s="344">
        <v>97.42</v>
      </c>
      <c r="Q6169" s="360">
        <v>0.66010000000000002</v>
      </c>
      <c r="R6169" s="344">
        <v>106.33</v>
      </c>
    </row>
    <row r="6170" spans="1:18">
      <c r="A6170" s="296">
        <v>6219452</v>
      </c>
      <c r="B6170" s="343" t="s">
        <v>6207</v>
      </c>
      <c r="C6170" s="296" t="s">
        <v>105</v>
      </c>
      <c r="D6170" s="344">
        <v>1179.07</v>
      </c>
      <c r="E6170" s="360">
        <v>0.94030000000000002</v>
      </c>
      <c r="F6170" s="344">
        <v>68.2</v>
      </c>
      <c r="G6170" s="360">
        <v>0.94299999999999995</v>
      </c>
      <c r="H6170" s="344">
        <v>68.8</v>
      </c>
      <c r="I6170" s="360">
        <v>0.93469999999999998</v>
      </c>
      <c r="J6170" s="344">
        <v>67.98</v>
      </c>
      <c r="K6170" s="360">
        <v>0.94599999999999995</v>
      </c>
      <c r="L6170" s="344">
        <v>69.069999999999993</v>
      </c>
      <c r="M6170" s="360">
        <v>0.93110000000000004</v>
      </c>
      <c r="N6170" s="344">
        <v>68.42</v>
      </c>
      <c r="O6170" s="360">
        <v>0.93989999999999996</v>
      </c>
      <c r="P6170" s="344">
        <v>68.64</v>
      </c>
      <c r="Q6170" s="360">
        <v>0.93689999999999996</v>
      </c>
      <c r="R6170" s="344">
        <v>75.39</v>
      </c>
    </row>
    <row r="6171" spans="1:18">
      <c r="A6171" s="296">
        <v>6205794</v>
      </c>
      <c r="B6171" s="343" t="s">
        <v>6208</v>
      </c>
      <c r="C6171" s="296" t="s">
        <v>105</v>
      </c>
      <c r="D6171" s="344">
        <v>900.49</v>
      </c>
      <c r="E6171" s="360">
        <v>0.88719999999999999</v>
      </c>
      <c r="F6171" s="344">
        <v>72.099999999999994</v>
      </c>
      <c r="G6171" s="360">
        <v>0.89200000000000002</v>
      </c>
      <c r="H6171" s="344">
        <v>73.31</v>
      </c>
      <c r="I6171" s="360">
        <v>0.87719999999999998</v>
      </c>
      <c r="J6171" s="344">
        <v>71.680000000000007</v>
      </c>
      <c r="K6171" s="360">
        <v>0.8972</v>
      </c>
      <c r="L6171" s="344">
        <v>73.849999999999994</v>
      </c>
      <c r="M6171" s="360">
        <v>0.87080000000000002</v>
      </c>
      <c r="N6171" s="344">
        <v>72.540000000000006</v>
      </c>
      <c r="O6171" s="360">
        <v>0.88649999999999995</v>
      </c>
      <c r="P6171" s="344">
        <v>72.97</v>
      </c>
      <c r="Q6171" s="360">
        <v>0.88129999999999997</v>
      </c>
      <c r="R6171" s="344">
        <v>80.040000000000006</v>
      </c>
    </row>
    <row r="6172" spans="1:18">
      <c r="A6172" s="296">
        <v>6205795</v>
      </c>
      <c r="B6172" s="343" t="s">
        <v>6209</v>
      </c>
      <c r="C6172" s="296" t="s">
        <v>105</v>
      </c>
      <c r="D6172" s="344">
        <v>964.55</v>
      </c>
      <c r="E6172" s="360">
        <v>0.94279999999999997</v>
      </c>
      <c r="F6172" s="344">
        <v>91.16</v>
      </c>
      <c r="G6172" s="360">
        <v>0.94540000000000002</v>
      </c>
      <c r="H6172" s="344">
        <v>91.93</v>
      </c>
      <c r="I6172" s="360">
        <v>0.9375</v>
      </c>
      <c r="J6172" s="344">
        <v>90.89</v>
      </c>
      <c r="K6172" s="360">
        <v>0.94820000000000004</v>
      </c>
      <c r="L6172" s="344">
        <v>92.28</v>
      </c>
      <c r="M6172" s="360">
        <v>0.93389999999999995</v>
      </c>
      <c r="N6172" s="344">
        <v>91.44</v>
      </c>
      <c r="O6172" s="360">
        <v>0.9425</v>
      </c>
      <c r="P6172" s="344">
        <v>91.71</v>
      </c>
      <c r="Q6172" s="360">
        <v>0.93969999999999998</v>
      </c>
      <c r="R6172" s="344">
        <v>100.74</v>
      </c>
    </row>
    <row r="6173" spans="1:18">
      <c r="A6173" s="296">
        <v>6219521</v>
      </c>
      <c r="B6173" s="343" t="s">
        <v>6210</v>
      </c>
      <c r="C6173" s="296" t="s">
        <v>222</v>
      </c>
      <c r="D6173" s="344">
        <v>174.62</v>
      </c>
      <c r="E6173" s="360">
        <v>0.90239999999999998</v>
      </c>
      <c r="F6173" s="344">
        <v>95.06</v>
      </c>
      <c r="G6173" s="360">
        <v>0.90659999999999996</v>
      </c>
      <c r="H6173" s="344">
        <v>96.44</v>
      </c>
      <c r="I6173" s="360">
        <v>0.89359999999999995</v>
      </c>
      <c r="J6173" s="344">
        <v>94.58</v>
      </c>
      <c r="K6173" s="360">
        <v>0.91120000000000001</v>
      </c>
      <c r="L6173" s="344">
        <v>97.05</v>
      </c>
      <c r="M6173" s="360">
        <v>0.88800000000000001</v>
      </c>
      <c r="N6173" s="344">
        <v>95.56</v>
      </c>
      <c r="O6173" s="360">
        <v>0.90180000000000005</v>
      </c>
      <c r="P6173" s="344">
        <v>96.05</v>
      </c>
      <c r="Q6173" s="360">
        <v>0.8972</v>
      </c>
      <c r="R6173" s="344">
        <v>105.4</v>
      </c>
    </row>
    <row r="6174" spans="1:18">
      <c r="A6174" s="296">
        <v>6219527</v>
      </c>
      <c r="B6174" s="343" t="s">
        <v>6211</v>
      </c>
      <c r="C6174" s="296" t="s">
        <v>1461</v>
      </c>
      <c r="D6174" s="344">
        <v>438.52</v>
      </c>
      <c r="E6174" s="360">
        <v>0.93489999999999995</v>
      </c>
      <c r="F6174" s="344">
        <v>100.15</v>
      </c>
      <c r="G6174" s="360">
        <v>0.93779999999999997</v>
      </c>
      <c r="H6174" s="344">
        <v>101.11</v>
      </c>
      <c r="I6174" s="360">
        <v>0.92889999999999995</v>
      </c>
      <c r="J6174" s="344">
        <v>99.81</v>
      </c>
      <c r="K6174" s="360">
        <v>0.94099999999999995</v>
      </c>
      <c r="L6174" s="344">
        <v>101.55</v>
      </c>
      <c r="M6174" s="360">
        <v>0.92490000000000006</v>
      </c>
      <c r="N6174" s="344">
        <v>100.5</v>
      </c>
      <c r="O6174" s="360">
        <v>0.9345</v>
      </c>
      <c r="P6174" s="344">
        <v>100.84</v>
      </c>
      <c r="Q6174" s="360">
        <v>0.93140000000000001</v>
      </c>
      <c r="R6174" s="344">
        <v>110.75</v>
      </c>
    </row>
    <row r="6175" spans="1:18">
      <c r="A6175" s="296">
        <v>6219526</v>
      </c>
      <c r="B6175" s="343" t="s">
        <v>6212</v>
      </c>
      <c r="C6175" s="296" t="s">
        <v>105</v>
      </c>
      <c r="D6175" s="344">
        <v>59.42</v>
      </c>
      <c r="E6175" s="360">
        <v>0.89839999999999998</v>
      </c>
      <c r="F6175" s="344">
        <v>104.05</v>
      </c>
      <c r="G6175" s="360">
        <v>0.90259999999999996</v>
      </c>
      <c r="H6175" s="344">
        <v>105.62</v>
      </c>
      <c r="I6175" s="360">
        <v>0.88919999999999999</v>
      </c>
      <c r="J6175" s="344">
        <v>103.5</v>
      </c>
      <c r="K6175" s="360">
        <v>0.90739999999999998</v>
      </c>
      <c r="L6175" s="344">
        <v>106.32</v>
      </c>
      <c r="M6175" s="360">
        <v>0.88339999999999996</v>
      </c>
      <c r="N6175" s="344">
        <v>104.63</v>
      </c>
      <c r="O6175" s="360">
        <v>0.89759999999999995</v>
      </c>
      <c r="P6175" s="344">
        <v>105.18</v>
      </c>
      <c r="Q6175" s="360">
        <v>0.89290000000000003</v>
      </c>
      <c r="R6175" s="344">
        <v>115.4</v>
      </c>
    </row>
    <row r="6176" spans="1:18">
      <c r="A6176" s="296">
        <v>6219525</v>
      </c>
      <c r="B6176" s="343" t="s">
        <v>6213</v>
      </c>
      <c r="C6176" s="296" t="s">
        <v>105</v>
      </c>
      <c r="D6176" s="344">
        <v>55.26</v>
      </c>
      <c r="E6176" s="360">
        <v>0.78839999999999999</v>
      </c>
      <c r="F6176" s="344">
        <v>144.72</v>
      </c>
      <c r="G6176" s="360">
        <v>0.7964</v>
      </c>
      <c r="H6176" s="344">
        <v>149.30000000000001</v>
      </c>
      <c r="I6176" s="360">
        <v>0.77190000000000003</v>
      </c>
      <c r="J6176" s="344">
        <v>143.13</v>
      </c>
      <c r="K6176" s="360">
        <v>0.80520000000000003</v>
      </c>
      <c r="L6176" s="344">
        <v>151.32</v>
      </c>
      <c r="M6176" s="360">
        <v>0.76160000000000005</v>
      </c>
      <c r="N6176" s="344">
        <v>146.4</v>
      </c>
      <c r="O6176" s="360">
        <v>0.78720000000000001</v>
      </c>
      <c r="P6176" s="344">
        <v>148.01</v>
      </c>
      <c r="Q6176" s="360">
        <v>0.77869999999999995</v>
      </c>
      <c r="R6176" s="344">
        <v>161.97999999999999</v>
      </c>
    </row>
    <row r="6177" spans="1:18">
      <c r="A6177" s="296">
        <v>6219508</v>
      </c>
      <c r="B6177" s="343" t="s">
        <v>6214</v>
      </c>
      <c r="C6177" s="296" t="s">
        <v>105</v>
      </c>
      <c r="D6177" s="344">
        <v>394.02</v>
      </c>
      <c r="E6177" s="360">
        <v>0.93369999999999997</v>
      </c>
      <c r="F6177" s="344">
        <v>123.04</v>
      </c>
      <c r="G6177" s="360">
        <v>0.93669999999999998</v>
      </c>
      <c r="H6177" s="344">
        <v>124.25</v>
      </c>
      <c r="I6177" s="360">
        <v>0.92759999999999998</v>
      </c>
      <c r="J6177" s="344">
        <v>122.62</v>
      </c>
      <c r="K6177" s="360">
        <v>0.93989999999999996</v>
      </c>
      <c r="L6177" s="344">
        <v>124.79</v>
      </c>
      <c r="M6177" s="360">
        <v>0.92359999999999998</v>
      </c>
      <c r="N6177" s="344">
        <v>123.48</v>
      </c>
      <c r="O6177" s="360">
        <v>0.93330000000000002</v>
      </c>
      <c r="P6177" s="344">
        <v>123.91</v>
      </c>
      <c r="Q6177" s="360">
        <v>0.93010000000000004</v>
      </c>
      <c r="R6177" s="344">
        <v>136.06</v>
      </c>
    </row>
    <row r="6178" spans="1:18">
      <c r="A6178" s="296">
        <v>6219511</v>
      </c>
      <c r="B6178" s="343" t="s">
        <v>6215</v>
      </c>
      <c r="C6178" s="296" t="s">
        <v>105</v>
      </c>
      <c r="D6178" s="344">
        <v>294.86</v>
      </c>
      <c r="E6178" s="360">
        <v>0.90390000000000004</v>
      </c>
      <c r="F6178" s="344">
        <v>126.93</v>
      </c>
      <c r="G6178" s="360">
        <v>0.90800000000000003</v>
      </c>
      <c r="H6178" s="344">
        <v>128.76</v>
      </c>
      <c r="I6178" s="360">
        <v>0.89510000000000001</v>
      </c>
      <c r="J6178" s="344">
        <v>126.31</v>
      </c>
      <c r="K6178" s="360">
        <v>0.91239999999999999</v>
      </c>
      <c r="L6178" s="344">
        <v>129.55000000000001</v>
      </c>
      <c r="M6178" s="360">
        <v>0.88959999999999995</v>
      </c>
      <c r="N6178" s="344">
        <v>127.61</v>
      </c>
      <c r="O6178" s="360">
        <v>0.90310000000000001</v>
      </c>
      <c r="P6178" s="344">
        <v>128.25</v>
      </c>
      <c r="Q6178" s="360">
        <v>0.89859999999999995</v>
      </c>
      <c r="R6178" s="344">
        <v>140.72999999999999</v>
      </c>
    </row>
    <row r="6179" spans="1:18">
      <c r="A6179" s="296">
        <v>6219500</v>
      </c>
      <c r="B6179" s="343" t="s">
        <v>6216</v>
      </c>
      <c r="C6179" s="296" t="s">
        <v>222</v>
      </c>
      <c r="D6179" s="344">
        <v>148.33000000000001</v>
      </c>
      <c r="E6179" s="360">
        <v>0.8448</v>
      </c>
      <c r="F6179" s="344">
        <v>219.41</v>
      </c>
      <c r="G6179" s="360">
        <v>0.85109999999999997</v>
      </c>
      <c r="H6179" s="344">
        <v>224.48</v>
      </c>
      <c r="I6179" s="360">
        <v>0.83179999999999998</v>
      </c>
      <c r="J6179" s="344">
        <v>217.64</v>
      </c>
      <c r="K6179" s="360">
        <v>0.85799999999999998</v>
      </c>
      <c r="L6179" s="344">
        <v>226.72</v>
      </c>
      <c r="M6179" s="360">
        <v>0.8236</v>
      </c>
      <c r="N6179" s="344">
        <v>221.25</v>
      </c>
      <c r="O6179" s="360">
        <v>0.84399999999999997</v>
      </c>
      <c r="P6179" s="344">
        <v>223.04</v>
      </c>
      <c r="Q6179" s="360">
        <v>0.83720000000000006</v>
      </c>
      <c r="R6179" s="344">
        <v>244.42</v>
      </c>
    </row>
    <row r="6180" spans="1:18">
      <c r="A6180" s="296">
        <v>6219418</v>
      </c>
      <c r="B6180" s="343" t="s">
        <v>6217</v>
      </c>
      <c r="C6180" s="296" t="s">
        <v>222</v>
      </c>
      <c r="D6180" s="344">
        <v>325.5</v>
      </c>
      <c r="E6180" s="360">
        <v>0.94620000000000004</v>
      </c>
      <c r="F6180" s="344">
        <v>196.86</v>
      </c>
      <c r="G6180" s="360">
        <v>0.94850000000000001</v>
      </c>
      <c r="H6180" s="344">
        <v>198.43</v>
      </c>
      <c r="I6180" s="360">
        <v>0.94099999999999995</v>
      </c>
      <c r="J6180" s="344">
        <v>196.31</v>
      </c>
      <c r="K6180" s="360">
        <v>0.95120000000000005</v>
      </c>
      <c r="L6180" s="344">
        <v>199.13</v>
      </c>
      <c r="M6180" s="360">
        <v>0.93769999999999998</v>
      </c>
      <c r="N6180" s="344">
        <v>197.44</v>
      </c>
      <c r="O6180" s="360">
        <v>0.94579999999999997</v>
      </c>
      <c r="P6180" s="344">
        <v>197.99</v>
      </c>
      <c r="Q6180" s="360">
        <v>0.94310000000000005</v>
      </c>
      <c r="R6180" s="344">
        <v>217.48</v>
      </c>
    </row>
    <row r="6181" spans="1:18">
      <c r="A6181" s="296">
        <v>6219412</v>
      </c>
      <c r="B6181" s="343" t="s">
        <v>6218</v>
      </c>
      <c r="C6181" s="296" t="s">
        <v>222</v>
      </c>
      <c r="D6181" s="344">
        <v>227.71</v>
      </c>
      <c r="E6181" s="360">
        <v>0.92689999999999995</v>
      </c>
      <c r="F6181" s="344">
        <v>200.76</v>
      </c>
      <c r="G6181" s="360">
        <v>0.93010000000000004</v>
      </c>
      <c r="H6181" s="344">
        <v>202.94</v>
      </c>
      <c r="I6181" s="360">
        <v>0.92010000000000003</v>
      </c>
      <c r="J6181" s="344">
        <v>200.01</v>
      </c>
      <c r="K6181" s="360">
        <v>0.93359999999999999</v>
      </c>
      <c r="L6181" s="344">
        <v>203.9</v>
      </c>
      <c r="M6181" s="360">
        <v>0.91579999999999995</v>
      </c>
      <c r="N6181" s="344">
        <v>201.56</v>
      </c>
      <c r="O6181" s="360">
        <v>0.9264</v>
      </c>
      <c r="P6181" s="344">
        <v>202.33</v>
      </c>
      <c r="Q6181" s="360">
        <v>0.92290000000000005</v>
      </c>
      <c r="R6181" s="344">
        <v>222.14</v>
      </c>
    </row>
    <row r="6182" spans="1:18">
      <c r="A6182" s="296">
        <v>6219406</v>
      </c>
      <c r="B6182" s="343" t="s">
        <v>6219</v>
      </c>
      <c r="C6182" s="296" t="s">
        <v>222</v>
      </c>
      <c r="D6182" s="344">
        <v>159.44</v>
      </c>
      <c r="E6182" s="360">
        <v>0.71199999999999997</v>
      </c>
      <c r="F6182" s="344">
        <v>129.69999999999999</v>
      </c>
      <c r="G6182" s="360">
        <v>0.72</v>
      </c>
      <c r="H6182" s="344">
        <v>133.33000000000001</v>
      </c>
      <c r="I6182" s="360">
        <v>0.70040000000000002</v>
      </c>
      <c r="J6182" s="344">
        <v>127.4</v>
      </c>
      <c r="K6182" s="360">
        <v>0.73299999999999998</v>
      </c>
      <c r="L6182" s="344">
        <v>245.47</v>
      </c>
      <c r="M6182" s="360">
        <v>0</v>
      </c>
      <c r="N6182" s="344">
        <v>131.41999999999999</v>
      </c>
      <c r="O6182" s="360">
        <v>0.71060000000000001</v>
      </c>
      <c r="P6182" s="344">
        <v>133.04</v>
      </c>
      <c r="Q6182" s="360">
        <v>0.70199999999999996</v>
      </c>
      <c r="R6182" s="344">
        <v>135.11000000000001</v>
      </c>
    </row>
    <row r="6183" spans="1:18">
      <c r="A6183" s="296">
        <v>6219501</v>
      </c>
      <c r="B6183" s="343" t="s">
        <v>6220</v>
      </c>
      <c r="C6183" s="296" t="s">
        <v>222</v>
      </c>
      <c r="D6183" s="344">
        <v>160.87</v>
      </c>
      <c r="E6183" s="360">
        <v>0.72150000000000003</v>
      </c>
      <c r="F6183" s="344">
        <v>155.22999999999999</v>
      </c>
      <c r="G6183" s="360">
        <v>0.72960000000000003</v>
      </c>
      <c r="H6183" s="344">
        <v>159.43</v>
      </c>
      <c r="I6183" s="360">
        <v>0.71030000000000004</v>
      </c>
      <c r="J6183" s="344">
        <v>152.61000000000001</v>
      </c>
      <c r="K6183" s="360">
        <v>0.74209999999999998</v>
      </c>
      <c r="L6183" s="344">
        <v>295.45999999999998</v>
      </c>
      <c r="M6183" s="360">
        <v>0</v>
      </c>
      <c r="N6183" s="344">
        <v>157.25</v>
      </c>
      <c r="O6183" s="360">
        <v>0.72019999999999995</v>
      </c>
      <c r="P6183" s="344">
        <v>159.13</v>
      </c>
      <c r="Q6183" s="360">
        <v>0.7117</v>
      </c>
      <c r="R6183" s="344">
        <v>161.51</v>
      </c>
    </row>
    <row r="6184" spans="1:18">
      <c r="A6184" s="296">
        <v>6219419</v>
      </c>
      <c r="B6184" s="343" t="s">
        <v>6221</v>
      </c>
      <c r="C6184" s="296" t="s">
        <v>222</v>
      </c>
      <c r="D6184" s="344">
        <v>359.15</v>
      </c>
      <c r="E6184" s="360">
        <v>0.71719999999999995</v>
      </c>
      <c r="F6184" s="344">
        <v>171.64</v>
      </c>
      <c r="G6184" s="360">
        <v>0.72489999999999999</v>
      </c>
      <c r="H6184" s="344">
        <v>176.36</v>
      </c>
      <c r="I6184" s="360">
        <v>0.70550000000000002</v>
      </c>
      <c r="J6184" s="344">
        <v>168.62</v>
      </c>
      <c r="K6184" s="360">
        <v>0.7379</v>
      </c>
      <c r="L6184" s="344">
        <v>325.79000000000002</v>
      </c>
      <c r="M6184" s="360">
        <v>0</v>
      </c>
      <c r="N6184" s="344">
        <v>173.87</v>
      </c>
      <c r="O6184" s="360">
        <v>0.71560000000000001</v>
      </c>
      <c r="P6184" s="344">
        <v>175.95</v>
      </c>
      <c r="Q6184" s="360">
        <v>0.70709999999999995</v>
      </c>
      <c r="R6184" s="344">
        <v>178.66</v>
      </c>
    </row>
    <row r="6185" spans="1:18">
      <c r="A6185" s="296">
        <v>6219413</v>
      </c>
      <c r="B6185" s="343" t="s">
        <v>6222</v>
      </c>
      <c r="C6185" s="296" t="s">
        <v>222</v>
      </c>
      <c r="D6185" s="344">
        <v>248.81</v>
      </c>
      <c r="E6185" s="360">
        <v>0.61660000000000004</v>
      </c>
      <c r="F6185" s="344">
        <v>49.3</v>
      </c>
      <c r="G6185" s="360">
        <v>0.62350000000000005</v>
      </c>
      <c r="H6185" s="344">
        <v>52.05</v>
      </c>
      <c r="I6185" s="360">
        <v>0.6038</v>
      </c>
      <c r="J6185" s="344">
        <v>48.02</v>
      </c>
      <c r="K6185" s="360">
        <v>0.6401</v>
      </c>
      <c r="L6185" s="344">
        <v>69.88</v>
      </c>
      <c r="M6185" s="360">
        <v>0</v>
      </c>
      <c r="N6185" s="344">
        <v>50.24</v>
      </c>
      <c r="O6185" s="360">
        <v>0.6119</v>
      </c>
      <c r="P6185" s="344">
        <v>51.18</v>
      </c>
      <c r="Q6185" s="360">
        <v>0.60060000000000002</v>
      </c>
      <c r="R6185" s="344">
        <v>47.49</v>
      </c>
    </row>
    <row r="6186" spans="1:18">
      <c r="A6186" s="296">
        <v>6219407</v>
      </c>
      <c r="B6186" s="343" t="s">
        <v>6223</v>
      </c>
      <c r="C6186" s="296" t="s">
        <v>222</v>
      </c>
      <c r="D6186" s="344">
        <v>173.14</v>
      </c>
      <c r="E6186" s="360">
        <v>0.54869999999999997</v>
      </c>
      <c r="F6186" s="344">
        <v>71.069999999999993</v>
      </c>
      <c r="G6186" s="360">
        <v>0.55720000000000003</v>
      </c>
      <c r="H6186" s="344">
        <v>75.8</v>
      </c>
      <c r="I6186" s="360">
        <v>0.53420000000000001</v>
      </c>
      <c r="J6186" s="344">
        <v>69.02</v>
      </c>
      <c r="K6186" s="360">
        <v>0.57369999999999999</v>
      </c>
      <c r="L6186" s="344">
        <v>99.29</v>
      </c>
      <c r="M6186" s="360">
        <v>0</v>
      </c>
      <c r="N6186" s="344">
        <v>72.72</v>
      </c>
      <c r="O6186" s="360">
        <v>0.54459999999999997</v>
      </c>
      <c r="P6186" s="344">
        <v>74.34</v>
      </c>
      <c r="Q6186" s="360">
        <v>0.53269999999999995</v>
      </c>
      <c r="R6186" s="344">
        <v>70.22</v>
      </c>
    </row>
    <row r="6187" spans="1:18">
      <c r="A6187" s="296">
        <v>6219502</v>
      </c>
      <c r="B6187" s="343" t="s">
        <v>6224</v>
      </c>
      <c r="C6187" s="296" t="s">
        <v>222</v>
      </c>
      <c r="D6187" s="344">
        <v>174.1</v>
      </c>
      <c r="E6187" s="360">
        <v>0.49609999999999999</v>
      </c>
      <c r="F6187" s="344">
        <v>123.07</v>
      </c>
      <c r="G6187" s="360">
        <v>0.50549999999999995</v>
      </c>
      <c r="H6187" s="344">
        <v>132.29</v>
      </c>
      <c r="I6187" s="360">
        <v>0.48039999999999999</v>
      </c>
      <c r="J6187" s="344">
        <v>119.28</v>
      </c>
      <c r="K6187" s="360">
        <v>0.52149999999999996</v>
      </c>
      <c r="L6187" s="344">
        <v>169.98</v>
      </c>
      <c r="M6187" s="360">
        <v>0</v>
      </c>
      <c r="N6187" s="344">
        <v>126.34</v>
      </c>
      <c r="O6187" s="360">
        <v>0.4924</v>
      </c>
      <c r="P6187" s="344">
        <v>129.49</v>
      </c>
      <c r="Q6187" s="360">
        <v>0.48039999999999999</v>
      </c>
      <c r="R6187" s="344">
        <v>124.01</v>
      </c>
    </row>
    <row r="6188" spans="1:18">
      <c r="A6188" s="296">
        <v>6219420</v>
      </c>
      <c r="B6188" s="343" t="s">
        <v>6225</v>
      </c>
      <c r="C6188" s="296" t="s">
        <v>222</v>
      </c>
      <c r="D6188" s="344">
        <v>402.59</v>
      </c>
      <c r="E6188" s="360">
        <v>0.7117</v>
      </c>
      <c r="F6188" s="344">
        <v>86.87</v>
      </c>
      <c r="G6188" s="360">
        <v>0.71609999999999996</v>
      </c>
      <c r="H6188" s="344">
        <v>90.48</v>
      </c>
      <c r="I6188" s="360">
        <v>0.70240000000000002</v>
      </c>
      <c r="J6188" s="344">
        <v>85.03</v>
      </c>
      <c r="K6188" s="360">
        <v>0.73160000000000003</v>
      </c>
      <c r="L6188" s="344">
        <v>125.69</v>
      </c>
      <c r="M6188" s="360">
        <v>0</v>
      </c>
      <c r="N6188" s="344">
        <v>88.08</v>
      </c>
      <c r="O6188" s="360">
        <v>0.70630000000000004</v>
      </c>
      <c r="P6188" s="344">
        <v>89.26</v>
      </c>
      <c r="Q6188" s="360">
        <v>0.69699999999999995</v>
      </c>
      <c r="R6188" s="344">
        <v>80.760000000000005</v>
      </c>
    </row>
    <row r="6189" spans="1:18">
      <c r="A6189" s="296">
        <v>6219414</v>
      </c>
      <c r="B6189" s="343" t="s">
        <v>6226</v>
      </c>
      <c r="C6189" s="296" t="s">
        <v>222</v>
      </c>
      <c r="D6189" s="344">
        <v>274.36</v>
      </c>
      <c r="E6189" s="360">
        <v>0.75929999999999997</v>
      </c>
      <c r="F6189" s="344">
        <v>81.650000000000006</v>
      </c>
      <c r="G6189" s="360">
        <v>0.76190000000000002</v>
      </c>
      <c r="H6189" s="344">
        <v>84.44</v>
      </c>
      <c r="I6189" s="360">
        <v>0.75260000000000005</v>
      </c>
      <c r="J6189" s="344">
        <v>80.09</v>
      </c>
      <c r="K6189" s="360">
        <v>0.77680000000000005</v>
      </c>
      <c r="L6189" s="344">
        <v>119.29</v>
      </c>
      <c r="M6189" s="360">
        <v>0</v>
      </c>
      <c r="N6189" s="344">
        <v>82.55</v>
      </c>
      <c r="O6189" s="360">
        <v>0.75360000000000005</v>
      </c>
      <c r="P6189" s="344">
        <v>83.46</v>
      </c>
      <c r="Q6189" s="360">
        <v>0.74539999999999995</v>
      </c>
      <c r="R6189" s="344">
        <v>74.510000000000005</v>
      </c>
    </row>
    <row r="6190" spans="1:18">
      <c r="A6190" s="296">
        <v>6219408</v>
      </c>
      <c r="B6190" s="343" t="s">
        <v>6227</v>
      </c>
      <c r="C6190" s="296" t="s">
        <v>222</v>
      </c>
      <c r="D6190" s="344">
        <v>187.33</v>
      </c>
      <c r="E6190" s="360">
        <v>0.74650000000000005</v>
      </c>
      <c r="F6190" s="344">
        <v>127.35</v>
      </c>
      <c r="G6190" s="360">
        <v>0.75029999999999997</v>
      </c>
      <c r="H6190" s="344">
        <v>131.97999999999999</v>
      </c>
      <c r="I6190" s="360">
        <v>0.7379</v>
      </c>
      <c r="J6190" s="344">
        <v>124.93</v>
      </c>
      <c r="K6190" s="360">
        <v>0.76480000000000004</v>
      </c>
      <c r="L6190" s="344">
        <v>185.72</v>
      </c>
      <c r="M6190" s="360">
        <v>0</v>
      </c>
      <c r="N6190" s="344">
        <v>128.9</v>
      </c>
      <c r="O6190" s="360">
        <v>0.74129999999999996</v>
      </c>
      <c r="P6190" s="344">
        <v>130.38999999999999</v>
      </c>
      <c r="Q6190" s="360">
        <v>0.73280000000000001</v>
      </c>
      <c r="R6190" s="344">
        <v>116.91</v>
      </c>
    </row>
    <row r="6191" spans="1:18">
      <c r="A6191" s="296">
        <v>6219503</v>
      </c>
      <c r="B6191" s="343" t="s">
        <v>6228</v>
      </c>
      <c r="C6191" s="296" t="s">
        <v>222</v>
      </c>
      <c r="D6191" s="344">
        <v>201.74</v>
      </c>
      <c r="E6191" s="360">
        <v>0.80859999999999999</v>
      </c>
      <c r="F6191" s="344">
        <v>117.99</v>
      </c>
      <c r="G6191" s="360">
        <v>0.80979999999999996</v>
      </c>
      <c r="H6191" s="344">
        <v>121.17</v>
      </c>
      <c r="I6191" s="360">
        <v>0.80369999999999997</v>
      </c>
      <c r="J6191" s="344">
        <v>116.08</v>
      </c>
      <c r="K6191" s="360">
        <v>0.82310000000000005</v>
      </c>
      <c r="L6191" s="344">
        <v>174.27</v>
      </c>
      <c r="M6191" s="360">
        <v>0</v>
      </c>
      <c r="N6191" s="344">
        <v>119</v>
      </c>
      <c r="O6191" s="360">
        <v>0.80289999999999995</v>
      </c>
      <c r="P6191" s="344">
        <v>119.99</v>
      </c>
      <c r="Q6191" s="360">
        <v>0.79630000000000001</v>
      </c>
      <c r="R6191" s="344">
        <v>105.73</v>
      </c>
    </row>
    <row r="6192" spans="1:18">
      <c r="A6192" s="296">
        <v>6219421</v>
      </c>
      <c r="B6192" s="343" t="s">
        <v>6229</v>
      </c>
      <c r="C6192" s="296" t="s">
        <v>222</v>
      </c>
      <c r="D6192" s="344">
        <v>479.2</v>
      </c>
      <c r="E6192" s="360">
        <v>0.75460000000000005</v>
      </c>
      <c r="F6192" s="344">
        <v>164.16</v>
      </c>
      <c r="G6192" s="360">
        <v>0.75849999999999995</v>
      </c>
      <c r="H6192" s="344">
        <v>169.94</v>
      </c>
      <c r="I6192" s="360">
        <v>0.74560000000000004</v>
      </c>
      <c r="J6192" s="344">
        <v>161.18</v>
      </c>
      <c r="K6192" s="360">
        <v>0.77249999999999996</v>
      </c>
      <c r="L6192" s="344">
        <v>239.92</v>
      </c>
      <c r="M6192" s="360">
        <v>0</v>
      </c>
      <c r="N6192" s="344">
        <v>166.09</v>
      </c>
      <c r="O6192" s="360">
        <v>0.74970000000000003</v>
      </c>
      <c r="P6192" s="344">
        <v>167.96</v>
      </c>
      <c r="Q6192" s="360">
        <v>0.74129999999999996</v>
      </c>
      <c r="R6192" s="344">
        <v>150.34</v>
      </c>
    </row>
    <row r="6193" spans="1:18">
      <c r="A6193" s="296">
        <v>6219415</v>
      </c>
      <c r="B6193" s="343" t="s">
        <v>6230</v>
      </c>
      <c r="C6193" s="296" t="s">
        <v>222</v>
      </c>
      <c r="D6193" s="344">
        <v>320.52</v>
      </c>
      <c r="E6193" s="360">
        <v>0.82809999999999995</v>
      </c>
      <c r="F6193" s="344">
        <v>150.19999999999999</v>
      </c>
      <c r="G6193" s="360">
        <v>0.82899999999999996</v>
      </c>
      <c r="H6193" s="344">
        <v>153.80000000000001</v>
      </c>
      <c r="I6193" s="360">
        <v>0.82379999999999998</v>
      </c>
      <c r="J6193" s="344">
        <v>147.97</v>
      </c>
      <c r="K6193" s="360">
        <v>0.84150000000000003</v>
      </c>
      <c r="L6193" s="344">
        <v>222.82</v>
      </c>
      <c r="M6193" s="360">
        <v>0</v>
      </c>
      <c r="N6193" s="344">
        <v>151.33000000000001</v>
      </c>
      <c r="O6193" s="360">
        <v>0.82279999999999998</v>
      </c>
      <c r="P6193" s="344">
        <v>152.44999999999999</v>
      </c>
      <c r="Q6193" s="360">
        <v>0.81669999999999998</v>
      </c>
      <c r="R6193" s="344">
        <v>133.65</v>
      </c>
    </row>
    <row r="6194" spans="1:18">
      <c r="A6194" s="296">
        <v>6219409</v>
      </c>
      <c r="B6194" s="343" t="s">
        <v>6231</v>
      </c>
      <c r="C6194" s="296" t="s">
        <v>222</v>
      </c>
      <c r="D6194" s="344">
        <v>218.65</v>
      </c>
      <c r="E6194" s="360">
        <v>0.70579999999999998</v>
      </c>
      <c r="F6194" s="344">
        <v>287.27</v>
      </c>
      <c r="G6194" s="360">
        <v>0.71209999999999996</v>
      </c>
      <c r="H6194" s="344">
        <v>299.57</v>
      </c>
      <c r="I6194" s="360">
        <v>0.69269999999999998</v>
      </c>
      <c r="J6194" s="344">
        <v>281.67</v>
      </c>
      <c r="K6194" s="360">
        <v>0.72629999999999995</v>
      </c>
      <c r="L6194" s="344">
        <v>416.02</v>
      </c>
      <c r="M6194" s="360">
        <v>0</v>
      </c>
      <c r="N6194" s="344">
        <v>291.51</v>
      </c>
      <c r="O6194" s="360">
        <v>0.70179999999999998</v>
      </c>
      <c r="P6194" s="344">
        <v>295.66000000000003</v>
      </c>
      <c r="Q6194" s="360">
        <v>0.69189999999999996</v>
      </c>
      <c r="R6194" s="344">
        <v>268.42</v>
      </c>
    </row>
    <row r="6195" spans="1:18">
      <c r="A6195" s="296">
        <v>6219518</v>
      </c>
      <c r="B6195" s="343" t="s">
        <v>6232</v>
      </c>
      <c r="C6195" s="296" t="s">
        <v>222</v>
      </c>
      <c r="D6195" s="344">
        <v>57.55</v>
      </c>
      <c r="E6195" s="360">
        <v>0.80130000000000001</v>
      </c>
      <c r="F6195" s="344">
        <v>254.34</v>
      </c>
      <c r="G6195" s="360">
        <v>0.80430000000000001</v>
      </c>
      <c r="H6195" s="344">
        <v>261.56</v>
      </c>
      <c r="I6195" s="360">
        <v>0.79330000000000001</v>
      </c>
      <c r="J6195" s="344">
        <v>250.54</v>
      </c>
      <c r="K6195" s="360">
        <v>0.8165</v>
      </c>
      <c r="L6195" s="344">
        <v>375.74</v>
      </c>
      <c r="M6195" s="360">
        <v>0</v>
      </c>
      <c r="N6195" s="344">
        <v>256.74</v>
      </c>
      <c r="O6195" s="360">
        <v>0.79679999999999995</v>
      </c>
      <c r="P6195" s="344">
        <v>259.08</v>
      </c>
      <c r="Q6195" s="360">
        <v>0.78959999999999997</v>
      </c>
      <c r="R6195" s="344">
        <v>229.09</v>
      </c>
    </row>
    <row r="6196" spans="1:18">
      <c r="A6196" s="296">
        <v>6219504</v>
      </c>
      <c r="B6196" s="343" t="s">
        <v>6233</v>
      </c>
      <c r="C6196" s="296" t="s">
        <v>222</v>
      </c>
      <c r="D6196" s="344">
        <v>107.83</v>
      </c>
      <c r="E6196" s="360">
        <v>0.87170000000000003</v>
      </c>
      <c r="F6196" s="344">
        <v>234.68</v>
      </c>
      <c r="G6196" s="360">
        <v>0.87170000000000003</v>
      </c>
      <c r="H6196" s="344">
        <v>238.84</v>
      </c>
      <c r="I6196" s="360">
        <v>0.86880000000000002</v>
      </c>
      <c r="J6196" s="344">
        <v>231.92</v>
      </c>
      <c r="K6196" s="360">
        <v>0.8821</v>
      </c>
      <c r="L6196" s="344">
        <v>351.66</v>
      </c>
      <c r="M6196" s="360">
        <v>0</v>
      </c>
      <c r="N6196" s="344">
        <v>235.96</v>
      </c>
      <c r="O6196" s="360">
        <v>0.86699999999999999</v>
      </c>
      <c r="P6196" s="344">
        <v>237.22</v>
      </c>
      <c r="Q6196" s="360">
        <v>0.86240000000000006</v>
      </c>
      <c r="R6196" s="344">
        <v>205.6</v>
      </c>
    </row>
    <row r="6197" spans="1:18">
      <c r="A6197" s="296">
        <v>6219422</v>
      </c>
      <c r="B6197" s="343" t="s">
        <v>6234</v>
      </c>
      <c r="C6197" s="296" t="s">
        <v>222</v>
      </c>
      <c r="D6197" s="344">
        <v>240.68</v>
      </c>
      <c r="E6197" s="360">
        <v>0.80730000000000002</v>
      </c>
      <c r="F6197" s="344">
        <v>492.77</v>
      </c>
      <c r="G6197" s="360">
        <v>0.81059999999999999</v>
      </c>
      <c r="H6197" s="344">
        <v>506.37</v>
      </c>
      <c r="I6197" s="360">
        <v>0.79879999999999995</v>
      </c>
      <c r="J6197" s="344">
        <v>485.82</v>
      </c>
      <c r="K6197" s="360">
        <v>0.82220000000000004</v>
      </c>
      <c r="L6197" s="344">
        <v>729.35</v>
      </c>
      <c r="M6197" s="360">
        <v>0</v>
      </c>
      <c r="N6197" s="344">
        <v>497.34</v>
      </c>
      <c r="O6197" s="360">
        <v>0.80320000000000003</v>
      </c>
      <c r="P6197" s="344">
        <v>501.78</v>
      </c>
      <c r="Q6197" s="360">
        <v>0.79610000000000003</v>
      </c>
      <c r="R6197" s="344">
        <v>443.21</v>
      </c>
    </row>
    <row r="6198" spans="1:18">
      <c r="A6198" s="296">
        <v>6219416</v>
      </c>
      <c r="B6198" s="343" t="s">
        <v>6235</v>
      </c>
      <c r="C6198" s="296" t="s">
        <v>222</v>
      </c>
      <c r="D6198" s="344">
        <v>184.68</v>
      </c>
      <c r="E6198" s="360">
        <v>0.8569</v>
      </c>
      <c r="F6198" s="344">
        <v>465.46</v>
      </c>
      <c r="G6198" s="360">
        <v>0.85819999999999996</v>
      </c>
      <c r="H6198" s="344">
        <v>474.84</v>
      </c>
      <c r="I6198" s="360">
        <v>0.8518</v>
      </c>
      <c r="J6198" s="344">
        <v>459.98</v>
      </c>
      <c r="K6198" s="360">
        <v>0.86839999999999995</v>
      </c>
      <c r="L6198" s="344">
        <v>695.93</v>
      </c>
      <c r="M6198" s="360">
        <v>0</v>
      </c>
      <c r="N6198" s="344">
        <v>468.49</v>
      </c>
      <c r="O6198" s="360">
        <v>0.85270000000000001</v>
      </c>
      <c r="P6198" s="344">
        <v>471.42</v>
      </c>
      <c r="Q6198" s="360">
        <v>0.84740000000000004</v>
      </c>
      <c r="R6198" s="344">
        <v>410.58</v>
      </c>
    </row>
    <row r="6199" spans="1:18">
      <c r="A6199" s="296">
        <v>6219410</v>
      </c>
      <c r="B6199" s="343" t="s">
        <v>6236</v>
      </c>
      <c r="C6199" s="296" t="s">
        <v>222</v>
      </c>
      <c r="D6199" s="344">
        <v>128.75</v>
      </c>
      <c r="E6199" s="360">
        <v>0.90620000000000001</v>
      </c>
      <c r="F6199" s="344">
        <v>441.27</v>
      </c>
      <c r="G6199" s="360">
        <v>0.90529999999999999</v>
      </c>
      <c r="H6199" s="344">
        <v>446.91</v>
      </c>
      <c r="I6199" s="360">
        <v>0.90510000000000002</v>
      </c>
      <c r="J6199" s="344">
        <v>437.11</v>
      </c>
      <c r="K6199" s="360">
        <v>0.91390000000000005</v>
      </c>
      <c r="L6199" s="344">
        <v>666.34</v>
      </c>
      <c r="M6199" s="360">
        <v>0</v>
      </c>
      <c r="N6199" s="344">
        <v>442.92</v>
      </c>
      <c r="O6199" s="360">
        <v>0.90190000000000003</v>
      </c>
      <c r="P6199" s="344">
        <v>444.55</v>
      </c>
      <c r="Q6199" s="360">
        <v>0.89859999999999995</v>
      </c>
      <c r="R6199" s="344">
        <v>381.69</v>
      </c>
    </row>
    <row r="6200" spans="1:18">
      <c r="A6200" s="296">
        <v>6219505</v>
      </c>
      <c r="B6200" s="343" t="s">
        <v>6237</v>
      </c>
      <c r="C6200" s="296" t="s">
        <v>222</v>
      </c>
      <c r="D6200" s="344">
        <v>101.74</v>
      </c>
      <c r="E6200" s="360">
        <v>0.86140000000000005</v>
      </c>
      <c r="F6200" s="344">
        <v>756.93</v>
      </c>
      <c r="G6200" s="360">
        <v>0.86339999999999995</v>
      </c>
      <c r="H6200" s="344">
        <v>771.85</v>
      </c>
      <c r="I6200" s="360">
        <v>0.85529999999999995</v>
      </c>
      <c r="J6200" s="344">
        <v>748.84</v>
      </c>
      <c r="K6200" s="360">
        <v>0.87270000000000003</v>
      </c>
      <c r="L6200" s="344">
        <v>1133.8599999999999</v>
      </c>
      <c r="M6200" s="360">
        <v>0</v>
      </c>
      <c r="N6200" s="344">
        <v>761.84</v>
      </c>
      <c r="O6200" s="360">
        <v>0.85780000000000001</v>
      </c>
      <c r="P6200" s="344">
        <v>766.62</v>
      </c>
      <c r="Q6200" s="360">
        <v>0.85250000000000004</v>
      </c>
      <c r="R6200" s="344">
        <v>667.34</v>
      </c>
    </row>
    <row r="6201" spans="1:18">
      <c r="A6201" s="296">
        <v>6219423</v>
      </c>
      <c r="B6201" s="343" t="s">
        <v>6238</v>
      </c>
      <c r="C6201" s="296" t="s">
        <v>222</v>
      </c>
      <c r="D6201" s="344">
        <v>239.05</v>
      </c>
      <c r="E6201" s="360">
        <v>0.88800000000000001</v>
      </c>
      <c r="F6201" s="344">
        <v>735.25</v>
      </c>
      <c r="G6201" s="360">
        <v>0.88880000000000003</v>
      </c>
      <c r="H6201" s="344">
        <v>746.8</v>
      </c>
      <c r="I6201" s="360">
        <v>0.88390000000000002</v>
      </c>
      <c r="J6201" s="344">
        <v>728.32</v>
      </c>
      <c r="K6201" s="360">
        <v>0.89729999999999999</v>
      </c>
      <c r="L6201" s="344">
        <v>1107.32</v>
      </c>
      <c r="M6201" s="360">
        <v>0</v>
      </c>
      <c r="N6201" s="344">
        <v>738.92</v>
      </c>
      <c r="O6201" s="360">
        <v>0.88439999999999996</v>
      </c>
      <c r="P6201" s="344">
        <v>742.52</v>
      </c>
      <c r="Q6201" s="360">
        <v>0.88009999999999999</v>
      </c>
      <c r="R6201" s="344">
        <v>641.41999999999996</v>
      </c>
    </row>
    <row r="6202" spans="1:18">
      <c r="A6202" s="296">
        <v>6219417</v>
      </c>
      <c r="B6202" s="343" t="s">
        <v>6239</v>
      </c>
      <c r="C6202" s="296" t="s">
        <v>222</v>
      </c>
      <c r="D6202" s="344">
        <v>181.06</v>
      </c>
      <c r="E6202" s="360">
        <v>0.93759999999999999</v>
      </c>
      <c r="F6202" s="344">
        <v>698.18</v>
      </c>
      <c r="G6202" s="360">
        <v>0.93600000000000005</v>
      </c>
      <c r="H6202" s="344">
        <v>704</v>
      </c>
      <c r="I6202" s="360">
        <v>0.93769999999999998</v>
      </c>
      <c r="J6202" s="344">
        <v>693.26</v>
      </c>
      <c r="K6202" s="360">
        <v>0.94269999999999998</v>
      </c>
      <c r="L6202" s="344">
        <v>1061.97</v>
      </c>
      <c r="M6202" s="360">
        <v>0</v>
      </c>
      <c r="N6202" s="344">
        <v>699.76</v>
      </c>
      <c r="O6202" s="360">
        <v>0.93389999999999995</v>
      </c>
      <c r="P6202" s="344">
        <v>701.33</v>
      </c>
      <c r="Q6202" s="360">
        <v>0.93179999999999996</v>
      </c>
      <c r="R6202" s="344">
        <v>597.15</v>
      </c>
    </row>
    <row r="6203" spans="1:18">
      <c r="A6203" s="296">
        <v>6219411</v>
      </c>
      <c r="B6203" s="343" t="s">
        <v>6240</v>
      </c>
      <c r="C6203" s="296" t="s">
        <v>222</v>
      </c>
      <c r="D6203" s="344">
        <v>123.18</v>
      </c>
      <c r="E6203" s="360">
        <v>0</v>
      </c>
      <c r="F6203" s="344">
        <v>432.81</v>
      </c>
      <c r="G6203" s="360">
        <v>0.80230000000000001</v>
      </c>
      <c r="H6203" s="344">
        <v>440.82</v>
      </c>
      <c r="I6203" s="360">
        <v>0.78769999999999996</v>
      </c>
      <c r="J6203" s="344">
        <v>427.47</v>
      </c>
      <c r="K6203" s="360">
        <v>0.81230000000000002</v>
      </c>
      <c r="L6203" s="344">
        <v>387.26</v>
      </c>
      <c r="M6203" s="360">
        <v>0</v>
      </c>
      <c r="N6203" s="344">
        <v>436.85</v>
      </c>
      <c r="O6203" s="360">
        <v>0.79479999999999995</v>
      </c>
      <c r="P6203" s="344">
        <v>440.54</v>
      </c>
      <c r="Q6203" s="360">
        <v>0.78820000000000001</v>
      </c>
      <c r="R6203" s="344">
        <v>445.62</v>
      </c>
    </row>
    <row r="6204" spans="1:18">
      <c r="A6204" s="296">
        <v>6219520</v>
      </c>
      <c r="B6204" s="343" t="s">
        <v>6241</v>
      </c>
      <c r="C6204" s="296" t="s">
        <v>1461</v>
      </c>
      <c r="D6204" s="344">
        <v>60.24</v>
      </c>
      <c r="E6204" s="360">
        <v>0</v>
      </c>
      <c r="F6204" s="344">
        <v>444.44</v>
      </c>
      <c r="G6204" s="360">
        <v>0.78129999999999999</v>
      </c>
      <c r="H6204" s="344">
        <v>453.6</v>
      </c>
      <c r="I6204" s="360">
        <v>0.76549999999999996</v>
      </c>
      <c r="J6204" s="344">
        <v>438.31</v>
      </c>
      <c r="K6204" s="360">
        <v>0.79220000000000002</v>
      </c>
      <c r="L6204" s="344">
        <v>400.19</v>
      </c>
      <c r="M6204" s="360">
        <v>0</v>
      </c>
      <c r="N6204" s="344">
        <v>449.01</v>
      </c>
      <c r="O6204" s="360">
        <v>0.77329999999999999</v>
      </c>
      <c r="P6204" s="344">
        <v>453.21</v>
      </c>
      <c r="Q6204" s="360">
        <v>0.76619999999999999</v>
      </c>
      <c r="R6204" s="344">
        <v>458.95</v>
      </c>
    </row>
    <row r="6205" spans="1:18">
      <c r="A6205" s="296">
        <v>6219433</v>
      </c>
      <c r="B6205" s="343" t="s">
        <v>6242</v>
      </c>
      <c r="C6205" s="296" t="s">
        <v>105</v>
      </c>
      <c r="D6205" s="344">
        <v>120.9</v>
      </c>
      <c r="E6205" s="360">
        <v>0</v>
      </c>
      <c r="F6205" s="344">
        <v>28.13</v>
      </c>
      <c r="G6205" s="360">
        <v>0.374</v>
      </c>
      <c r="H6205" s="344">
        <v>29.79</v>
      </c>
      <c r="I6205" s="360">
        <v>0.35310000000000002</v>
      </c>
      <c r="J6205" s="344">
        <v>27.03</v>
      </c>
      <c r="K6205" s="360">
        <v>0.38919999999999999</v>
      </c>
      <c r="L6205" s="344">
        <v>28.43</v>
      </c>
      <c r="M6205" s="360">
        <v>0</v>
      </c>
      <c r="N6205" s="344">
        <v>28.96</v>
      </c>
      <c r="O6205" s="360">
        <v>0.36330000000000001</v>
      </c>
      <c r="P6205" s="344">
        <v>29.73</v>
      </c>
      <c r="Q6205" s="360">
        <v>0.35389999999999999</v>
      </c>
      <c r="R6205" s="344">
        <v>30.78</v>
      </c>
    </row>
    <row r="6206" spans="1:18">
      <c r="A6206" s="296">
        <v>6205801</v>
      </c>
      <c r="B6206" s="343" t="s">
        <v>6243</v>
      </c>
      <c r="C6206" s="296" t="s">
        <v>105</v>
      </c>
      <c r="D6206" s="344">
        <v>81.569999999999993</v>
      </c>
      <c r="E6206" s="360">
        <v>0</v>
      </c>
      <c r="F6206" s="344">
        <v>45.06</v>
      </c>
      <c r="G6206" s="360">
        <v>0.33239999999999997</v>
      </c>
      <c r="H6206" s="344">
        <v>47.94</v>
      </c>
      <c r="I6206" s="360">
        <v>0.3125</v>
      </c>
      <c r="J6206" s="344">
        <v>43.16</v>
      </c>
      <c r="K6206" s="360">
        <v>0.34710000000000002</v>
      </c>
      <c r="L6206" s="344">
        <v>46.04</v>
      </c>
      <c r="M6206" s="360">
        <v>0</v>
      </c>
      <c r="N6206" s="344">
        <v>46.48</v>
      </c>
      <c r="O6206" s="360">
        <v>0.32229999999999998</v>
      </c>
      <c r="P6206" s="344">
        <v>47.77</v>
      </c>
      <c r="Q6206" s="360">
        <v>0.31359999999999999</v>
      </c>
      <c r="R6206" s="344">
        <v>49.54</v>
      </c>
    </row>
    <row r="6207" spans="1:18">
      <c r="A6207" s="296">
        <v>6219524</v>
      </c>
      <c r="B6207" s="343" t="s">
        <v>6244</v>
      </c>
      <c r="C6207" s="296" t="s">
        <v>26</v>
      </c>
      <c r="D6207" s="344">
        <v>12.11</v>
      </c>
      <c r="E6207" s="360">
        <v>0</v>
      </c>
      <c r="F6207" s="344">
        <v>72.95</v>
      </c>
      <c r="G6207" s="360">
        <v>0.33050000000000002</v>
      </c>
      <c r="H6207" s="344">
        <v>77.650000000000006</v>
      </c>
      <c r="I6207" s="360">
        <v>0.3105</v>
      </c>
      <c r="J6207" s="344">
        <v>69.81</v>
      </c>
      <c r="K6207" s="360">
        <v>0.34539999999999998</v>
      </c>
      <c r="L6207" s="344">
        <v>74.56</v>
      </c>
      <c r="M6207" s="360">
        <v>0</v>
      </c>
      <c r="N6207" s="344">
        <v>75.239999999999995</v>
      </c>
      <c r="O6207" s="360">
        <v>0.32040000000000002</v>
      </c>
      <c r="P6207" s="344">
        <v>77.319999999999993</v>
      </c>
      <c r="Q6207" s="360">
        <v>0.31180000000000002</v>
      </c>
      <c r="R6207" s="344">
        <v>80.180000000000007</v>
      </c>
    </row>
    <row r="6208" spans="1:18">
      <c r="A6208" s="296">
        <v>6416036</v>
      </c>
      <c r="B6208" s="343" t="s">
        <v>6245</v>
      </c>
      <c r="C6208" s="296" t="s">
        <v>222</v>
      </c>
      <c r="D6208" s="344">
        <v>137.91999999999999</v>
      </c>
      <c r="E6208" s="360">
        <v>0</v>
      </c>
      <c r="F6208" s="344">
        <v>73.7</v>
      </c>
      <c r="G6208" s="360">
        <v>0.3271</v>
      </c>
      <c r="H6208" s="344">
        <v>78.48</v>
      </c>
      <c r="I6208" s="360">
        <v>0.30719999999999997</v>
      </c>
      <c r="J6208" s="344">
        <v>70.52</v>
      </c>
      <c r="K6208" s="360">
        <v>0.34189999999999998</v>
      </c>
      <c r="L6208" s="344">
        <v>75.39</v>
      </c>
      <c r="M6208" s="360">
        <v>0</v>
      </c>
      <c r="N6208" s="344">
        <v>76.03</v>
      </c>
      <c r="O6208" s="360">
        <v>0.31709999999999999</v>
      </c>
      <c r="P6208" s="344">
        <v>78.14</v>
      </c>
      <c r="Q6208" s="360">
        <v>0.3085</v>
      </c>
      <c r="R6208" s="344">
        <v>81.05</v>
      </c>
    </row>
    <row r="6209" spans="1:18">
      <c r="A6209" s="296">
        <v>6416038</v>
      </c>
      <c r="B6209" s="343" t="s">
        <v>6246</v>
      </c>
      <c r="C6209" s="296" t="s">
        <v>222</v>
      </c>
      <c r="D6209" s="344">
        <v>70.63</v>
      </c>
      <c r="E6209" s="360">
        <v>0</v>
      </c>
      <c r="F6209" s="344">
        <v>54.68</v>
      </c>
      <c r="G6209" s="360">
        <v>0.44090000000000001</v>
      </c>
      <c r="H6209" s="344">
        <v>57.57</v>
      </c>
      <c r="I6209" s="360">
        <v>0.41880000000000001</v>
      </c>
      <c r="J6209" s="344">
        <v>52.76</v>
      </c>
      <c r="K6209" s="360">
        <v>0.45700000000000002</v>
      </c>
      <c r="L6209" s="344">
        <v>54.26</v>
      </c>
      <c r="M6209" s="360">
        <v>0</v>
      </c>
      <c r="N6209" s="344">
        <v>56.13</v>
      </c>
      <c r="O6209" s="360">
        <v>0.42949999999999999</v>
      </c>
      <c r="P6209" s="344">
        <v>57.44</v>
      </c>
      <c r="Q6209" s="360">
        <v>0.41970000000000002</v>
      </c>
      <c r="R6209" s="344">
        <v>59.24</v>
      </c>
    </row>
    <row r="6210" spans="1:18">
      <c r="A6210" s="296">
        <v>6416037</v>
      </c>
      <c r="B6210" s="343" t="s">
        <v>6247</v>
      </c>
      <c r="C6210" s="296" t="s">
        <v>222</v>
      </c>
      <c r="D6210" s="344">
        <v>150.11000000000001</v>
      </c>
      <c r="E6210" s="360">
        <v>0</v>
      </c>
      <c r="F6210" s="344">
        <v>90.91</v>
      </c>
      <c r="G6210" s="360">
        <v>0.40589999999999998</v>
      </c>
      <c r="H6210" s="344">
        <v>96.09</v>
      </c>
      <c r="I6210" s="360">
        <v>0.38400000000000001</v>
      </c>
      <c r="J6210" s="344">
        <v>87.44</v>
      </c>
      <c r="K6210" s="360">
        <v>0.42199999999999999</v>
      </c>
      <c r="L6210" s="344">
        <v>91.07</v>
      </c>
      <c r="M6210" s="360">
        <v>0</v>
      </c>
      <c r="N6210" s="344">
        <v>93.44</v>
      </c>
      <c r="O6210" s="360">
        <v>0.39489999999999997</v>
      </c>
      <c r="P6210" s="344">
        <v>95.75</v>
      </c>
      <c r="Q6210" s="360">
        <v>0.38540000000000002</v>
      </c>
      <c r="R6210" s="344">
        <v>98.92</v>
      </c>
    </row>
    <row r="6211" spans="1:18">
      <c r="A6211" s="296">
        <v>6416035</v>
      </c>
      <c r="B6211" s="343" t="s">
        <v>6248</v>
      </c>
      <c r="C6211" s="296" t="s">
        <v>222</v>
      </c>
      <c r="D6211" s="344">
        <v>79.73</v>
      </c>
      <c r="E6211" s="360">
        <v>0</v>
      </c>
      <c r="F6211" s="344">
        <v>69.28</v>
      </c>
      <c r="G6211" s="360">
        <v>0.53259999999999996</v>
      </c>
      <c r="H6211" s="344">
        <v>72.319999999999993</v>
      </c>
      <c r="I6211" s="360">
        <v>0.51019999999999999</v>
      </c>
      <c r="J6211" s="344">
        <v>67.25</v>
      </c>
      <c r="K6211" s="360">
        <v>0.54869999999999997</v>
      </c>
      <c r="L6211" s="344">
        <v>67.02</v>
      </c>
      <c r="M6211" s="360">
        <v>0</v>
      </c>
      <c r="N6211" s="344">
        <v>70.819999999999993</v>
      </c>
      <c r="O6211" s="360">
        <v>0.52100000000000002</v>
      </c>
      <c r="P6211" s="344">
        <v>72.2</v>
      </c>
      <c r="Q6211" s="360">
        <v>0.5111</v>
      </c>
      <c r="R6211" s="344">
        <v>74.12</v>
      </c>
    </row>
    <row r="6212" spans="1:18">
      <c r="A6212" s="296">
        <v>6416076</v>
      </c>
      <c r="B6212" s="343" t="s">
        <v>6249</v>
      </c>
      <c r="C6212" s="296" t="s">
        <v>4394</v>
      </c>
      <c r="D6212" s="344">
        <v>164.11</v>
      </c>
      <c r="E6212" s="360">
        <v>0</v>
      </c>
      <c r="F6212" s="344">
        <v>105.77</v>
      </c>
      <c r="G6212" s="360">
        <v>0.442</v>
      </c>
      <c r="H6212" s="344">
        <v>111.41</v>
      </c>
      <c r="I6212" s="360">
        <v>0.41959999999999997</v>
      </c>
      <c r="J6212" s="344">
        <v>101.99</v>
      </c>
      <c r="K6212" s="360">
        <v>0.45839999999999997</v>
      </c>
      <c r="L6212" s="344">
        <v>104.9</v>
      </c>
      <c r="M6212" s="360">
        <v>0</v>
      </c>
      <c r="N6212" s="344">
        <v>108.53</v>
      </c>
      <c r="O6212" s="360">
        <v>0.43080000000000002</v>
      </c>
      <c r="P6212" s="344">
        <v>111.06</v>
      </c>
      <c r="Q6212" s="360">
        <v>0.4209</v>
      </c>
      <c r="R6212" s="344">
        <v>114.54</v>
      </c>
    </row>
    <row r="6213" spans="1:18">
      <c r="A6213" s="296">
        <v>6416075</v>
      </c>
      <c r="B6213" s="343" t="s">
        <v>6250</v>
      </c>
      <c r="C6213" s="296" t="s">
        <v>4394</v>
      </c>
      <c r="D6213" s="344">
        <v>97.69</v>
      </c>
      <c r="E6213" s="360">
        <v>0</v>
      </c>
      <c r="F6213" s="344">
        <v>81.23</v>
      </c>
      <c r="G6213" s="360">
        <v>0.57550000000000001</v>
      </c>
      <c r="H6213" s="344">
        <v>84.43</v>
      </c>
      <c r="I6213" s="360">
        <v>0.55369999999999997</v>
      </c>
      <c r="J6213" s="344">
        <v>79.08</v>
      </c>
      <c r="K6213" s="360">
        <v>0.59119999999999995</v>
      </c>
      <c r="L6213" s="344">
        <v>77.63</v>
      </c>
      <c r="M6213" s="360">
        <v>0</v>
      </c>
      <c r="N6213" s="344">
        <v>82.87</v>
      </c>
      <c r="O6213" s="360">
        <v>0.56410000000000005</v>
      </c>
      <c r="P6213" s="344">
        <v>84.34</v>
      </c>
      <c r="Q6213" s="360">
        <v>0.55430000000000001</v>
      </c>
      <c r="R6213" s="344">
        <v>86.4</v>
      </c>
    </row>
    <row r="6214" spans="1:18">
      <c r="A6214" s="296">
        <v>6416226</v>
      </c>
      <c r="B6214" s="343" t="s">
        <v>6251</v>
      </c>
      <c r="C6214" s="296" t="s">
        <v>4394</v>
      </c>
      <c r="D6214" s="344">
        <v>155.41999999999999</v>
      </c>
      <c r="E6214" s="360">
        <v>0</v>
      </c>
      <c r="F6214" s="344">
        <v>139.41</v>
      </c>
      <c r="G6214" s="360">
        <v>0.53120000000000001</v>
      </c>
      <c r="H6214" s="344">
        <v>145.63</v>
      </c>
      <c r="I6214" s="360">
        <v>0.50849999999999995</v>
      </c>
      <c r="J6214" s="344">
        <v>135.24</v>
      </c>
      <c r="K6214" s="360">
        <v>0.54759999999999998</v>
      </c>
      <c r="L6214" s="344">
        <v>134.91</v>
      </c>
      <c r="M6214" s="360">
        <v>0</v>
      </c>
      <c r="N6214" s="344">
        <v>142.47</v>
      </c>
      <c r="O6214" s="360">
        <v>0.51980000000000004</v>
      </c>
      <c r="P6214" s="344">
        <v>145.28</v>
      </c>
      <c r="Q6214" s="360">
        <v>0.50980000000000003</v>
      </c>
      <c r="R6214" s="344">
        <v>149.13999999999999</v>
      </c>
    </row>
    <row r="6215" spans="1:18">
      <c r="A6215" s="296">
        <v>6416225</v>
      </c>
      <c r="B6215" s="343" t="s">
        <v>6252</v>
      </c>
      <c r="C6215" s="296" t="s">
        <v>4394</v>
      </c>
      <c r="D6215" s="344">
        <v>87.55</v>
      </c>
      <c r="E6215" s="360">
        <v>0</v>
      </c>
      <c r="F6215" s="344">
        <v>111.16</v>
      </c>
      <c r="G6215" s="360">
        <v>0.66620000000000001</v>
      </c>
      <c r="H6215" s="344">
        <v>114.57</v>
      </c>
      <c r="I6215" s="360">
        <v>0.64639999999999997</v>
      </c>
      <c r="J6215" s="344">
        <v>108.87</v>
      </c>
      <c r="K6215" s="360">
        <v>0.68030000000000002</v>
      </c>
      <c r="L6215" s="344">
        <v>103.52</v>
      </c>
      <c r="M6215" s="360">
        <v>0</v>
      </c>
      <c r="N6215" s="344">
        <v>112.92</v>
      </c>
      <c r="O6215" s="360">
        <v>0.65590000000000004</v>
      </c>
      <c r="P6215" s="344">
        <v>114.52</v>
      </c>
      <c r="Q6215" s="360">
        <v>0.64670000000000005</v>
      </c>
      <c r="R6215" s="344">
        <v>116.74</v>
      </c>
    </row>
    <row r="6216" spans="1:18">
      <c r="A6216" s="296">
        <v>6416084</v>
      </c>
      <c r="B6216" s="343" t="s">
        <v>6253</v>
      </c>
      <c r="C6216" s="296" t="s">
        <v>4394</v>
      </c>
      <c r="D6216" s="344">
        <v>158.04</v>
      </c>
      <c r="E6216" s="360">
        <v>0</v>
      </c>
      <c r="F6216" s="344">
        <v>215.4</v>
      </c>
      <c r="G6216" s="360">
        <v>0.65280000000000005</v>
      </c>
      <c r="H6216" s="344">
        <v>222.48</v>
      </c>
      <c r="I6216" s="360">
        <v>0.6321</v>
      </c>
      <c r="J6216" s="344">
        <v>210.64</v>
      </c>
      <c r="K6216" s="360">
        <v>0.66759999999999997</v>
      </c>
      <c r="L6216" s="344">
        <v>201.4</v>
      </c>
      <c r="M6216" s="360">
        <v>0</v>
      </c>
      <c r="N6216" s="344">
        <v>218.89</v>
      </c>
      <c r="O6216" s="360">
        <v>0.64239999999999997</v>
      </c>
      <c r="P6216" s="344">
        <v>222.12</v>
      </c>
      <c r="Q6216" s="360">
        <v>0.6331</v>
      </c>
      <c r="R6216" s="344">
        <v>226.52</v>
      </c>
    </row>
    <row r="6217" spans="1:18">
      <c r="A6217" s="296">
        <v>6416083</v>
      </c>
      <c r="B6217" s="343" t="s">
        <v>6254</v>
      </c>
      <c r="C6217" s="296" t="s">
        <v>4394</v>
      </c>
      <c r="D6217" s="344">
        <v>88.25</v>
      </c>
      <c r="E6217" s="360">
        <v>0</v>
      </c>
      <c r="F6217" s="344">
        <v>181.57</v>
      </c>
      <c r="G6217" s="360">
        <v>0.77449999999999997</v>
      </c>
      <c r="H6217" s="344">
        <v>185.3</v>
      </c>
      <c r="I6217" s="360">
        <v>0.75890000000000002</v>
      </c>
      <c r="J6217" s="344">
        <v>179.06</v>
      </c>
      <c r="K6217" s="360">
        <v>0.7853</v>
      </c>
      <c r="L6217" s="344">
        <v>163.81</v>
      </c>
      <c r="M6217" s="360">
        <v>0</v>
      </c>
      <c r="N6217" s="344">
        <v>183.51</v>
      </c>
      <c r="O6217" s="360">
        <v>0.76629999999999998</v>
      </c>
      <c r="P6217" s="344">
        <v>185.29</v>
      </c>
      <c r="Q6217" s="360">
        <v>0.75890000000000002</v>
      </c>
      <c r="R6217" s="344">
        <v>187.74</v>
      </c>
    </row>
    <row r="6218" spans="1:18">
      <c r="A6218" s="296">
        <v>6416234</v>
      </c>
      <c r="B6218" s="343" t="s">
        <v>6255</v>
      </c>
      <c r="C6218" s="296" t="s">
        <v>4394</v>
      </c>
      <c r="D6218" s="344">
        <v>162.87</v>
      </c>
      <c r="E6218" s="360">
        <v>0</v>
      </c>
      <c r="F6218" s="344">
        <v>272.57</v>
      </c>
      <c r="G6218" s="360">
        <v>0.69099999999999995</v>
      </c>
      <c r="H6218" s="344">
        <v>280.55</v>
      </c>
      <c r="I6218" s="360">
        <v>0.67130000000000001</v>
      </c>
      <c r="J6218" s="344">
        <v>267.23</v>
      </c>
      <c r="K6218" s="360">
        <v>0.70479999999999998</v>
      </c>
      <c r="L6218" s="344">
        <v>252.06</v>
      </c>
      <c r="M6218" s="360">
        <v>0</v>
      </c>
      <c r="N6218" s="344">
        <v>276.52</v>
      </c>
      <c r="O6218" s="360">
        <v>0.68110000000000004</v>
      </c>
      <c r="P6218" s="344">
        <v>280.14999999999998</v>
      </c>
      <c r="Q6218" s="360">
        <v>0.67230000000000001</v>
      </c>
      <c r="R6218" s="344">
        <v>285.12</v>
      </c>
    </row>
    <row r="6219" spans="1:18">
      <c r="A6219" s="296">
        <v>6416233</v>
      </c>
      <c r="B6219" s="343" t="s">
        <v>6256</v>
      </c>
      <c r="C6219" s="296" t="s">
        <v>4394</v>
      </c>
      <c r="D6219" s="344">
        <v>94.32</v>
      </c>
      <c r="E6219" s="360">
        <v>0</v>
      </c>
      <c r="F6219" s="344">
        <v>233.13</v>
      </c>
      <c r="G6219" s="360">
        <v>0.80789999999999995</v>
      </c>
      <c r="H6219" s="344">
        <v>237.19</v>
      </c>
      <c r="I6219" s="360">
        <v>0.79400000000000004</v>
      </c>
      <c r="J6219" s="344">
        <v>230.41</v>
      </c>
      <c r="K6219" s="360">
        <v>0.81740000000000002</v>
      </c>
      <c r="L6219" s="344">
        <v>208.23</v>
      </c>
      <c r="M6219" s="360">
        <v>0</v>
      </c>
      <c r="N6219" s="344">
        <v>235.27</v>
      </c>
      <c r="O6219" s="360">
        <v>0.80049999999999999</v>
      </c>
      <c r="P6219" s="344">
        <v>237.2</v>
      </c>
      <c r="Q6219" s="360">
        <v>0.79400000000000004</v>
      </c>
      <c r="R6219" s="344">
        <v>239.9</v>
      </c>
    </row>
    <row r="6220" spans="1:18">
      <c r="A6220" s="296">
        <v>6416236</v>
      </c>
      <c r="B6220" s="343" t="s">
        <v>6257</v>
      </c>
      <c r="C6220" s="296" t="s">
        <v>4394</v>
      </c>
      <c r="D6220" s="344">
        <v>166</v>
      </c>
      <c r="E6220" s="360">
        <v>0</v>
      </c>
      <c r="F6220" s="344">
        <v>139.56</v>
      </c>
      <c r="G6220" s="360">
        <v>0.53069999999999995</v>
      </c>
      <c r="H6220" s="344">
        <v>145.80000000000001</v>
      </c>
      <c r="I6220" s="360">
        <v>0.50800000000000001</v>
      </c>
      <c r="J6220" s="344">
        <v>135.38999999999999</v>
      </c>
      <c r="K6220" s="360">
        <v>0.54700000000000004</v>
      </c>
      <c r="L6220" s="344">
        <v>135.09</v>
      </c>
      <c r="M6220" s="360">
        <v>0</v>
      </c>
      <c r="N6220" s="344">
        <v>142.63999999999999</v>
      </c>
      <c r="O6220" s="360">
        <v>0.51919999999999999</v>
      </c>
      <c r="P6220" s="344">
        <v>145.44</v>
      </c>
      <c r="Q6220" s="360">
        <v>0.50919999999999999</v>
      </c>
      <c r="R6220" s="344">
        <v>149.31</v>
      </c>
    </row>
    <row r="6221" spans="1:18">
      <c r="A6221" s="296">
        <v>6416235</v>
      </c>
      <c r="B6221" s="343" t="s">
        <v>6258</v>
      </c>
      <c r="C6221" s="296" t="s">
        <v>4394</v>
      </c>
      <c r="D6221" s="344">
        <v>98.33</v>
      </c>
      <c r="E6221" s="360">
        <v>0</v>
      </c>
      <c r="F6221" s="344">
        <v>211.98</v>
      </c>
      <c r="G6221" s="360">
        <v>0.66339999999999999</v>
      </c>
      <c r="H6221" s="344">
        <v>218.73</v>
      </c>
      <c r="I6221" s="360">
        <v>0.64290000000000003</v>
      </c>
      <c r="J6221" s="344">
        <v>207.45</v>
      </c>
      <c r="K6221" s="360">
        <v>0.67789999999999995</v>
      </c>
      <c r="L6221" s="344">
        <v>197.61</v>
      </c>
      <c r="M6221" s="360">
        <v>0</v>
      </c>
      <c r="N6221" s="344">
        <v>215.33</v>
      </c>
      <c r="O6221" s="360">
        <v>0.65300000000000002</v>
      </c>
      <c r="P6221" s="344">
        <v>218.4</v>
      </c>
      <c r="Q6221" s="360">
        <v>0.64390000000000003</v>
      </c>
      <c r="R6221" s="344">
        <v>222.61</v>
      </c>
    </row>
    <row r="6222" spans="1:18">
      <c r="A6222" s="296">
        <v>6416040</v>
      </c>
      <c r="B6222" s="343" t="s">
        <v>6259</v>
      </c>
      <c r="C6222" s="296" t="s">
        <v>222</v>
      </c>
      <c r="D6222" s="344">
        <v>235.49</v>
      </c>
      <c r="E6222" s="360">
        <v>0</v>
      </c>
      <c r="F6222" s="344">
        <v>265.54000000000002</v>
      </c>
      <c r="G6222" s="360">
        <v>0.70930000000000004</v>
      </c>
      <c r="H6222" s="344">
        <v>272.82</v>
      </c>
      <c r="I6222" s="360">
        <v>0.69030000000000002</v>
      </c>
      <c r="J6222" s="344">
        <v>260.67</v>
      </c>
      <c r="K6222" s="360">
        <v>0.72250000000000003</v>
      </c>
      <c r="L6222" s="344">
        <v>244.26</v>
      </c>
      <c r="M6222" s="360">
        <v>0</v>
      </c>
      <c r="N6222" s="344">
        <v>269.18</v>
      </c>
      <c r="O6222" s="360">
        <v>0.69969999999999999</v>
      </c>
      <c r="P6222" s="344">
        <v>272.5</v>
      </c>
      <c r="Q6222" s="360">
        <v>0.69120000000000004</v>
      </c>
      <c r="R6222" s="344">
        <v>277.07</v>
      </c>
    </row>
    <row r="6223" spans="1:18">
      <c r="A6223" s="296">
        <v>6416039</v>
      </c>
      <c r="B6223" s="343" t="s">
        <v>6260</v>
      </c>
      <c r="C6223" s="296" t="s">
        <v>222</v>
      </c>
      <c r="D6223" s="344">
        <v>98.06</v>
      </c>
      <c r="E6223" s="360">
        <v>0</v>
      </c>
      <c r="F6223" s="344">
        <v>452.16</v>
      </c>
      <c r="G6223" s="360">
        <v>0.90490000000000004</v>
      </c>
      <c r="H6223" s="344">
        <v>456.1</v>
      </c>
      <c r="I6223" s="360">
        <v>0.89700000000000002</v>
      </c>
      <c r="J6223" s="344">
        <v>449.53</v>
      </c>
      <c r="K6223" s="360">
        <v>0.91020000000000001</v>
      </c>
      <c r="L6223" s="344">
        <v>392.09</v>
      </c>
      <c r="M6223" s="360">
        <v>0</v>
      </c>
      <c r="N6223" s="344">
        <v>454.2</v>
      </c>
      <c r="O6223" s="360">
        <v>0.90080000000000005</v>
      </c>
      <c r="P6223" s="344">
        <v>456.07</v>
      </c>
      <c r="Q6223" s="360">
        <v>0.89710000000000001</v>
      </c>
      <c r="R6223" s="344">
        <v>458.64</v>
      </c>
    </row>
    <row r="6224" spans="1:18">
      <c r="A6224" s="296">
        <v>6416042</v>
      </c>
      <c r="B6224" s="343" t="s">
        <v>6261</v>
      </c>
      <c r="C6224" s="296" t="s">
        <v>222</v>
      </c>
      <c r="D6224" s="344">
        <v>280.17</v>
      </c>
      <c r="E6224" s="360">
        <v>0</v>
      </c>
      <c r="F6224" s="344">
        <v>457.98</v>
      </c>
      <c r="G6224" s="360">
        <v>0.89339999999999997</v>
      </c>
      <c r="H6224" s="344">
        <v>462.49</v>
      </c>
      <c r="I6224" s="360">
        <v>0.88460000000000005</v>
      </c>
      <c r="J6224" s="344">
        <v>454.95</v>
      </c>
      <c r="K6224" s="360">
        <v>0.89929999999999999</v>
      </c>
      <c r="L6224" s="344">
        <v>398.55</v>
      </c>
      <c r="M6224" s="360">
        <v>0</v>
      </c>
      <c r="N6224" s="344">
        <v>460.28</v>
      </c>
      <c r="O6224" s="360">
        <v>0.88890000000000002</v>
      </c>
      <c r="P6224" s="344">
        <v>462.39</v>
      </c>
      <c r="Q6224" s="360">
        <v>0.88480000000000003</v>
      </c>
      <c r="R6224" s="344">
        <v>465.31</v>
      </c>
    </row>
    <row r="6225" spans="1:18">
      <c r="A6225" s="296">
        <v>6416041</v>
      </c>
      <c r="B6225" s="343" t="s">
        <v>6262</v>
      </c>
      <c r="C6225" s="296" t="s">
        <v>222</v>
      </c>
      <c r="D6225" s="344">
        <v>139.96</v>
      </c>
      <c r="E6225" s="360">
        <v>0</v>
      </c>
      <c r="F6225" s="344">
        <v>35.94</v>
      </c>
      <c r="G6225" s="360">
        <v>0.75429999999999997</v>
      </c>
      <c r="H6225" s="344">
        <v>36.770000000000003</v>
      </c>
      <c r="I6225" s="360">
        <v>0.73729999999999996</v>
      </c>
      <c r="J6225" s="344">
        <v>35.409999999999997</v>
      </c>
      <c r="K6225" s="360">
        <v>0.76559999999999995</v>
      </c>
      <c r="L6225" s="344">
        <v>32.630000000000003</v>
      </c>
      <c r="M6225" s="360">
        <v>0</v>
      </c>
      <c r="N6225" s="344">
        <v>36.36</v>
      </c>
      <c r="O6225" s="360">
        <v>0.74560000000000004</v>
      </c>
      <c r="P6225" s="344">
        <v>36.74</v>
      </c>
      <c r="Q6225" s="360">
        <v>0.7379</v>
      </c>
      <c r="R6225" s="344">
        <v>37.28</v>
      </c>
    </row>
    <row r="6226" spans="1:18">
      <c r="A6226" s="296">
        <v>6416080</v>
      </c>
      <c r="B6226" s="343" t="s">
        <v>6263</v>
      </c>
      <c r="C6226" s="296" t="s">
        <v>4394</v>
      </c>
      <c r="D6226" s="344">
        <v>164.32</v>
      </c>
      <c r="E6226" s="360">
        <v>0</v>
      </c>
      <c r="F6226" s="344">
        <v>51.03</v>
      </c>
      <c r="G6226" s="360">
        <v>0.70350000000000001</v>
      </c>
      <c r="H6226" s="344">
        <v>52.45</v>
      </c>
      <c r="I6226" s="360">
        <v>0.6845</v>
      </c>
      <c r="J6226" s="344">
        <v>50.09</v>
      </c>
      <c r="K6226" s="360">
        <v>0.7167</v>
      </c>
      <c r="L6226" s="344">
        <v>47.03</v>
      </c>
      <c r="M6226" s="360">
        <v>0</v>
      </c>
      <c r="N6226" s="344">
        <v>51.75</v>
      </c>
      <c r="O6226" s="360">
        <v>0.69369999999999998</v>
      </c>
      <c r="P6226" s="344">
        <v>52.4</v>
      </c>
      <c r="Q6226" s="360">
        <v>0.68510000000000004</v>
      </c>
      <c r="R6226" s="344">
        <v>53.3</v>
      </c>
    </row>
    <row r="6227" spans="1:18">
      <c r="A6227" s="296">
        <v>6416079</v>
      </c>
      <c r="B6227" s="343" t="s">
        <v>6264</v>
      </c>
      <c r="C6227" s="296" t="s">
        <v>4394</v>
      </c>
      <c r="D6227" s="344">
        <v>107.65</v>
      </c>
      <c r="E6227" s="360">
        <v>0</v>
      </c>
      <c r="F6227" s="344">
        <v>61.56</v>
      </c>
      <c r="G6227" s="360">
        <v>0.60319999999999996</v>
      </c>
      <c r="H6227" s="344">
        <v>63.91</v>
      </c>
      <c r="I6227" s="360">
        <v>0.58099999999999996</v>
      </c>
      <c r="J6227" s="344">
        <v>60.02</v>
      </c>
      <c r="K6227" s="360">
        <v>0.61860000000000004</v>
      </c>
      <c r="L6227" s="344">
        <v>58.41</v>
      </c>
      <c r="M6227" s="360">
        <v>0</v>
      </c>
      <c r="N6227" s="344">
        <v>62.71</v>
      </c>
      <c r="O6227" s="360">
        <v>0.59209999999999996</v>
      </c>
      <c r="P6227" s="344">
        <v>63.76</v>
      </c>
      <c r="Q6227" s="360">
        <v>0.58230000000000004</v>
      </c>
      <c r="R6227" s="344">
        <v>65.22</v>
      </c>
    </row>
    <row r="6228" spans="1:18">
      <c r="A6228" s="296">
        <v>6416143</v>
      </c>
      <c r="B6228" s="343" t="s">
        <v>6265</v>
      </c>
      <c r="C6228" s="296" t="s">
        <v>4394</v>
      </c>
      <c r="D6228" s="344">
        <v>162.05000000000001</v>
      </c>
      <c r="E6228" s="360">
        <v>0</v>
      </c>
      <c r="F6228" s="344">
        <v>52.49</v>
      </c>
      <c r="G6228" s="360">
        <v>0.70740000000000003</v>
      </c>
      <c r="H6228" s="344">
        <v>53.92</v>
      </c>
      <c r="I6228" s="360">
        <v>0.68859999999999999</v>
      </c>
      <c r="J6228" s="344">
        <v>51.53</v>
      </c>
      <c r="K6228" s="360">
        <v>0.72060000000000002</v>
      </c>
      <c r="L6228" s="344">
        <v>48.31</v>
      </c>
      <c r="M6228" s="360">
        <v>0</v>
      </c>
      <c r="N6228" s="344">
        <v>53.21</v>
      </c>
      <c r="O6228" s="360">
        <v>0.69779999999999998</v>
      </c>
      <c r="P6228" s="344">
        <v>53.88</v>
      </c>
      <c r="Q6228" s="360">
        <v>0.68910000000000005</v>
      </c>
      <c r="R6228" s="344">
        <v>54.8</v>
      </c>
    </row>
    <row r="6229" spans="1:18">
      <c r="A6229" s="296">
        <v>6416262</v>
      </c>
      <c r="B6229" s="343" t="s">
        <v>6266</v>
      </c>
      <c r="C6229" s="296" t="s">
        <v>4394</v>
      </c>
      <c r="D6229" s="344">
        <v>107.29</v>
      </c>
      <c r="E6229" s="360">
        <v>0</v>
      </c>
      <c r="F6229" s="344">
        <v>78.430000000000007</v>
      </c>
      <c r="G6229" s="360">
        <v>0.79220000000000002</v>
      </c>
      <c r="H6229" s="344">
        <v>79.930000000000007</v>
      </c>
      <c r="I6229" s="360">
        <v>0.77729999999999999</v>
      </c>
      <c r="J6229" s="344">
        <v>77.42</v>
      </c>
      <c r="K6229" s="360">
        <v>0.80249999999999999</v>
      </c>
      <c r="L6229" s="344">
        <v>70.39</v>
      </c>
      <c r="M6229" s="360">
        <v>0</v>
      </c>
      <c r="N6229" s="344">
        <v>79.2</v>
      </c>
      <c r="O6229" s="360">
        <v>0.78449999999999998</v>
      </c>
      <c r="P6229" s="344">
        <v>79.900000000000006</v>
      </c>
      <c r="Q6229" s="360">
        <v>0.77759999999999996</v>
      </c>
      <c r="R6229" s="344">
        <v>80.88</v>
      </c>
    </row>
    <row r="6230" spans="1:18">
      <c r="A6230" s="296">
        <v>6416078</v>
      </c>
      <c r="B6230" s="343" t="s">
        <v>6267</v>
      </c>
      <c r="C6230" s="296" t="s">
        <v>4394</v>
      </c>
      <c r="D6230" s="344">
        <v>159.06</v>
      </c>
      <c r="E6230" s="360">
        <v>0</v>
      </c>
      <c r="F6230" s="344">
        <v>94.64</v>
      </c>
      <c r="G6230" s="360">
        <v>0.81699999999999995</v>
      </c>
      <c r="H6230" s="344">
        <v>96.22</v>
      </c>
      <c r="I6230" s="360">
        <v>0.80359999999999998</v>
      </c>
      <c r="J6230" s="344">
        <v>93.58</v>
      </c>
      <c r="K6230" s="360">
        <v>0.82620000000000005</v>
      </c>
      <c r="L6230" s="344">
        <v>84.31</v>
      </c>
      <c r="M6230" s="360">
        <v>0</v>
      </c>
      <c r="N6230" s="344">
        <v>95.46</v>
      </c>
      <c r="O6230" s="360">
        <v>0.81</v>
      </c>
      <c r="P6230" s="344">
        <v>96.21</v>
      </c>
      <c r="Q6230" s="360">
        <v>0.80369999999999997</v>
      </c>
      <c r="R6230" s="344">
        <v>97.25</v>
      </c>
    </row>
    <row r="6231" spans="1:18">
      <c r="A6231" s="296">
        <v>6416077</v>
      </c>
      <c r="B6231" s="343" t="s">
        <v>6268</v>
      </c>
      <c r="C6231" s="296" t="s">
        <v>4394</v>
      </c>
      <c r="D6231" s="344">
        <v>106.92</v>
      </c>
      <c r="E6231" s="360">
        <v>0</v>
      </c>
      <c r="F6231" s="344">
        <v>132.37</v>
      </c>
      <c r="G6231" s="360">
        <v>0.85899999999999999</v>
      </c>
      <c r="H6231" s="344">
        <v>134.05000000000001</v>
      </c>
      <c r="I6231" s="360">
        <v>0.84819999999999995</v>
      </c>
      <c r="J6231" s="344">
        <v>131.25</v>
      </c>
      <c r="K6231" s="360">
        <v>0.86629999999999996</v>
      </c>
      <c r="L6231" s="344">
        <v>116.41</v>
      </c>
      <c r="M6231" s="360">
        <v>0</v>
      </c>
      <c r="N6231" s="344">
        <v>133.26</v>
      </c>
      <c r="O6231" s="360">
        <v>0.85319999999999996</v>
      </c>
      <c r="P6231" s="344">
        <v>134.07</v>
      </c>
      <c r="Q6231" s="360">
        <v>0.84809999999999997</v>
      </c>
      <c r="R6231" s="344">
        <v>135.21</v>
      </c>
    </row>
    <row r="6232" spans="1:18">
      <c r="A6232" s="296">
        <v>6416071</v>
      </c>
      <c r="B6232" s="343" t="s">
        <v>6269</v>
      </c>
      <c r="C6232" s="296" t="s">
        <v>4394</v>
      </c>
      <c r="D6232" s="344">
        <v>154.21</v>
      </c>
      <c r="E6232" s="360">
        <v>0</v>
      </c>
      <c r="F6232" s="344">
        <v>208.71</v>
      </c>
      <c r="G6232" s="360">
        <v>0.90129999999999999</v>
      </c>
      <c r="H6232" s="344">
        <v>210.53</v>
      </c>
      <c r="I6232" s="360">
        <v>0.89359999999999995</v>
      </c>
      <c r="J6232" s="344">
        <v>207.48</v>
      </c>
      <c r="K6232" s="360">
        <v>0.90669999999999995</v>
      </c>
      <c r="L6232" s="344">
        <v>181.17</v>
      </c>
      <c r="M6232" s="360">
        <v>0</v>
      </c>
      <c r="N6232" s="344">
        <v>209.7</v>
      </c>
      <c r="O6232" s="360">
        <v>0.89710000000000001</v>
      </c>
      <c r="P6232" s="344">
        <v>210.59</v>
      </c>
      <c r="Q6232" s="360">
        <v>0.89329999999999998</v>
      </c>
      <c r="R6232" s="344">
        <v>211.85</v>
      </c>
    </row>
    <row r="6233" spans="1:18">
      <c r="A6233" s="296">
        <v>6416072</v>
      </c>
      <c r="B6233" s="343" t="s">
        <v>6270</v>
      </c>
      <c r="C6233" s="296" t="s">
        <v>4394</v>
      </c>
      <c r="D6233" s="344">
        <v>106.95</v>
      </c>
      <c r="E6233" s="360">
        <v>0</v>
      </c>
      <c r="F6233" s="344">
        <v>313.99</v>
      </c>
      <c r="G6233" s="360">
        <v>0.92820000000000003</v>
      </c>
      <c r="H6233" s="344">
        <v>315.99</v>
      </c>
      <c r="I6233" s="360">
        <v>0.92230000000000001</v>
      </c>
      <c r="J6233" s="344">
        <v>312.67</v>
      </c>
      <c r="K6233" s="360">
        <v>0.93210000000000004</v>
      </c>
      <c r="L6233" s="344">
        <v>270.29000000000002</v>
      </c>
      <c r="M6233" s="360">
        <v>0</v>
      </c>
      <c r="N6233" s="344">
        <v>315.08999999999997</v>
      </c>
      <c r="O6233" s="360">
        <v>0.92500000000000004</v>
      </c>
      <c r="P6233" s="344">
        <v>316.05</v>
      </c>
      <c r="Q6233" s="360">
        <v>0.92220000000000002</v>
      </c>
      <c r="R6233" s="344">
        <v>317.43</v>
      </c>
    </row>
    <row r="6234" spans="1:18">
      <c r="A6234" s="296">
        <v>6416088</v>
      </c>
      <c r="B6234" s="343" t="s">
        <v>6271</v>
      </c>
      <c r="C6234" s="296" t="s">
        <v>4394</v>
      </c>
      <c r="D6234" s="344">
        <v>181.59</v>
      </c>
      <c r="E6234" s="360">
        <v>0</v>
      </c>
      <c r="F6234" s="344">
        <v>61.96</v>
      </c>
      <c r="G6234" s="360">
        <v>0.59930000000000005</v>
      </c>
      <c r="H6234" s="344">
        <v>64.349999999999994</v>
      </c>
      <c r="I6234" s="360">
        <v>0.57699999999999996</v>
      </c>
      <c r="J6234" s="344">
        <v>60.39</v>
      </c>
      <c r="K6234" s="360">
        <v>0.61480000000000001</v>
      </c>
      <c r="L6234" s="344">
        <v>58.86</v>
      </c>
      <c r="M6234" s="360">
        <v>0</v>
      </c>
      <c r="N6234" s="344">
        <v>63.14</v>
      </c>
      <c r="O6234" s="360">
        <v>0.58809999999999996</v>
      </c>
      <c r="P6234" s="344">
        <v>64.2</v>
      </c>
      <c r="Q6234" s="360">
        <v>0.57830000000000004</v>
      </c>
      <c r="R6234" s="344">
        <v>65.680000000000007</v>
      </c>
    </row>
    <row r="6235" spans="1:18">
      <c r="A6235" s="296">
        <v>6416087</v>
      </c>
      <c r="B6235" s="343" t="s">
        <v>6272</v>
      </c>
      <c r="C6235" s="296" t="s">
        <v>4394</v>
      </c>
      <c r="D6235" s="344">
        <v>110.63</v>
      </c>
      <c r="E6235" s="360">
        <v>0</v>
      </c>
      <c r="F6235" s="344">
        <v>89.22</v>
      </c>
      <c r="G6235" s="360">
        <v>0.69640000000000002</v>
      </c>
      <c r="H6235" s="344">
        <v>91.79</v>
      </c>
      <c r="I6235" s="360">
        <v>0.67689999999999995</v>
      </c>
      <c r="J6235" s="344">
        <v>87.5</v>
      </c>
      <c r="K6235" s="360">
        <v>0.71009999999999995</v>
      </c>
      <c r="L6235" s="344">
        <v>82.38</v>
      </c>
      <c r="M6235" s="360">
        <v>0</v>
      </c>
      <c r="N6235" s="344">
        <v>90.49</v>
      </c>
      <c r="O6235" s="360">
        <v>0.68659999999999999</v>
      </c>
      <c r="P6235" s="344">
        <v>91.66</v>
      </c>
      <c r="Q6235" s="360">
        <v>0.67779999999999996</v>
      </c>
      <c r="R6235" s="344">
        <v>93.25</v>
      </c>
    </row>
    <row r="6236" spans="1:18">
      <c r="A6236" s="296">
        <v>6416246</v>
      </c>
      <c r="B6236" s="343" t="s">
        <v>6273</v>
      </c>
      <c r="C6236" s="296" t="s">
        <v>4394</v>
      </c>
      <c r="D6236" s="344">
        <v>180.97</v>
      </c>
      <c r="E6236" s="360">
        <v>0</v>
      </c>
      <c r="F6236" s="344">
        <v>106.94</v>
      </c>
      <c r="G6236" s="360">
        <v>0.72299999999999998</v>
      </c>
      <c r="H6236" s="344">
        <v>109.73</v>
      </c>
      <c r="I6236" s="360">
        <v>0.7046</v>
      </c>
      <c r="J6236" s="344">
        <v>105.06</v>
      </c>
      <c r="K6236" s="360">
        <v>0.73599999999999999</v>
      </c>
      <c r="L6236" s="344">
        <v>97.97</v>
      </c>
      <c r="M6236" s="360">
        <v>0</v>
      </c>
      <c r="N6236" s="344">
        <v>108.32</v>
      </c>
      <c r="O6236" s="360">
        <v>0.71379999999999999</v>
      </c>
      <c r="P6236" s="344">
        <v>109.6</v>
      </c>
      <c r="Q6236" s="360">
        <v>0.70550000000000002</v>
      </c>
      <c r="R6236" s="344">
        <v>111.35</v>
      </c>
    </row>
    <row r="6237" spans="1:18">
      <c r="A6237" s="296">
        <v>6416245</v>
      </c>
      <c r="B6237" s="343" t="s">
        <v>6274</v>
      </c>
      <c r="C6237" s="296" t="s">
        <v>4394</v>
      </c>
      <c r="D6237" s="344">
        <v>112.7</v>
      </c>
      <c r="E6237" s="360">
        <v>0</v>
      </c>
      <c r="F6237" s="344">
        <v>146.56</v>
      </c>
      <c r="G6237" s="360">
        <v>0.77580000000000005</v>
      </c>
      <c r="H6237" s="344">
        <v>149.66999999999999</v>
      </c>
      <c r="I6237" s="360">
        <v>0.75970000000000004</v>
      </c>
      <c r="J6237" s="344">
        <v>144.51</v>
      </c>
      <c r="K6237" s="360">
        <v>0.78680000000000005</v>
      </c>
      <c r="L6237" s="344">
        <v>132.19999999999999</v>
      </c>
      <c r="M6237" s="360">
        <v>0</v>
      </c>
      <c r="N6237" s="344">
        <v>148.12</v>
      </c>
      <c r="O6237" s="360">
        <v>0.76759999999999995</v>
      </c>
      <c r="P6237" s="344">
        <v>149.53</v>
      </c>
      <c r="Q6237" s="360">
        <v>0.76039999999999996</v>
      </c>
      <c r="R6237" s="344">
        <v>151.49</v>
      </c>
    </row>
    <row r="6238" spans="1:18">
      <c r="A6238" s="296">
        <v>6416248</v>
      </c>
      <c r="B6238" s="343" t="s">
        <v>6275</v>
      </c>
      <c r="C6238" s="296" t="s">
        <v>4394</v>
      </c>
      <c r="D6238" s="344">
        <v>181.09</v>
      </c>
      <c r="E6238" s="360">
        <v>0</v>
      </c>
      <c r="F6238" s="344">
        <v>146.52000000000001</v>
      </c>
      <c r="G6238" s="360">
        <v>0.77600000000000002</v>
      </c>
      <c r="H6238" s="344">
        <v>149.61000000000001</v>
      </c>
      <c r="I6238" s="360">
        <v>0.76</v>
      </c>
      <c r="J6238" s="344">
        <v>144.46</v>
      </c>
      <c r="K6238" s="360">
        <v>0.78710000000000002</v>
      </c>
      <c r="L6238" s="344">
        <v>132.13</v>
      </c>
      <c r="M6238" s="360">
        <v>0</v>
      </c>
      <c r="N6238" s="344">
        <v>148.06</v>
      </c>
      <c r="O6238" s="360">
        <v>0.76790000000000003</v>
      </c>
      <c r="P6238" s="344">
        <v>149.47</v>
      </c>
      <c r="Q6238" s="360">
        <v>0.76070000000000004</v>
      </c>
      <c r="R6238" s="344">
        <v>151.43</v>
      </c>
    </row>
    <row r="6239" spans="1:18">
      <c r="A6239" s="296">
        <v>6416247</v>
      </c>
      <c r="B6239" s="343" t="s">
        <v>6276</v>
      </c>
      <c r="C6239" s="296" t="s">
        <v>4394</v>
      </c>
      <c r="D6239" s="344">
        <v>113.92</v>
      </c>
      <c r="E6239" s="360">
        <v>0</v>
      </c>
      <c r="F6239" s="344">
        <v>223.97</v>
      </c>
      <c r="G6239" s="360">
        <v>0.83989999999999998</v>
      </c>
      <c r="H6239" s="344">
        <v>227.31</v>
      </c>
      <c r="I6239" s="360">
        <v>0.8276</v>
      </c>
      <c r="J6239" s="344">
        <v>221.73</v>
      </c>
      <c r="K6239" s="360">
        <v>0.84840000000000004</v>
      </c>
      <c r="L6239" s="344">
        <v>198.12</v>
      </c>
      <c r="M6239" s="360">
        <v>0</v>
      </c>
      <c r="N6239" s="344">
        <v>225.65</v>
      </c>
      <c r="O6239" s="360">
        <v>0.8337</v>
      </c>
      <c r="P6239" s="344">
        <v>227.21</v>
      </c>
      <c r="Q6239" s="360">
        <v>0.82799999999999996</v>
      </c>
      <c r="R6239" s="344">
        <v>229.33</v>
      </c>
    </row>
    <row r="6240" spans="1:18">
      <c r="A6240" s="296">
        <v>6416214</v>
      </c>
      <c r="B6240" s="343" t="s">
        <v>6277</v>
      </c>
      <c r="C6240" s="296" t="s">
        <v>4394</v>
      </c>
      <c r="D6240" s="344">
        <v>212.6</v>
      </c>
      <c r="E6240" s="360">
        <v>0</v>
      </c>
      <c r="F6240" s="344">
        <v>225.67</v>
      </c>
      <c r="G6240" s="360">
        <v>0.83360000000000001</v>
      </c>
      <c r="H6240" s="344">
        <v>229.17</v>
      </c>
      <c r="I6240" s="360">
        <v>0.82089999999999996</v>
      </c>
      <c r="J6240" s="344">
        <v>223.32</v>
      </c>
      <c r="K6240" s="360">
        <v>0.84240000000000004</v>
      </c>
      <c r="L6240" s="344">
        <v>200.01</v>
      </c>
      <c r="M6240" s="360">
        <v>0</v>
      </c>
      <c r="N6240" s="344">
        <v>227.44</v>
      </c>
      <c r="O6240" s="360">
        <v>0.82709999999999995</v>
      </c>
      <c r="P6240" s="344">
        <v>229.06</v>
      </c>
      <c r="Q6240" s="360">
        <v>0.82130000000000003</v>
      </c>
      <c r="R6240" s="344">
        <v>231.29</v>
      </c>
    </row>
    <row r="6241" spans="1:18">
      <c r="A6241" s="296">
        <v>6416218</v>
      </c>
      <c r="B6241" s="343" t="s">
        <v>6278</v>
      </c>
      <c r="C6241" s="296" t="s">
        <v>4394</v>
      </c>
      <c r="D6241" s="344">
        <v>154.87</v>
      </c>
      <c r="E6241" s="360">
        <v>0</v>
      </c>
      <c r="F6241" s="344">
        <v>330.19</v>
      </c>
      <c r="G6241" s="360">
        <v>0.88270000000000004</v>
      </c>
      <c r="H6241" s="344">
        <v>333.8</v>
      </c>
      <c r="I6241" s="360">
        <v>0.87309999999999999</v>
      </c>
      <c r="J6241" s="344">
        <v>327.8</v>
      </c>
      <c r="K6241" s="360">
        <v>0.8891</v>
      </c>
      <c r="L6241" s="344">
        <v>288.31</v>
      </c>
      <c r="M6241" s="360">
        <v>0</v>
      </c>
      <c r="N6241" s="344">
        <v>332.04</v>
      </c>
      <c r="O6241" s="360">
        <v>0.87780000000000002</v>
      </c>
      <c r="P6241" s="344">
        <v>333.7</v>
      </c>
      <c r="Q6241" s="360">
        <v>0.87339999999999995</v>
      </c>
      <c r="R6241" s="344">
        <v>336.01</v>
      </c>
    </row>
    <row r="6242" spans="1:18">
      <c r="A6242" s="296">
        <v>6416211</v>
      </c>
      <c r="B6242" s="343" t="s">
        <v>6279</v>
      </c>
      <c r="C6242" s="296" t="s">
        <v>4394</v>
      </c>
      <c r="D6242" s="344">
        <v>209.36</v>
      </c>
      <c r="E6242" s="360">
        <v>0</v>
      </c>
      <c r="F6242" s="344">
        <v>333.71</v>
      </c>
      <c r="G6242" s="360">
        <v>0.87339999999999995</v>
      </c>
      <c r="H6242" s="344">
        <v>337.67</v>
      </c>
      <c r="I6242" s="360">
        <v>0.86309999999999998</v>
      </c>
      <c r="J6242" s="344">
        <v>331.08</v>
      </c>
      <c r="K6242" s="360">
        <v>0.88029999999999997</v>
      </c>
      <c r="L6242" s="344">
        <v>292.2</v>
      </c>
      <c r="M6242" s="360">
        <v>0</v>
      </c>
      <c r="N6242" s="344">
        <v>335.71</v>
      </c>
      <c r="O6242" s="360">
        <v>0.86819999999999997</v>
      </c>
      <c r="P6242" s="344">
        <v>337.53</v>
      </c>
      <c r="Q6242" s="360">
        <v>0.86350000000000005</v>
      </c>
      <c r="R6242" s="344">
        <v>340.04</v>
      </c>
    </row>
    <row r="6243" spans="1:18">
      <c r="A6243" s="296">
        <v>6416215</v>
      </c>
      <c r="B6243" s="343" t="s">
        <v>6280</v>
      </c>
      <c r="C6243" s="296" t="s">
        <v>4394</v>
      </c>
      <c r="D6243" s="344">
        <v>155.41</v>
      </c>
      <c r="E6243" s="360"/>
      <c r="F6243" s="344">
        <v>0</v>
      </c>
      <c r="G6243" s="360"/>
      <c r="H6243" s="344">
        <v>0</v>
      </c>
      <c r="I6243" s="360"/>
      <c r="J6243" s="344">
        <v>0</v>
      </c>
      <c r="K6243" s="360"/>
      <c r="L6243" s="344">
        <v>0</v>
      </c>
      <c r="M6243" s="360"/>
      <c r="N6243" s="344">
        <v>0</v>
      </c>
      <c r="O6243" s="360"/>
      <c r="P6243" s="344">
        <v>0</v>
      </c>
      <c r="Q6243" s="360"/>
      <c r="R6243" s="344">
        <v>0</v>
      </c>
    </row>
    <row r="6244" spans="1:18">
      <c r="A6244" s="296">
        <v>6416212</v>
      </c>
      <c r="B6244" s="343" t="s">
        <v>6281</v>
      </c>
      <c r="C6244" s="296" t="s">
        <v>4394</v>
      </c>
      <c r="D6244" s="344">
        <v>211.46</v>
      </c>
      <c r="E6244" s="360"/>
      <c r="F6244" s="344">
        <v>0</v>
      </c>
      <c r="G6244" s="360"/>
      <c r="H6244" s="344">
        <v>0</v>
      </c>
      <c r="I6244" s="360"/>
      <c r="J6244" s="344">
        <v>0</v>
      </c>
      <c r="K6244" s="360"/>
      <c r="L6244" s="344">
        <v>0</v>
      </c>
      <c r="M6244" s="360"/>
      <c r="N6244" s="344">
        <v>0</v>
      </c>
      <c r="O6244" s="360"/>
      <c r="P6244" s="344">
        <v>0</v>
      </c>
      <c r="Q6244" s="360"/>
      <c r="R6244" s="344">
        <v>0</v>
      </c>
    </row>
    <row r="6245" spans="1:18">
      <c r="A6245" s="296">
        <v>6416216</v>
      </c>
      <c r="B6245" s="343" t="s">
        <v>6282</v>
      </c>
      <c r="C6245" s="296" t="s">
        <v>4394</v>
      </c>
      <c r="D6245" s="344">
        <v>158.97999999999999</v>
      </c>
      <c r="E6245" s="360"/>
      <c r="F6245" s="344">
        <v>0</v>
      </c>
      <c r="G6245" s="360"/>
      <c r="H6245" s="344">
        <v>0</v>
      </c>
      <c r="I6245" s="360"/>
      <c r="J6245" s="344">
        <v>0</v>
      </c>
      <c r="K6245" s="360"/>
      <c r="L6245" s="344">
        <v>0</v>
      </c>
      <c r="M6245" s="360"/>
      <c r="N6245" s="344">
        <v>0</v>
      </c>
      <c r="O6245" s="360"/>
      <c r="P6245" s="344">
        <v>0</v>
      </c>
      <c r="Q6245" s="360"/>
      <c r="R6245" s="344">
        <v>0</v>
      </c>
    </row>
    <row r="6246" spans="1:18">
      <c r="A6246" s="296">
        <v>6416213</v>
      </c>
      <c r="B6246" s="343" t="s">
        <v>6283</v>
      </c>
      <c r="C6246" s="296" t="s">
        <v>4394</v>
      </c>
      <c r="D6246" s="344">
        <v>208.64</v>
      </c>
      <c r="E6246" s="360"/>
      <c r="F6246" s="344">
        <v>0</v>
      </c>
      <c r="G6246" s="360"/>
      <c r="H6246" s="344">
        <v>0</v>
      </c>
      <c r="I6246" s="360"/>
      <c r="J6246" s="344">
        <v>0</v>
      </c>
      <c r="K6246" s="360"/>
      <c r="L6246" s="344">
        <v>0</v>
      </c>
      <c r="M6246" s="360"/>
      <c r="N6246" s="344">
        <v>0</v>
      </c>
      <c r="O6246" s="360"/>
      <c r="P6246" s="344">
        <v>0</v>
      </c>
      <c r="Q6246" s="360"/>
      <c r="R6246" s="344">
        <v>0</v>
      </c>
    </row>
    <row r="6247" spans="1:18">
      <c r="A6247" s="296">
        <v>6416217</v>
      </c>
      <c r="B6247" s="343" t="s">
        <v>6284</v>
      </c>
      <c r="C6247" s="296" t="s">
        <v>4394</v>
      </c>
      <c r="D6247" s="344">
        <v>160.75</v>
      </c>
      <c r="E6247" s="360"/>
      <c r="F6247" s="344">
        <v>0</v>
      </c>
      <c r="G6247" s="360"/>
      <c r="H6247" s="344">
        <v>0</v>
      </c>
      <c r="I6247" s="360"/>
      <c r="J6247" s="344">
        <v>0</v>
      </c>
      <c r="K6247" s="360"/>
      <c r="L6247" s="344">
        <v>0</v>
      </c>
      <c r="M6247" s="360"/>
      <c r="N6247" s="344">
        <v>0</v>
      </c>
      <c r="O6247" s="360"/>
      <c r="P6247" s="344">
        <v>0</v>
      </c>
      <c r="Q6247" s="360"/>
      <c r="R6247" s="344">
        <v>0</v>
      </c>
    </row>
    <row r="6248" spans="1:18">
      <c r="A6248" s="296">
        <v>6416289</v>
      </c>
      <c r="B6248" s="343" t="s">
        <v>6285</v>
      </c>
      <c r="C6248" s="296" t="s">
        <v>222</v>
      </c>
      <c r="D6248" s="344">
        <v>107.12</v>
      </c>
      <c r="E6248" s="360"/>
      <c r="F6248" s="344">
        <v>0</v>
      </c>
      <c r="G6248" s="360"/>
      <c r="H6248" s="344">
        <v>0</v>
      </c>
      <c r="I6248" s="360"/>
      <c r="J6248" s="344">
        <v>0</v>
      </c>
      <c r="K6248" s="360"/>
      <c r="L6248" s="344">
        <v>0</v>
      </c>
      <c r="M6248" s="360"/>
      <c r="N6248" s="344">
        <v>0</v>
      </c>
      <c r="O6248" s="360"/>
      <c r="P6248" s="344">
        <v>0</v>
      </c>
      <c r="Q6248" s="360"/>
      <c r="R6248" s="344">
        <v>0</v>
      </c>
    </row>
    <row r="6249" spans="1:18">
      <c r="A6249" s="296">
        <v>6416288</v>
      </c>
      <c r="B6249" s="343" t="s">
        <v>6286</v>
      </c>
      <c r="C6249" s="296" t="s">
        <v>222</v>
      </c>
      <c r="D6249" s="344">
        <v>77.66</v>
      </c>
      <c r="E6249" s="360"/>
      <c r="F6249" s="344">
        <v>0</v>
      </c>
      <c r="G6249" s="360"/>
      <c r="H6249" s="344">
        <v>0</v>
      </c>
      <c r="I6249" s="360"/>
      <c r="J6249" s="344">
        <v>0</v>
      </c>
      <c r="K6249" s="360"/>
      <c r="L6249" s="344">
        <v>0</v>
      </c>
      <c r="M6249" s="360"/>
      <c r="N6249" s="344">
        <v>0</v>
      </c>
      <c r="O6249" s="360"/>
      <c r="P6249" s="344">
        <v>0</v>
      </c>
      <c r="Q6249" s="360"/>
      <c r="R6249" s="344">
        <v>0</v>
      </c>
    </row>
    <row r="6250" spans="1:18">
      <c r="A6250" s="296">
        <v>6416098</v>
      </c>
      <c r="B6250" s="343" t="s">
        <v>6287</v>
      </c>
      <c r="C6250" s="296" t="s">
        <v>4394</v>
      </c>
      <c r="D6250" s="344">
        <v>158.29</v>
      </c>
      <c r="E6250" s="360"/>
      <c r="F6250" s="344">
        <v>0</v>
      </c>
      <c r="G6250" s="360"/>
      <c r="H6250" s="344">
        <v>0</v>
      </c>
      <c r="I6250" s="360"/>
      <c r="J6250" s="344">
        <v>0</v>
      </c>
      <c r="K6250" s="360"/>
      <c r="L6250" s="344">
        <v>0</v>
      </c>
      <c r="M6250" s="360"/>
      <c r="N6250" s="344">
        <v>0</v>
      </c>
      <c r="O6250" s="360"/>
      <c r="P6250" s="344">
        <v>0</v>
      </c>
      <c r="Q6250" s="360"/>
      <c r="R6250" s="344">
        <v>0</v>
      </c>
    </row>
    <row r="6251" spans="1:18">
      <c r="A6251" s="296">
        <v>6416097</v>
      </c>
      <c r="B6251" s="343" t="s">
        <v>6288</v>
      </c>
      <c r="C6251" s="296" t="s">
        <v>4394</v>
      </c>
      <c r="D6251" s="344">
        <v>117.18</v>
      </c>
      <c r="E6251" s="360"/>
      <c r="F6251" s="344">
        <v>0</v>
      </c>
      <c r="G6251" s="360"/>
      <c r="H6251" s="344">
        <v>0</v>
      </c>
      <c r="I6251" s="360"/>
      <c r="J6251" s="344">
        <v>0</v>
      </c>
      <c r="K6251" s="360"/>
      <c r="L6251" s="344">
        <v>0</v>
      </c>
      <c r="M6251" s="360"/>
      <c r="N6251" s="344">
        <v>0</v>
      </c>
      <c r="O6251" s="360"/>
      <c r="P6251" s="344">
        <v>0</v>
      </c>
      <c r="Q6251" s="360"/>
      <c r="R6251" s="344">
        <v>0</v>
      </c>
    </row>
    <row r="6252" spans="1:18">
      <c r="A6252" s="296">
        <v>6416258</v>
      </c>
      <c r="B6252" s="343" t="s">
        <v>6289</v>
      </c>
      <c r="C6252" s="296" t="s">
        <v>4394</v>
      </c>
      <c r="D6252" s="344">
        <v>156.80000000000001</v>
      </c>
      <c r="E6252" s="360"/>
      <c r="F6252" s="344">
        <v>0</v>
      </c>
      <c r="G6252" s="360"/>
      <c r="H6252" s="344">
        <v>0</v>
      </c>
      <c r="I6252" s="360"/>
      <c r="J6252" s="344">
        <v>0</v>
      </c>
      <c r="K6252" s="360"/>
      <c r="L6252" s="344">
        <v>0</v>
      </c>
      <c r="M6252" s="360"/>
      <c r="N6252" s="344">
        <v>0</v>
      </c>
      <c r="O6252" s="360"/>
      <c r="P6252" s="344">
        <v>0</v>
      </c>
      <c r="Q6252" s="360"/>
      <c r="R6252" s="344">
        <v>0</v>
      </c>
    </row>
    <row r="6253" spans="1:18">
      <c r="A6253" s="296">
        <v>6416259</v>
      </c>
      <c r="B6253" s="343" t="s">
        <v>6290</v>
      </c>
      <c r="C6253" s="296" t="s">
        <v>4394</v>
      </c>
      <c r="D6253" s="344">
        <v>114.46</v>
      </c>
      <c r="E6253" s="360"/>
      <c r="F6253" s="344">
        <v>0</v>
      </c>
      <c r="G6253" s="360"/>
      <c r="H6253" s="344">
        <v>0</v>
      </c>
      <c r="I6253" s="360"/>
      <c r="J6253" s="344">
        <v>0</v>
      </c>
      <c r="K6253" s="360"/>
      <c r="L6253" s="344">
        <v>0</v>
      </c>
      <c r="M6253" s="360"/>
      <c r="N6253" s="344">
        <v>0</v>
      </c>
      <c r="O6253" s="360"/>
      <c r="P6253" s="344">
        <v>0</v>
      </c>
      <c r="Q6253" s="360"/>
      <c r="R6253" s="344">
        <v>0</v>
      </c>
    </row>
    <row r="6254" spans="1:18">
      <c r="A6254" s="296">
        <v>6416074</v>
      </c>
      <c r="B6254" s="343" t="s">
        <v>6291</v>
      </c>
      <c r="C6254" s="296" t="s">
        <v>222</v>
      </c>
      <c r="D6254" s="344">
        <v>282.58999999999997</v>
      </c>
      <c r="E6254" s="360"/>
      <c r="F6254" s="344">
        <v>0</v>
      </c>
      <c r="G6254" s="360"/>
      <c r="H6254" s="344">
        <v>0</v>
      </c>
      <c r="I6254" s="360"/>
      <c r="J6254" s="344">
        <v>0</v>
      </c>
      <c r="K6254" s="360"/>
      <c r="L6254" s="344">
        <v>0</v>
      </c>
      <c r="M6254" s="360"/>
      <c r="N6254" s="344">
        <v>0</v>
      </c>
      <c r="O6254" s="360"/>
      <c r="P6254" s="344">
        <v>0</v>
      </c>
      <c r="Q6254" s="360"/>
      <c r="R6254" s="344">
        <v>0</v>
      </c>
    </row>
    <row r="6255" spans="1:18">
      <c r="A6255" s="296">
        <v>6416073</v>
      </c>
      <c r="B6255" s="343" t="s">
        <v>6292</v>
      </c>
      <c r="C6255" s="296" t="s">
        <v>222</v>
      </c>
      <c r="D6255" s="344">
        <v>120.16</v>
      </c>
      <c r="E6255" s="360"/>
      <c r="F6255" s="344">
        <v>0</v>
      </c>
      <c r="G6255" s="360"/>
      <c r="H6255" s="344">
        <v>0</v>
      </c>
      <c r="I6255" s="360"/>
      <c r="J6255" s="344">
        <v>0</v>
      </c>
      <c r="K6255" s="360"/>
      <c r="L6255" s="344">
        <v>0</v>
      </c>
      <c r="M6255" s="360"/>
      <c r="N6255" s="344">
        <v>0</v>
      </c>
      <c r="O6255" s="360"/>
      <c r="P6255" s="344">
        <v>0</v>
      </c>
      <c r="Q6255" s="360"/>
      <c r="R6255" s="344">
        <v>0</v>
      </c>
    </row>
    <row r="6256" spans="1:18">
      <c r="A6256" s="296">
        <v>6416220</v>
      </c>
      <c r="B6256" s="343" t="s">
        <v>6293</v>
      </c>
      <c r="C6256" s="296" t="s">
        <v>222</v>
      </c>
      <c r="D6256" s="344">
        <v>290.11</v>
      </c>
      <c r="E6256" s="360"/>
      <c r="F6256" s="344">
        <v>0</v>
      </c>
      <c r="G6256" s="360"/>
      <c r="H6256" s="344">
        <v>0</v>
      </c>
      <c r="I6256" s="360"/>
      <c r="J6256" s="344">
        <v>0</v>
      </c>
      <c r="K6256" s="360"/>
      <c r="L6256" s="344">
        <v>0</v>
      </c>
      <c r="M6256" s="360"/>
      <c r="N6256" s="344">
        <v>0</v>
      </c>
      <c r="O6256" s="360"/>
      <c r="P6256" s="344">
        <v>0</v>
      </c>
      <c r="Q6256" s="360"/>
      <c r="R6256" s="344">
        <v>0</v>
      </c>
    </row>
    <row r="6257" spans="1:18">
      <c r="A6257" s="296">
        <v>6416219</v>
      </c>
      <c r="B6257" s="343" t="s">
        <v>6294</v>
      </c>
      <c r="C6257" s="296" t="s">
        <v>222</v>
      </c>
      <c r="D6257" s="344">
        <v>116.87</v>
      </c>
      <c r="E6257" s="360"/>
      <c r="F6257" s="344">
        <v>0</v>
      </c>
      <c r="G6257" s="360"/>
      <c r="H6257" s="344">
        <v>0</v>
      </c>
      <c r="I6257" s="360"/>
      <c r="J6257" s="344">
        <v>0</v>
      </c>
      <c r="K6257" s="360"/>
      <c r="L6257" s="344">
        <v>0</v>
      </c>
      <c r="M6257" s="360"/>
      <c r="N6257" s="344">
        <v>0</v>
      </c>
      <c r="O6257" s="360"/>
      <c r="P6257" s="344">
        <v>0</v>
      </c>
      <c r="Q6257" s="360"/>
      <c r="R6257" s="344">
        <v>0</v>
      </c>
    </row>
    <row r="6258" spans="1:18">
      <c r="A6258" s="296">
        <v>6416222</v>
      </c>
      <c r="B6258" s="343" t="s">
        <v>6295</v>
      </c>
      <c r="C6258" s="296" t="s">
        <v>222</v>
      </c>
      <c r="D6258" s="344">
        <v>291</v>
      </c>
      <c r="E6258" s="360"/>
      <c r="F6258" s="344">
        <v>0</v>
      </c>
      <c r="G6258" s="360"/>
      <c r="H6258" s="344">
        <v>0</v>
      </c>
      <c r="I6258" s="360"/>
      <c r="J6258" s="344">
        <v>0</v>
      </c>
      <c r="K6258" s="360"/>
      <c r="L6258" s="344">
        <v>0</v>
      </c>
      <c r="M6258" s="360"/>
      <c r="N6258" s="344">
        <v>0</v>
      </c>
      <c r="O6258" s="360"/>
      <c r="P6258" s="344">
        <v>0</v>
      </c>
      <c r="Q6258" s="360"/>
      <c r="R6258" s="344">
        <v>0</v>
      </c>
    </row>
    <row r="6259" spans="1:18">
      <c r="A6259" s="296">
        <v>6416221</v>
      </c>
      <c r="B6259" s="343" t="s">
        <v>6296</v>
      </c>
      <c r="C6259" s="296" t="s">
        <v>222</v>
      </c>
      <c r="D6259" s="344">
        <v>129.57</v>
      </c>
      <c r="E6259" s="360"/>
      <c r="F6259" s="344">
        <v>0</v>
      </c>
      <c r="G6259" s="360"/>
      <c r="H6259" s="344">
        <v>0</v>
      </c>
      <c r="I6259" s="360"/>
      <c r="J6259" s="344">
        <v>0</v>
      </c>
      <c r="K6259" s="360"/>
      <c r="L6259" s="344">
        <v>0</v>
      </c>
      <c r="M6259" s="360"/>
      <c r="N6259" s="344">
        <v>0</v>
      </c>
      <c r="O6259" s="360"/>
      <c r="P6259" s="344">
        <v>0</v>
      </c>
      <c r="Q6259" s="360"/>
      <c r="R6259" s="344">
        <v>0</v>
      </c>
    </row>
    <row r="6260" spans="1:18">
      <c r="A6260" s="296">
        <v>6416224</v>
      </c>
      <c r="B6260" s="343" t="s">
        <v>6297</v>
      </c>
      <c r="C6260" s="296" t="s">
        <v>222</v>
      </c>
      <c r="D6260" s="344">
        <v>299.68</v>
      </c>
      <c r="E6260" s="360"/>
      <c r="F6260" s="344">
        <v>0</v>
      </c>
      <c r="G6260" s="360"/>
      <c r="H6260" s="344">
        <v>0</v>
      </c>
      <c r="I6260" s="360"/>
      <c r="J6260" s="344">
        <v>0</v>
      </c>
      <c r="K6260" s="360"/>
      <c r="L6260" s="344">
        <v>0</v>
      </c>
      <c r="M6260" s="360"/>
      <c r="N6260" s="344">
        <v>0</v>
      </c>
      <c r="O6260" s="360"/>
      <c r="P6260" s="344">
        <v>0</v>
      </c>
      <c r="Q6260" s="360"/>
      <c r="R6260" s="344">
        <v>0</v>
      </c>
    </row>
    <row r="6261" spans="1:18">
      <c r="A6261" s="296">
        <v>6416223</v>
      </c>
      <c r="B6261" s="343" t="s">
        <v>6298</v>
      </c>
      <c r="C6261" s="296" t="s">
        <v>222</v>
      </c>
      <c r="D6261" s="344">
        <v>126.29</v>
      </c>
      <c r="E6261" s="360"/>
      <c r="F6261" s="344">
        <v>0</v>
      </c>
      <c r="G6261" s="360"/>
      <c r="H6261" s="344">
        <v>0</v>
      </c>
      <c r="I6261" s="360"/>
      <c r="J6261" s="344">
        <v>0</v>
      </c>
      <c r="K6261" s="360"/>
      <c r="L6261" s="344">
        <v>0</v>
      </c>
      <c r="M6261" s="360"/>
      <c r="N6261" s="344">
        <v>0</v>
      </c>
      <c r="O6261" s="360"/>
      <c r="P6261" s="344">
        <v>0</v>
      </c>
      <c r="Q6261" s="360"/>
      <c r="R6261" s="344">
        <v>0</v>
      </c>
    </row>
    <row r="6262" spans="1:18">
      <c r="A6262" s="296">
        <v>6416082</v>
      </c>
      <c r="B6262" s="343" t="s">
        <v>6299</v>
      </c>
      <c r="C6262" s="296" t="s">
        <v>222</v>
      </c>
      <c r="D6262" s="344">
        <v>282.58999999999997</v>
      </c>
      <c r="E6262" s="360"/>
      <c r="F6262" s="344">
        <v>0</v>
      </c>
      <c r="G6262" s="360"/>
      <c r="H6262" s="344">
        <v>0</v>
      </c>
      <c r="I6262" s="360"/>
      <c r="J6262" s="344">
        <v>0</v>
      </c>
      <c r="K6262" s="360"/>
      <c r="L6262" s="344">
        <v>0</v>
      </c>
      <c r="M6262" s="360"/>
      <c r="N6262" s="344">
        <v>0</v>
      </c>
      <c r="O6262" s="360"/>
      <c r="P6262" s="344">
        <v>0</v>
      </c>
      <c r="Q6262" s="360"/>
      <c r="R6262" s="344">
        <v>0</v>
      </c>
    </row>
    <row r="6263" spans="1:18">
      <c r="A6263" s="296">
        <v>6416081</v>
      </c>
      <c r="B6263" s="343" t="s">
        <v>6300</v>
      </c>
      <c r="C6263" s="296" t="s">
        <v>222</v>
      </c>
      <c r="D6263" s="344">
        <v>120.16</v>
      </c>
      <c r="E6263" s="360"/>
      <c r="F6263" s="344">
        <v>0</v>
      </c>
      <c r="G6263" s="360"/>
      <c r="H6263" s="344">
        <v>0</v>
      </c>
      <c r="I6263" s="360"/>
      <c r="J6263" s="344">
        <v>0</v>
      </c>
      <c r="K6263" s="360"/>
      <c r="L6263" s="344">
        <v>0</v>
      </c>
      <c r="M6263" s="360"/>
      <c r="N6263" s="344">
        <v>0</v>
      </c>
      <c r="O6263" s="360"/>
      <c r="P6263" s="344">
        <v>0</v>
      </c>
      <c r="Q6263" s="360"/>
      <c r="R6263" s="344">
        <v>0</v>
      </c>
    </row>
    <row r="6264" spans="1:18">
      <c r="A6264" s="296">
        <v>6416228</v>
      </c>
      <c r="B6264" s="343" t="s">
        <v>6301</v>
      </c>
      <c r="C6264" s="296" t="s">
        <v>222</v>
      </c>
      <c r="D6264" s="344">
        <v>290.11</v>
      </c>
      <c r="E6264" s="360"/>
      <c r="F6264" s="344">
        <v>0</v>
      </c>
      <c r="G6264" s="360"/>
      <c r="H6264" s="344">
        <v>0</v>
      </c>
      <c r="I6264" s="360"/>
      <c r="J6264" s="344">
        <v>0</v>
      </c>
      <c r="K6264" s="360"/>
      <c r="L6264" s="344">
        <v>0</v>
      </c>
      <c r="M6264" s="360"/>
      <c r="N6264" s="344">
        <v>0</v>
      </c>
      <c r="O6264" s="360"/>
      <c r="P6264" s="344">
        <v>0</v>
      </c>
      <c r="Q6264" s="360"/>
      <c r="R6264" s="344">
        <v>0</v>
      </c>
    </row>
    <row r="6265" spans="1:18">
      <c r="A6265" s="296">
        <v>6416227</v>
      </c>
      <c r="B6265" s="343" t="s">
        <v>6302</v>
      </c>
      <c r="C6265" s="296" t="s">
        <v>222</v>
      </c>
      <c r="D6265" s="344">
        <v>116.87</v>
      </c>
      <c r="E6265" s="360"/>
      <c r="F6265" s="344">
        <v>0</v>
      </c>
      <c r="G6265" s="360"/>
      <c r="H6265" s="344">
        <v>0</v>
      </c>
      <c r="I6265" s="360"/>
      <c r="J6265" s="344">
        <v>0</v>
      </c>
      <c r="K6265" s="360"/>
      <c r="L6265" s="344">
        <v>0</v>
      </c>
      <c r="M6265" s="360"/>
      <c r="N6265" s="344">
        <v>0</v>
      </c>
      <c r="O6265" s="360"/>
      <c r="P6265" s="344">
        <v>0</v>
      </c>
      <c r="Q6265" s="360"/>
      <c r="R6265" s="344">
        <v>0</v>
      </c>
    </row>
    <row r="6266" spans="1:18">
      <c r="A6266" s="296">
        <v>6416230</v>
      </c>
      <c r="B6266" s="343" t="s">
        <v>6303</v>
      </c>
      <c r="C6266" s="296" t="s">
        <v>222</v>
      </c>
      <c r="D6266" s="344">
        <v>289.70999999999998</v>
      </c>
      <c r="E6266" s="360">
        <v>4.48E-2</v>
      </c>
      <c r="F6266" s="344">
        <v>748.45</v>
      </c>
      <c r="G6266" s="360">
        <v>0.28870000000000001</v>
      </c>
      <c r="H6266" s="344">
        <v>630.38</v>
      </c>
      <c r="I6266" s="360">
        <v>0.3427</v>
      </c>
      <c r="J6266" s="344">
        <v>753.16</v>
      </c>
      <c r="K6266" s="360">
        <v>0.28689999999999999</v>
      </c>
      <c r="L6266" s="344">
        <v>734.44</v>
      </c>
      <c r="M6266" s="360">
        <v>0</v>
      </c>
      <c r="N6266" s="344">
        <v>743.8</v>
      </c>
      <c r="O6266" s="360">
        <v>0.29049999999999998</v>
      </c>
      <c r="P6266" s="344">
        <v>789.62</v>
      </c>
      <c r="Q6266" s="360">
        <v>0.27360000000000001</v>
      </c>
      <c r="R6266" s="344">
        <v>826.43</v>
      </c>
    </row>
    <row r="6267" spans="1:18">
      <c r="A6267" s="296">
        <v>6416229</v>
      </c>
      <c r="B6267" s="343" t="s">
        <v>6304</v>
      </c>
      <c r="C6267" s="296" t="s">
        <v>222</v>
      </c>
      <c r="D6267" s="344">
        <v>129.05000000000001</v>
      </c>
      <c r="E6267" s="360"/>
      <c r="F6267" s="344">
        <v>0</v>
      </c>
      <c r="G6267" s="360"/>
      <c r="H6267" s="344">
        <v>0</v>
      </c>
      <c r="I6267" s="360"/>
      <c r="J6267" s="344">
        <v>0</v>
      </c>
      <c r="K6267" s="360"/>
      <c r="L6267" s="344">
        <v>0</v>
      </c>
      <c r="M6267" s="360"/>
      <c r="N6267" s="344">
        <v>0</v>
      </c>
      <c r="O6267" s="360"/>
      <c r="P6267" s="344">
        <v>0</v>
      </c>
      <c r="Q6267" s="360"/>
      <c r="R6267" s="344">
        <v>0</v>
      </c>
    </row>
    <row r="6268" spans="1:18">
      <c r="A6268" s="296">
        <v>6416232</v>
      </c>
      <c r="B6268" s="343" t="s">
        <v>6305</v>
      </c>
      <c r="C6268" s="296" t="s">
        <v>222</v>
      </c>
      <c r="D6268" s="344">
        <v>298.35000000000002</v>
      </c>
      <c r="E6268" s="360"/>
      <c r="F6268" s="344">
        <v>0</v>
      </c>
      <c r="G6268" s="360"/>
      <c r="H6268" s="344">
        <v>0</v>
      </c>
      <c r="I6268" s="360"/>
      <c r="J6268" s="344">
        <v>0</v>
      </c>
      <c r="K6268" s="360"/>
      <c r="L6268" s="344">
        <v>0</v>
      </c>
      <c r="M6268" s="360"/>
      <c r="N6268" s="344">
        <v>0</v>
      </c>
      <c r="O6268" s="360"/>
      <c r="P6268" s="344">
        <v>0</v>
      </c>
      <c r="Q6268" s="360"/>
      <c r="R6268" s="344">
        <v>0</v>
      </c>
    </row>
    <row r="6269" spans="1:18">
      <c r="A6269" s="296">
        <v>6416231</v>
      </c>
      <c r="B6269" s="343" t="s">
        <v>6306</v>
      </c>
      <c r="C6269" s="296" t="s">
        <v>222</v>
      </c>
      <c r="D6269" s="344">
        <v>125.78</v>
      </c>
      <c r="E6269" s="360"/>
      <c r="F6269" s="344">
        <v>0</v>
      </c>
      <c r="G6269" s="360"/>
      <c r="H6269" s="344">
        <v>0</v>
      </c>
      <c r="I6269" s="360"/>
      <c r="J6269" s="344">
        <v>0</v>
      </c>
      <c r="K6269" s="360"/>
      <c r="L6269" s="344">
        <v>0</v>
      </c>
      <c r="M6269" s="360"/>
      <c r="N6269" s="344">
        <v>0</v>
      </c>
      <c r="O6269" s="360"/>
      <c r="P6269" s="344">
        <v>0</v>
      </c>
      <c r="Q6269" s="360"/>
      <c r="R6269" s="344">
        <v>0</v>
      </c>
    </row>
    <row r="6270" spans="1:18">
      <c r="A6270" s="296">
        <v>6416086</v>
      </c>
      <c r="B6270" s="343" t="s">
        <v>6307</v>
      </c>
      <c r="C6270" s="296" t="s">
        <v>4394</v>
      </c>
      <c r="D6270" s="344">
        <v>182.28</v>
      </c>
      <c r="E6270" s="360"/>
      <c r="F6270" s="344">
        <v>0</v>
      </c>
      <c r="G6270" s="360"/>
      <c r="H6270" s="344">
        <v>0</v>
      </c>
      <c r="I6270" s="360"/>
      <c r="J6270" s="344">
        <v>0</v>
      </c>
      <c r="K6270" s="360"/>
      <c r="L6270" s="344">
        <v>0</v>
      </c>
      <c r="M6270" s="360"/>
      <c r="N6270" s="344">
        <v>0</v>
      </c>
      <c r="O6270" s="360"/>
      <c r="P6270" s="344">
        <v>0</v>
      </c>
      <c r="Q6270" s="360"/>
      <c r="R6270" s="344">
        <v>0</v>
      </c>
    </row>
    <row r="6271" spans="1:18">
      <c r="A6271" s="296">
        <v>6416085</v>
      </c>
      <c r="B6271" s="343" t="s">
        <v>6308</v>
      </c>
      <c r="C6271" s="296" t="s">
        <v>4394</v>
      </c>
      <c r="D6271" s="344">
        <v>110.68</v>
      </c>
      <c r="E6271" s="360"/>
      <c r="F6271" s="344">
        <v>0</v>
      </c>
      <c r="G6271" s="360"/>
      <c r="H6271" s="344">
        <v>0</v>
      </c>
      <c r="I6271" s="360"/>
      <c r="J6271" s="344">
        <v>0</v>
      </c>
      <c r="K6271" s="360"/>
      <c r="L6271" s="344">
        <v>0</v>
      </c>
      <c r="M6271" s="360"/>
      <c r="N6271" s="344">
        <v>0</v>
      </c>
      <c r="O6271" s="360"/>
      <c r="P6271" s="344">
        <v>0</v>
      </c>
      <c r="Q6271" s="360"/>
      <c r="R6271" s="344">
        <v>0</v>
      </c>
    </row>
    <row r="6272" spans="1:18">
      <c r="A6272" s="296">
        <v>6416238</v>
      </c>
      <c r="B6272" s="343" t="s">
        <v>6309</v>
      </c>
      <c r="C6272" s="296" t="s">
        <v>4394</v>
      </c>
      <c r="D6272" s="344">
        <v>176.12</v>
      </c>
      <c r="E6272" s="360"/>
      <c r="F6272" s="344">
        <v>0</v>
      </c>
      <c r="G6272" s="360"/>
      <c r="H6272" s="344">
        <v>0</v>
      </c>
      <c r="I6272" s="360"/>
      <c r="J6272" s="344">
        <v>0</v>
      </c>
      <c r="K6272" s="360"/>
      <c r="L6272" s="344">
        <v>0</v>
      </c>
      <c r="M6272" s="360"/>
      <c r="N6272" s="344">
        <v>0</v>
      </c>
      <c r="O6272" s="360"/>
      <c r="P6272" s="344">
        <v>0</v>
      </c>
      <c r="Q6272" s="360"/>
      <c r="R6272" s="344">
        <v>0</v>
      </c>
    </row>
    <row r="6273" spans="1:18">
      <c r="A6273" s="296">
        <v>6416237</v>
      </c>
      <c r="B6273" s="343" t="s">
        <v>6310</v>
      </c>
      <c r="C6273" s="296" t="s">
        <v>4394</v>
      </c>
      <c r="D6273" s="344">
        <v>102.37</v>
      </c>
      <c r="E6273" s="360"/>
      <c r="F6273" s="344">
        <v>0</v>
      </c>
      <c r="G6273" s="360"/>
      <c r="H6273" s="344">
        <v>0</v>
      </c>
      <c r="I6273" s="360"/>
      <c r="J6273" s="344">
        <v>0</v>
      </c>
      <c r="K6273" s="360"/>
      <c r="L6273" s="344">
        <v>0</v>
      </c>
      <c r="M6273" s="360"/>
      <c r="N6273" s="344">
        <v>0</v>
      </c>
      <c r="O6273" s="360"/>
      <c r="P6273" s="344">
        <v>0</v>
      </c>
      <c r="Q6273" s="360"/>
      <c r="R6273" s="344">
        <v>0</v>
      </c>
    </row>
    <row r="6274" spans="1:18">
      <c r="A6274" s="296">
        <v>6416240</v>
      </c>
      <c r="B6274" s="343" t="s">
        <v>6311</v>
      </c>
      <c r="C6274" s="296" t="s">
        <v>4394</v>
      </c>
      <c r="D6274" s="344">
        <v>180.45</v>
      </c>
      <c r="E6274" s="360"/>
      <c r="F6274" s="344">
        <v>0</v>
      </c>
      <c r="G6274" s="360"/>
      <c r="H6274" s="344">
        <v>0</v>
      </c>
      <c r="I6274" s="360"/>
      <c r="J6274" s="344">
        <v>0</v>
      </c>
      <c r="K6274" s="360"/>
      <c r="L6274" s="344">
        <v>0</v>
      </c>
      <c r="M6274" s="360"/>
      <c r="N6274" s="344">
        <v>0</v>
      </c>
      <c r="O6274" s="360"/>
      <c r="P6274" s="344">
        <v>0</v>
      </c>
      <c r="Q6274" s="360"/>
      <c r="R6274" s="344">
        <v>0</v>
      </c>
    </row>
    <row r="6275" spans="1:18">
      <c r="A6275" s="296">
        <v>6416239</v>
      </c>
      <c r="B6275" s="343" t="s">
        <v>6312</v>
      </c>
      <c r="C6275" s="296" t="s">
        <v>4394</v>
      </c>
      <c r="D6275" s="344">
        <v>108.49</v>
      </c>
      <c r="E6275" s="360"/>
      <c r="F6275" s="344">
        <v>0</v>
      </c>
      <c r="G6275" s="360"/>
      <c r="H6275" s="344">
        <v>0</v>
      </c>
      <c r="I6275" s="360"/>
      <c r="J6275" s="344">
        <v>0</v>
      </c>
      <c r="K6275" s="360"/>
      <c r="L6275" s="344">
        <v>0</v>
      </c>
      <c r="M6275" s="360"/>
      <c r="N6275" s="344">
        <v>0</v>
      </c>
      <c r="O6275" s="360"/>
      <c r="P6275" s="344">
        <v>0</v>
      </c>
      <c r="Q6275" s="360"/>
      <c r="R6275" s="344">
        <v>0</v>
      </c>
    </row>
    <row r="6276" spans="1:18">
      <c r="A6276" s="296">
        <v>6416242</v>
      </c>
      <c r="B6276" s="343" t="s">
        <v>6313</v>
      </c>
      <c r="C6276" s="296" t="s">
        <v>4394</v>
      </c>
      <c r="D6276" s="344">
        <v>187.5</v>
      </c>
      <c r="E6276" s="360"/>
      <c r="F6276" s="344">
        <v>0</v>
      </c>
      <c r="G6276" s="360"/>
      <c r="H6276" s="344">
        <v>0</v>
      </c>
      <c r="I6276" s="360"/>
      <c r="J6276" s="344">
        <v>0</v>
      </c>
      <c r="K6276" s="360"/>
      <c r="L6276" s="344">
        <v>0</v>
      </c>
      <c r="M6276" s="360"/>
      <c r="N6276" s="344">
        <v>0</v>
      </c>
      <c r="O6276" s="360"/>
      <c r="P6276" s="344">
        <v>0</v>
      </c>
      <c r="Q6276" s="360"/>
      <c r="R6276" s="344">
        <v>0</v>
      </c>
    </row>
    <row r="6277" spans="1:18">
      <c r="A6277" s="296">
        <v>6416241</v>
      </c>
      <c r="B6277" s="343" t="s">
        <v>6314</v>
      </c>
      <c r="C6277" s="296" t="s">
        <v>4394</v>
      </c>
      <c r="D6277" s="344">
        <v>114.91</v>
      </c>
      <c r="E6277" s="360"/>
      <c r="F6277" s="344">
        <v>0</v>
      </c>
      <c r="G6277" s="360"/>
      <c r="H6277" s="344">
        <v>0</v>
      </c>
      <c r="I6277" s="360"/>
      <c r="J6277" s="344">
        <v>0</v>
      </c>
      <c r="K6277" s="360"/>
      <c r="L6277" s="344">
        <v>0</v>
      </c>
      <c r="M6277" s="360"/>
      <c r="N6277" s="344">
        <v>0</v>
      </c>
      <c r="O6277" s="360"/>
      <c r="P6277" s="344">
        <v>0</v>
      </c>
      <c r="Q6277" s="360"/>
      <c r="R6277" s="344">
        <v>0</v>
      </c>
    </row>
    <row r="6278" spans="1:18">
      <c r="A6278" s="296">
        <v>6416244</v>
      </c>
      <c r="B6278" s="343" t="s">
        <v>6315</v>
      </c>
      <c r="C6278" s="296" t="s">
        <v>4394</v>
      </c>
      <c r="D6278" s="344">
        <v>186.11</v>
      </c>
      <c r="E6278" s="360"/>
      <c r="F6278" s="344">
        <v>0</v>
      </c>
      <c r="G6278" s="360"/>
      <c r="H6278" s="344">
        <v>0</v>
      </c>
      <c r="I6278" s="360"/>
      <c r="J6278" s="344">
        <v>0</v>
      </c>
      <c r="K6278" s="360"/>
      <c r="L6278" s="344">
        <v>0</v>
      </c>
      <c r="M6278" s="360"/>
      <c r="N6278" s="344">
        <v>0</v>
      </c>
      <c r="O6278" s="360"/>
      <c r="P6278" s="344">
        <v>0</v>
      </c>
      <c r="Q6278" s="360"/>
      <c r="R6278" s="344">
        <v>0</v>
      </c>
    </row>
    <row r="6279" spans="1:18">
      <c r="A6279" s="296">
        <v>6416243</v>
      </c>
      <c r="B6279" s="343" t="s">
        <v>6316</v>
      </c>
      <c r="C6279" s="296" t="s">
        <v>4394</v>
      </c>
      <c r="D6279" s="344">
        <v>114.48</v>
      </c>
      <c r="E6279" s="360"/>
      <c r="F6279" s="344">
        <v>0</v>
      </c>
      <c r="G6279" s="360"/>
      <c r="H6279" s="344">
        <v>0</v>
      </c>
      <c r="I6279" s="360"/>
      <c r="J6279" s="344">
        <v>0</v>
      </c>
      <c r="K6279" s="360"/>
      <c r="L6279" s="344">
        <v>0</v>
      </c>
      <c r="M6279" s="360"/>
      <c r="N6279" s="344">
        <v>0</v>
      </c>
      <c r="O6279" s="360"/>
      <c r="P6279" s="344">
        <v>0</v>
      </c>
      <c r="Q6279" s="360"/>
      <c r="R6279" s="344">
        <v>0</v>
      </c>
    </row>
    <row r="6280" spans="1:18">
      <c r="A6280" s="296">
        <v>6416250</v>
      </c>
      <c r="B6280" s="343" t="s">
        <v>6317</v>
      </c>
      <c r="C6280" s="296" t="s">
        <v>222</v>
      </c>
      <c r="D6280" s="344">
        <v>64.16</v>
      </c>
      <c r="E6280" s="360"/>
      <c r="F6280" s="344">
        <v>0</v>
      </c>
      <c r="G6280" s="360"/>
      <c r="H6280" s="344">
        <v>0</v>
      </c>
      <c r="I6280" s="360"/>
      <c r="J6280" s="344">
        <v>0</v>
      </c>
      <c r="K6280" s="360"/>
      <c r="L6280" s="344">
        <v>0</v>
      </c>
      <c r="M6280" s="360"/>
      <c r="N6280" s="344">
        <v>0</v>
      </c>
      <c r="O6280" s="360"/>
      <c r="P6280" s="344">
        <v>0</v>
      </c>
      <c r="Q6280" s="360"/>
      <c r="R6280" s="344">
        <v>0</v>
      </c>
    </row>
    <row r="6281" spans="1:18">
      <c r="A6281" s="296">
        <v>6416153</v>
      </c>
      <c r="B6281" s="343" t="s">
        <v>6318</v>
      </c>
      <c r="C6281" s="296" t="s">
        <v>222</v>
      </c>
      <c r="D6281" s="344">
        <v>17.420000000000002</v>
      </c>
      <c r="E6281" s="360"/>
      <c r="F6281" s="344">
        <v>0</v>
      </c>
      <c r="G6281" s="360"/>
      <c r="H6281" s="344">
        <v>0</v>
      </c>
      <c r="I6281" s="360"/>
      <c r="J6281" s="344">
        <v>0</v>
      </c>
      <c r="K6281" s="360"/>
      <c r="L6281" s="344">
        <v>0</v>
      </c>
      <c r="M6281" s="360"/>
      <c r="N6281" s="344">
        <v>0</v>
      </c>
      <c r="O6281" s="360"/>
      <c r="P6281" s="344">
        <v>0</v>
      </c>
      <c r="Q6281" s="360"/>
      <c r="R6281" s="344">
        <v>0</v>
      </c>
    </row>
    <row r="6282" spans="1:18">
      <c r="A6282" s="296">
        <v>6416185</v>
      </c>
      <c r="B6282" s="343" t="s">
        <v>6319</v>
      </c>
      <c r="C6282" s="296" t="s">
        <v>222</v>
      </c>
      <c r="D6282" s="344">
        <v>112.56</v>
      </c>
      <c r="E6282" s="360">
        <v>0.51160000000000005</v>
      </c>
      <c r="F6282" s="344">
        <v>17.52</v>
      </c>
      <c r="G6282" s="360">
        <v>0.51429999999999998</v>
      </c>
      <c r="H6282" s="344">
        <v>18</v>
      </c>
      <c r="I6282" s="360">
        <v>0.50060000000000004</v>
      </c>
      <c r="J6282" s="344">
        <v>16.739999999999998</v>
      </c>
      <c r="K6282" s="360">
        <v>0.53820000000000001</v>
      </c>
      <c r="L6282" s="344">
        <v>18.399999999999999</v>
      </c>
      <c r="M6282" s="360">
        <v>0.48970000000000002</v>
      </c>
      <c r="N6282" s="344">
        <v>17.66</v>
      </c>
      <c r="O6282" s="360">
        <v>0.51019999999999999</v>
      </c>
      <c r="P6282" s="344">
        <v>18.18</v>
      </c>
      <c r="Q6282" s="360">
        <v>0.49559999999999998</v>
      </c>
      <c r="R6282" s="344">
        <v>18.43</v>
      </c>
    </row>
    <row r="6283" spans="1:18">
      <c r="A6283" s="296">
        <v>6416184</v>
      </c>
      <c r="B6283" s="343" t="s">
        <v>6320</v>
      </c>
      <c r="C6283" s="296" t="s">
        <v>222</v>
      </c>
      <c r="D6283" s="344">
        <v>71.38</v>
      </c>
      <c r="E6283" s="360">
        <v>0.38179999999999997</v>
      </c>
      <c r="F6283" s="344">
        <v>23.43</v>
      </c>
      <c r="G6283" s="360">
        <v>0.38450000000000001</v>
      </c>
      <c r="H6283" s="344">
        <v>24.25</v>
      </c>
      <c r="I6283" s="360">
        <v>0.3715</v>
      </c>
      <c r="J6283" s="344">
        <v>22.12</v>
      </c>
      <c r="K6283" s="360">
        <v>0.4073</v>
      </c>
      <c r="L6283" s="344">
        <v>24.95</v>
      </c>
      <c r="M6283" s="360">
        <v>0.36109999999999998</v>
      </c>
      <c r="N6283" s="344">
        <v>23.68</v>
      </c>
      <c r="O6283" s="360">
        <v>0.3805</v>
      </c>
      <c r="P6283" s="344">
        <v>24.55</v>
      </c>
      <c r="Q6283" s="360">
        <v>0.36699999999999999</v>
      </c>
      <c r="R6283" s="344">
        <v>24.99</v>
      </c>
    </row>
    <row r="6284" spans="1:18">
      <c r="A6284" s="296">
        <v>6416030</v>
      </c>
      <c r="B6284" s="343" t="s">
        <v>6321</v>
      </c>
      <c r="C6284" s="296" t="s">
        <v>222</v>
      </c>
      <c r="D6284" s="344">
        <v>78.08</v>
      </c>
      <c r="E6284" s="360">
        <v>0.59350000000000003</v>
      </c>
      <c r="F6284" s="344">
        <v>24.75</v>
      </c>
      <c r="G6284" s="360">
        <v>0.59640000000000004</v>
      </c>
      <c r="H6284" s="344">
        <v>25.32</v>
      </c>
      <c r="I6284" s="360">
        <v>0.58289999999999997</v>
      </c>
      <c r="J6284" s="344">
        <v>23.85</v>
      </c>
      <c r="K6284" s="360">
        <v>0.61890000000000001</v>
      </c>
      <c r="L6284" s="344">
        <v>25.81</v>
      </c>
      <c r="M6284" s="360">
        <v>0.57189999999999996</v>
      </c>
      <c r="N6284" s="344">
        <v>24.92</v>
      </c>
      <c r="O6284" s="360">
        <v>0.59230000000000005</v>
      </c>
      <c r="P6284" s="344">
        <v>25.53</v>
      </c>
      <c r="Q6284" s="360">
        <v>0.57809999999999995</v>
      </c>
      <c r="R6284" s="344">
        <v>25.83</v>
      </c>
    </row>
    <row r="6285" spans="1:18">
      <c r="A6285" s="296">
        <v>6416029</v>
      </c>
      <c r="B6285" s="343" t="s">
        <v>6322</v>
      </c>
      <c r="C6285" s="296" t="s">
        <v>222</v>
      </c>
      <c r="D6285" s="344">
        <v>35.619999999999997</v>
      </c>
      <c r="E6285" s="360">
        <v>0.46150000000000002</v>
      </c>
      <c r="F6285" s="344">
        <v>31.79</v>
      </c>
      <c r="G6285" s="360">
        <v>0.46429999999999999</v>
      </c>
      <c r="H6285" s="344">
        <v>32.75</v>
      </c>
      <c r="I6285" s="360">
        <v>0.45069999999999999</v>
      </c>
      <c r="J6285" s="344">
        <v>30.23</v>
      </c>
      <c r="K6285" s="360">
        <v>0.48830000000000001</v>
      </c>
      <c r="L6285" s="344">
        <v>33.57</v>
      </c>
      <c r="M6285" s="360">
        <v>0.43969999999999998</v>
      </c>
      <c r="N6285" s="344">
        <v>32.07</v>
      </c>
      <c r="O6285" s="360">
        <v>0.4602</v>
      </c>
      <c r="P6285" s="344">
        <v>33.1</v>
      </c>
      <c r="Q6285" s="360">
        <v>0.44590000000000002</v>
      </c>
      <c r="R6285" s="344">
        <v>33.619999999999997</v>
      </c>
    </row>
    <row r="6286" spans="1:18">
      <c r="A6286" s="296">
        <v>6416056</v>
      </c>
      <c r="B6286" s="343" t="s">
        <v>6323</v>
      </c>
      <c r="C6286" s="296" t="s">
        <v>222</v>
      </c>
      <c r="D6286" s="344">
        <v>86.47</v>
      </c>
      <c r="E6286" s="360">
        <v>0.63019999999999998</v>
      </c>
      <c r="F6286" s="344">
        <v>32.29</v>
      </c>
      <c r="G6286" s="360">
        <v>0.63270000000000004</v>
      </c>
      <c r="H6286" s="344">
        <v>32.96</v>
      </c>
      <c r="I6286" s="360">
        <v>0.61980000000000002</v>
      </c>
      <c r="J6286" s="344">
        <v>31.21</v>
      </c>
      <c r="K6286" s="360">
        <v>0.65459999999999996</v>
      </c>
      <c r="L6286" s="344">
        <v>33.54</v>
      </c>
      <c r="M6286" s="360">
        <v>0.60909999999999997</v>
      </c>
      <c r="N6286" s="344">
        <v>32.49</v>
      </c>
      <c r="O6286" s="360">
        <v>0.62880000000000003</v>
      </c>
      <c r="P6286" s="344">
        <v>33.21</v>
      </c>
      <c r="Q6286" s="360">
        <v>0.61519999999999997</v>
      </c>
      <c r="R6286" s="344">
        <v>33.56</v>
      </c>
    </row>
    <row r="6287" spans="1:18">
      <c r="A6287" s="296">
        <v>6416278</v>
      </c>
      <c r="B6287" s="343" t="s">
        <v>6324</v>
      </c>
      <c r="C6287" s="296" t="s">
        <v>222</v>
      </c>
      <c r="D6287" s="344">
        <v>24.47</v>
      </c>
      <c r="E6287" s="360">
        <v>0.49930000000000002</v>
      </c>
      <c r="F6287" s="344">
        <v>40.700000000000003</v>
      </c>
      <c r="G6287" s="360">
        <v>0.502</v>
      </c>
      <c r="H6287" s="344">
        <v>41.85</v>
      </c>
      <c r="I6287" s="360">
        <v>0.48820000000000002</v>
      </c>
      <c r="J6287" s="344">
        <v>38.85</v>
      </c>
      <c r="K6287" s="360">
        <v>0.52590000000000003</v>
      </c>
      <c r="L6287" s="344">
        <v>42.82</v>
      </c>
      <c r="M6287" s="360">
        <v>0.47710000000000002</v>
      </c>
      <c r="N6287" s="344">
        <v>41.04</v>
      </c>
      <c r="O6287" s="360">
        <v>0.49780000000000002</v>
      </c>
      <c r="P6287" s="344">
        <v>42.26</v>
      </c>
      <c r="Q6287" s="360">
        <v>0.4834</v>
      </c>
      <c r="R6287" s="344">
        <v>42.88</v>
      </c>
    </row>
    <row r="6288" spans="1:18">
      <c r="A6288" s="296">
        <v>6416047</v>
      </c>
      <c r="B6288" s="343" t="s">
        <v>6325</v>
      </c>
      <c r="C6288" s="296" t="s">
        <v>222</v>
      </c>
      <c r="D6288" s="344">
        <v>44.08</v>
      </c>
      <c r="E6288" s="360">
        <v>0.66080000000000005</v>
      </c>
      <c r="F6288" s="344">
        <v>42.96</v>
      </c>
      <c r="G6288" s="360">
        <v>0.66339999999999999</v>
      </c>
      <c r="H6288" s="344">
        <v>43.79</v>
      </c>
      <c r="I6288" s="360">
        <v>0.65080000000000005</v>
      </c>
      <c r="J6288" s="344">
        <v>41.65</v>
      </c>
      <c r="K6288" s="360">
        <v>0.68430000000000002</v>
      </c>
      <c r="L6288" s="344">
        <v>44.49</v>
      </c>
      <c r="M6288" s="360">
        <v>0.64059999999999995</v>
      </c>
      <c r="N6288" s="344">
        <v>43.21</v>
      </c>
      <c r="O6288" s="360">
        <v>0.65959999999999996</v>
      </c>
      <c r="P6288" s="344">
        <v>44.09</v>
      </c>
      <c r="Q6288" s="360">
        <v>0.64639999999999997</v>
      </c>
      <c r="R6288" s="344">
        <v>44.52</v>
      </c>
    </row>
    <row r="6289" spans="1:18">
      <c r="A6289" s="296">
        <v>6416090</v>
      </c>
      <c r="B6289" s="343" t="s">
        <v>6326</v>
      </c>
      <c r="C6289" s="296" t="s">
        <v>222</v>
      </c>
      <c r="D6289" s="344">
        <v>384.92</v>
      </c>
      <c r="E6289" s="360">
        <v>0.53190000000000004</v>
      </c>
      <c r="F6289" s="344">
        <v>53.3</v>
      </c>
      <c r="G6289" s="360">
        <v>0.53469999999999995</v>
      </c>
      <c r="H6289" s="344">
        <v>54.72</v>
      </c>
      <c r="I6289" s="360">
        <v>0.52080000000000004</v>
      </c>
      <c r="J6289" s="344">
        <v>51.04</v>
      </c>
      <c r="K6289" s="360">
        <v>0.55840000000000001</v>
      </c>
      <c r="L6289" s="344">
        <v>55.91</v>
      </c>
      <c r="M6289" s="360">
        <v>0.50970000000000004</v>
      </c>
      <c r="N6289" s="344">
        <v>53.72</v>
      </c>
      <c r="O6289" s="360">
        <v>0.53049999999999997</v>
      </c>
      <c r="P6289" s="344">
        <v>55.22</v>
      </c>
      <c r="Q6289" s="360">
        <v>0.5161</v>
      </c>
      <c r="R6289" s="344">
        <v>55.97</v>
      </c>
    </row>
    <row r="6290" spans="1:18">
      <c r="A6290" s="296">
        <v>6416089</v>
      </c>
      <c r="B6290" s="343" t="s">
        <v>6327</v>
      </c>
      <c r="C6290" s="296" t="s">
        <v>222</v>
      </c>
      <c r="D6290" s="344">
        <v>254.36</v>
      </c>
      <c r="E6290" s="360">
        <v>0.52690000000000003</v>
      </c>
      <c r="F6290" s="344">
        <v>17.010000000000002</v>
      </c>
      <c r="G6290" s="360">
        <v>0.52969999999999995</v>
      </c>
      <c r="H6290" s="344">
        <v>17.47</v>
      </c>
      <c r="I6290" s="360">
        <v>0.51570000000000005</v>
      </c>
      <c r="J6290" s="344">
        <v>16.28</v>
      </c>
      <c r="K6290" s="360">
        <v>0.5534</v>
      </c>
      <c r="L6290" s="344">
        <v>17.850000000000001</v>
      </c>
      <c r="M6290" s="360">
        <v>0.50480000000000003</v>
      </c>
      <c r="N6290" s="344">
        <v>17.14</v>
      </c>
      <c r="O6290" s="360">
        <v>0.52569999999999995</v>
      </c>
      <c r="P6290" s="344">
        <v>17.62</v>
      </c>
      <c r="Q6290" s="360">
        <v>0.51139999999999997</v>
      </c>
      <c r="R6290" s="344">
        <v>17.86</v>
      </c>
    </row>
    <row r="6291" spans="1:18">
      <c r="A6291" s="296">
        <v>6416094</v>
      </c>
      <c r="B6291" s="343" t="s">
        <v>6328</v>
      </c>
      <c r="C6291" s="296" t="s">
        <v>222</v>
      </c>
      <c r="D6291" s="344">
        <v>329.92</v>
      </c>
      <c r="E6291" s="360">
        <v>0.56140000000000001</v>
      </c>
      <c r="F6291" s="344">
        <v>15.97</v>
      </c>
      <c r="G6291" s="360">
        <v>0.56420000000000003</v>
      </c>
      <c r="H6291" s="344">
        <v>16.36</v>
      </c>
      <c r="I6291" s="360">
        <v>0.55069999999999997</v>
      </c>
      <c r="J6291" s="344">
        <v>15.33</v>
      </c>
      <c r="K6291" s="360">
        <v>0.5877</v>
      </c>
      <c r="L6291" s="344">
        <v>16.7</v>
      </c>
      <c r="M6291" s="360">
        <v>0.53949999999999998</v>
      </c>
      <c r="N6291" s="344">
        <v>16.09</v>
      </c>
      <c r="O6291" s="360">
        <v>0.56000000000000005</v>
      </c>
      <c r="P6291" s="344">
        <v>16.510000000000002</v>
      </c>
      <c r="Q6291" s="360">
        <v>0.54569999999999996</v>
      </c>
      <c r="R6291" s="344">
        <v>16.71</v>
      </c>
    </row>
    <row r="6292" spans="1:18">
      <c r="A6292" s="296">
        <v>6416093</v>
      </c>
      <c r="B6292" s="343" t="s">
        <v>6329</v>
      </c>
      <c r="C6292" s="296" t="s">
        <v>222</v>
      </c>
      <c r="D6292" s="344">
        <v>203.65</v>
      </c>
      <c r="E6292" s="360">
        <v>0.60589999999999999</v>
      </c>
      <c r="F6292" s="344">
        <v>24.25</v>
      </c>
      <c r="G6292" s="360">
        <v>0.60870000000000002</v>
      </c>
      <c r="H6292" s="344">
        <v>24.79</v>
      </c>
      <c r="I6292" s="360">
        <v>0.59540000000000004</v>
      </c>
      <c r="J6292" s="344">
        <v>23.38</v>
      </c>
      <c r="K6292" s="360">
        <v>0.63129999999999997</v>
      </c>
      <c r="L6292" s="344">
        <v>25.25</v>
      </c>
      <c r="M6292" s="360">
        <v>0.58460000000000001</v>
      </c>
      <c r="N6292" s="344">
        <v>24.41</v>
      </c>
      <c r="O6292" s="360">
        <v>0.60470000000000002</v>
      </c>
      <c r="P6292" s="344">
        <v>24.98</v>
      </c>
      <c r="Q6292" s="360">
        <v>0.59089999999999998</v>
      </c>
      <c r="R6292" s="344">
        <v>25.27</v>
      </c>
    </row>
    <row r="6293" spans="1:18">
      <c r="A6293" s="296">
        <v>6416092</v>
      </c>
      <c r="B6293" s="343" t="s">
        <v>6330</v>
      </c>
      <c r="C6293" s="296" t="s">
        <v>222</v>
      </c>
      <c r="D6293" s="344">
        <v>288.06</v>
      </c>
      <c r="E6293" s="360">
        <v>0.63870000000000005</v>
      </c>
      <c r="F6293" s="344">
        <v>23.01</v>
      </c>
      <c r="G6293" s="360">
        <v>0.64149999999999996</v>
      </c>
      <c r="H6293" s="344">
        <v>23.48</v>
      </c>
      <c r="I6293" s="360">
        <v>0.62860000000000005</v>
      </c>
      <c r="J6293" s="344">
        <v>22.26</v>
      </c>
      <c r="K6293" s="360">
        <v>0.66310000000000002</v>
      </c>
      <c r="L6293" s="344">
        <v>23.88</v>
      </c>
      <c r="M6293" s="360">
        <v>0.61809999999999998</v>
      </c>
      <c r="N6293" s="344">
        <v>23.15</v>
      </c>
      <c r="O6293" s="360">
        <v>0.63759999999999994</v>
      </c>
      <c r="P6293" s="344">
        <v>23.66</v>
      </c>
      <c r="Q6293" s="360">
        <v>0.62380000000000002</v>
      </c>
      <c r="R6293" s="344">
        <v>23.9</v>
      </c>
    </row>
    <row r="6294" spans="1:18">
      <c r="A6294" s="296">
        <v>6416091</v>
      </c>
      <c r="B6294" s="343" t="s">
        <v>6331</v>
      </c>
      <c r="C6294" s="296" t="s">
        <v>222</v>
      </c>
      <c r="D6294" s="344">
        <v>156.05000000000001</v>
      </c>
      <c r="E6294" s="360">
        <v>0.64019999999999999</v>
      </c>
      <c r="F6294" s="344">
        <v>31.78</v>
      </c>
      <c r="G6294" s="360">
        <v>0.64290000000000003</v>
      </c>
      <c r="H6294" s="344">
        <v>32.43</v>
      </c>
      <c r="I6294" s="360">
        <v>0.63</v>
      </c>
      <c r="J6294" s="344">
        <v>30.75</v>
      </c>
      <c r="K6294" s="360">
        <v>0.66439999999999999</v>
      </c>
      <c r="L6294" s="344">
        <v>32.979999999999997</v>
      </c>
      <c r="M6294" s="360">
        <v>0.61950000000000005</v>
      </c>
      <c r="N6294" s="344">
        <v>31.97</v>
      </c>
      <c r="O6294" s="360">
        <v>0.63900000000000001</v>
      </c>
      <c r="P6294" s="344">
        <v>32.67</v>
      </c>
      <c r="Q6294" s="360">
        <v>0.62529999999999997</v>
      </c>
      <c r="R6294" s="344">
        <v>33.01</v>
      </c>
    </row>
    <row r="6295" spans="1:18">
      <c r="A6295" s="296">
        <v>6817809</v>
      </c>
      <c r="B6295" s="343" t="s">
        <v>6332</v>
      </c>
      <c r="C6295" s="296" t="s">
        <v>105</v>
      </c>
      <c r="D6295" s="344">
        <v>1070.8399999999999</v>
      </c>
      <c r="E6295" s="360">
        <v>0.67159999999999997</v>
      </c>
      <c r="F6295" s="344">
        <v>30.31</v>
      </c>
      <c r="G6295" s="360">
        <v>0.67400000000000004</v>
      </c>
      <c r="H6295" s="344">
        <v>30.87</v>
      </c>
      <c r="I6295" s="360">
        <v>0.66180000000000005</v>
      </c>
      <c r="J6295" s="344">
        <v>29.4</v>
      </c>
      <c r="K6295" s="360">
        <v>0.69489999999999996</v>
      </c>
      <c r="L6295" s="344">
        <v>31.34</v>
      </c>
      <c r="M6295" s="360">
        <v>0.65190000000000003</v>
      </c>
      <c r="N6295" s="344">
        <v>30.47</v>
      </c>
      <c r="O6295" s="360">
        <v>0.67049999999999998</v>
      </c>
      <c r="P6295" s="344">
        <v>31.07</v>
      </c>
      <c r="Q6295" s="360">
        <v>0.65749999999999997</v>
      </c>
      <c r="R6295" s="344">
        <v>31.37</v>
      </c>
    </row>
    <row r="6296" spans="1:18">
      <c r="A6296" s="296">
        <v>6817810</v>
      </c>
      <c r="B6296" s="343" t="s">
        <v>6333</v>
      </c>
      <c r="C6296" s="296" t="s">
        <v>105</v>
      </c>
      <c r="D6296" s="344">
        <v>957.41</v>
      </c>
      <c r="E6296" s="360">
        <v>0.66890000000000005</v>
      </c>
      <c r="F6296" s="344">
        <v>42.46</v>
      </c>
      <c r="G6296" s="360">
        <v>0.67120000000000002</v>
      </c>
      <c r="H6296" s="344">
        <v>43.25</v>
      </c>
      <c r="I6296" s="360">
        <v>0.65900000000000003</v>
      </c>
      <c r="J6296" s="344">
        <v>41.18</v>
      </c>
      <c r="K6296" s="360">
        <v>0.69210000000000005</v>
      </c>
      <c r="L6296" s="344">
        <v>43.92</v>
      </c>
      <c r="M6296" s="360">
        <v>0.64890000000000003</v>
      </c>
      <c r="N6296" s="344">
        <v>42.69</v>
      </c>
      <c r="O6296" s="360">
        <v>0.66759999999999997</v>
      </c>
      <c r="P6296" s="344">
        <v>43.53</v>
      </c>
      <c r="Q6296" s="360">
        <v>0.65469999999999995</v>
      </c>
      <c r="R6296" s="344">
        <v>43.96</v>
      </c>
    </row>
    <row r="6297" spans="1:18">
      <c r="A6297" s="296">
        <v>6817811</v>
      </c>
      <c r="B6297" s="343" t="s">
        <v>6334</v>
      </c>
      <c r="C6297" s="296" t="s">
        <v>105</v>
      </c>
      <c r="D6297" s="344">
        <v>1144.6600000000001</v>
      </c>
      <c r="E6297" s="360">
        <v>0.69889999999999997</v>
      </c>
      <c r="F6297" s="344">
        <v>40.64</v>
      </c>
      <c r="G6297" s="360">
        <v>0.70130000000000003</v>
      </c>
      <c r="H6297" s="344">
        <v>41.34</v>
      </c>
      <c r="I6297" s="360">
        <v>0.68940000000000001</v>
      </c>
      <c r="J6297" s="344">
        <v>39.54</v>
      </c>
      <c r="K6297" s="360">
        <v>0.7208</v>
      </c>
      <c r="L6297" s="344">
        <v>41.92</v>
      </c>
      <c r="M6297" s="360">
        <v>0.67989999999999995</v>
      </c>
      <c r="N6297" s="344">
        <v>40.85</v>
      </c>
      <c r="O6297" s="360">
        <v>0.69769999999999999</v>
      </c>
      <c r="P6297" s="344">
        <v>41.58</v>
      </c>
      <c r="Q6297" s="360">
        <v>0.68540000000000001</v>
      </c>
      <c r="R6297" s="344">
        <v>41.95</v>
      </c>
    </row>
    <row r="6298" spans="1:18">
      <c r="A6298" s="296">
        <v>6817812</v>
      </c>
      <c r="B6298" s="343" t="s">
        <v>6335</v>
      </c>
      <c r="C6298" s="296" t="s">
        <v>105</v>
      </c>
      <c r="D6298" s="344">
        <v>1019.29</v>
      </c>
      <c r="E6298" s="360"/>
      <c r="F6298" s="344">
        <v>0</v>
      </c>
      <c r="G6298" s="360"/>
      <c r="H6298" s="344">
        <v>0</v>
      </c>
      <c r="I6298" s="360"/>
      <c r="J6298" s="344">
        <v>0</v>
      </c>
      <c r="K6298" s="360"/>
      <c r="L6298" s="344">
        <v>0</v>
      </c>
      <c r="M6298" s="360"/>
      <c r="N6298" s="344">
        <v>0</v>
      </c>
      <c r="O6298" s="360"/>
      <c r="P6298" s="344">
        <v>0</v>
      </c>
      <c r="Q6298" s="360"/>
      <c r="R6298" s="344">
        <v>0</v>
      </c>
    </row>
    <row r="6299" spans="1:18">
      <c r="A6299" s="296">
        <v>6817813</v>
      </c>
      <c r="B6299" s="343" t="s">
        <v>6336</v>
      </c>
      <c r="C6299" s="296" t="s">
        <v>105</v>
      </c>
      <c r="D6299" s="344">
        <v>1793.69</v>
      </c>
      <c r="E6299" s="360"/>
      <c r="F6299" s="344">
        <v>0</v>
      </c>
      <c r="G6299" s="360"/>
      <c r="H6299" s="344">
        <v>0</v>
      </c>
      <c r="I6299" s="360"/>
      <c r="J6299" s="344">
        <v>0</v>
      </c>
      <c r="K6299" s="360"/>
      <c r="L6299" s="344">
        <v>0</v>
      </c>
      <c r="M6299" s="360"/>
      <c r="N6299" s="344">
        <v>0</v>
      </c>
      <c r="O6299" s="360"/>
      <c r="P6299" s="344">
        <v>0</v>
      </c>
      <c r="Q6299" s="360"/>
      <c r="R6299" s="344">
        <v>0</v>
      </c>
    </row>
    <row r="6300" spans="1:18">
      <c r="A6300" s="296">
        <v>6817814</v>
      </c>
      <c r="B6300" s="343" t="s">
        <v>6337</v>
      </c>
      <c r="C6300" s="296" t="s">
        <v>105</v>
      </c>
      <c r="D6300" s="344">
        <v>1596.68</v>
      </c>
      <c r="E6300" s="360"/>
      <c r="F6300" s="344">
        <v>0</v>
      </c>
      <c r="G6300" s="360"/>
      <c r="H6300" s="344">
        <v>0</v>
      </c>
      <c r="I6300" s="360"/>
      <c r="J6300" s="344">
        <v>0</v>
      </c>
      <c r="K6300" s="360"/>
      <c r="L6300" s="344">
        <v>0</v>
      </c>
      <c r="M6300" s="360"/>
      <c r="N6300" s="344">
        <v>0</v>
      </c>
      <c r="O6300" s="360"/>
      <c r="P6300" s="344">
        <v>0</v>
      </c>
      <c r="Q6300" s="360"/>
      <c r="R6300" s="344">
        <v>0</v>
      </c>
    </row>
    <row r="6301" spans="1:18">
      <c r="A6301" s="296">
        <v>6817815</v>
      </c>
      <c r="B6301" s="343" t="s">
        <v>6338</v>
      </c>
      <c r="C6301" s="296" t="s">
        <v>105</v>
      </c>
      <c r="D6301" s="344">
        <v>1509.02</v>
      </c>
      <c r="E6301" s="360"/>
      <c r="F6301" s="344">
        <v>0</v>
      </c>
      <c r="G6301" s="360"/>
      <c r="H6301" s="344">
        <v>0</v>
      </c>
      <c r="I6301" s="360"/>
      <c r="J6301" s="344">
        <v>0</v>
      </c>
      <c r="K6301" s="360"/>
      <c r="L6301" s="344">
        <v>0</v>
      </c>
      <c r="M6301" s="360"/>
      <c r="N6301" s="344">
        <v>0</v>
      </c>
      <c r="O6301" s="360"/>
      <c r="P6301" s="344">
        <v>0</v>
      </c>
      <c r="Q6301" s="360"/>
      <c r="R6301" s="344">
        <v>0</v>
      </c>
    </row>
    <row r="6302" spans="1:18">
      <c r="A6302" s="296">
        <v>6817816</v>
      </c>
      <c r="B6302" s="343" t="s">
        <v>6339</v>
      </c>
      <c r="C6302" s="296" t="s">
        <v>105</v>
      </c>
      <c r="D6302" s="344">
        <v>1312.01</v>
      </c>
      <c r="E6302" s="360"/>
      <c r="F6302" s="344">
        <v>0</v>
      </c>
      <c r="G6302" s="360"/>
      <c r="H6302" s="344">
        <v>0</v>
      </c>
      <c r="I6302" s="360"/>
      <c r="J6302" s="344">
        <v>0</v>
      </c>
      <c r="K6302" s="360"/>
      <c r="L6302" s="344">
        <v>0</v>
      </c>
      <c r="M6302" s="360"/>
      <c r="N6302" s="344">
        <v>0</v>
      </c>
      <c r="O6302" s="360"/>
      <c r="P6302" s="344">
        <v>0</v>
      </c>
      <c r="Q6302" s="360"/>
      <c r="R6302" s="344">
        <v>0</v>
      </c>
    </row>
    <row r="6303" spans="1:18">
      <c r="A6303" s="296">
        <v>6817817</v>
      </c>
      <c r="B6303" s="343" t="s">
        <v>6340</v>
      </c>
      <c r="C6303" s="296" t="s">
        <v>105</v>
      </c>
      <c r="D6303" s="344">
        <v>1230.19</v>
      </c>
      <c r="E6303" s="360"/>
      <c r="F6303" s="344">
        <v>0</v>
      </c>
      <c r="G6303" s="360"/>
      <c r="H6303" s="344">
        <v>0</v>
      </c>
      <c r="I6303" s="360"/>
      <c r="J6303" s="344">
        <v>0</v>
      </c>
      <c r="K6303" s="360"/>
      <c r="L6303" s="344">
        <v>0</v>
      </c>
      <c r="M6303" s="360"/>
      <c r="N6303" s="344">
        <v>0</v>
      </c>
      <c r="O6303" s="360"/>
      <c r="P6303" s="344">
        <v>0</v>
      </c>
      <c r="Q6303" s="360"/>
      <c r="R6303" s="344">
        <v>0</v>
      </c>
    </row>
    <row r="6304" spans="1:18">
      <c r="A6304" s="296">
        <v>6817818</v>
      </c>
      <c r="B6304" s="343" t="s">
        <v>6341</v>
      </c>
      <c r="C6304" s="296" t="s">
        <v>105</v>
      </c>
      <c r="D6304" s="344">
        <v>1094.3800000000001</v>
      </c>
      <c r="E6304" s="360"/>
      <c r="F6304" s="344">
        <v>0</v>
      </c>
      <c r="G6304" s="360"/>
      <c r="H6304" s="344">
        <v>0</v>
      </c>
      <c r="I6304" s="360"/>
      <c r="J6304" s="344">
        <v>0</v>
      </c>
      <c r="K6304" s="360"/>
      <c r="L6304" s="344">
        <v>0</v>
      </c>
      <c r="M6304" s="360"/>
      <c r="N6304" s="344">
        <v>0</v>
      </c>
      <c r="O6304" s="360"/>
      <c r="P6304" s="344">
        <v>0</v>
      </c>
      <c r="Q6304" s="360"/>
      <c r="R6304" s="344">
        <v>0</v>
      </c>
    </row>
    <row r="6305" spans="1:18">
      <c r="A6305" s="296">
        <v>6817819</v>
      </c>
      <c r="B6305" s="343" t="s">
        <v>6342</v>
      </c>
      <c r="C6305" s="296" t="s">
        <v>105</v>
      </c>
      <c r="D6305" s="344">
        <v>1884.09</v>
      </c>
      <c r="E6305" s="360"/>
      <c r="F6305" s="344">
        <v>0</v>
      </c>
      <c r="G6305" s="360"/>
      <c r="H6305" s="344">
        <v>0</v>
      </c>
      <c r="I6305" s="360"/>
      <c r="J6305" s="344">
        <v>0</v>
      </c>
      <c r="K6305" s="360"/>
      <c r="L6305" s="344">
        <v>0</v>
      </c>
      <c r="M6305" s="360"/>
      <c r="N6305" s="344">
        <v>0</v>
      </c>
      <c r="O6305" s="360"/>
      <c r="P6305" s="344">
        <v>0</v>
      </c>
      <c r="Q6305" s="360"/>
      <c r="R6305" s="344">
        <v>0</v>
      </c>
    </row>
    <row r="6306" spans="1:18">
      <c r="A6306" s="296">
        <v>6817820</v>
      </c>
      <c r="B6306" s="343" t="s">
        <v>6343</v>
      </c>
      <c r="C6306" s="296" t="s">
        <v>105</v>
      </c>
      <c r="D6306" s="344">
        <v>1672.15</v>
      </c>
      <c r="E6306" s="360"/>
      <c r="F6306" s="344">
        <v>0</v>
      </c>
      <c r="G6306" s="360"/>
      <c r="H6306" s="344">
        <v>0</v>
      </c>
      <c r="I6306" s="360"/>
      <c r="J6306" s="344">
        <v>0</v>
      </c>
      <c r="K6306" s="360"/>
      <c r="L6306" s="344">
        <v>0</v>
      </c>
      <c r="M6306" s="360"/>
      <c r="N6306" s="344">
        <v>0</v>
      </c>
      <c r="O6306" s="360"/>
      <c r="P6306" s="344">
        <v>0</v>
      </c>
      <c r="Q6306" s="360"/>
      <c r="R6306" s="344">
        <v>0</v>
      </c>
    </row>
    <row r="6307" spans="1:18">
      <c r="A6307" s="296">
        <v>6817821</v>
      </c>
      <c r="B6307" s="343" t="s">
        <v>6344</v>
      </c>
      <c r="C6307" s="296" t="s">
        <v>105</v>
      </c>
      <c r="D6307" s="344">
        <v>1608.83</v>
      </c>
      <c r="E6307" s="360"/>
      <c r="F6307" s="344">
        <v>0</v>
      </c>
      <c r="G6307" s="360"/>
      <c r="H6307" s="344">
        <v>0</v>
      </c>
      <c r="I6307" s="360"/>
      <c r="J6307" s="344">
        <v>0</v>
      </c>
      <c r="K6307" s="360"/>
      <c r="L6307" s="344">
        <v>0</v>
      </c>
      <c r="M6307" s="360"/>
      <c r="N6307" s="344">
        <v>0</v>
      </c>
      <c r="O6307" s="360"/>
      <c r="P6307" s="344">
        <v>0</v>
      </c>
      <c r="Q6307" s="360"/>
      <c r="R6307" s="344">
        <v>0</v>
      </c>
    </row>
    <row r="6308" spans="1:18">
      <c r="A6308" s="296">
        <v>6817822</v>
      </c>
      <c r="B6308" s="343" t="s">
        <v>6345</v>
      </c>
      <c r="C6308" s="296" t="s">
        <v>105</v>
      </c>
      <c r="D6308" s="344">
        <v>1396.89</v>
      </c>
      <c r="E6308" s="360">
        <v>1.6899999999999998E-2</v>
      </c>
      <c r="F6308" s="344">
        <v>2745.49</v>
      </c>
      <c r="G6308" s="360">
        <v>1.4800000000000001E-2</v>
      </c>
      <c r="H6308" s="344">
        <v>2767.27</v>
      </c>
      <c r="I6308" s="360">
        <v>1.84E-2</v>
      </c>
      <c r="J6308" s="344">
        <v>2592.7600000000002</v>
      </c>
      <c r="K6308" s="360">
        <v>1.5599999999999999E-2</v>
      </c>
      <c r="L6308" s="344">
        <v>3131.85</v>
      </c>
      <c r="M6308" s="360">
        <v>0</v>
      </c>
      <c r="N6308" s="344">
        <v>2803.99</v>
      </c>
      <c r="O6308" s="360">
        <v>0.94940000000000002</v>
      </c>
      <c r="P6308" s="344">
        <v>3234.43</v>
      </c>
      <c r="Q6308" s="360">
        <v>1.5800000000000002E-2</v>
      </c>
      <c r="R6308" s="344">
        <v>2767.36</v>
      </c>
    </row>
    <row r="6309" spans="1:18">
      <c r="A6309" s="296">
        <v>6817823</v>
      </c>
      <c r="B6309" s="343" t="s">
        <v>6346</v>
      </c>
      <c r="C6309" s="296" t="s">
        <v>105</v>
      </c>
      <c r="D6309" s="344">
        <v>1320.26</v>
      </c>
      <c r="E6309" s="360">
        <v>1.1599999999999999E-2</v>
      </c>
      <c r="F6309" s="344">
        <v>3995.35</v>
      </c>
      <c r="G6309" s="360">
        <v>1.01E-2</v>
      </c>
      <c r="H6309" s="344">
        <v>4019.04</v>
      </c>
      <c r="I6309" s="360">
        <v>1.2699999999999999E-2</v>
      </c>
      <c r="J6309" s="344">
        <v>3773.45</v>
      </c>
      <c r="K6309" s="360">
        <v>1.0699999999999999E-2</v>
      </c>
      <c r="L6309" s="344">
        <v>4562.8999999999996</v>
      </c>
      <c r="M6309" s="360">
        <v>0</v>
      </c>
      <c r="N6309" s="344">
        <v>4079.43</v>
      </c>
      <c r="O6309" s="360">
        <v>0.96279999999999999</v>
      </c>
      <c r="P6309" s="344">
        <v>4712.78</v>
      </c>
      <c r="Q6309" s="360">
        <v>1.0800000000000001E-2</v>
      </c>
      <c r="R6309" s="344">
        <v>4018.99</v>
      </c>
    </row>
    <row r="6310" spans="1:18">
      <c r="A6310" s="296">
        <v>6817824</v>
      </c>
      <c r="B6310" s="343" t="s">
        <v>6347</v>
      </c>
      <c r="C6310" s="296" t="s">
        <v>105</v>
      </c>
      <c r="D6310" s="344">
        <v>1172.5</v>
      </c>
      <c r="E6310" s="360">
        <v>8.5000000000000006E-3</v>
      </c>
      <c r="F6310" s="344">
        <v>5452.79</v>
      </c>
      <c r="G6310" s="360">
        <v>7.4000000000000003E-3</v>
      </c>
      <c r="H6310" s="344">
        <v>5477.69</v>
      </c>
      <c r="I6310" s="360">
        <v>9.2999999999999992E-3</v>
      </c>
      <c r="J6310" s="344">
        <v>5150.58</v>
      </c>
      <c r="K6310" s="360">
        <v>7.9000000000000008E-3</v>
      </c>
      <c r="L6310" s="344">
        <v>6231.97</v>
      </c>
      <c r="M6310" s="360">
        <v>0</v>
      </c>
      <c r="N6310" s="344">
        <v>5566.71</v>
      </c>
      <c r="O6310" s="360">
        <v>0.97170000000000001</v>
      </c>
      <c r="P6310" s="344">
        <v>6437.06</v>
      </c>
      <c r="Q6310" s="360">
        <v>7.9000000000000008E-3</v>
      </c>
      <c r="R6310" s="344">
        <v>5477.58</v>
      </c>
    </row>
    <row r="6311" spans="1:18">
      <c r="A6311" s="296">
        <v>6817825</v>
      </c>
      <c r="B6311" s="343" t="s">
        <v>6348</v>
      </c>
      <c r="C6311" s="296" t="s">
        <v>105</v>
      </c>
      <c r="D6311" s="344">
        <v>1912.13</v>
      </c>
      <c r="E6311" s="360">
        <v>1.8800000000000001E-2</v>
      </c>
      <c r="F6311" s="344">
        <v>2471.86</v>
      </c>
      <c r="G6311" s="360">
        <v>1.6400000000000001E-2</v>
      </c>
      <c r="H6311" s="344">
        <v>2493.6</v>
      </c>
      <c r="I6311" s="360">
        <v>2.0400000000000001E-2</v>
      </c>
      <c r="J6311" s="344">
        <v>2334.14</v>
      </c>
      <c r="K6311" s="360">
        <v>1.7399999999999999E-2</v>
      </c>
      <c r="L6311" s="344">
        <v>2818.43</v>
      </c>
      <c r="M6311" s="360">
        <v>0</v>
      </c>
      <c r="N6311" s="344">
        <v>2524.77</v>
      </c>
      <c r="O6311" s="360">
        <v>0.94389999999999996</v>
      </c>
      <c r="P6311" s="344">
        <v>2910.63</v>
      </c>
      <c r="Q6311" s="360">
        <v>1.7500000000000002E-2</v>
      </c>
      <c r="R6311" s="344">
        <v>2493.69</v>
      </c>
    </row>
    <row r="6312" spans="1:18">
      <c r="A6312" s="296">
        <v>6817826</v>
      </c>
      <c r="B6312" s="343" t="s">
        <v>6349</v>
      </c>
      <c r="C6312" s="296" t="s">
        <v>105</v>
      </c>
      <c r="D6312" s="344">
        <v>1685.27</v>
      </c>
      <c r="E6312" s="360">
        <v>6.6E-3</v>
      </c>
      <c r="F6312" s="344">
        <v>10135.91</v>
      </c>
      <c r="G6312" s="360">
        <v>5.0000000000000001E-3</v>
      </c>
      <c r="H6312" s="344">
        <v>10174.57</v>
      </c>
      <c r="I6312" s="360">
        <v>7.1999999999999998E-3</v>
      </c>
      <c r="J6312" s="344">
        <v>9576.3799999999992</v>
      </c>
      <c r="K6312" s="360">
        <v>5.3E-3</v>
      </c>
      <c r="L6312" s="344">
        <v>11590.61</v>
      </c>
      <c r="M6312" s="360">
        <v>0</v>
      </c>
      <c r="N6312" s="344">
        <v>10345.799999999999</v>
      </c>
      <c r="O6312" s="360">
        <v>0.97770000000000001</v>
      </c>
      <c r="P6312" s="344">
        <v>11970.21</v>
      </c>
      <c r="Q6312" s="360">
        <v>6.1000000000000004E-3</v>
      </c>
      <c r="R6312" s="344">
        <v>10173.6</v>
      </c>
    </row>
    <row r="6313" spans="1:18">
      <c r="A6313" s="296">
        <v>6817827</v>
      </c>
      <c r="B6313" s="343" t="s">
        <v>6350</v>
      </c>
      <c r="C6313" s="296" t="s">
        <v>105</v>
      </c>
      <c r="D6313" s="344">
        <v>1708.63</v>
      </c>
      <c r="E6313" s="360">
        <v>5.8999999999999999E-3</v>
      </c>
      <c r="F6313" s="344">
        <v>11334.29</v>
      </c>
      <c r="G6313" s="360">
        <v>4.4000000000000003E-3</v>
      </c>
      <c r="H6313" s="344">
        <v>11374.05</v>
      </c>
      <c r="I6313" s="360">
        <v>6.4000000000000003E-3</v>
      </c>
      <c r="J6313" s="344">
        <v>10708.69</v>
      </c>
      <c r="K6313" s="360">
        <v>4.7000000000000002E-3</v>
      </c>
      <c r="L6313" s="344">
        <v>12962.96</v>
      </c>
      <c r="M6313" s="360">
        <v>0</v>
      </c>
      <c r="N6313" s="344">
        <v>11568.7</v>
      </c>
      <c r="O6313" s="360">
        <v>0.97960000000000003</v>
      </c>
      <c r="P6313" s="344">
        <v>13387.95</v>
      </c>
      <c r="Q6313" s="360">
        <v>5.4999999999999997E-3</v>
      </c>
      <c r="R6313" s="344">
        <v>11373.01</v>
      </c>
    </row>
    <row r="6314" spans="1:18">
      <c r="A6314" s="296">
        <v>6817828</v>
      </c>
      <c r="B6314" s="343" t="s">
        <v>6351</v>
      </c>
      <c r="C6314" s="296" t="s">
        <v>105</v>
      </c>
      <c r="D6314" s="344">
        <v>1481.77</v>
      </c>
      <c r="E6314" s="360">
        <v>1.06E-2</v>
      </c>
      <c r="F6314" s="344">
        <v>6262.29</v>
      </c>
      <c r="G6314" s="360">
        <v>8.0000000000000002E-3</v>
      </c>
      <c r="H6314" s="344">
        <v>6301.35</v>
      </c>
      <c r="I6314" s="360">
        <v>1.1599999999999999E-2</v>
      </c>
      <c r="J6314" s="344">
        <v>5914.99</v>
      </c>
      <c r="K6314" s="360">
        <v>8.5000000000000006E-3</v>
      </c>
      <c r="L6314" s="344">
        <v>7153.38</v>
      </c>
      <c r="M6314" s="360">
        <v>0</v>
      </c>
      <c r="N6314" s="344">
        <v>6393</v>
      </c>
      <c r="O6314" s="360">
        <v>0.96309999999999996</v>
      </c>
      <c r="P6314" s="344">
        <v>7386.05</v>
      </c>
      <c r="Q6314" s="360">
        <v>9.9000000000000008E-3</v>
      </c>
      <c r="R6314" s="344">
        <v>6300.31</v>
      </c>
    </row>
    <row r="6315" spans="1:18">
      <c r="A6315" s="296">
        <v>6817753</v>
      </c>
      <c r="B6315" s="343" t="s">
        <v>6352</v>
      </c>
      <c r="C6315" s="296" t="s">
        <v>105</v>
      </c>
      <c r="D6315" s="344">
        <v>1446.43</v>
      </c>
      <c r="E6315" s="360">
        <v>5.1999999999999998E-3</v>
      </c>
      <c r="F6315" s="344">
        <v>12788.03</v>
      </c>
      <c r="G6315" s="360">
        <v>3.8999999999999998E-3</v>
      </c>
      <c r="H6315" s="344">
        <v>12831.55</v>
      </c>
      <c r="I6315" s="360">
        <v>5.7000000000000002E-3</v>
      </c>
      <c r="J6315" s="344">
        <v>12081.46</v>
      </c>
      <c r="K6315" s="360">
        <v>4.1999999999999997E-3</v>
      </c>
      <c r="L6315" s="344">
        <v>14626.96</v>
      </c>
      <c r="M6315" s="360">
        <v>0</v>
      </c>
      <c r="N6315" s="344">
        <v>13052.23</v>
      </c>
      <c r="O6315" s="360">
        <v>0.98040000000000005</v>
      </c>
      <c r="P6315" s="344">
        <v>15106.88</v>
      </c>
      <c r="Q6315" s="360">
        <v>4.7999999999999996E-3</v>
      </c>
      <c r="R6315" s="344">
        <v>12830.25</v>
      </c>
    </row>
    <row r="6316" spans="1:18">
      <c r="A6316" s="296">
        <v>6817754</v>
      </c>
      <c r="B6316" s="343" t="s">
        <v>6353</v>
      </c>
      <c r="C6316" s="296" t="s">
        <v>105</v>
      </c>
      <c r="D6316" s="344">
        <v>1286.73</v>
      </c>
      <c r="E6316" s="360">
        <v>1.5900000000000001E-2</v>
      </c>
      <c r="F6316" s="344">
        <v>17750.580000000002</v>
      </c>
      <c r="G6316" s="360">
        <v>1.6799999999999999E-2</v>
      </c>
      <c r="H6316" s="344">
        <v>17828.61</v>
      </c>
      <c r="I6316" s="360">
        <v>1.7500000000000002E-2</v>
      </c>
      <c r="J6316" s="344">
        <v>16791.95</v>
      </c>
      <c r="K6316" s="360">
        <v>1.78E-2</v>
      </c>
      <c r="L6316" s="344">
        <v>20312.060000000001</v>
      </c>
      <c r="M6316" s="360">
        <v>1.4200000000000001E-2</v>
      </c>
      <c r="N6316" s="344">
        <v>18148.02</v>
      </c>
      <c r="O6316" s="360">
        <v>0.98150000000000004</v>
      </c>
      <c r="P6316" s="344">
        <v>20933.77</v>
      </c>
      <c r="Q6316" s="360">
        <v>1.49E-2</v>
      </c>
      <c r="R6316" s="344">
        <v>17841.580000000002</v>
      </c>
    </row>
    <row r="6317" spans="1:18">
      <c r="A6317" s="296">
        <v>6817755</v>
      </c>
      <c r="B6317" s="343" t="s">
        <v>6354</v>
      </c>
      <c r="C6317" s="296" t="s">
        <v>105</v>
      </c>
      <c r="D6317" s="344">
        <v>1383.54</v>
      </c>
      <c r="E6317" s="360">
        <v>1.32E-2</v>
      </c>
      <c r="F6317" s="344">
        <v>21408.66</v>
      </c>
      <c r="G6317" s="360">
        <v>1.4E-2</v>
      </c>
      <c r="H6317" s="344">
        <v>21487.19</v>
      </c>
      <c r="I6317" s="360">
        <v>1.4500000000000001E-2</v>
      </c>
      <c r="J6317" s="344">
        <v>20249.310000000001</v>
      </c>
      <c r="K6317" s="360">
        <v>1.4800000000000001E-2</v>
      </c>
      <c r="L6317" s="344">
        <v>24502.1</v>
      </c>
      <c r="M6317" s="360">
        <v>1.18E-2</v>
      </c>
      <c r="N6317" s="344">
        <v>21880.880000000001</v>
      </c>
      <c r="O6317" s="360">
        <v>0.98470000000000002</v>
      </c>
      <c r="P6317" s="344">
        <v>25262.51</v>
      </c>
      <c r="Q6317" s="360">
        <v>1.23E-2</v>
      </c>
      <c r="R6317" s="344">
        <v>21500.16</v>
      </c>
    </row>
    <row r="6318" spans="1:18">
      <c r="A6318" s="296">
        <v>6817756</v>
      </c>
      <c r="B6318" s="343" t="s">
        <v>6355</v>
      </c>
      <c r="C6318" s="296" t="s">
        <v>105</v>
      </c>
      <c r="D6318" s="344">
        <v>1223.8499999999999</v>
      </c>
      <c r="E6318" s="360">
        <v>8.0000000000000002E-3</v>
      </c>
      <c r="F6318" s="344">
        <v>7511.38</v>
      </c>
      <c r="G6318" s="360">
        <v>6.3E-3</v>
      </c>
      <c r="H6318" s="344">
        <v>7549.44</v>
      </c>
      <c r="I6318" s="360">
        <v>8.6999999999999994E-3</v>
      </c>
      <c r="J6318" s="344">
        <v>7094.73</v>
      </c>
      <c r="K6318" s="360">
        <v>6.6E-3</v>
      </c>
      <c r="L6318" s="344">
        <v>8584.41</v>
      </c>
      <c r="M6318" s="360">
        <v>0</v>
      </c>
      <c r="N6318" s="344">
        <v>7666.1</v>
      </c>
      <c r="O6318" s="360">
        <v>0.96950000000000003</v>
      </c>
      <c r="P6318" s="344">
        <v>8860.4500000000007</v>
      </c>
      <c r="Q6318" s="360">
        <v>7.4000000000000003E-3</v>
      </c>
      <c r="R6318" s="344">
        <v>7546.57</v>
      </c>
    </row>
    <row r="6319" spans="1:18">
      <c r="A6319" s="296">
        <v>6817763</v>
      </c>
      <c r="B6319" s="343" t="s">
        <v>6356</v>
      </c>
      <c r="C6319" s="296" t="s">
        <v>105</v>
      </c>
      <c r="D6319" s="344">
        <v>1739.96</v>
      </c>
      <c r="E6319" s="360">
        <v>7.4000000000000003E-3</v>
      </c>
      <c r="F6319" s="344">
        <v>8074.41</v>
      </c>
      <c r="G6319" s="360">
        <v>5.7999999999999996E-3</v>
      </c>
      <c r="H6319" s="344">
        <v>8113.98</v>
      </c>
      <c r="I6319" s="360">
        <v>8.0999999999999996E-3</v>
      </c>
      <c r="J6319" s="344">
        <v>7626.39</v>
      </c>
      <c r="K6319" s="360">
        <v>6.1999999999999998E-3</v>
      </c>
      <c r="L6319" s="344">
        <v>9228.84</v>
      </c>
      <c r="M6319" s="360">
        <v>0</v>
      </c>
      <c r="N6319" s="344">
        <v>8240.68</v>
      </c>
      <c r="O6319" s="360">
        <v>0.97060000000000002</v>
      </c>
      <c r="P6319" s="344">
        <v>9526.16</v>
      </c>
      <c r="Q6319" s="360">
        <v>6.8999999999999999E-3</v>
      </c>
      <c r="R6319" s="344">
        <v>8111</v>
      </c>
    </row>
    <row r="6320" spans="1:18">
      <c r="A6320" s="296">
        <v>6817764</v>
      </c>
      <c r="B6320" s="343" t="s">
        <v>6357</v>
      </c>
      <c r="C6320" s="296" t="s">
        <v>105</v>
      </c>
      <c r="D6320" s="344">
        <v>1528.04</v>
      </c>
      <c r="E6320" s="360">
        <v>5.1000000000000004E-3</v>
      </c>
      <c r="F6320" s="344">
        <v>11824.95</v>
      </c>
      <c r="G6320" s="360">
        <v>4.0000000000000001E-3</v>
      </c>
      <c r="H6320" s="344">
        <v>11870.74</v>
      </c>
      <c r="I6320" s="360">
        <v>5.4999999999999997E-3</v>
      </c>
      <c r="J6320" s="344">
        <v>11169.2</v>
      </c>
      <c r="K6320" s="360">
        <v>4.1999999999999997E-3</v>
      </c>
      <c r="L6320" s="344">
        <v>13522.95</v>
      </c>
      <c r="M6320" s="360">
        <v>0</v>
      </c>
      <c r="N6320" s="344">
        <v>12068.01</v>
      </c>
      <c r="O6320" s="360">
        <v>0.97719999999999996</v>
      </c>
      <c r="P6320" s="344">
        <v>13962.17</v>
      </c>
      <c r="Q6320" s="360">
        <v>4.7000000000000002E-3</v>
      </c>
      <c r="R6320" s="344">
        <v>11867.33</v>
      </c>
    </row>
    <row r="6321" spans="1:18">
      <c r="A6321" s="296">
        <v>6817765</v>
      </c>
      <c r="B6321" s="343" t="s">
        <v>6358</v>
      </c>
      <c r="C6321" s="296" t="s">
        <v>105</v>
      </c>
      <c r="D6321" s="344">
        <v>2014.44</v>
      </c>
      <c r="E6321" s="360">
        <v>1.9800000000000002E-2</v>
      </c>
      <c r="F6321" s="344">
        <v>13921.23</v>
      </c>
      <c r="G6321" s="360">
        <v>2.12E-2</v>
      </c>
      <c r="H6321" s="344">
        <v>14001.55</v>
      </c>
      <c r="I6321" s="360">
        <v>2.1700000000000001E-2</v>
      </c>
      <c r="J6321" s="344">
        <v>13170.55</v>
      </c>
      <c r="K6321" s="360">
        <v>2.24E-2</v>
      </c>
      <c r="L6321" s="344">
        <v>15924.86</v>
      </c>
      <c r="M6321" s="360">
        <v>1.8100000000000002E-2</v>
      </c>
      <c r="N6321" s="344">
        <v>14238.93</v>
      </c>
      <c r="O6321" s="360">
        <v>0.97499999999999998</v>
      </c>
      <c r="P6321" s="344">
        <v>16397.169999999998</v>
      </c>
      <c r="Q6321" s="360">
        <v>1.8499999999999999E-2</v>
      </c>
      <c r="R6321" s="344">
        <v>14012.4</v>
      </c>
    </row>
    <row r="6322" spans="1:18">
      <c r="A6322" s="296">
        <v>6817766</v>
      </c>
      <c r="B6322" s="343" t="s">
        <v>6359</v>
      </c>
      <c r="C6322" s="296" t="s">
        <v>105</v>
      </c>
      <c r="D6322" s="344">
        <v>1815.28</v>
      </c>
      <c r="E6322" s="360">
        <v>1.9E-2</v>
      </c>
      <c r="F6322" s="344">
        <v>14534.97</v>
      </c>
      <c r="G6322" s="360">
        <v>2.0299999999999999E-2</v>
      </c>
      <c r="H6322" s="344">
        <v>14615.37</v>
      </c>
      <c r="I6322" s="360">
        <v>2.0799999999999999E-2</v>
      </c>
      <c r="J6322" s="344">
        <v>13750.62</v>
      </c>
      <c r="K6322" s="360">
        <v>2.1499999999999998E-2</v>
      </c>
      <c r="L6322" s="344">
        <v>16627.849999999999</v>
      </c>
      <c r="M6322" s="360">
        <v>1.7399999999999999E-2</v>
      </c>
      <c r="N6322" s="344">
        <v>14865.22</v>
      </c>
      <c r="O6322" s="360">
        <v>0.97599999999999998</v>
      </c>
      <c r="P6322" s="344">
        <v>17123.43</v>
      </c>
      <c r="Q6322" s="360">
        <v>1.77E-2</v>
      </c>
      <c r="R6322" s="344">
        <v>14626.22</v>
      </c>
    </row>
    <row r="6323" spans="1:18">
      <c r="A6323" s="296">
        <v>6817757</v>
      </c>
      <c r="B6323" s="343" t="s">
        <v>6360</v>
      </c>
      <c r="C6323" s="296" t="s">
        <v>105</v>
      </c>
      <c r="D6323" s="344">
        <v>1383.54</v>
      </c>
      <c r="E6323" s="360">
        <v>9.4999999999999998E-3</v>
      </c>
      <c r="F6323" s="344">
        <v>6323.97</v>
      </c>
      <c r="G6323" s="360">
        <v>7.4000000000000003E-3</v>
      </c>
      <c r="H6323" s="344">
        <v>6361.87</v>
      </c>
      <c r="I6323" s="360">
        <v>1.03E-2</v>
      </c>
      <c r="J6323" s="344">
        <v>5972.47</v>
      </c>
      <c r="K6323" s="360">
        <v>7.9000000000000008E-3</v>
      </c>
      <c r="L6323" s="344">
        <v>7224.33</v>
      </c>
      <c r="M6323" s="360">
        <v>0</v>
      </c>
      <c r="N6323" s="344">
        <v>6454.42</v>
      </c>
      <c r="O6323" s="360">
        <v>0.96379999999999999</v>
      </c>
      <c r="P6323" s="344">
        <v>7455.35</v>
      </c>
      <c r="Q6323" s="360">
        <v>8.8000000000000005E-3</v>
      </c>
      <c r="R6323" s="344">
        <v>6359</v>
      </c>
    </row>
    <row r="6324" spans="1:18">
      <c r="A6324" s="296">
        <v>6817758</v>
      </c>
      <c r="B6324" s="343" t="s">
        <v>6361</v>
      </c>
      <c r="C6324" s="296" t="s">
        <v>105</v>
      </c>
      <c r="D6324" s="344">
        <v>1223.8499999999999</v>
      </c>
      <c r="E6324" s="360">
        <v>7.7000000000000002E-3</v>
      </c>
      <c r="F6324" s="344">
        <v>7777.78</v>
      </c>
      <c r="G6324" s="360">
        <v>6.1000000000000004E-3</v>
      </c>
      <c r="H6324" s="344">
        <v>7817.31</v>
      </c>
      <c r="I6324" s="360">
        <v>8.3999999999999995E-3</v>
      </c>
      <c r="J6324" s="344">
        <v>7346.03</v>
      </c>
      <c r="K6324" s="360">
        <v>6.4000000000000003E-3</v>
      </c>
      <c r="L6324" s="344">
        <v>8889.07</v>
      </c>
      <c r="M6324" s="360">
        <v>0</v>
      </c>
      <c r="N6324" s="344">
        <v>7937.98</v>
      </c>
      <c r="O6324" s="360">
        <v>0.96950000000000003</v>
      </c>
      <c r="P6324" s="344">
        <v>9175.14</v>
      </c>
      <c r="Q6324" s="360">
        <v>7.1999999999999998E-3</v>
      </c>
      <c r="R6324" s="344">
        <v>7814.33</v>
      </c>
    </row>
    <row r="6325" spans="1:18">
      <c r="A6325" s="296">
        <v>6817759</v>
      </c>
      <c r="B6325" s="343" t="s">
        <v>6362</v>
      </c>
      <c r="C6325" s="296" t="s">
        <v>105</v>
      </c>
      <c r="D6325" s="344">
        <v>1505.11</v>
      </c>
      <c r="E6325" s="360">
        <v>5.1999999999999998E-3</v>
      </c>
      <c r="F6325" s="344">
        <v>11447.73</v>
      </c>
      <c r="G6325" s="360">
        <v>4.1000000000000003E-3</v>
      </c>
      <c r="H6325" s="344">
        <v>11493.47</v>
      </c>
      <c r="I6325" s="360">
        <v>5.7000000000000002E-3</v>
      </c>
      <c r="J6325" s="344">
        <v>10812.68</v>
      </c>
      <c r="K6325" s="360">
        <v>4.4000000000000003E-3</v>
      </c>
      <c r="L6325" s="344">
        <v>13090.88</v>
      </c>
      <c r="M6325" s="360">
        <v>0</v>
      </c>
      <c r="N6325" s="344">
        <v>11683.08</v>
      </c>
      <c r="O6325" s="360">
        <v>0.97650000000000003</v>
      </c>
      <c r="P6325" s="344">
        <v>13515.79</v>
      </c>
      <c r="Q6325" s="360">
        <v>4.8999999999999998E-3</v>
      </c>
      <c r="R6325" s="344">
        <v>11490.06</v>
      </c>
    </row>
    <row r="6326" spans="1:18">
      <c r="A6326" s="296">
        <v>6817760</v>
      </c>
      <c r="B6326" s="343" t="s">
        <v>6363</v>
      </c>
      <c r="C6326" s="296" t="s">
        <v>105</v>
      </c>
      <c r="D6326" s="344">
        <v>1347.64</v>
      </c>
      <c r="E6326" s="360">
        <v>2.2700000000000001E-2</v>
      </c>
      <c r="F6326" s="344">
        <v>12147.12</v>
      </c>
      <c r="G6326" s="360">
        <v>2.4299999999999999E-2</v>
      </c>
      <c r="H6326" s="344">
        <v>12227.2</v>
      </c>
      <c r="I6326" s="360">
        <v>2.4799999999999999E-2</v>
      </c>
      <c r="J6326" s="344">
        <v>11493.79</v>
      </c>
      <c r="K6326" s="360">
        <v>2.5700000000000001E-2</v>
      </c>
      <c r="L6326" s="344">
        <v>13892.77</v>
      </c>
      <c r="M6326" s="360">
        <v>2.0799999999999999E-2</v>
      </c>
      <c r="N6326" s="344">
        <v>12428.56</v>
      </c>
      <c r="O6326" s="360">
        <v>0.97130000000000005</v>
      </c>
      <c r="P6326" s="344">
        <v>14297.81</v>
      </c>
      <c r="Q6326" s="360">
        <v>2.12E-2</v>
      </c>
      <c r="R6326" s="344">
        <v>12238.05</v>
      </c>
    </row>
    <row r="6327" spans="1:18">
      <c r="A6327" s="296">
        <v>6817761</v>
      </c>
      <c r="B6327" s="343" t="s">
        <v>6364</v>
      </c>
      <c r="C6327" s="296" t="s">
        <v>105</v>
      </c>
      <c r="D6327" s="344">
        <v>1844.33</v>
      </c>
      <c r="E6327" s="360">
        <v>1.9900000000000001E-2</v>
      </c>
      <c r="F6327" s="344">
        <v>13848.8</v>
      </c>
      <c r="G6327" s="360">
        <v>2.1299999999999999E-2</v>
      </c>
      <c r="H6327" s="344">
        <v>13929.11</v>
      </c>
      <c r="I6327" s="360">
        <v>2.18E-2</v>
      </c>
      <c r="J6327" s="344">
        <v>13102.1</v>
      </c>
      <c r="K6327" s="360">
        <v>2.2499999999999999E-2</v>
      </c>
      <c r="L6327" s="344">
        <v>15841.9</v>
      </c>
      <c r="M6327" s="360">
        <v>1.8200000000000001E-2</v>
      </c>
      <c r="N6327" s="344">
        <v>14165.02</v>
      </c>
      <c r="O6327" s="360">
        <v>0.97489999999999999</v>
      </c>
      <c r="P6327" s="344">
        <v>16311.47</v>
      </c>
      <c r="Q6327" s="360">
        <v>1.8599999999999998E-2</v>
      </c>
      <c r="R6327" s="344">
        <v>13939.96</v>
      </c>
    </row>
    <row r="6328" spans="1:18">
      <c r="A6328" s="296">
        <v>6817762</v>
      </c>
      <c r="B6328" s="343" t="s">
        <v>6365</v>
      </c>
      <c r="C6328" s="296" t="s">
        <v>105</v>
      </c>
      <c r="D6328" s="344">
        <v>1632.41</v>
      </c>
      <c r="E6328" s="360">
        <v>2.07E-2</v>
      </c>
      <c r="F6328" s="344">
        <v>2240.1799999999998</v>
      </c>
      <c r="G6328" s="360">
        <v>1.8100000000000002E-2</v>
      </c>
      <c r="H6328" s="344">
        <v>2261.89</v>
      </c>
      <c r="I6328" s="360">
        <v>2.2499999999999999E-2</v>
      </c>
      <c r="J6328" s="344">
        <v>2115.1799999999998</v>
      </c>
      <c r="K6328" s="360">
        <v>1.9199999999999998E-2</v>
      </c>
      <c r="L6328" s="344">
        <v>2553.06</v>
      </c>
      <c r="M6328" s="360">
        <v>0</v>
      </c>
      <c r="N6328" s="344">
        <v>2288.35</v>
      </c>
      <c r="O6328" s="360">
        <v>0.93810000000000004</v>
      </c>
      <c r="P6328" s="344">
        <v>2636.48</v>
      </c>
      <c r="Q6328" s="360">
        <v>1.9300000000000001E-2</v>
      </c>
      <c r="R6328" s="344">
        <v>2261.98</v>
      </c>
    </row>
    <row r="6329" spans="1:18">
      <c r="A6329" s="296">
        <v>6817767</v>
      </c>
      <c r="B6329" s="343" t="s">
        <v>6366</v>
      </c>
      <c r="C6329" s="296" t="s">
        <v>105</v>
      </c>
      <c r="D6329" s="344">
        <v>2117.9299999999998</v>
      </c>
      <c r="E6329" s="360">
        <v>1.9300000000000001E-2</v>
      </c>
      <c r="F6329" s="344">
        <v>2408.08</v>
      </c>
      <c r="G6329" s="360">
        <v>1.6799999999999999E-2</v>
      </c>
      <c r="H6329" s="344">
        <v>2429.8200000000002</v>
      </c>
      <c r="I6329" s="360">
        <v>2.1000000000000001E-2</v>
      </c>
      <c r="J6329" s="344">
        <v>2273.87</v>
      </c>
      <c r="K6329" s="360">
        <v>1.78E-2</v>
      </c>
      <c r="L6329" s="344">
        <v>2745.38</v>
      </c>
      <c r="M6329" s="360">
        <v>0</v>
      </c>
      <c r="N6329" s="344">
        <v>2459.69</v>
      </c>
      <c r="O6329" s="360">
        <v>0.94240000000000002</v>
      </c>
      <c r="P6329" s="344">
        <v>2835.16</v>
      </c>
      <c r="Q6329" s="360">
        <v>1.7999999999999999E-2</v>
      </c>
      <c r="R6329" s="344">
        <v>2429.91</v>
      </c>
    </row>
    <row r="6330" spans="1:18">
      <c r="A6330" s="296">
        <v>6817768</v>
      </c>
      <c r="B6330" s="343" t="s">
        <v>6367</v>
      </c>
      <c r="C6330" s="296" t="s">
        <v>105</v>
      </c>
      <c r="D6330" s="344">
        <v>1913.46</v>
      </c>
      <c r="E6330" s="360">
        <v>1.47E-2</v>
      </c>
      <c r="F6330" s="344">
        <v>3151.4</v>
      </c>
      <c r="G6330" s="360">
        <v>1.29E-2</v>
      </c>
      <c r="H6330" s="344">
        <v>3174.97</v>
      </c>
      <c r="I6330" s="360">
        <v>1.61E-2</v>
      </c>
      <c r="J6330" s="344">
        <v>2975.81</v>
      </c>
      <c r="K6330" s="360">
        <v>1.3599999999999999E-2</v>
      </c>
      <c r="L6330" s="344">
        <v>3596.22</v>
      </c>
      <c r="M6330" s="360">
        <v>0</v>
      </c>
      <c r="N6330" s="344">
        <v>3218.22</v>
      </c>
      <c r="O6330" s="360">
        <v>0.95289999999999997</v>
      </c>
      <c r="P6330" s="344">
        <v>3714.1</v>
      </c>
      <c r="Q6330" s="360">
        <v>1.37E-2</v>
      </c>
      <c r="R6330" s="344">
        <v>3174.92</v>
      </c>
    </row>
    <row r="6331" spans="1:18">
      <c r="A6331" s="296">
        <v>6817769</v>
      </c>
      <c r="B6331" s="343" t="s">
        <v>6368</v>
      </c>
      <c r="C6331" s="296" t="s">
        <v>105</v>
      </c>
      <c r="D6331" s="344">
        <v>1780.05</v>
      </c>
      <c r="E6331" s="360">
        <v>1.3299999999999999E-2</v>
      </c>
      <c r="F6331" s="344">
        <v>3491.74</v>
      </c>
      <c r="G6331" s="360">
        <v>1.1599999999999999E-2</v>
      </c>
      <c r="H6331" s="344">
        <v>3515.36</v>
      </c>
      <c r="I6331" s="360">
        <v>1.4500000000000001E-2</v>
      </c>
      <c r="J6331" s="344">
        <v>3297.47</v>
      </c>
      <c r="K6331" s="360">
        <v>1.23E-2</v>
      </c>
      <c r="L6331" s="344">
        <v>3986.06</v>
      </c>
      <c r="M6331" s="360">
        <v>0</v>
      </c>
      <c r="N6331" s="344">
        <v>3565.53</v>
      </c>
      <c r="O6331" s="360">
        <v>0.95740000000000003</v>
      </c>
      <c r="P6331" s="344">
        <v>4116.84</v>
      </c>
      <c r="Q6331" s="360">
        <v>1.24E-2</v>
      </c>
      <c r="R6331" s="344">
        <v>3515.31</v>
      </c>
    </row>
    <row r="6332" spans="1:18">
      <c r="A6332" s="296">
        <v>6817770</v>
      </c>
      <c r="B6332" s="343" t="s">
        <v>6369</v>
      </c>
      <c r="C6332" s="296" t="s">
        <v>105</v>
      </c>
      <c r="D6332" s="344">
        <v>1575.58</v>
      </c>
      <c r="E6332" s="360">
        <v>1.14E-2</v>
      </c>
      <c r="F6332" s="344">
        <v>4073.03</v>
      </c>
      <c r="G6332" s="360">
        <v>0.01</v>
      </c>
      <c r="H6332" s="344">
        <v>4097.74</v>
      </c>
      <c r="I6332" s="360">
        <v>1.24E-2</v>
      </c>
      <c r="J6332" s="344">
        <v>3846.53</v>
      </c>
      <c r="K6332" s="360">
        <v>1.0500000000000001E-2</v>
      </c>
      <c r="L6332" s="344">
        <v>4651.5600000000004</v>
      </c>
      <c r="M6332" s="360">
        <v>0</v>
      </c>
      <c r="N6332" s="344">
        <v>4158.7299999999996</v>
      </c>
      <c r="O6332" s="360">
        <v>0.96209999999999996</v>
      </c>
      <c r="P6332" s="344">
        <v>4804.33</v>
      </c>
      <c r="Q6332" s="360">
        <v>1.06E-2</v>
      </c>
      <c r="R6332" s="344">
        <v>4097.63</v>
      </c>
    </row>
    <row r="6333" spans="1:18">
      <c r="A6333" s="296">
        <v>6817777</v>
      </c>
      <c r="B6333" s="343" t="s">
        <v>6370</v>
      </c>
      <c r="C6333" s="296" t="s">
        <v>105</v>
      </c>
      <c r="D6333" s="344">
        <v>2905.28</v>
      </c>
      <c r="E6333" s="360">
        <v>1.01E-2</v>
      </c>
      <c r="F6333" s="344">
        <v>4559.8500000000004</v>
      </c>
      <c r="G6333" s="360">
        <v>8.8999999999999999E-3</v>
      </c>
      <c r="H6333" s="344">
        <v>4584.62</v>
      </c>
      <c r="I6333" s="360">
        <v>1.11E-2</v>
      </c>
      <c r="J6333" s="344">
        <v>4306.63</v>
      </c>
      <c r="K6333" s="360">
        <v>9.4000000000000004E-3</v>
      </c>
      <c r="L6333" s="344">
        <v>5209.17</v>
      </c>
      <c r="M6333" s="360">
        <v>0</v>
      </c>
      <c r="N6333" s="344">
        <v>4655.5</v>
      </c>
      <c r="O6333" s="360">
        <v>0.96619999999999995</v>
      </c>
      <c r="P6333" s="344">
        <v>5380.4</v>
      </c>
      <c r="Q6333" s="360">
        <v>9.4999999999999998E-3</v>
      </c>
      <c r="R6333" s="344">
        <v>4584.51</v>
      </c>
    </row>
    <row r="6334" spans="1:18">
      <c r="A6334" s="296">
        <v>6817778</v>
      </c>
      <c r="B6334" s="343" t="s">
        <v>6371</v>
      </c>
      <c r="C6334" s="296" t="s">
        <v>105</v>
      </c>
      <c r="D6334" s="344">
        <v>2657.21</v>
      </c>
      <c r="E6334" s="360">
        <v>2.3900000000000001E-2</v>
      </c>
      <c r="F6334" s="344">
        <v>1945.77</v>
      </c>
      <c r="G6334" s="360">
        <v>2.0799999999999999E-2</v>
      </c>
      <c r="H6334" s="344">
        <v>1967.44</v>
      </c>
      <c r="I6334" s="360">
        <v>2.5899999999999999E-2</v>
      </c>
      <c r="J6334" s="344">
        <v>1836.92</v>
      </c>
      <c r="K6334" s="360">
        <v>2.2100000000000002E-2</v>
      </c>
      <c r="L6334" s="344">
        <v>2215.84</v>
      </c>
      <c r="M6334" s="360">
        <v>0</v>
      </c>
      <c r="N6334" s="344">
        <v>1987.92</v>
      </c>
      <c r="O6334" s="360">
        <v>0.92869999999999997</v>
      </c>
      <c r="P6334" s="344">
        <v>2288.09</v>
      </c>
      <c r="Q6334" s="360">
        <v>2.23E-2</v>
      </c>
      <c r="R6334" s="344">
        <v>1967.53</v>
      </c>
    </row>
    <row r="6335" spans="1:18">
      <c r="A6335" s="296">
        <v>6817779</v>
      </c>
      <c r="B6335" s="343" t="s">
        <v>6372</v>
      </c>
      <c r="C6335" s="296" t="s">
        <v>105</v>
      </c>
      <c r="D6335" s="344">
        <v>3426.66</v>
      </c>
      <c r="E6335" s="360">
        <v>2.1899999999999999E-2</v>
      </c>
      <c r="F6335" s="344">
        <v>2123.6799999999998</v>
      </c>
      <c r="G6335" s="360">
        <v>1.9099999999999999E-2</v>
      </c>
      <c r="H6335" s="344">
        <v>2145.38</v>
      </c>
      <c r="I6335" s="360">
        <v>2.3800000000000002E-2</v>
      </c>
      <c r="J6335" s="344">
        <v>2005.08</v>
      </c>
      <c r="K6335" s="360">
        <v>2.0199999999999999E-2</v>
      </c>
      <c r="L6335" s="344">
        <v>2419.62</v>
      </c>
      <c r="M6335" s="360">
        <v>0</v>
      </c>
      <c r="N6335" s="344">
        <v>2169.48</v>
      </c>
      <c r="O6335" s="360">
        <v>0.93469999999999998</v>
      </c>
      <c r="P6335" s="344">
        <v>2498.62</v>
      </c>
      <c r="Q6335" s="360">
        <v>2.0400000000000001E-2</v>
      </c>
      <c r="R6335" s="344">
        <v>2145.4699999999998</v>
      </c>
    </row>
    <row r="6336" spans="1:18">
      <c r="A6336" s="296">
        <v>6817780</v>
      </c>
      <c r="B6336" s="343" t="s">
        <v>6373</v>
      </c>
      <c r="C6336" s="296" t="s">
        <v>105</v>
      </c>
      <c r="D6336" s="344">
        <v>3112.53</v>
      </c>
      <c r="E6336" s="360">
        <v>1.01E-2</v>
      </c>
      <c r="F6336" s="344">
        <v>5781.15</v>
      </c>
      <c r="G6336" s="360">
        <v>8.6999999999999994E-3</v>
      </c>
      <c r="H6336" s="344">
        <v>5817.97</v>
      </c>
      <c r="I6336" s="360">
        <v>1.11E-2</v>
      </c>
      <c r="J6336" s="344">
        <v>5458.42</v>
      </c>
      <c r="K6336" s="360">
        <v>9.1999999999999998E-3</v>
      </c>
      <c r="L6336" s="344">
        <v>6603.01</v>
      </c>
      <c r="M6336" s="360">
        <v>0</v>
      </c>
      <c r="N6336" s="344">
        <v>5900.72</v>
      </c>
      <c r="O6336" s="360">
        <v>0.96240000000000003</v>
      </c>
      <c r="P6336" s="344">
        <v>6817.17</v>
      </c>
      <c r="Q6336" s="360">
        <v>9.4999999999999998E-3</v>
      </c>
      <c r="R6336" s="344">
        <v>5817</v>
      </c>
    </row>
    <row r="6337" spans="1:18">
      <c r="A6337" s="296">
        <v>6817771</v>
      </c>
      <c r="B6337" s="343" t="s">
        <v>6374</v>
      </c>
      <c r="C6337" s="296" t="s">
        <v>105</v>
      </c>
      <c r="D6337" s="344">
        <v>2040.86</v>
      </c>
      <c r="E6337" s="360">
        <v>1.09E-2</v>
      </c>
      <c r="F6337" s="344">
        <v>6095.57</v>
      </c>
      <c r="G6337" s="360">
        <v>8.3000000000000001E-3</v>
      </c>
      <c r="H6337" s="344">
        <v>6134.62</v>
      </c>
      <c r="I6337" s="360">
        <v>1.1900000000000001E-2</v>
      </c>
      <c r="J6337" s="344">
        <v>5757.43</v>
      </c>
      <c r="K6337" s="360">
        <v>8.6999999999999994E-3</v>
      </c>
      <c r="L6337" s="344">
        <v>6962.43</v>
      </c>
      <c r="M6337" s="360">
        <v>0</v>
      </c>
      <c r="N6337" s="344">
        <v>6222.88</v>
      </c>
      <c r="O6337" s="360">
        <v>0.96209999999999996</v>
      </c>
      <c r="P6337" s="344">
        <v>7188.78</v>
      </c>
      <c r="Q6337" s="360">
        <v>1.0200000000000001E-2</v>
      </c>
      <c r="R6337" s="344">
        <v>6133.58</v>
      </c>
    </row>
    <row r="6338" spans="1:18">
      <c r="A6338" s="296">
        <v>6817772</v>
      </c>
      <c r="B6338" s="343" t="s">
        <v>6375</v>
      </c>
      <c r="C6338" s="296" t="s">
        <v>105</v>
      </c>
      <c r="D6338" s="344">
        <v>1839.24</v>
      </c>
      <c r="E6338" s="360">
        <v>8.3000000000000001E-3</v>
      </c>
      <c r="F6338" s="344">
        <v>8014.86</v>
      </c>
      <c r="G6338" s="360">
        <v>6.3E-3</v>
      </c>
      <c r="H6338" s="344">
        <v>8057.72</v>
      </c>
      <c r="I6338" s="360">
        <v>9.1000000000000004E-3</v>
      </c>
      <c r="J6338" s="344">
        <v>7570.19</v>
      </c>
      <c r="K6338" s="360">
        <v>6.6E-3</v>
      </c>
      <c r="L6338" s="344">
        <v>9159.67</v>
      </c>
      <c r="M6338" s="360">
        <v>0</v>
      </c>
      <c r="N6338" s="344">
        <v>8181.47</v>
      </c>
      <c r="O6338" s="360">
        <v>0.96870000000000001</v>
      </c>
      <c r="P6338" s="344">
        <v>9458.6</v>
      </c>
      <c r="Q6338" s="360">
        <v>7.7000000000000002E-3</v>
      </c>
      <c r="R6338" s="344">
        <v>8056.42</v>
      </c>
    </row>
    <row r="6339" spans="1:18">
      <c r="A6339" s="296">
        <v>6817773</v>
      </c>
      <c r="B6339" s="343" t="s">
        <v>6376</v>
      </c>
      <c r="C6339" s="296" t="s">
        <v>105</v>
      </c>
      <c r="D6339" s="344">
        <v>2448.62</v>
      </c>
      <c r="E6339" s="360">
        <v>2.8400000000000002E-2</v>
      </c>
      <c r="F6339" s="344">
        <v>9935.52</v>
      </c>
      <c r="G6339" s="360">
        <v>3.0099999999999998E-2</v>
      </c>
      <c r="H6339" s="344">
        <v>10012.49</v>
      </c>
      <c r="I6339" s="360">
        <v>3.1099999999999999E-2</v>
      </c>
      <c r="J6339" s="344">
        <v>9405.7099999999991</v>
      </c>
      <c r="K6339" s="360">
        <v>3.1800000000000002E-2</v>
      </c>
      <c r="L6339" s="344">
        <v>11360.54</v>
      </c>
      <c r="M6339" s="360">
        <v>2.5399999999999999E-2</v>
      </c>
      <c r="N6339" s="344">
        <v>10173.18</v>
      </c>
      <c r="O6339" s="360">
        <v>0.96699999999999997</v>
      </c>
      <c r="P6339" s="344">
        <v>11685.91</v>
      </c>
      <c r="Q6339" s="360">
        <v>2.6599999999999999E-2</v>
      </c>
      <c r="R6339" s="344">
        <v>10025.459999999999</v>
      </c>
    </row>
    <row r="6340" spans="1:18">
      <c r="A6340" s="296">
        <v>6817774</v>
      </c>
      <c r="B6340" s="343" t="s">
        <v>6377</v>
      </c>
      <c r="C6340" s="296" t="s">
        <v>105</v>
      </c>
      <c r="D6340" s="344">
        <v>2177.83</v>
      </c>
      <c r="E6340" s="360">
        <v>2.5399999999999999E-2</v>
      </c>
      <c r="F6340" s="344">
        <v>11101.25</v>
      </c>
      <c r="G6340" s="360">
        <v>2.69E-2</v>
      </c>
      <c r="H6340" s="344">
        <v>11178.38</v>
      </c>
      <c r="I6340" s="360">
        <v>2.7799999999999998E-2</v>
      </c>
      <c r="J6340" s="344">
        <v>10507.48</v>
      </c>
      <c r="K6340" s="360">
        <v>2.8400000000000002E-2</v>
      </c>
      <c r="L6340" s="344">
        <v>12695.79</v>
      </c>
      <c r="M6340" s="360">
        <v>2.2800000000000001E-2</v>
      </c>
      <c r="N6340" s="344">
        <v>11362.75</v>
      </c>
      <c r="O6340" s="360">
        <v>0.97050000000000003</v>
      </c>
      <c r="P6340" s="344">
        <v>13065.37</v>
      </c>
      <c r="Q6340" s="360">
        <v>2.3800000000000002E-2</v>
      </c>
      <c r="R6340" s="344">
        <v>11191.35</v>
      </c>
    </row>
    <row r="6341" spans="1:18">
      <c r="A6341" s="296">
        <v>6817775</v>
      </c>
      <c r="B6341" s="343" t="s">
        <v>6378</v>
      </c>
      <c r="C6341" s="296" t="s">
        <v>105</v>
      </c>
      <c r="D6341" s="344">
        <v>2674.7</v>
      </c>
      <c r="E6341" s="360">
        <v>1.95E-2</v>
      </c>
      <c r="F6341" s="344">
        <v>26851.73</v>
      </c>
      <c r="G6341" s="360">
        <v>2.1499999999999998E-2</v>
      </c>
      <c r="H6341" s="344">
        <v>26969.83</v>
      </c>
      <c r="I6341" s="360">
        <v>2.1399999999999999E-2</v>
      </c>
      <c r="J6341" s="344">
        <v>25413.22</v>
      </c>
      <c r="K6341" s="360">
        <v>2.2700000000000001E-2</v>
      </c>
      <c r="L6341" s="344">
        <v>30736.67</v>
      </c>
      <c r="M6341" s="360">
        <v>1.8800000000000001E-2</v>
      </c>
      <c r="N6341" s="344">
        <v>27465.14</v>
      </c>
      <c r="O6341" s="360">
        <v>0.98399999999999999</v>
      </c>
      <c r="P6341" s="344">
        <v>31648.95</v>
      </c>
      <c r="Q6341" s="360">
        <v>1.83E-2</v>
      </c>
      <c r="R6341" s="344">
        <v>26996.69</v>
      </c>
    </row>
    <row r="6342" spans="1:18">
      <c r="A6342" s="296">
        <v>6817776</v>
      </c>
      <c r="B6342" s="343" t="s">
        <v>6379</v>
      </c>
      <c r="C6342" s="296" t="s">
        <v>105</v>
      </c>
      <c r="D6342" s="344">
        <v>2420.2199999999998</v>
      </c>
      <c r="E6342" s="360">
        <v>1.52E-2</v>
      </c>
      <c r="F6342" s="344">
        <v>34389.339999999997</v>
      </c>
      <c r="G6342" s="360">
        <v>1.6799999999999999E-2</v>
      </c>
      <c r="H6342" s="344">
        <v>34510.35</v>
      </c>
      <c r="I6342" s="360">
        <v>1.67E-2</v>
      </c>
      <c r="J6342" s="344">
        <v>32536.6</v>
      </c>
      <c r="K6342" s="360">
        <v>1.78E-2</v>
      </c>
      <c r="L6342" s="344">
        <v>39369.79</v>
      </c>
      <c r="M6342" s="360">
        <v>1.47E-2</v>
      </c>
      <c r="N6342" s="344">
        <v>35156.870000000003</v>
      </c>
      <c r="O6342" s="360">
        <v>0.98719999999999997</v>
      </c>
      <c r="P6342" s="344">
        <v>40567.78</v>
      </c>
      <c r="Q6342" s="360">
        <v>1.4200000000000001E-2</v>
      </c>
      <c r="R6342" s="344">
        <v>34537.07</v>
      </c>
    </row>
    <row r="6343" spans="1:18">
      <c r="A6343" s="296">
        <v>6817781</v>
      </c>
      <c r="B6343" s="343" t="s">
        <v>6380</v>
      </c>
      <c r="C6343" s="296" t="s">
        <v>105</v>
      </c>
      <c r="D6343" s="344">
        <v>2895.25</v>
      </c>
      <c r="E6343" s="360"/>
      <c r="F6343" s="344">
        <v>0</v>
      </c>
      <c r="G6343" s="360"/>
      <c r="H6343" s="344">
        <v>0</v>
      </c>
      <c r="I6343" s="360"/>
      <c r="J6343" s="344">
        <v>0</v>
      </c>
      <c r="K6343" s="360"/>
      <c r="L6343" s="344">
        <v>0</v>
      </c>
      <c r="M6343" s="360"/>
      <c r="N6343" s="344">
        <v>0</v>
      </c>
      <c r="O6343" s="360"/>
      <c r="P6343" s="344">
        <v>0</v>
      </c>
      <c r="Q6343" s="360"/>
      <c r="R6343" s="344">
        <v>0</v>
      </c>
    </row>
    <row r="6344" spans="1:18">
      <c r="A6344" s="296">
        <v>6817782</v>
      </c>
      <c r="B6344" s="343" t="s">
        <v>6381</v>
      </c>
      <c r="C6344" s="296" t="s">
        <v>105</v>
      </c>
      <c r="D6344" s="344">
        <v>2646</v>
      </c>
      <c r="E6344" s="360"/>
      <c r="F6344" s="344">
        <v>0</v>
      </c>
      <c r="G6344" s="360"/>
      <c r="H6344" s="344">
        <v>0</v>
      </c>
      <c r="I6344" s="360"/>
      <c r="J6344" s="344">
        <v>0</v>
      </c>
      <c r="K6344" s="360"/>
      <c r="L6344" s="344">
        <v>0</v>
      </c>
      <c r="M6344" s="360"/>
      <c r="N6344" s="344">
        <v>0</v>
      </c>
      <c r="O6344" s="360"/>
      <c r="P6344" s="344">
        <v>0</v>
      </c>
      <c r="Q6344" s="360"/>
      <c r="R6344" s="344">
        <v>0</v>
      </c>
    </row>
    <row r="6345" spans="1:18">
      <c r="A6345" s="296">
        <v>6817783</v>
      </c>
      <c r="B6345" s="343" t="s">
        <v>6382</v>
      </c>
      <c r="C6345" s="296" t="s">
        <v>105</v>
      </c>
      <c r="D6345" s="344">
        <v>2361.41</v>
      </c>
      <c r="E6345" s="360"/>
      <c r="F6345" s="344">
        <v>0</v>
      </c>
      <c r="G6345" s="360"/>
      <c r="H6345" s="344">
        <v>0</v>
      </c>
      <c r="I6345" s="360"/>
      <c r="J6345" s="344">
        <v>0</v>
      </c>
      <c r="K6345" s="360"/>
      <c r="L6345" s="344">
        <v>0</v>
      </c>
      <c r="M6345" s="360"/>
      <c r="N6345" s="344">
        <v>0</v>
      </c>
      <c r="O6345" s="360"/>
      <c r="P6345" s="344">
        <v>0</v>
      </c>
      <c r="Q6345" s="360"/>
      <c r="R6345" s="344">
        <v>0</v>
      </c>
    </row>
    <row r="6346" spans="1:18">
      <c r="A6346" s="296">
        <v>6817784</v>
      </c>
      <c r="B6346" s="343" t="s">
        <v>6383</v>
      </c>
      <c r="C6346" s="296" t="s">
        <v>105</v>
      </c>
      <c r="D6346" s="344">
        <v>2112.16</v>
      </c>
      <c r="E6346" s="360">
        <v>0</v>
      </c>
      <c r="F6346" s="344">
        <v>15.45</v>
      </c>
      <c r="G6346" s="360">
        <v>0</v>
      </c>
      <c r="H6346" s="344">
        <v>16.55</v>
      </c>
      <c r="I6346" s="360">
        <v>0</v>
      </c>
      <c r="J6346" s="344">
        <v>14.87</v>
      </c>
      <c r="K6346" s="360">
        <v>0</v>
      </c>
      <c r="L6346" s="344">
        <v>17.03</v>
      </c>
      <c r="M6346" s="360">
        <v>0</v>
      </c>
      <c r="N6346" s="344">
        <v>15.7</v>
      </c>
      <c r="O6346" s="360">
        <v>0</v>
      </c>
      <c r="P6346" s="344">
        <v>16.68</v>
      </c>
      <c r="Q6346" s="360">
        <v>0</v>
      </c>
      <c r="R6346" s="344">
        <v>16.670000000000002</v>
      </c>
    </row>
    <row r="6347" spans="1:18">
      <c r="A6347" s="296">
        <v>6817791</v>
      </c>
      <c r="B6347" s="343" t="s">
        <v>6384</v>
      </c>
      <c r="C6347" s="296" t="s">
        <v>105</v>
      </c>
      <c r="D6347" s="344">
        <v>4247.51</v>
      </c>
      <c r="E6347" s="360">
        <v>0.63180000000000003</v>
      </c>
      <c r="F6347" s="344">
        <v>58.66</v>
      </c>
      <c r="G6347" s="360">
        <v>0.87350000000000005</v>
      </c>
      <c r="H6347" s="344">
        <v>59.62</v>
      </c>
      <c r="I6347" s="360">
        <v>0.87660000000000005</v>
      </c>
      <c r="J6347" s="344">
        <v>67.05</v>
      </c>
      <c r="K6347" s="360">
        <v>0.61060000000000003</v>
      </c>
      <c r="L6347" s="344">
        <v>65.67</v>
      </c>
      <c r="M6347" s="360">
        <v>0.62339999999999995</v>
      </c>
      <c r="N6347" s="344">
        <v>58.98</v>
      </c>
      <c r="O6347" s="360">
        <v>0.86880000000000002</v>
      </c>
      <c r="P6347" s="344">
        <v>88.53</v>
      </c>
      <c r="Q6347" s="360">
        <v>0.12790000000000001</v>
      </c>
      <c r="R6347" s="344">
        <v>60.38</v>
      </c>
    </row>
    <row r="6348" spans="1:18">
      <c r="A6348" s="296">
        <v>6817792</v>
      </c>
      <c r="B6348" s="343" t="s">
        <v>6385</v>
      </c>
      <c r="C6348" s="296" t="s">
        <v>105</v>
      </c>
      <c r="D6348" s="344">
        <v>3865.97</v>
      </c>
      <c r="E6348" s="360">
        <v>0.61980000000000002</v>
      </c>
      <c r="F6348" s="344">
        <v>30.17</v>
      </c>
      <c r="G6348" s="360">
        <v>0.77359999999999995</v>
      </c>
      <c r="H6348" s="344">
        <v>31.06</v>
      </c>
      <c r="I6348" s="360">
        <v>0.7843</v>
      </c>
      <c r="J6348" s="344">
        <v>33.21</v>
      </c>
      <c r="K6348" s="360">
        <v>0.59079999999999999</v>
      </c>
      <c r="L6348" s="344">
        <v>33.200000000000003</v>
      </c>
      <c r="M6348" s="360">
        <v>0.59099999999999997</v>
      </c>
      <c r="N6348" s="344">
        <v>30.45</v>
      </c>
      <c r="O6348" s="360">
        <v>0.76649999999999996</v>
      </c>
      <c r="P6348" s="344">
        <v>44.85</v>
      </c>
      <c r="Q6348" s="360">
        <v>0.1057</v>
      </c>
      <c r="R6348" s="344">
        <v>31.51</v>
      </c>
    </row>
    <row r="6349" spans="1:18">
      <c r="A6349" s="296">
        <v>6817793</v>
      </c>
      <c r="B6349" s="343" t="s">
        <v>6386</v>
      </c>
      <c r="C6349" s="296" t="s">
        <v>105</v>
      </c>
      <c r="D6349" s="344">
        <v>4840.3900000000003</v>
      </c>
      <c r="E6349" s="360">
        <v>0.58050000000000002</v>
      </c>
      <c r="F6349" s="344">
        <v>46.68</v>
      </c>
      <c r="G6349" s="360">
        <v>0.84750000000000003</v>
      </c>
      <c r="H6349" s="344">
        <v>47.6</v>
      </c>
      <c r="I6349" s="360">
        <v>0.85250000000000004</v>
      </c>
      <c r="J6349" s="344">
        <v>54.33</v>
      </c>
      <c r="K6349" s="360">
        <v>0.55569999999999997</v>
      </c>
      <c r="L6349" s="344">
        <v>53.1</v>
      </c>
      <c r="M6349" s="360">
        <v>0.56850000000000001</v>
      </c>
      <c r="N6349" s="344">
        <v>46.99</v>
      </c>
      <c r="O6349" s="360">
        <v>0.84189999999999998</v>
      </c>
      <c r="P6349" s="344">
        <v>68.89</v>
      </c>
      <c r="Q6349" s="360">
        <v>0.15079999999999999</v>
      </c>
      <c r="R6349" s="344">
        <v>48.31</v>
      </c>
    </row>
    <row r="6350" spans="1:18">
      <c r="A6350" s="296">
        <v>6817794</v>
      </c>
      <c r="B6350" s="343" t="s">
        <v>6387</v>
      </c>
      <c r="C6350" s="296" t="s">
        <v>105</v>
      </c>
      <c r="D6350" s="344">
        <v>4458.8500000000004</v>
      </c>
      <c r="E6350" s="360">
        <v>0.64910000000000001</v>
      </c>
      <c r="F6350" s="344">
        <v>70.86</v>
      </c>
      <c r="G6350" s="360">
        <v>0.89249999999999996</v>
      </c>
      <c r="H6350" s="344">
        <v>71.84</v>
      </c>
      <c r="I6350" s="360">
        <v>0.89449999999999996</v>
      </c>
      <c r="J6350" s="344">
        <v>80.89</v>
      </c>
      <c r="K6350" s="360">
        <v>0.62960000000000005</v>
      </c>
      <c r="L6350" s="344">
        <v>79.09</v>
      </c>
      <c r="M6350" s="360">
        <v>0.64390000000000003</v>
      </c>
      <c r="N6350" s="344">
        <v>71.19</v>
      </c>
      <c r="O6350" s="360">
        <v>0.88829999999999998</v>
      </c>
      <c r="P6350" s="344">
        <v>107.83</v>
      </c>
      <c r="Q6350" s="360">
        <v>0.1236</v>
      </c>
      <c r="R6350" s="344">
        <v>72.680000000000007</v>
      </c>
    </row>
    <row r="6351" spans="1:18">
      <c r="A6351" s="296">
        <v>6817785</v>
      </c>
      <c r="B6351" s="343" t="s">
        <v>6388</v>
      </c>
      <c r="C6351" s="296" t="s">
        <v>105</v>
      </c>
      <c r="D6351" s="344">
        <v>3002.55</v>
      </c>
      <c r="E6351" s="360">
        <v>0.6593</v>
      </c>
      <c r="F6351" s="344">
        <v>54.79</v>
      </c>
      <c r="G6351" s="360">
        <v>0.93520000000000003</v>
      </c>
      <c r="H6351" s="344">
        <v>55.15</v>
      </c>
      <c r="I6351" s="360">
        <v>0.92910000000000004</v>
      </c>
      <c r="J6351" s="344">
        <v>62.99</v>
      </c>
      <c r="K6351" s="360">
        <v>0.64990000000000003</v>
      </c>
      <c r="L6351" s="344">
        <v>61.31</v>
      </c>
      <c r="M6351" s="360">
        <v>0.66779999999999995</v>
      </c>
      <c r="N6351" s="344">
        <v>54.96</v>
      </c>
      <c r="O6351" s="360">
        <v>0.93230000000000002</v>
      </c>
      <c r="P6351" s="344">
        <v>84.16</v>
      </c>
      <c r="Q6351" s="360">
        <v>0.12239999999999999</v>
      </c>
      <c r="R6351" s="344">
        <v>55.76</v>
      </c>
    </row>
    <row r="6352" spans="1:18">
      <c r="A6352" s="296">
        <v>6817786</v>
      </c>
      <c r="B6352" s="343" t="s">
        <v>6389</v>
      </c>
      <c r="C6352" s="296" t="s">
        <v>105</v>
      </c>
      <c r="D6352" s="344">
        <v>2672.89</v>
      </c>
      <c r="E6352" s="360">
        <v>0.66469999999999996</v>
      </c>
      <c r="F6352" s="344">
        <v>54.29</v>
      </c>
      <c r="G6352" s="360">
        <v>0.94379999999999997</v>
      </c>
      <c r="H6352" s="344">
        <v>54.6</v>
      </c>
      <c r="I6352" s="360">
        <v>0.9385</v>
      </c>
      <c r="J6352" s="344">
        <v>62.52</v>
      </c>
      <c r="K6352" s="360">
        <v>0.65480000000000005</v>
      </c>
      <c r="L6352" s="344">
        <v>60.75</v>
      </c>
      <c r="M6352" s="360">
        <v>0.67390000000000005</v>
      </c>
      <c r="N6352" s="344">
        <v>54.43</v>
      </c>
      <c r="O6352" s="360">
        <v>0.94140000000000001</v>
      </c>
      <c r="P6352" s="344">
        <v>83.61</v>
      </c>
      <c r="Q6352" s="360">
        <v>0.1232</v>
      </c>
      <c r="R6352" s="344">
        <v>55.18</v>
      </c>
    </row>
    <row r="6353" spans="1:18">
      <c r="A6353" s="296">
        <v>6817787</v>
      </c>
      <c r="B6353" s="343" t="s">
        <v>6390</v>
      </c>
      <c r="C6353" s="296" t="s">
        <v>105</v>
      </c>
      <c r="D6353" s="344">
        <v>3463.09</v>
      </c>
      <c r="E6353" s="360">
        <v>0.67679999999999996</v>
      </c>
      <c r="F6353" s="344">
        <v>26.3</v>
      </c>
      <c r="G6353" s="360">
        <v>0.88749999999999996</v>
      </c>
      <c r="H6353" s="344">
        <v>26.59</v>
      </c>
      <c r="I6353" s="360">
        <v>0.87780000000000002</v>
      </c>
      <c r="J6353" s="344">
        <v>29.15</v>
      </c>
      <c r="K6353" s="360">
        <v>0.67310000000000003</v>
      </c>
      <c r="L6353" s="344">
        <v>28.84</v>
      </c>
      <c r="M6353" s="360">
        <v>0.68030000000000002</v>
      </c>
      <c r="N6353" s="344">
        <v>26.43</v>
      </c>
      <c r="O6353" s="360">
        <v>0.8831</v>
      </c>
      <c r="P6353" s="344">
        <v>40.479999999999997</v>
      </c>
      <c r="Q6353" s="360">
        <v>9.1899999999999996E-2</v>
      </c>
      <c r="R6353" s="344">
        <v>26.89</v>
      </c>
    </row>
    <row r="6354" spans="1:18">
      <c r="A6354" s="296">
        <v>6817788</v>
      </c>
      <c r="B6354" s="343" t="s">
        <v>6391</v>
      </c>
      <c r="C6354" s="296" t="s">
        <v>105</v>
      </c>
      <c r="D6354" s="344">
        <v>3153.3</v>
      </c>
      <c r="E6354" s="360">
        <v>0.68530000000000002</v>
      </c>
      <c r="F6354" s="344">
        <v>25.93</v>
      </c>
      <c r="G6354" s="360">
        <v>0.90010000000000001</v>
      </c>
      <c r="H6354" s="344">
        <v>26.2</v>
      </c>
      <c r="I6354" s="360">
        <v>0.89080000000000004</v>
      </c>
      <c r="J6354" s="344">
        <v>28.83</v>
      </c>
      <c r="K6354" s="360">
        <v>0.68049999999999999</v>
      </c>
      <c r="L6354" s="344">
        <v>28.45</v>
      </c>
      <c r="M6354" s="360">
        <v>0.68959999999999999</v>
      </c>
      <c r="N6354" s="344">
        <v>26.06</v>
      </c>
      <c r="O6354" s="360">
        <v>0.89559999999999995</v>
      </c>
      <c r="P6354" s="344">
        <v>40.1</v>
      </c>
      <c r="Q6354" s="360">
        <v>9.2799999999999994E-2</v>
      </c>
      <c r="R6354" s="344">
        <v>26.48</v>
      </c>
    </row>
    <row r="6355" spans="1:18">
      <c r="A6355" s="296">
        <v>6817789</v>
      </c>
      <c r="B6355" s="343" t="s">
        <v>6392</v>
      </c>
      <c r="C6355" s="296" t="s">
        <v>105</v>
      </c>
      <c r="D6355" s="344">
        <v>3866.86</v>
      </c>
      <c r="E6355" s="360">
        <v>0.61050000000000004</v>
      </c>
      <c r="F6355" s="344">
        <v>42.81</v>
      </c>
      <c r="G6355" s="360">
        <v>0.92410000000000003</v>
      </c>
      <c r="H6355" s="344">
        <v>43.13</v>
      </c>
      <c r="I6355" s="360">
        <v>0.91720000000000002</v>
      </c>
      <c r="J6355" s="344">
        <v>50.27</v>
      </c>
      <c r="K6355" s="360">
        <v>0.60060000000000002</v>
      </c>
      <c r="L6355" s="344">
        <v>48.74</v>
      </c>
      <c r="M6355" s="360">
        <v>0.61939999999999995</v>
      </c>
      <c r="N6355" s="344">
        <v>42.97</v>
      </c>
      <c r="O6355" s="360">
        <v>0.92059999999999997</v>
      </c>
      <c r="P6355" s="344">
        <v>64.52</v>
      </c>
      <c r="Q6355" s="360">
        <v>0.1452</v>
      </c>
      <c r="R6355" s="344">
        <v>43.69</v>
      </c>
    </row>
    <row r="6356" spans="1:18">
      <c r="A6356" s="296">
        <v>6817790</v>
      </c>
      <c r="B6356" s="343" t="s">
        <v>6393</v>
      </c>
      <c r="C6356" s="296" t="s">
        <v>105</v>
      </c>
      <c r="D6356" s="344">
        <v>3564.86</v>
      </c>
      <c r="E6356" s="360">
        <v>0.61550000000000005</v>
      </c>
      <c r="F6356" s="344">
        <v>42.41</v>
      </c>
      <c r="G6356" s="360">
        <v>0.93279999999999996</v>
      </c>
      <c r="H6356" s="344">
        <v>42.7</v>
      </c>
      <c r="I6356" s="360">
        <v>0.92649999999999999</v>
      </c>
      <c r="J6356" s="344">
        <v>49.9</v>
      </c>
      <c r="K6356" s="360">
        <v>0.60499999999999998</v>
      </c>
      <c r="L6356" s="344">
        <v>48.3</v>
      </c>
      <c r="M6356" s="360">
        <v>0.62509999999999999</v>
      </c>
      <c r="N6356" s="344">
        <v>42.54</v>
      </c>
      <c r="O6356" s="360">
        <v>0.92989999999999995</v>
      </c>
      <c r="P6356" s="344">
        <v>64.069999999999993</v>
      </c>
      <c r="Q6356" s="360">
        <v>0.1462</v>
      </c>
      <c r="R6356" s="344">
        <v>43.23</v>
      </c>
    </row>
    <row r="6357" spans="1:18">
      <c r="A6357" s="296">
        <v>6817795</v>
      </c>
      <c r="B6357" s="343" t="s">
        <v>6394</v>
      </c>
      <c r="C6357" s="296" t="s">
        <v>105</v>
      </c>
      <c r="D6357" s="344">
        <v>3727.56</v>
      </c>
      <c r="E6357" s="360">
        <v>0.67259999999999998</v>
      </c>
      <c r="F6357" s="344">
        <v>66.989999999999995</v>
      </c>
      <c r="G6357" s="360">
        <v>0.94399999999999995</v>
      </c>
      <c r="H6357" s="344">
        <v>67.37</v>
      </c>
      <c r="I6357" s="360">
        <v>0.93869999999999998</v>
      </c>
      <c r="J6357" s="344">
        <v>76.83</v>
      </c>
      <c r="K6357" s="360">
        <v>0.66290000000000004</v>
      </c>
      <c r="L6357" s="344">
        <v>74.73</v>
      </c>
      <c r="M6357" s="360">
        <v>0.68149999999999999</v>
      </c>
      <c r="N6357" s="344">
        <v>67.17</v>
      </c>
      <c r="O6357" s="360">
        <v>0.9415</v>
      </c>
      <c r="P6357" s="344">
        <v>103.46</v>
      </c>
      <c r="Q6357" s="360">
        <v>0.11899999999999999</v>
      </c>
      <c r="R6357" s="344">
        <v>68.06</v>
      </c>
    </row>
    <row r="6358" spans="1:18">
      <c r="A6358" s="296">
        <v>6817796</v>
      </c>
      <c r="B6358" s="343" t="s">
        <v>6395</v>
      </c>
      <c r="C6358" s="296" t="s">
        <v>105</v>
      </c>
      <c r="D6358" s="344">
        <v>3437.64</v>
      </c>
      <c r="E6358" s="360">
        <v>0.67769999999999997</v>
      </c>
      <c r="F6358" s="344">
        <v>66.44</v>
      </c>
      <c r="G6358" s="360">
        <v>0.95179999999999998</v>
      </c>
      <c r="H6358" s="344">
        <v>66.760000000000005</v>
      </c>
      <c r="I6358" s="360">
        <v>0.94730000000000003</v>
      </c>
      <c r="J6358" s="344">
        <v>76.31</v>
      </c>
      <c r="K6358" s="360">
        <v>0.66739999999999999</v>
      </c>
      <c r="L6358" s="344">
        <v>74.12</v>
      </c>
      <c r="M6358" s="360">
        <v>0.68710000000000004</v>
      </c>
      <c r="N6358" s="344">
        <v>66.59</v>
      </c>
      <c r="O6358" s="360">
        <v>0.94969999999999999</v>
      </c>
      <c r="P6358" s="344">
        <v>102.85</v>
      </c>
      <c r="Q6358" s="360">
        <v>0.1197</v>
      </c>
      <c r="R6358" s="344">
        <v>67.430000000000007</v>
      </c>
    </row>
    <row r="6359" spans="1:18">
      <c r="A6359" s="296">
        <v>6817797</v>
      </c>
      <c r="B6359" s="343" t="s">
        <v>6396</v>
      </c>
      <c r="C6359" s="296" t="s">
        <v>105</v>
      </c>
      <c r="D6359" s="344">
        <v>3168.5</v>
      </c>
      <c r="E6359" s="360">
        <v>0.4526</v>
      </c>
      <c r="F6359" s="344">
        <v>15.2</v>
      </c>
      <c r="G6359" s="360">
        <v>0.46179999999999999</v>
      </c>
      <c r="H6359" s="344">
        <v>16.010000000000002</v>
      </c>
      <c r="I6359" s="360">
        <v>0.4385</v>
      </c>
      <c r="J6359" s="344">
        <v>14.66</v>
      </c>
      <c r="K6359" s="360">
        <v>0.47889999999999999</v>
      </c>
      <c r="L6359" s="344">
        <v>16.11</v>
      </c>
      <c r="M6359" s="360">
        <v>0.43580000000000002</v>
      </c>
      <c r="N6359" s="344">
        <v>15.56</v>
      </c>
      <c r="O6359" s="360">
        <v>0.45119999999999999</v>
      </c>
      <c r="P6359" s="344">
        <v>20.9</v>
      </c>
      <c r="Q6359" s="360">
        <v>0</v>
      </c>
      <c r="R6359" s="344">
        <v>16.41</v>
      </c>
    </row>
    <row r="6360" spans="1:18">
      <c r="A6360" s="296">
        <v>6817798</v>
      </c>
      <c r="B6360" s="343" t="s">
        <v>6397</v>
      </c>
      <c r="C6360" s="296" t="s">
        <v>105</v>
      </c>
      <c r="D6360" s="344">
        <v>2878.57</v>
      </c>
      <c r="E6360" s="360">
        <v>0.43240000000000001</v>
      </c>
      <c r="F6360" s="344">
        <v>16.22</v>
      </c>
      <c r="G6360" s="360">
        <v>0.442</v>
      </c>
      <c r="H6360" s="344">
        <v>17.13</v>
      </c>
      <c r="I6360" s="360">
        <v>0.41860000000000003</v>
      </c>
      <c r="J6360" s="344">
        <v>15.63</v>
      </c>
      <c r="K6360" s="360">
        <v>0.4587</v>
      </c>
      <c r="L6360" s="344">
        <v>17.239999999999998</v>
      </c>
      <c r="M6360" s="360">
        <v>0.41589999999999999</v>
      </c>
      <c r="N6360" s="344">
        <v>16.62</v>
      </c>
      <c r="O6360" s="360">
        <v>0.43140000000000001</v>
      </c>
      <c r="P6360" s="344">
        <v>22.13</v>
      </c>
      <c r="Q6360" s="360">
        <v>0</v>
      </c>
      <c r="R6360" s="344">
        <v>17.559999999999999</v>
      </c>
    </row>
    <row r="6361" spans="1:18">
      <c r="A6361" s="296">
        <v>6817805</v>
      </c>
      <c r="B6361" s="343" t="s">
        <v>6398</v>
      </c>
      <c r="C6361" s="296" t="s">
        <v>105</v>
      </c>
      <c r="D6361" s="344">
        <v>5998.08</v>
      </c>
      <c r="E6361" s="360">
        <v>0.37519999999999998</v>
      </c>
      <c r="F6361" s="344">
        <v>18.260000000000002</v>
      </c>
      <c r="G6361" s="360">
        <v>0.38440000000000002</v>
      </c>
      <c r="H6361" s="344">
        <v>19.38</v>
      </c>
      <c r="I6361" s="360">
        <v>0.36220000000000002</v>
      </c>
      <c r="J6361" s="344">
        <v>17.54</v>
      </c>
      <c r="K6361" s="360">
        <v>0.4002</v>
      </c>
      <c r="L6361" s="344">
        <v>19.510000000000002</v>
      </c>
      <c r="M6361" s="360">
        <v>0.35980000000000001</v>
      </c>
      <c r="N6361" s="344">
        <v>18.75</v>
      </c>
      <c r="O6361" s="360">
        <v>0.37440000000000001</v>
      </c>
      <c r="P6361" s="344">
        <v>24.26</v>
      </c>
      <c r="Q6361" s="360">
        <v>0</v>
      </c>
      <c r="R6361" s="344">
        <v>19.920000000000002</v>
      </c>
    </row>
    <row r="6362" spans="1:18">
      <c r="A6362" s="296">
        <v>6817806</v>
      </c>
      <c r="B6362" s="343" t="s">
        <v>6399</v>
      </c>
      <c r="C6362" s="296" t="s">
        <v>105</v>
      </c>
      <c r="D6362" s="344">
        <v>5549.13</v>
      </c>
      <c r="E6362" s="360">
        <v>0.4234</v>
      </c>
      <c r="F6362" s="344">
        <v>16.2</v>
      </c>
      <c r="G6362" s="360">
        <v>0.43330000000000002</v>
      </c>
      <c r="H6362" s="344">
        <v>17.11</v>
      </c>
      <c r="I6362" s="360">
        <v>0.4103</v>
      </c>
      <c r="J6362" s="344">
        <v>15.62</v>
      </c>
      <c r="K6362" s="360">
        <v>0.44940000000000002</v>
      </c>
      <c r="L6362" s="344">
        <v>17.239999999999998</v>
      </c>
      <c r="M6362" s="360">
        <v>0.40720000000000001</v>
      </c>
      <c r="N6362" s="344">
        <v>16.600000000000001</v>
      </c>
      <c r="O6362" s="360">
        <v>0.4229</v>
      </c>
      <c r="P6362" s="344">
        <v>22.03</v>
      </c>
      <c r="Q6362" s="360">
        <v>0</v>
      </c>
      <c r="R6362" s="344">
        <v>17.55</v>
      </c>
    </row>
    <row r="6363" spans="1:18">
      <c r="A6363" s="296">
        <v>6817807</v>
      </c>
      <c r="B6363" s="343" t="s">
        <v>6400</v>
      </c>
      <c r="C6363" s="296" t="s">
        <v>105</v>
      </c>
      <c r="D6363" s="344">
        <v>6653.57</v>
      </c>
      <c r="E6363" s="360">
        <v>0.505</v>
      </c>
      <c r="F6363" s="344">
        <v>13.64</v>
      </c>
      <c r="G6363" s="360">
        <v>0.51470000000000005</v>
      </c>
      <c r="H6363" s="344">
        <v>14.31</v>
      </c>
      <c r="I6363" s="360">
        <v>0.49059999999999998</v>
      </c>
      <c r="J6363" s="344">
        <v>13.21</v>
      </c>
      <c r="K6363" s="360">
        <v>0.53139999999999998</v>
      </c>
      <c r="L6363" s="344">
        <v>14.39</v>
      </c>
      <c r="M6363" s="360">
        <v>0.48780000000000001</v>
      </c>
      <c r="N6363" s="344">
        <v>13.92</v>
      </c>
      <c r="O6363" s="360">
        <v>0.50429999999999997</v>
      </c>
      <c r="P6363" s="344">
        <v>19.22</v>
      </c>
      <c r="Q6363" s="360">
        <v>0</v>
      </c>
      <c r="R6363" s="344">
        <v>14.61</v>
      </c>
    </row>
    <row r="6364" spans="1:18">
      <c r="A6364" s="296">
        <v>6817808</v>
      </c>
      <c r="B6364" s="343" t="s">
        <v>6401</v>
      </c>
      <c r="C6364" s="296" t="s">
        <v>105</v>
      </c>
      <c r="D6364" s="344">
        <v>6204.62</v>
      </c>
      <c r="E6364" s="360">
        <v>0.61950000000000005</v>
      </c>
      <c r="F6364" s="344">
        <v>16.71</v>
      </c>
      <c r="G6364" s="360">
        <v>0.62839999999999996</v>
      </c>
      <c r="H6364" s="344">
        <v>17.329999999999998</v>
      </c>
      <c r="I6364" s="360">
        <v>0.60589999999999999</v>
      </c>
      <c r="J6364" s="344">
        <v>16.3</v>
      </c>
      <c r="K6364" s="360">
        <v>0.64419999999999999</v>
      </c>
      <c r="L6364" s="344">
        <v>17.399999999999999</v>
      </c>
      <c r="M6364" s="360">
        <v>0.60340000000000005</v>
      </c>
      <c r="N6364" s="344">
        <v>16.98</v>
      </c>
      <c r="O6364" s="360">
        <v>0.61839999999999995</v>
      </c>
      <c r="P6364" s="344">
        <v>24.73</v>
      </c>
      <c r="Q6364" s="360">
        <v>0</v>
      </c>
      <c r="R6364" s="344">
        <v>17.62</v>
      </c>
    </row>
    <row r="6365" spans="1:18">
      <c r="A6365" s="296">
        <v>6817799</v>
      </c>
      <c r="B6365" s="343" t="s">
        <v>6402</v>
      </c>
      <c r="C6365" s="296" t="s">
        <v>105</v>
      </c>
      <c r="D6365" s="344">
        <v>3961.27</v>
      </c>
      <c r="E6365" s="360">
        <v>0.49180000000000001</v>
      </c>
      <c r="F6365" s="344">
        <v>20.95</v>
      </c>
      <c r="G6365" s="360">
        <v>0.50119999999999998</v>
      </c>
      <c r="H6365" s="344">
        <v>21.99</v>
      </c>
      <c r="I6365" s="360">
        <v>0.47749999999999998</v>
      </c>
      <c r="J6365" s="344">
        <v>20.27</v>
      </c>
      <c r="K6365" s="360">
        <v>0.51800000000000002</v>
      </c>
      <c r="L6365" s="344">
        <v>22.11</v>
      </c>
      <c r="M6365" s="360">
        <v>0.47489999999999999</v>
      </c>
      <c r="N6365" s="344">
        <v>21.42</v>
      </c>
      <c r="O6365" s="360">
        <v>0.49020000000000002</v>
      </c>
      <c r="P6365" s="344">
        <v>29.36</v>
      </c>
      <c r="Q6365" s="360">
        <v>0</v>
      </c>
      <c r="R6365" s="344">
        <v>22.49</v>
      </c>
    </row>
    <row r="6366" spans="1:18">
      <c r="A6366" s="296">
        <v>6817800</v>
      </c>
      <c r="B6366" s="343" t="s">
        <v>6403</v>
      </c>
      <c r="C6366" s="296" t="s">
        <v>105</v>
      </c>
      <c r="D6366" s="344">
        <v>3572.75</v>
      </c>
      <c r="E6366" s="360">
        <v>0.37630000000000002</v>
      </c>
      <c r="F6366" s="344">
        <v>27.23</v>
      </c>
      <c r="G6366" s="360">
        <v>0.3856</v>
      </c>
      <c r="H6366" s="344">
        <v>28.9</v>
      </c>
      <c r="I6366" s="360">
        <v>0.36330000000000001</v>
      </c>
      <c r="J6366" s="344">
        <v>26.15</v>
      </c>
      <c r="K6366" s="360">
        <v>0.40150000000000002</v>
      </c>
      <c r="L6366" s="344">
        <v>29.11</v>
      </c>
      <c r="M6366" s="360">
        <v>0.36070000000000002</v>
      </c>
      <c r="N6366" s="344">
        <v>27.97</v>
      </c>
      <c r="O6366" s="360">
        <v>0.37540000000000001</v>
      </c>
      <c r="P6366" s="344">
        <v>36.229999999999997</v>
      </c>
      <c r="Q6366" s="360">
        <v>0</v>
      </c>
      <c r="R6366" s="344">
        <v>29.7</v>
      </c>
    </row>
    <row r="6367" spans="1:18">
      <c r="A6367" s="296">
        <v>6817801</v>
      </c>
      <c r="B6367" s="343" t="s">
        <v>6404</v>
      </c>
      <c r="C6367" s="296" t="s">
        <v>105</v>
      </c>
      <c r="D6367" s="344">
        <v>4795.87</v>
      </c>
      <c r="E6367" s="360">
        <v>0.46460000000000001</v>
      </c>
      <c r="F6367" s="344">
        <v>22.11</v>
      </c>
      <c r="G6367" s="360">
        <v>0.47489999999999999</v>
      </c>
      <c r="H6367" s="344">
        <v>23.28</v>
      </c>
      <c r="I6367" s="360">
        <v>0.45100000000000001</v>
      </c>
      <c r="J6367" s="344">
        <v>21.37</v>
      </c>
      <c r="K6367" s="360">
        <v>0.49130000000000001</v>
      </c>
      <c r="L6367" s="344">
        <v>23.42</v>
      </c>
      <c r="M6367" s="360">
        <v>0.44829999999999998</v>
      </c>
      <c r="N6367" s="344">
        <v>22.62</v>
      </c>
      <c r="O6367" s="360">
        <v>0.4642</v>
      </c>
      <c r="P6367" s="344">
        <v>30.65</v>
      </c>
      <c r="Q6367" s="360">
        <v>0</v>
      </c>
      <c r="R6367" s="344">
        <v>23.84</v>
      </c>
    </row>
    <row r="6368" spans="1:18">
      <c r="A6368" s="296">
        <v>6817802</v>
      </c>
      <c r="B6368" s="343" t="s">
        <v>6405</v>
      </c>
      <c r="C6368" s="296" t="s">
        <v>105</v>
      </c>
      <c r="D6368" s="344">
        <v>4439.9399999999996</v>
      </c>
      <c r="E6368" s="360">
        <v>0.52549999999999997</v>
      </c>
      <c r="F6368" s="344">
        <v>19.63</v>
      </c>
      <c r="G6368" s="360">
        <v>0.53490000000000004</v>
      </c>
      <c r="H6368" s="344">
        <v>20.54</v>
      </c>
      <c r="I6368" s="360">
        <v>0.51119999999999999</v>
      </c>
      <c r="J6368" s="344">
        <v>19.05</v>
      </c>
      <c r="K6368" s="360">
        <v>0.55120000000000002</v>
      </c>
      <c r="L6368" s="344">
        <v>20.64</v>
      </c>
      <c r="M6368" s="360">
        <v>0.50870000000000004</v>
      </c>
      <c r="N6368" s="344">
        <v>20.03</v>
      </c>
      <c r="O6368" s="360">
        <v>0.5242</v>
      </c>
      <c r="P6368" s="344">
        <v>27.91</v>
      </c>
      <c r="Q6368" s="360">
        <v>0</v>
      </c>
      <c r="R6368" s="344">
        <v>20.98</v>
      </c>
    </row>
    <row r="6369" spans="1:18">
      <c r="A6369" s="296">
        <v>6817803</v>
      </c>
      <c r="B6369" s="343" t="s">
        <v>6406</v>
      </c>
      <c r="C6369" s="296" t="s">
        <v>105</v>
      </c>
      <c r="D6369" s="344">
        <v>5415.35</v>
      </c>
      <c r="E6369" s="360">
        <v>0.74309999999999998</v>
      </c>
      <c r="F6369" s="344">
        <v>13.99</v>
      </c>
      <c r="G6369" s="360">
        <v>0.75049999999999994</v>
      </c>
      <c r="H6369" s="344">
        <v>14.34</v>
      </c>
      <c r="I6369" s="360">
        <v>0.73219999999999996</v>
      </c>
      <c r="J6369" s="344">
        <v>13.76</v>
      </c>
      <c r="K6369" s="360">
        <v>0.7631</v>
      </c>
      <c r="L6369" s="344">
        <v>14.38</v>
      </c>
      <c r="M6369" s="360">
        <v>0.73019999999999996</v>
      </c>
      <c r="N6369" s="344">
        <v>14.13</v>
      </c>
      <c r="O6369" s="360">
        <v>0.74309999999999998</v>
      </c>
      <c r="P6369" s="344">
        <v>21.76</v>
      </c>
      <c r="Q6369" s="360">
        <v>0</v>
      </c>
      <c r="R6369" s="344">
        <v>14.51</v>
      </c>
    </row>
    <row r="6370" spans="1:18">
      <c r="A6370" s="296">
        <v>6817804</v>
      </c>
      <c r="B6370" s="343" t="s">
        <v>6407</v>
      </c>
      <c r="C6370" s="296" t="s">
        <v>105</v>
      </c>
      <c r="D6370" s="344">
        <v>4966.3999999999996</v>
      </c>
      <c r="E6370" s="360">
        <v>0.8286</v>
      </c>
      <c r="F6370" s="344">
        <v>26.82</v>
      </c>
      <c r="G6370" s="360">
        <v>0.83450000000000002</v>
      </c>
      <c r="H6370" s="344">
        <v>27.28</v>
      </c>
      <c r="I6370" s="360">
        <v>0.82040000000000002</v>
      </c>
      <c r="J6370" s="344">
        <v>26.54</v>
      </c>
      <c r="K6370" s="360">
        <v>0.84330000000000005</v>
      </c>
      <c r="L6370" s="344">
        <v>27.32</v>
      </c>
      <c r="M6370" s="360">
        <v>0.81920000000000004</v>
      </c>
      <c r="N6370" s="344">
        <v>27.02</v>
      </c>
      <c r="O6370" s="360">
        <v>0.82830000000000004</v>
      </c>
      <c r="P6370" s="344">
        <v>43.14</v>
      </c>
      <c r="Q6370" s="360">
        <v>0</v>
      </c>
      <c r="R6370" s="344">
        <v>27.49</v>
      </c>
    </row>
    <row r="6371" spans="1:18">
      <c r="A6371" s="296">
        <v>6817885</v>
      </c>
      <c r="B6371" s="343" t="s">
        <v>6408</v>
      </c>
      <c r="C6371" s="296" t="s">
        <v>105</v>
      </c>
      <c r="D6371" s="344">
        <v>1330.12</v>
      </c>
      <c r="E6371" s="360">
        <v>0.87039999999999995</v>
      </c>
      <c r="F6371" s="344">
        <v>43.83</v>
      </c>
      <c r="G6371" s="360">
        <v>0.875</v>
      </c>
      <c r="H6371" s="344">
        <v>44.38</v>
      </c>
      <c r="I6371" s="360">
        <v>0.86409999999999998</v>
      </c>
      <c r="J6371" s="344">
        <v>43.48</v>
      </c>
      <c r="K6371" s="360">
        <v>0.88200000000000001</v>
      </c>
      <c r="L6371" s="344">
        <v>44.45</v>
      </c>
      <c r="M6371" s="360">
        <v>0.86280000000000001</v>
      </c>
      <c r="N6371" s="344">
        <v>44.06</v>
      </c>
      <c r="O6371" s="360">
        <v>0.87039999999999995</v>
      </c>
      <c r="P6371" s="344">
        <v>71.540000000000006</v>
      </c>
      <c r="Q6371" s="360">
        <v>0</v>
      </c>
      <c r="R6371" s="344">
        <v>44.65</v>
      </c>
    </row>
    <row r="6372" spans="1:18">
      <c r="A6372" s="296">
        <v>6817886</v>
      </c>
      <c r="B6372" s="343" t="s">
        <v>6409</v>
      </c>
      <c r="C6372" s="296" t="s">
        <v>105</v>
      </c>
      <c r="D6372" s="344">
        <v>1175.8599999999999</v>
      </c>
      <c r="E6372" s="360">
        <v>0.88439999999999996</v>
      </c>
      <c r="F6372" s="344">
        <v>61.69</v>
      </c>
      <c r="G6372" s="360">
        <v>0.88829999999999998</v>
      </c>
      <c r="H6372" s="344">
        <v>62.37</v>
      </c>
      <c r="I6372" s="360">
        <v>0.87860000000000005</v>
      </c>
      <c r="J6372" s="344">
        <v>61.24</v>
      </c>
      <c r="K6372" s="360">
        <v>0.89480000000000004</v>
      </c>
      <c r="L6372" s="344">
        <v>62.45</v>
      </c>
      <c r="M6372" s="360">
        <v>0.87749999999999995</v>
      </c>
      <c r="N6372" s="344">
        <v>61.99</v>
      </c>
      <c r="O6372" s="360">
        <v>0.88400000000000001</v>
      </c>
      <c r="P6372" s="344">
        <v>101.2</v>
      </c>
      <c r="Q6372" s="360">
        <v>0</v>
      </c>
      <c r="R6372" s="344">
        <v>62.7</v>
      </c>
    </row>
    <row r="6373" spans="1:18">
      <c r="A6373" s="296">
        <v>6817887</v>
      </c>
      <c r="B6373" s="343" t="s">
        <v>6410</v>
      </c>
      <c r="C6373" s="296" t="s">
        <v>105</v>
      </c>
      <c r="D6373" s="344">
        <v>1446.26</v>
      </c>
      <c r="E6373" s="360">
        <v>0.94650000000000001</v>
      </c>
      <c r="F6373" s="344">
        <v>168.11</v>
      </c>
      <c r="G6373" s="360">
        <v>0.94850000000000001</v>
      </c>
      <c r="H6373" s="344">
        <v>168.97</v>
      </c>
      <c r="I6373" s="360">
        <v>0.94369999999999998</v>
      </c>
      <c r="J6373" s="344">
        <v>167.55</v>
      </c>
      <c r="K6373" s="360">
        <v>0.95169999999999999</v>
      </c>
      <c r="L6373" s="344">
        <v>169.08</v>
      </c>
      <c r="M6373" s="360">
        <v>0.94299999999999995</v>
      </c>
      <c r="N6373" s="344">
        <v>168.48</v>
      </c>
      <c r="O6373" s="360">
        <v>0.94640000000000002</v>
      </c>
      <c r="P6373" s="344">
        <v>282.02</v>
      </c>
      <c r="Q6373" s="360">
        <v>0</v>
      </c>
      <c r="R6373" s="344">
        <v>169.39</v>
      </c>
    </row>
    <row r="6374" spans="1:18">
      <c r="A6374" s="296">
        <v>6817888</v>
      </c>
      <c r="B6374" s="343" t="s">
        <v>6411</v>
      </c>
      <c r="C6374" s="296" t="s">
        <v>105</v>
      </c>
      <c r="D6374" s="344">
        <v>1270.3800000000001</v>
      </c>
      <c r="E6374" s="360">
        <v>0.75600000000000001</v>
      </c>
      <c r="F6374" s="344">
        <v>18.54</v>
      </c>
      <c r="G6374" s="360">
        <v>0.76380000000000003</v>
      </c>
      <c r="H6374" s="344">
        <v>18.96</v>
      </c>
      <c r="I6374" s="360">
        <v>0.74680000000000002</v>
      </c>
      <c r="J6374" s="344">
        <v>18.29</v>
      </c>
      <c r="K6374" s="360">
        <v>0.7742</v>
      </c>
      <c r="L6374" s="344">
        <v>19.04</v>
      </c>
      <c r="M6374" s="360">
        <v>0.74370000000000003</v>
      </c>
      <c r="N6374" s="344">
        <v>18.75</v>
      </c>
      <c r="O6374" s="360">
        <v>0.75519999999999998</v>
      </c>
      <c r="P6374" s="344">
        <v>29.01</v>
      </c>
      <c r="Q6374" s="360">
        <v>0</v>
      </c>
      <c r="R6374" s="344">
        <v>19.21</v>
      </c>
    </row>
    <row r="6375" spans="1:18">
      <c r="A6375" s="296">
        <v>6817889</v>
      </c>
      <c r="B6375" s="343" t="s">
        <v>6412</v>
      </c>
      <c r="C6375" s="296" t="s">
        <v>105</v>
      </c>
      <c r="D6375" s="344">
        <v>2138.81</v>
      </c>
      <c r="E6375" s="360">
        <v>0.69450000000000001</v>
      </c>
      <c r="F6375" s="344">
        <v>20.149999999999999</v>
      </c>
      <c r="G6375" s="360">
        <v>0.70269999999999999</v>
      </c>
      <c r="H6375" s="344">
        <v>20.73</v>
      </c>
      <c r="I6375" s="360">
        <v>0.68310000000000004</v>
      </c>
      <c r="J6375" s="344">
        <v>19.79</v>
      </c>
      <c r="K6375" s="360">
        <v>0.71550000000000002</v>
      </c>
      <c r="L6375" s="344">
        <v>20.82</v>
      </c>
      <c r="M6375" s="360">
        <v>0.68010000000000004</v>
      </c>
      <c r="N6375" s="344">
        <v>20.440000000000001</v>
      </c>
      <c r="O6375" s="360">
        <v>0.69279999999999997</v>
      </c>
      <c r="P6375" s="344">
        <v>30.76</v>
      </c>
      <c r="Q6375" s="360">
        <v>0</v>
      </c>
      <c r="R6375" s="344">
        <v>21.05</v>
      </c>
    </row>
    <row r="6376" spans="1:18">
      <c r="A6376" s="296">
        <v>6817890</v>
      </c>
      <c r="B6376" s="343" t="s">
        <v>6413</v>
      </c>
      <c r="C6376" s="296" t="s">
        <v>105</v>
      </c>
      <c r="D6376" s="344">
        <v>1889.6</v>
      </c>
      <c r="E6376" s="360">
        <v>0.69479999999999997</v>
      </c>
      <c r="F6376" s="344">
        <v>20.13</v>
      </c>
      <c r="G6376" s="360">
        <v>0.70340000000000003</v>
      </c>
      <c r="H6376" s="344">
        <v>20.72</v>
      </c>
      <c r="I6376" s="360">
        <v>0.68340000000000001</v>
      </c>
      <c r="J6376" s="344">
        <v>19.78</v>
      </c>
      <c r="K6376" s="360">
        <v>0.71589999999999998</v>
      </c>
      <c r="L6376" s="344">
        <v>20.81</v>
      </c>
      <c r="M6376" s="360">
        <v>0.6804</v>
      </c>
      <c r="N6376" s="344">
        <v>20.420000000000002</v>
      </c>
      <c r="O6376" s="360">
        <v>0.69340000000000002</v>
      </c>
      <c r="P6376" s="344">
        <v>30.74</v>
      </c>
      <c r="Q6376" s="360">
        <v>0</v>
      </c>
      <c r="R6376" s="344">
        <v>21.03</v>
      </c>
    </row>
    <row r="6377" spans="1:18">
      <c r="A6377" s="296">
        <v>6817891</v>
      </c>
      <c r="B6377" s="343" t="s">
        <v>6414</v>
      </c>
      <c r="C6377" s="296" t="s">
        <v>105</v>
      </c>
      <c r="D6377" s="344">
        <v>1854.14</v>
      </c>
      <c r="E6377" s="360">
        <v>0.70340000000000003</v>
      </c>
      <c r="F6377" s="344">
        <v>19.89</v>
      </c>
      <c r="G6377" s="360">
        <v>0.71189999999999998</v>
      </c>
      <c r="H6377" s="344">
        <v>20.45</v>
      </c>
      <c r="I6377" s="360">
        <v>0.69240000000000002</v>
      </c>
      <c r="J6377" s="344">
        <v>19.559999999999999</v>
      </c>
      <c r="K6377" s="360">
        <v>0.72389999999999999</v>
      </c>
      <c r="L6377" s="344">
        <v>20.54</v>
      </c>
      <c r="M6377" s="360">
        <v>0.68940000000000001</v>
      </c>
      <c r="N6377" s="344">
        <v>20.170000000000002</v>
      </c>
      <c r="O6377" s="360">
        <v>0.70199999999999996</v>
      </c>
      <c r="P6377" s="344">
        <v>30.48</v>
      </c>
      <c r="Q6377" s="360">
        <v>0</v>
      </c>
      <c r="R6377" s="344">
        <v>20.77</v>
      </c>
    </row>
    <row r="6378" spans="1:18">
      <c r="A6378" s="296">
        <v>6817892</v>
      </c>
      <c r="B6378" s="343" t="s">
        <v>6415</v>
      </c>
      <c r="C6378" s="296" t="s">
        <v>105</v>
      </c>
      <c r="D6378" s="344">
        <v>1604.93</v>
      </c>
      <c r="E6378" s="360">
        <v>0.75280000000000002</v>
      </c>
      <c r="F6378" s="344">
        <v>18.63</v>
      </c>
      <c r="G6378" s="360">
        <v>0.7601</v>
      </c>
      <c r="H6378" s="344">
        <v>19.05</v>
      </c>
      <c r="I6378" s="360">
        <v>0.74329999999999996</v>
      </c>
      <c r="J6378" s="344">
        <v>18.37</v>
      </c>
      <c r="K6378" s="360">
        <v>0.77080000000000004</v>
      </c>
      <c r="L6378" s="344">
        <v>19.13</v>
      </c>
      <c r="M6378" s="360">
        <v>0.74019999999999997</v>
      </c>
      <c r="N6378" s="344">
        <v>18.86</v>
      </c>
      <c r="O6378" s="360">
        <v>0.75080000000000002</v>
      </c>
      <c r="P6378" s="344">
        <v>29.1</v>
      </c>
      <c r="Q6378" s="360">
        <v>0</v>
      </c>
      <c r="R6378" s="344">
        <v>19.32</v>
      </c>
    </row>
    <row r="6379" spans="1:18">
      <c r="A6379" s="296">
        <v>6817893</v>
      </c>
      <c r="B6379" s="343" t="s">
        <v>6416</v>
      </c>
      <c r="C6379" s="296" t="s">
        <v>105</v>
      </c>
      <c r="D6379" s="344">
        <v>1615.75</v>
      </c>
      <c r="E6379" s="360">
        <v>0.80679999999999996</v>
      </c>
      <c r="F6379" s="344">
        <v>18.02</v>
      </c>
      <c r="G6379" s="360">
        <v>0.8135</v>
      </c>
      <c r="H6379" s="344">
        <v>18.34</v>
      </c>
      <c r="I6379" s="360">
        <v>0.79930000000000001</v>
      </c>
      <c r="J6379" s="344">
        <v>17.84</v>
      </c>
      <c r="K6379" s="360">
        <v>0.82169999999999999</v>
      </c>
      <c r="L6379" s="344">
        <v>18.399999999999999</v>
      </c>
      <c r="M6379" s="360">
        <v>0.79669999999999996</v>
      </c>
      <c r="N6379" s="344">
        <v>18.18</v>
      </c>
      <c r="O6379" s="360">
        <v>0.80640000000000001</v>
      </c>
      <c r="P6379" s="344">
        <v>28.74</v>
      </c>
      <c r="Q6379" s="360">
        <v>0</v>
      </c>
      <c r="R6379" s="344">
        <v>18.53</v>
      </c>
    </row>
    <row r="6380" spans="1:18">
      <c r="A6380" s="296">
        <v>6817894</v>
      </c>
      <c r="B6380" s="343" t="s">
        <v>6417</v>
      </c>
      <c r="C6380" s="296" t="s">
        <v>105</v>
      </c>
      <c r="D6380" s="344">
        <v>1417.09</v>
      </c>
      <c r="E6380" s="360">
        <v>0.74680000000000002</v>
      </c>
      <c r="F6380" s="344">
        <v>19.43</v>
      </c>
      <c r="G6380" s="360">
        <v>0.75449999999999995</v>
      </c>
      <c r="H6380" s="344">
        <v>19.89</v>
      </c>
      <c r="I6380" s="360">
        <v>0.73709999999999998</v>
      </c>
      <c r="J6380" s="344">
        <v>19.16</v>
      </c>
      <c r="K6380" s="360">
        <v>0.7651</v>
      </c>
      <c r="L6380" s="344">
        <v>19.97</v>
      </c>
      <c r="M6380" s="360">
        <v>0.73409999999999997</v>
      </c>
      <c r="N6380" s="344">
        <v>19.670000000000002</v>
      </c>
      <c r="O6380" s="360">
        <v>0.74529999999999996</v>
      </c>
      <c r="P6380" s="344">
        <v>30.28</v>
      </c>
      <c r="Q6380" s="360">
        <v>0</v>
      </c>
      <c r="R6380" s="344">
        <v>20.170000000000002</v>
      </c>
    </row>
    <row r="6381" spans="1:18">
      <c r="A6381" s="296">
        <v>6817895</v>
      </c>
      <c r="B6381" s="343" t="s">
        <v>6418</v>
      </c>
      <c r="C6381" s="296" t="s">
        <v>105</v>
      </c>
      <c r="D6381" s="344">
        <v>2297.9699999999998</v>
      </c>
      <c r="E6381" s="360">
        <v>0.67649999999999999</v>
      </c>
      <c r="F6381" s="344">
        <v>21.4</v>
      </c>
      <c r="G6381" s="360">
        <v>0.68500000000000005</v>
      </c>
      <c r="H6381" s="344">
        <v>22.06</v>
      </c>
      <c r="I6381" s="360">
        <v>0.66459999999999997</v>
      </c>
      <c r="J6381" s="344">
        <v>20.98</v>
      </c>
      <c r="K6381" s="360">
        <v>0.69879999999999998</v>
      </c>
      <c r="L6381" s="344">
        <v>22.16</v>
      </c>
      <c r="M6381" s="360">
        <v>0.66159999999999997</v>
      </c>
      <c r="N6381" s="344">
        <v>21.73</v>
      </c>
      <c r="O6381" s="360">
        <v>0.67459999999999998</v>
      </c>
      <c r="P6381" s="344">
        <v>32.43</v>
      </c>
      <c r="Q6381" s="360">
        <v>0</v>
      </c>
      <c r="R6381" s="344">
        <v>22.42</v>
      </c>
    </row>
    <row r="6382" spans="1:18">
      <c r="A6382" s="296">
        <v>6817896</v>
      </c>
      <c r="B6382" s="343" t="s">
        <v>6419</v>
      </c>
      <c r="C6382" s="296" t="s">
        <v>105</v>
      </c>
      <c r="D6382" s="344">
        <v>2022.91</v>
      </c>
      <c r="E6382" s="360">
        <v>0.6119</v>
      </c>
      <c r="F6382" s="344">
        <v>23.6</v>
      </c>
      <c r="G6382" s="360">
        <v>0.62119999999999997</v>
      </c>
      <c r="H6382" s="344">
        <v>24.47</v>
      </c>
      <c r="I6382" s="360">
        <v>0.59909999999999997</v>
      </c>
      <c r="J6382" s="344">
        <v>23.04</v>
      </c>
      <c r="K6382" s="360">
        <v>0.63629999999999998</v>
      </c>
      <c r="L6382" s="344">
        <v>24.6</v>
      </c>
      <c r="M6382" s="360">
        <v>0.59589999999999999</v>
      </c>
      <c r="N6382" s="344">
        <v>24.01</v>
      </c>
      <c r="O6382" s="360">
        <v>0.61060000000000003</v>
      </c>
      <c r="P6382" s="344">
        <v>34.82</v>
      </c>
      <c r="Q6382" s="360">
        <v>0</v>
      </c>
      <c r="R6382" s="344">
        <v>24.94</v>
      </c>
    </row>
    <row r="6383" spans="1:18">
      <c r="A6383" s="296">
        <v>6817897</v>
      </c>
      <c r="B6383" s="343" t="s">
        <v>6420</v>
      </c>
      <c r="C6383" s="296" t="s">
        <v>105</v>
      </c>
      <c r="D6383" s="344">
        <v>2022.71</v>
      </c>
      <c r="E6383" s="360">
        <v>0.66669999999999996</v>
      </c>
      <c r="F6383" s="344">
        <v>21.69</v>
      </c>
      <c r="G6383" s="360">
        <v>0.67589999999999995</v>
      </c>
      <c r="H6383" s="344">
        <v>22.37</v>
      </c>
      <c r="I6383" s="360">
        <v>0.65529999999999999</v>
      </c>
      <c r="J6383" s="344">
        <v>21.26</v>
      </c>
      <c r="K6383" s="360">
        <v>0.68959999999999999</v>
      </c>
      <c r="L6383" s="344">
        <v>22.48</v>
      </c>
      <c r="M6383" s="360">
        <v>0.65210000000000001</v>
      </c>
      <c r="N6383" s="344">
        <v>22.02</v>
      </c>
      <c r="O6383" s="360">
        <v>0.66579999999999995</v>
      </c>
      <c r="P6383" s="344">
        <v>32.76</v>
      </c>
      <c r="Q6383" s="360">
        <v>0</v>
      </c>
      <c r="R6383" s="344">
        <v>22.75</v>
      </c>
    </row>
    <row r="6384" spans="1:18">
      <c r="A6384" s="296">
        <v>6817898</v>
      </c>
      <c r="B6384" s="343" t="s">
        <v>6421</v>
      </c>
      <c r="C6384" s="296" t="s">
        <v>105</v>
      </c>
      <c r="D6384" s="344">
        <v>1747.65</v>
      </c>
      <c r="E6384" s="360">
        <v>0.70720000000000005</v>
      </c>
      <c r="F6384" s="344">
        <v>20.49</v>
      </c>
      <c r="G6384" s="360">
        <v>0.71550000000000002</v>
      </c>
      <c r="H6384" s="344">
        <v>21.05</v>
      </c>
      <c r="I6384" s="360">
        <v>0.69640000000000002</v>
      </c>
      <c r="J6384" s="344">
        <v>20.14</v>
      </c>
      <c r="K6384" s="360">
        <v>0.72789999999999999</v>
      </c>
      <c r="L6384" s="344">
        <v>21.15</v>
      </c>
      <c r="M6384" s="360">
        <v>0.69310000000000005</v>
      </c>
      <c r="N6384" s="344">
        <v>20.76</v>
      </c>
      <c r="O6384" s="360">
        <v>0.70620000000000005</v>
      </c>
      <c r="P6384" s="344">
        <v>31.43</v>
      </c>
      <c r="Q6384" s="360">
        <v>0</v>
      </c>
      <c r="R6384" s="344">
        <v>21.36</v>
      </c>
    </row>
    <row r="6385" spans="1:18">
      <c r="A6385" s="296">
        <v>6817899</v>
      </c>
      <c r="B6385" s="343" t="s">
        <v>6422</v>
      </c>
      <c r="C6385" s="296" t="s">
        <v>105</v>
      </c>
      <c r="D6385" s="344">
        <v>1774.2</v>
      </c>
      <c r="E6385" s="360">
        <v>0.79949999999999999</v>
      </c>
      <c r="F6385" s="344">
        <v>22.35</v>
      </c>
      <c r="G6385" s="360">
        <v>0.80630000000000002</v>
      </c>
      <c r="H6385" s="344">
        <v>22.76</v>
      </c>
      <c r="I6385" s="360">
        <v>0.79169999999999996</v>
      </c>
      <c r="J6385" s="344">
        <v>22.12</v>
      </c>
      <c r="K6385" s="360">
        <v>0.81459999999999999</v>
      </c>
      <c r="L6385" s="344">
        <v>22.85</v>
      </c>
      <c r="M6385" s="360">
        <v>0.78859999999999997</v>
      </c>
      <c r="N6385" s="344">
        <v>22.56</v>
      </c>
      <c r="O6385" s="360">
        <v>0.79879999999999995</v>
      </c>
      <c r="P6385" s="344">
        <v>35.54</v>
      </c>
      <c r="Q6385" s="360">
        <v>0</v>
      </c>
      <c r="R6385" s="344">
        <v>23.02</v>
      </c>
    </row>
    <row r="6386" spans="1:18">
      <c r="A6386" s="296">
        <v>6817900</v>
      </c>
      <c r="B6386" s="343" t="s">
        <v>6423</v>
      </c>
      <c r="C6386" s="296" t="s">
        <v>105</v>
      </c>
      <c r="D6386" s="344">
        <v>1552.48</v>
      </c>
      <c r="E6386" s="360">
        <v>0.75360000000000005</v>
      </c>
      <c r="F6386" s="344">
        <v>24.07</v>
      </c>
      <c r="G6386" s="360">
        <v>0.7611</v>
      </c>
      <c r="H6386" s="344">
        <v>24.63</v>
      </c>
      <c r="I6386" s="360">
        <v>0.74380000000000002</v>
      </c>
      <c r="J6386" s="344">
        <v>23.75</v>
      </c>
      <c r="K6386" s="360">
        <v>0.77139999999999997</v>
      </c>
      <c r="L6386" s="344">
        <v>24.73</v>
      </c>
      <c r="M6386" s="360">
        <v>0.74080000000000001</v>
      </c>
      <c r="N6386" s="344">
        <v>24.35</v>
      </c>
      <c r="O6386" s="360">
        <v>0.75239999999999996</v>
      </c>
      <c r="P6386" s="344">
        <v>37.6</v>
      </c>
      <c r="Q6386" s="360">
        <v>0</v>
      </c>
      <c r="R6386" s="344">
        <v>24.96</v>
      </c>
    </row>
    <row r="6387" spans="1:18">
      <c r="A6387" s="296">
        <v>6817901</v>
      </c>
      <c r="B6387" s="343" t="s">
        <v>6424</v>
      </c>
      <c r="C6387" s="296" t="s">
        <v>105</v>
      </c>
      <c r="D6387" s="344">
        <v>2398.7399999999998</v>
      </c>
      <c r="E6387" s="360">
        <v>0.69199999999999995</v>
      </c>
      <c r="F6387" s="344">
        <v>25.73</v>
      </c>
      <c r="G6387" s="360">
        <v>0.70030000000000003</v>
      </c>
      <c r="H6387" s="344">
        <v>26.49</v>
      </c>
      <c r="I6387" s="360">
        <v>0.68030000000000002</v>
      </c>
      <c r="J6387" s="344">
        <v>25.26</v>
      </c>
      <c r="K6387" s="360">
        <v>0.71340000000000003</v>
      </c>
      <c r="L6387" s="344">
        <v>26.61</v>
      </c>
      <c r="M6387" s="360">
        <v>0.67720000000000002</v>
      </c>
      <c r="N6387" s="344">
        <v>26.11</v>
      </c>
      <c r="O6387" s="360">
        <v>0.69020000000000004</v>
      </c>
      <c r="P6387" s="344">
        <v>39.229999999999997</v>
      </c>
      <c r="Q6387" s="360">
        <v>0</v>
      </c>
      <c r="R6387" s="344">
        <v>26.9</v>
      </c>
    </row>
    <row r="6388" spans="1:18">
      <c r="A6388" s="296">
        <v>6817902</v>
      </c>
      <c r="B6388" s="343" t="s">
        <v>6425</v>
      </c>
      <c r="C6388" s="296" t="s">
        <v>105</v>
      </c>
      <c r="D6388" s="344">
        <v>2096.23</v>
      </c>
      <c r="E6388" s="360">
        <v>0.63629999999999998</v>
      </c>
      <c r="F6388" s="344">
        <v>27.93</v>
      </c>
      <c r="G6388" s="360">
        <v>0.6452</v>
      </c>
      <c r="H6388" s="344">
        <v>28.91</v>
      </c>
      <c r="I6388" s="360">
        <v>0.62329999999999997</v>
      </c>
      <c r="J6388" s="344">
        <v>27.32</v>
      </c>
      <c r="K6388" s="360">
        <v>0.65959999999999996</v>
      </c>
      <c r="L6388" s="344">
        <v>29.06</v>
      </c>
      <c r="M6388" s="360">
        <v>0.62009999999999998</v>
      </c>
      <c r="N6388" s="344">
        <v>28.39</v>
      </c>
      <c r="O6388" s="360">
        <v>0.63470000000000004</v>
      </c>
      <c r="P6388" s="344">
        <v>41.62</v>
      </c>
      <c r="Q6388" s="360">
        <v>0</v>
      </c>
      <c r="R6388" s="344">
        <v>29.42</v>
      </c>
    </row>
    <row r="6389" spans="1:18">
      <c r="A6389" s="296">
        <v>6817903</v>
      </c>
      <c r="B6389" s="343" t="s">
        <v>6426</v>
      </c>
      <c r="C6389" s="296" t="s">
        <v>105</v>
      </c>
      <c r="D6389" s="344">
        <v>2195.2399999999998</v>
      </c>
      <c r="E6389" s="360">
        <v>0.68389999999999995</v>
      </c>
      <c r="F6389" s="344">
        <v>26.02</v>
      </c>
      <c r="G6389" s="360">
        <v>0.6925</v>
      </c>
      <c r="H6389" s="344">
        <v>26.81</v>
      </c>
      <c r="I6389" s="360">
        <v>0.67210000000000003</v>
      </c>
      <c r="J6389" s="344">
        <v>25.54</v>
      </c>
      <c r="K6389" s="360">
        <v>0.7056</v>
      </c>
      <c r="L6389" s="344">
        <v>26.92</v>
      </c>
      <c r="M6389" s="360">
        <v>0.6694</v>
      </c>
      <c r="N6389" s="344">
        <v>26.4</v>
      </c>
      <c r="O6389" s="360">
        <v>0.68259999999999998</v>
      </c>
      <c r="P6389" s="344">
        <v>39.549999999999997</v>
      </c>
      <c r="Q6389" s="360">
        <v>0</v>
      </c>
      <c r="R6389" s="344">
        <v>27.23</v>
      </c>
    </row>
    <row r="6390" spans="1:18">
      <c r="A6390" s="296">
        <v>6817904</v>
      </c>
      <c r="B6390" s="343" t="s">
        <v>6427</v>
      </c>
      <c r="C6390" s="296" t="s">
        <v>105</v>
      </c>
      <c r="D6390" s="344">
        <v>1892.73</v>
      </c>
      <c r="E6390" s="360">
        <v>0.71819999999999995</v>
      </c>
      <c r="F6390" s="344">
        <v>24.82</v>
      </c>
      <c r="G6390" s="360">
        <v>0.72599999999999998</v>
      </c>
      <c r="H6390" s="344">
        <v>25.48</v>
      </c>
      <c r="I6390" s="360">
        <v>0.70720000000000005</v>
      </c>
      <c r="J6390" s="344">
        <v>24.42</v>
      </c>
      <c r="K6390" s="360">
        <v>0.7379</v>
      </c>
      <c r="L6390" s="344">
        <v>25.59</v>
      </c>
      <c r="M6390" s="360">
        <v>0.70420000000000005</v>
      </c>
      <c r="N6390" s="344">
        <v>25.14</v>
      </c>
      <c r="O6390" s="360">
        <v>0.71679999999999999</v>
      </c>
      <c r="P6390" s="344">
        <v>38.229999999999997</v>
      </c>
      <c r="Q6390" s="360">
        <v>0</v>
      </c>
      <c r="R6390" s="344">
        <v>25.85</v>
      </c>
    </row>
    <row r="6391" spans="1:18">
      <c r="A6391" s="296">
        <v>6817829</v>
      </c>
      <c r="B6391" s="343" t="s">
        <v>6428</v>
      </c>
      <c r="C6391" s="296" t="s">
        <v>105</v>
      </c>
      <c r="D6391" s="344">
        <v>1772.08</v>
      </c>
      <c r="E6391" s="360">
        <v>0.86460000000000004</v>
      </c>
      <c r="F6391" s="344">
        <v>29.14</v>
      </c>
      <c r="G6391" s="360">
        <v>0.86960000000000004</v>
      </c>
      <c r="H6391" s="344">
        <v>29.5</v>
      </c>
      <c r="I6391" s="360">
        <v>0.85899999999999999</v>
      </c>
      <c r="J6391" s="344">
        <v>28.93</v>
      </c>
      <c r="K6391" s="360">
        <v>0.87590000000000001</v>
      </c>
      <c r="L6391" s="344">
        <v>29.56</v>
      </c>
      <c r="M6391" s="360">
        <v>0.85719999999999996</v>
      </c>
      <c r="N6391" s="344">
        <v>29.33</v>
      </c>
      <c r="O6391" s="360">
        <v>0.86399999999999999</v>
      </c>
      <c r="P6391" s="344">
        <v>47.48</v>
      </c>
      <c r="Q6391" s="360">
        <v>0</v>
      </c>
      <c r="R6391" s="344">
        <v>29.73</v>
      </c>
    </row>
    <row r="6392" spans="1:18">
      <c r="A6392" s="296">
        <v>6817830</v>
      </c>
      <c r="B6392" s="343" t="s">
        <v>6429</v>
      </c>
      <c r="C6392" s="296" t="s">
        <v>105</v>
      </c>
      <c r="D6392" s="344">
        <v>1571.17</v>
      </c>
      <c r="E6392" s="360">
        <v>0.82620000000000005</v>
      </c>
      <c r="F6392" s="344">
        <v>30.45</v>
      </c>
      <c r="G6392" s="360">
        <v>0.83220000000000005</v>
      </c>
      <c r="H6392" s="344">
        <v>30.95</v>
      </c>
      <c r="I6392" s="360">
        <v>0.81869999999999998</v>
      </c>
      <c r="J6392" s="344">
        <v>30.15</v>
      </c>
      <c r="K6392" s="360">
        <v>0.84050000000000002</v>
      </c>
      <c r="L6392" s="344">
        <v>31.03</v>
      </c>
      <c r="M6392" s="360">
        <v>0.81659999999999999</v>
      </c>
      <c r="N6392" s="344">
        <v>30.7</v>
      </c>
      <c r="O6392" s="360">
        <v>0.82540000000000002</v>
      </c>
      <c r="P6392" s="344">
        <v>48.91</v>
      </c>
      <c r="Q6392" s="360">
        <v>0</v>
      </c>
      <c r="R6392" s="344">
        <v>31.22</v>
      </c>
    </row>
    <row r="6393" spans="1:18">
      <c r="A6393" s="296">
        <v>6817831</v>
      </c>
      <c r="B6393" s="343" t="s">
        <v>6430</v>
      </c>
      <c r="C6393" s="296" t="s">
        <v>105</v>
      </c>
      <c r="D6393" s="344">
        <v>1709.19</v>
      </c>
      <c r="E6393" s="360">
        <v>0.76719999999999999</v>
      </c>
      <c r="F6393" s="344">
        <v>32.72</v>
      </c>
      <c r="G6393" s="360">
        <v>0.77439999999999998</v>
      </c>
      <c r="H6393" s="344">
        <v>33.450000000000003</v>
      </c>
      <c r="I6393" s="360">
        <v>0.75749999999999995</v>
      </c>
      <c r="J6393" s="344">
        <v>32.28</v>
      </c>
      <c r="K6393" s="360">
        <v>0.78500000000000003</v>
      </c>
      <c r="L6393" s="344">
        <v>33.56</v>
      </c>
      <c r="M6393" s="360">
        <v>0.75509999999999999</v>
      </c>
      <c r="N6393" s="344">
        <v>33.08</v>
      </c>
      <c r="O6393" s="360">
        <v>0.76600000000000001</v>
      </c>
      <c r="P6393" s="344">
        <v>51.38</v>
      </c>
      <c r="Q6393" s="360">
        <v>0</v>
      </c>
      <c r="R6393" s="344">
        <v>33.840000000000003</v>
      </c>
    </row>
    <row r="6394" spans="1:18">
      <c r="A6394" s="296">
        <v>6817832</v>
      </c>
      <c r="B6394" s="343" t="s">
        <v>6431</v>
      </c>
      <c r="C6394" s="296" t="s">
        <v>105</v>
      </c>
      <c r="D6394" s="344">
        <v>1508.29</v>
      </c>
      <c r="E6394" s="360">
        <v>0.67749999999999999</v>
      </c>
      <c r="F6394" s="344">
        <v>36.57</v>
      </c>
      <c r="G6394" s="360">
        <v>0.68640000000000001</v>
      </c>
      <c r="H6394" s="344">
        <v>37.700000000000003</v>
      </c>
      <c r="I6394" s="360">
        <v>0.66579999999999995</v>
      </c>
      <c r="J6394" s="344">
        <v>35.86</v>
      </c>
      <c r="K6394" s="360">
        <v>0.69989999999999997</v>
      </c>
      <c r="L6394" s="344">
        <v>37.85</v>
      </c>
      <c r="M6394" s="360">
        <v>0.66310000000000002</v>
      </c>
      <c r="N6394" s="344">
        <v>37.11</v>
      </c>
      <c r="O6394" s="360">
        <v>0.6764</v>
      </c>
      <c r="P6394" s="344">
        <v>55.44</v>
      </c>
      <c r="Q6394" s="360">
        <v>0</v>
      </c>
      <c r="R6394" s="344">
        <v>38.29</v>
      </c>
    </row>
    <row r="6395" spans="1:18">
      <c r="A6395" s="296">
        <v>6817839</v>
      </c>
      <c r="B6395" s="343" t="s">
        <v>6432</v>
      </c>
      <c r="C6395" s="296" t="s">
        <v>105</v>
      </c>
      <c r="D6395" s="344">
        <v>2071.62</v>
      </c>
      <c r="E6395" s="360">
        <v>0.74950000000000006</v>
      </c>
      <c r="F6395" s="344">
        <v>33.479999999999997</v>
      </c>
      <c r="G6395" s="360">
        <v>0.75690000000000002</v>
      </c>
      <c r="H6395" s="344">
        <v>34.28</v>
      </c>
      <c r="I6395" s="360">
        <v>0.73919999999999997</v>
      </c>
      <c r="J6395" s="344">
        <v>32.979999999999997</v>
      </c>
      <c r="K6395" s="360">
        <v>0.76829999999999998</v>
      </c>
      <c r="L6395" s="344">
        <v>34.4</v>
      </c>
      <c r="M6395" s="360">
        <v>0.73660000000000003</v>
      </c>
      <c r="N6395" s="344">
        <v>33.869999999999997</v>
      </c>
      <c r="O6395" s="360">
        <v>0.74819999999999998</v>
      </c>
      <c r="P6395" s="344">
        <v>52.21</v>
      </c>
      <c r="Q6395" s="360">
        <v>0</v>
      </c>
      <c r="R6395" s="344">
        <v>34.71</v>
      </c>
    </row>
    <row r="6396" spans="1:18">
      <c r="A6396" s="296">
        <v>6817840</v>
      </c>
      <c r="B6396" s="343" t="s">
        <v>6433</v>
      </c>
      <c r="C6396" s="296" t="s">
        <v>105</v>
      </c>
      <c r="D6396" s="344">
        <v>1817.03</v>
      </c>
      <c r="E6396" s="360">
        <v>0.77710000000000001</v>
      </c>
      <c r="F6396" s="344">
        <v>32.33</v>
      </c>
      <c r="G6396" s="360">
        <v>0.78380000000000005</v>
      </c>
      <c r="H6396" s="344">
        <v>33.01</v>
      </c>
      <c r="I6396" s="360">
        <v>0.76759999999999995</v>
      </c>
      <c r="J6396" s="344">
        <v>31.9</v>
      </c>
      <c r="K6396" s="360">
        <v>0.7944</v>
      </c>
      <c r="L6396" s="344">
        <v>33.11</v>
      </c>
      <c r="M6396" s="360">
        <v>0.76529999999999998</v>
      </c>
      <c r="N6396" s="344">
        <v>32.65</v>
      </c>
      <c r="O6396" s="360">
        <v>0.77610000000000001</v>
      </c>
      <c r="P6396" s="344">
        <v>50.95</v>
      </c>
      <c r="Q6396" s="360">
        <v>0</v>
      </c>
      <c r="R6396" s="344">
        <v>33.380000000000003</v>
      </c>
    </row>
    <row r="6397" spans="1:18">
      <c r="A6397" s="296">
        <v>6817841</v>
      </c>
      <c r="B6397" s="343" t="s">
        <v>6434</v>
      </c>
      <c r="C6397" s="296" t="s">
        <v>105</v>
      </c>
      <c r="D6397" s="344">
        <v>2346.1</v>
      </c>
      <c r="E6397" s="360">
        <v>0.70579999999999998</v>
      </c>
      <c r="F6397" s="344">
        <v>19.7</v>
      </c>
      <c r="G6397" s="360">
        <v>0.7137</v>
      </c>
      <c r="H6397" s="344">
        <v>20.239999999999998</v>
      </c>
      <c r="I6397" s="360">
        <v>0.69469999999999998</v>
      </c>
      <c r="J6397" s="344">
        <v>19.36</v>
      </c>
      <c r="K6397" s="360">
        <v>0.72619999999999996</v>
      </c>
      <c r="L6397" s="344">
        <v>20.32</v>
      </c>
      <c r="M6397" s="360">
        <v>0.69189999999999996</v>
      </c>
      <c r="N6397" s="344">
        <v>19.96</v>
      </c>
      <c r="O6397" s="360">
        <v>0.70440000000000003</v>
      </c>
      <c r="P6397" s="344">
        <v>30.19</v>
      </c>
      <c r="Q6397" s="360">
        <v>0</v>
      </c>
      <c r="R6397" s="344">
        <v>20.55</v>
      </c>
    </row>
    <row r="6398" spans="1:18">
      <c r="A6398" s="296">
        <v>6817842</v>
      </c>
      <c r="B6398" s="343" t="s">
        <v>6435</v>
      </c>
      <c r="C6398" s="296" t="s">
        <v>105</v>
      </c>
      <c r="D6398" s="344">
        <v>2104.27</v>
      </c>
      <c r="E6398" s="360">
        <v>0.62709999999999999</v>
      </c>
      <c r="F6398" s="344">
        <v>22.1</v>
      </c>
      <c r="G6398" s="360">
        <v>0.63619999999999999</v>
      </c>
      <c r="H6398" s="344">
        <v>22.89</v>
      </c>
      <c r="I6398" s="360">
        <v>0.61419999999999997</v>
      </c>
      <c r="J6398" s="344">
        <v>21.6</v>
      </c>
      <c r="K6398" s="360">
        <v>0.65090000000000003</v>
      </c>
      <c r="L6398" s="344">
        <v>23</v>
      </c>
      <c r="M6398" s="360">
        <v>0.61129999999999995</v>
      </c>
      <c r="N6398" s="344">
        <v>22.48</v>
      </c>
      <c r="O6398" s="360">
        <v>0.62539999999999996</v>
      </c>
      <c r="P6398" s="344">
        <v>32.82</v>
      </c>
      <c r="Q6398" s="360">
        <v>0</v>
      </c>
      <c r="R6398" s="344">
        <v>23.3</v>
      </c>
    </row>
    <row r="6399" spans="1:18">
      <c r="A6399" s="296">
        <v>6817833</v>
      </c>
      <c r="B6399" s="343" t="s">
        <v>6436</v>
      </c>
      <c r="C6399" s="296" t="s">
        <v>105</v>
      </c>
      <c r="D6399" s="344">
        <v>1709.19</v>
      </c>
      <c r="E6399" s="360">
        <v>0.628</v>
      </c>
      <c r="F6399" s="344">
        <v>22.06</v>
      </c>
      <c r="G6399" s="360">
        <v>0.63739999999999997</v>
      </c>
      <c r="H6399" s="344">
        <v>22.86</v>
      </c>
      <c r="I6399" s="360">
        <v>0.61499999999999999</v>
      </c>
      <c r="J6399" s="344">
        <v>21.58</v>
      </c>
      <c r="K6399" s="360">
        <v>0.65149999999999997</v>
      </c>
      <c r="L6399" s="344">
        <v>22.97</v>
      </c>
      <c r="M6399" s="360">
        <v>0.61209999999999998</v>
      </c>
      <c r="N6399" s="344">
        <v>22.44</v>
      </c>
      <c r="O6399" s="360">
        <v>0.62660000000000005</v>
      </c>
      <c r="P6399" s="344">
        <v>32.79</v>
      </c>
      <c r="Q6399" s="360">
        <v>0</v>
      </c>
      <c r="R6399" s="344">
        <v>23.27</v>
      </c>
    </row>
    <row r="6400" spans="1:18">
      <c r="A6400" s="296">
        <v>6817834</v>
      </c>
      <c r="B6400" s="343" t="s">
        <v>6437</v>
      </c>
      <c r="C6400" s="296" t="s">
        <v>105</v>
      </c>
      <c r="D6400" s="344">
        <v>1508.29</v>
      </c>
      <c r="E6400" s="360">
        <v>0.63880000000000003</v>
      </c>
      <c r="F6400" s="344">
        <v>21.7</v>
      </c>
      <c r="G6400" s="360">
        <v>0.64790000000000003</v>
      </c>
      <c r="H6400" s="344">
        <v>22.45</v>
      </c>
      <c r="I6400" s="360">
        <v>0.62629999999999997</v>
      </c>
      <c r="J6400" s="344">
        <v>21.24</v>
      </c>
      <c r="K6400" s="360">
        <v>0.66200000000000003</v>
      </c>
      <c r="L6400" s="344">
        <v>22.56</v>
      </c>
      <c r="M6400" s="360">
        <v>0.62319999999999998</v>
      </c>
      <c r="N6400" s="344">
        <v>22.07</v>
      </c>
      <c r="O6400" s="360">
        <v>0.6371</v>
      </c>
      <c r="P6400" s="344">
        <v>32.4</v>
      </c>
      <c r="Q6400" s="360">
        <v>0</v>
      </c>
      <c r="R6400" s="344">
        <v>22.86</v>
      </c>
    </row>
    <row r="6401" spans="1:18">
      <c r="A6401" s="296">
        <v>6817835</v>
      </c>
      <c r="B6401" s="343" t="s">
        <v>6438</v>
      </c>
      <c r="C6401" s="296" t="s">
        <v>105</v>
      </c>
      <c r="D6401" s="344">
        <v>1830.76</v>
      </c>
      <c r="E6401" s="360">
        <v>0.70089999999999997</v>
      </c>
      <c r="F6401" s="344">
        <v>19.82</v>
      </c>
      <c r="G6401" s="360">
        <v>0.70940000000000003</v>
      </c>
      <c r="H6401" s="344">
        <v>20.38</v>
      </c>
      <c r="I6401" s="360">
        <v>0.68989999999999996</v>
      </c>
      <c r="J6401" s="344">
        <v>19.47</v>
      </c>
      <c r="K6401" s="360">
        <v>0.72209999999999996</v>
      </c>
      <c r="L6401" s="344">
        <v>20.47</v>
      </c>
      <c r="M6401" s="360">
        <v>0.68689999999999996</v>
      </c>
      <c r="N6401" s="344">
        <v>20.100000000000001</v>
      </c>
      <c r="O6401" s="360">
        <v>0.69950000000000001</v>
      </c>
      <c r="P6401" s="344">
        <v>30.34</v>
      </c>
      <c r="Q6401" s="360">
        <v>0</v>
      </c>
      <c r="R6401" s="344">
        <v>20.7</v>
      </c>
    </row>
    <row r="6402" spans="1:18">
      <c r="A6402" s="296">
        <v>6817836</v>
      </c>
      <c r="B6402" s="343" t="s">
        <v>6439</v>
      </c>
      <c r="C6402" s="296" t="s">
        <v>105</v>
      </c>
      <c r="D6402" s="344">
        <v>1632.08</v>
      </c>
      <c r="E6402" s="360">
        <v>0.83430000000000004</v>
      </c>
      <c r="F6402" s="344">
        <v>25.71</v>
      </c>
      <c r="G6402" s="360">
        <v>0.84009999999999996</v>
      </c>
      <c r="H6402" s="344">
        <v>26.1</v>
      </c>
      <c r="I6402" s="360">
        <v>0.8276</v>
      </c>
      <c r="J6402" s="344">
        <v>25.47</v>
      </c>
      <c r="K6402" s="360">
        <v>0.84809999999999997</v>
      </c>
      <c r="L6402" s="344">
        <v>26.17</v>
      </c>
      <c r="M6402" s="360">
        <v>0.82540000000000002</v>
      </c>
      <c r="N6402" s="344">
        <v>25.91</v>
      </c>
      <c r="O6402" s="360">
        <v>0.8337</v>
      </c>
      <c r="P6402" s="344">
        <v>41.42</v>
      </c>
      <c r="Q6402" s="360">
        <v>0</v>
      </c>
      <c r="R6402" s="344">
        <v>26.33</v>
      </c>
    </row>
    <row r="6403" spans="1:18">
      <c r="A6403" s="296">
        <v>6817837</v>
      </c>
      <c r="B6403" s="343" t="s">
        <v>6440</v>
      </c>
      <c r="C6403" s="296" t="s">
        <v>105</v>
      </c>
      <c r="D6403" s="344">
        <v>2175.9899999999998</v>
      </c>
      <c r="E6403" s="360">
        <v>0.76949999999999996</v>
      </c>
      <c r="F6403" s="344">
        <v>27.82</v>
      </c>
      <c r="G6403" s="360">
        <v>0.77639999999999998</v>
      </c>
      <c r="H6403" s="344">
        <v>28.42</v>
      </c>
      <c r="I6403" s="360">
        <v>0.76</v>
      </c>
      <c r="J6403" s="344">
        <v>27.44</v>
      </c>
      <c r="K6403" s="360">
        <v>0.78720000000000001</v>
      </c>
      <c r="L6403" s="344">
        <v>28.52</v>
      </c>
      <c r="M6403" s="360">
        <v>0.75739999999999996</v>
      </c>
      <c r="N6403" s="344">
        <v>28.12</v>
      </c>
      <c r="O6403" s="360">
        <v>0.7681</v>
      </c>
      <c r="P6403" s="344">
        <v>43.72</v>
      </c>
      <c r="Q6403" s="360">
        <v>0</v>
      </c>
      <c r="R6403" s="344">
        <v>28.76</v>
      </c>
    </row>
    <row r="6404" spans="1:18">
      <c r="A6404" s="296">
        <v>6817838</v>
      </c>
      <c r="B6404" s="343" t="s">
        <v>6441</v>
      </c>
      <c r="C6404" s="296" t="s">
        <v>105</v>
      </c>
      <c r="D6404" s="344">
        <v>1921.4</v>
      </c>
      <c r="E6404" s="360">
        <v>0.69389999999999996</v>
      </c>
      <c r="F6404" s="344">
        <v>30.76</v>
      </c>
      <c r="G6404" s="360">
        <v>0.70220000000000005</v>
      </c>
      <c r="H6404" s="344">
        <v>31.66</v>
      </c>
      <c r="I6404" s="360">
        <v>0.68220000000000003</v>
      </c>
      <c r="J6404" s="344">
        <v>30.2</v>
      </c>
      <c r="K6404" s="360">
        <v>0.71519999999999995</v>
      </c>
      <c r="L6404" s="344">
        <v>31.79</v>
      </c>
      <c r="M6404" s="360">
        <v>0.67949999999999999</v>
      </c>
      <c r="N6404" s="344">
        <v>31.2</v>
      </c>
      <c r="O6404" s="360">
        <v>0.69230000000000003</v>
      </c>
      <c r="P6404" s="344">
        <v>46.93</v>
      </c>
      <c r="Q6404" s="360">
        <v>0</v>
      </c>
      <c r="R6404" s="344">
        <v>32.14</v>
      </c>
    </row>
    <row r="6405" spans="1:18">
      <c r="A6405" s="296">
        <v>6817843</v>
      </c>
      <c r="B6405" s="343" t="s">
        <v>6442</v>
      </c>
      <c r="C6405" s="296" t="s">
        <v>105</v>
      </c>
      <c r="D6405" s="344">
        <v>2511.1799999999998</v>
      </c>
      <c r="E6405" s="360">
        <v>0.62609999999999999</v>
      </c>
      <c r="F6405" s="344">
        <v>34.020000000000003</v>
      </c>
      <c r="G6405" s="360">
        <v>0.63490000000000002</v>
      </c>
      <c r="H6405" s="344">
        <v>35.24</v>
      </c>
      <c r="I6405" s="360">
        <v>0.6129</v>
      </c>
      <c r="J6405" s="344">
        <v>33.24</v>
      </c>
      <c r="K6405" s="360">
        <v>0.64980000000000004</v>
      </c>
      <c r="L6405" s="344">
        <v>35.409999999999997</v>
      </c>
      <c r="M6405" s="360">
        <v>0.61</v>
      </c>
      <c r="N6405" s="344">
        <v>34.590000000000003</v>
      </c>
      <c r="O6405" s="360">
        <v>0.62450000000000006</v>
      </c>
      <c r="P6405" s="344">
        <v>50.48</v>
      </c>
      <c r="Q6405" s="360">
        <v>0</v>
      </c>
      <c r="R6405" s="344">
        <v>35.869999999999997</v>
      </c>
    </row>
    <row r="6406" spans="1:18">
      <c r="A6406" s="296">
        <v>6817844</v>
      </c>
      <c r="B6406" s="343" t="s">
        <v>6443</v>
      </c>
      <c r="C6406" s="296" t="s">
        <v>105</v>
      </c>
      <c r="D6406" s="344">
        <v>2255.4699999999998</v>
      </c>
      <c r="E6406" s="360">
        <v>0.68440000000000001</v>
      </c>
      <c r="F6406" s="344">
        <v>31.18</v>
      </c>
      <c r="G6406" s="360">
        <v>0.69279999999999997</v>
      </c>
      <c r="H6406" s="344">
        <v>32.11</v>
      </c>
      <c r="I6406" s="360">
        <v>0.67269999999999996</v>
      </c>
      <c r="J6406" s="344">
        <v>30.59</v>
      </c>
      <c r="K6406" s="360">
        <v>0.70609999999999995</v>
      </c>
      <c r="L6406" s="344">
        <v>32.25</v>
      </c>
      <c r="M6406" s="360">
        <v>0.66979999999999995</v>
      </c>
      <c r="N6406" s="344">
        <v>31.62</v>
      </c>
      <c r="O6406" s="360">
        <v>0.68310000000000004</v>
      </c>
      <c r="P6406" s="344">
        <v>47.39</v>
      </c>
      <c r="Q6406" s="360">
        <v>0</v>
      </c>
      <c r="R6406" s="344">
        <v>32.619999999999997</v>
      </c>
    </row>
    <row r="6407" spans="1:18">
      <c r="A6407" s="296">
        <v>6817845</v>
      </c>
      <c r="B6407" s="343" t="s">
        <v>6444</v>
      </c>
      <c r="C6407" s="296" t="s">
        <v>105</v>
      </c>
      <c r="D6407" s="344">
        <v>2173.3000000000002</v>
      </c>
      <c r="E6407" s="360">
        <v>0.72729999999999995</v>
      </c>
      <c r="F6407" s="344">
        <v>29.39</v>
      </c>
      <c r="G6407" s="360">
        <v>0.7349</v>
      </c>
      <c r="H6407" s="344">
        <v>30.14</v>
      </c>
      <c r="I6407" s="360">
        <v>0.7167</v>
      </c>
      <c r="J6407" s="344">
        <v>28.9</v>
      </c>
      <c r="K6407" s="360">
        <v>0.74739999999999995</v>
      </c>
      <c r="L6407" s="344">
        <v>30.25</v>
      </c>
      <c r="M6407" s="360">
        <v>0.71399999999999997</v>
      </c>
      <c r="N6407" s="344">
        <v>29.74</v>
      </c>
      <c r="O6407" s="360">
        <v>0.72629999999999995</v>
      </c>
      <c r="P6407" s="344">
        <v>45.43</v>
      </c>
      <c r="Q6407" s="360">
        <v>0</v>
      </c>
      <c r="R6407" s="344">
        <v>30.55</v>
      </c>
    </row>
    <row r="6408" spans="1:18">
      <c r="A6408" s="296">
        <v>6817846</v>
      </c>
      <c r="B6408" s="343" t="s">
        <v>6445</v>
      </c>
      <c r="C6408" s="296" t="s">
        <v>105</v>
      </c>
      <c r="D6408" s="344">
        <v>1917.59</v>
      </c>
      <c r="E6408" s="360">
        <v>0.82010000000000005</v>
      </c>
      <c r="F6408" s="344">
        <v>29.2</v>
      </c>
      <c r="G6408" s="360">
        <v>0.82599999999999996</v>
      </c>
      <c r="H6408" s="344">
        <v>29.68</v>
      </c>
      <c r="I6408" s="360">
        <v>0.81269999999999998</v>
      </c>
      <c r="J6408" s="344">
        <v>28.9</v>
      </c>
      <c r="K6408" s="360">
        <v>0.83460000000000001</v>
      </c>
      <c r="L6408" s="344">
        <v>29.77</v>
      </c>
      <c r="M6408" s="360">
        <v>0.81020000000000003</v>
      </c>
      <c r="N6408" s="344">
        <v>29.44</v>
      </c>
      <c r="O6408" s="360">
        <v>0.81930000000000003</v>
      </c>
      <c r="P6408" s="344">
        <v>46.79</v>
      </c>
      <c r="Q6408" s="360">
        <v>0</v>
      </c>
      <c r="R6408" s="344">
        <v>29.97</v>
      </c>
    </row>
    <row r="6409" spans="1:18">
      <c r="A6409" s="296">
        <v>6817853</v>
      </c>
      <c r="B6409" s="343" t="s">
        <v>6446</v>
      </c>
      <c r="C6409" s="296" t="s">
        <v>105</v>
      </c>
      <c r="D6409" s="344">
        <v>3308.9</v>
      </c>
      <c r="E6409" s="360">
        <v>0.76349999999999996</v>
      </c>
      <c r="F6409" s="344">
        <v>31.3</v>
      </c>
      <c r="G6409" s="360">
        <v>0.77059999999999995</v>
      </c>
      <c r="H6409" s="344">
        <v>32</v>
      </c>
      <c r="I6409" s="360">
        <v>0.75380000000000003</v>
      </c>
      <c r="J6409" s="344">
        <v>30.88</v>
      </c>
      <c r="K6409" s="360">
        <v>0.78110000000000002</v>
      </c>
      <c r="L6409" s="344">
        <v>32.119999999999997</v>
      </c>
      <c r="M6409" s="360">
        <v>0.75090000000000001</v>
      </c>
      <c r="N6409" s="344">
        <v>31.65</v>
      </c>
      <c r="O6409" s="360">
        <v>0.7621</v>
      </c>
      <c r="P6409" s="344">
        <v>49.09</v>
      </c>
      <c r="Q6409" s="360">
        <v>0</v>
      </c>
      <c r="R6409" s="344">
        <v>32.4</v>
      </c>
    </row>
    <row r="6410" spans="1:18">
      <c r="A6410" s="296">
        <v>6817854</v>
      </c>
      <c r="B6410" s="343" t="s">
        <v>6447</v>
      </c>
      <c r="C6410" s="296" t="s">
        <v>105</v>
      </c>
      <c r="D6410" s="344">
        <v>3006.69</v>
      </c>
      <c r="E6410" s="360">
        <v>0.69630000000000003</v>
      </c>
      <c r="F6410" s="344">
        <v>34.25</v>
      </c>
      <c r="G6410" s="360">
        <v>0.70420000000000005</v>
      </c>
      <c r="H6410" s="344">
        <v>35.24</v>
      </c>
      <c r="I6410" s="360">
        <v>0.68440000000000001</v>
      </c>
      <c r="J6410" s="344">
        <v>33.619999999999997</v>
      </c>
      <c r="K6410" s="360">
        <v>0.71740000000000004</v>
      </c>
      <c r="L6410" s="344">
        <v>35.4</v>
      </c>
      <c r="M6410" s="360">
        <v>0.68140000000000001</v>
      </c>
      <c r="N6410" s="344">
        <v>34.729999999999997</v>
      </c>
      <c r="O6410" s="360">
        <v>0.69450000000000001</v>
      </c>
      <c r="P6410" s="344">
        <v>52.31</v>
      </c>
      <c r="Q6410" s="360">
        <v>0</v>
      </c>
      <c r="R6410" s="344">
        <v>35.770000000000003</v>
      </c>
    </row>
    <row r="6411" spans="1:18">
      <c r="A6411" s="296">
        <v>6817855</v>
      </c>
      <c r="B6411" s="343" t="s">
        <v>6448</v>
      </c>
      <c r="C6411" s="296" t="s">
        <v>105</v>
      </c>
      <c r="D6411" s="344">
        <v>3831.95</v>
      </c>
      <c r="E6411" s="360">
        <v>0.6341</v>
      </c>
      <c r="F6411" s="344">
        <v>37.51</v>
      </c>
      <c r="G6411" s="360">
        <v>0.64300000000000002</v>
      </c>
      <c r="H6411" s="344">
        <v>38.840000000000003</v>
      </c>
      <c r="I6411" s="360">
        <v>0.621</v>
      </c>
      <c r="J6411" s="344">
        <v>36.68</v>
      </c>
      <c r="K6411" s="360">
        <v>0.65759999999999996</v>
      </c>
      <c r="L6411" s="344">
        <v>39.020000000000003</v>
      </c>
      <c r="M6411" s="360">
        <v>0.61809999999999998</v>
      </c>
      <c r="N6411" s="344">
        <v>38.130000000000003</v>
      </c>
      <c r="O6411" s="360">
        <v>0.63260000000000005</v>
      </c>
      <c r="P6411" s="344">
        <v>55.86</v>
      </c>
      <c r="Q6411" s="360">
        <v>0</v>
      </c>
      <c r="R6411" s="344">
        <v>39.520000000000003</v>
      </c>
    </row>
    <row r="6412" spans="1:18">
      <c r="A6412" s="296">
        <v>6817856</v>
      </c>
      <c r="B6412" s="343" t="s">
        <v>6449</v>
      </c>
      <c r="C6412" s="296" t="s">
        <v>105</v>
      </c>
      <c r="D6412" s="344">
        <v>3463.64</v>
      </c>
      <c r="E6412" s="360">
        <v>0.68740000000000001</v>
      </c>
      <c r="F6412" s="344">
        <v>34.67</v>
      </c>
      <c r="G6412" s="360">
        <v>0.69569999999999999</v>
      </c>
      <c r="H6412" s="344">
        <v>35.700000000000003</v>
      </c>
      <c r="I6412" s="360">
        <v>0.67559999999999998</v>
      </c>
      <c r="J6412" s="344">
        <v>34.01</v>
      </c>
      <c r="K6412" s="360">
        <v>0.70920000000000005</v>
      </c>
      <c r="L6412" s="344">
        <v>35.85</v>
      </c>
      <c r="M6412" s="360">
        <v>0.67279999999999995</v>
      </c>
      <c r="N6412" s="344">
        <v>35.15</v>
      </c>
      <c r="O6412" s="360">
        <v>0.68620000000000003</v>
      </c>
      <c r="P6412" s="344">
        <v>52.77</v>
      </c>
      <c r="Q6412" s="360">
        <v>0</v>
      </c>
      <c r="R6412" s="344">
        <v>36.25</v>
      </c>
    </row>
    <row r="6413" spans="1:18">
      <c r="A6413" s="296">
        <v>6817847</v>
      </c>
      <c r="B6413" s="343" t="s">
        <v>6450</v>
      </c>
      <c r="C6413" s="296" t="s">
        <v>105</v>
      </c>
      <c r="D6413" s="344">
        <v>2438.4699999999998</v>
      </c>
      <c r="E6413" s="360">
        <v>0.72609999999999997</v>
      </c>
      <c r="F6413" s="344">
        <v>32.880000000000003</v>
      </c>
      <c r="G6413" s="360">
        <v>0.73360000000000003</v>
      </c>
      <c r="H6413" s="344">
        <v>33.74</v>
      </c>
      <c r="I6413" s="360">
        <v>0.71489999999999998</v>
      </c>
      <c r="J6413" s="344">
        <v>32.340000000000003</v>
      </c>
      <c r="K6413" s="360">
        <v>0.74580000000000002</v>
      </c>
      <c r="L6413" s="344">
        <v>33.869999999999997</v>
      </c>
      <c r="M6413" s="360">
        <v>0.71209999999999996</v>
      </c>
      <c r="N6413" s="344">
        <v>33.29</v>
      </c>
      <c r="O6413" s="360">
        <v>0.72450000000000003</v>
      </c>
      <c r="P6413" s="344">
        <v>50.8</v>
      </c>
      <c r="Q6413" s="360">
        <v>0</v>
      </c>
      <c r="R6413" s="344">
        <v>34.19</v>
      </c>
    </row>
    <row r="6414" spans="1:18">
      <c r="A6414" s="296">
        <v>6817848</v>
      </c>
      <c r="B6414" s="343" t="s">
        <v>6451</v>
      </c>
      <c r="C6414" s="296" t="s">
        <v>105</v>
      </c>
      <c r="D6414" s="344">
        <v>2184.17</v>
      </c>
      <c r="E6414" s="360">
        <v>0.45839999999999997</v>
      </c>
      <c r="F6414" s="344">
        <v>13.06</v>
      </c>
      <c r="G6414" s="360">
        <v>0.46779999999999999</v>
      </c>
      <c r="H6414" s="344">
        <v>13.76</v>
      </c>
      <c r="I6414" s="360">
        <v>0.44400000000000001</v>
      </c>
      <c r="J6414" s="344">
        <v>12.61</v>
      </c>
      <c r="K6414" s="360">
        <v>0.48449999999999999</v>
      </c>
      <c r="L6414" s="344">
        <v>13.84</v>
      </c>
      <c r="M6414" s="360">
        <v>0.4415</v>
      </c>
      <c r="N6414" s="344">
        <v>13.37</v>
      </c>
      <c r="O6414" s="360">
        <v>0.45700000000000002</v>
      </c>
      <c r="P6414" s="344">
        <v>18.04</v>
      </c>
      <c r="Q6414" s="360">
        <v>0</v>
      </c>
      <c r="R6414" s="344">
        <v>14.1</v>
      </c>
    </row>
    <row r="6415" spans="1:18">
      <c r="A6415" s="296">
        <v>6817849</v>
      </c>
      <c r="B6415" s="343" t="s">
        <v>6452</v>
      </c>
      <c r="C6415" s="296" t="s">
        <v>105</v>
      </c>
      <c r="D6415" s="344">
        <v>2847.89</v>
      </c>
      <c r="E6415" s="360">
        <v>0.31580000000000003</v>
      </c>
      <c r="F6415" s="344">
        <v>18.34</v>
      </c>
      <c r="G6415" s="360">
        <v>0.32390000000000002</v>
      </c>
      <c r="H6415" s="344">
        <v>19.57</v>
      </c>
      <c r="I6415" s="360">
        <v>0.30349999999999999</v>
      </c>
      <c r="J6415" s="344">
        <v>17.53</v>
      </c>
      <c r="K6415" s="360">
        <v>0.33879999999999999</v>
      </c>
      <c r="L6415" s="344">
        <v>19.72</v>
      </c>
      <c r="M6415" s="360">
        <v>0.30120000000000002</v>
      </c>
      <c r="N6415" s="344">
        <v>18.899999999999999</v>
      </c>
      <c r="O6415" s="360">
        <v>0.31430000000000002</v>
      </c>
      <c r="P6415" s="344">
        <v>23.69</v>
      </c>
      <c r="Q6415" s="360">
        <v>0</v>
      </c>
      <c r="R6415" s="344">
        <v>20.170000000000002</v>
      </c>
    </row>
    <row r="6416" spans="1:18">
      <c r="A6416" s="296">
        <v>6817850</v>
      </c>
      <c r="B6416" s="343" t="s">
        <v>6453</v>
      </c>
      <c r="C6416" s="296" t="s">
        <v>105</v>
      </c>
      <c r="D6416" s="344">
        <v>2524.39</v>
      </c>
      <c r="E6416" s="360">
        <v>0.317</v>
      </c>
      <c r="F6416" s="344">
        <v>18.27</v>
      </c>
      <c r="G6416" s="360">
        <v>0.3251</v>
      </c>
      <c r="H6416" s="344">
        <v>19.5</v>
      </c>
      <c r="I6416" s="360">
        <v>0.30459999999999998</v>
      </c>
      <c r="J6416" s="344">
        <v>17.48</v>
      </c>
      <c r="K6416" s="360">
        <v>0.33979999999999999</v>
      </c>
      <c r="L6416" s="344">
        <v>19.649999999999999</v>
      </c>
      <c r="M6416" s="360">
        <v>0.30230000000000001</v>
      </c>
      <c r="N6416" s="344">
        <v>18.82</v>
      </c>
      <c r="O6416" s="360">
        <v>0.31559999999999999</v>
      </c>
      <c r="P6416" s="344">
        <v>23.63</v>
      </c>
      <c r="Q6416" s="360">
        <v>0</v>
      </c>
      <c r="R6416" s="344">
        <v>20.09</v>
      </c>
    </row>
    <row r="6417" spans="1:18">
      <c r="A6417" s="296">
        <v>6817851</v>
      </c>
      <c r="B6417" s="343" t="s">
        <v>6454</v>
      </c>
      <c r="C6417" s="296" t="s">
        <v>105</v>
      </c>
      <c r="D6417" s="344">
        <v>3078.32</v>
      </c>
      <c r="E6417" s="360">
        <v>0.33</v>
      </c>
      <c r="F6417" s="344">
        <v>17.55</v>
      </c>
      <c r="G6417" s="360">
        <v>0.33850000000000002</v>
      </c>
      <c r="H6417" s="344">
        <v>18.71</v>
      </c>
      <c r="I6417" s="360">
        <v>0.3175</v>
      </c>
      <c r="J6417" s="344">
        <v>16.8</v>
      </c>
      <c r="K6417" s="360">
        <v>0.35360000000000003</v>
      </c>
      <c r="L6417" s="344">
        <v>18.850000000000001</v>
      </c>
      <c r="M6417" s="360">
        <v>0.31509999999999999</v>
      </c>
      <c r="N6417" s="344">
        <v>18.07</v>
      </c>
      <c r="O6417" s="360">
        <v>0.32869999999999999</v>
      </c>
      <c r="P6417" s="344">
        <v>22.84</v>
      </c>
      <c r="Q6417" s="360">
        <v>0</v>
      </c>
      <c r="R6417" s="344">
        <v>19.260000000000002</v>
      </c>
    </row>
    <row r="6418" spans="1:18">
      <c r="A6418" s="296">
        <v>6817852</v>
      </c>
      <c r="B6418" s="343" t="s">
        <v>6455</v>
      </c>
      <c r="C6418" s="296" t="s">
        <v>105</v>
      </c>
      <c r="D6418" s="344">
        <v>2769.7</v>
      </c>
      <c r="E6418" s="360">
        <v>0.4194</v>
      </c>
      <c r="F6418" s="344">
        <v>13.78</v>
      </c>
      <c r="G6418" s="360">
        <v>0.4289</v>
      </c>
      <c r="H6418" s="344">
        <v>14.56</v>
      </c>
      <c r="I6418" s="360">
        <v>0.40589999999999998</v>
      </c>
      <c r="J6418" s="344">
        <v>13.26</v>
      </c>
      <c r="K6418" s="360">
        <v>0.44569999999999999</v>
      </c>
      <c r="L6418" s="344">
        <v>14.65</v>
      </c>
      <c r="M6418" s="360">
        <v>0.40339999999999998</v>
      </c>
      <c r="N6418" s="344">
        <v>14.13</v>
      </c>
      <c r="O6418" s="360">
        <v>0.41830000000000001</v>
      </c>
      <c r="P6418" s="344">
        <v>18.7</v>
      </c>
      <c r="Q6418" s="360">
        <v>0</v>
      </c>
      <c r="R6418" s="344">
        <v>14.94</v>
      </c>
    </row>
    <row r="6419" spans="1:18">
      <c r="A6419" s="296">
        <v>6817857</v>
      </c>
      <c r="B6419" s="343" t="s">
        <v>6456</v>
      </c>
      <c r="C6419" s="296" t="s">
        <v>105</v>
      </c>
      <c r="D6419" s="344">
        <v>3365.19</v>
      </c>
      <c r="E6419" s="360">
        <v>0.73329999999999995</v>
      </c>
      <c r="F6419" s="344">
        <v>17.510000000000002</v>
      </c>
      <c r="G6419" s="360">
        <v>0.74129999999999996</v>
      </c>
      <c r="H6419" s="344">
        <v>17.97</v>
      </c>
      <c r="I6419" s="360">
        <v>0.72230000000000005</v>
      </c>
      <c r="J6419" s="344">
        <v>17.22</v>
      </c>
      <c r="K6419" s="360">
        <v>0.75380000000000003</v>
      </c>
      <c r="L6419" s="344">
        <v>18.02</v>
      </c>
      <c r="M6419" s="360">
        <v>0.72030000000000005</v>
      </c>
      <c r="N6419" s="344">
        <v>17.71</v>
      </c>
      <c r="O6419" s="360">
        <v>0.7329</v>
      </c>
      <c r="P6419" s="344">
        <v>27.14</v>
      </c>
      <c r="Q6419" s="360">
        <v>0</v>
      </c>
      <c r="R6419" s="344">
        <v>18.18</v>
      </c>
    </row>
    <row r="6420" spans="1:18">
      <c r="A6420" s="296">
        <v>6817858</v>
      </c>
      <c r="B6420" s="343" t="s">
        <v>6457</v>
      </c>
      <c r="C6420" s="296" t="s">
        <v>105</v>
      </c>
      <c r="D6420" s="344">
        <v>3052</v>
      </c>
      <c r="E6420" s="360">
        <v>0.58809999999999996</v>
      </c>
      <c r="F6420" s="344">
        <v>21.73</v>
      </c>
      <c r="G6420" s="360">
        <v>0.59730000000000005</v>
      </c>
      <c r="H6420" s="344">
        <v>22.61</v>
      </c>
      <c r="I6420" s="360">
        <v>0.57410000000000005</v>
      </c>
      <c r="J6420" s="344">
        <v>21.17</v>
      </c>
      <c r="K6420" s="360">
        <v>0.61309999999999998</v>
      </c>
      <c r="L6420" s="344">
        <v>22.72</v>
      </c>
      <c r="M6420" s="360">
        <v>0.57130000000000003</v>
      </c>
      <c r="N6420" s="344">
        <v>22.13</v>
      </c>
      <c r="O6420" s="360">
        <v>0.58650000000000002</v>
      </c>
      <c r="P6420" s="344">
        <v>31.74</v>
      </c>
      <c r="Q6420" s="360">
        <v>0</v>
      </c>
      <c r="R6420" s="344">
        <v>23.03</v>
      </c>
    </row>
    <row r="6421" spans="1:18">
      <c r="A6421" s="296">
        <v>6817859</v>
      </c>
      <c r="B6421" s="343" t="s">
        <v>6458</v>
      </c>
      <c r="C6421" s="296" t="s">
        <v>105</v>
      </c>
      <c r="D6421" s="344">
        <v>2831.35</v>
      </c>
      <c r="E6421" s="360">
        <v>0.46079999999999999</v>
      </c>
      <c r="F6421" s="344">
        <v>27.63</v>
      </c>
      <c r="G6421" s="360">
        <v>0.4698</v>
      </c>
      <c r="H6421" s="344">
        <v>29.09</v>
      </c>
      <c r="I6421" s="360">
        <v>0.44619999999999999</v>
      </c>
      <c r="J6421" s="344">
        <v>26.67</v>
      </c>
      <c r="K6421" s="360">
        <v>0.48670000000000002</v>
      </c>
      <c r="L6421" s="344">
        <v>29.27</v>
      </c>
      <c r="M6421" s="360">
        <v>0.44350000000000001</v>
      </c>
      <c r="N6421" s="344">
        <v>28.3</v>
      </c>
      <c r="O6421" s="360">
        <v>0.4587</v>
      </c>
      <c r="P6421" s="344">
        <v>38.159999999999997</v>
      </c>
      <c r="Q6421" s="360">
        <v>0</v>
      </c>
      <c r="R6421" s="344">
        <v>29.79</v>
      </c>
    </row>
    <row r="6422" spans="1:18">
      <c r="A6422" s="296">
        <v>6817860</v>
      </c>
      <c r="B6422" s="343" t="s">
        <v>6459</v>
      </c>
      <c r="C6422" s="296" t="s">
        <v>105</v>
      </c>
      <c r="D6422" s="344">
        <v>2518.16</v>
      </c>
      <c r="E6422" s="360">
        <v>0.37140000000000001</v>
      </c>
      <c r="F6422" s="344">
        <v>34.14</v>
      </c>
      <c r="G6422" s="360">
        <v>0.38019999999999998</v>
      </c>
      <c r="H6422" s="344">
        <v>36.26</v>
      </c>
      <c r="I6422" s="360">
        <v>0.35799999999999998</v>
      </c>
      <c r="J6422" s="344">
        <v>32.76</v>
      </c>
      <c r="K6422" s="360">
        <v>0.3962</v>
      </c>
      <c r="L6422" s="344">
        <v>36.51</v>
      </c>
      <c r="M6422" s="360">
        <v>0.35549999999999998</v>
      </c>
      <c r="N6422" s="344">
        <v>35.1</v>
      </c>
      <c r="O6422" s="360">
        <v>0.36980000000000002</v>
      </c>
      <c r="P6422" s="344">
        <v>45.27</v>
      </c>
      <c r="Q6422" s="360">
        <v>0</v>
      </c>
      <c r="R6422" s="344">
        <v>37.26</v>
      </c>
    </row>
    <row r="6423" spans="1:18">
      <c r="A6423" s="296">
        <v>6817867</v>
      </c>
      <c r="B6423" s="343" t="s">
        <v>6460</v>
      </c>
      <c r="C6423" s="296" t="s">
        <v>105</v>
      </c>
      <c r="D6423" s="344">
        <v>4729.4799999999996</v>
      </c>
      <c r="E6423" s="360">
        <v>0.44669999999999999</v>
      </c>
      <c r="F6423" s="344">
        <v>28.45</v>
      </c>
      <c r="G6423" s="360">
        <v>0.45619999999999999</v>
      </c>
      <c r="H6423" s="344">
        <v>30</v>
      </c>
      <c r="I6423" s="360">
        <v>0.43269999999999997</v>
      </c>
      <c r="J6423" s="344">
        <v>27.45</v>
      </c>
      <c r="K6423" s="360">
        <v>0.47289999999999999</v>
      </c>
      <c r="L6423" s="344">
        <v>30.19</v>
      </c>
      <c r="M6423" s="360">
        <v>0.4299</v>
      </c>
      <c r="N6423" s="344">
        <v>29.15</v>
      </c>
      <c r="O6423" s="360">
        <v>0.44529999999999997</v>
      </c>
      <c r="P6423" s="344">
        <v>39.08</v>
      </c>
      <c r="Q6423" s="360">
        <v>0</v>
      </c>
      <c r="R6423" s="344">
        <v>30.74</v>
      </c>
    </row>
    <row r="6424" spans="1:18">
      <c r="A6424" s="296">
        <v>6817868</v>
      </c>
      <c r="B6424" s="343" t="s">
        <v>6461</v>
      </c>
      <c r="C6424" s="296" t="s">
        <v>105</v>
      </c>
      <c r="D6424" s="344">
        <v>4281.07</v>
      </c>
      <c r="E6424" s="360">
        <v>0.51259999999999994</v>
      </c>
      <c r="F6424" s="344">
        <v>24.87</v>
      </c>
      <c r="G6424" s="360">
        <v>0.52190000000000003</v>
      </c>
      <c r="H6424" s="344">
        <v>26.05</v>
      </c>
      <c r="I6424" s="360">
        <v>0.49830000000000002</v>
      </c>
      <c r="J6424" s="344">
        <v>24.09</v>
      </c>
      <c r="K6424" s="360">
        <v>0.53879999999999995</v>
      </c>
      <c r="L6424" s="344">
        <v>26.2</v>
      </c>
      <c r="M6424" s="360">
        <v>0.49540000000000001</v>
      </c>
      <c r="N6424" s="344">
        <v>25.4</v>
      </c>
      <c r="O6424" s="360">
        <v>0.51100000000000001</v>
      </c>
      <c r="P6424" s="344">
        <v>35.159999999999997</v>
      </c>
      <c r="Q6424" s="360">
        <v>0</v>
      </c>
      <c r="R6424" s="344">
        <v>26.62</v>
      </c>
    </row>
    <row r="6425" spans="1:18">
      <c r="A6425" s="296">
        <v>6817869</v>
      </c>
      <c r="B6425" s="343" t="s">
        <v>6462</v>
      </c>
      <c r="C6425" s="296" t="s">
        <v>105</v>
      </c>
      <c r="D6425" s="344">
        <v>5326.72</v>
      </c>
      <c r="E6425" s="360">
        <v>0.78149999999999997</v>
      </c>
      <c r="F6425" s="344">
        <v>27.59</v>
      </c>
      <c r="G6425" s="360">
        <v>0.78800000000000003</v>
      </c>
      <c r="H6425" s="344">
        <v>28.18</v>
      </c>
      <c r="I6425" s="360">
        <v>0.77149999999999996</v>
      </c>
      <c r="J6425" s="344">
        <v>27.21</v>
      </c>
      <c r="K6425" s="360">
        <v>0.79900000000000004</v>
      </c>
      <c r="L6425" s="344">
        <v>28.24</v>
      </c>
      <c r="M6425" s="360">
        <v>0.76980000000000004</v>
      </c>
      <c r="N6425" s="344">
        <v>27.85</v>
      </c>
      <c r="O6425" s="360">
        <v>0.78059999999999996</v>
      </c>
      <c r="P6425" s="344">
        <v>43.55</v>
      </c>
      <c r="Q6425" s="360">
        <v>0</v>
      </c>
      <c r="R6425" s="344">
        <v>28.46</v>
      </c>
    </row>
    <row r="6426" spans="1:18">
      <c r="A6426" s="296">
        <v>6817870</v>
      </c>
      <c r="B6426" s="343" t="s">
        <v>6463</v>
      </c>
      <c r="C6426" s="296" t="s">
        <v>105</v>
      </c>
      <c r="D6426" s="344">
        <v>4876.87</v>
      </c>
      <c r="E6426" s="360">
        <v>0.68210000000000004</v>
      </c>
      <c r="F6426" s="344">
        <v>31.5</v>
      </c>
      <c r="G6426" s="360">
        <v>0.69020000000000004</v>
      </c>
      <c r="H6426" s="344">
        <v>32.47</v>
      </c>
      <c r="I6426" s="360">
        <v>0.66949999999999998</v>
      </c>
      <c r="J6426" s="344">
        <v>30.86</v>
      </c>
      <c r="K6426" s="360">
        <v>0.70450000000000002</v>
      </c>
      <c r="L6426" s="344">
        <v>32.58</v>
      </c>
      <c r="M6426" s="360">
        <v>0.6673</v>
      </c>
      <c r="N6426" s="344">
        <v>31.94</v>
      </c>
      <c r="O6426" s="360">
        <v>0.68069999999999997</v>
      </c>
      <c r="P6426" s="344">
        <v>47.81</v>
      </c>
      <c r="Q6426" s="360">
        <v>0</v>
      </c>
      <c r="R6426" s="344">
        <v>32.94</v>
      </c>
    </row>
    <row r="6427" spans="1:18">
      <c r="A6427" s="296">
        <v>6817861</v>
      </c>
      <c r="B6427" s="343" t="s">
        <v>6464</v>
      </c>
      <c r="C6427" s="296" t="s">
        <v>105</v>
      </c>
      <c r="D6427" s="344">
        <v>3474.16</v>
      </c>
      <c r="E6427" s="360">
        <v>0.55830000000000002</v>
      </c>
      <c r="F6427" s="344">
        <v>38.31</v>
      </c>
      <c r="G6427" s="360">
        <v>0.5675</v>
      </c>
      <c r="H6427" s="344">
        <v>39.97</v>
      </c>
      <c r="I6427" s="360">
        <v>0.54390000000000005</v>
      </c>
      <c r="J6427" s="344">
        <v>37.229999999999997</v>
      </c>
      <c r="K6427" s="360">
        <v>0.58389999999999997</v>
      </c>
      <c r="L6427" s="344">
        <v>40.159999999999997</v>
      </c>
      <c r="M6427" s="360">
        <v>0.5413</v>
      </c>
      <c r="N6427" s="344">
        <v>39.07</v>
      </c>
      <c r="O6427" s="360">
        <v>0.55640000000000001</v>
      </c>
      <c r="P6427" s="344">
        <v>55.24</v>
      </c>
      <c r="Q6427" s="360">
        <v>0</v>
      </c>
      <c r="R6427" s="344">
        <v>40.75</v>
      </c>
    </row>
    <row r="6428" spans="1:18">
      <c r="A6428" s="296">
        <v>6817862</v>
      </c>
      <c r="B6428" s="343" t="s">
        <v>6465</v>
      </c>
      <c r="C6428" s="296" t="s">
        <v>105</v>
      </c>
      <c r="D6428" s="344">
        <v>3080.52</v>
      </c>
      <c r="E6428" s="360">
        <v>0.42159999999999997</v>
      </c>
      <c r="F6428" s="344">
        <v>50.46</v>
      </c>
      <c r="G6428" s="360">
        <v>0.43080000000000002</v>
      </c>
      <c r="H6428" s="344">
        <v>53.32</v>
      </c>
      <c r="I6428" s="360">
        <v>0.40770000000000001</v>
      </c>
      <c r="J6428" s="344">
        <v>48.6</v>
      </c>
      <c r="K6428" s="360">
        <v>0.44729999999999998</v>
      </c>
      <c r="L6428" s="344">
        <v>53.66</v>
      </c>
      <c r="M6428" s="360">
        <v>0.40510000000000002</v>
      </c>
      <c r="N6428" s="344">
        <v>51.74</v>
      </c>
      <c r="O6428" s="360">
        <v>0.42020000000000002</v>
      </c>
      <c r="P6428" s="344">
        <v>68.489999999999995</v>
      </c>
      <c r="Q6428" s="360">
        <v>0</v>
      </c>
      <c r="R6428" s="344">
        <v>54.7</v>
      </c>
    </row>
    <row r="6429" spans="1:18">
      <c r="A6429" s="296">
        <v>6817863</v>
      </c>
      <c r="B6429" s="343" t="s">
        <v>6466</v>
      </c>
      <c r="C6429" s="296" t="s">
        <v>105</v>
      </c>
      <c r="D6429" s="344">
        <v>3939.05</v>
      </c>
      <c r="E6429" s="360">
        <v>0.52700000000000002</v>
      </c>
      <c r="F6429" s="344">
        <v>40.53</v>
      </c>
      <c r="G6429" s="360">
        <v>0.53639999999999999</v>
      </c>
      <c r="H6429" s="344">
        <v>42.4</v>
      </c>
      <c r="I6429" s="360">
        <v>0.51270000000000004</v>
      </c>
      <c r="J6429" s="344">
        <v>39.31</v>
      </c>
      <c r="K6429" s="360">
        <v>0.55300000000000005</v>
      </c>
      <c r="L6429" s="344">
        <v>42.63</v>
      </c>
      <c r="M6429" s="360">
        <v>0.51</v>
      </c>
      <c r="N6429" s="344">
        <v>41.38</v>
      </c>
      <c r="O6429" s="360">
        <v>0.52539999999999998</v>
      </c>
      <c r="P6429" s="344">
        <v>57.67</v>
      </c>
      <c r="Q6429" s="360">
        <v>0</v>
      </c>
      <c r="R6429" s="344">
        <v>43.3</v>
      </c>
    </row>
    <row r="6430" spans="1:18">
      <c r="A6430" s="296">
        <v>6817864</v>
      </c>
      <c r="B6430" s="343" t="s">
        <v>6467</v>
      </c>
      <c r="C6430" s="296" t="s">
        <v>105</v>
      </c>
      <c r="D6430" s="344">
        <v>3563.85</v>
      </c>
      <c r="E6430" s="360">
        <v>0.57730000000000004</v>
      </c>
      <c r="F6430" s="344">
        <v>37.07</v>
      </c>
      <c r="G6430" s="360">
        <v>0.58650000000000002</v>
      </c>
      <c r="H6430" s="344">
        <v>38.61</v>
      </c>
      <c r="I6430" s="360">
        <v>0.56310000000000004</v>
      </c>
      <c r="J6430" s="344">
        <v>36.08</v>
      </c>
      <c r="K6430" s="360">
        <v>0.60250000000000004</v>
      </c>
      <c r="L6430" s="344">
        <v>38.79</v>
      </c>
      <c r="M6430" s="360">
        <v>0.5605</v>
      </c>
      <c r="N6430" s="344">
        <v>37.76</v>
      </c>
      <c r="O6430" s="360">
        <v>0.57569999999999999</v>
      </c>
      <c r="P6430" s="344">
        <v>53.89</v>
      </c>
      <c r="Q6430" s="360">
        <v>0</v>
      </c>
      <c r="R6430" s="344">
        <v>39.33</v>
      </c>
    </row>
    <row r="6431" spans="1:18">
      <c r="A6431" s="296">
        <v>6817865</v>
      </c>
      <c r="B6431" s="343" t="s">
        <v>6468</v>
      </c>
      <c r="C6431" s="296" t="s">
        <v>105</v>
      </c>
      <c r="D6431" s="344">
        <v>4342.82</v>
      </c>
      <c r="E6431" s="360">
        <v>0.84389999999999998</v>
      </c>
      <c r="F6431" s="344">
        <v>48.86</v>
      </c>
      <c r="G6431" s="360">
        <v>0.84899999999999998</v>
      </c>
      <c r="H6431" s="344">
        <v>49.6</v>
      </c>
      <c r="I6431" s="360">
        <v>0.83630000000000004</v>
      </c>
      <c r="J6431" s="344">
        <v>48.39</v>
      </c>
      <c r="K6431" s="360">
        <v>0.85719999999999996</v>
      </c>
      <c r="L6431" s="344">
        <v>49.7</v>
      </c>
      <c r="M6431" s="360">
        <v>0.83460000000000001</v>
      </c>
      <c r="N6431" s="344">
        <v>49.19</v>
      </c>
      <c r="O6431" s="360">
        <v>0.84330000000000005</v>
      </c>
      <c r="P6431" s="344">
        <v>78.97</v>
      </c>
      <c r="Q6431" s="360">
        <v>0</v>
      </c>
      <c r="R6431" s="344">
        <v>49.96</v>
      </c>
    </row>
    <row r="6432" spans="1:18">
      <c r="A6432" s="296">
        <v>6817866</v>
      </c>
      <c r="B6432" s="343" t="s">
        <v>6469</v>
      </c>
      <c r="C6432" s="296" t="s">
        <v>105</v>
      </c>
      <c r="D6432" s="344">
        <v>3975.41</v>
      </c>
      <c r="E6432" s="360">
        <v>0.87529999999999997</v>
      </c>
      <c r="F6432" s="344">
        <v>74.010000000000005</v>
      </c>
      <c r="G6432" s="360">
        <v>0.87929999999999997</v>
      </c>
      <c r="H6432" s="344">
        <v>74.900000000000006</v>
      </c>
      <c r="I6432" s="360">
        <v>0.86890000000000001</v>
      </c>
      <c r="J6432" s="344">
        <v>73.42</v>
      </c>
      <c r="K6432" s="360">
        <v>0.88639999999999997</v>
      </c>
      <c r="L6432" s="344">
        <v>75.010000000000005</v>
      </c>
      <c r="M6432" s="360">
        <v>0.86760000000000004</v>
      </c>
      <c r="N6432" s="344">
        <v>74.400000000000006</v>
      </c>
      <c r="O6432" s="360">
        <v>0.87470000000000003</v>
      </c>
      <c r="P6432" s="344">
        <v>120.99</v>
      </c>
      <c r="Q6432" s="360">
        <v>0</v>
      </c>
      <c r="R6432" s="344">
        <v>75.33</v>
      </c>
    </row>
    <row r="6433" spans="1:18">
      <c r="A6433" s="296">
        <v>6817871</v>
      </c>
      <c r="B6433" s="343" t="s">
        <v>6470</v>
      </c>
      <c r="C6433" s="296" t="s">
        <v>105</v>
      </c>
      <c r="D6433" s="344">
        <v>4296.6000000000004</v>
      </c>
      <c r="E6433" s="360">
        <v>0.89559999999999995</v>
      </c>
      <c r="F6433" s="344">
        <v>114.63</v>
      </c>
      <c r="G6433" s="360">
        <v>0.8992</v>
      </c>
      <c r="H6433" s="344">
        <v>115.8</v>
      </c>
      <c r="I6433" s="360">
        <v>0.89019999999999999</v>
      </c>
      <c r="J6433" s="344">
        <v>113.89</v>
      </c>
      <c r="K6433" s="360">
        <v>0.90510000000000002</v>
      </c>
      <c r="L6433" s="344">
        <v>115.93</v>
      </c>
      <c r="M6433" s="360">
        <v>0.88919999999999999</v>
      </c>
      <c r="N6433" s="344">
        <v>115.15</v>
      </c>
      <c r="O6433" s="360">
        <v>0.8952</v>
      </c>
      <c r="P6433" s="344">
        <v>188.83</v>
      </c>
      <c r="Q6433" s="360">
        <v>0</v>
      </c>
      <c r="R6433" s="344">
        <v>116.34</v>
      </c>
    </row>
    <row r="6434" spans="1:18">
      <c r="A6434" s="296">
        <v>6817872</v>
      </c>
      <c r="B6434" s="343" t="s">
        <v>6471</v>
      </c>
      <c r="C6434" s="296" t="s">
        <v>105</v>
      </c>
      <c r="D6434" s="344">
        <v>3931.27</v>
      </c>
      <c r="E6434" s="360">
        <v>0.95850000000000002</v>
      </c>
      <c r="F6434" s="344">
        <v>354.92</v>
      </c>
      <c r="G6434" s="360">
        <v>0.96</v>
      </c>
      <c r="H6434" s="344">
        <v>356.34</v>
      </c>
      <c r="I6434" s="360">
        <v>0.95620000000000005</v>
      </c>
      <c r="J6434" s="344">
        <v>354.01</v>
      </c>
      <c r="K6434" s="360">
        <v>0.96250000000000002</v>
      </c>
      <c r="L6434" s="344">
        <v>356.51</v>
      </c>
      <c r="M6434" s="360">
        <v>0.95569999999999999</v>
      </c>
      <c r="N6434" s="344">
        <v>355.56</v>
      </c>
      <c r="O6434" s="360">
        <v>0.95830000000000004</v>
      </c>
      <c r="P6434" s="344">
        <v>597.89</v>
      </c>
      <c r="Q6434" s="360">
        <v>0</v>
      </c>
      <c r="R6434" s="344">
        <v>357.02</v>
      </c>
    </row>
    <row r="6435" spans="1:18">
      <c r="A6435" s="296">
        <v>6817873</v>
      </c>
      <c r="B6435" s="343" t="s">
        <v>6472</v>
      </c>
      <c r="C6435" s="296" t="s">
        <v>105</v>
      </c>
      <c r="D6435" s="344">
        <v>3737.54</v>
      </c>
      <c r="E6435" s="360">
        <v>0.78139999999999998</v>
      </c>
      <c r="F6435" s="344">
        <v>24</v>
      </c>
      <c r="G6435" s="360">
        <v>0.78790000000000004</v>
      </c>
      <c r="H6435" s="344">
        <v>24.5</v>
      </c>
      <c r="I6435" s="360">
        <v>0.77180000000000004</v>
      </c>
      <c r="J6435" s="344">
        <v>23.66</v>
      </c>
      <c r="K6435" s="360">
        <v>0.79920000000000002</v>
      </c>
      <c r="L6435" s="344">
        <v>24.56</v>
      </c>
      <c r="M6435" s="360">
        <v>0.77</v>
      </c>
      <c r="N6435" s="344">
        <v>24.22</v>
      </c>
      <c r="O6435" s="360">
        <v>0.78080000000000005</v>
      </c>
      <c r="P6435" s="344">
        <v>37.880000000000003</v>
      </c>
      <c r="Q6435" s="360">
        <v>0</v>
      </c>
      <c r="R6435" s="344">
        <v>24.75</v>
      </c>
    </row>
    <row r="6436" spans="1:18">
      <c r="A6436" s="296">
        <v>6817874</v>
      </c>
      <c r="B6436" s="343" t="s">
        <v>6473</v>
      </c>
      <c r="C6436" s="296" t="s">
        <v>105</v>
      </c>
      <c r="D6436" s="344">
        <v>3372.2</v>
      </c>
      <c r="E6436" s="360">
        <v>0.68659999999999999</v>
      </c>
      <c r="F6436" s="344">
        <v>27.22</v>
      </c>
      <c r="G6436" s="360">
        <v>0.69469999999999998</v>
      </c>
      <c r="H6436" s="344">
        <v>28.04</v>
      </c>
      <c r="I6436" s="360">
        <v>0.6744</v>
      </c>
      <c r="J6436" s="344">
        <v>26.67</v>
      </c>
      <c r="K6436" s="360">
        <v>0.70899999999999996</v>
      </c>
      <c r="L6436" s="344">
        <v>28.14</v>
      </c>
      <c r="M6436" s="360">
        <v>0.67200000000000004</v>
      </c>
      <c r="N6436" s="344">
        <v>27.58</v>
      </c>
      <c r="O6436" s="360">
        <v>0.68559999999999999</v>
      </c>
      <c r="P6436" s="344">
        <v>41.39</v>
      </c>
      <c r="Q6436" s="360">
        <v>0</v>
      </c>
      <c r="R6436" s="344">
        <v>28.43</v>
      </c>
    </row>
    <row r="6437" spans="1:18">
      <c r="A6437" s="296">
        <v>6817881</v>
      </c>
      <c r="B6437" s="343" t="s">
        <v>6474</v>
      </c>
      <c r="C6437" s="296" t="s">
        <v>105</v>
      </c>
      <c r="D6437" s="344">
        <v>6579.04</v>
      </c>
      <c r="E6437" s="360">
        <v>0.68740000000000001</v>
      </c>
      <c r="F6437" s="344">
        <v>27.18</v>
      </c>
      <c r="G6437" s="360">
        <v>0.69569999999999999</v>
      </c>
      <c r="H6437" s="344">
        <v>28.01</v>
      </c>
      <c r="I6437" s="360">
        <v>0.67510000000000003</v>
      </c>
      <c r="J6437" s="344">
        <v>26.65</v>
      </c>
      <c r="K6437" s="360">
        <v>0.70960000000000001</v>
      </c>
      <c r="L6437" s="344">
        <v>28.11</v>
      </c>
      <c r="M6437" s="360">
        <v>0.67269999999999996</v>
      </c>
      <c r="N6437" s="344">
        <v>27.55</v>
      </c>
      <c r="O6437" s="360">
        <v>0.68640000000000001</v>
      </c>
      <c r="P6437" s="344">
        <v>41.36</v>
      </c>
      <c r="Q6437" s="360">
        <v>0</v>
      </c>
      <c r="R6437" s="344">
        <v>28.4</v>
      </c>
    </row>
    <row r="6438" spans="1:18">
      <c r="A6438" s="296">
        <v>6817882</v>
      </c>
      <c r="B6438" s="343" t="s">
        <v>6475</v>
      </c>
      <c r="C6438" s="296" t="s">
        <v>105</v>
      </c>
      <c r="D6438" s="344">
        <v>6051.78</v>
      </c>
      <c r="E6438" s="360">
        <v>0.70009999999999994</v>
      </c>
      <c r="F6438" s="344">
        <v>26.7</v>
      </c>
      <c r="G6438" s="360">
        <v>0.70820000000000005</v>
      </c>
      <c r="H6438" s="344">
        <v>27.48</v>
      </c>
      <c r="I6438" s="360">
        <v>0.68810000000000004</v>
      </c>
      <c r="J6438" s="344">
        <v>26.2</v>
      </c>
      <c r="K6438" s="360">
        <v>0.7218</v>
      </c>
      <c r="L6438" s="344">
        <v>27.57</v>
      </c>
      <c r="M6438" s="360">
        <v>0.68589999999999995</v>
      </c>
      <c r="N6438" s="344">
        <v>27.04</v>
      </c>
      <c r="O6438" s="360">
        <v>0.69930000000000003</v>
      </c>
      <c r="P6438" s="344">
        <v>40.840000000000003</v>
      </c>
      <c r="Q6438" s="360">
        <v>0</v>
      </c>
      <c r="R6438" s="344">
        <v>27.85</v>
      </c>
    </row>
    <row r="6439" spans="1:18">
      <c r="A6439" s="296">
        <v>6817883</v>
      </c>
      <c r="B6439" s="343" t="s">
        <v>6476</v>
      </c>
      <c r="C6439" s="296" t="s">
        <v>105</v>
      </c>
      <c r="D6439" s="344">
        <v>7238.88</v>
      </c>
      <c r="E6439" s="360">
        <v>0.77529999999999999</v>
      </c>
      <c r="F6439" s="344">
        <v>24.17</v>
      </c>
      <c r="G6439" s="360">
        <v>0.78239999999999998</v>
      </c>
      <c r="H6439" s="344">
        <v>24.69</v>
      </c>
      <c r="I6439" s="360">
        <v>0.76590000000000003</v>
      </c>
      <c r="J6439" s="344">
        <v>23.83</v>
      </c>
      <c r="K6439" s="360">
        <v>0.79349999999999998</v>
      </c>
      <c r="L6439" s="344">
        <v>24.76</v>
      </c>
      <c r="M6439" s="360">
        <v>0.76370000000000005</v>
      </c>
      <c r="N6439" s="344">
        <v>24.41</v>
      </c>
      <c r="O6439" s="360">
        <v>0.77470000000000006</v>
      </c>
      <c r="P6439" s="344">
        <v>38.08</v>
      </c>
      <c r="Q6439" s="360">
        <v>0</v>
      </c>
      <c r="R6439" s="344">
        <v>24.95</v>
      </c>
    </row>
    <row r="6440" spans="1:18">
      <c r="A6440" s="296">
        <v>6817884</v>
      </c>
      <c r="B6440" s="343" t="s">
        <v>6477</v>
      </c>
      <c r="C6440" s="296" t="s">
        <v>105</v>
      </c>
      <c r="D6440" s="344">
        <v>6710.19</v>
      </c>
      <c r="E6440" s="360">
        <v>0.92920000000000003</v>
      </c>
      <c r="F6440" s="344">
        <v>44.67</v>
      </c>
      <c r="G6440" s="360">
        <v>0.93189999999999995</v>
      </c>
      <c r="H6440" s="344">
        <v>44.98</v>
      </c>
      <c r="I6440" s="360">
        <v>0.92549999999999999</v>
      </c>
      <c r="J6440" s="344">
        <v>44.48</v>
      </c>
      <c r="K6440" s="360">
        <v>0.93589999999999995</v>
      </c>
      <c r="L6440" s="344">
        <v>45.01</v>
      </c>
      <c r="M6440" s="360">
        <v>0.92490000000000006</v>
      </c>
      <c r="N6440" s="344">
        <v>44.8</v>
      </c>
      <c r="O6440" s="360">
        <v>0.92920000000000003</v>
      </c>
      <c r="P6440" s="344">
        <v>74.489999999999995</v>
      </c>
      <c r="Q6440" s="360">
        <v>0</v>
      </c>
      <c r="R6440" s="344">
        <v>45.13</v>
      </c>
    </row>
    <row r="6441" spans="1:18">
      <c r="A6441" s="296">
        <v>6817875</v>
      </c>
      <c r="B6441" s="343" t="s">
        <v>6478</v>
      </c>
      <c r="C6441" s="296" t="s">
        <v>105</v>
      </c>
      <c r="D6441" s="344">
        <v>4536.32</v>
      </c>
      <c r="E6441" s="360">
        <v>0.87219999999999998</v>
      </c>
      <c r="F6441" s="344">
        <v>47.5</v>
      </c>
      <c r="G6441" s="360">
        <v>0.87639999999999996</v>
      </c>
      <c r="H6441" s="344">
        <v>48.09</v>
      </c>
      <c r="I6441" s="360">
        <v>0.86570000000000003</v>
      </c>
      <c r="J6441" s="344">
        <v>47.12</v>
      </c>
      <c r="K6441" s="360">
        <v>0.88349999999999995</v>
      </c>
      <c r="L6441" s="344">
        <v>48.16</v>
      </c>
      <c r="M6441" s="360">
        <v>0.86439999999999995</v>
      </c>
      <c r="N6441" s="344">
        <v>47.76</v>
      </c>
      <c r="O6441" s="360">
        <v>0.87160000000000004</v>
      </c>
      <c r="P6441" s="344">
        <v>77.56</v>
      </c>
      <c r="Q6441" s="360">
        <v>0</v>
      </c>
      <c r="R6441" s="344">
        <v>48.37</v>
      </c>
    </row>
    <row r="6442" spans="1:18">
      <c r="A6442" s="296">
        <v>6817876</v>
      </c>
      <c r="B6442" s="343" t="s">
        <v>6479</v>
      </c>
      <c r="C6442" s="296" t="s">
        <v>105</v>
      </c>
      <c r="D6442" s="344">
        <v>4070.93</v>
      </c>
      <c r="E6442" s="360">
        <v>0.80349999999999999</v>
      </c>
      <c r="F6442" s="344">
        <v>51.44</v>
      </c>
      <c r="G6442" s="360">
        <v>0.80930000000000002</v>
      </c>
      <c r="H6442" s="344">
        <v>52.41</v>
      </c>
      <c r="I6442" s="360">
        <v>0.79430000000000001</v>
      </c>
      <c r="J6442" s="344">
        <v>50.8</v>
      </c>
      <c r="K6442" s="360">
        <v>0.81950000000000001</v>
      </c>
      <c r="L6442" s="344">
        <v>52.54</v>
      </c>
      <c r="M6442" s="360">
        <v>0.7923</v>
      </c>
      <c r="N6442" s="344">
        <v>51.88</v>
      </c>
      <c r="O6442" s="360">
        <v>0.8024</v>
      </c>
      <c r="P6442" s="344">
        <v>81.86</v>
      </c>
      <c r="Q6442" s="360">
        <v>0</v>
      </c>
      <c r="R6442" s="344">
        <v>52.88</v>
      </c>
    </row>
    <row r="6443" spans="1:18">
      <c r="A6443" s="296">
        <v>6817877</v>
      </c>
      <c r="B6443" s="343" t="s">
        <v>6480</v>
      </c>
      <c r="C6443" s="296" t="s">
        <v>105</v>
      </c>
      <c r="D6443" s="344">
        <v>5370.92</v>
      </c>
      <c r="E6443" s="360">
        <v>0.73829999999999996</v>
      </c>
      <c r="F6443" s="344">
        <v>55.83</v>
      </c>
      <c r="G6443" s="360">
        <v>0.74570000000000003</v>
      </c>
      <c r="H6443" s="344">
        <v>57.24</v>
      </c>
      <c r="I6443" s="360">
        <v>0.72729999999999995</v>
      </c>
      <c r="J6443" s="344">
        <v>54.91</v>
      </c>
      <c r="K6443" s="360">
        <v>0.7581</v>
      </c>
      <c r="L6443" s="344">
        <v>57.41</v>
      </c>
      <c r="M6443" s="360">
        <v>0.72509999999999997</v>
      </c>
      <c r="N6443" s="344">
        <v>56.46</v>
      </c>
      <c r="O6443" s="360">
        <v>0.73729999999999996</v>
      </c>
      <c r="P6443" s="344">
        <v>86.66</v>
      </c>
      <c r="Q6443" s="360">
        <v>0</v>
      </c>
      <c r="R6443" s="344">
        <v>57.92</v>
      </c>
    </row>
    <row r="6444" spans="1:18">
      <c r="A6444" s="296">
        <v>6817878</v>
      </c>
      <c r="B6444" s="343" t="s">
        <v>6481</v>
      </c>
      <c r="C6444" s="296" t="s">
        <v>105</v>
      </c>
      <c r="D6444" s="344">
        <v>4938.12</v>
      </c>
      <c r="E6444" s="360">
        <v>0.79400000000000004</v>
      </c>
      <c r="F6444" s="344">
        <v>52.01</v>
      </c>
      <c r="G6444" s="360">
        <v>0.8004</v>
      </c>
      <c r="H6444" s="344">
        <v>53.05</v>
      </c>
      <c r="I6444" s="360">
        <v>0.78469999999999995</v>
      </c>
      <c r="J6444" s="344">
        <v>51.34</v>
      </c>
      <c r="K6444" s="360">
        <v>0.81089999999999995</v>
      </c>
      <c r="L6444" s="344">
        <v>53.18</v>
      </c>
      <c r="M6444" s="360">
        <v>0.78280000000000005</v>
      </c>
      <c r="N6444" s="344">
        <v>52.47</v>
      </c>
      <c r="O6444" s="360">
        <v>0.79339999999999999</v>
      </c>
      <c r="P6444" s="344">
        <v>82.5</v>
      </c>
      <c r="Q6444" s="360">
        <v>0</v>
      </c>
      <c r="R6444" s="344">
        <v>53.55</v>
      </c>
    </row>
    <row r="6445" spans="1:18">
      <c r="A6445" s="296">
        <v>6817879</v>
      </c>
      <c r="B6445" s="343" t="s">
        <v>6482</v>
      </c>
      <c r="C6445" s="296" t="s">
        <v>105</v>
      </c>
      <c r="D6445" s="344">
        <v>5996.42</v>
      </c>
      <c r="E6445" s="360">
        <v>0.83389999999999997</v>
      </c>
      <c r="F6445" s="344">
        <v>49.6</v>
      </c>
      <c r="G6445" s="360">
        <v>0.83930000000000005</v>
      </c>
      <c r="H6445" s="344">
        <v>50.4</v>
      </c>
      <c r="I6445" s="360">
        <v>0.82599999999999996</v>
      </c>
      <c r="J6445" s="344">
        <v>49.08</v>
      </c>
      <c r="K6445" s="360">
        <v>0.84819999999999995</v>
      </c>
      <c r="L6445" s="344">
        <v>50.5</v>
      </c>
      <c r="M6445" s="360">
        <v>0.82440000000000002</v>
      </c>
      <c r="N6445" s="344">
        <v>49.96</v>
      </c>
      <c r="O6445" s="360">
        <v>0.83330000000000004</v>
      </c>
      <c r="P6445" s="344">
        <v>79.87</v>
      </c>
      <c r="Q6445" s="360">
        <v>0</v>
      </c>
      <c r="R6445" s="344">
        <v>50.78</v>
      </c>
    </row>
    <row r="6446" spans="1:18">
      <c r="A6446" s="296">
        <v>6817880</v>
      </c>
      <c r="B6446" s="343" t="s">
        <v>6483</v>
      </c>
      <c r="C6446" s="296" t="s">
        <v>105</v>
      </c>
      <c r="D6446" s="344">
        <v>5469.13</v>
      </c>
      <c r="E6446" s="360">
        <v>0.94779999999999998</v>
      </c>
      <c r="F6446" s="344">
        <v>78.260000000000005</v>
      </c>
      <c r="G6446" s="360">
        <v>0.94979999999999998</v>
      </c>
      <c r="H6446" s="344">
        <v>78.650000000000006</v>
      </c>
      <c r="I6446" s="360">
        <v>0.94510000000000005</v>
      </c>
      <c r="J6446" s="344">
        <v>78.010000000000005</v>
      </c>
      <c r="K6446" s="360">
        <v>0.95279999999999998</v>
      </c>
      <c r="L6446" s="344">
        <v>78.7</v>
      </c>
      <c r="M6446" s="360">
        <v>0.94450000000000001</v>
      </c>
      <c r="N6446" s="344">
        <v>78.42</v>
      </c>
      <c r="O6446" s="360">
        <v>0.94779999999999998</v>
      </c>
      <c r="P6446" s="344">
        <v>131.35</v>
      </c>
      <c r="Q6446" s="360">
        <v>0</v>
      </c>
      <c r="R6446" s="344">
        <v>78.84</v>
      </c>
    </row>
    <row r="6447" spans="1:18">
      <c r="A6447" s="296">
        <v>7119788</v>
      </c>
      <c r="B6447" s="343" t="s">
        <v>6484</v>
      </c>
      <c r="C6447" s="296" t="s">
        <v>6485</v>
      </c>
      <c r="D6447" s="344">
        <v>326092.24</v>
      </c>
      <c r="E6447" s="360">
        <v>0.91610000000000003</v>
      </c>
      <c r="F6447" s="344">
        <v>80.88</v>
      </c>
      <c r="G6447" s="360">
        <v>0.91900000000000004</v>
      </c>
      <c r="H6447" s="344">
        <v>81.53</v>
      </c>
      <c r="I6447" s="360">
        <v>0.91169999999999995</v>
      </c>
      <c r="J6447" s="344">
        <v>80.45</v>
      </c>
      <c r="K6447" s="360">
        <v>0.92390000000000005</v>
      </c>
      <c r="L6447" s="344">
        <v>81.599999999999994</v>
      </c>
      <c r="M6447" s="360">
        <v>0.91090000000000004</v>
      </c>
      <c r="N6447" s="344">
        <v>81.16</v>
      </c>
      <c r="O6447" s="360">
        <v>0.91579999999999995</v>
      </c>
      <c r="P6447" s="344">
        <v>134.19999999999999</v>
      </c>
      <c r="Q6447" s="360">
        <v>0</v>
      </c>
      <c r="R6447" s="344">
        <v>81.84</v>
      </c>
    </row>
    <row r="6448" spans="1:18">
      <c r="A6448" s="296">
        <v>7119714</v>
      </c>
      <c r="B6448" s="343" t="s">
        <v>6486</v>
      </c>
      <c r="C6448" s="296" t="s">
        <v>26</v>
      </c>
      <c r="D6448" s="344">
        <v>2270.84</v>
      </c>
      <c r="E6448" s="360">
        <v>0.86580000000000001</v>
      </c>
      <c r="F6448" s="344">
        <v>85.42</v>
      </c>
      <c r="G6448" s="360">
        <v>0.87019999999999997</v>
      </c>
      <c r="H6448" s="344">
        <v>86.53</v>
      </c>
      <c r="I6448" s="360">
        <v>0.85899999999999999</v>
      </c>
      <c r="J6448" s="344">
        <v>84.7</v>
      </c>
      <c r="K6448" s="360">
        <v>0.87760000000000005</v>
      </c>
      <c r="L6448" s="344">
        <v>86.66</v>
      </c>
      <c r="M6448" s="360">
        <v>0.85770000000000002</v>
      </c>
      <c r="N6448" s="344">
        <v>85.93</v>
      </c>
      <c r="O6448" s="360">
        <v>0.86499999999999999</v>
      </c>
      <c r="P6448" s="344">
        <v>139.15</v>
      </c>
      <c r="Q6448" s="360">
        <v>0</v>
      </c>
      <c r="R6448" s="344">
        <v>87.06</v>
      </c>
    </row>
    <row r="6449" spans="1:18">
      <c r="A6449" s="296">
        <v>7119715</v>
      </c>
      <c r="B6449" s="343" t="s">
        <v>6487</v>
      </c>
      <c r="C6449" s="296" t="s">
        <v>26</v>
      </c>
      <c r="D6449" s="344">
        <v>1498.73</v>
      </c>
      <c r="E6449" s="360">
        <v>0.78659999999999997</v>
      </c>
      <c r="F6449" s="344">
        <v>93.11</v>
      </c>
      <c r="G6449" s="360">
        <v>0.79310000000000003</v>
      </c>
      <c r="H6449" s="344">
        <v>95.04</v>
      </c>
      <c r="I6449" s="360">
        <v>0.77700000000000002</v>
      </c>
      <c r="J6449" s="344">
        <v>91.89</v>
      </c>
      <c r="K6449" s="360">
        <v>0.80369999999999997</v>
      </c>
      <c r="L6449" s="344">
        <v>95.28</v>
      </c>
      <c r="M6449" s="360">
        <v>0.77510000000000001</v>
      </c>
      <c r="N6449" s="344">
        <v>93.96</v>
      </c>
      <c r="O6449" s="360">
        <v>0.78600000000000003</v>
      </c>
      <c r="P6449" s="344">
        <v>147.28</v>
      </c>
      <c r="Q6449" s="360">
        <v>0</v>
      </c>
      <c r="R6449" s="344">
        <v>95.97</v>
      </c>
    </row>
    <row r="6450" spans="1:18">
      <c r="A6450" s="296">
        <v>7119678</v>
      </c>
      <c r="B6450" s="343" t="s">
        <v>6488</v>
      </c>
      <c r="C6450" s="296" t="s">
        <v>4394</v>
      </c>
      <c r="D6450" s="344">
        <v>9865.43</v>
      </c>
      <c r="E6450" s="360">
        <v>0.85009999999999997</v>
      </c>
      <c r="F6450" s="344">
        <v>86.94</v>
      </c>
      <c r="G6450" s="360">
        <v>0.85499999999999998</v>
      </c>
      <c r="H6450" s="344">
        <v>88.19</v>
      </c>
      <c r="I6450" s="360">
        <v>0.84279999999999999</v>
      </c>
      <c r="J6450" s="344">
        <v>86.13</v>
      </c>
      <c r="K6450" s="360">
        <v>0.86299999999999999</v>
      </c>
      <c r="L6450" s="344">
        <v>88.34</v>
      </c>
      <c r="M6450" s="360">
        <v>0.84140000000000004</v>
      </c>
      <c r="N6450" s="344">
        <v>87.5</v>
      </c>
      <c r="O6450" s="360">
        <v>0.84950000000000003</v>
      </c>
      <c r="P6450" s="344">
        <v>140.82</v>
      </c>
      <c r="Q6450" s="360">
        <v>0</v>
      </c>
      <c r="R6450" s="344">
        <v>88.81</v>
      </c>
    </row>
    <row r="6451" spans="1:18">
      <c r="A6451" s="296">
        <v>7119712</v>
      </c>
      <c r="B6451" s="343" t="s">
        <v>6489</v>
      </c>
      <c r="C6451" s="296" t="s">
        <v>26</v>
      </c>
      <c r="D6451" s="344">
        <v>10815.36</v>
      </c>
      <c r="E6451" s="360">
        <v>0.87419999999999998</v>
      </c>
      <c r="F6451" s="344">
        <v>84.62</v>
      </c>
      <c r="G6451" s="360">
        <v>0.87839999999999996</v>
      </c>
      <c r="H6451" s="344">
        <v>85.65</v>
      </c>
      <c r="I6451" s="360">
        <v>0.86780000000000002</v>
      </c>
      <c r="J6451" s="344">
        <v>83.96</v>
      </c>
      <c r="K6451" s="360">
        <v>0.88529999999999998</v>
      </c>
      <c r="L6451" s="344">
        <v>85.77</v>
      </c>
      <c r="M6451" s="360">
        <v>0.86660000000000004</v>
      </c>
      <c r="N6451" s="344">
        <v>85.07</v>
      </c>
      <c r="O6451" s="360">
        <v>0.87380000000000002</v>
      </c>
      <c r="P6451" s="344">
        <v>138.29</v>
      </c>
      <c r="Q6451" s="360">
        <v>0</v>
      </c>
      <c r="R6451" s="344">
        <v>86.14</v>
      </c>
    </row>
    <row r="6452" spans="1:18">
      <c r="A6452" s="296">
        <v>7119694</v>
      </c>
      <c r="B6452" s="343" t="s">
        <v>6490</v>
      </c>
      <c r="C6452" s="296" t="s">
        <v>26</v>
      </c>
      <c r="D6452" s="344">
        <v>8087.62</v>
      </c>
      <c r="E6452" s="360">
        <v>0.42859999999999998</v>
      </c>
      <c r="F6452" s="344">
        <v>13.5</v>
      </c>
      <c r="G6452" s="360">
        <v>0.43780000000000002</v>
      </c>
      <c r="H6452" s="344">
        <v>14.25</v>
      </c>
      <c r="I6452" s="360">
        <v>0.41470000000000001</v>
      </c>
      <c r="J6452" s="344">
        <v>13.01</v>
      </c>
      <c r="K6452" s="360">
        <v>0.45429999999999998</v>
      </c>
      <c r="L6452" s="344">
        <v>14.35</v>
      </c>
      <c r="M6452" s="360">
        <v>0.4118</v>
      </c>
      <c r="N6452" s="344">
        <v>13.83</v>
      </c>
      <c r="O6452" s="360">
        <v>0.42730000000000001</v>
      </c>
      <c r="P6452" s="344">
        <v>18.399999999999999</v>
      </c>
      <c r="Q6452" s="360">
        <v>0</v>
      </c>
      <c r="R6452" s="344">
        <v>14.62</v>
      </c>
    </row>
    <row r="6453" spans="1:18">
      <c r="A6453" s="296">
        <v>7119695</v>
      </c>
      <c r="B6453" s="343" t="s">
        <v>6491</v>
      </c>
      <c r="C6453" s="296" t="s">
        <v>26</v>
      </c>
      <c r="D6453" s="344">
        <v>8786.56</v>
      </c>
      <c r="E6453" s="360">
        <v>0.31469999999999998</v>
      </c>
      <c r="F6453" s="344">
        <v>18.309999999999999</v>
      </c>
      <c r="G6453" s="360">
        <v>0.32279999999999998</v>
      </c>
      <c r="H6453" s="344">
        <v>19.54</v>
      </c>
      <c r="I6453" s="360">
        <v>0.30249999999999999</v>
      </c>
      <c r="J6453" s="344">
        <v>17.5</v>
      </c>
      <c r="K6453" s="360">
        <v>0.3377</v>
      </c>
      <c r="L6453" s="344">
        <v>19.690000000000001</v>
      </c>
      <c r="M6453" s="360">
        <v>0.30020000000000002</v>
      </c>
      <c r="N6453" s="344">
        <v>18.87</v>
      </c>
      <c r="O6453" s="360">
        <v>0.31319999999999998</v>
      </c>
      <c r="P6453" s="344">
        <v>23.64</v>
      </c>
      <c r="Q6453" s="360">
        <v>0</v>
      </c>
      <c r="R6453" s="344">
        <v>20.14</v>
      </c>
    </row>
    <row r="6454" spans="1:18">
      <c r="A6454" s="296">
        <v>7119696</v>
      </c>
      <c r="B6454" s="343" t="s">
        <v>6492</v>
      </c>
      <c r="C6454" s="296" t="s">
        <v>26</v>
      </c>
      <c r="D6454" s="344">
        <v>14034.48</v>
      </c>
      <c r="E6454" s="360">
        <v>0.31590000000000001</v>
      </c>
      <c r="F6454" s="344">
        <v>18.239999999999998</v>
      </c>
      <c r="G6454" s="360">
        <v>0.32400000000000001</v>
      </c>
      <c r="H6454" s="344">
        <v>19.47</v>
      </c>
      <c r="I6454" s="360">
        <v>0.30349999999999999</v>
      </c>
      <c r="J6454" s="344">
        <v>17.45</v>
      </c>
      <c r="K6454" s="360">
        <v>0.3387</v>
      </c>
      <c r="L6454" s="344">
        <v>19.62</v>
      </c>
      <c r="M6454" s="360">
        <v>0.30120000000000002</v>
      </c>
      <c r="N6454" s="344">
        <v>18.79</v>
      </c>
      <c r="O6454" s="360">
        <v>0.3145</v>
      </c>
      <c r="P6454" s="344">
        <v>23.58</v>
      </c>
      <c r="Q6454" s="360">
        <v>0</v>
      </c>
      <c r="R6454" s="344">
        <v>20.059999999999999</v>
      </c>
    </row>
    <row r="6455" spans="1:18">
      <c r="A6455" s="296">
        <v>7119697</v>
      </c>
      <c r="B6455" s="343" t="s">
        <v>6493</v>
      </c>
      <c r="C6455" s="296" t="s">
        <v>26</v>
      </c>
      <c r="D6455" s="344">
        <v>22325.45</v>
      </c>
      <c r="E6455" s="360">
        <v>0.32890000000000003</v>
      </c>
      <c r="F6455" s="344">
        <v>17.52</v>
      </c>
      <c r="G6455" s="360">
        <v>0.33729999999999999</v>
      </c>
      <c r="H6455" s="344">
        <v>18.68</v>
      </c>
      <c r="I6455" s="360">
        <v>0.31640000000000001</v>
      </c>
      <c r="J6455" s="344">
        <v>16.77</v>
      </c>
      <c r="K6455" s="360">
        <v>0.35239999999999999</v>
      </c>
      <c r="L6455" s="344">
        <v>18.82</v>
      </c>
      <c r="M6455" s="360">
        <v>0.314</v>
      </c>
      <c r="N6455" s="344">
        <v>18.04</v>
      </c>
      <c r="O6455" s="360">
        <v>0.3276</v>
      </c>
      <c r="P6455" s="344">
        <v>22.79</v>
      </c>
      <c r="Q6455" s="360">
        <v>0</v>
      </c>
      <c r="R6455" s="344">
        <v>19.23</v>
      </c>
    </row>
    <row r="6456" spans="1:18">
      <c r="A6456" s="296">
        <v>7119698</v>
      </c>
      <c r="B6456" s="343" t="s">
        <v>6494</v>
      </c>
      <c r="C6456" s="296" t="s">
        <v>26</v>
      </c>
      <c r="D6456" s="344">
        <v>28468.45</v>
      </c>
      <c r="E6456" s="360">
        <v>0.42</v>
      </c>
      <c r="F6456" s="344">
        <v>13.77</v>
      </c>
      <c r="G6456" s="360">
        <v>0.42920000000000003</v>
      </c>
      <c r="H6456" s="344">
        <v>14.55</v>
      </c>
      <c r="I6456" s="360">
        <v>0.40620000000000001</v>
      </c>
      <c r="J6456" s="344">
        <v>13.25</v>
      </c>
      <c r="K6456" s="360">
        <v>0.44600000000000001</v>
      </c>
      <c r="L6456" s="344">
        <v>14.64</v>
      </c>
      <c r="M6456" s="360">
        <v>0.4037</v>
      </c>
      <c r="N6456" s="344">
        <v>14.12</v>
      </c>
      <c r="O6456" s="360">
        <v>0.41860000000000003</v>
      </c>
      <c r="P6456" s="344">
        <v>18.690000000000001</v>
      </c>
      <c r="Q6456" s="360">
        <v>0</v>
      </c>
      <c r="R6456" s="344">
        <v>14.92</v>
      </c>
    </row>
    <row r="6457" spans="1:18">
      <c r="A6457" s="296">
        <v>7119688</v>
      </c>
      <c r="B6457" s="343" t="s">
        <v>6495</v>
      </c>
      <c r="C6457" s="296" t="s">
        <v>26</v>
      </c>
      <c r="D6457" s="344">
        <v>8008.49</v>
      </c>
      <c r="E6457" s="360">
        <v>0.72889999999999999</v>
      </c>
      <c r="F6457" s="344">
        <v>17.22</v>
      </c>
      <c r="G6457" s="360">
        <v>0.7369</v>
      </c>
      <c r="H6457" s="344">
        <v>17.68</v>
      </c>
      <c r="I6457" s="360">
        <v>0.71779999999999999</v>
      </c>
      <c r="J6457" s="344">
        <v>16.93</v>
      </c>
      <c r="K6457" s="360">
        <v>0.74960000000000004</v>
      </c>
      <c r="L6457" s="344">
        <v>17.73</v>
      </c>
      <c r="M6457" s="360">
        <v>0.7157</v>
      </c>
      <c r="N6457" s="344">
        <v>17.420000000000002</v>
      </c>
      <c r="O6457" s="360">
        <v>0.72850000000000004</v>
      </c>
      <c r="P6457" s="344">
        <v>26.65</v>
      </c>
      <c r="Q6457" s="360">
        <v>0</v>
      </c>
      <c r="R6457" s="344">
        <v>17.89</v>
      </c>
    </row>
    <row r="6458" spans="1:18">
      <c r="A6458" s="296">
        <v>7119689</v>
      </c>
      <c r="B6458" s="343" t="s">
        <v>6496</v>
      </c>
      <c r="C6458" s="296" t="s">
        <v>26</v>
      </c>
      <c r="D6458" s="344">
        <v>15401</v>
      </c>
      <c r="E6458" s="360">
        <v>0.58260000000000001</v>
      </c>
      <c r="F6458" s="344">
        <v>21.44</v>
      </c>
      <c r="G6458" s="360">
        <v>0.59189999999999998</v>
      </c>
      <c r="H6458" s="344">
        <v>22.32</v>
      </c>
      <c r="I6458" s="360">
        <v>0.56850000000000001</v>
      </c>
      <c r="J6458" s="344">
        <v>20.88</v>
      </c>
      <c r="K6458" s="360">
        <v>0.60780000000000001</v>
      </c>
      <c r="L6458" s="344">
        <v>22.43</v>
      </c>
      <c r="M6458" s="360">
        <v>0.56579999999999997</v>
      </c>
      <c r="N6458" s="344">
        <v>21.84</v>
      </c>
      <c r="O6458" s="360">
        <v>0.58099999999999996</v>
      </c>
      <c r="P6458" s="344">
        <v>31.25</v>
      </c>
      <c r="Q6458" s="360">
        <v>0</v>
      </c>
      <c r="R6458" s="344">
        <v>22.74</v>
      </c>
    </row>
    <row r="6459" spans="1:18">
      <c r="A6459" s="296">
        <v>7119690</v>
      </c>
      <c r="B6459" s="343" t="s">
        <v>6497</v>
      </c>
      <c r="C6459" s="296" t="s">
        <v>26</v>
      </c>
      <c r="D6459" s="344">
        <v>18380.16</v>
      </c>
      <c r="E6459" s="360">
        <v>0.45519999999999999</v>
      </c>
      <c r="F6459" s="344">
        <v>27.34</v>
      </c>
      <c r="G6459" s="360">
        <v>0.4642</v>
      </c>
      <c r="H6459" s="344">
        <v>28.8</v>
      </c>
      <c r="I6459" s="360">
        <v>0.44059999999999999</v>
      </c>
      <c r="J6459" s="344">
        <v>26.38</v>
      </c>
      <c r="K6459" s="360">
        <v>0.48099999999999998</v>
      </c>
      <c r="L6459" s="344">
        <v>28.98</v>
      </c>
      <c r="M6459" s="360">
        <v>0.43790000000000001</v>
      </c>
      <c r="N6459" s="344">
        <v>28.01</v>
      </c>
      <c r="O6459" s="360">
        <v>0.4531</v>
      </c>
      <c r="P6459" s="344">
        <v>37.67</v>
      </c>
      <c r="Q6459" s="360">
        <v>0</v>
      </c>
      <c r="R6459" s="344">
        <v>29.5</v>
      </c>
    </row>
    <row r="6460" spans="1:18">
      <c r="A6460" s="296">
        <v>7119691</v>
      </c>
      <c r="B6460" s="343" t="s">
        <v>6498</v>
      </c>
      <c r="C6460" s="296" t="s">
        <v>26</v>
      </c>
      <c r="D6460" s="344">
        <v>25460.01</v>
      </c>
      <c r="E6460" s="360">
        <v>0.36609999999999998</v>
      </c>
      <c r="F6460" s="344">
        <v>33.85</v>
      </c>
      <c r="G6460" s="360">
        <v>0.37490000000000001</v>
      </c>
      <c r="H6460" s="344">
        <v>35.97</v>
      </c>
      <c r="I6460" s="360">
        <v>0.3528</v>
      </c>
      <c r="J6460" s="344">
        <v>32.47</v>
      </c>
      <c r="K6460" s="360">
        <v>0.39079999999999998</v>
      </c>
      <c r="L6460" s="344">
        <v>36.22</v>
      </c>
      <c r="M6460" s="360">
        <v>0.35039999999999999</v>
      </c>
      <c r="N6460" s="344">
        <v>34.81</v>
      </c>
      <c r="O6460" s="360">
        <v>0.36459999999999998</v>
      </c>
      <c r="P6460" s="344">
        <v>44.78</v>
      </c>
      <c r="Q6460" s="360">
        <v>0</v>
      </c>
      <c r="R6460" s="344">
        <v>36.97</v>
      </c>
    </row>
    <row r="6461" spans="1:18">
      <c r="A6461" s="296">
        <v>7119692</v>
      </c>
      <c r="B6461" s="343" t="s">
        <v>6499</v>
      </c>
      <c r="C6461" s="296" t="s">
        <v>26</v>
      </c>
      <c r="D6461" s="344">
        <v>27986.25</v>
      </c>
      <c r="E6461" s="360">
        <v>0.44109999999999999</v>
      </c>
      <c r="F6461" s="344">
        <v>28.16</v>
      </c>
      <c r="G6461" s="360">
        <v>0.4506</v>
      </c>
      <c r="H6461" s="344">
        <v>29.71</v>
      </c>
      <c r="I6461" s="360">
        <v>0.42709999999999998</v>
      </c>
      <c r="J6461" s="344">
        <v>27.16</v>
      </c>
      <c r="K6461" s="360">
        <v>0.4672</v>
      </c>
      <c r="L6461" s="344">
        <v>29.9</v>
      </c>
      <c r="M6461" s="360">
        <v>0.4244</v>
      </c>
      <c r="N6461" s="344">
        <v>28.86</v>
      </c>
      <c r="O6461" s="360">
        <v>0.43969999999999998</v>
      </c>
      <c r="P6461" s="344">
        <v>38.590000000000003</v>
      </c>
      <c r="Q6461" s="360">
        <v>0</v>
      </c>
      <c r="R6461" s="344">
        <v>30.45</v>
      </c>
    </row>
    <row r="6462" spans="1:18">
      <c r="A6462" s="296">
        <v>7119693</v>
      </c>
      <c r="B6462" s="343" t="s">
        <v>6500</v>
      </c>
      <c r="C6462" s="296" t="s">
        <v>26</v>
      </c>
      <c r="D6462" s="344">
        <v>35556.6</v>
      </c>
      <c r="E6462" s="360">
        <v>0.50700000000000001</v>
      </c>
      <c r="F6462" s="344">
        <v>24.58</v>
      </c>
      <c r="G6462" s="360">
        <v>0.51629999999999998</v>
      </c>
      <c r="H6462" s="344">
        <v>25.76</v>
      </c>
      <c r="I6462" s="360">
        <v>0.49259999999999998</v>
      </c>
      <c r="J6462" s="344">
        <v>23.8</v>
      </c>
      <c r="K6462" s="360">
        <v>0.53320000000000001</v>
      </c>
      <c r="L6462" s="344">
        <v>25.91</v>
      </c>
      <c r="M6462" s="360">
        <v>0.48980000000000001</v>
      </c>
      <c r="N6462" s="344">
        <v>25.11</v>
      </c>
      <c r="O6462" s="360">
        <v>0.50539999999999996</v>
      </c>
      <c r="P6462" s="344">
        <v>34.67</v>
      </c>
      <c r="Q6462" s="360">
        <v>0</v>
      </c>
      <c r="R6462" s="344">
        <v>26.33</v>
      </c>
    </row>
    <row r="6463" spans="1:18">
      <c r="A6463" s="296">
        <v>7119687</v>
      </c>
      <c r="B6463" s="343" t="s">
        <v>6501</v>
      </c>
      <c r="C6463" s="296" t="s">
        <v>26</v>
      </c>
      <c r="D6463" s="344">
        <v>4207.8500000000004</v>
      </c>
      <c r="E6463" s="360">
        <v>0.76670000000000005</v>
      </c>
      <c r="F6463" s="344">
        <v>25.83</v>
      </c>
      <c r="G6463" s="360">
        <v>0.77349999999999997</v>
      </c>
      <c r="H6463" s="344">
        <v>26.42</v>
      </c>
      <c r="I6463" s="360">
        <v>0.75619999999999998</v>
      </c>
      <c r="J6463" s="344">
        <v>25.45</v>
      </c>
      <c r="K6463" s="360">
        <v>0.78510000000000002</v>
      </c>
      <c r="L6463" s="344">
        <v>26.48</v>
      </c>
      <c r="M6463" s="360">
        <v>0.75449999999999995</v>
      </c>
      <c r="N6463" s="344">
        <v>26.09</v>
      </c>
      <c r="O6463" s="360">
        <v>0.76580000000000004</v>
      </c>
      <c r="P6463" s="344">
        <v>40.549999999999997</v>
      </c>
      <c r="Q6463" s="360">
        <v>0</v>
      </c>
      <c r="R6463" s="344">
        <v>26.7</v>
      </c>
    </row>
    <row r="6464" spans="1:18">
      <c r="A6464" s="296">
        <v>7119681</v>
      </c>
      <c r="B6464" s="343" t="s">
        <v>6502</v>
      </c>
      <c r="C6464" s="296" t="s">
        <v>26</v>
      </c>
      <c r="D6464" s="344">
        <v>9209.7000000000007</v>
      </c>
      <c r="E6464" s="360">
        <v>0.66359999999999997</v>
      </c>
      <c r="F6464" s="344">
        <v>29.74</v>
      </c>
      <c r="G6464" s="360">
        <v>0.67179999999999995</v>
      </c>
      <c r="H6464" s="344">
        <v>30.71</v>
      </c>
      <c r="I6464" s="360">
        <v>0.65059999999999996</v>
      </c>
      <c r="J6464" s="344">
        <v>29.1</v>
      </c>
      <c r="K6464" s="360">
        <v>0.68659999999999999</v>
      </c>
      <c r="L6464" s="344">
        <v>30.82</v>
      </c>
      <c r="M6464" s="360">
        <v>0.64829999999999999</v>
      </c>
      <c r="N6464" s="344">
        <v>30.18</v>
      </c>
      <c r="O6464" s="360">
        <v>0.66200000000000003</v>
      </c>
      <c r="P6464" s="344">
        <v>44.81</v>
      </c>
      <c r="Q6464" s="360">
        <v>0</v>
      </c>
      <c r="R6464" s="344">
        <v>31.18</v>
      </c>
    </row>
    <row r="6465" spans="1:18">
      <c r="A6465" s="296">
        <v>7119682</v>
      </c>
      <c r="B6465" s="343" t="s">
        <v>6503</v>
      </c>
      <c r="C6465" s="296" t="s">
        <v>26</v>
      </c>
      <c r="D6465" s="344">
        <v>17607.919999999998</v>
      </c>
      <c r="E6465" s="360">
        <v>0.53739999999999999</v>
      </c>
      <c r="F6465" s="344">
        <v>36.549999999999997</v>
      </c>
      <c r="G6465" s="360">
        <v>0.54659999999999997</v>
      </c>
      <c r="H6465" s="344">
        <v>38.21</v>
      </c>
      <c r="I6465" s="360">
        <v>0.52290000000000003</v>
      </c>
      <c r="J6465" s="344">
        <v>35.47</v>
      </c>
      <c r="K6465" s="360">
        <v>0.56330000000000002</v>
      </c>
      <c r="L6465" s="344">
        <v>38.4</v>
      </c>
      <c r="M6465" s="360">
        <v>0.52029999999999998</v>
      </c>
      <c r="N6465" s="344">
        <v>37.31</v>
      </c>
      <c r="O6465" s="360">
        <v>0.53549999999999998</v>
      </c>
      <c r="P6465" s="344">
        <v>52.24</v>
      </c>
      <c r="Q6465" s="360">
        <v>0</v>
      </c>
      <c r="R6465" s="344">
        <v>38.99</v>
      </c>
    </row>
    <row r="6466" spans="1:18">
      <c r="A6466" s="296">
        <v>7119683</v>
      </c>
      <c r="B6466" s="343" t="s">
        <v>6504</v>
      </c>
      <c r="C6466" s="296" t="s">
        <v>26</v>
      </c>
      <c r="D6466" s="344">
        <v>21017.79</v>
      </c>
      <c r="E6466" s="360">
        <v>0.40110000000000001</v>
      </c>
      <c r="F6466" s="344">
        <v>48.7</v>
      </c>
      <c r="G6466" s="360">
        <v>0.4103</v>
      </c>
      <c r="H6466" s="344">
        <v>51.56</v>
      </c>
      <c r="I6466" s="360">
        <v>0.38750000000000001</v>
      </c>
      <c r="J6466" s="344">
        <v>46.84</v>
      </c>
      <c r="K6466" s="360">
        <v>0.42659999999999998</v>
      </c>
      <c r="L6466" s="344">
        <v>51.9</v>
      </c>
      <c r="M6466" s="360">
        <v>0.38500000000000001</v>
      </c>
      <c r="N6466" s="344">
        <v>49.98</v>
      </c>
      <c r="O6466" s="360">
        <v>0.39979999999999999</v>
      </c>
      <c r="P6466" s="344">
        <v>65.489999999999995</v>
      </c>
      <c r="Q6466" s="360">
        <v>0</v>
      </c>
      <c r="R6466" s="344">
        <v>52.94</v>
      </c>
    </row>
    <row r="6467" spans="1:18">
      <c r="A6467" s="296">
        <v>7119684</v>
      </c>
      <c r="B6467" s="343" t="s">
        <v>6505</v>
      </c>
      <c r="C6467" s="296" t="s">
        <v>26</v>
      </c>
      <c r="D6467" s="344">
        <v>29093.5</v>
      </c>
      <c r="E6467" s="360">
        <v>0.50600000000000001</v>
      </c>
      <c r="F6467" s="344">
        <v>38.770000000000003</v>
      </c>
      <c r="G6467" s="360">
        <v>0.51529999999999998</v>
      </c>
      <c r="H6467" s="344">
        <v>40.64</v>
      </c>
      <c r="I6467" s="360">
        <v>0.49159999999999998</v>
      </c>
      <c r="J6467" s="344">
        <v>37.549999999999997</v>
      </c>
      <c r="K6467" s="360">
        <v>0.53210000000000002</v>
      </c>
      <c r="L6467" s="344">
        <v>40.869999999999997</v>
      </c>
      <c r="M6467" s="360">
        <v>0.4889</v>
      </c>
      <c r="N6467" s="344">
        <v>39.619999999999997</v>
      </c>
      <c r="O6467" s="360">
        <v>0.50429999999999997</v>
      </c>
      <c r="P6467" s="344">
        <v>54.67</v>
      </c>
      <c r="Q6467" s="360">
        <v>0</v>
      </c>
      <c r="R6467" s="344">
        <v>41.54</v>
      </c>
    </row>
    <row r="6468" spans="1:18">
      <c r="A6468" s="296">
        <v>7119685</v>
      </c>
      <c r="B6468" s="343" t="s">
        <v>6506</v>
      </c>
      <c r="C6468" s="296" t="s">
        <v>26</v>
      </c>
      <c r="D6468" s="344">
        <v>31974.74</v>
      </c>
      <c r="E6468" s="360">
        <v>0.55649999999999999</v>
      </c>
      <c r="F6468" s="344">
        <v>35.31</v>
      </c>
      <c r="G6468" s="360">
        <v>0.56579999999999997</v>
      </c>
      <c r="H6468" s="344">
        <v>36.85</v>
      </c>
      <c r="I6468" s="360">
        <v>0.54220000000000002</v>
      </c>
      <c r="J6468" s="344">
        <v>34.32</v>
      </c>
      <c r="K6468" s="360">
        <v>0.58220000000000005</v>
      </c>
      <c r="L6468" s="344">
        <v>37.03</v>
      </c>
      <c r="M6468" s="360">
        <v>0.53959999999999997</v>
      </c>
      <c r="N6468" s="344">
        <v>36</v>
      </c>
      <c r="O6468" s="360">
        <v>0.55500000000000005</v>
      </c>
      <c r="P6468" s="344">
        <v>50.89</v>
      </c>
      <c r="Q6468" s="360">
        <v>0</v>
      </c>
      <c r="R6468" s="344">
        <v>37.57</v>
      </c>
    </row>
    <row r="6469" spans="1:18">
      <c r="A6469" s="296">
        <v>7119686</v>
      </c>
      <c r="B6469" s="343" t="s">
        <v>6507</v>
      </c>
      <c r="C6469" s="296" t="s">
        <v>26</v>
      </c>
      <c r="D6469" s="344">
        <v>40613.230000000003</v>
      </c>
      <c r="E6469" s="360">
        <v>0.86719999999999997</v>
      </c>
      <c r="F6469" s="344">
        <v>57.48</v>
      </c>
      <c r="G6469" s="360">
        <v>0.87160000000000004</v>
      </c>
      <c r="H6469" s="344">
        <v>58.22</v>
      </c>
      <c r="I6469" s="360">
        <v>0.86050000000000004</v>
      </c>
      <c r="J6469" s="344">
        <v>57.01</v>
      </c>
      <c r="K6469" s="360">
        <v>0.87880000000000003</v>
      </c>
      <c r="L6469" s="344">
        <v>58.32</v>
      </c>
      <c r="M6469" s="360">
        <v>0.85909999999999997</v>
      </c>
      <c r="N6469" s="344">
        <v>57.81</v>
      </c>
      <c r="O6469" s="360">
        <v>0.86660000000000004</v>
      </c>
      <c r="P6469" s="344">
        <v>93.7</v>
      </c>
      <c r="Q6469" s="360">
        <v>0</v>
      </c>
      <c r="R6469" s="344">
        <v>58.58</v>
      </c>
    </row>
    <row r="6470" spans="1:18">
      <c r="A6470" s="296">
        <v>7119680</v>
      </c>
      <c r="B6470" s="343" t="s">
        <v>6508</v>
      </c>
      <c r="C6470" s="296" t="s">
        <v>26</v>
      </c>
      <c r="D6470" s="344">
        <v>4822.51</v>
      </c>
      <c r="E6470" s="360">
        <v>0.89759999999999995</v>
      </c>
      <c r="F6470" s="344">
        <v>90.2</v>
      </c>
      <c r="G6470" s="360">
        <v>0.90100000000000002</v>
      </c>
      <c r="H6470" s="344">
        <v>91.09</v>
      </c>
      <c r="I6470" s="360">
        <v>0.89219999999999999</v>
      </c>
      <c r="J6470" s="344">
        <v>89.61</v>
      </c>
      <c r="K6470" s="360">
        <v>0.90690000000000004</v>
      </c>
      <c r="L6470" s="344">
        <v>91.2</v>
      </c>
      <c r="M6470" s="360">
        <v>0.8911</v>
      </c>
      <c r="N6470" s="344">
        <v>90.59</v>
      </c>
      <c r="O6470" s="360">
        <v>0.89710000000000001</v>
      </c>
      <c r="P6470" s="344">
        <v>148.65</v>
      </c>
      <c r="Q6470" s="360">
        <v>0</v>
      </c>
      <c r="R6470" s="344">
        <v>91.52</v>
      </c>
    </row>
    <row r="6471" spans="1:18">
      <c r="A6471" s="296">
        <v>7119710</v>
      </c>
      <c r="B6471" s="343" t="s">
        <v>6509</v>
      </c>
      <c r="C6471" s="296" t="s">
        <v>26</v>
      </c>
      <c r="D6471" s="344">
        <v>774.53</v>
      </c>
      <c r="E6471" s="360">
        <v>0.90969999999999995</v>
      </c>
      <c r="F6471" s="344">
        <v>132.56</v>
      </c>
      <c r="G6471" s="360">
        <v>0.91290000000000004</v>
      </c>
      <c r="H6471" s="344">
        <v>133.72999999999999</v>
      </c>
      <c r="I6471" s="360">
        <v>0.90490000000000004</v>
      </c>
      <c r="J6471" s="344">
        <v>131.82</v>
      </c>
      <c r="K6471" s="360">
        <v>0.91800000000000004</v>
      </c>
      <c r="L6471" s="344">
        <v>133.86000000000001</v>
      </c>
      <c r="M6471" s="360">
        <v>0.90400000000000003</v>
      </c>
      <c r="N6471" s="344">
        <v>133.08000000000001</v>
      </c>
      <c r="O6471" s="360">
        <v>0.9093</v>
      </c>
      <c r="P6471" s="344">
        <v>219.47</v>
      </c>
      <c r="Q6471" s="360">
        <v>0</v>
      </c>
      <c r="R6471" s="344">
        <v>134.27000000000001</v>
      </c>
    </row>
    <row r="6472" spans="1:18">
      <c r="A6472" s="296">
        <v>7107375</v>
      </c>
      <c r="B6472" s="343" t="s">
        <v>6510</v>
      </c>
      <c r="C6472" s="296" t="s">
        <v>26</v>
      </c>
      <c r="D6472" s="344">
        <v>25370.54</v>
      </c>
      <c r="E6472" s="360">
        <v>0.94969999999999999</v>
      </c>
      <c r="F6472" s="344">
        <v>292.60000000000002</v>
      </c>
      <c r="G6472" s="360">
        <v>0.95150000000000001</v>
      </c>
      <c r="H6472" s="344">
        <v>294.02</v>
      </c>
      <c r="I6472" s="360">
        <v>0.94689999999999996</v>
      </c>
      <c r="J6472" s="344">
        <v>291.69</v>
      </c>
      <c r="K6472" s="360">
        <v>0.95450000000000002</v>
      </c>
      <c r="L6472" s="344">
        <v>294.19</v>
      </c>
      <c r="M6472" s="360">
        <v>0.94640000000000002</v>
      </c>
      <c r="N6472" s="344">
        <v>293.24</v>
      </c>
      <c r="O6472" s="360">
        <v>0.94940000000000002</v>
      </c>
      <c r="P6472" s="344">
        <v>491.36</v>
      </c>
      <c r="Q6472" s="360">
        <v>0</v>
      </c>
      <c r="R6472" s="344">
        <v>294.7</v>
      </c>
    </row>
    <row r="6473" spans="1:18">
      <c r="A6473" s="296">
        <v>7107376</v>
      </c>
      <c r="B6473" s="343" t="s">
        <v>6511</v>
      </c>
      <c r="C6473" s="296" t="s">
        <v>26</v>
      </c>
      <c r="D6473" s="344">
        <v>39316.61</v>
      </c>
      <c r="E6473" s="360">
        <v>0.99209999999999998</v>
      </c>
      <c r="F6473" s="344">
        <v>650.35</v>
      </c>
      <c r="G6473" s="360">
        <v>0.99239999999999995</v>
      </c>
      <c r="H6473" s="344">
        <v>650.85</v>
      </c>
      <c r="I6473" s="360">
        <v>0.99160000000000004</v>
      </c>
      <c r="J6473" s="344">
        <v>650.04</v>
      </c>
      <c r="K6473" s="360">
        <v>0.99280000000000002</v>
      </c>
      <c r="L6473" s="344">
        <v>650.91999999999996</v>
      </c>
      <c r="M6473" s="360">
        <v>0.99150000000000005</v>
      </c>
      <c r="N6473" s="344">
        <v>650.57000000000005</v>
      </c>
      <c r="O6473" s="360">
        <v>0.99199999999999999</v>
      </c>
      <c r="P6473" s="344">
        <v>1108.57</v>
      </c>
      <c r="Q6473" s="360">
        <v>0</v>
      </c>
      <c r="R6473" s="344">
        <v>651.09</v>
      </c>
    </row>
    <row r="6474" spans="1:18">
      <c r="A6474" s="296">
        <v>7107377</v>
      </c>
      <c r="B6474" s="343" t="s">
        <v>6512</v>
      </c>
      <c r="C6474" s="296" t="s">
        <v>26</v>
      </c>
      <c r="D6474" s="344">
        <v>56873.07</v>
      </c>
      <c r="E6474" s="360">
        <v>0.99239999999999995</v>
      </c>
      <c r="F6474" s="344">
        <v>816.17</v>
      </c>
      <c r="G6474" s="360">
        <v>0.99260000000000004</v>
      </c>
      <c r="H6474" s="344">
        <v>816.76</v>
      </c>
      <c r="I6474" s="360">
        <v>0.9919</v>
      </c>
      <c r="J6474" s="344">
        <v>815.77</v>
      </c>
      <c r="K6474" s="360">
        <v>0.99309999999999998</v>
      </c>
      <c r="L6474" s="344">
        <v>816.83</v>
      </c>
      <c r="M6474" s="360">
        <v>0.99180000000000001</v>
      </c>
      <c r="N6474" s="344">
        <v>816.42</v>
      </c>
      <c r="O6474" s="360">
        <v>0.99229999999999996</v>
      </c>
      <c r="P6474" s="344">
        <v>1391.34</v>
      </c>
      <c r="Q6474" s="360">
        <v>0</v>
      </c>
      <c r="R6474" s="344">
        <v>817.05</v>
      </c>
    </row>
    <row r="6475" spans="1:18">
      <c r="A6475" s="296">
        <v>7107374</v>
      </c>
      <c r="B6475" s="343" t="s">
        <v>6513</v>
      </c>
      <c r="C6475" s="296" t="s">
        <v>26</v>
      </c>
      <c r="D6475" s="344">
        <v>17174.18</v>
      </c>
      <c r="E6475" s="360">
        <v>0.9929</v>
      </c>
      <c r="F6475" s="344">
        <v>1131.3</v>
      </c>
      <c r="G6475" s="360">
        <v>0.99309999999999998</v>
      </c>
      <c r="H6475" s="344">
        <v>1132.08</v>
      </c>
      <c r="I6475" s="360">
        <v>0.99239999999999995</v>
      </c>
      <c r="J6475" s="344">
        <v>1130.81</v>
      </c>
      <c r="K6475" s="360">
        <v>0.99360000000000004</v>
      </c>
      <c r="L6475" s="344">
        <v>1132.17</v>
      </c>
      <c r="M6475" s="360">
        <v>0.99239999999999995</v>
      </c>
      <c r="N6475" s="344">
        <v>1131.6400000000001</v>
      </c>
      <c r="O6475" s="360">
        <v>0.99280000000000002</v>
      </c>
      <c r="P6475" s="344">
        <v>1928.92</v>
      </c>
      <c r="Q6475" s="360">
        <v>0</v>
      </c>
      <c r="R6475" s="344">
        <v>1132.45</v>
      </c>
    </row>
    <row r="6476" spans="1:18">
      <c r="A6476" s="296">
        <v>7119708</v>
      </c>
      <c r="B6476" s="343" t="s">
        <v>6514</v>
      </c>
      <c r="C6476" s="296" t="s">
        <v>26</v>
      </c>
      <c r="D6476" s="344">
        <v>197136.71</v>
      </c>
      <c r="E6476" s="360">
        <v>0.99339999999999995</v>
      </c>
      <c r="F6476" s="344">
        <v>1493.01</v>
      </c>
      <c r="G6476" s="360">
        <v>0.99360000000000004</v>
      </c>
      <c r="H6476" s="344">
        <v>1493.96</v>
      </c>
      <c r="I6476" s="360">
        <v>0.99299999999999999</v>
      </c>
      <c r="J6476" s="344">
        <v>1492.39</v>
      </c>
      <c r="K6476" s="360">
        <v>0.99399999999999999</v>
      </c>
      <c r="L6476" s="344">
        <v>1494.07</v>
      </c>
      <c r="M6476" s="360">
        <v>0.9929</v>
      </c>
      <c r="N6476" s="344">
        <v>1493.42</v>
      </c>
      <c r="O6476" s="360">
        <v>0.99329999999999996</v>
      </c>
      <c r="P6476" s="344">
        <v>2546.06</v>
      </c>
      <c r="Q6476" s="360">
        <v>0</v>
      </c>
      <c r="R6476" s="344">
        <v>1494.42</v>
      </c>
    </row>
    <row r="6477" spans="1:18">
      <c r="A6477" s="296">
        <v>7119709</v>
      </c>
      <c r="B6477" s="343" t="s">
        <v>6515</v>
      </c>
      <c r="C6477" s="296" t="s">
        <v>26</v>
      </c>
      <c r="D6477" s="344">
        <v>306865.19</v>
      </c>
      <c r="E6477" s="360">
        <v>0.98819999999999997</v>
      </c>
      <c r="F6477" s="344">
        <v>446.78</v>
      </c>
      <c r="G6477" s="360">
        <v>0.98860000000000003</v>
      </c>
      <c r="H6477" s="344">
        <v>447.28</v>
      </c>
      <c r="I6477" s="360">
        <v>0.98750000000000004</v>
      </c>
      <c r="J6477" s="344">
        <v>446.44</v>
      </c>
      <c r="K6477" s="360">
        <v>0.98939999999999995</v>
      </c>
      <c r="L6477" s="344">
        <v>447.34</v>
      </c>
      <c r="M6477" s="360">
        <v>0.98740000000000006</v>
      </c>
      <c r="N6477" s="344">
        <v>447</v>
      </c>
      <c r="O6477" s="360">
        <v>0.98809999999999998</v>
      </c>
      <c r="P6477" s="344">
        <v>760.53</v>
      </c>
      <c r="Q6477" s="360">
        <v>0</v>
      </c>
      <c r="R6477" s="344">
        <v>447.53</v>
      </c>
    </row>
    <row r="6478" spans="1:18">
      <c r="A6478" s="296">
        <v>7119706</v>
      </c>
      <c r="B6478" s="343" t="s">
        <v>6516</v>
      </c>
      <c r="C6478" s="296" t="s">
        <v>26</v>
      </c>
      <c r="D6478" s="344">
        <v>53789.03</v>
      </c>
      <c r="E6478" s="360">
        <v>0.98080000000000001</v>
      </c>
      <c r="F6478" s="344">
        <v>450</v>
      </c>
      <c r="G6478" s="360">
        <v>0.98150000000000004</v>
      </c>
      <c r="H6478" s="344">
        <v>450.82</v>
      </c>
      <c r="I6478" s="360">
        <v>0.97970000000000002</v>
      </c>
      <c r="J6478" s="344">
        <v>449.45</v>
      </c>
      <c r="K6478" s="360">
        <v>0.98270000000000002</v>
      </c>
      <c r="L6478" s="344">
        <v>450.92</v>
      </c>
      <c r="M6478" s="360">
        <v>0.97950000000000004</v>
      </c>
      <c r="N6478" s="344">
        <v>450.36</v>
      </c>
      <c r="O6478" s="360">
        <v>0.98070000000000002</v>
      </c>
      <c r="P6478" s="344">
        <v>764.04</v>
      </c>
      <c r="Q6478" s="360">
        <v>0</v>
      </c>
      <c r="R6478" s="344">
        <v>451.21</v>
      </c>
    </row>
    <row r="6479" spans="1:18">
      <c r="A6479" s="296">
        <v>7119707</v>
      </c>
      <c r="B6479" s="343" t="s">
        <v>6517</v>
      </c>
      <c r="C6479" s="296" t="s">
        <v>26</v>
      </c>
      <c r="D6479" s="344">
        <v>128132.44</v>
      </c>
      <c r="E6479" s="360">
        <v>0.98089999999999999</v>
      </c>
      <c r="F6479" s="344">
        <v>449.96</v>
      </c>
      <c r="G6479" s="360">
        <v>0.98160000000000003</v>
      </c>
      <c r="H6479" s="344">
        <v>450.79</v>
      </c>
      <c r="I6479" s="360">
        <v>0.9798</v>
      </c>
      <c r="J6479" s="344">
        <v>449.43</v>
      </c>
      <c r="K6479" s="360">
        <v>0.98280000000000001</v>
      </c>
      <c r="L6479" s="344">
        <v>450.89</v>
      </c>
      <c r="M6479" s="360">
        <v>0.97960000000000003</v>
      </c>
      <c r="N6479" s="344">
        <v>450.33</v>
      </c>
      <c r="O6479" s="360">
        <v>0.98080000000000001</v>
      </c>
      <c r="P6479" s="344">
        <v>764.01</v>
      </c>
      <c r="Q6479" s="360">
        <v>0</v>
      </c>
      <c r="R6479" s="344">
        <v>451.18</v>
      </c>
    </row>
    <row r="6480" spans="1:18">
      <c r="A6480" s="296">
        <v>7119787</v>
      </c>
      <c r="B6480" s="343" t="s">
        <v>6518</v>
      </c>
      <c r="C6480" s="296" t="s">
        <v>1461</v>
      </c>
      <c r="D6480" s="344">
        <v>346.07</v>
      </c>
      <c r="E6480" s="360">
        <v>0.98199999999999998</v>
      </c>
      <c r="F6480" s="344">
        <v>449.48</v>
      </c>
      <c r="G6480" s="360">
        <v>0.98270000000000002</v>
      </c>
      <c r="H6480" s="344">
        <v>450.26</v>
      </c>
      <c r="I6480" s="360">
        <v>0.98099999999999998</v>
      </c>
      <c r="J6480" s="344">
        <v>448.98</v>
      </c>
      <c r="K6480" s="360">
        <v>0.98380000000000001</v>
      </c>
      <c r="L6480" s="344">
        <v>450.35</v>
      </c>
      <c r="M6480" s="360">
        <v>0.98080000000000001</v>
      </c>
      <c r="N6480" s="344">
        <v>449.82</v>
      </c>
      <c r="O6480" s="360">
        <v>0.9819</v>
      </c>
      <c r="P6480" s="344">
        <v>763.49</v>
      </c>
      <c r="Q6480" s="360">
        <v>0</v>
      </c>
      <c r="R6480" s="344">
        <v>450.63</v>
      </c>
    </row>
    <row r="6481" spans="1:18">
      <c r="A6481" s="296">
        <v>7119647</v>
      </c>
      <c r="B6481" s="343" t="s">
        <v>6519</v>
      </c>
      <c r="C6481" s="296" t="s">
        <v>26</v>
      </c>
      <c r="D6481" s="344">
        <v>2675.92</v>
      </c>
      <c r="E6481" s="360">
        <v>0.98770000000000002</v>
      </c>
      <c r="F6481" s="344">
        <v>446.95</v>
      </c>
      <c r="G6481" s="360">
        <v>0.98819999999999997</v>
      </c>
      <c r="H6481" s="344">
        <v>447.47</v>
      </c>
      <c r="I6481" s="360">
        <v>0.98709999999999998</v>
      </c>
      <c r="J6481" s="344">
        <v>446.61</v>
      </c>
      <c r="K6481" s="360">
        <v>0.98899999999999999</v>
      </c>
      <c r="L6481" s="344">
        <v>447.54</v>
      </c>
      <c r="M6481" s="360">
        <v>0.9869</v>
      </c>
      <c r="N6481" s="344">
        <v>447.19</v>
      </c>
      <c r="O6481" s="360">
        <v>0.98770000000000002</v>
      </c>
      <c r="P6481" s="344">
        <v>760.73</v>
      </c>
      <c r="Q6481" s="360">
        <v>0</v>
      </c>
      <c r="R6481" s="344">
        <v>447.73</v>
      </c>
    </row>
    <row r="6482" spans="1:18">
      <c r="A6482" s="296">
        <v>7119679</v>
      </c>
      <c r="B6482" s="343" t="s">
        <v>6520</v>
      </c>
      <c r="C6482" s="296" t="s">
        <v>4394</v>
      </c>
      <c r="D6482" s="344">
        <v>48.62</v>
      </c>
      <c r="E6482" s="360">
        <v>0.99390000000000001</v>
      </c>
      <c r="F6482" s="344">
        <v>515.85</v>
      </c>
      <c r="G6482" s="360">
        <v>0.99409999999999998</v>
      </c>
      <c r="H6482" s="344">
        <v>516.16</v>
      </c>
      <c r="I6482" s="360">
        <v>0.99350000000000005</v>
      </c>
      <c r="J6482" s="344">
        <v>515.66</v>
      </c>
      <c r="K6482" s="360">
        <v>0.99450000000000005</v>
      </c>
      <c r="L6482" s="344">
        <v>516.19000000000005</v>
      </c>
      <c r="M6482" s="360">
        <v>0.99350000000000005</v>
      </c>
      <c r="N6482" s="344">
        <v>515.98</v>
      </c>
      <c r="O6482" s="360">
        <v>0.99390000000000001</v>
      </c>
      <c r="P6482" s="344">
        <v>879.87</v>
      </c>
      <c r="Q6482" s="360">
        <v>0</v>
      </c>
      <c r="R6482" s="344">
        <v>516.30999999999995</v>
      </c>
    </row>
    <row r="6483" spans="1:18">
      <c r="A6483" s="296">
        <v>7119711</v>
      </c>
      <c r="B6483" s="343" t="s">
        <v>6521</v>
      </c>
      <c r="C6483" s="296" t="s">
        <v>26</v>
      </c>
      <c r="D6483" s="344">
        <v>857.83</v>
      </c>
      <c r="E6483" s="360">
        <v>0.98819999999999997</v>
      </c>
      <c r="F6483" s="344">
        <v>518.67999999999995</v>
      </c>
      <c r="G6483" s="360">
        <v>0.98870000000000002</v>
      </c>
      <c r="H6483" s="344">
        <v>519.27</v>
      </c>
      <c r="I6483" s="360">
        <v>0.98760000000000003</v>
      </c>
      <c r="J6483" s="344">
        <v>518.29999999999995</v>
      </c>
      <c r="K6483" s="360">
        <v>0.98939999999999995</v>
      </c>
      <c r="L6483" s="344">
        <v>519.34</v>
      </c>
      <c r="M6483" s="360">
        <v>0.98740000000000006</v>
      </c>
      <c r="N6483" s="344">
        <v>518.94000000000005</v>
      </c>
      <c r="O6483" s="360">
        <v>0.98819999999999997</v>
      </c>
      <c r="P6483" s="344">
        <v>882.94</v>
      </c>
      <c r="Q6483" s="360">
        <v>0</v>
      </c>
      <c r="R6483" s="344">
        <v>519.54999999999995</v>
      </c>
    </row>
    <row r="6484" spans="1:18">
      <c r="A6484" s="296">
        <v>7107379</v>
      </c>
      <c r="B6484" s="343" t="s">
        <v>6522</v>
      </c>
      <c r="C6484" s="296" t="s">
        <v>1461</v>
      </c>
      <c r="D6484" s="344">
        <v>50.8</v>
      </c>
      <c r="E6484" s="360">
        <v>0.98050000000000004</v>
      </c>
      <c r="F6484" s="344">
        <v>522.62</v>
      </c>
      <c r="G6484" s="360">
        <v>0.98119999999999996</v>
      </c>
      <c r="H6484" s="344">
        <v>523.59</v>
      </c>
      <c r="I6484" s="360">
        <v>0.97940000000000005</v>
      </c>
      <c r="J6484" s="344">
        <v>521.98</v>
      </c>
      <c r="K6484" s="360">
        <v>0.98240000000000005</v>
      </c>
      <c r="L6484" s="344">
        <v>523.72</v>
      </c>
      <c r="M6484" s="360">
        <v>0.97919999999999996</v>
      </c>
      <c r="N6484" s="344">
        <v>523.05999999999995</v>
      </c>
      <c r="O6484" s="360">
        <v>0.98040000000000005</v>
      </c>
      <c r="P6484" s="344">
        <v>887.24</v>
      </c>
      <c r="Q6484" s="360">
        <v>0</v>
      </c>
      <c r="R6484" s="344">
        <v>524.05999999999995</v>
      </c>
    </row>
    <row r="6485" spans="1:18">
      <c r="A6485" s="296">
        <v>7107381</v>
      </c>
      <c r="B6485" s="343" t="s">
        <v>6523</v>
      </c>
      <c r="C6485" s="296" t="s">
        <v>1461</v>
      </c>
      <c r="D6485" s="344">
        <v>52.47</v>
      </c>
      <c r="E6485" s="360">
        <v>0.97199999999999998</v>
      </c>
      <c r="F6485" s="344">
        <v>527.01</v>
      </c>
      <c r="G6485" s="360">
        <v>0.97309999999999997</v>
      </c>
      <c r="H6485" s="344">
        <v>528.41999999999996</v>
      </c>
      <c r="I6485" s="360">
        <v>0.97050000000000003</v>
      </c>
      <c r="J6485" s="344">
        <v>526.09</v>
      </c>
      <c r="K6485" s="360">
        <v>0.9748</v>
      </c>
      <c r="L6485" s="344">
        <v>528.59</v>
      </c>
      <c r="M6485" s="360">
        <v>0.97009999999999996</v>
      </c>
      <c r="N6485" s="344">
        <v>527.64</v>
      </c>
      <c r="O6485" s="360">
        <v>0.97189999999999999</v>
      </c>
      <c r="P6485" s="344">
        <v>892.04</v>
      </c>
      <c r="Q6485" s="360">
        <v>0</v>
      </c>
      <c r="R6485" s="344">
        <v>529.1</v>
      </c>
    </row>
    <row r="6486" spans="1:18">
      <c r="A6486" s="296">
        <v>7107380</v>
      </c>
      <c r="B6486" s="343" t="s">
        <v>6524</v>
      </c>
      <c r="C6486" s="296" t="s">
        <v>1461</v>
      </c>
      <c r="D6486" s="344">
        <v>57.16</v>
      </c>
      <c r="E6486" s="360">
        <v>0.97940000000000005</v>
      </c>
      <c r="F6486" s="344">
        <v>523.19000000000005</v>
      </c>
      <c r="G6486" s="360">
        <v>0.98019999999999996</v>
      </c>
      <c r="H6486" s="344">
        <v>524.23</v>
      </c>
      <c r="I6486" s="360">
        <v>0.97819999999999996</v>
      </c>
      <c r="J6486" s="344">
        <v>522.52</v>
      </c>
      <c r="K6486" s="360">
        <v>0.98140000000000005</v>
      </c>
      <c r="L6486" s="344">
        <v>524.36</v>
      </c>
      <c r="M6486" s="360">
        <v>0.97799999999999998</v>
      </c>
      <c r="N6486" s="344">
        <v>523.65</v>
      </c>
      <c r="O6486" s="360">
        <v>0.97929999999999995</v>
      </c>
      <c r="P6486" s="344">
        <v>887.88</v>
      </c>
      <c r="Q6486" s="360">
        <v>0</v>
      </c>
      <c r="R6486" s="344">
        <v>524.73</v>
      </c>
    </row>
    <row r="6487" spans="1:18">
      <c r="A6487" s="296">
        <v>7107382</v>
      </c>
      <c r="B6487" s="343" t="s">
        <v>6525</v>
      </c>
      <c r="C6487" s="296" t="s">
        <v>1461</v>
      </c>
      <c r="D6487" s="344">
        <v>135.54</v>
      </c>
      <c r="E6487" s="360">
        <v>0.98409999999999997</v>
      </c>
      <c r="F6487" s="344">
        <v>520.78</v>
      </c>
      <c r="G6487" s="360">
        <v>0.98470000000000002</v>
      </c>
      <c r="H6487" s="344">
        <v>521.58000000000004</v>
      </c>
      <c r="I6487" s="360">
        <v>0.98319999999999996</v>
      </c>
      <c r="J6487" s="344">
        <v>520.26</v>
      </c>
      <c r="K6487" s="360">
        <v>0.98570000000000002</v>
      </c>
      <c r="L6487" s="344">
        <v>521.67999999999995</v>
      </c>
      <c r="M6487" s="360">
        <v>0.98299999999999998</v>
      </c>
      <c r="N6487" s="344">
        <v>521.14</v>
      </c>
      <c r="O6487" s="360">
        <v>0.98399999999999999</v>
      </c>
      <c r="P6487" s="344">
        <v>885.25</v>
      </c>
      <c r="Q6487" s="360">
        <v>0</v>
      </c>
      <c r="R6487" s="344">
        <v>521.96</v>
      </c>
    </row>
    <row r="6488" spans="1:18">
      <c r="A6488" s="296">
        <v>7119713</v>
      </c>
      <c r="B6488" s="343" t="s">
        <v>6526</v>
      </c>
      <c r="C6488" s="296" t="s">
        <v>26</v>
      </c>
      <c r="D6488" s="344">
        <v>320483.01</v>
      </c>
      <c r="E6488" s="360">
        <v>0.99280000000000002</v>
      </c>
      <c r="F6488" s="344">
        <v>567.53</v>
      </c>
      <c r="G6488" s="360">
        <v>0.99309999999999998</v>
      </c>
      <c r="H6488" s="344">
        <v>567.91999999999996</v>
      </c>
      <c r="I6488" s="360">
        <v>0.99239999999999995</v>
      </c>
      <c r="J6488" s="344">
        <v>567.28</v>
      </c>
      <c r="K6488" s="360">
        <v>0.99350000000000005</v>
      </c>
      <c r="L6488" s="344">
        <v>567.97</v>
      </c>
      <c r="M6488" s="360">
        <v>0.99229999999999996</v>
      </c>
      <c r="N6488" s="344">
        <v>567.69000000000005</v>
      </c>
      <c r="O6488" s="360">
        <v>0.99280000000000002</v>
      </c>
      <c r="P6488" s="344">
        <v>967.63</v>
      </c>
      <c r="Q6488" s="360">
        <v>0</v>
      </c>
      <c r="R6488" s="344">
        <v>568.11</v>
      </c>
    </row>
    <row r="6489" spans="1:18">
      <c r="A6489" s="296">
        <v>7119646</v>
      </c>
      <c r="B6489" s="343" t="s">
        <v>6527</v>
      </c>
      <c r="C6489" s="296" t="s">
        <v>4394</v>
      </c>
      <c r="D6489" s="344">
        <v>1181.6500000000001</v>
      </c>
      <c r="E6489" s="360">
        <v>0.98809999999999998</v>
      </c>
      <c r="F6489" s="344">
        <v>570.15</v>
      </c>
      <c r="G6489" s="360">
        <v>0.98850000000000005</v>
      </c>
      <c r="H6489" s="344">
        <v>570.79999999999995</v>
      </c>
      <c r="I6489" s="360">
        <v>0.98740000000000006</v>
      </c>
      <c r="J6489" s="344">
        <v>569.72</v>
      </c>
      <c r="K6489" s="360">
        <v>0.98929999999999996</v>
      </c>
      <c r="L6489" s="344">
        <v>570.87</v>
      </c>
      <c r="M6489" s="360">
        <v>0.98729999999999996</v>
      </c>
      <c r="N6489" s="344">
        <v>570.42999999999995</v>
      </c>
      <c r="O6489" s="360">
        <v>0.98799999999999999</v>
      </c>
      <c r="P6489" s="344">
        <v>970.48</v>
      </c>
      <c r="Q6489" s="360">
        <v>0</v>
      </c>
      <c r="R6489" s="344">
        <v>571.11</v>
      </c>
    </row>
    <row r="6490" spans="1:18">
      <c r="A6490" s="296">
        <v>7107384</v>
      </c>
      <c r="B6490" s="343" t="s">
        <v>6528</v>
      </c>
      <c r="C6490" s="296" t="s">
        <v>1461</v>
      </c>
      <c r="D6490" s="344">
        <v>90.7</v>
      </c>
      <c r="E6490" s="360">
        <v>0.98</v>
      </c>
      <c r="F6490" s="344">
        <v>574.69000000000005</v>
      </c>
      <c r="G6490" s="360">
        <v>0.98070000000000002</v>
      </c>
      <c r="H6490" s="344">
        <v>575.79999999999995</v>
      </c>
      <c r="I6490" s="360">
        <v>0.9788</v>
      </c>
      <c r="J6490" s="344">
        <v>573.97</v>
      </c>
      <c r="K6490" s="360">
        <v>0.9819</v>
      </c>
      <c r="L6490" s="344">
        <v>575.92999999999995</v>
      </c>
      <c r="M6490" s="360">
        <v>0.97860000000000003</v>
      </c>
      <c r="N6490" s="344">
        <v>575.20000000000005</v>
      </c>
      <c r="O6490" s="360">
        <v>0.9798</v>
      </c>
      <c r="P6490" s="344">
        <v>975.43</v>
      </c>
      <c r="Q6490" s="360">
        <v>0</v>
      </c>
      <c r="R6490" s="344">
        <v>576.33000000000004</v>
      </c>
    </row>
    <row r="6491" spans="1:18">
      <c r="A6491" s="296">
        <v>7107378</v>
      </c>
      <c r="B6491" s="343" t="s">
        <v>6529</v>
      </c>
      <c r="C6491" s="296" t="s">
        <v>1461</v>
      </c>
      <c r="D6491" s="344">
        <v>160.22999999999999</v>
      </c>
      <c r="E6491" s="360">
        <v>0.96560000000000001</v>
      </c>
      <c r="F6491" s="344">
        <v>582.38</v>
      </c>
      <c r="G6491" s="360">
        <v>0.96689999999999998</v>
      </c>
      <c r="H6491" s="344">
        <v>584.30999999999995</v>
      </c>
      <c r="I6491" s="360">
        <v>0.9637</v>
      </c>
      <c r="J6491" s="344">
        <v>581.16</v>
      </c>
      <c r="K6491" s="360">
        <v>0.96899999999999997</v>
      </c>
      <c r="L6491" s="344">
        <v>584.54999999999995</v>
      </c>
      <c r="M6491" s="360">
        <v>0.96330000000000005</v>
      </c>
      <c r="N6491" s="344">
        <v>583.23</v>
      </c>
      <c r="O6491" s="360">
        <v>0.96550000000000002</v>
      </c>
      <c r="P6491" s="344">
        <v>983.56</v>
      </c>
      <c r="Q6491" s="360">
        <v>0</v>
      </c>
      <c r="R6491" s="344">
        <v>585.24</v>
      </c>
    </row>
    <row r="6494" spans="1:18" ht="22.5">
      <c r="A6494" s="434" t="s">
        <v>12982</v>
      </c>
      <c r="B6494" s="434" t="s">
        <v>12983</v>
      </c>
      <c r="C6494" s="434" t="s">
        <v>32684</v>
      </c>
      <c r="D6494" s="434" t="s">
        <v>32685</v>
      </c>
    </row>
    <row r="6495" spans="1:18">
      <c r="A6495" s="435" t="s">
        <v>32686</v>
      </c>
      <c r="B6495" s="436" t="s">
        <v>32687</v>
      </c>
      <c r="C6495" s="437" t="s">
        <v>3221</v>
      </c>
      <c r="D6495" s="438">
        <v>24.5075</v>
      </c>
    </row>
    <row r="6496" spans="1:18">
      <c r="A6496" s="435" t="s">
        <v>32688</v>
      </c>
      <c r="B6496" s="436" t="s">
        <v>32689</v>
      </c>
      <c r="C6496" s="437" t="s">
        <v>3221</v>
      </c>
      <c r="D6496" s="438">
        <v>28.650400000000001</v>
      </c>
    </row>
    <row r="6497" spans="1:4">
      <c r="A6497" s="435" t="s">
        <v>32690</v>
      </c>
      <c r="B6497" s="436" t="s">
        <v>11527</v>
      </c>
      <c r="C6497" s="437" t="s">
        <v>6485</v>
      </c>
      <c r="D6497" s="438">
        <v>7008.7555000000002</v>
      </c>
    </row>
    <row r="6498" spans="1:4">
      <c r="A6498" s="435" t="s">
        <v>32691</v>
      </c>
      <c r="B6498" s="436" t="s">
        <v>32692</v>
      </c>
      <c r="C6498" s="437" t="s">
        <v>6485</v>
      </c>
      <c r="D6498" s="438">
        <v>4559.9802</v>
      </c>
    </row>
    <row r="6499" spans="1:4">
      <c r="A6499" s="435" t="s">
        <v>32693</v>
      </c>
      <c r="B6499" s="436" t="s">
        <v>32694</v>
      </c>
      <c r="C6499" s="437" t="s">
        <v>3221</v>
      </c>
      <c r="D6499" s="438">
        <v>35.840499999999999</v>
      </c>
    </row>
    <row r="6500" spans="1:4">
      <c r="A6500" s="435" t="s">
        <v>32695</v>
      </c>
      <c r="B6500" s="436" t="s">
        <v>32696</v>
      </c>
      <c r="C6500" s="437" t="s">
        <v>6485</v>
      </c>
      <c r="D6500" s="438">
        <v>4704.3140999999996</v>
      </c>
    </row>
    <row r="6501" spans="1:4">
      <c r="A6501" s="435" t="s">
        <v>32697</v>
      </c>
      <c r="B6501" s="436" t="s">
        <v>32698</v>
      </c>
      <c r="C6501" s="437" t="s">
        <v>3221</v>
      </c>
      <c r="D6501" s="438">
        <v>36.392299999999999</v>
      </c>
    </row>
    <row r="6502" spans="1:4">
      <c r="A6502" s="435" t="s">
        <v>32699</v>
      </c>
      <c r="B6502" s="436" t="s">
        <v>32700</v>
      </c>
      <c r="C6502" s="437" t="s">
        <v>3221</v>
      </c>
      <c r="D6502" s="438">
        <v>29.1129</v>
      </c>
    </row>
    <row r="6503" spans="1:4">
      <c r="A6503" s="435" t="s">
        <v>32701</v>
      </c>
      <c r="B6503" s="436" t="s">
        <v>32702</v>
      </c>
      <c r="C6503" s="437" t="s">
        <v>6485</v>
      </c>
      <c r="D6503" s="438">
        <v>9496.7821000000004</v>
      </c>
    </row>
    <row r="6504" spans="1:4">
      <c r="A6504" s="435" t="s">
        <v>32703</v>
      </c>
      <c r="B6504" s="436" t="s">
        <v>32704</v>
      </c>
      <c r="C6504" s="437" t="s">
        <v>3221</v>
      </c>
      <c r="D6504" s="438">
        <v>34.103099999999998</v>
      </c>
    </row>
    <row r="6505" spans="1:4">
      <c r="A6505" s="435" t="s">
        <v>32705</v>
      </c>
      <c r="B6505" s="436" t="s">
        <v>32706</v>
      </c>
      <c r="C6505" s="437" t="s">
        <v>6485</v>
      </c>
      <c r="D6505" s="438">
        <v>8955.19</v>
      </c>
    </row>
    <row r="6506" spans="1:4">
      <c r="A6506" s="435" t="s">
        <v>32707</v>
      </c>
      <c r="B6506" s="436" t="s">
        <v>32708</v>
      </c>
      <c r="C6506" s="437" t="s">
        <v>6485</v>
      </c>
      <c r="D6506" s="438">
        <v>26519.392599999999</v>
      </c>
    </row>
    <row r="6507" spans="1:4">
      <c r="A6507" s="435" t="s">
        <v>32709</v>
      </c>
      <c r="B6507" s="436" t="s">
        <v>32710</v>
      </c>
      <c r="C6507" s="437" t="s">
        <v>6485</v>
      </c>
      <c r="D6507" s="438">
        <v>4222.9111999999996</v>
      </c>
    </row>
    <row r="6508" spans="1:4">
      <c r="A6508" s="435" t="s">
        <v>32711</v>
      </c>
      <c r="B6508" s="436" t="s">
        <v>32712</v>
      </c>
      <c r="C6508" s="437" t="s">
        <v>3221</v>
      </c>
      <c r="D6508" s="438">
        <v>28.8796</v>
      </c>
    </row>
    <row r="6509" spans="1:4">
      <c r="A6509" s="435" t="s">
        <v>32713</v>
      </c>
      <c r="B6509" s="436" t="s">
        <v>32714</v>
      </c>
      <c r="C6509" s="437" t="s">
        <v>6485</v>
      </c>
      <c r="D6509" s="438">
        <v>26519.392599999999</v>
      </c>
    </row>
    <row r="6510" spans="1:4">
      <c r="A6510" s="435" t="s">
        <v>32715</v>
      </c>
      <c r="B6510" s="436" t="s">
        <v>32716</v>
      </c>
      <c r="C6510" s="437" t="s">
        <v>3221</v>
      </c>
      <c r="D6510" s="438">
        <v>28.820699999999999</v>
      </c>
    </row>
    <row r="6511" spans="1:4">
      <c r="A6511" s="435" t="s">
        <v>32717</v>
      </c>
      <c r="B6511" s="436" t="s">
        <v>32718</v>
      </c>
      <c r="C6511" s="437" t="s">
        <v>3221</v>
      </c>
      <c r="D6511" s="438">
        <v>35.831200000000003</v>
      </c>
    </row>
    <row r="6512" spans="1:4">
      <c r="A6512" s="435" t="s">
        <v>32719</v>
      </c>
      <c r="B6512" s="436" t="s">
        <v>32720</v>
      </c>
      <c r="C6512" s="437" t="s">
        <v>3221</v>
      </c>
      <c r="D6512" s="438">
        <v>35.777799999999999</v>
      </c>
    </row>
    <row r="6513" spans="1:4">
      <c r="A6513" s="435" t="s">
        <v>32721</v>
      </c>
      <c r="B6513" s="436" t="s">
        <v>32722</v>
      </c>
      <c r="C6513" s="437" t="s">
        <v>3221</v>
      </c>
      <c r="D6513" s="438">
        <v>21.944800000000001</v>
      </c>
    </row>
    <row r="6514" spans="1:4">
      <c r="A6514" s="435" t="s">
        <v>32723</v>
      </c>
      <c r="B6514" s="436" t="s">
        <v>32724</v>
      </c>
      <c r="C6514" s="437" t="s">
        <v>3221</v>
      </c>
      <c r="D6514" s="438">
        <v>45.626800000000003</v>
      </c>
    </row>
    <row r="6515" spans="1:4">
      <c r="A6515" s="435" t="s">
        <v>32725</v>
      </c>
      <c r="B6515" s="436" t="s">
        <v>32726</v>
      </c>
      <c r="C6515" s="437" t="s">
        <v>6485</v>
      </c>
      <c r="D6515" s="438">
        <v>26682.913400000001</v>
      </c>
    </row>
    <row r="6516" spans="1:4">
      <c r="A6516" s="435" t="s">
        <v>32727</v>
      </c>
      <c r="B6516" s="436" t="s">
        <v>11529</v>
      </c>
      <c r="C6516" s="437" t="s">
        <v>6485</v>
      </c>
      <c r="D6516" s="438">
        <v>4879.1166000000003</v>
      </c>
    </row>
    <row r="6517" spans="1:4">
      <c r="A6517" s="435" t="s">
        <v>32728</v>
      </c>
      <c r="B6517" s="436" t="s">
        <v>32729</v>
      </c>
      <c r="C6517" s="437" t="s">
        <v>3221</v>
      </c>
      <c r="D6517" s="438">
        <v>38.898400000000002</v>
      </c>
    </row>
    <row r="6518" spans="1:4">
      <c r="A6518" s="435" t="s">
        <v>32730</v>
      </c>
      <c r="B6518" s="436" t="s">
        <v>32731</v>
      </c>
      <c r="C6518" s="437" t="s">
        <v>6485</v>
      </c>
      <c r="D6518" s="438">
        <v>6574.2366000000002</v>
      </c>
    </row>
    <row r="6519" spans="1:4">
      <c r="A6519" s="435" t="s">
        <v>32732</v>
      </c>
      <c r="B6519" s="436" t="s">
        <v>32733</v>
      </c>
      <c r="C6519" s="437" t="s">
        <v>6485</v>
      </c>
      <c r="D6519" s="438">
        <v>12409.2716</v>
      </c>
    </row>
    <row r="6520" spans="1:4">
      <c r="A6520" s="435" t="s">
        <v>32734</v>
      </c>
      <c r="B6520" s="436" t="s">
        <v>32735</v>
      </c>
      <c r="C6520" s="437" t="s">
        <v>6485</v>
      </c>
      <c r="D6520" s="438">
        <v>12376.4447</v>
      </c>
    </row>
    <row r="6521" spans="1:4">
      <c r="A6521" s="435" t="s">
        <v>32736</v>
      </c>
      <c r="B6521" s="436" t="s">
        <v>32737</v>
      </c>
      <c r="C6521" s="437" t="s">
        <v>6485</v>
      </c>
      <c r="D6521" s="438">
        <v>5338.1755000000003</v>
      </c>
    </row>
    <row r="6522" spans="1:4">
      <c r="A6522" s="435" t="s">
        <v>32738</v>
      </c>
      <c r="B6522" s="436" t="s">
        <v>32739</v>
      </c>
      <c r="C6522" s="437" t="s">
        <v>3221</v>
      </c>
      <c r="D6522" s="438">
        <v>26.453299999999999</v>
      </c>
    </row>
    <row r="6523" spans="1:4">
      <c r="A6523" s="435" t="s">
        <v>32740</v>
      </c>
      <c r="B6523" s="436" t="s">
        <v>32741</v>
      </c>
      <c r="C6523" s="437" t="s">
        <v>3221</v>
      </c>
      <c r="D6523" s="438">
        <v>34.3399</v>
      </c>
    </row>
    <row r="6524" spans="1:4">
      <c r="A6524" s="435" t="s">
        <v>32742</v>
      </c>
      <c r="B6524" s="436" t="s">
        <v>32743</v>
      </c>
      <c r="C6524" s="437" t="s">
        <v>3221</v>
      </c>
      <c r="D6524" s="438">
        <v>44.904499999999999</v>
      </c>
    </row>
    <row r="6525" spans="1:4">
      <c r="A6525" s="435" t="s">
        <v>32744</v>
      </c>
      <c r="B6525" s="436" t="s">
        <v>32745</v>
      </c>
      <c r="C6525" s="437" t="s">
        <v>3221</v>
      </c>
      <c r="D6525" s="438">
        <v>24.486999999999998</v>
      </c>
    </row>
    <row r="6526" spans="1:4">
      <c r="A6526" s="435" t="s">
        <v>32746</v>
      </c>
      <c r="B6526" s="436" t="s">
        <v>32747</v>
      </c>
      <c r="C6526" s="437" t="s">
        <v>6485</v>
      </c>
      <c r="D6526" s="438">
        <v>10712.673699999999</v>
      </c>
    </row>
    <row r="6527" spans="1:4">
      <c r="A6527" s="435" t="s">
        <v>32748</v>
      </c>
      <c r="B6527" s="436" t="s">
        <v>32749</v>
      </c>
      <c r="C6527" s="437" t="s">
        <v>6485</v>
      </c>
      <c r="D6527" s="438">
        <v>5793.8090000000002</v>
      </c>
    </row>
    <row r="6528" spans="1:4">
      <c r="A6528" s="435" t="s">
        <v>32750</v>
      </c>
      <c r="B6528" s="436" t="s">
        <v>32751</v>
      </c>
      <c r="C6528" s="437" t="s">
        <v>6485</v>
      </c>
      <c r="D6528" s="438">
        <v>5305.4857000000002</v>
      </c>
    </row>
    <row r="6529" spans="1:4">
      <c r="A6529" s="435" t="s">
        <v>32752</v>
      </c>
      <c r="B6529" s="436" t="s">
        <v>32753</v>
      </c>
      <c r="C6529" s="437" t="s">
        <v>6485</v>
      </c>
      <c r="D6529" s="438">
        <v>18909.675999999999</v>
      </c>
    </row>
    <row r="6530" spans="1:4">
      <c r="A6530" s="435" t="s">
        <v>32754</v>
      </c>
      <c r="B6530" s="436" t="s">
        <v>32755</v>
      </c>
      <c r="C6530" s="437" t="s">
        <v>3221</v>
      </c>
      <c r="D6530" s="438">
        <v>41.064799999999998</v>
      </c>
    </row>
    <row r="6531" spans="1:4">
      <c r="A6531" s="435" t="s">
        <v>32756</v>
      </c>
      <c r="B6531" s="436" t="s">
        <v>32757</v>
      </c>
      <c r="C6531" s="437" t="s">
        <v>3221</v>
      </c>
      <c r="D6531" s="438">
        <v>24.370200000000001</v>
      </c>
    </row>
    <row r="6532" spans="1:4">
      <c r="A6532" s="435" t="s">
        <v>32758</v>
      </c>
      <c r="B6532" s="436" t="s">
        <v>32759</v>
      </c>
      <c r="C6532" s="437" t="s">
        <v>6485</v>
      </c>
      <c r="D6532" s="438">
        <v>5271.4</v>
      </c>
    </row>
    <row r="6533" spans="1:4">
      <c r="A6533" s="435" t="s">
        <v>32760</v>
      </c>
      <c r="B6533" s="436" t="s">
        <v>32761</v>
      </c>
      <c r="C6533" s="437" t="s">
        <v>6485</v>
      </c>
      <c r="D6533" s="438">
        <v>5392.5519000000004</v>
      </c>
    </row>
    <row r="6534" spans="1:4">
      <c r="A6534" s="435" t="s">
        <v>32762</v>
      </c>
      <c r="B6534" s="436" t="s">
        <v>32763</v>
      </c>
      <c r="C6534" s="437" t="s">
        <v>3221</v>
      </c>
      <c r="D6534" s="438">
        <v>29.1508</v>
      </c>
    </row>
    <row r="6535" spans="1:4">
      <c r="A6535" s="435" t="s">
        <v>32764</v>
      </c>
      <c r="B6535" s="436" t="s">
        <v>32765</v>
      </c>
      <c r="C6535" s="437" t="s">
        <v>6485</v>
      </c>
      <c r="D6535" s="438">
        <v>5362.8194000000003</v>
      </c>
    </row>
    <row r="6536" spans="1:4">
      <c r="A6536" s="435" t="s">
        <v>32766</v>
      </c>
      <c r="B6536" s="436" t="s">
        <v>32767</v>
      </c>
      <c r="C6536" s="437" t="s">
        <v>6485</v>
      </c>
      <c r="D6536" s="438">
        <v>6574.2366000000002</v>
      </c>
    </row>
    <row r="6537" spans="1:4">
      <c r="A6537" s="435" t="s">
        <v>32768</v>
      </c>
      <c r="B6537" s="436" t="s">
        <v>32769</v>
      </c>
      <c r="C6537" s="437" t="s">
        <v>3221</v>
      </c>
      <c r="D6537" s="438">
        <v>21.968399999999999</v>
      </c>
    </row>
    <row r="6538" spans="1:4">
      <c r="A6538" s="435" t="s">
        <v>32770</v>
      </c>
      <c r="B6538" s="436" t="s">
        <v>32771</v>
      </c>
      <c r="C6538" s="437" t="s">
        <v>3221</v>
      </c>
      <c r="D6538" s="438">
        <v>24.416399999999999</v>
      </c>
    </row>
    <row r="6539" spans="1:4">
      <c r="A6539" s="435" t="s">
        <v>32772</v>
      </c>
      <c r="B6539" s="436" t="s">
        <v>32773</v>
      </c>
      <c r="C6539" s="437" t="s">
        <v>6485</v>
      </c>
      <c r="D6539" s="438">
        <v>24754.654500000001</v>
      </c>
    </row>
    <row r="6540" spans="1:4">
      <c r="A6540" s="435" t="s">
        <v>32774</v>
      </c>
      <c r="B6540" s="436" t="s">
        <v>32775</v>
      </c>
      <c r="C6540" s="437" t="s">
        <v>3221</v>
      </c>
      <c r="D6540" s="438">
        <v>29.343399999999999</v>
      </c>
    </row>
    <row r="6541" spans="1:4">
      <c r="A6541" s="435" t="s">
        <v>32776</v>
      </c>
      <c r="B6541" s="436" t="s">
        <v>32777</v>
      </c>
      <c r="C6541" s="437" t="s">
        <v>6485</v>
      </c>
      <c r="D6541" s="438">
        <v>8590.9979000000003</v>
      </c>
    </row>
    <row r="6542" spans="1:4">
      <c r="A6542" s="435" t="s">
        <v>32778</v>
      </c>
      <c r="B6542" s="436" t="s">
        <v>32779</v>
      </c>
      <c r="C6542" s="437" t="s">
        <v>6485</v>
      </c>
      <c r="D6542" s="438">
        <v>8955.19</v>
      </c>
    </row>
    <row r="6543" spans="1:4">
      <c r="A6543" s="435" t="s">
        <v>32780</v>
      </c>
      <c r="B6543" s="436" t="s">
        <v>32781</v>
      </c>
      <c r="C6543" s="437" t="s">
        <v>3221</v>
      </c>
      <c r="D6543" s="438">
        <v>29.077500000000001</v>
      </c>
    </row>
    <row r="6544" spans="1:4">
      <c r="A6544" s="435" t="s">
        <v>32782</v>
      </c>
      <c r="B6544" s="436" t="s">
        <v>32783</v>
      </c>
      <c r="C6544" s="437" t="s">
        <v>3221</v>
      </c>
      <c r="D6544" s="438">
        <v>34.599800000000002</v>
      </c>
    </row>
    <row r="6545" spans="1:4">
      <c r="A6545" s="435" t="s">
        <v>32784</v>
      </c>
      <c r="B6545" s="436" t="s">
        <v>11530</v>
      </c>
      <c r="C6545" s="437" t="s">
        <v>6485</v>
      </c>
      <c r="D6545" s="438">
        <v>7014.9678000000004</v>
      </c>
    </row>
    <row r="6546" spans="1:4">
      <c r="A6546" s="435" t="s">
        <v>32785</v>
      </c>
      <c r="B6546" s="436" t="s">
        <v>32786</v>
      </c>
      <c r="C6546" s="437" t="s">
        <v>6485</v>
      </c>
      <c r="D6546" s="438">
        <v>8087.8041999999996</v>
      </c>
    </row>
    <row r="6547" spans="1:4">
      <c r="A6547" s="435" t="s">
        <v>32787</v>
      </c>
      <c r="B6547" s="436" t="s">
        <v>32788</v>
      </c>
      <c r="C6547" s="437" t="s">
        <v>6485</v>
      </c>
      <c r="D6547" s="438">
        <v>6733.8770999999997</v>
      </c>
    </row>
    <row r="6548" spans="1:4">
      <c r="A6548" s="435" t="s">
        <v>32789</v>
      </c>
      <c r="B6548" s="436" t="s">
        <v>32790</v>
      </c>
      <c r="C6548" s="437" t="s">
        <v>6485</v>
      </c>
      <c r="D6548" s="438">
        <v>7681.1977999999999</v>
      </c>
    </row>
    <row r="6549" spans="1:4">
      <c r="A6549" s="435" t="s">
        <v>32791</v>
      </c>
      <c r="B6549" s="436" t="s">
        <v>32792</v>
      </c>
      <c r="C6549" s="437" t="s">
        <v>3221</v>
      </c>
      <c r="D6549" s="438">
        <v>46.459000000000003</v>
      </c>
    </row>
    <row r="6550" spans="1:4">
      <c r="A6550" s="435" t="s">
        <v>32793</v>
      </c>
      <c r="B6550" s="436" t="s">
        <v>32794</v>
      </c>
      <c r="C6550" s="437" t="s">
        <v>6485</v>
      </c>
      <c r="D6550" s="438">
        <v>9496.8438000000006</v>
      </c>
    </row>
    <row r="6551" spans="1:4">
      <c r="A6551" s="435" t="s">
        <v>32795</v>
      </c>
      <c r="B6551" s="436" t="s">
        <v>32796</v>
      </c>
      <c r="C6551" s="437" t="s">
        <v>6485</v>
      </c>
      <c r="D6551" s="438">
        <v>8955.19</v>
      </c>
    </row>
    <row r="6552" spans="1:4">
      <c r="A6552" s="435" t="s">
        <v>32797</v>
      </c>
      <c r="B6552" s="436" t="s">
        <v>32798</v>
      </c>
      <c r="C6552" s="437" t="s">
        <v>3221</v>
      </c>
      <c r="D6552" s="438">
        <v>24.875499999999999</v>
      </c>
    </row>
    <row r="6553" spans="1:4">
      <c r="A6553" s="435" t="s">
        <v>32799</v>
      </c>
      <c r="B6553" s="436" t="s">
        <v>32800</v>
      </c>
      <c r="C6553" s="437" t="s">
        <v>6485</v>
      </c>
      <c r="D6553" s="438">
        <v>8999.5277999999998</v>
      </c>
    </row>
    <row r="6554" spans="1:4">
      <c r="A6554" s="435" t="s">
        <v>32801</v>
      </c>
      <c r="B6554" s="436" t="s">
        <v>32802</v>
      </c>
      <c r="C6554" s="437" t="s">
        <v>3221</v>
      </c>
      <c r="D6554" s="438">
        <v>36.001199999999997</v>
      </c>
    </row>
    <row r="6555" spans="1:4">
      <c r="A6555" s="435" t="s">
        <v>32803</v>
      </c>
      <c r="B6555" s="436" t="s">
        <v>32804</v>
      </c>
      <c r="C6555" s="437" t="s">
        <v>6485</v>
      </c>
      <c r="D6555" s="438">
        <v>8955.19</v>
      </c>
    </row>
    <row r="6556" spans="1:4">
      <c r="A6556" s="435" t="s">
        <v>32805</v>
      </c>
      <c r="B6556" s="436" t="s">
        <v>32806</v>
      </c>
      <c r="C6556" s="437" t="s">
        <v>6485</v>
      </c>
      <c r="D6556" s="438">
        <v>5333.9395999999997</v>
      </c>
    </row>
    <row r="6557" spans="1:4">
      <c r="A6557" s="435" t="s">
        <v>32807</v>
      </c>
      <c r="B6557" s="436" t="s">
        <v>32808</v>
      </c>
      <c r="C6557" s="437" t="s">
        <v>6485</v>
      </c>
      <c r="D6557" s="438">
        <v>7897.1868000000004</v>
      </c>
    </row>
    <row r="6558" spans="1:4">
      <c r="A6558" s="435" t="s">
        <v>32809</v>
      </c>
      <c r="B6558" s="436" t="s">
        <v>32810</v>
      </c>
      <c r="C6558" s="437" t="s">
        <v>6485</v>
      </c>
      <c r="D6558" s="438">
        <v>9295.0053000000007</v>
      </c>
    </row>
    <row r="6559" spans="1:4">
      <c r="A6559" s="435" t="s">
        <v>32811</v>
      </c>
      <c r="B6559" s="436" t="s">
        <v>32812</v>
      </c>
      <c r="C6559" s="437" t="s">
        <v>6485</v>
      </c>
      <c r="D6559" s="438">
        <v>8955.19</v>
      </c>
    </row>
    <row r="6560" spans="1:4">
      <c r="A6560" s="435" t="s">
        <v>32813</v>
      </c>
      <c r="B6560" s="436" t="s">
        <v>32814</v>
      </c>
      <c r="C6560" s="437" t="s">
        <v>6485</v>
      </c>
      <c r="D6560" s="438">
        <v>5439.0007999999998</v>
      </c>
    </row>
    <row r="6561" spans="1:4">
      <c r="A6561" s="435" t="s">
        <v>32815</v>
      </c>
      <c r="B6561" s="436" t="s">
        <v>32816</v>
      </c>
      <c r="C6561" s="437" t="s">
        <v>6485</v>
      </c>
      <c r="D6561" s="438">
        <v>20406.574799999999</v>
      </c>
    </row>
    <row r="6562" spans="1:4">
      <c r="A6562" s="435" t="s">
        <v>32817</v>
      </c>
      <c r="B6562" s="436" t="s">
        <v>32818</v>
      </c>
      <c r="C6562" s="437" t="s">
        <v>6485</v>
      </c>
      <c r="D6562" s="438">
        <v>16496.033800000001</v>
      </c>
    </row>
    <row r="6563" spans="1:4">
      <c r="A6563" s="435" t="s">
        <v>32819</v>
      </c>
      <c r="B6563" s="436" t="s">
        <v>32820</v>
      </c>
      <c r="C6563" s="437" t="s">
        <v>6485</v>
      </c>
      <c r="D6563" s="438">
        <v>6710.0393999999997</v>
      </c>
    </row>
    <row r="6564" spans="1:4">
      <c r="A6564" s="435" t="s">
        <v>32821</v>
      </c>
      <c r="B6564" s="436" t="s">
        <v>32822</v>
      </c>
      <c r="C6564" s="437" t="s">
        <v>6485</v>
      </c>
      <c r="D6564" s="438">
        <v>6537.6873999999998</v>
      </c>
    </row>
    <row r="6565" spans="1:4">
      <c r="A6565" s="435" t="s">
        <v>32823</v>
      </c>
      <c r="B6565" s="436" t="s">
        <v>32824</v>
      </c>
      <c r="C6565" s="437" t="s">
        <v>6485</v>
      </c>
      <c r="D6565" s="438">
        <v>6517.2138999999997</v>
      </c>
    </row>
    <row r="6566" spans="1:4">
      <c r="A6566" s="435" t="s">
        <v>32825</v>
      </c>
      <c r="B6566" s="436" t="s">
        <v>32826</v>
      </c>
      <c r="C6566" s="437" t="s">
        <v>3221</v>
      </c>
      <c r="D6566" s="438">
        <v>34.313800000000001</v>
      </c>
    </row>
    <row r="6567" spans="1:4">
      <c r="A6567" s="435" t="s">
        <v>32827</v>
      </c>
      <c r="B6567" s="436" t="s">
        <v>32828</v>
      </c>
      <c r="C6567" s="437" t="s">
        <v>6485</v>
      </c>
      <c r="D6567" s="438">
        <v>8955.19</v>
      </c>
    </row>
    <row r="6568" spans="1:4">
      <c r="A6568" s="435" t="s">
        <v>32829</v>
      </c>
      <c r="B6568" s="436" t="s">
        <v>32830</v>
      </c>
      <c r="C6568" s="437" t="s">
        <v>6485</v>
      </c>
      <c r="D6568" s="438">
        <v>8583.8883999999998</v>
      </c>
    </row>
    <row r="6569" spans="1:4">
      <c r="A6569" s="435" t="s">
        <v>32831</v>
      </c>
      <c r="B6569" s="436" t="s">
        <v>32832</v>
      </c>
      <c r="C6569" s="437" t="s">
        <v>3221</v>
      </c>
      <c r="D6569" s="438">
        <v>38.943100000000001</v>
      </c>
    </row>
    <row r="6570" spans="1:4">
      <c r="A6570" s="435" t="s">
        <v>32833</v>
      </c>
      <c r="B6570" s="436" t="s">
        <v>32834</v>
      </c>
      <c r="C6570" s="437" t="s">
        <v>3221</v>
      </c>
      <c r="D6570" s="438">
        <v>40.512099999999997</v>
      </c>
    </row>
    <row r="6571" spans="1:4">
      <c r="A6571" s="435" t="s">
        <v>32835</v>
      </c>
      <c r="B6571" s="436" t="s">
        <v>32836</v>
      </c>
      <c r="C6571" s="437" t="s">
        <v>3221</v>
      </c>
      <c r="D6571" s="438">
        <v>52.683199999999999</v>
      </c>
    </row>
    <row r="6572" spans="1:4">
      <c r="A6572" s="435" t="s">
        <v>32837</v>
      </c>
      <c r="B6572" s="436" t="s">
        <v>32838</v>
      </c>
      <c r="C6572" s="437" t="s">
        <v>3221</v>
      </c>
      <c r="D6572" s="438">
        <v>48.901200000000003</v>
      </c>
    </row>
    <row r="6573" spans="1:4">
      <c r="A6573" s="435" t="s">
        <v>32839</v>
      </c>
      <c r="B6573" s="436" t="s">
        <v>32840</v>
      </c>
      <c r="C6573" s="437" t="s">
        <v>3221</v>
      </c>
      <c r="D6573" s="438">
        <v>36.839700000000001</v>
      </c>
    </row>
    <row r="6574" spans="1:4">
      <c r="A6574" s="435" t="s">
        <v>32841</v>
      </c>
      <c r="B6574" s="436" t="s">
        <v>32842</v>
      </c>
      <c r="C6574" s="437" t="s">
        <v>3221</v>
      </c>
      <c r="D6574" s="438">
        <v>30.136900000000001</v>
      </c>
    </row>
    <row r="6575" spans="1:4">
      <c r="A6575" s="435" t="s">
        <v>32843</v>
      </c>
      <c r="B6575" s="436" t="s">
        <v>32844</v>
      </c>
      <c r="C6575" s="437" t="s">
        <v>3221</v>
      </c>
      <c r="D6575" s="438">
        <v>42.116500000000002</v>
      </c>
    </row>
    <row r="6576" spans="1:4">
      <c r="A6576" s="435" t="s">
        <v>32845</v>
      </c>
      <c r="B6576" s="436" t="s">
        <v>32846</v>
      </c>
      <c r="C6576" s="437" t="s">
        <v>3221</v>
      </c>
      <c r="D6576" s="438">
        <v>58.7273</v>
      </c>
    </row>
    <row r="6577" spans="1:4">
      <c r="A6577" s="435" t="s">
        <v>32847</v>
      </c>
      <c r="B6577" s="436" t="s">
        <v>32848</v>
      </c>
      <c r="C6577" s="437" t="s">
        <v>3221</v>
      </c>
      <c r="D6577" s="438">
        <v>42.585599999999999</v>
      </c>
    </row>
    <row r="6578" spans="1:4">
      <c r="A6578" s="435" t="s">
        <v>32849</v>
      </c>
      <c r="B6578" s="436" t="s">
        <v>32850</v>
      </c>
      <c r="C6578" s="437" t="s">
        <v>6485</v>
      </c>
      <c r="D6578" s="438">
        <v>10832.556500000001</v>
      </c>
    </row>
    <row r="6579" spans="1:4">
      <c r="A6579" s="435" t="s">
        <v>32851</v>
      </c>
      <c r="B6579" s="436" t="s">
        <v>32852</v>
      </c>
      <c r="C6579" s="437" t="s">
        <v>3221</v>
      </c>
      <c r="D6579" s="438">
        <v>42.950400000000002</v>
      </c>
    </row>
    <row r="6580" spans="1:4">
      <c r="A6580" s="435" t="s">
        <v>32853</v>
      </c>
      <c r="B6580" s="436" t="s">
        <v>32854</v>
      </c>
      <c r="C6580" s="437" t="s">
        <v>3221</v>
      </c>
      <c r="D6580" s="438">
        <v>32.328699999999998</v>
      </c>
    </row>
    <row r="6581" spans="1:4">
      <c r="A6581" s="435" t="s">
        <v>32855</v>
      </c>
      <c r="B6581" s="436" t="s">
        <v>32856</v>
      </c>
      <c r="C6581" s="437" t="s">
        <v>3221</v>
      </c>
      <c r="D6581" s="438">
        <v>34.283200000000001</v>
      </c>
    </row>
    <row r="6582" spans="1:4">
      <c r="A6582" s="435" t="s">
        <v>32857</v>
      </c>
      <c r="B6582" s="436" t="s">
        <v>32858</v>
      </c>
      <c r="C6582" s="437" t="s">
        <v>3221</v>
      </c>
      <c r="D6582" s="438">
        <v>35.946800000000003</v>
      </c>
    </row>
    <row r="6583" spans="1:4">
      <c r="A6583" s="435" t="s">
        <v>32859</v>
      </c>
      <c r="B6583" s="436" t="s">
        <v>32860</v>
      </c>
      <c r="C6583" s="437" t="s">
        <v>3221</v>
      </c>
      <c r="D6583" s="438">
        <v>56.345700000000001</v>
      </c>
    </row>
    <row r="6584" spans="1:4">
      <c r="A6584" s="435" t="s">
        <v>32861</v>
      </c>
      <c r="B6584" s="436" t="s">
        <v>32862</v>
      </c>
      <c r="C6584" s="437" t="s">
        <v>6485</v>
      </c>
      <c r="D6584" s="438">
        <v>24018.7667</v>
      </c>
    </row>
    <row r="6585" spans="1:4">
      <c r="A6585" s="435" t="s">
        <v>32863</v>
      </c>
      <c r="B6585" s="436" t="s">
        <v>32864</v>
      </c>
      <c r="C6585" s="437" t="s">
        <v>6485</v>
      </c>
      <c r="D6585" s="438">
        <v>7897.1868000000004</v>
      </c>
    </row>
    <row r="6586" spans="1:4">
      <c r="A6586" s="435" t="s">
        <v>32865</v>
      </c>
      <c r="B6586" s="436" t="s">
        <v>32866</v>
      </c>
      <c r="C6586" s="437" t="s">
        <v>6485</v>
      </c>
      <c r="D6586" s="438">
        <v>5365.8469999999998</v>
      </c>
    </row>
    <row r="6587" spans="1:4">
      <c r="A6587" s="435" t="s">
        <v>32867</v>
      </c>
      <c r="B6587" s="436" t="s">
        <v>32868</v>
      </c>
      <c r="C6587" s="437" t="s">
        <v>6485</v>
      </c>
      <c r="D6587" s="438">
        <v>7052.9193999999998</v>
      </c>
    </row>
    <row r="6588" spans="1:4">
      <c r="A6588" s="435" t="s">
        <v>32869</v>
      </c>
      <c r="B6588" s="436" t="s">
        <v>32870</v>
      </c>
      <c r="C6588" s="437" t="s">
        <v>6485</v>
      </c>
      <c r="D6588" s="438">
        <v>6592.9213</v>
      </c>
    </row>
    <row r="6589" spans="1:4">
      <c r="A6589" s="435" t="s">
        <v>32871</v>
      </c>
      <c r="B6589" s="436" t="s">
        <v>32872</v>
      </c>
      <c r="C6589" s="437" t="s">
        <v>6485</v>
      </c>
      <c r="D6589" s="438">
        <v>21481.911100000001</v>
      </c>
    </row>
    <row r="6590" spans="1:4">
      <c r="A6590" s="435" t="s">
        <v>32873</v>
      </c>
      <c r="B6590" s="436" t="s">
        <v>32874</v>
      </c>
      <c r="C6590" s="437" t="s">
        <v>6485</v>
      </c>
      <c r="D6590" s="438">
        <v>5330.7448999999997</v>
      </c>
    </row>
    <row r="6591" spans="1:4">
      <c r="A6591" s="435" t="s">
        <v>32875</v>
      </c>
      <c r="B6591" s="436" t="s">
        <v>32876</v>
      </c>
      <c r="C6591" s="437" t="s">
        <v>6485</v>
      </c>
      <c r="D6591" s="438">
        <v>6301.7954</v>
      </c>
    </row>
    <row r="6592" spans="1:4">
      <c r="A6592" s="435" t="s">
        <v>32877</v>
      </c>
      <c r="B6592" s="436" t="s">
        <v>32878</v>
      </c>
      <c r="C6592" s="437" t="s">
        <v>6485</v>
      </c>
      <c r="D6592" s="438">
        <v>4063.2462</v>
      </c>
    </row>
    <row r="6593" spans="1:4">
      <c r="A6593" s="435" t="s">
        <v>32879</v>
      </c>
      <c r="B6593" s="436" t="s">
        <v>32880</v>
      </c>
      <c r="C6593" s="437" t="s">
        <v>6485</v>
      </c>
      <c r="D6593" s="438">
        <v>33573.043100000003</v>
      </c>
    </row>
    <row r="6594" spans="1:4">
      <c r="A6594" s="435" t="s">
        <v>32881</v>
      </c>
      <c r="B6594" s="436" t="s">
        <v>32882</v>
      </c>
      <c r="C6594" s="437" t="s">
        <v>3221</v>
      </c>
      <c r="D6594" s="438">
        <v>36.117100000000001</v>
      </c>
    </row>
    <row r="6595" spans="1:4">
      <c r="A6595" s="435" t="s">
        <v>32883</v>
      </c>
      <c r="B6595" s="436" t="s">
        <v>32884</v>
      </c>
      <c r="C6595" s="437" t="s">
        <v>6485</v>
      </c>
      <c r="D6595" s="438">
        <v>6696.4840999999997</v>
      </c>
    </row>
  </sheetData>
  <mergeCells count="1">
    <mergeCell ref="C1:D1"/>
  </mergeCells>
  <printOptions horizontalCentered="1"/>
  <pageMargins left="0.39374999999999999" right="0.39374999999999999" top="0.59027777777777801" bottom="0.78749999999999998" header="0.51180555555555496" footer="0.39374999999999999"/>
  <pageSetup paperSize="9" pageOrder="overThenDown" orientation="portrait" useFirstPageNumber="1" horizontalDpi="300" verticalDpi="300"/>
  <headerFooter>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FF"/>
  </sheetPr>
  <dimension ref="A1:AMJ5046"/>
  <sheetViews>
    <sheetView topLeftCell="A258" zoomScale="70" zoomScaleNormal="70" workbookViewId="0">
      <selection activeCell="B304" sqref="B304"/>
    </sheetView>
  </sheetViews>
  <sheetFormatPr defaultColWidth="9" defaultRowHeight="14.25"/>
  <cols>
    <col min="1" max="1" width="10.875" style="309" customWidth="1"/>
    <col min="2" max="2" width="139.5" style="340" customWidth="1"/>
    <col min="3" max="3" width="15.625" style="309" customWidth="1"/>
    <col min="4" max="4" width="5.625" style="309" customWidth="1"/>
    <col min="5" max="5" width="15.625" style="337" customWidth="1"/>
    <col min="6" max="1024" width="9" style="310" hidden="1"/>
  </cols>
  <sheetData>
    <row r="1" spans="1:12" s="323" customFormat="1" ht="45.75" customHeight="1">
      <c r="A1" s="341" t="s">
        <v>16</v>
      </c>
      <c r="B1" s="342">
        <v>45658</v>
      </c>
      <c r="C1" s="474" t="s">
        <v>6530</v>
      </c>
      <c r="D1" s="474"/>
      <c r="E1" s="474"/>
    </row>
    <row r="2" spans="1:12">
      <c r="A2" s="306" t="s">
        <v>18</v>
      </c>
      <c r="B2" s="306" t="s">
        <v>19</v>
      </c>
      <c r="C2" s="306" t="s">
        <v>20</v>
      </c>
      <c r="D2" s="306" t="s">
        <v>6531</v>
      </c>
      <c r="E2" s="306" t="s">
        <v>21</v>
      </c>
    </row>
    <row r="3" spans="1:12">
      <c r="A3" s="296">
        <v>11270</v>
      </c>
      <c r="B3" s="343" t="s">
        <v>6532</v>
      </c>
      <c r="C3" s="296" t="s">
        <v>6533</v>
      </c>
      <c r="D3" s="296" t="s">
        <v>6534</v>
      </c>
      <c r="E3" s="344"/>
      <c r="F3" s="344">
        <v>2.5499999999999998</v>
      </c>
      <c r="G3" s="344"/>
      <c r="H3" s="344">
        <v>3.16</v>
      </c>
      <c r="I3" s="344">
        <v>2.78</v>
      </c>
      <c r="J3" s="344">
        <v>3.06</v>
      </c>
      <c r="K3" s="344"/>
      <c r="L3" s="344"/>
    </row>
    <row r="4" spans="1:12">
      <c r="A4" s="296">
        <v>412</v>
      </c>
      <c r="B4" s="343" t="s">
        <v>6535</v>
      </c>
      <c r="C4" s="296" t="s">
        <v>6533</v>
      </c>
      <c r="D4" s="296" t="s">
        <v>6534</v>
      </c>
      <c r="E4" s="344">
        <v>1.08</v>
      </c>
      <c r="F4" s="344">
        <v>0.87</v>
      </c>
      <c r="G4" s="344">
        <v>1.1299999999999999</v>
      </c>
      <c r="H4" s="344">
        <v>0.97</v>
      </c>
      <c r="I4" s="344">
        <v>1.02</v>
      </c>
      <c r="J4" s="344">
        <v>0.82</v>
      </c>
      <c r="K4" s="344">
        <v>1.02</v>
      </c>
      <c r="L4" s="344">
        <v>1.18</v>
      </c>
    </row>
    <row r="5" spans="1:12">
      <c r="A5" s="296">
        <v>414</v>
      </c>
      <c r="B5" s="343" t="s">
        <v>6536</v>
      </c>
      <c r="C5" s="296" t="s">
        <v>6533</v>
      </c>
      <c r="D5" s="296" t="s">
        <v>6534</v>
      </c>
      <c r="E5" s="344">
        <v>0.06</v>
      </c>
      <c r="F5" s="344">
        <v>0.05</v>
      </c>
      <c r="G5" s="344">
        <v>7.0000000000000007E-2</v>
      </c>
      <c r="H5" s="344">
        <v>0.06</v>
      </c>
      <c r="I5" s="344">
        <v>0.06</v>
      </c>
      <c r="J5" s="344">
        <v>0.05</v>
      </c>
      <c r="K5" s="344">
        <v>0.06</v>
      </c>
      <c r="L5" s="344">
        <v>7.0000000000000007E-2</v>
      </c>
    </row>
    <row r="6" spans="1:12">
      <c r="A6" s="296">
        <v>410</v>
      </c>
      <c r="B6" s="343" t="s">
        <v>6537</v>
      </c>
      <c r="C6" s="296" t="s">
        <v>6533</v>
      </c>
      <c r="D6" s="296" t="s">
        <v>6534</v>
      </c>
      <c r="E6" s="344">
        <v>0.16</v>
      </c>
      <c r="F6" s="344">
        <v>0.13</v>
      </c>
      <c r="G6" s="344">
        <v>0.17</v>
      </c>
      <c r="H6" s="344">
        <v>0.15</v>
      </c>
      <c r="I6" s="344">
        <v>0.15</v>
      </c>
      <c r="J6" s="344">
        <v>0.12</v>
      </c>
      <c r="K6" s="344">
        <v>0.15</v>
      </c>
      <c r="L6" s="344">
        <v>0.18</v>
      </c>
    </row>
    <row r="7" spans="1:12">
      <c r="A7" s="296">
        <v>411</v>
      </c>
      <c r="B7" s="343" t="s">
        <v>6538</v>
      </c>
      <c r="C7" s="296" t="s">
        <v>6533</v>
      </c>
      <c r="D7" s="296" t="s">
        <v>6539</v>
      </c>
      <c r="E7" s="344">
        <v>0.21</v>
      </c>
      <c r="F7" s="344">
        <v>0.17</v>
      </c>
      <c r="G7" s="344">
        <v>0.22</v>
      </c>
      <c r="H7" s="344">
        <v>0.19</v>
      </c>
      <c r="I7" s="344">
        <v>0.2</v>
      </c>
      <c r="J7" s="344">
        <v>0.16</v>
      </c>
      <c r="K7" s="344">
        <v>0.2</v>
      </c>
      <c r="L7" s="344">
        <v>0.23</v>
      </c>
    </row>
    <row r="8" spans="1:12">
      <c r="A8" s="296">
        <v>408</v>
      </c>
      <c r="B8" s="343" t="s">
        <v>6540</v>
      </c>
      <c r="C8" s="296" t="s">
        <v>6533</v>
      </c>
      <c r="D8" s="296" t="s">
        <v>6534</v>
      </c>
      <c r="E8" s="344">
        <v>1.04</v>
      </c>
      <c r="F8" s="344">
        <v>0.84</v>
      </c>
      <c r="G8" s="344">
        <v>1.0900000000000001</v>
      </c>
      <c r="H8" s="344">
        <v>0.94</v>
      </c>
      <c r="I8" s="344">
        <v>0.99</v>
      </c>
      <c r="J8" s="344">
        <v>0.79</v>
      </c>
      <c r="K8" s="344">
        <v>0.99</v>
      </c>
      <c r="L8" s="344">
        <v>1.1399999999999999</v>
      </c>
    </row>
    <row r="9" spans="1:12">
      <c r="A9" s="296">
        <v>39131</v>
      </c>
      <c r="B9" s="343" t="s">
        <v>6541</v>
      </c>
      <c r="C9" s="296" t="s">
        <v>6533</v>
      </c>
      <c r="D9" s="296" t="s">
        <v>6534</v>
      </c>
      <c r="E9" s="344">
        <v>4.93</v>
      </c>
      <c r="F9" s="344">
        <v>4.0599999999999996</v>
      </c>
      <c r="G9" s="344">
        <v>6.29</v>
      </c>
      <c r="H9" s="344">
        <v>5.53</v>
      </c>
      <c r="I9" s="344">
        <v>3.86</v>
      </c>
      <c r="J9" s="344">
        <v>6.21</v>
      </c>
      <c r="K9" s="344">
        <v>3.64</v>
      </c>
      <c r="L9" s="344">
        <v>4</v>
      </c>
    </row>
    <row r="10" spans="1:12">
      <c r="A10" s="296">
        <v>394</v>
      </c>
      <c r="B10" s="343" t="s">
        <v>6542</v>
      </c>
      <c r="C10" s="296" t="s">
        <v>6533</v>
      </c>
      <c r="D10" s="296" t="s">
        <v>6534</v>
      </c>
      <c r="E10" s="344">
        <v>4.99</v>
      </c>
      <c r="F10" s="344">
        <v>4.1100000000000003</v>
      </c>
      <c r="G10" s="344">
        <v>6.37</v>
      </c>
      <c r="H10" s="344">
        <v>5.6</v>
      </c>
      <c r="I10" s="344">
        <v>3.91</v>
      </c>
      <c r="J10" s="344">
        <v>6.29</v>
      </c>
      <c r="K10" s="344">
        <v>3.68</v>
      </c>
      <c r="L10" s="344">
        <v>4.05</v>
      </c>
    </row>
    <row r="11" spans="1:12">
      <c r="A11" s="296">
        <v>39130</v>
      </c>
      <c r="B11" s="343" t="s">
        <v>6543</v>
      </c>
      <c r="C11" s="296" t="s">
        <v>6533</v>
      </c>
      <c r="D11" s="296" t="s">
        <v>6534</v>
      </c>
      <c r="E11" s="344">
        <v>4.5</v>
      </c>
      <c r="F11" s="344">
        <v>3.71</v>
      </c>
      <c r="G11" s="344">
        <v>5.74</v>
      </c>
      <c r="H11" s="344">
        <v>5.04</v>
      </c>
      <c r="I11" s="344">
        <v>3.52</v>
      </c>
      <c r="J11" s="344">
        <v>5.66</v>
      </c>
      <c r="K11" s="344">
        <v>3.32</v>
      </c>
      <c r="L11" s="344">
        <v>3.65</v>
      </c>
    </row>
    <row r="12" spans="1:12">
      <c r="A12" s="296">
        <v>395</v>
      </c>
      <c r="B12" s="343" t="s">
        <v>6544</v>
      </c>
      <c r="C12" s="296" t="s">
        <v>6533</v>
      </c>
      <c r="D12" s="296" t="s">
        <v>6534</v>
      </c>
      <c r="E12" s="344">
        <v>4.8099999999999996</v>
      </c>
      <c r="F12" s="344">
        <v>3.96</v>
      </c>
      <c r="G12" s="344">
        <v>6.14</v>
      </c>
      <c r="H12" s="344">
        <v>5.39</v>
      </c>
      <c r="I12" s="344">
        <v>3.76</v>
      </c>
      <c r="J12" s="344">
        <v>6.05</v>
      </c>
      <c r="K12" s="344">
        <v>3.55</v>
      </c>
      <c r="L12" s="344">
        <v>3.9</v>
      </c>
    </row>
    <row r="13" spans="1:12">
      <c r="A13" s="296">
        <v>39129</v>
      </c>
      <c r="B13" s="343" t="s">
        <v>6545</v>
      </c>
      <c r="C13" s="296" t="s">
        <v>6533</v>
      </c>
      <c r="D13" s="296" t="s">
        <v>6534</v>
      </c>
      <c r="E13" s="344">
        <v>2.77</v>
      </c>
      <c r="F13" s="344">
        <v>2.2799999999999998</v>
      </c>
      <c r="G13" s="344">
        <v>3.54</v>
      </c>
      <c r="H13" s="344">
        <v>3.11</v>
      </c>
      <c r="I13" s="344">
        <v>2.17</v>
      </c>
      <c r="J13" s="344">
        <v>3.49</v>
      </c>
      <c r="K13" s="344">
        <v>2.04</v>
      </c>
      <c r="L13" s="344">
        <v>2.2400000000000002</v>
      </c>
    </row>
    <row r="14" spans="1:12">
      <c r="A14" s="296">
        <v>393</v>
      </c>
      <c r="B14" s="343" t="s">
        <v>6546</v>
      </c>
      <c r="C14" s="296" t="s">
        <v>6533</v>
      </c>
      <c r="D14" s="296" t="s">
        <v>6539</v>
      </c>
      <c r="E14" s="344">
        <v>2.9</v>
      </c>
      <c r="F14" s="344">
        <v>2.39</v>
      </c>
      <c r="G14" s="344">
        <v>3.7</v>
      </c>
      <c r="H14" s="344">
        <v>3.25</v>
      </c>
      <c r="I14" s="344">
        <v>2.27</v>
      </c>
      <c r="J14" s="344">
        <v>3.65</v>
      </c>
      <c r="K14" s="344">
        <v>2.14</v>
      </c>
      <c r="L14" s="344">
        <v>2.35</v>
      </c>
    </row>
    <row r="15" spans="1:12">
      <c r="A15" s="296">
        <v>39127</v>
      </c>
      <c r="B15" s="343" t="s">
        <v>6547</v>
      </c>
      <c r="C15" s="296" t="s">
        <v>6533</v>
      </c>
      <c r="D15" s="296" t="s">
        <v>6534</v>
      </c>
      <c r="E15" s="344">
        <v>2.37</v>
      </c>
      <c r="F15" s="344">
        <v>1.95</v>
      </c>
      <c r="G15" s="344">
        <v>3.03</v>
      </c>
      <c r="H15" s="344">
        <v>2.66</v>
      </c>
      <c r="I15" s="344">
        <v>1.85</v>
      </c>
      <c r="J15" s="344">
        <v>2.98</v>
      </c>
      <c r="K15" s="344">
        <v>1.75</v>
      </c>
      <c r="L15" s="344">
        <v>1.92</v>
      </c>
    </row>
    <row r="16" spans="1:12">
      <c r="A16" s="296">
        <v>392</v>
      </c>
      <c r="B16" s="343" t="s">
        <v>6548</v>
      </c>
      <c r="C16" s="296" t="s">
        <v>6533</v>
      </c>
      <c r="D16" s="296" t="s">
        <v>6534</v>
      </c>
      <c r="E16" s="344">
        <v>2.4300000000000002</v>
      </c>
      <c r="F16" s="344">
        <v>2</v>
      </c>
      <c r="G16" s="344">
        <v>3.1</v>
      </c>
      <c r="H16" s="344">
        <v>2.73</v>
      </c>
      <c r="I16" s="344">
        <v>1.9</v>
      </c>
      <c r="J16" s="344">
        <v>3.06</v>
      </c>
      <c r="K16" s="344">
        <v>1.79</v>
      </c>
      <c r="L16" s="344">
        <v>1.97</v>
      </c>
    </row>
    <row r="17" spans="1:12">
      <c r="A17" s="296">
        <v>39133</v>
      </c>
      <c r="B17" s="343" t="s">
        <v>6549</v>
      </c>
      <c r="C17" s="296" t="s">
        <v>6533</v>
      </c>
      <c r="D17" s="296" t="s">
        <v>6534</v>
      </c>
      <c r="E17" s="344">
        <v>6.47</v>
      </c>
      <c r="F17" s="344">
        <v>5.33</v>
      </c>
      <c r="G17" s="344">
        <v>8.26</v>
      </c>
      <c r="H17" s="344">
        <v>7.26</v>
      </c>
      <c r="I17" s="344">
        <v>5.07</v>
      </c>
      <c r="J17" s="344">
        <v>8.15</v>
      </c>
      <c r="K17" s="344">
        <v>4.78</v>
      </c>
      <c r="L17" s="344">
        <v>5.25</v>
      </c>
    </row>
    <row r="18" spans="1:12">
      <c r="A18" s="296">
        <v>397</v>
      </c>
      <c r="B18" s="343" t="s">
        <v>6550</v>
      </c>
      <c r="C18" s="296" t="s">
        <v>6533</v>
      </c>
      <c r="D18" s="296" t="s">
        <v>6534</v>
      </c>
      <c r="E18" s="344">
        <v>7.15</v>
      </c>
      <c r="F18" s="344">
        <v>5.89</v>
      </c>
      <c r="G18" s="344">
        <v>9.1300000000000008</v>
      </c>
      <c r="H18" s="344">
        <v>8.02</v>
      </c>
      <c r="I18" s="344">
        <v>5.6</v>
      </c>
      <c r="J18" s="344">
        <v>9</v>
      </c>
      <c r="K18" s="344">
        <v>5.28</v>
      </c>
      <c r="L18" s="344">
        <v>5.79</v>
      </c>
    </row>
    <row r="19" spans="1:12">
      <c r="A19" s="296">
        <v>39132</v>
      </c>
      <c r="B19" s="343" t="s">
        <v>6551</v>
      </c>
      <c r="C19" s="296" t="s">
        <v>6533</v>
      </c>
      <c r="D19" s="296" t="s">
        <v>6534</v>
      </c>
      <c r="E19" s="344">
        <v>5.18</v>
      </c>
      <c r="F19" s="344">
        <v>4.2699999999999996</v>
      </c>
      <c r="G19" s="344">
        <v>6.61</v>
      </c>
      <c r="H19" s="344">
        <v>5.8</v>
      </c>
      <c r="I19" s="344">
        <v>4.05</v>
      </c>
      <c r="J19" s="344">
        <v>6.52</v>
      </c>
      <c r="K19" s="344">
        <v>3.82</v>
      </c>
      <c r="L19" s="344">
        <v>4.1900000000000004</v>
      </c>
    </row>
    <row r="20" spans="1:12">
      <c r="A20" s="296">
        <v>396</v>
      </c>
      <c r="B20" s="343" t="s">
        <v>6552</v>
      </c>
      <c r="C20" s="296" t="s">
        <v>6533</v>
      </c>
      <c r="D20" s="296" t="s">
        <v>6534</v>
      </c>
      <c r="E20" s="344">
        <v>5.55</v>
      </c>
      <c r="F20" s="344">
        <v>4.57</v>
      </c>
      <c r="G20" s="344">
        <v>7.08</v>
      </c>
      <c r="H20" s="344">
        <v>6.22</v>
      </c>
      <c r="I20" s="344">
        <v>4.34</v>
      </c>
      <c r="J20" s="344">
        <v>6.98</v>
      </c>
      <c r="K20" s="344">
        <v>4.09</v>
      </c>
      <c r="L20" s="344">
        <v>4.49</v>
      </c>
    </row>
    <row r="21" spans="1:12">
      <c r="A21" s="296">
        <v>39135</v>
      </c>
      <c r="B21" s="343" t="s">
        <v>6553</v>
      </c>
      <c r="C21" s="296" t="s">
        <v>6533</v>
      </c>
      <c r="D21" s="296" t="s">
        <v>6534</v>
      </c>
      <c r="E21" s="344">
        <v>10.36</v>
      </c>
      <c r="F21" s="344">
        <v>8.5399999999999991</v>
      </c>
      <c r="G21" s="344">
        <v>13.22</v>
      </c>
      <c r="H21" s="344">
        <v>11.61</v>
      </c>
      <c r="I21" s="344">
        <v>8.11</v>
      </c>
      <c r="J21" s="344">
        <v>13.04</v>
      </c>
      <c r="K21" s="344">
        <v>7.64</v>
      </c>
      <c r="L21" s="344">
        <v>8.4</v>
      </c>
    </row>
    <row r="22" spans="1:12">
      <c r="A22" s="296">
        <v>39134</v>
      </c>
      <c r="B22" s="343" t="s">
        <v>6554</v>
      </c>
      <c r="C22" s="296" t="s">
        <v>6533</v>
      </c>
      <c r="D22" s="296" t="s">
        <v>6534</v>
      </c>
      <c r="E22" s="344">
        <v>8.6300000000000008</v>
      </c>
      <c r="F22" s="344">
        <v>7.11</v>
      </c>
      <c r="G22" s="344">
        <v>11.02</v>
      </c>
      <c r="H22" s="344">
        <v>9.68</v>
      </c>
      <c r="I22" s="344">
        <v>6.76</v>
      </c>
      <c r="J22" s="344">
        <v>10.87</v>
      </c>
      <c r="K22" s="344">
        <v>6.37</v>
      </c>
      <c r="L22" s="344">
        <v>6.99</v>
      </c>
    </row>
    <row r="23" spans="1:12">
      <c r="A23" s="296">
        <v>398</v>
      </c>
      <c r="B23" s="343" t="s">
        <v>6555</v>
      </c>
      <c r="C23" s="296" t="s">
        <v>6533</v>
      </c>
      <c r="D23" s="296" t="s">
        <v>6534</v>
      </c>
      <c r="E23" s="344">
        <v>7.95</v>
      </c>
      <c r="F23" s="344">
        <v>6.55</v>
      </c>
      <c r="G23" s="344">
        <v>10.15</v>
      </c>
      <c r="H23" s="344">
        <v>8.92</v>
      </c>
      <c r="I23" s="344">
        <v>6.23</v>
      </c>
      <c r="J23" s="344">
        <v>10.01</v>
      </c>
      <c r="K23" s="344">
        <v>5.87</v>
      </c>
      <c r="L23" s="344">
        <v>6.45</v>
      </c>
    </row>
    <row r="24" spans="1:12">
      <c r="A24" s="296">
        <v>39128</v>
      </c>
      <c r="B24" s="343" t="s">
        <v>6556</v>
      </c>
      <c r="C24" s="296" t="s">
        <v>6533</v>
      </c>
      <c r="D24" s="296" t="s">
        <v>6534</v>
      </c>
      <c r="E24" s="344">
        <v>2.59</v>
      </c>
      <c r="F24" s="344">
        <v>2.13</v>
      </c>
      <c r="G24" s="344">
        <v>3.3</v>
      </c>
      <c r="H24" s="344">
        <v>2.9</v>
      </c>
      <c r="I24" s="344">
        <v>2.02</v>
      </c>
      <c r="J24" s="344">
        <v>3.26</v>
      </c>
      <c r="K24" s="344">
        <v>1.91</v>
      </c>
      <c r="L24" s="344">
        <v>2.09</v>
      </c>
    </row>
    <row r="25" spans="1:12">
      <c r="A25" s="296">
        <v>400</v>
      </c>
      <c r="B25" s="343" t="s">
        <v>6557</v>
      </c>
      <c r="C25" s="296" t="s">
        <v>6533</v>
      </c>
      <c r="D25" s="296" t="s">
        <v>6534</v>
      </c>
      <c r="E25" s="344">
        <v>2.52</v>
      </c>
      <c r="F25" s="344">
        <v>2.08</v>
      </c>
      <c r="G25" s="344">
        <v>3.22</v>
      </c>
      <c r="H25" s="344">
        <v>2.83</v>
      </c>
      <c r="I25" s="344">
        <v>1.98</v>
      </c>
      <c r="J25" s="344">
        <v>3.18</v>
      </c>
      <c r="K25" s="344">
        <v>1.86</v>
      </c>
      <c r="L25" s="344">
        <v>2.04</v>
      </c>
    </row>
    <row r="26" spans="1:12">
      <c r="A26" s="296">
        <v>39125</v>
      </c>
      <c r="B26" s="343" t="s">
        <v>6558</v>
      </c>
      <c r="C26" s="296" t="s">
        <v>6533</v>
      </c>
      <c r="D26" s="296" t="s">
        <v>6534</v>
      </c>
      <c r="E26" s="344">
        <v>2.59</v>
      </c>
      <c r="F26" s="344">
        <v>2.13</v>
      </c>
      <c r="G26" s="344">
        <v>3.3</v>
      </c>
      <c r="H26" s="344">
        <v>2.9</v>
      </c>
      <c r="I26" s="344">
        <v>2.02</v>
      </c>
      <c r="J26" s="344">
        <v>3.26</v>
      </c>
      <c r="K26" s="344">
        <v>1.91</v>
      </c>
      <c r="L26" s="344">
        <v>2.09</v>
      </c>
    </row>
    <row r="27" spans="1:12">
      <c r="A27" s="296">
        <v>39126</v>
      </c>
      <c r="B27" s="343" t="s">
        <v>6559</v>
      </c>
      <c r="C27" s="296" t="s">
        <v>6533</v>
      </c>
      <c r="D27" s="296" t="s">
        <v>6534</v>
      </c>
      <c r="E27" s="344">
        <v>11.66</v>
      </c>
      <c r="F27" s="344">
        <v>9.61</v>
      </c>
      <c r="G27" s="344">
        <v>14.87</v>
      </c>
      <c r="H27" s="344">
        <v>13.06</v>
      </c>
      <c r="I27" s="344">
        <v>9.1199999999999992</v>
      </c>
      <c r="J27" s="344">
        <v>14.67</v>
      </c>
      <c r="K27" s="344">
        <v>8.6</v>
      </c>
      <c r="L27" s="344">
        <v>9.4499999999999993</v>
      </c>
    </row>
    <row r="28" spans="1:12">
      <c r="A28" s="296">
        <v>399</v>
      </c>
      <c r="B28" s="343" t="s">
        <v>6560</v>
      </c>
      <c r="C28" s="296" t="s">
        <v>6533</v>
      </c>
      <c r="D28" s="296" t="s">
        <v>6534</v>
      </c>
      <c r="E28" s="344">
        <v>10.27</v>
      </c>
      <c r="F28" s="344">
        <v>8.4600000000000009</v>
      </c>
      <c r="G28" s="344">
        <v>13.1</v>
      </c>
      <c r="H28" s="344">
        <v>11.51</v>
      </c>
      <c r="I28" s="344">
        <v>8.0399999999999991</v>
      </c>
      <c r="J28" s="344">
        <v>12.93</v>
      </c>
      <c r="K28" s="344">
        <v>7.58</v>
      </c>
      <c r="L28" s="344">
        <v>8.32</v>
      </c>
    </row>
    <row r="29" spans="1:12">
      <c r="A29" s="296">
        <v>39158</v>
      </c>
      <c r="B29" s="343" t="s">
        <v>6561</v>
      </c>
      <c r="C29" s="296" t="s">
        <v>6533</v>
      </c>
      <c r="D29" s="296" t="s">
        <v>6534</v>
      </c>
      <c r="E29" s="344">
        <v>27.58</v>
      </c>
      <c r="F29" s="344">
        <v>22.73</v>
      </c>
      <c r="G29" s="344">
        <v>35.18</v>
      </c>
      <c r="H29" s="344">
        <v>30.9</v>
      </c>
      <c r="I29" s="344">
        <v>21.58</v>
      </c>
      <c r="J29" s="344">
        <v>34.71</v>
      </c>
      <c r="K29" s="344">
        <v>20.350000000000001</v>
      </c>
      <c r="L29" s="344">
        <v>22.35</v>
      </c>
    </row>
    <row r="30" spans="1:12">
      <c r="A30" s="296">
        <v>39141</v>
      </c>
      <c r="B30" s="343" t="s">
        <v>6562</v>
      </c>
      <c r="C30" s="296" t="s">
        <v>6533</v>
      </c>
      <c r="D30" s="296" t="s">
        <v>6534</v>
      </c>
      <c r="E30" s="344">
        <v>2</v>
      </c>
      <c r="F30" s="344">
        <v>1.65</v>
      </c>
      <c r="G30" s="344">
        <v>2.5499999999999998</v>
      </c>
      <c r="H30" s="344">
        <v>2.2400000000000002</v>
      </c>
      <c r="I30" s="344">
        <v>1.56</v>
      </c>
      <c r="J30" s="344">
        <v>2.52</v>
      </c>
      <c r="K30" s="344">
        <v>1.47</v>
      </c>
      <c r="L30" s="344">
        <v>1.62</v>
      </c>
    </row>
    <row r="31" spans="1:12">
      <c r="A31" s="296">
        <v>39140</v>
      </c>
      <c r="B31" s="343" t="s">
        <v>6563</v>
      </c>
      <c r="C31" s="296" t="s">
        <v>6533</v>
      </c>
      <c r="D31" s="296" t="s">
        <v>6534</v>
      </c>
      <c r="E31" s="344">
        <v>1.82</v>
      </c>
      <c r="F31" s="344">
        <v>1.5</v>
      </c>
      <c r="G31" s="344">
        <v>2.3199999999999998</v>
      </c>
      <c r="H31" s="344">
        <v>2.0299999999999998</v>
      </c>
      <c r="I31" s="344">
        <v>1.42</v>
      </c>
      <c r="J31" s="344">
        <v>2.29</v>
      </c>
      <c r="K31" s="344">
        <v>1.34</v>
      </c>
      <c r="L31" s="344">
        <v>1.47</v>
      </c>
    </row>
    <row r="32" spans="1:12">
      <c r="A32" s="296">
        <v>39139</v>
      </c>
      <c r="B32" s="343" t="s">
        <v>6564</v>
      </c>
      <c r="C32" s="296" t="s">
        <v>6533</v>
      </c>
      <c r="D32" s="296" t="s">
        <v>6534</v>
      </c>
      <c r="E32" s="344">
        <v>1.51</v>
      </c>
      <c r="F32" s="344">
        <v>1.24</v>
      </c>
      <c r="G32" s="344">
        <v>1.92</v>
      </c>
      <c r="H32" s="344">
        <v>1.69</v>
      </c>
      <c r="I32" s="344">
        <v>1.18</v>
      </c>
      <c r="J32" s="344">
        <v>1.9</v>
      </c>
      <c r="K32" s="344">
        <v>1.1100000000000001</v>
      </c>
      <c r="L32" s="344">
        <v>1.22</v>
      </c>
    </row>
    <row r="33" spans="1:12">
      <c r="A33" s="296">
        <v>39137</v>
      </c>
      <c r="B33" s="343" t="s">
        <v>6565</v>
      </c>
      <c r="C33" s="296" t="s">
        <v>6533</v>
      </c>
      <c r="D33" s="296" t="s">
        <v>6534</v>
      </c>
      <c r="E33" s="344">
        <v>1.04</v>
      </c>
      <c r="F33" s="344">
        <v>0.86</v>
      </c>
      <c r="G33" s="344">
        <v>1.33</v>
      </c>
      <c r="H33" s="344">
        <v>1.17</v>
      </c>
      <c r="I33" s="344">
        <v>0.82</v>
      </c>
      <c r="J33" s="344">
        <v>1.32</v>
      </c>
      <c r="K33" s="344">
        <v>0.77</v>
      </c>
      <c r="L33" s="344">
        <v>0.84</v>
      </c>
    </row>
    <row r="34" spans="1:12">
      <c r="A34" s="296">
        <v>39143</v>
      </c>
      <c r="B34" s="343" t="s">
        <v>6566</v>
      </c>
      <c r="C34" s="296" t="s">
        <v>6533</v>
      </c>
      <c r="D34" s="296" t="s">
        <v>6534</v>
      </c>
      <c r="E34" s="344">
        <v>4.13</v>
      </c>
      <c r="F34" s="344">
        <v>3.4</v>
      </c>
      <c r="G34" s="344">
        <v>5.27</v>
      </c>
      <c r="H34" s="344">
        <v>4.63</v>
      </c>
      <c r="I34" s="344">
        <v>3.23</v>
      </c>
      <c r="J34" s="344">
        <v>5.2</v>
      </c>
      <c r="K34" s="344">
        <v>3.05</v>
      </c>
      <c r="L34" s="344">
        <v>3.34</v>
      </c>
    </row>
    <row r="35" spans="1:12">
      <c r="A35" s="296">
        <v>39142</v>
      </c>
      <c r="B35" s="343" t="s">
        <v>6567</v>
      </c>
      <c r="C35" s="296" t="s">
        <v>6533</v>
      </c>
      <c r="D35" s="296" t="s">
        <v>6534</v>
      </c>
      <c r="E35" s="344">
        <v>2.96</v>
      </c>
      <c r="F35" s="344">
        <v>2.44</v>
      </c>
      <c r="G35" s="344">
        <v>3.77</v>
      </c>
      <c r="H35" s="344">
        <v>3.31</v>
      </c>
      <c r="I35" s="344">
        <v>2.31</v>
      </c>
      <c r="J35" s="344">
        <v>3.72</v>
      </c>
      <c r="K35" s="344">
        <v>2.1800000000000002</v>
      </c>
      <c r="L35" s="344">
        <v>2.4</v>
      </c>
    </row>
    <row r="36" spans="1:12">
      <c r="A36" s="296">
        <v>39144</v>
      </c>
      <c r="B36" s="343" t="s">
        <v>6568</v>
      </c>
      <c r="C36" s="296" t="s">
        <v>6533</v>
      </c>
      <c r="D36" s="296" t="s">
        <v>6534</v>
      </c>
      <c r="E36" s="344">
        <v>4.8099999999999996</v>
      </c>
      <c r="F36" s="344">
        <v>3.96</v>
      </c>
      <c r="G36" s="344">
        <v>6.14</v>
      </c>
      <c r="H36" s="344">
        <v>5.39</v>
      </c>
      <c r="I36" s="344">
        <v>3.76</v>
      </c>
      <c r="J36" s="344">
        <v>6.05</v>
      </c>
      <c r="K36" s="344">
        <v>3.55</v>
      </c>
      <c r="L36" s="344">
        <v>3.9</v>
      </c>
    </row>
    <row r="37" spans="1:12">
      <c r="A37" s="296">
        <v>39138</v>
      </c>
      <c r="B37" s="343" t="s">
        <v>6569</v>
      </c>
      <c r="C37" s="296" t="s">
        <v>6533</v>
      </c>
      <c r="D37" s="296" t="s">
        <v>6534</v>
      </c>
      <c r="E37" s="344">
        <v>1.1100000000000001</v>
      </c>
      <c r="F37" s="344">
        <v>0.91</v>
      </c>
      <c r="G37" s="344">
        <v>1.41</v>
      </c>
      <c r="H37" s="344">
        <v>1.24</v>
      </c>
      <c r="I37" s="344">
        <v>0.86</v>
      </c>
      <c r="J37" s="344">
        <v>1.39</v>
      </c>
      <c r="K37" s="344">
        <v>0.81</v>
      </c>
      <c r="L37" s="344">
        <v>0.89</v>
      </c>
    </row>
    <row r="38" spans="1:12">
      <c r="A38" s="296">
        <v>39136</v>
      </c>
      <c r="B38" s="343" t="s">
        <v>6570</v>
      </c>
      <c r="C38" s="296" t="s">
        <v>6533</v>
      </c>
      <c r="D38" s="296" t="s">
        <v>6534</v>
      </c>
      <c r="E38" s="344">
        <v>0.74</v>
      </c>
      <c r="F38" s="344">
        <v>0.61</v>
      </c>
      <c r="G38" s="344">
        <v>0.94</v>
      </c>
      <c r="H38" s="344">
        <v>0.82</v>
      </c>
      <c r="I38" s="344">
        <v>0.56999999999999995</v>
      </c>
      <c r="J38" s="344">
        <v>0.93</v>
      </c>
      <c r="K38" s="344">
        <v>0.54</v>
      </c>
      <c r="L38" s="344">
        <v>0.59</v>
      </c>
    </row>
    <row r="39" spans="1:12">
      <c r="A39" s="296">
        <v>39145</v>
      </c>
      <c r="B39" s="343" t="s">
        <v>6571</v>
      </c>
      <c r="C39" s="296" t="s">
        <v>6533</v>
      </c>
      <c r="D39" s="296" t="s">
        <v>6534</v>
      </c>
      <c r="E39" s="344">
        <v>7.92</v>
      </c>
      <c r="F39" s="344">
        <v>6.53</v>
      </c>
      <c r="G39" s="344">
        <v>10.11</v>
      </c>
      <c r="H39" s="344">
        <v>8.8800000000000008</v>
      </c>
      <c r="I39" s="344">
        <v>6.2</v>
      </c>
      <c r="J39" s="344">
        <v>9.9700000000000006</v>
      </c>
      <c r="K39" s="344">
        <v>5.85</v>
      </c>
      <c r="L39" s="344">
        <v>6.42</v>
      </c>
    </row>
    <row r="40" spans="1:12">
      <c r="A40" s="296">
        <v>12615</v>
      </c>
      <c r="B40" s="343" t="s">
        <v>6572</v>
      </c>
      <c r="C40" s="296" t="s">
        <v>6533</v>
      </c>
      <c r="D40" s="296" t="s">
        <v>6534</v>
      </c>
      <c r="E40" s="344">
        <v>13.51</v>
      </c>
      <c r="F40" s="344">
        <v>12.59</v>
      </c>
      <c r="G40" s="344">
        <v>12.13</v>
      </c>
      <c r="H40" s="344">
        <v>9.08</v>
      </c>
      <c r="I40" s="344">
        <v>10.07</v>
      </c>
      <c r="J40" s="344">
        <v>11.38</v>
      </c>
      <c r="K40" s="344">
        <v>13.3</v>
      </c>
      <c r="L40" s="344">
        <v>16.100000000000001</v>
      </c>
    </row>
    <row r="41" spans="1:12">
      <c r="A41" s="296">
        <v>11927</v>
      </c>
      <c r="B41" s="343" t="s">
        <v>6573</v>
      </c>
      <c r="C41" s="296" t="s">
        <v>6533</v>
      </c>
      <c r="D41" s="296" t="s">
        <v>6534</v>
      </c>
      <c r="E41" s="344"/>
      <c r="F41" s="344">
        <v>7.63</v>
      </c>
      <c r="G41" s="344"/>
      <c r="H41" s="344">
        <v>9.4499999999999993</v>
      </c>
      <c r="I41" s="344">
        <v>8.31</v>
      </c>
      <c r="J41" s="344">
        <v>9.1300000000000008</v>
      </c>
      <c r="K41" s="344"/>
      <c r="L41" s="344"/>
    </row>
    <row r="42" spans="1:12">
      <c r="A42" s="296">
        <v>11928</v>
      </c>
      <c r="B42" s="343" t="s">
        <v>6574</v>
      </c>
      <c r="C42" s="296" t="s">
        <v>6533</v>
      </c>
      <c r="D42" s="296" t="s">
        <v>6534</v>
      </c>
      <c r="E42" s="344"/>
      <c r="F42" s="344">
        <v>8.74</v>
      </c>
      <c r="G42" s="344"/>
      <c r="H42" s="344">
        <v>10.83</v>
      </c>
      <c r="I42" s="344">
        <v>9.52</v>
      </c>
      <c r="J42" s="344">
        <v>10.46</v>
      </c>
      <c r="K42" s="344"/>
      <c r="L42" s="344"/>
    </row>
    <row r="43" spans="1:12">
      <c r="A43" s="296">
        <v>11929</v>
      </c>
      <c r="B43" s="343" t="s">
        <v>6575</v>
      </c>
      <c r="C43" s="296" t="s">
        <v>6533</v>
      </c>
      <c r="D43" s="296" t="s">
        <v>6534</v>
      </c>
      <c r="E43" s="344"/>
      <c r="F43" s="344">
        <v>13.52</v>
      </c>
      <c r="G43" s="344"/>
      <c r="H43" s="344">
        <v>16.75</v>
      </c>
      <c r="I43" s="344">
        <v>14.72</v>
      </c>
      <c r="J43" s="344">
        <v>16.18</v>
      </c>
      <c r="K43" s="344"/>
      <c r="L43" s="344"/>
    </row>
    <row r="44" spans="1:12">
      <c r="A44" s="296">
        <v>36801</v>
      </c>
      <c r="B44" s="343" t="s">
        <v>6576</v>
      </c>
      <c r="C44" s="296" t="s">
        <v>6533</v>
      </c>
      <c r="D44" s="296" t="s">
        <v>6534</v>
      </c>
      <c r="E44" s="344">
        <v>27.69</v>
      </c>
      <c r="F44" s="344">
        <v>34.01</v>
      </c>
      <c r="G44" s="344">
        <v>55.69</v>
      </c>
      <c r="H44" s="344">
        <v>67.98</v>
      </c>
      <c r="I44" s="344">
        <v>37.090000000000003</v>
      </c>
      <c r="J44" s="344">
        <v>32.590000000000003</v>
      </c>
      <c r="K44" s="344">
        <v>34.01</v>
      </c>
      <c r="L44" s="344">
        <v>27.31</v>
      </c>
    </row>
    <row r="45" spans="1:12">
      <c r="A45" s="296">
        <v>36246</v>
      </c>
      <c r="B45" s="343" t="s">
        <v>6577</v>
      </c>
      <c r="C45" s="296" t="s">
        <v>6578</v>
      </c>
      <c r="D45" s="296" t="s">
        <v>6534</v>
      </c>
      <c r="E45" s="344">
        <v>3.09</v>
      </c>
      <c r="F45" s="344">
        <v>5.29</v>
      </c>
      <c r="G45" s="344"/>
      <c r="H45" s="344">
        <v>3.41</v>
      </c>
      <c r="I45" s="344">
        <v>3.99</v>
      </c>
      <c r="J45" s="344"/>
      <c r="K45" s="344">
        <v>2.86</v>
      </c>
      <c r="L45" s="344">
        <v>3.78</v>
      </c>
    </row>
    <row r="46" spans="1:12">
      <c r="A46" s="296">
        <v>37600</v>
      </c>
      <c r="B46" s="343" t="s">
        <v>6579</v>
      </c>
      <c r="C46" s="296" t="s">
        <v>6533</v>
      </c>
      <c r="D46" s="296" t="s">
        <v>6534</v>
      </c>
      <c r="E46" s="344"/>
      <c r="F46" s="344"/>
      <c r="G46" s="344"/>
      <c r="H46" s="344"/>
      <c r="I46" s="344"/>
      <c r="J46" s="344"/>
      <c r="K46" s="344"/>
      <c r="L46" s="344"/>
    </row>
    <row r="47" spans="1:12">
      <c r="A47" s="296">
        <v>37599</v>
      </c>
      <c r="B47" s="343" t="s">
        <v>6580</v>
      </c>
      <c r="C47" s="296" t="s">
        <v>6533</v>
      </c>
      <c r="D47" s="296" t="s">
        <v>6534</v>
      </c>
      <c r="E47" s="344"/>
      <c r="F47" s="344"/>
      <c r="G47" s="344"/>
      <c r="H47" s="344"/>
      <c r="I47" s="344"/>
      <c r="J47" s="344"/>
      <c r="K47" s="344"/>
      <c r="L47" s="344"/>
    </row>
    <row r="48" spans="1:12">
      <c r="A48" s="296">
        <v>1</v>
      </c>
      <c r="B48" s="343" t="s">
        <v>6581</v>
      </c>
      <c r="C48" s="296" t="s">
        <v>6582</v>
      </c>
      <c r="D48" s="296" t="s">
        <v>6539</v>
      </c>
      <c r="E48" s="344"/>
      <c r="F48" s="344">
        <v>120</v>
      </c>
      <c r="G48" s="344"/>
      <c r="H48" s="344"/>
      <c r="I48" s="344">
        <v>135.56</v>
      </c>
      <c r="J48" s="344">
        <v>86.9</v>
      </c>
      <c r="K48" s="344"/>
      <c r="L48" s="344">
        <v>90</v>
      </c>
    </row>
    <row r="49" spans="1:12">
      <c r="A49" s="296">
        <v>3</v>
      </c>
      <c r="B49" s="343" t="s">
        <v>6583</v>
      </c>
      <c r="C49" s="296" t="s">
        <v>6584</v>
      </c>
      <c r="D49" s="296" t="s">
        <v>6534</v>
      </c>
      <c r="E49" s="344">
        <v>18.88</v>
      </c>
      <c r="F49" s="344">
        <v>21.79</v>
      </c>
      <c r="G49" s="344">
        <v>16.34</v>
      </c>
      <c r="H49" s="344">
        <v>15.3</v>
      </c>
      <c r="I49" s="344">
        <v>14.74</v>
      </c>
      <c r="J49" s="344">
        <v>19.2</v>
      </c>
      <c r="K49" s="344">
        <v>15.02</v>
      </c>
      <c r="L49" s="344">
        <v>15.19</v>
      </c>
    </row>
    <row r="50" spans="1:12">
      <c r="A50" s="296">
        <v>43054</v>
      </c>
      <c r="B50" s="343" t="s">
        <v>6585</v>
      </c>
      <c r="C50" s="296" t="s">
        <v>6582</v>
      </c>
      <c r="D50" s="296" t="s">
        <v>6534</v>
      </c>
      <c r="E50" s="344">
        <v>11.18</v>
      </c>
      <c r="F50" s="344">
        <v>11.51</v>
      </c>
      <c r="G50" s="344">
        <v>10.41</v>
      </c>
      <c r="H50" s="344">
        <v>11</v>
      </c>
      <c r="I50" s="344">
        <v>8.81</v>
      </c>
      <c r="J50" s="344">
        <v>9.39</v>
      </c>
      <c r="K50" s="344">
        <v>9.36</v>
      </c>
      <c r="L50" s="344">
        <v>10.62</v>
      </c>
    </row>
    <row r="51" spans="1:12">
      <c r="A51" s="296">
        <v>42402</v>
      </c>
      <c r="B51" s="343" t="s">
        <v>6586</v>
      </c>
      <c r="C51" s="296" t="s">
        <v>6582</v>
      </c>
      <c r="D51" s="296" t="s">
        <v>6534</v>
      </c>
      <c r="E51" s="344">
        <v>10.68</v>
      </c>
      <c r="F51" s="344">
        <v>11</v>
      </c>
      <c r="G51" s="344">
        <v>9.94</v>
      </c>
      <c r="H51" s="344">
        <v>10.51</v>
      </c>
      <c r="I51" s="344">
        <v>8.42</v>
      </c>
      <c r="J51" s="344">
        <v>8.9700000000000006</v>
      </c>
      <c r="K51" s="344">
        <v>8.9499999999999993</v>
      </c>
      <c r="L51" s="344">
        <v>10.15</v>
      </c>
    </row>
    <row r="52" spans="1:12">
      <c r="A52" s="296">
        <v>42403</v>
      </c>
      <c r="B52" s="343" t="s">
        <v>6587</v>
      </c>
      <c r="C52" s="296" t="s">
        <v>6582</v>
      </c>
      <c r="D52" s="296" t="s">
        <v>6534</v>
      </c>
      <c r="E52" s="344">
        <v>13.7</v>
      </c>
      <c r="F52" s="344">
        <v>14.11</v>
      </c>
      <c r="G52" s="344">
        <v>12.76</v>
      </c>
      <c r="H52" s="344">
        <v>13.49</v>
      </c>
      <c r="I52" s="344">
        <v>10.8</v>
      </c>
      <c r="J52" s="344">
        <v>11.51</v>
      </c>
      <c r="K52" s="344">
        <v>11.48</v>
      </c>
      <c r="L52" s="344">
        <v>13.02</v>
      </c>
    </row>
    <row r="53" spans="1:12">
      <c r="A53" s="296">
        <v>42404</v>
      </c>
      <c r="B53" s="343" t="s">
        <v>6588</v>
      </c>
      <c r="C53" s="296" t="s">
        <v>6582</v>
      </c>
      <c r="D53" s="296" t="s">
        <v>6534</v>
      </c>
      <c r="E53" s="344">
        <v>13.62</v>
      </c>
      <c r="F53" s="344">
        <v>14.03</v>
      </c>
      <c r="G53" s="344">
        <v>12.69</v>
      </c>
      <c r="H53" s="344">
        <v>13.41</v>
      </c>
      <c r="I53" s="344">
        <v>10.74</v>
      </c>
      <c r="J53" s="344">
        <v>11.45</v>
      </c>
      <c r="K53" s="344">
        <v>11.42</v>
      </c>
      <c r="L53" s="344">
        <v>12.94</v>
      </c>
    </row>
    <row r="54" spans="1:12">
      <c r="A54" s="296">
        <v>42405</v>
      </c>
      <c r="B54" s="343" t="s">
        <v>6589</v>
      </c>
      <c r="C54" s="296" t="s">
        <v>6582</v>
      </c>
      <c r="D54" s="296" t="s">
        <v>6534</v>
      </c>
      <c r="E54" s="344">
        <v>14.51</v>
      </c>
      <c r="F54" s="344">
        <v>14.95</v>
      </c>
      <c r="G54" s="344">
        <v>13.51</v>
      </c>
      <c r="H54" s="344">
        <v>14.29</v>
      </c>
      <c r="I54" s="344">
        <v>11.43</v>
      </c>
      <c r="J54" s="344">
        <v>12.19</v>
      </c>
      <c r="K54" s="344">
        <v>12.16</v>
      </c>
      <c r="L54" s="344">
        <v>13.79</v>
      </c>
    </row>
    <row r="55" spans="1:12">
      <c r="A55" s="296">
        <v>34341</v>
      </c>
      <c r="B55" s="343" t="s">
        <v>6590</v>
      </c>
      <c r="C55" s="296" t="s">
        <v>6582</v>
      </c>
      <c r="D55" s="296" t="s">
        <v>6534</v>
      </c>
      <c r="E55" s="344">
        <v>12.6</v>
      </c>
      <c r="F55" s="344">
        <v>12.97</v>
      </c>
      <c r="G55" s="344">
        <v>11.73</v>
      </c>
      <c r="H55" s="344">
        <v>12.4</v>
      </c>
      <c r="I55" s="344">
        <v>9.92</v>
      </c>
      <c r="J55" s="344">
        <v>10.58</v>
      </c>
      <c r="K55" s="344">
        <v>10.55</v>
      </c>
      <c r="L55" s="344">
        <v>11.97</v>
      </c>
    </row>
    <row r="56" spans="1:12">
      <c r="A56" s="296">
        <v>43053</v>
      </c>
      <c r="B56" s="343" t="s">
        <v>6591</v>
      </c>
      <c r="C56" s="296" t="s">
        <v>6582</v>
      </c>
      <c r="D56" s="296" t="s">
        <v>6534</v>
      </c>
      <c r="E56" s="344">
        <v>9.98</v>
      </c>
      <c r="F56" s="344">
        <v>10.28</v>
      </c>
      <c r="G56" s="344">
        <v>9.2899999999999991</v>
      </c>
      <c r="H56" s="344">
        <v>9.83</v>
      </c>
      <c r="I56" s="344">
        <v>7.86</v>
      </c>
      <c r="J56" s="344">
        <v>8.39</v>
      </c>
      <c r="K56" s="344">
        <v>8.36</v>
      </c>
      <c r="L56" s="344">
        <v>9.48</v>
      </c>
    </row>
    <row r="57" spans="1:12">
      <c r="A57" s="296">
        <v>43058</v>
      </c>
      <c r="B57" s="343" t="s">
        <v>6592</v>
      </c>
      <c r="C57" s="296" t="s">
        <v>6582</v>
      </c>
      <c r="D57" s="296" t="s">
        <v>6534</v>
      </c>
      <c r="E57" s="344">
        <v>10.35</v>
      </c>
      <c r="F57" s="344">
        <v>10.66</v>
      </c>
      <c r="G57" s="344">
        <v>9.64</v>
      </c>
      <c r="H57" s="344">
        <v>10.19</v>
      </c>
      <c r="I57" s="344">
        <v>8.16</v>
      </c>
      <c r="J57" s="344">
        <v>8.6999999999999993</v>
      </c>
      <c r="K57" s="344">
        <v>8.67</v>
      </c>
      <c r="L57" s="344">
        <v>9.83</v>
      </c>
    </row>
    <row r="58" spans="1:12">
      <c r="A58" s="296">
        <v>34</v>
      </c>
      <c r="B58" s="343" t="s">
        <v>6593</v>
      </c>
      <c r="C58" s="296" t="s">
        <v>6582</v>
      </c>
      <c r="D58" s="296" t="s">
        <v>6534</v>
      </c>
      <c r="E58" s="344">
        <v>10.4</v>
      </c>
      <c r="F58" s="344">
        <v>10.71</v>
      </c>
      <c r="G58" s="344">
        <v>9.68</v>
      </c>
      <c r="H58" s="344">
        <v>10.24</v>
      </c>
      <c r="I58" s="344">
        <v>8.1999999999999993</v>
      </c>
      <c r="J58" s="344">
        <v>8.74</v>
      </c>
      <c r="K58" s="344">
        <v>8.7100000000000009</v>
      </c>
      <c r="L58" s="344">
        <v>9.8800000000000008</v>
      </c>
    </row>
    <row r="59" spans="1:12">
      <c r="A59" s="296">
        <v>43055</v>
      </c>
      <c r="B59" s="343" t="s">
        <v>6594</v>
      </c>
      <c r="C59" s="296" t="s">
        <v>6582</v>
      </c>
      <c r="D59" s="296" t="s">
        <v>6539</v>
      </c>
      <c r="E59" s="344">
        <v>9.01</v>
      </c>
      <c r="F59" s="344">
        <v>9.2799999999999994</v>
      </c>
      <c r="G59" s="344">
        <v>8.39</v>
      </c>
      <c r="H59" s="344">
        <v>8.8699999999999992</v>
      </c>
      <c r="I59" s="344">
        <v>7.1</v>
      </c>
      <c r="J59" s="344">
        <v>7.57</v>
      </c>
      <c r="K59" s="344">
        <v>7.55</v>
      </c>
      <c r="L59" s="344">
        <v>8.56</v>
      </c>
    </row>
    <row r="60" spans="1:12">
      <c r="A60" s="296">
        <v>43056</v>
      </c>
      <c r="B60" s="343" t="s">
        <v>6595</v>
      </c>
      <c r="C60" s="296" t="s">
        <v>6582</v>
      </c>
      <c r="D60" s="296" t="s">
        <v>6534</v>
      </c>
      <c r="E60" s="344">
        <v>10.39</v>
      </c>
      <c r="F60" s="344">
        <v>10.7</v>
      </c>
      <c r="G60" s="344">
        <v>9.67</v>
      </c>
      <c r="H60" s="344">
        <v>10.23</v>
      </c>
      <c r="I60" s="344">
        <v>8.18</v>
      </c>
      <c r="J60" s="344">
        <v>8.73</v>
      </c>
      <c r="K60" s="344">
        <v>8.6999999999999993</v>
      </c>
      <c r="L60" s="344">
        <v>9.8699999999999992</v>
      </c>
    </row>
    <row r="61" spans="1:12">
      <c r="A61" s="296">
        <v>43057</v>
      </c>
      <c r="B61" s="343" t="s">
        <v>6596</v>
      </c>
      <c r="C61" s="296" t="s">
        <v>6582</v>
      </c>
      <c r="D61" s="296" t="s">
        <v>6534</v>
      </c>
      <c r="E61" s="344">
        <v>11.42</v>
      </c>
      <c r="F61" s="344">
        <v>11.76</v>
      </c>
      <c r="G61" s="344">
        <v>10.63</v>
      </c>
      <c r="H61" s="344">
        <v>11.24</v>
      </c>
      <c r="I61" s="344">
        <v>8.99</v>
      </c>
      <c r="J61" s="344">
        <v>9.59</v>
      </c>
      <c r="K61" s="344">
        <v>9.57</v>
      </c>
      <c r="L61" s="344">
        <v>10.85</v>
      </c>
    </row>
    <row r="62" spans="1:12">
      <c r="A62" s="296">
        <v>34449</v>
      </c>
      <c r="B62" s="343" t="s">
        <v>6597</v>
      </c>
      <c r="C62" s="296" t="s">
        <v>6582</v>
      </c>
      <c r="D62" s="296" t="s">
        <v>6534</v>
      </c>
      <c r="E62" s="344">
        <v>12.2</v>
      </c>
      <c r="F62" s="344">
        <v>12.57</v>
      </c>
      <c r="G62" s="344">
        <v>11.36</v>
      </c>
      <c r="H62" s="344">
        <v>12.01</v>
      </c>
      <c r="I62" s="344">
        <v>9.6199999999999992</v>
      </c>
      <c r="J62" s="344">
        <v>10.25</v>
      </c>
      <c r="K62" s="344">
        <v>10.220000000000001</v>
      </c>
      <c r="L62" s="344">
        <v>11.59</v>
      </c>
    </row>
    <row r="63" spans="1:12">
      <c r="A63" s="296">
        <v>32</v>
      </c>
      <c r="B63" s="343" t="s">
        <v>6598</v>
      </c>
      <c r="C63" s="296" t="s">
        <v>6582</v>
      </c>
      <c r="D63" s="296" t="s">
        <v>6534</v>
      </c>
      <c r="E63" s="344">
        <v>10.97</v>
      </c>
      <c r="F63" s="344">
        <v>11.3</v>
      </c>
      <c r="G63" s="344">
        <v>10.220000000000001</v>
      </c>
      <c r="H63" s="344">
        <v>10.8</v>
      </c>
      <c r="I63" s="344">
        <v>8.65</v>
      </c>
      <c r="J63" s="344">
        <v>9.2200000000000006</v>
      </c>
      <c r="K63" s="344">
        <v>9.19</v>
      </c>
      <c r="L63" s="344">
        <v>10.42</v>
      </c>
    </row>
    <row r="64" spans="1:12">
      <c r="A64" s="296">
        <v>33</v>
      </c>
      <c r="B64" s="343" t="s">
        <v>6599</v>
      </c>
      <c r="C64" s="296" t="s">
        <v>6582</v>
      </c>
      <c r="D64" s="296" t="s">
        <v>6534</v>
      </c>
      <c r="E64" s="344">
        <v>11.04</v>
      </c>
      <c r="F64" s="344">
        <v>11.37</v>
      </c>
      <c r="G64" s="344">
        <v>10.28</v>
      </c>
      <c r="H64" s="344">
        <v>10.86</v>
      </c>
      <c r="I64" s="344">
        <v>8.69</v>
      </c>
      <c r="J64" s="344">
        <v>9.27</v>
      </c>
      <c r="K64" s="344">
        <v>9.25</v>
      </c>
      <c r="L64" s="344">
        <v>10.48</v>
      </c>
    </row>
    <row r="65" spans="1:12">
      <c r="A65" s="296">
        <v>43061</v>
      </c>
      <c r="B65" s="343" t="s">
        <v>6600</v>
      </c>
      <c r="C65" s="296" t="s">
        <v>6582</v>
      </c>
      <c r="D65" s="296" t="s">
        <v>6534</v>
      </c>
      <c r="E65" s="344">
        <v>10.31</v>
      </c>
      <c r="F65" s="344">
        <v>10.62</v>
      </c>
      <c r="G65" s="344">
        <v>9.6</v>
      </c>
      <c r="H65" s="344">
        <v>10.15</v>
      </c>
      <c r="I65" s="344">
        <v>8.1199999999999992</v>
      </c>
      <c r="J65" s="344">
        <v>8.66</v>
      </c>
      <c r="K65" s="344">
        <v>8.64</v>
      </c>
      <c r="L65" s="344">
        <v>9.8000000000000007</v>
      </c>
    </row>
    <row r="66" spans="1:12">
      <c r="A66" s="296">
        <v>43059</v>
      </c>
      <c r="B66" s="343" t="s">
        <v>6601</v>
      </c>
      <c r="C66" s="296" t="s">
        <v>6582</v>
      </c>
      <c r="D66" s="296" t="s">
        <v>6534</v>
      </c>
      <c r="E66" s="344">
        <v>9.84</v>
      </c>
      <c r="F66" s="344">
        <v>10.14</v>
      </c>
      <c r="G66" s="344">
        <v>9.16</v>
      </c>
      <c r="H66" s="344">
        <v>9.69</v>
      </c>
      <c r="I66" s="344">
        <v>7.75</v>
      </c>
      <c r="J66" s="344">
        <v>8.27</v>
      </c>
      <c r="K66" s="344">
        <v>8.25</v>
      </c>
      <c r="L66" s="344">
        <v>9.35</v>
      </c>
    </row>
    <row r="67" spans="1:12">
      <c r="A67" s="296">
        <v>43062</v>
      </c>
      <c r="B67" s="343" t="s">
        <v>6602</v>
      </c>
      <c r="C67" s="296" t="s">
        <v>6582</v>
      </c>
      <c r="D67" s="296" t="s">
        <v>6534</v>
      </c>
      <c r="E67" s="344">
        <v>10.91</v>
      </c>
      <c r="F67" s="344">
        <v>11.24</v>
      </c>
      <c r="G67" s="344">
        <v>10.16</v>
      </c>
      <c r="H67" s="344">
        <v>10.74</v>
      </c>
      <c r="I67" s="344">
        <v>8.59</v>
      </c>
      <c r="J67" s="344">
        <v>9.16</v>
      </c>
      <c r="K67" s="344">
        <v>9.14</v>
      </c>
      <c r="L67" s="344">
        <v>10.36</v>
      </c>
    </row>
    <row r="68" spans="1:12">
      <c r="A68" s="296">
        <v>43060</v>
      </c>
      <c r="B68" s="343" t="s">
        <v>6603</v>
      </c>
      <c r="C68" s="296" t="s">
        <v>6582</v>
      </c>
      <c r="D68" s="296" t="s">
        <v>6534</v>
      </c>
      <c r="E68" s="344">
        <v>8.57</v>
      </c>
      <c r="F68" s="344">
        <v>8.83</v>
      </c>
      <c r="G68" s="344">
        <v>7.98</v>
      </c>
      <c r="H68" s="344">
        <v>8.44</v>
      </c>
      <c r="I68" s="344">
        <v>6.76</v>
      </c>
      <c r="J68" s="344">
        <v>7.2</v>
      </c>
      <c r="K68" s="344">
        <v>7.18</v>
      </c>
      <c r="L68" s="344">
        <v>8.15</v>
      </c>
    </row>
    <row r="69" spans="1:12">
      <c r="A69" s="296">
        <v>40410</v>
      </c>
      <c r="B69" s="343" t="s">
        <v>6604</v>
      </c>
      <c r="C69" s="296" t="s">
        <v>6533</v>
      </c>
      <c r="D69" s="296" t="s">
        <v>6539</v>
      </c>
      <c r="E69" s="344"/>
      <c r="F69" s="344"/>
      <c r="G69" s="344"/>
      <c r="H69" s="344"/>
      <c r="I69" s="344">
        <v>45</v>
      </c>
      <c r="J69" s="344"/>
      <c r="K69" s="344"/>
      <c r="L69" s="344"/>
    </row>
    <row r="70" spans="1:12">
      <c r="A70" s="296">
        <v>40411</v>
      </c>
      <c r="B70" s="343" t="s">
        <v>6605</v>
      </c>
      <c r="C70" s="296" t="s">
        <v>6533</v>
      </c>
      <c r="D70" s="296" t="s">
        <v>6534</v>
      </c>
      <c r="E70" s="344"/>
      <c r="F70" s="344"/>
      <c r="G70" s="344"/>
      <c r="H70" s="344"/>
      <c r="I70" s="344">
        <v>48.84</v>
      </c>
      <c r="J70" s="344"/>
      <c r="K70" s="344"/>
      <c r="L70" s="344"/>
    </row>
    <row r="71" spans="1:12">
      <c r="A71" s="296">
        <v>40412</v>
      </c>
      <c r="B71" s="343" t="s">
        <v>6606</v>
      </c>
      <c r="C71" s="296" t="s">
        <v>6533</v>
      </c>
      <c r="D71" s="296" t="s">
        <v>6534</v>
      </c>
      <c r="E71" s="344"/>
      <c r="F71" s="344"/>
      <c r="G71" s="344"/>
      <c r="H71" s="344"/>
      <c r="I71" s="344">
        <v>54.81</v>
      </c>
      <c r="J71" s="344"/>
      <c r="K71" s="344"/>
      <c r="L71" s="344"/>
    </row>
    <row r="72" spans="1:12">
      <c r="A72" s="296">
        <v>44254</v>
      </c>
      <c r="B72" s="343" t="s">
        <v>6607</v>
      </c>
      <c r="C72" s="296" t="s">
        <v>6533</v>
      </c>
      <c r="D72" s="296" t="s">
        <v>6534</v>
      </c>
      <c r="E72" s="344">
        <v>33.76</v>
      </c>
      <c r="F72" s="344"/>
      <c r="G72" s="344">
        <v>27.89</v>
      </c>
      <c r="H72" s="344"/>
      <c r="I72" s="344">
        <v>28.59</v>
      </c>
      <c r="J72" s="344">
        <v>30.23</v>
      </c>
      <c r="K72" s="344">
        <v>29.46</v>
      </c>
      <c r="L72" s="344">
        <v>32.19</v>
      </c>
    </row>
    <row r="73" spans="1:12">
      <c r="A73" s="296">
        <v>44255</v>
      </c>
      <c r="B73" s="343" t="s">
        <v>6608</v>
      </c>
      <c r="C73" s="296" t="s">
        <v>6533</v>
      </c>
      <c r="D73" s="296" t="s">
        <v>6534</v>
      </c>
      <c r="E73" s="344">
        <v>37.42</v>
      </c>
      <c r="F73" s="344"/>
      <c r="G73" s="344">
        <v>30.91</v>
      </c>
      <c r="H73" s="344"/>
      <c r="I73" s="344">
        <v>31.69</v>
      </c>
      <c r="J73" s="344">
        <v>33.51</v>
      </c>
      <c r="K73" s="344">
        <v>32.65</v>
      </c>
      <c r="L73" s="344">
        <v>35.68</v>
      </c>
    </row>
    <row r="74" spans="1:12">
      <c r="A74" s="296">
        <v>44256</v>
      </c>
      <c r="B74" s="343" t="s">
        <v>6609</v>
      </c>
      <c r="C74" s="296" t="s">
        <v>6533</v>
      </c>
      <c r="D74" s="296" t="s">
        <v>6534</v>
      </c>
      <c r="E74" s="344">
        <v>42.26</v>
      </c>
      <c r="F74" s="344"/>
      <c r="G74" s="344">
        <v>34.909999999999997</v>
      </c>
      <c r="H74" s="344"/>
      <c r="I74" s="344">
        <v>35.79</v>
      </c>
      <c r="J74" s="344">
        <v>37.85</v>
      </c>
      <c r="K74" s="344">
        <v>36.880000000000003</v>
      </c>
      <c r="L74" s="344">
        <v>40.299999999999997</v>
      </c>
    </row>
    <row r="75" spans="1:12">
      <c r="A75" s="296">
        <v>44257</v>
      </c>
      <c r="B75" s="343" t="s">
        <v>6610</v>
      </c>
      <c r="C75" s="296" t="s">
        <v>6533</v>
      </c>
      <c r="D75" s="296" t="s">
        <v>6534</v>
      </c>
      <c r="E75" s="344">
        <v>66.86</v>
      </c>
      <c r="F75" s="344"/>
      <c r="G75" s="344">
        <v>55.23</v>
      </c>
      <c r="H75" s="344"/>
      <c r="I75" s="344">
        <v>56.62</v>
      </c>
      <c r="J75" s="344">
        <v>59.88</v>
      </c>
      <c r="K75" s="344">
        <v>58.34</v>
      </c>
      <c r="L75" s="344">
        <v>63.75</v>
      </c>
    </row>
    <row r="76" spans="1:12">
      <c r="A76" s="296">
        <v>44258</v>
      </c>
      <c r="B76" s="343" t="s">
        <v>6611</v>
      </c>
      <c r="C76" s="296" t="s">
        <v>6533</v>
      </c>
      <c r="D76" s="296" t="s">
        <v>6534</v>
      </c>
      <c r="E76" s="344">
        <v>76.42</v>
      </c>
      <c r="F76" s="344"/>
      <c r="G76" s="344">
        <v>63.12</v>
      </c>
      <c r="H76" s="344"/>
      <c r="I76" s="344">
        <v>64.709999999999994</v>
      </c>
      <c r="J76" s="344">
        <v>68.430000000000007</v>
      </c>
      <c r="K76" s="344">
        <v>66.680000000000007</v>
      </c>
      <c r="L76" s="344">
        <v>72.86</v>
      </c>
    </row>
    <row r="77" spans="1:12">
      <c r="A77" s="296">
        <v>44259</v>
      </c>
      <c r="B77" s="343" t="s">
        <v>6612</v>
      </c>
      <c r="C77" s="296" t="s">
        <v>6533</v>
      </c>
      <c r="D77" s="296" t="s">
        <v>6534</v>
      </c>
      <c r="E77" s="344">
        <v>104.89</v>
      </c>
      <c r="F77" s="344"/>
      <c r="G77" s="344">
        <v>86.64</v>
      </c>
      <c r="H77" s="344"/>
      <c r="I77" s="344">
        <v>88.82</v>
      </c>
      <c r="J77" s="344">
        <v>93.93</v>
      </c>
      <c r="K77" s="344">
        <v>91.52</v>
      </c>
      <c r="L77" s="344">
        <v>100.01</v>
      </c>
    </row>
    <row r="78" spans="1:12">
      <c r="A78" s="296">
        <v>37997</v>
      </c>
      <c r="B78" s="343" t="s">
        <v>6613</v>
      </c>
      <c r="C78" s="296" t="s">
        <v>6533</v>
      </c>
      <c r="D78" s="296" t="s">
        <v>6534</v>
      </c>
      <c r="E78" s="344">
        <v>20.12</v>
      </c>
      <c r="F78" s="344"/>
      <c r="G78" s="344">
        <v>16.62</v>
      </c>
      <c r="H78" s="344"/>
      <c r="I78" s="344">
        <v>17.03</v>
      </c>
      <c r="J78" s="344">
        <v>18.010000000000002</v>
      </c>
      <c r="K78" s="344">
        <v>17.55</v>
      </c>
      <c r="L78" s="344">
        <v>19.18</v>
      </c>
    </row>
    <row r="79" spans="1:12">
      <c r="A79" s="296">
        <v>37998</v>
      </c>
      <c r="B79" s="343" t="s">
        <v>6614</v>
      </c>
      <c r="C79" s="296" t="s">
        <v>6533</v>
      </c>
      <c r="D79" s="296" t="s">
        <v>6534</v>
      </c>
      <c r="E79" s="344">
        <v>26.92</v>
      </c>
      <c r="F79" s="344"/>
      <c r="G79" s="344">
        <v>22.24</v>
      </c>
      <c r="H79" s="344"/>
      <c r="I79" s="344">
        <v>22.8</v>
      </c>
      <c r="J79" s="344">
        <v>24.11</v>
      </c>
      <c r="K79" s="344">
        <v>23.49</v>
      </c>
      <c r="L79" s="344">
        <v>25.67</v>
      </c>
    </row>
    <row r="80" spans="1:12">
      <c r="A80" s="296">
        <v>55</v>
      </c>
      <c r="B80" s="343" t="s">
        <v>6615</v>
      </c>
      <c r="C80" s="296" t="s">
        <v>6533</v>
      </c>
      <c r="D80" s="296" t="s">
        <v>6539</v>
      </c>
      <c r="E80" s="344"/>
      <c r="F80" s="344"/>
      <c r="G80" s="344"/>
      <c r="H80" s="344"/>
      <c r="I80" s="344"/>
      <c r="J80" s="344"/>
      <c r="K80" s="344"/>
      <c r="L80" s="344"/>
    </row>
    <row r="81" spans="1:12">
      <c r="A81" s="296">
        <v>61</v>
      </c>
      <c r="B81" s="343" t="s">
        <v>6616</v>
      </c>
      <c r="C81" s="296" t="s">
        <v>6533</v>
      </c>
      <c r="D81" s="296" t="s">
        <v>6534</v>
      </c>
      <c r="E81" s="344"/>
      <c r="F81" s="344"/>
      <c r="G81" s="344"/>
      <c r="H81" s="344"/>
      <c r="I81" s="344"/>
      <c r="J81" s="344"/>
      <c r="K81" s="344"/>
      <c r="L81" s="344"/>
    </row>
    <row r="82" spans="1:12">
      <c r="A82" s="296">
        <v>62</v>
      </c>
      <c r="B82" s="343" t="s">
        <v>6617</v>
      </c>
      <c r="C82" s="296" t="s">
        <v>6533</v>
      </c>
      <c r="D82" s="296" t="s">
        <v>6534</v>
      </c>
      <c r="E82" s="344"/>
      <c r="F82" s="344"/>
      <c r="G82" s="344"/>
      <c r="H82" s="344"/>
      <c r="I82" s="344"/>
      <c r="J82" s="344"/>
      <c r="K82" s="344"/>
      <c r="L82" s="344"/>
    </row>
    <row r="83" spans="1:12">
      <c r="A83" s="296">
        <v>10899</v>
      </c>
      <c r="B83" s="343" t="s">
        <v>6618</v>
      </c>
      <c r="C83" s="296" t="s">
        <v>6533</v>
      </c>
      <c r="D83" s="296" t="s">
        <v>6534</v>
      </c>
      <c r="E83" s="344">
        <v>71.84</v>
      </c>
      <c r="F83" s="344">
        <v>124.85</v>
      </c>
      <c r="G83" s="344">
        <v>83.23</v>
      </c>
      <c r="H83" s="344"/>
      <c r="I83" s="344">
        <v>126.33</v>
      </c>
      <c r="J83" s="344">
        <v>89.37</v>
      </c>
      <c r="K83" s="344">
        <v>83.23</v>
      </c>
      <c r="L83" s="344">
        <v>83.23</v>
      </c>
    </row>
    <row r="84" spans="1:12">
      <c r="A84" s="296">
        <v>10900</v>
      </c>
      <c r="B84" s="343" t="s">
        <v>6619</v>
      </c>
      <c r="C84" s="296" t="s">
        <v>6533</v>
      </c>
      <c r="D84" s="296" t="s">
        <v>6534</v>
      </c>
      <c r="E84" s="344">
        <v>56.22</v>
      </c>
      <c r="F84" s="344">
        <v>97.71</v>
      </c>
      <c r="G84" s="344">
        <v>65.14</v>
      </c>
      <c r="H84" s="344"/>
      <c r="I84" s="344">
        <v>98.87</v>
      </c>
      <c r="J84" s="344">
        <v>69.94</v>
      </c>
      <c r="K84" s="344">
        <v>65.14</v>
      </c>
      <c r="L84" s="344">
        <v>65.14</v>
      </c>
    </row>
    <row r="85" spans="1:12">
      <c r="A85" s="296">
        <v>47</v>
      </c>
      <c r="B85" s="343" t="s">
        <v>6620</v>
      </c>
      <c r="C85" s="296" t="s">
        <v>6533</v>
      </c>
      <c r="D85" s="296" t="s">
        <v>6534</v>
      </c>
      <c r="E85" s="344">
        <v>73.42</v>
      </c>
      <c r="F85" s="344">
        <v>75.569999999999993</v>
      </c>
      <c r="G85" s="344"/>
      <c r="H85" s="344"/>
      <c r="I85" s="344">
        <v>52.91</v>
      </c>
      <c r="J85" s="344"/>
      <c r="K85" s="344"/>
      <c r="L85" s="344"/>
    </row>
    <row r="86" spans="1:12">
      <c r="A86" s="296">
        <v>48</v>
      </c>
      <c r="B86" s="343" t="s">
        <v>6621</v>
      </c>
      <c r="C86" s="296" t="s">
        <v>6533</v>
      </c>
      <c r="D86" s="296" t="s">
        <v>6534</v>
      </c>
      <c r="E86" s="344">
        <v>19.149999999999999</v>
      </c>
      <c r="F86" s="344">
        <v>19.71</v>
      </c>
      <c r="G86" s="344"/>
      <c r="H86" s="344"/>
      <c r="I86" s="344">
        <v>13.8</v>
      </c>
      <c r="J86" s="344"/>
      <c r="K86" s="344"/>
      <c r="L86" s="344"/>
    </row>
    <row r="87" spans="1:12">
      <c r="A87" s="296">
        <v>46</v>
      </c>
      <c r="B87" s="343" t="s">
        <v>6622</v>
      </c>
      <c r="C87" s="296" t="s">
        <v>6533</v>
      </c>
      <c r="D87" s="296" t="s">
        <v>6534</v>
      </c>
      <c r="E87" s="344">
        <v>42.94</v>
      </c>
      <c r="F87" s="344">
        <v>44.2</v>
      </c>
      <c r="G87" s="344"/>
      <c r="H87" s="344"/>
      <c r="I87" s="344">
        <v>30.94</v>
      </c>
      <c r="J87" s="344"/>
      <c r="K87" s="344"/>
      <c r="L87" s="344"/>
    </row>
    <row r="88" spans="1:12">
      <c r="A88" s="296">
        <v>52</v>
      </c>
      <c r="B88" s="343" t="s">
        <v>6623</v>
      </c>
      <c r="C88" s="296" t="s">
        <v>6533</v>
      </c>
      <c r="D88" s="296" t="s">
        <v>6534</v>
      </c>
      <c r="E88" s="344">
        <v>14.55</v>
      </c>
      <c r="F88" s="344">
        <v>14.97</v>
      </c>
      <c r="G88" s="344"/>
      <c r="H88" s="344"/>
      <c r="I88" s="344">
        <v>10.48</v>
      </c>
      <c r="J88" s="344"/>
      <c r="K88" s="344"/>
      <c r="L88" s="344"/>
    </row>
    <row r="89" spans="1:12">
      <c r="A89" s="296">
        <v>43</v>
      </c>
      <c r="B89" s="343" t="s">
        <v>6624</v>
      </c>
      <c r="C89" s="296" t="s">
        <v>6533</v>
      </c>
      <c r="D89" s="296" t="s">
        <v>6534</v>
      </c>
      <c r="E89" s="344">
        <v>49.11</v>
      </c>
      <c r="F89" s="344">
        <v>50.54</v>
      </c>
      <c r="G89" s="344"/>
      <c r="H89" s="344"/>
      <c r="I89" s="344">
        <v>35.380000000000003</v>
      </c>
      <c r="J89" s="344"/>
      <c r="K89" s="344"/>
      <c r="L89" s="344"/>
    </row>
    <row r="90" spans="1:12">
      <c r="A90" s="296">
        <v>103</v>
      </c>
      <c r="B90" s="343" t="s">
        <v>6625</v>
      </c>
      <c r="C90" s="296" t="s">
        <v>6533</v>
      </c>
      <c r="D90" s="296" t="s">
        <v>6534</v>
      </c>
      <c r="E90" s="344">
        <v>48.64</v>
      </c>
      <c r="F90" s="344">
        <v>41.87</v>
      </c>
      <c r="G90" s="344">
        <v>43.43</v>
      </c>
      <c r="H90" s="344">
        <v>36.450000000000003</v>
      </c>
      <c r="I90" s="344">
        <v>37.08</v>
      </c>
      <c r="J90" s="344">
        <v>39.99</v>
      </c>
      <c r="K90" s="344">
        <v>46.45</v>
      </c>
      <c r="L90" s="344">
        <v>51.97</v>
      </c>
    </row>
    <row r="91" spans="1:12">
      <c r="A91" s="296">
        <v>107</v>
      </c>
      <c r="B91" s="343" t="s">
        <v>6626</v>
      </c>
      <c r="C91" s="296" t="s">
        <v>6533</v>
      </c>
      <c r="D91" s="296" t="s">
        <v>6534</v>
      </c>
      <c r="E91" s="344">
        <v>0.91</v>
      </c>
      <c r="F91" s="344">
        <v>0.79</v>
      </c>
      <c r="G91" s="344">
        <v>0.81</v>
      </c>
      <c r="H91" s="344">
        <v>0.68</v>
      </c>
      <c r="I91" s="344">
        <v>0.69</v>
      </c>
      <c r="J91" s="344">
        <v>0.75</v>
      </c>
      <c r="K91" s="344">
        <v>0.87</v>
      </c>
      <c r="L91" s="344">
        <v>0.98</v>
      </c>
    </row>
    <row r="92" spans="1:12">
      <c r="A92" s="296">
        <v>65</v>
      </c>
      <c r="B92" s="343" t="s">
        <v>6627</v>
      </c>
      <c r="C92" s="296" t="s">
        <v>6533</v>
      </c>
      <c r="D92" s="296" t="s">
        <v>6534</v>
      </c>
      <c r="E92" s="344">
        <v>1</v>
      </c>
      <c r="F92" s="344">
        <v>0.86</v>
      </c>
      <c r="G92" s="344">
        <v>0.89</v>
      </c>
      <c r="H92" s="344">
        <v>0.75</v>
      </c>
      <c r="I92" s="344">
        <v>0.76</v>
      </c>
      <c r="J92" s="344">
        <v>0.82</v>
      </c>
      <c r="K92" s="344">
        <v>0.96</v>
      </c>
      <c r="L92" s="344">
        <v>1.07</v>
      </c>
    </row>
    <row r="93" spans="1:12">
      <c r="A93" s="296">
        <v>108</v>
      </c>
      <c r="B93" s="343" t="s">
        <v>6628</v>
      </c>
      <c r="C93" s="296" t="s">
        <v>6533</v>
      </c>
      <c r="D93" s="296" t="s">
        <v>6534</v>
      </c>
      <c r="E93" s="344">
        <v>2.0099999999999998</v>
      </c>
      <c r="F93" s="344">
        <v>1.73</v>
      </c>
      <c r="G93" s="344">
        <v>1.8</v>
      </c>
      <c r="H93" s="344">
        <v>1.51</v>
      </c>
      <c r="I93" s="344">
        <v>1.53</v>
      </c>
      <c r="J93" s="344">
        <v>1.66</v>
      </c>
      <c r="K93" s="344">
        <v>1.92</v>
      </c>
      <c r="L93" s="344">
        <v>2.15</v>
      </c>
    </row>
    <row r="94" spans="1:12">
      <c r="A94" s="296">
        <v>110</v>
      </c>
      <c r="B94" s="343" t="s">
        <v>6629</v>
      </c>
      <c r="C94" s="296" t="s">
        <v>6533</v>
      </c>
      <c r="D94" s="296" t="s">
        <v>6534</v>
      </c>
      <c r="E94" s="344">
        <v>7</v>
      </c>
      <c r="F94" s="344">
        <v>6.02</v>
      </c>
      <c r="G94" s="344">
        <v>6.25</v>
      </c>
      <c r="H94" s="344">
        <v>5.24</v>
      </c>
      <c r="I94" s="344">
        <v>5.33</v>
      </c>
      <c r="J94" s="344">
        <v>5.75</v>
      </c>
      <c r="K94" s="344">
        <v>6.68</v>
      </c>
      <c r="L94" s="344">
        <v>7.48</v>
      </c>
    </row>
    <row r="95" spans="1:12">
      <c r="A95" s="296">
        <v>109</v>
      </c>
      <c r="B95" s="343" t="s">
        <v>6630</v>
      </c>
      <c r="C95" s="296" t="s">
        <v>6533</v>
      </c>
      <c r="D95" s="296" t="s">
        <v>6534</v>
      </c>
      <c r="E95" s="344">
        <v>4.17</v>
      </c>
      <c r="F95" s="344">
        <v>3.59</v>
      </c>
      <c r="G95" s="344">
        <v>3.72</v>
      </c>
      <c r="H95" s="344">
        <v>3.12</v>
      </c>
      <c r="I95" s="344">
        <v>3.17</v>
      </c>
      <c r="J95" s="344">
        <v>3.42</v>
      </c>
      <c r="K95" s="344">
        <v>3.98</v>
      </c>
      <c r="L95" s="344">
        <v>4.45</v>
      </c>
    </row>
    <row r="96" spans="1:12">
      <c r="A96" s="296">
        <v>111</v>
      </c>
      <c r="B96" s="343" t="s">
        <v>6631</v>
      </c>
      <c r="C96" s="296" t="s">
        <v>6533</v>
      </c>
      <c r="D96" s="296" t="s">
        <v>6534</v>
      </c>
      <c r="E96" s="344">
        <v>9.4700000000000006</v>
      </c>
      <c r="F96" s="344">
        <v>8.15</v>
      </c>
      <c r="G96" s="344">
        <v>8.4499999999999993</v>
      </c>
      <c r="H96" s="344">
        <v>7.09</v>
      </c>
      <c r="I96" s="344">
        <v>7.22</v>
      </c>
      <c r="J96" s="344">
        <v>7.78</v>
      </c>
      <c r="K96" s="344">
        <v>9.0399999999999991</v>
      </c>
      <c r="L96" s="344">
        <v>10.119999999999999</v>
      </c>
    </row>
    <row r="97" spans="1:12">
      <c r="A97" s="296">
        <v>112</v>
      </c>
      <c r="B97" s="343" t="s">
        <v>6632</v>
      </c>
      <c r="C97" s="296" t="s">
        <v>6533</v>
      </c>
      <c r="D97" s="296" t="s">
        <v>6534</v>
      </c>
      <c r="E97" s="344">
        <v>5.0199999999999996</v>
      </c>
      <c r="F97" s="344">
        <v>4.32</v>
      </c>
      <c r="G97" s="344">
        <v>4.4800000000000004</v>
      </c>
      <c r="H97" s="344">
        <v>3.76</v>
      </c>
      <c r="I97" s="344">
        <v>3.82</v>
      </c>
      <c r="J97" s="344">
        <v>4.12</v>
      </c>
      <c r="K97" s="344">
        <v>4.79</v>
      </c>
      <c r="L97" s="344">
        <v>5.36</v>
      </c>
    </row>
    <row r="98" spans="1:12">
      <c r="A98" s="296">
        <v>113</v>
      </c>
      <c r="B98" s="343" t="s">
        <v>6633</v>
      </c>
      <c r="C98" s="296" t="s">
        <v>6533</v>
      </c>
      <c r="D98" s="296" t="s">
        <v>6534</v>
      </c>
      <c r="E98" s="344">
        <v>12.56</v>
      </c>
      <c r="F98" s="344">
        <v>10.81</v>
      </c>
      <c r="G98" s="344">
        <v>11.21</v>
      </c>
      <c r="H98" s="344">
        <v>9.41</v>
      </c>
      <c r="I98" s="344">
        <v>9.57</v>
      </c>
      <c r="J98" s="344">
        <v>10.33</v>
      </c>
      <c r="K98" s="344">
        <v>12</v>
      </c>
      <c r="L98" s="344">
        <v>13.42</v>
      </c>
    </row>
    <row r="99" spans="1:12">
      <c r="A99" s="296">
        <v>104</v>
      </c>
      <c r="B99" s="343" t="s">
        <v>6634</v>
      </c>
      <c r="C99" s="296" t="s">
        <v>6533</v>
      </c>
      <c r="D99" s="296" t="s">
        <v>6534</v>
      </c>
      <c r="E99" s="344">
        <v>21.86</v>
      </c>
      <c r="F99" s="344">
        <v>18.82</v>
      </c>
      <c r="G99" s="344">
        <v>19.52</v>
      </c>
      <c r="H99" s="344">
        <v>16.38</v>
      </c>
      <c r="I99" s="344">
        <v>16.66</v>
      </c>
      <c r="J99" s="344">
        <v>17.97</v>
      </c>
      <c r="K99" s="344">
        <v>20.88</v>
      </c>
      <c r="L99" s="344">
        <v>23.36</v>
      </c>
    </row>
    <row r="100" spans="1:12">
      <c r="A100" s="296">
        <v>102</v>
      </c>
      <c r="B100" s="343" t="s">
        <v>6635</v>
      </c>
      <c r="C100" s="296" t="s">
        <v>6533</v>
      </c>
      <c r="D100" s="296" t="s">
        <v>6534</v>
      </c>
      <c r="E100" s="344">
        <v>30.14</v>
      </c>
      <c r="F100" s="344">
        <v>25.94</v>
      </c>
      <c r="G100" s="344">
        <v>26.91</v>
      </c>
      <c r="H100" s="344">
        <v>22.59</v>
      </c>
      <c r="I100" s="344">
        <v>22.97</v>
      </c>
      <c r="J100" s="344">
        <v>24.78</v>
      </c>
      <c r="K100" s="344">
        <v>28.78</v>
      </c>
      <c r="L100" s="344">
        <v>32.200000000000003</v>
      </c>
    </row>
    <row r="101" spans="1:12">
      <c r="A101" s="296">
        <v>95</v>
      </c>
      <c r="B101" s="343" t="s">
        <v>6636</v>
      </c>
      <c r="C101" s="296" t="s">
        <v>6533</v>
      </c>
      <c r="D101" s="296" t="s">
        <v>6534</v>
      </c>
      <c r="E101" s="344">
        <v>12.74</v>
      </c>
      <c r="F101" s="344">
        <v>10.96</v>
      </c>
      <c r="G101" s="344">
        <v>11.37</v>
      </c>
      <c r="H101" s="344">
        <v>9.5399999999999991</v>
      </c>
      <c r="I101" s="344">
        <v>9.7100000000000009</v>
      </c>
      <c r="J101" s="344">
        <v>10.47</v>
      </c>
      <c r="K101" s="344">
        <v>12.16</v>
      </c>
      <c r="L101" s="344">
        <v>13.61</v>
      </c>
    </row>
    <row r="102" spans="1:12">
      <c r="A102" s="296">
        <v>96</v>
      </c>
      <c r="B102" s="343" t="s">
        <v>6637</v>
      </c>
      <c r="C102" s="296" t="s">
        <v>6533</v>
      </c>
      <c r="D102" s="296" t="s">
        <v>6534</v>
      </c>
      <c r="E102" s="344">
        <v>13.85</v>
      </c>
      <c r="F102" s="344">
        <v>11.92</v>
      </c>
      <c r="G102" s="344">
        <v>12.37</v>
      </c>
      <c r="H102" s="344">
        <v>10.38</v>
      </c>
      <c r="I102" s="344">
        <v>10.56</v>
      </c>
      <c r="J102" s="344">
        <v>11.39</v>
      </c>
      <c r="K102" s="344">
        <v>13.23</v>
      </c>
      <c r="L102" s="344">
        <v>14.8</v>
      </c>
    </row>
    <row r="103" spans="1:12">
      <c r="A103" s="296">
        <v>97</v>
      </c>
      <c r="B103" s="343" t="s">
        <v>6638</v>
      </c>
      <c r="C103" s="296" t="s">
        <v>6533</v>
      </c>
      <c r="D103" s="296" t="s">
        <v>6534</v>
      </c>
      <c r="E103" s="344">
        <v>20.84</v>
      </c>
      <c r="F103" s="344">
        <v>17.940000000000001</v>
      </c>
      <c r="G103" s="344">
        <v>18.61</v>
      </c>
      <c r="H103" s="344">
        <v>15.62</v>
      </c>
      <c r="I103" s="344">
        <v>15.89</v>
      </c>
      <c r="J103" s="344">
        <v>17.14</v>
      </c>
      <c r="K103" s="344">
        <v>19.899999999999999</v>
      </c>
      <c r="L103" s="344">
        <v>22.27</v>
      </c>
    </row>
    <row r="104" spans="1:12">
      <c r="A104" s="296">
        <v>98</v>
      </c>
      <c r="B104" s="343" t="s">
        <v>6639</v>
      </c>
      <c r="C104" s="296" t="s">
        <v>6533</v>
      </c>
      <c r="D104" s="296" t="s">
        <v>6534</v>
      </c>
      <c r="E104" s="344">
        <v>31.2</v>
      </c>
      <c r="F104" s="344">
        <v>26.86</v>
      </c>
      <c r="G104" s="344">
        <v>27.86</v>
      </c>
      <c r="H104" s="344">
        <v>23.38</v>
      </c>
      <c r="I104" s="344">
        <v>23.78</v>
      </c>
      <c r="J104" s="344">
        <v>25.65</v>
      </c>
      <c r="K104" s="344">
        <v>29.8</v>
      </c>
      <c r="L104" s="344">
        <v>33.340000000000003</v>
      </c>
    </row>
    <row r="105" spans="1:12">
      <c r="A105" s="296">
        <v>99</v>
      </c>
      <c r="B105" s="343" t="s">
        <v>6640</v>
      </c>
      <c r="C105" s="296" t="s">
        <v>6533</v>
      </c>
      <c r="D105" s="296" t="s">
        <v>6534</v>
      </c>
      <c r="E105" s="344">
        <v>29.49</v>
      </c>
      <c r="F105" s="344">
        <v>25.38</v>
      </c>
      <c r="G105" s="344">
        <v>26.33</v>
      </c>
      <c r="H105" s="344">
        <v>22.1</v>
      </c>
      <c r="I105" s="344">
        <v>22.48</v>
      </c>
      <c r="J105" s="344">
        <v>24.25</v>
      </c>
      <c r="K105" s="344">
        <v>28.16</v>
      </c>
      <c r="L105" s="344">
        <v>31.51</v>
      </c>
    </row>
    <row r="106" spans="1:12">
      <c r="A106" s="296">
        <v>60</v>
      </c>
      <c r="B106" s="343" t="s">
        <v>6641</v>
      </c>
      <c r="C106" s="296" t="s">
        <v>6533</v>
      </c>
      <c r="D106" s="296" t="s">
        <v>6534</v>
      </c>
      <c r="E106" s="344"/>
      <c r="F106" s="344"/>
      <c r="G106" s="344"/>
      <c r="H106" s="344"/>
      <c r="I106" s="344"/>
      <c r="J106" s="344"/>
      <c r="K106" s="344"/>
      <c r="L106" s="344"/>
    </row>
    <row r="107" spans="1:12">
      <c r="A107" s="296">
        <v>72</v>
      </c>
      <c r="B107" s="343" t="s">
        <v>6642</v>
      </c>
      <c r="C107" s="296" t="s">
        <v>6533</v>
      </c>
      <c r="D107" s="296" t="s">
        <v>6534</v>
      </c>
      <c r="E107" s="344">
        <v>56.55</v>
      </c>
      <c r="F107" s="344">
        <v>48.68</v>
      </c>
      <c r="G107" s="344">
        <v>50.5</v>
      </c>
      <c r="H107" s="344">
        <v>42.38</v>
      </c>
      <c r="I107" s="344">
        <v>43.11</v>
      </c>
      <c r="J107" s="344">
        <v>46.5</v>
      </c>
      <c r="K107" s="344">
        <v>54.01</v>
      </c>
      <c r="L107" s="344">
        <v>60.43</v>
      </c>
    </row>
    <row r="108" spans="1:12">
      <c r="A108" s="296">
        <v>71</v>
      </c>
      <c r="B108" s="343" t="s">
        <v>6643</v>
      </c>
      <c r="C108" s="296" t="s">
        <v>6533</v>
      </c>
      <c r="D108" s="296" t="s">
        <v>6534</v>
      </c>
      <c r="E108" s="344">
        <v>34.93</v>
      </c>
      <c r="F108" s="344">
        <v>30.07</v>
      </c>
      <c r="G108" s="344">
        <v>31.19</v>
      </c>
      <c r="H108" s="344">
        <v>26.18</v>
      </c>
      <c r="I108" s="344">
        <v>26.63</v>
      </c>
      <c r="J108" s="344">
        <v>28.72</v>
      </c>
      <c r="K108" s="344">
        <v>33.36</v>
      </c>
      <c r="L108" s="344">
        <v>37.32</v>
      </c>
    </row>
    <row r="109" spans="1:12">
      <c r="A109" s="296">
        <v>67</v>
      </c>
      <c r="B109" s="343" t="s">
        <v>6644</v>
      </c>
      <c r="C109" s="296" t="s">
        <v>6533</v>
      </c>
      <c r="D109" s="296" t="s">
        <v>6534</v>
      </c>
      <c r="E109" s="344">
        <v>18.28</v>
      </c>
      <c r="F109" s="344">
        <v>15.74</v>
      </c>
      <c r="G109" s="344">
        <v>16.329999999999998</v>
      </c>
      <c r="H109" s="344">
        <v>13.7</v>
      </c>
      <c r="I109" s="344">
        <v>13.94</v>
      </c>
      <c r="J109" s="344">
        <v>15.03</v>
      </c>
      <c r="K109" s="344">
        <v>17.46</v>
      </c>
      <c r="L109" s="344">
        <v>19.54</v>
      </c>
    </row>
    <row r="110" spans="1:12">
      <c r="A110" s="296">
        <v>73</v>
      </c>
      <c r="B110" s="343" t="s">
        <v>6645</v>
      </c>
      <c r="C110" s="296" t="s">
        <v>6533</v>
      </c>
      <c r="D110" s="296" t="s">
        <v>6534</v>
      </c>
      <c r="E110" s="344">
        <v>17.5</v>
      </c>
      <c r="F110" s="344">
        <v>15.06</v>
      </c>
      <c r="G110" s="344">
        <v>15.62</v>
      </c>
      <c r="H110" s="344">
        <v>13.11</v>
      </c>
      <c r="I110" s="344">
        <v>13.34</v>
      </c>
      <c r="J110" s="344">
        <v>14.39</v>
      </c>
      <c r="K110" s="344">
        <v>16.71</v>
      </c>
      <c r="L110" s="344">
        <v>18.7</v>
      </c>
    </row>
    <row r="111" spans="1:12">
      <c r="A111" s="296">
        <v>100</v>
      </c>
      <c r="B111" s="343" t="s">
        <v>6646</v>
      </c>
      <c r="C111" s="296" t="s">
        <v>6533</v>
      </c>
      <c r="D111" s="296" t="s">
        <v>6534</v>
      </c>
      <c r="E111" s="344">
        <v>51.52</v>
      </c>
      <c r="F111" s="344">
        <v>44.35</v>
      </c>
      <c r="G111" s="344">
        <v>46</v>
      </c>
      <c r="H111" s="344">
        <v>38.61</v>
      </c>
      <c r="I111" s="344">
        <v>39.270000000000003</v>
      </c>
      <c r="J111" s="344">
        <v>42.36</v>
      </c>
      <c r="K111" s="344">
        <v>49.2</v>
      </c>
      <c r="L111" s="344">
        <v>55.05</v>
      </c>
    </row>
    <row r="112" spans="1:12">
      <c r="A112" s="296">
        <v>75</v>
      </c>
      <c r="B112" s="343" t="s">
        <v>6647</v>
      </c>
      <c r="C112" s="296" t="s">
        <v>6533</v>
      </c>
      <c r="D112" s="296" t="s">
        <v>6534</v>
      </c>
      <c r="E112" s="344">
        <v>300.38</v>
      </c>
      <c r="F112" s="344">
        <v>258.57</v>
      </c>
      <c r="G112" s="344">
        <v>268.22000000000003</v>
      </c>
      <c r="H112" s="344">
        <v>225.12</v>
      </c>
      <c r="I112" s="344">
        <v>228.98</v>
      </c>
      <c r="J112" s="344">
        <v>246.99</v>
      </c>
      <c r="K112" s="344">
        <v>286.87</v>
      </c>
      <c r="L112" s="344">
        <v>320.95999999999998</v>
      </c>
    </row>
    <row r="113" spans="1:12">
      <c r="A113" s="296">
        <v>83</v>
      </c>
      <c r="B113" s="343" t="s">
        <v>6648</v>
      </c>
      <c r="C113" s="296" t="s">
        <v>6533</v>
      </c>
      <c r="D113" s="296" t="s">
        <v>6534</v>
      </c>
      <c r="E113" s="344">
        <v>240.14</v>
      </c>
      <c r="F113" s="344">
        <v>206.72</v>
      </c>
      <c r="G113" s="344">
        <v>214.43</v>
      </c>
      <c r="H113" s="344">
        <v>179.98</v>
      </c>
      <c r="I113" s="344">
        <v>183.06</v>
      </c>
      <c r="J113" s="344">
        <v>197.46</v>
      </c>
      <c r="K113" s="344">
        <v>229.34</v>
      </c>
      <c r="L113" s="344">
        <v>256.60000000000002</v>
      </c>
    </row>
    <row r="114" spans="1:12">
      <c r="A114" s="296">
        <v>74</v>
      </c>
      <c r="B114" s="343" t="s">
        <v>6649</v>
      </c>
      <c r="C114" s="296" t="s">
        <v>6533</v>
      </c>
      <c r="D114" s="296" t="s">
        <v>6534</v>
      </c>
      <c r="E114" s="344">
        <v>343.34</v>
      </c>
      <c r="F114" s="344">
        <v>295.55</v>
      </c>
      <c r="G114" s="344">
        <v>306.58</v>
      </c>
      <c r="H114" s="344">
        <v>257.32</v>
      </c>
      <c r="I114" s="344">
        <v>261.73</v>
      </c>
      <c r="J114" s="344">
        <v>282.31</v>
      </c>
      <c r="K114" s="344">
        <v>327.9</v>
      </c>
      <c r="L114" s="344">
        <v>366.86</v>
      </c>
    </row>
    <row r="115" spans="1:12">
      <c r="A115" s="296">
        <v>106</v>
      </c>
      <c r="B115" s="343" t="s">
        <v>6650</v>
      </c>
      <c r="C115" s="296" t="s">
        <v>6533</v>
      </c>
      <c r="D115" s="296" t="s">
        <v>6534</v>
      </c>
      <c r="E115" s="344">
        <v>434.16</v>
      </c>
      <c r="F115" s="344">
        <v>373.73</v>
      </c>
      <c r="G115" s="344">
        <v>387.68</v>
      </c>
      <c r="H115" s="344">
        <v>325.39</v>
      </c>
      <c r="I115" s="344">
        <v>330.97</v>
      </c>
      <c r="J115" s="344">
        <v>357</v>
      </c>
      <c r="K115" s="344">
        <v>414.64</v>
      </c>
      <c r="L115" s="344">
        <v>463.91</v>
      </c>
    </row>
    <row r="116" spans="1:12">
      <c r="A116" s="296">
        <v>88</v>
      </c>
      <c r="B116" s="343" t="s">
        <v>6651</v>
      </c>
      <c r="C116" s="296" t="s">
        <v>6533</v>
      </c>
      <c r="D116" s="296" t="s">
        <v>6534</v>
      </c>
      <c r="E116" s="344">
        <v>12.2</v>
      </c>
      <c r="F116" s="344">
        <v>10.5</v>
      </c>
      <c r="G116" s="344">
        <v>10.89</v>
      </c>
      <c r="H116" s="344">
        <v>9.14</v>
      </c>
      <c r="I116" s="344">
        <v>9.3000000000000007</v>
      </c>
      <c r="J116" s="344">
        <v>10.029999999999999</v>
      </c>
      <c r="K116" s="344">
        <v>11.65</v>
      </c>
      <c r="L116" s="344">
        <v>13.04</v>
      </c>
    </row>
    <row r="117" spans="1:12">
      <c r="A117" s="296">
        <v>82</v>
      </c>
      <c r="B117" s="343" t="s">
        <v>6652</v>
      </c>
      <c r="C117" s="296" t="s">
        <v>6533</v>
      </c>
      <c r="D117" s="296" t="s">
        <v>6534</v>
      </c>
      <c r="E117" s="344">
        <v>228.47</v>
      </c>
      <c r="F117" s="344">
        <v>196.67</v>
      </c>
      <c r="G117" s="344">
        <v>204.01</v>
      </c>
      <c r="H117" s="344">
        <v>171.23</v>
      </c>
      <c r="I117" s="344">
        <v>174.17</v>
      </c>
      <c r="J117" s="344">
        <v>187.87</v>
      </c>
      <c r="K117" s="344">
        <v>218.2</v>
      </c>
      <c r="L117" s="344">
        <v>244.13</v>
      </c>
    </row>
    <row r="118" spans="1:12">
      <c r="A118" s="296">
        <v>105</v>
      </c>
      <c r="B118" s="343" t="s">
        <v>6653</v>
      </c>
      <c r="C118" s="296" t="s">
        <v>6533</v>
      </c>
      <c r="D118" s="296" t="s">
        <v>6534</v>
      </c>
      <c r="E118" s="344">
        <v>323.75</v>
      </c>
      <c r="F118" s="344">
        <v>278.68</v>
      </c>
      <c r="G118" s="344">
        <v>289.08</v>
      </c>
      <c r="H118" s="344">
        <v>242.63</v>
      </c>
      <c r="I118" s="344">
        <v>246.79</v>
      </c>
      <c r="J118" s="344">
        <v>266.20999999999998</v>
      </c>
      <c r="K118" s="344">
        <v>309.19</v>
      </c>
      <c r="L118" s="344">
        <v>345.93</v>
      </c>
    </row>
    <row r="119" spans="1:12">
      <c r="A119" s="296">
        <v>39719</v>
      </c>
      <c r="B119" s="343" t="s">
        <v>6654</v>
      </c>
      <c r="C119" s="296" t="s">
        <v>6584</v>
      </c>
      <c r="D119" s="296" t="s">
        <v>6534</v>
      </c>
      <c r="E119" s="344">
        <v>200.15</v>
      </c>
      <c r="F119" s="344">
        <v>139.11000000000001</v>
      </c>
      <c r="G119" s="344">
        <v>160.72</v>
      </c>
      <c r="H119" s="344">
        <v>168.13</v>
      </c>
      <c r="I119" s="344">
        <v>158.32</v>
      </c>
      <c r="J119" s="344">
        <v>164.13</v>
      </c>
      <c r="K119" s="344">
        <v>189.55</v>
      </c>
      <c r="L119" s="344">
        <v>188.15</v>
      </c>
    </row>
    <row r="120" spans="1:12">
      <c r="A120" s="296">
        <v>3410</v>
      </c>
      <c r="B120" s="343" t="s">
        <v>6655</v>
      </c>
      <c r="C120" s="296" t="s">
        <v>6582</v>
      </c>
      <c r="D120" s="296" t="s">
        <v>6534</v>
      </c>
      <c r="E120" s="344">
        <v>45.02</v>
      </c>
      <c r="F120" s="344">
        <v>31.29</v>
      </c>
      <c r="G120" s="344">
        <v>36.15</v>
      </c>
      <c r="H120" s="344">
        <v>37.82</v>
      </c>
      <c r="I120" s="344">
        <v>35.61</v>
      </c>
      <c r="J120" s="344">
        <v>36.92</v>
      </c>
      <c r="K120" s="344">
        <v>42.64</v>
      </c>
      <c r="L120" s="344">
        <v>42.32</v>
      </c>
    </row>
    <row r="121" spans="1:12">
      <c r="A121" s="296">
        <v>4791</v>
      </c>
      <c r="B121" s="343" t="s">
        <v>6656</v>
      </c>
      <c r="C121" s="296" t="s">
        <v>6582</v>
      </c>
      <c r="D121" s="296" t="s">
        <v>6534</v>
      </c>
      <c r="E121" s="344">
        <v>47.91</v>
      </c>
      <c r="F121" s="344">
        <v>36.75</v>
      </c>
      <c r="G121" s="344">
        <v>31.62</v>
      </c>
      <c r="H121" s="344">
        <v>24.77</v>
      </c>
      <c r="I121" s="344">
        <v>41.44</v>
      </c>
      <c r="J121" s="344">
        <v>50.75</v>
      </c>
      <c r="K121" s="344">
        <v>53.64</v>
      </c>
      <c r="L121" s="344">
        <v>55.79</v>
      </c>
    </row>
    <row r="122" spans="1:12">
      <c r="A122" s="296">
        <v>157</v>
      </c>
      <c r="B122" s="343" t="s">
        <v>6657</v>
      </c>
      <c r="C122" s="296" t="s">
        <v>6582</v>
      </c>
      <c r="D122" s="296" t="s">
        <v>6534</v>
      </c>
      <c r="E122" s="344">
        <v>184.63</v>
      </c>
      <c r="F122" s="344">
        <v>196.5</v>
      </c>
      <c r="G122" s="344"/>
      <c r="H122" s="344">
        <v>157.16</v>
      </c>
      <c r="I122" s="344">
        <v>139.66999999999999</v>
      </c>
      <c r="J122" s="344">
        <v>166.52</v>
      </c>
      <c r="K122" s="344">
        <v>155.07</v>
      </c>
      <c r="L122" s="344">
        <v>125.52</v>
      </c>
    </row>
    <row r="123" spans="1:12">
      <c r="A123" s="296">
        <v>156</v>
      </c>
      <c r="B123" s="343" t="s">
        <v>6658</v>
      </c>
      <c r="C123" s="296" t="s">
        <v>6582</v>
      </c>
      <c r="D123" s="296" t="s">
        <v>6534</v>
      </c>
      <c r="E123" s="344">
        <v>65.739999999999995</v>
      </c>
      <c r="F123" s="344">
        <v>69.959999999999994</v>
      </c>
      <c r="G123" s="344"/>
      <c r="H123" s="344">
        <v>55.96</v>
      </c>
      <c r="I123" s="344">
        <v>49.73</v>
      </c>
      <c r="J123" s="344">
        <v>59.29</v>
      </c>
      <c r="K123" s="344">
        <v>55.21</v>
      </c>
      <c r="L123" s="344">
        <v>44.69</v>
      </c>
    </row>
    <row r="124" spans="1:12">
      <c r="A124" s="296">
        <v>131</v>
      </c>
      <c r="B124" s="343" t="s">
        <v>6659</v>
      </c>
      <c r="C124" s="296" t="s">
        <v>6582</v>
      </c>
      <c r="D124" s="296" t="s">
        <v>6534</v>
      </c>
      <c r="E124" s="344">
        <v>56.22</v>
      </c>
      <c r="F124" s="344">
        <v>59.83</v>
      </c>
      <c r="G124" s="344"/>
      <c r="H124" s="344">
        <v>47.85</v>
      </c>
      <c r="I124" s="344">
        <v>42.53</v>
      </c>
      <c r="J124" s="344">
        <v>50.7</v>
      </c>
      <c r="K124" s="344">
        <v>47.22</v>
      </c>
      <c r="L124" s="344">
        <v>38.22</v>
      </c>
    </row>
    <row r="125" spans="1:12">
      <c r="A125" s="296">
        <v>21114</v>
      </c>
      <c r="B125" s="343" t="s">
        <v>6660</v>
      </c>
      <c r="C125" s="296" t="s">
        <v>6533</v>
      </c>
      <c r="D125" s="296" t="s">
        <v>6534</v>
      </c>
      <c r="E125" s="344">
        <v>39.450000000000003</v>
      </c>
      <c r="F125" s="344">
        <v>27.42</v>
      </c>
      <c r="G125" s="344">
        <v>31.68</v>
      </c>
      <c r="H125" s="344">
        <v>33.14</v>
      </c>
      <c r="I125" s="344">
        <v>31.21</v>
      </c>
      <c r="J125" s="344">
        <v>32.35</v>
      </c>
      <c r="K125" s="344">
        <v>37.36</v>
      </c>
      <c r="L125" s="344">
        <v>37.090000000000003</v>
      </c>
    </row>
    <row r="126" spans="1:12">
      <c r="A126" s="296">
        <v>119</v>
      </c>
      <c r="B126" s="343" t="s">
        <v>6661</v>
      </c>
      <c r="C126" s="296" t="s">
        <v>6533</v>
      </c>
      <c r="D126" s="296" t="s">
        <v>6539</v>
      </c>
      <c r="E126" s="344">
        <v>10</v>
      </c>
      <c r="F126" s="344">
        <v>6.95</v>
      </c>
      <c r="G126" s="344">
        <v>8.0299999999999994</v>
      </c>
      <c r="H126" s="344">
        <v>8.4</v>
      </c>
      <c r="I126" s="344">
        <v>7.91</v>
      </c>
      <c r="J126" s="344">
        <v>8.1999999999999993</v>
      </c>
      <c r="K126" s="344">
        <v>9.4700000000000006</v>
      </c>
      <c r="L126" s="344">
        <v>9.4</v>
      </c>
    </row>
    <row r="127" spans="1:12">
      <c r="A127" s="296">
        <v>122</v>
      </c>
      <c r="B127" s="343" t="s">
        <v>6662</v>
      </c>
      <c r="C127" s="296" t="s">
        <v>6533</v>
      </c>
      <c r="D127" s="296" t="s">
        <v>6534</v>
      </c>
      <c r="E127" s="344">
        <v>76.94</v>
      </c>
      <c r="F127" s="344">
        <v>53.47</v>
      </c>
      <c r="G127" s="344">
        <v>61.78</v>
      </c>
      <c r="H127" s="344">
        <v>64.63</v>
      </c>
      <c r="I127" s="344">
        <v>60.86</v>
      </c>
      <c r="J127" s="344">
        <v>63.09</v>
      </c>
      <c r="K127" s="344">
        <v>72.86</v>
      </c>
      <c r="L127" s="344">
        <v>72.319999999999993</v>
      </c>
    </row>
    <row r="128" spans="1:12">
      <c r="A128" s="296">
        <v>20080</v>
      </c>
      <c r="B128" s="343" t="s">
        <v>6663</v>
      </c>
      <c r="C128" s="296" t="s">
        <v>6533</v>
      </c>
      <c r="D128" s="296" t="s">
        <v>6534</v>
      </c>
      <c r="E128" s="344">
        <v>25.11</v>
      </c>
      <c r="F128" s="344">
        <v>17.45</v>
      </c>
      <c r="G128" s="344">
        <v>20.16</v>
      </c>
      <c r="H128" s="344">
        <v>21.09</v>
      </c>
      <c r="I128" s="344">
        <v>19.86</v>
      </c>
      <c r="J128" s="344">
        <v>20.59</v>
      </c>
      <c r="K128" s="344">
        <v>23.78</v>
      </c>
      <c r="L128" s="344">
        <v>23.6</v>
      </c>
    </row>
    <row r="129" spans="1:12">
      <c r="A129" s="296">
        <v>124</v>
      </c>
      <c r="B129" s="343" t="s">
        <v>6664</v>
      </c>
      <c r="C129" s="296" t="s">
        <v>6584</v>
      </c>
      <c r="D129" s="296" t="s">
        <v>6534</v>
      </c>
      <c r="E129" s="344">
        <v>21.68</v>
      </c>
      <c r="F129" s="344">
        <v>23.07</v>
      </c>
      <c r="G129" s="344"/>
      <c r="H129" s="344">
        <v>18.45</v>
      </c>
      <c r="I129" s="344">
        <v>16.399999999999999</v>
      </c>
      <c r="J129" s="344">
        <v>19.55</v>
      </c>
      <c r="K129" s="344">
        <v>18.21</v>
      </c>
      <c r="L129" s="344">
        <v>14.74</v>
      </c>
    </row>
    <row r="130" spans="1:12">
      <c r="A130" s="296">
        <v>7334</v>
      </c>
      <c r="B130" s="343" t="s">
        <v>6665</v>
      </c>
      <c r="C130" s="296" t="s">
        <v>6584</v>
      </c>
      <c r="D130" s="296" t="s">
        <v>6534</v>
      </c>
      <c r="E130" s="344">
        <v>20.2</v>
      </c>
      <c r="F130" s="344">
        <v>18.989999999999998</v>
      </c>
      <c r="G130" s="344"/>
      <c r="H130" s="344">
        <v>25.25</v>
      </c>
      <c r="I130" s="344">
        <v>16.2</v>
      </c>
      <c r="J130" s="344"/>
      <c r="K130" s="344">
        <v>14.97</v>
      </c>
      <c r="L130" s="344"/>
    </row>
    <row r="131" spans="1:12">
      <c r="A131" s="296">
        <v>45146</v>
      </c>
      <c r="B131" s="343" t="s">
        <v>6666</v>
      </c>
      <c r="C131" s="296" t="s">
        <v>6582</v>
      </c>
      <c r="D131" s="296" t="s">
        <v>6534</v>
      </c>
      <c r="E131" s="344">
        <v>41.57</v>
      </c>
      <c r="F131" s="344">
        <v>44.24</v>
      </c>
      <c r="G131" s="344"/>
      <c r="H131" s="344">
        <v>35.380000000000003</v>
      </c>
      <c r="I131" s="344">
        <v>31.45</v>
      </c>
      <c r="J131" s="344">
        <v>37.49</v>
      </c>
      <c r="K131" s="344">
        <v>34.92</v>
      </c>
      <c r="L131" s="344">
        <v>28.26</v>
      </c>
    </row>
    <row r="132" spans="1:12">
      <c r="A132" s="296">
        <v>123</v>
      </c>
      <c r="B132" s="343" t="s">
        <v>6667</v>
      </c>
      <c r="C132" s="296" t="s">
        <v>6584</v>
      </c>
      <c r="D132" s="296" t="s">
        <v>6539</v>
      </c>
      <c r="E132" s="344">
        <v>8.8699999999999992</v>
      </c>
      <c r="F132" s="344">
        <v>9.44</v>
      </c>
      <c r="G132" s="344"/>
      <c r="H132" s="344">
        <v>7.55</v>
      </c>
      <c r="I132" s="344">
        <v>6.71</v>
      </c>
      <c r="J132" s="344">
        <v>8</v>
      </c>
      <c r="K132" s="344">
        <v>7.45</v>
      </c>
      <c r="L132" s="344">
        <v>6.03</v>
      </c>
    </row>
    <row r="133" spans="1:12">
      <c r="A133" s="296">
        <v>127</v>
      </c>
      <c r="B133" s="343" t="s">
        <v>6668</v>
      </c>
      <c r="C133" s="296" t="s">
        <v>6584</v>
      </c>
      <c r="D133" s="296" t="s">
        <v>6534</v>
      </c>
      <c r="E133" s="344">
        <v>21.17</v>
      </c>
      <c r="F133" s="344">
        <v>22.54</v>
      </c>
      <c r="G133" s="344"/>
      <c r="H133" s="344">
        <v>18.02</v>
      </c>
      <c r="I133" s="344">
        <v>16.02</v>
      </c>
      <c r="J133" s="344">
        <v>19.100000000000001</v>
      </c>
      <c r="K133" s="344">
        <v>17.78</v>
      </c>
      <c r="L133" s="344">
        <v>14.39</v>
      </c>
    </row>
    <row r="134" spans="1:12">
      <c r="A134" s="296">
        <v>133</v>
      </c>
      <c r="B134" s="343" t="s">
        <v>6669</v>
      </c>
      <c r="C134" s="296" t="s">
        <v>6584</v>
      </c>
      <c r="D134" s="296" t="s">
        <v>6534</v>
      </c>
      <c r="E134" s="344">
        <v>8.7899999999999991</v>
      </c>
      <c r="F134" s="344">
        <v>9.36</v>
      </c>
      <c r="G134" s="344"/>
      <c r="H134" s="344">
        <v>7.48</v>
      </c>
      <c r="I134" s="344">
        <v>6.65</v>
      </c>
      <c r="J134" s="344">
        <v>7.93</v>
      </c>
      <c r="K134" s="344">
        <v>7.38</v>
      </c>
      <c r="L134" s="344">
        <v>5.98</v>
      </c>
    </row>
    <row r="135" spans="1:12">
      <c r="A135" s="296">
        <v>43617</v>
      </c>
      <c r="B135" s="343" t="s">
        <v>6670</v>
      </c>
      <c r="C135" s="296" t="s">
        <v>6584</v>
      </c>
      <c r="D135" s="296" t="s">
        <v>6534</v>
      </c>
      <c r="E135" s="344">
        <v>9.82</v>
      </c>
      <c r="F135" s="344">
        <v>10.46</v>
      </c>
      <c r="G135" s="344"/>
      <c r="H135" s="344">
        <v>8.36</v>
      </c>
      <c r="I135" s="344">
        <v>7.43</v>
      </c>
      <c r="J135" s="344">
        <v>8.86</v>
      </c>
      <c r="K135" s="344">
        <v>8.25</v>
      </c>
      <c r="L135" s="344">
        <v>6.68</v>
      </c>
    </row>
    <row r="136" spans="1:12">
      <c r="A136" s="296">
        <v>132</v>
      </c>
      <c r="B136" s="343" t="s">
        <v>6671</v>
      </c>
      <c r="C136" s="296" t="s">
        <v>6584</v>
      </c>
      <c r="D136" s="296" t="s">
        <v>6534</v>
      </c>
      <c r="E136" s="344">
        <v>9.1199999999999992</v>
      </c>
      <c r="F136" s="344">
        <v>9.6999999999999993</v>
      </c>
      <c r="G136" s="344"/>
      <c r="H136" s="344">
        <v>7.76</v>
      </c>
      <c r="I136" s="344">
        <v>6.9</v>
      </c>
      <c r="J136" s="344">
        <v>8.2200000000000006</v>
      </c>
      <c r="K136" s="344">
        <v>7.66</v>
      </c>
      <c r="L136" s="344">
        <v>6.2</v>
      </c>
    </row>
    <row r="137" spans="1:12">
      <c r="A137" s="296">
        <v>43618</v>
      </c>
      <c r="B137" s="343" t="s">
        <v>6672</v>
      </c>
      <c r="C137" s="296" t="s">
        <v>6582</v>
      </c>
      <c r="D137" s="296" t="s">
        <v>6534</v>
      </c>
      <c r="E137" s="344">
        <v>22.95</v>
      </c>
      <c r="F137" s="344">
        <v>24.43</v>
      </c>
      <c r="G137" s="344"/>
      <c r="H137" s="344">
        <v>19.54</v>
      </c>
      <c r="I137" s="344">
        <v>17.36</v>
      </c>
      <c r="J137" s="344">
        <v>20.7</v>
      </c>
      <c r="K137" s="344">
        <v>19.28</v>
      </c>
      <c r="L137" s="344">
        <v>15.6</v>
      </c>
    </row>
    <row r="138" spans="1:12">
      <c r="A138" s="296">
        <v>37476</v>
      </c>
      <c r="B138" s="343" t="s">
        <v>6673</v>
      </c>
      <c r="C138" s="296" t="s">
        <v>6533</v>
      </c>
      <c r="D138" s="296" t="s">
        <v>6534</v>
      </c>
      <c r="E138" s="344"/>
      <c r="F138" s="344">
        <v>2796.12</v>
      </c>
      <c r="G138" s="344"/>
      <c r="H138" s="344"/>
      <c r="I138" s="344">
        <v>4167.9799999999996</v>
      </c>
      <c r="J138" s="344"/>
      <c r="K138" s="344">
        <v>4015.4</v>
      </c>
      <c r="L138" s="344">
        <v>3750.51</v>
      </c>
    </row>
    <row r="139" spans="1:12">
      <c r="A139" s="296">
        <v>37478</v>
      </c>
      <c r="B139" s="343" t="s">
        <v>6674</v>
      </c>
      <c r="C139" s="296" t="s">
        <v>6533</v>
      </c>
      <c r="D139" s="296" t="s">
        <v>6534</v>
      </c>
      <c r="E139" s="344"/>
      <c r="F139" s="344">
        <v>3502.21</v>
      </c>
      <c r="G139" s="344"/>
      <c r="H139" s="344"/>
      <c r="I139" s="344">
        <v>5220.5</v>
      </c>
      <c r="J139" s="344"/>
      <c r="K139" s="344">
        <v>5029.3900000000003</v>
      </c>
      <c r="L139" s="344">
        <v>4697.62</v>
      </c>
    </row>
    <row r="140" spans="1:12">
      <c r="A140" s="296">
        <v>37477</v>
      </c>
      <c r="B140" s="343" t="s">
        <v>6675</v>
      </c>
      <c r="C140" s="296" t="s">
        <v>6533</v>
      </c>
      <c r="D140" s="296" t="s">
        <v>6534</v>
      </c>
      <c r="E140" s="344"/>
      <c r="F140" s="344">
        <v>4744.9399999999996</v>
      </c>
      <c r="G140" s="344"/>
      <c r="H140" s="344"/>
      <c r="I140" s="344">
        <v>7072.94</v>
      </c>
      <c r="J140" s="344"/>
      <c r="K140" s="344">
        <v>6814.02</v>
      </c>
      <c r="L140" s="344">
        <v>6364.51</v>
      </c>
    </row>
    <row r="141" spans="1:12">
      <c r="A141" s="296">
        <v>37479</v>
      </c>
      <c r="B141" s="343" t="s">
        <v>6676</v>
      </c>
      <c r="C141" s="296" t="s">
        <v>6533</v>
      </c>
      <c r="D141" s="296" t="s">
        <v>6534</v>
      </c>
      <c r="E141" s="344"/>
      <c r="F141" s="344">
        <v>5627.55</v>
      </c>
      <c r="G141" s="344"/>
      <c r="H141" s="344"/>
      <c r="I141" s="344">
        <v>8388.59</v>
      </c>
      <c r="J141" s="344"/>
      <c r="K141" s="344">
        <v>8081.51</v>
      </c>
      <c r="L141" s="344">
        <v>7548.39</v>
      </c>
    </row>
    <row r="142" spans="1:12">
      <c r="A142" s="296">
        <v>4319</v>
      </c>
      <c r="B142" s="343" t="s">
        <v>6677</v>
      </c>
      <c r="C142" s="296" t="s">
        <v>6533</v>
      </c>
      <c r="D142" s="296" t="s">
        <v>6534</v>
      </c>
      <c r="E142" s="344">
        <v>1.47</v>
      </c>
      <c r="F142" s="344">
        <v>1.91</v>
      </c>
      <c r="G142" s="344"/>
      <c r="H142" s="344">
        <v>1.81</v>
      </c>
      <c r="I142" s="344">
        <v>1.9</v>
      </c>
      <c r="J142" s="344">
        <v>1.33</v>
      </c>
      <c r="K142" s="344"/>
      <c r="L142" s="344">
        <v>1.92</v>
      </c>
    </row>
    <row r="143" spans="1:12">
      <c r="A143" s="296">
        <v>42409</v>
      </c>
      <c r="B143" s="343" t="s">
        <v>6678</v>
      </c>
      <c r="C143" s="296" t="s">
        <v>6582</v>
      </c>
      <c r="D143" s="296" t="s">
        <v>6534</v>
      </c>
      <c r="E143" s="344">
        <v>14.45</v>
      </c>
      <c r="F143" s="344">
        <v>15.38</v>
      </c>
      <c r="G143" s="344"/>
      <c r="H143" s="344">
        <v>12.3</v>
      </c>
      <c r="I143" s="344">
        <v>10.93</v>
      </c>
      <c r="J143" s="344">
        <v>13.03</v>
      </c>
      <c r="K143" s="344">
        <v>12.14</v>
      </c>
      <c r="L143" s="344">
        <v>9.82</v>
      </c>
    </row>
    <row r="144" spans="1:12">
      <c r="A144" s="296">
        <v>40553</v>
      </c>
      <c r="B144" s="343" t="s">
        <v>6679</v>
      </c>
      <c r="C144" s="296" t="s">
        <v>6680</v>
      </c>
      <c r="D144" s="296" t="s">
        <v>6539</v>
      </c>
      <c r="E144" s="344"/>
      <c r="F144" s="344"/>
      <c r="G144" s="344"/>
      <c r="H144" s="344"/>
      <c r="I144" s="344"/>
      <c r="J144" s="344"/>
      <c r="K144" s="344"/>
      <c r="L144" s="344"/>
    </row>
    <row r="145" spans="1:12">
      <c r="A145" s="296">
        <v>6114</v>
      </c>
      <c r="B145" s="343" t="s">
        <v>6681</v>
      </c>
      <c r="C145" s="296" t="s">
        <v>6682</v>
      </c>
      <c r="D145" s="296" t="s">
        <v>6534</v>
      </c>
      <c r="E145" s="344">
        <v>16.170000000000002</v>
      </c>
      <c r="F145" s="344">
        <v>15.84</v>
      </c>
      <c r="G145" s="344">
        <v>16.14</v>
      </c>
      <c r="H145" s="344">
        <v>17.14</v>
      </c>
      <c r="I145" s="344">
        <v>15.65</v>
      </c>
      <c r="J145" s="344">
        <v>16.059999999999999</v>
      </c>
      <c r="K145" s="344">
        <v>15.35</v>
      </c>
      <c r="L145" s="344">
        <v>17.11</v>
      </c>
    </row>
    <row r="146" spans="1:12">
      <c r="A146" s="296">
        <v>40912</v>
      </c>
      <c r="B146" s="343" t="s">
        <v>6683</v>
      </c>
      <c r="C146" s="296" t="s">
        <v>6684</v>
      </c>
      <c r="D146" s="296" t="s">
        <v>6534</v>
      </c>
      <c r="E146" s="344">
        <v>2828.94</v>
      </c>
      <c r="F146" s="344">
        <v>2767.83</v>
      </c>
      <c r="G146" s="344">
        <v>2834.84</v>
      </c>
      <c r="H146" s="344">
        <v>2981.29</v>
      </c>
      <c r="I146" s="344">
        <v>2739.54</v>
      </c>
      <c r="J146" s="344">
        <v>2825.03</v>
      </c>
      <c r="K146" s="344">
        <v>2737.19</v>
      </c>
      <c r="L146" s="344">
        <v>3003.5</v>
      </c>
    </row>
    <row r="147" spans="1:12">
      <c r="A147" s="296">
        <v>247</v>
      </c>
      <c r="B147" s="343" t="s">
        <v>6685</v>
      </c>
      <c r="C147" s="296" t="s">
        <v>6682</v>
      </c>
      <c r="D147" s="296" t="s">
        <v>6534</v>
      </c>
      <c r="E147" s="344">
        <v>16.170000000000002</v>
      </c>
      <c r="F147" s="344">
        <v>15.84</v>
      </c>
      <c r="G147" s="344">
        <v>16.14</v>
      </c>
      <c r="H147" s="344">
        <v>17.14</v>
      </c>
      <c r="I147" s="344">
        <v>15.65</v>
      </c>
      <c r="J147" s="344">
        <v>16.059999999999999</v>
      </c>
      <c r="K147" s="344">
        <v>15.35</v>
      </c>
      <c r="L147" s="344">
        <v>17.11</v>
      </c>
    </row>
    <row r="148" spans="1:12">
      <c r="A148" s="296">
        <v>40919</v>
      </c>
      <c r="B148" s="343" t="s">
        <v>6686</v>
      </c>
      <c r="C148" s="296" t="s">
        <v>6684</v>
      </c>
      <c r="D148" s="296" t="s">
        <v>6534</v>
      </c>
      <c r="E148" s="344">
        <v>2828.94</v>
      </c>
      <c r="F148" s="344">
        <v>2767.83</v>
      </c>
      <c r="G148" s="344">
        <v>2834.84</v>
      </c>
      <c r="H148" s="344">
        <v>2981.29</v>
      </c>
      <c r="I148" s="344">
        <v>2739.54</v>
      </c>
      <c r="J148" s="344">
        <v>2825.03</v>
      </c>
      <c r="K148" s="344">
        <v>2737.19</v>
      </c>
      <c r="L148" s="344">
        <v>3003.5</v>
      </c>
    </row>
    <row r="149" spans="1:12">
      <c r="A149" s="296">
        <v>44499</v>
      </c>
      <c r="B149" s="343" t="s">
        <v>6687</v>
      </c>
      <c r="C149" s="296" t="s">
        <v>6682</v>
      </c>
      <c r="D149" s="296" t="s">
        <v>6534</v>
      </c>
      <c r="E149" s="344">
        <v>16.170000000000002</v>
      </c>
      <c r="F149" s="344">
        <v>15.84</v>
      </c>
      <c r="G149" s="344">
        <v>16.14</v>
      </c>
      <c r="H149" s="344">
        <v>17.14</v>
      </c>
      <c r="I149" s="344">
        <v>15.65</v>
      </c>
      <c r="J149" s="344">
        <v>16.059999999999999</v>
      </c>
      <c r="K149" s="344">
        <v>15.35</v>
      </c>
      <c r="L149" s="344">
        <v>17.11</v>
      </c>
    </row>
    <row r="150" spans="1:12">
      <c r="A150" s="296">
        <v>40984</v>
      </c>
      <c r="B150" s="343" t="s">
        <v>6688</v>
      </c>
      <c r="C150" s="296" t="s">
        <v>6684</v>
      </c>
      <c r="D150" s="296" t="s">
        <v>6534</v>
      </c>
      <c r="E150" s="344">
        <v>2828.94</v>
      </c>
      <c r="F150" s="344">
        <v>2767.83</v>
      </c>
      <c r="G150" s="344">
        <v>2834.84</v>
      </c>
      <c r="H150" s="344">
        <v>2981.29</v>
      </c>
      <c r="I150" s="344">
        <v>2739.54</v>
      </c>
      <c r="J150" s="344">
        <v>2825.03</v>
      </c>
      <c r="K150" s="344">
        <v>2737.19</v>
      </c>
      <c r="L150" s="344">
        <v>3003.5</v>
      </c>
    </row>
    <row r="151" spans="1:12">
      <c r="A151" s="296">
        <v>248</v>
      </c>
      <c r="B151" s="343" t="s">
        <v>6689</v>
      </c>
      <c r="C151" s="296" t="s">
        <v>6682</v>
      </c>
      <c r="D151" s="296" t="s">
        <v>6534</v>
      </c>
      <c r="E151" s="344">
        <v>15.81</v>
      </c>
      <c r="F151" s="344">
        <v>15.82</v>
      </c>
      <c r="G151" s="344">
        <v>15.82</v>
      </c>
      <c r="H151" s="344">
        <v>16.12</v>
      </c>
      <c r="I151" s="344">
        <v>16.489999999999998</v>
      </c>
      <c r="J151" s="344">
        <v>15.18</v>
      </c>
      <c r="K151" s="344">
        <v>15.27</v>
      </c>
      <c r="L151" s="344">
        <v>15.5</v>
      </c>
    </row>
    <row r="152" spans="1:12">
      <c r="A152" s="296">
        <v>41086</v>
      </c>
      <c r="B152" s="343" t="s">
        <v>6690</v>
      </c>
      <c r="C152" s="296" t="s">
        <v>6684</v>
      </c>
      <c r="D152" s="296" t="s">
        <v>6534</v>
      </c>
      <c r="E152" s="344">
        <v>2764.83</v>
      </c>
      <c r="F152" s="344">
        <v>2764.99</v>
      </c>
      <c r="G152" s="344">
        <v>2779.3</v>
      </c>
      <c r="H152" s="344">
        <v>2802.52</v>
      </c>
      <c r="I152" s="344">
        <v>2884.04</v>
      </c>
      <c r="J152" s="344">
        <v>2670.89</v>
      </c>
      <c r="K152" s="344">
        <v>2725.15</v>
      </c>
      <c r="L152" s="344">
        <v>2723.39</v>
      </c>
    </row>
    <row r="153" spans="1:12">
      <c r="A153" s="296">
        <v>34466</v>
      </c>
      <c r="B153" s="343" t="s">
        <v>6691</v>
      </c>
      <c r="C153" s="296" t="s">
        <v>6682</v>
      </c>
      <c r="D153" s="296" t="s">
        <v>6534</v>
      </c>
      <c r="E153" s="344">
        <v>16.170000000000002</v>
      </c>
      <c r="F153" s="344">
        <v>20.73</v>
      </c>
      <c r="G153" s="344">
        <v>16.14</v>
      </c>
      <c r="H153" s="344">
        <v>17.14</v>
      </c>
      <c r="I153" s="344">
        <v>15.65</v>
      </c>
      <c r="J153" s="344">
        <v>16.059999999999999</v>
      </c>
      <c r="K153" s="344">
        <v>15.35</v>
      </c>
      <c r="L153" s="344">
        <v>17.11</v>
      </c>
    </row>
    <row r="154" spans="1:12">
      <c r="A154" s="296">
        <v>41083</v>
      </c>
      <c r="B154" s="343" t="s">
        <v>6692</v>
      </c>
      <c r="C154" s="296" t="s">
        <v>6684</v>
      </c>
      <c r="D154" s="296" t="s">
        <v>6534</v>
      </c>
      <c r="E154" s="344">
        <v>2828.94</v>
      </c>
      <c r="F154" s="344">
        <v>3620.49</v>
      </c>
      <c r="G154" s="344">
        <v>2834.84</v>
      </c>
      <c r="H154" s="344">
        <v>2981.29</v>
      </c>
      <c r="I154" s="344">
        <v>2739.54</v>
      </c>
      <c r="J154" s="344">
        <v>2825.03</v>
      </c>
      <c r="K154" s="344">
        <v>2737.19</v>
      </c>
      <c r="L154" s="344">
        <v>3003.5</v>
      </c>
    </row>
    <row r="155" spans="1:12">
      <c r="A155" s="296">
        <v>252</v>
      </c>
      <c r="B155" s="343" t="s">
        <v>6693</v>
      </c>
      <c r="C155" s="296" t="s">
        <v>6682</v>
      </c>
      <c r="D155" s="296" t="s">
        <v>6534</v>
      </c>
      <c r="E155" s="344">
        <v>16.170000000000002</v>
      </c>
      <c r="F155" s="344">
        <v>15.84</v>
      </c>
      <c r="G155" s="344">
        <v>16.14</v>
      </c>
      <c r="H155" s="344">
        <v>17.14</v>
      </c>
      <c r="I155" s="344">
        <v>15.65</v>
      </c>
      <c r="J155" s="344">
        <v>16.059999999999999</v>
      </c>
      <c r="K155" s="344">
        <v>15.35</v>
      </c>
      <c r="L155" s="344">
        <v>17.11</v>
      </c>
    </row>
    <row r="156" spans="1:12">
      <c r="A156" s="296">
        <v>40909</v>
      </c>
      <c r="B156" s="343" t="s">
        <v>6694</v>
      </c>
      <c r="C156" s="296" t="s">
        <v>6684</v>
      </c>
      <c r="D156" s="296" t="s">
        <v>6534</v>
      </c>
      <c r="E156" s="344">
        <v>2828.94</v>
      </c>
      <c r="F156" s="344">
        <v>2767.83</v>
      </c>
      <c r="G156" s="344">
        <v>2834.84</v>
      </c>
      <c r="H156" s="344">
        <v>2981.29</v>
      </c>
      <c r="I156" s="344">
        <v>2739.54</v>
      </c>
      <c r="J156" s="344">
        <v>2825.03</v>
      </c>
      <c r="K156" s="344">
        <v>2737.19</v>
      </c>
      <c r="L156" s="344">
        <v>3003.5</v>
      </c>
    </row>
    <row r="157" spans="1:12">
      <c r="A157" s="296">
        <v>242</v>
      </c>
      <c r="B157" s="343" t="s">
        <v>6695</v>
      </c>
      <c r="C157" s="296" t="s">
        <v>6682</v>
      </c>
      <c r="D157" s="296" t="s">
        <v>6534</v>
      </c>
      <c r="E157" s="344">
        <v>15.81</v>
      </c>
      <c r="F157" s="344">
        <v>15.82</v>
      </c>
      <c r="G157" s="344">
        <v>15.82</v>
      </c>
      <c r="H157" s="344">
        <v>16.12</v>
      </c>
      <c r="I157" s="344">
        <v>16.489999999999998</v>
      </c>
      <c r="J157" s="344">
        <v>15.18</v>
      </c>
      <c r="K157" s="344">
        <v>15.27</v>
      </c>
      <c r="L157" s="344">
        <v>15.5</v>
      </c>
    </row>
    <row r="158" spans="1:12">
      <c r="A158" s="296">
        <v>41085</v>
      </c>
      <c r="B158" s="343" t="s">
        <v>6696</v>
      </c>
      <c r="C158" s="296" t="s">
        <v>6684</v>
      </c>
      <c r="D158" s="296" t="s">
        <v>6534</v>
      </c>
      <c r="E158" s="344">
        <v>2764.83</v>
      </c>
      <c r="F158" s="344">
        <v>2764.99</v>
      </c>
      <c r="G158" s="344">
        <v>2779.3</v>
      </c>
      <c r="H158" s="344">
        <v>2802.52</v>
      </c>
      <c r="I158" s="344">
        <v>2884.04</v>
      </c>
      <c r="J158" s="344">
        <v>2670.89</v>
      </c>
      <c r="K158" s="344">
        <v>2725.15</v>
      </c>
      <c r="L158" s="344">
        <v>2723.39</v>
      </c>
    </row>
    <row r="159" spans="1:12">
      <c r="A159" s="296">
        <v>427</v>
      </c>
      <c r="B159" s="343" t="s">
        <v>6697</v>
      </c>
      <c r="C159" s="296" t="s">
        <v>6533</v>
      </c>
      <c r="D159" s="296" t="s">
        <v>6534</v>
      </c>
      <c r="E159" s="344">
        <v>6.21</v>
      </c>
      <c r="F159" s="344">
        <v>11.7</v>
      </c>
      <c r="G159" s="344">
        <v>7.82</v>
      </c>
      <c r="H159" s="344"/>
      <c r="I159" s="344">
        <v>12.83</v>
      </c>
      <c r="J159" s="344"/>
      <c r="K159" s="344">
        <v>13.26</v>
      </c>
      <c r="L159" s="344">
        <v>9.3800000000000008</v>
      </c>
    </row>
    <row r="160" spans="1:12">
      <c r="A160" s="296">
        <v>417</v>
      </c>
      <c r="B160" s="343" t="s">
        <v>6698</v>
      </c>
      <c r="C160" s="296" t="s">
        <v>6533</v>
      </c>
      <c r="D160" s="296" t="s">
        <v>6534</v>
      </c>
      <c r="E160" s="344">
        <v>2.92</v>
      </c>
      <c r="F160" s="344">
        <v>5.51</v>
      </c>
      <c r="G160" s="344">
        <v>3.69</v>
      </c>
      <c r="H160" s="344"/>
      <c r="I160" s="344">
        <v>6.05</v>
      </c>
      <c r="J160" s="344"/>
      <c r="K160" s="344">
        <v>6.25</v>
      </c>
      <c r="L160" s="344">
        <v>4.42</v>
      </c>
    </row>
    <row r="161" spans="1:12">
      <c r="A161" s="296">
        <v>11273</v>
      </c>
      <c r="B161" s="343" t="s">
        <v>6699</v>
      </c>
      <c r="C161" s="296" t="s">
        <v>6533</v>
      </c>
      <c r="D161" s="296" t="s">
        <v>6534</v>
      </c>
      <c r="E161" s="344">
        <v>9.08</v>
      </c>
      <c r="F161" s="344">
        <v>17.12</v>
      </c>
      <c r="G161" s="344">
        <v>11.44</v>
      </c>
      <c r="H161" s="344"/>
      <c r="I161" s="344">
        <v>18.760000000000002</v>
      </c>
      <c r="J161" s="344"/>
      <c r="K161" s="344">
        <v>19.399999999999999</v>
      </c>
      <c r="L161" s="344">
        <v>13.73</v>
      </c>
    </row>
    <row r="162" spans="1:12">
      <c r="A162" s="296">
        <v>11272</v>
      </c>
      <c r="B162" s="343" t="s">
        <v>6700</v>
      </c>
      <c r="C162" s="296" t="s">
        <v>6533</v>
      </c>
      <c r="D162" s="296" t="s">
        <v>6534</v>
      </c>
      <c r="E162" s="344">
        <v>5.48</v>
      </c>
      <c r="F162" s="344">
        <v>10.33</v>
      </c>
      <c r="G162" s="344">
        <v>6.91</v>
      </c>
      <c r="H162" s="344"/>
      <c r="I162" s="344">
        <v>11.33</v>
      </c>
      <c r="J162" s="344"/>
      <c r="K162" s="344">
        <v>11.71</v>
      </c>
      <c r="L162" s="344">
        <v>8.2799999999999994</v>
      </c>
    </row>
    <row r="163" spans="1:12">
      <c r="A163" s="296">
        <v>11275</v>
      </c>
      <c r="B163" s="343" t="s">
        <v>6701</v>
      </c>
      <c r="C163" s="296" t="s">
        <v>6533</v>
      </c>
      <c r="D163" s="296" t="s">
        <v>6534</v>
      </c>
      <c r="E163" s="344">
        <v>2.2000000000000002</v>
      </c>
      <c r="F163" s="344">
        <v>4.1399999999999997</v>
      </c>
      <c r="G163" s="344">
        <v>2.77</v>
      </c>
      <c r="H163" s="344"/>
      <c r="I163" s="344">
        <v>4.54</v>
      </c>
      <c r="J163" s="344"/>
      <c r="K163" s="344">
        <v>4.7</v>
      </c>
      <c r="L163" s="344">
        <v>3.32</v>
      </c>
    </row>
    <row r="164" spans="1:12">
      <c r="A164" s="296">
        <v>11274</v>
      </c>
      <c r="B164" s="343" t="s">
        <v>6702</v>
      </c>
      <c r="C164" s="296" t="s">
        <v>6533</v>
      </c>
      <c r="D164" s="296" t="s">
        <v>6534</v>
      </c>
      <c r="E164" s="344">
        <v>1.67</v>
      </c>
      <c r="F164" s="344">
        <v>3.16</v>
      </c>
      <c r="G164" s="344">
        <v>2.11</v>
      </c>
      <c r="H164" s="344"/>
      <c r="I164" s="344">
        <v>3.46</v>
      </c>
      <c r="J164" s="344"/>
      <c r="K164" s="344">
        <v>3.58</v>
      </c>
      <c r="L164" s="344">
        <v>2.5299999999999998</v>
      </c>
    </row>
    <row r="165" spans="1:12">
      <c r="A165" s="296">
        <v>38470</v>
      </c>
      <c r="B165" s="343" t="s">
        <v>6703</v>
      </c>
      <c r="C165" s="296" t="s">
        <v>6533</v>
      </c>
      <c r="D165" s="296" t="s">
        <v>6539</v>
      </c>
      <c r="E165" s="344">
        <v>40.130000000000003</v>
      </c>
      <c r="F165" s="344">
        <v>45.66</v>
      </c>
      <c r="G165" s="344">
        <v>65.900000000000006</v>
      </c>
      <c r="H165" s="344">
        <v>35.25</v>
      </c>
      <c r="I165" s="344">
        <v>40.11</v>
      </c>
      <c r="J165" s="344">
        <v>49.9</v>
      </c>
      <c r="K165" s="344">
        <v>43.7</v>
      </c>
      <c r="L165" s="344">
        <v>49.9</v>
      </c>
    </row>
    <row r="166" spans="1:12">
      <c r="A166" s="296">
        <v>38547</v>
      </c>
      <c r="B166" s="343" t="s">
        <v>6704</v>
      </c>
      <c r="C166" s="296" t="s">
        <v>6533</v>
      </c>
      <c r="D166" s="296" t="s">
        <v>6534</v>
      </c>
      <c r="E166" s="344">
        <v>109.51</v>
      </c>
      <c r="F166" s="344">
        <v>124.6</v>
      </c>
      <c r="G166" s="344">
        <v>179.83</v>
      </c>
      <c r="H166" s="344">
        <v>96.19</v>
      </c>
      <c r="I166" s="344">
        <v>109.45</v>
      </c>
      <c r="J166" s="344">
        <v>136.16999999999999</v>
      </c>
      <c r="K166" s="344">
        <v>119.25</v>
      </c>
      <c r="L166" s="344">
        <v>136.16999999999999</v>
      </c>
    </row>
    <row r="167" spans="1:12">
      <c r="A167" s="296">
        <v>38467</v>
      </c>
      <c r="B167" s="343" t="s">
        <v>6705</v>
      </c>
      <c r="C167" s="296" t="s">
        <v>6533</v>
      </c>
      <c r="D167" s="296" t="s">
        <v>6534</v>
      </c>
      <c r="E167" s="344">
        <v>66.25</v>
      </c>
      <c r="F167" s="344">
        <v>75.38</v>
      </c>
      <c r="G167" s="344">
        <v>108.8</v>
      </c>
      <c r="H167" s="344">
        <v>58.2</v>
      </c>
      <c r="I167" s="344">
        <v>66.22</v>
      </c>
      <c r="J167" s="344">
        <v>82.38</v>
      </c>
      <c r="K167" s="344">
        <v>72.150000000000006</v>
      </c>
      <c r="L167" s="344">
        <v>82.38</v>
      </c>
    </row>
    <row r="168" spans="1:12">
      <c r="A168" s="296">
        <v>38468</v>
      </c>
      <c r="B168" s="343" t="s">
        <v>6706</v>
      </c>
      <c r="C168" s="296" t="s">
        <v>6533</v>
      </c>
      <c r="D168" s="296" t="s">
        <v>6534</v>
      </c>
      <c r="E168" s="344">
        <v>72.900000000000006</v>
      </c>
      <c r="F168" s="344">
        <v>82.95</v>
      </c>
      <c r="G168" s="344">
        <v>119.72</v>
      </c>
      <c r="H168" s="344">
        <v>64.040000000000006</v>
      </c>
      <c r="I168" s="344">
        <v>72.87</v>
      </c>
      <c r="J168" s="344">
        <v>90.66</v>
      </c>
      <c r="K168" s="344">
        <v>79.39</v>
      </c>
      <c r="L168" s="344">
        <v>90.66</v>
      </c>
    </row>
    <row r="169" spans="1:12">
      <c r="A169" s="296">
        <v>38469</v>
      </c>
      <c r="B169" s="343" t="s">
        <v>6707</v>
      </c>
      <c r="C169" s="296" t="s">
        <v>6533</v>
      </c>
      <c r="D169" s="296" t="s">
        <v>6534</v>
      </c>
      <c r="E169" s="344">
        <v>117.75</v>
      </c>
      <c r="F169" s="344">
        <v>133.97</v>
      </c>
      <c r="G169" s="344">
        <v>193.36</v>
      </c>
      <c r="H169" s="344">
        <v>103.43</v>
      </c>
      <c r="I169" s="344">
        <v>117.69</v>
      </c>
      <c r="J169" s="344">
        <v>146.41999999999999</v>
      </c>
      <c r="K169" s="344">
        <v>128.22</v>
      </c>
      <c r="L169" s="344">
        <v>146.41999999999999</v>
      </c>
    </row>
    <row r="170" spans="1:12">
      <c r="A170" s="296">
        <v>38471</v>
      </c>
      <c r="B170" s="343" t="s">
        <v>6708</v>
      </c>
      <c r="C170" s="296" t="s">
        <v>6533</v>
      </c>
      <c r="D170" s="296" t="s">
        <v>6534</v>
      </c>
      <c r="E170" s="344">
        <v>94.68</v>
      </c>
      <c r="F170" s="344">
        <v>107.72</v>
      </c>
      <c r="G170" s="344">
        <v>155.47999999999999</v>
      </c>
      <c r="H170" s="344">
        <v>83.16</v>
      </c>
      <c r="I170" s="344">
        <v>94.63</v>
      </c>
      <c r="J170" s="344">
        <v>117.73</v>
      </c>
      <c r="K170" s="344">
        <v>103.1</v>
      </c>
      <c r="L170" s="344">
        <v>117.73</v>
      </c>
    </row>
    <row r="171" spans="1:12">
      <c r="A171" s="296">
        <v>37370</v>
      </c>
      <c r="B171" s="343" t="s">
        <v>6709</v>
      </c>
      <c r="C171" s="296" t="s">
        <v>6682</v>
      </c>
      <c r="D171" s="296" t="s">
        <v>6539</v>
      </c>
      <c r="E171" s="344">
        <v>3.7</v>
      </c>
      <c r="F171" s="344">
        <v>2.0099999999999998</v>
      </c>
      <c r="G171" s="344">
        <v>5.19</v>
      </c>
      <c r="H171" s="344">
        <v>0.56000000000000005</v>
      </c>
      <c r="I171" s="344">
        <v>4.5199999999999996</v>
      </c>
      <c r="J171" s="344">
        <v>3.62</v>
      </c>
      <c r="K171" s="344">
        <v>3.95</v>
      </c>
      <c r="L171" s="344">
        <v>5.59</v>
      </c>
    </row>
    <row r="172" spans="1:12">
      <c r="A172" s="296">
        <v>40862</v>
      </c>
      <c r="B172" s="343" t="s">
        <v>6710</v>
      </c>
      <c r="C172" s="296" t="s">
        <v>6684</v>
      </c>
      <c r="D172" s="296" t="s">
        <v>6539</v>
      </c>
      <c r="E172" s="344">
        <v>697.26</v>
      </c>
      <c r="F172" s="344">
        <v>378.17</v>
      </c>
      <c r="G172" s="344">
        <v>978.49</v>
      </c>
      <c r="H172" s="344">
        <v>105</v>
      </c>
      <c r="I172" s="344">
        <v>851.95</v>
      </c>
      <c r="J172" s="344">
        <v>682.64</v>
      </c>
      <c r="K172" s="344">
        <v>744.3</v>
      </c>
      <c r="L172" s="344">
        <v>1053.3499999999999</v>
      </c>
    </row>
    <row r="173" spans="1:12">
      <c r="A173" s="296">
        <v>10658</v>
      </c>
      <c r="B173" s="343" t="s">
        <v>6711</v>
      </c>
      <c r="C173" s="296" t="s">
        <v>6533</v>
      </c>
      <c r="D173" s="296" t="s">
        <v>6539</v>
      </c>
      <c r="E173" s="344"/>
      <c r="F173" s="344"/>
      <c r="G173" s="344"/>
      <c r="H173" s="344"/>
      <c r="I173" s="344"/>
      <c r="J173" s="344"/>
      <c r="K173" s="344"/>
      <c r="L173" s="344"/>
    </row>
    <row r="174" spans="1:12">
      <c r="A174" s="296">
        <v>253</v>
      </c>
      <c r="B174" s="343" t="s">
        <v>6712</v>
      </c>
      <c r="C174" s="296" t="s">
        <v>6682</v>
      </c>
      <c r="D174" s="296" t="s">
        <v>6539</v>
      </c>
      <c r="E174" s="344">
        <v>16.559999999999999</v>
      </c>
      <c r="F174" s="344">
        <v>20.62</v>
      </c>
      <c r="G174" s="344">
        <v>28.59</v>
      </c>
      <c r="H174" s="344">
        <v>21.21</v>
      </c>
      <c r="I174" s="344">
        <v>25.84</v>
      </c>
      <c r="J174" s="344">
        <v>20.47</v>
      </c>
      <c r="K174" s="344">
        <v>34.71</v>
      </c>
      <c r="L174" s="344">
        <v>24</v>
      </c>
    </row>
    <row r="175" spans="1:12">
      <c r="A175" s="296">
        <v>40809</v>
      </c>
      <c r="B175" s="343" t="s">
        <v>6713</v>
      </c>
      <c r="C175" s="296" t="s">
        <v>6684</v>
      </c>
      <c r="D175" s="296" t="s">
        <v>6534</v>
      </c>
      <c r="E175" s="344">
        <v>2892.89</v>
      </c>
      <c r="F175" s="344">
        <v>3600.41</v>
      </c>
      <c r="G175" s="344">
        <v>5015.51</v>
      </c>
      <c r="H175" s="344">
        <v>3684.53</v>
      </c>
      <c r="I175" s="344">
        <v>4518.28</v>
      </c>
      <c r="J175" s="344">
        <v>3599.01</v>
      </c>
      <c r="K175" s="344">
        <v>6185.38</v>
      </c>
      <c r="L175" s="344">
        <v>4212.0200000000004</v>
      </c>
    </row>
    <row r="176" spans="1:12">
      <c r="A176" s="296">
        <v>42428</v>
      </c>
      <c r="B176" s="343" t="s">
        <v>6714</v>
      </c>
      <c r="C176" s="296" t="s">
        <v>6533</v>
      </c>
      <c r="D176" s="296" t="s">
        <v>6539</v>
      </c>
      <c r="E176" s="344"/>
      <c r="F176" s="344"/>
      <c r="G176" s="344"/>
      <c r="H176" s="344"/>
      <c r="I176" s="344"/>
      <c r="J176" s="344"/>
      <c r="K176" s="344"/>
      <c r="L176" s="344"/>
    </row>
    <row r="177" spans="1:12">
      <c r="A177" s="296">
        <v>301</v>
      </c>
      <c r="B177" s="343" t="s">
        <v>6715</v>
      </c>
      <c r="C177" s="296" t="s">
        <v>6533</v>
      </c>
      <c r="D177" s="296" t="s">
        <v>6539</v>
      </c>
      <c r="E177" s="344">
        <v>4.9000000000000004</v>
      </c>
      <c r="F177" s="344">
        <v>3.83</v>
      </c>
      <c r="G177" s="344">
        <v>4.5</v>
      </c>
      <c r="H177" s="344">
        <v>3.7</v>
      </c>
      <c r="I177" s="344">
        <v>3.45</v>
      </c>
      <c r="J177" s="344">
        <v>4.75</v>
      </c>
      <c r="K177" s="344">
        <v>2.97</v>
      </c>
      <c r="L177" s="344">
        <v>3.24</v>
      </c>
    </row>
    <row r="178" spans="1:12">
      <c r="A178" s="296">
        <v>296</v>
      </c>
      <c r="B178" s="343" t="s">
        <v>6716</v>
      </c>
      <c r="C178" s="296" t="s">
        <v>6533</v>
      </c>
      <c r="D178" s="296" t="s">
        <v>6534</v>
      </c>
      <c r="E178" s="344">
        <v>2.77</v>
      </c>
      <c r="F178" s="344">
        <v>2.16</v>
      </c>
      <c r="G178" s="344">
        <v>2.54</v>
      </c>
      <c r="H178" s="344">
        <v>2.09</v>
      </c>
      <c r="I178" s="344">
        <v>1.95</v>
      </c>
      <c r="J178" s="344">
        <v>2.68</v>
      </c>
      <c r="K178" s="344">
        <v>1.68</v>
      </c>
      <c r="L178" s="344">
        <v>1.83</v>
      </c>
    </row>
    <row r="179" spans="1:12">
      <c r="A179" s="296">
        <v>297</v>
      </c>
      <c r="B179" s="343" t="s">
        <v>6717</v>
      </c>
      <c r="C179" s="296" t="s">
        <v>6533</v>
      </c>
      <c r="D179" s="296" t="s">
        <v>6534</v>
      </c>
      <c r="E179" s="344">
        <v>4.07</v>
      </c>
      <c r="F179" s="344">
        <v>3.18</v>
      </c>
      <c r="G179" s="344">
        <v>3.74</v>
      </c>
      <c r="H179" s="344">
        <v>3.07</v>
      </c>
      <c r="I179" s="344">
        <v>2.86</v>
      </c>
      <c r="J179" s="344">
        <v>3.94</v>
      </c>
      <c r="K179" s="344">
        <v>2.46</v>
      </c>
      <c r="L179" s="344">
        <v>2.69</v>
      </c>
    </row>
    <row r="180" spans="1:12">
      <c r="A180" s="296">
        <v>299</v>
      </c>
      <c r="B180" s="343" t="s">
        <v>6718</v>
      </c>
      <c r="C180" s="296" t="s">
        <v>6533</v>
      </c>
      <c r="D180" s="296" t="s">
        <v>6534</v>
      </c>
      <c r="E180" s="344">
        <v>5.75</v>
      </c>
      <c r="F180" s="344">
        <v>4.49</v>
      </c>
      <c r="G180" s="344">
        <v>5.28</v>
      </c>
      <c r="H180" s="344">
        <v>4.34</v>
      </c>
      <c r="I180" s="344">
        <v>4.05</v>
      </c>
      <c r="J180" s="344">
        <v>5.57</v>
      </c>
      <c r="K180" s="344">
        <v>3.48</v>
      </c>
      <c r="L180" s="344">
        <v>3.8</v>
      </c>
    </row>
    <row r="181" spans="1:12">
      <c r="A181" s="296">
        <v>300</v>
      </c>
      <c r="B181" s="343" t="s">
        <v>6719</v>
      </c>
      <c r="C181" s="296" t="s">
        <v>6533</v>
      </c>
      <c r="D181" s="296" t="s">
        <v>6534</v>
      </c>
      <c r="E181" s="344">
        <v>19.89</v>
      </c>
      <c r="F181" s="344">
        <v>15.54</v>
      </c>
      <c r="G181" s="344">
        <v>18.27</v>
      </c>
      <c r="H181" s="344">
        <v>15.02</v>
      </c>
      <c r="I181" s="344">
        <v>14</v>
      </c>
      <c r="J181" s="344">
        <v>19.28</v>
      </c>
      <c r="K181" s="344">
        <v>12.05</v>
      </c>
      <c r="L181" s="344">
        <v>13.15</v>
      </c>
    </row>
    <row r="182" spans="1:12">
      <c r="A182" s="296">
        <v>20085</v>
      </c>
      <c r="B182" s="343" t="s">
        <v>6720</v>
      </c>
      <c r="C182" s="296" t="s">
        <v>6533</v>
      </c>
      <c r="D182" s="296" t="s">
        <v>6534</v>
      </c>
      <c r="E182" s="344">
        <v>3.63</v>
      </c>
      <c r="F182" s="344">
        <v>2.84</v>
      </c>
      <c r="G182" s="344">
        <v>3.34</v>
      </c>
      <c r="H182" s="344">
        <v>2.74</v>
      </c>
      <c r="I182" s="344">
        <v>2.56</v>
      </c>
      <c r="J182" s="344">
        <v>3.52</v>
      </c>
      <c r="K182" s="344">
        <v>2.2000000000000002</v>
      </c>
      <c r="L182" s="344">
        <v>2.4</v>
      </c>
    </row>
    <row r="183" spans="1:12">
      <c r="A183" s="296">
        <v>298</v>
      </c>
      <c r="B183" s="343" t="s">
        <v>6721</v>
      </c>
      <c r="C183" s="296" t="s">
        <v>6533</v>
      </c>
      <c r="D183" s="296" t="s">
        <v>6534</v>
      </c>
      <c r="E183" s="344">
        <v>4.42</v>
      </c>
      <c r="F183" s="344">
        <v>3.45</v>
      </c>
      <c r="G183" s="344">
        <v>4.0599999999999996</v>
      </c>
      <c r="H183" s="344">
        <v>3.34</v>
      </c>
      <c r="I183" s="344">
        <v>3.11</v>
      </c>
      <c r="J183" s="344">
        <v>4.28</v>
      </c>
      <c r="K183" s="344">
        <v>2.68</v>
      </c>
      <c r="L183" s="344">
        <v>2.92</v>
      </c>
    </row>
    <row r="184" spans="1:12">
      <c r="A184" s="296">
        <v>311</v>
      </c>
      <c r="B184" s="343" t="s">
        <v>6722</v>
      </c>
      <c r="C184" s="296" t="s">
        <v>6533</v>
      </c>
      <c r="D184" s="296" t="s">
        <v>6534</v>
      </c>
      <c r="E184" s="344">
        <v>16.399999999999999</v>
      </c>
      <c r="F184" s="344">
        <v>12.82</v>
      </c>
      <c r="G184" s="344">
        <v>15.06</v>
      </c>
      <c r="H184" s="344">
        <v>12.38</v>
      </c>
      <c r="I184" s="344">
        <v>11.55</v>
      </c>
      <c r="J184" s="344">
        <v>15.9</v>
      </c>
      <c r="K184" s="344">
        <v>9.94</v>
      </c>
      <c r="L184" s="344">
        <v>10.84</v>
      </c>
    </row>
    <row r="185" spans="1:12">
      <c r="A185" s="296">
        <v>318</v>
      </c>
      <c r="B185" s="343" t="s">
        <v>6723</v>
      </c>
      <c r="C185" s="296" t="s">
        <v>6533</v>
      </c>
      <c r="D185" s="296" t="s">
        <v>6534</v>
      </c>
      <c r="E185" s="344">
        <v>33.03</v>
      </c>
      <c r="F185" s="344">
        <v>25.82</v>
      </c>
      <c r="G185" s="344">
        <v>30.34</v>
      </c>
      <c r="H185" s="344">
        <v>24.94</v>
      </c>
      <c r="I185" s="344">
        <v>23.26</v>
      </c>
      <c r="J185" s="344">
        <v>32.020000000000003</v>
      </c>
      <c r="K185" s="344">
        <v>20.02</v>
      </c>
      <c r="L185" s="344">
        <v>21.84</v>
      </c>
    </row>
    <row r="186" spans="1:12">
      <c r="A186" s="296">
        <v>319</v>
      </c>
      <c r="B186" s="343" t="s">
        <v>6724</v>
      </c>
      <c r="C186" s="296" t="s">
        <v>6533</v>
      </c>
      <c r="D186" s="296" t="s">
        <v>6534</v>
      </c>
      <c r="E186" s="344">
        <v>51.8</v>
      </c>
      <c r="F186" s="344">
        <v>40.479999999999997</v>
      </c>
      <c r="G186" s="344">
        <v>47.57</v>
      </c>
      <c r="H186" s="344">
        <v>39.11</v>
      </c>
      <c r="I186" s="344">
        <v>36.47</v>
      </c>
      <c r="J186" s="344">
        <v>50.21</v>
      </c>
      <c r="K186" s="344">
        <v>31.39</v>
      </c>
      <c r="L186" s="344">
        <v>34.25</v>
      </c>
    </row>
    <row r="187" spans="1:12">
      <c r="A187" s="296">
        <v>303</v>
      </c>
      <c r="B187" s="343" t="s">
        <v>6725</v>
      </c>
      <c r="C187" s="296" t="s">
        <v>6533</v>
      </c>
      <c r="D187" s="296" t="s">
        <v>6534</v>
      </c>
      <c r="E187" s="344">
        <v>5.43</v>
      </c>
      <c r="F187" s="344">
        <v>4.24</v>
      </c>
      <c r="G187" s="344">
        <v>4.9800000000000004</v>
      </c>
      <c r="H187" s="344">
        <v>4.0999999999999996</v>
      </c>
      <c r="I187" s="344">
        <v>3.82</v>
      </c>
      <c r="J187" s="344">
        <v>5.26</v>
      </c>
      <c r="K187" s="344">
        <v>3.29</v>
      </c>
      <c r="L187" s="344">
        <v>3.59</v>
      </c>
    </row>
    <row r="188" spans="1:12">
      <c r="A188" s="296">
        <v>305</v>
      </c>
      <c r="B188" s="343" t="s">
        <v>6726</v>
      </c>
      <c r="C188" s="296" t="s">
        <v>6533</v>
      </c>
      <c r="D188" s="296" t="s">
        <v>6534</v>
      </c>
      <c r="E188" s="344">
        <v>17.079999999999998</v>
      </c>
      <c r="F188" s="344">
        <v>13.35</v>
      </c>
      <c r="G188" s="344">
        <v>15.68</v>
      </c>
      <c r="H188" s="344">
        <v>12.89</v>
      </c>
      <c r="I188" s="344">
        <v>12.02</v>
      </c>
      <c r="J188" s="344">
        <v>16.55</v>
      </c>
      <c r="K188" s="344">
        <v>10.35</v>
      </c>
      <c r="L188" s="344">
        <v>11.29</v>
      </c>
    </row>
    <row r="189" spans="1:12">
      <c r="A189" s="296">
        <v>306</v>
      </c>
      <c r="B189" s="343" t="s">
        <v>6727</v>
      </c>
      <c r="C189" s="296" t="s">
        <v>6533</v>
      </c>
      <c r="D189" s="296" t="s">
        <v>6534</v>
      </c>
      <c r="E189" s="344">
        <v>25.9</v>
      </c>
      <c r="F189" s="344">
        <v>20.239999999999998</v>
      </c>
      <c r="G189" s="344">
        <v>23.78</v>
      </c>
      <c r="H189" s="344">
        <v>19.55</v>
      </c>
      <c r="I189" s="344">
        <v>18.23</v>
      </c>
      <c r="J189" s="344">
        <v>25.1</v>
      </c>
      <c r="K189" s="344">
        <v>15.69</v>
      </c>
      <c r="L189" s="344">
        <v>17.12</v>
      </c>
    </row>
    <row r="190" spans="1:12">
      <c r="A190" s="296">
        <v>307</v>
      </c>
      <c r="B190" s="343" t="s">
        <v>6728</v>
      </c>
      <c r="C190" s="296" t="s">
        <v>6533</v>
      </c>
      <c r="D190" s="296" t="s">
        <v>6534</v>
      </c>
      <c r="E190" s="344">
        <v>65.430000000000007</v>
      </c>
      <c r="F190" s="344">
        <v>51.14</v>
      </c>
      <c r="G190" s="344">
        <v>60.09</v>
      </c>
      <c r="H190" s="344">
        <v>49.41</v>
      </c>
      <c r="I190" s="344">
        <v>46.07</v>
      </c>
      <c r="J190" s="344">
        <v>63.43</v>
      </c>
      <c r="K190" s="344">
        <v>39.659999999999997</v>
      </c>
      <c r="L190" s="344">
        <v>43.26</v>
      </c>
    </row>
    <row r="191" spans="1:12">
      <c r="A191" s="296">
        <v>309</v>
      </c>
      <c r="B191" s="343" t="s">
        <v>6729</v>
      </c>
      <c r="C191" s="296" t="s">
        <v>6533</v>
      </c>
      <c r="D191" s="296" t="s">
        <v>6534</v>
      </c>
      <c r="E191" s="344">
        <v>107.18</v>
      </c>
      <c r="F191" s="344">
        <v>83.77</v>
      </c>
      <c r="G191" s="344">
        <v>98.43</v>
      </c>
      <c r="H191" s="344">
        <v>80.930000000000007</v>
      </c>
      <c r="I191" s="344">
        <v>75.459999999999994</v>
      </c>
      <c r="J191" s="344">
        <v>103.9</v>
      </c>
      <c r="K191" s="344">
        <v>64.959999999999994</v>
      </c>
      <c r="L191" s="344">
        <v>70.87</v>
      </c>
    </row>
    <row r="192" spans="1:12">
      <c r="A192" s="296">
        <v>310</v>
      </c>
      <c r="B192" s="343" t="s">
        <v>6730</v>
      </c>
      <c r="C192" s="296" t="s">
        <v>6533</v>
      </c>
      <c r="D192" s="296" t="s">
        <v>6534</v>
      </c>
      <c r="E192" s="344">
        <v>148.55000000000001</v>
      </c>
      <c r="F192" s="344">
        <v>116.11</v>
      </c>
      <c r="G192" s="344">
        <v>136.41999999999999</v>
      </c>
      <c r="H192" s="344">
        <v>112.17</v>
      </c>
      <c r="I192" s="344">
        <v>104.59</v>
      </c>
      <c r="J192" s="344">
        <v>144</v>
      </c>
      <c r="K192" s="344">
        <v>90.04</v>
      </c>
      <c r="L192" s="344">
        <v>98.22</v>
      </c>
    </row>
    <row r="193" spans="1:12">
      <c r="A193" s="296">
        <v>308</v>
      </c>
      <c r="B193" s="343" t="s">
        <v>6731</v>
      </c>
      <c r="C193" s="296" t="s">
        <v>6533</v>
      </c>
      <c r="D193" s="296" t="s">
        <v>6534</v>
      </c>
      <c r="E193" s="344">
        <v>146.03</v>
      </c>
      <c r="F193" s="344">
        <v>114.14</v>
      </c>
      <c r="G193" s="344">
        <v>134.11000000000001</v>
      </c>
      <c r="H193" s="344">
        <v>110.27</v>
      </c>
      <c r="I193" s="344">
        <v>102.81</v>
      </c>
      <c r="J193" s="344">
        <v>141.56</v>
      </c>
      <c r="K193" s="344">
        <v>88.51</v>
      </c>
      <c r="L193" s="344">
        <v>96.56</v>
      </c>
    </row>
    <row r="194" spans="1:12">
      <c r="A194" s="296">
        <v>328</v>
      </c>
      <c r="B194" s="343" t="s">
        <v>6732</v>
      </c>
      <c r="C194" s="296" t="s">
        <v>6533</v>
      </c>
      <c r="D194" s="296" t="s">
        <v>6534</v>
      </c>
      <c r="E194" s="344">
        <v>12.99</v>
      </c>
      <c r="F194" s="344">
        <v>10.15</v>
      </c>
      <c r="G194" s="344">
        <v>11.93</v>
      </c>
      <c r="H194" s="344">
        <v>9.81</v>
      </c>
      <c r="I194" s="344">
        <v>9.14</v>
      </c>
      <c r="J194" s="344">
        <v>12.59</v>
      </c>
      <c r="K194" s="344">
        <v>7.87</v>
      </c>
      <c r="L194" s="344">
        <v>8.59</v>
      </c>
    </row>
    <row r="195" spans="1:12">
      <c r="A195" s="296">
        <v>325</v>
      </c>
      <c r="B195" s="343" t="s">
        <v>6733</v>
      </c>
      <c r="C195" s="296" t="s">
        <v>6533</v>
      </c>
      <c r="D195" s="296" t="s">
        <v>6534</v>
      </c>
      <c r="E195" s="344">
        <v>3.83</v>
      </c>
      <c r="F195" s="344">
        <v>2.99</v>
      </c>
      <c r="G195" s="344">
        <v>3.52</v>
      </c>
      <c r="H195" s="344">
        <v>2.89</v>
      </c>
      <c r="I195" s="344">
        <v>2.7</v>
      </c>
      <c r="J195" s="344">
        <v>3.71</v>
      </c>
      <c r="K195" s="344">
        <v>2.3199999999999998</v>
      </c>
      <c r="L195" s="344">
        <v>2.5299999999999998</v>
      </c>
    </row>
    <row r="196" spans="1:12">
      <c r="A196" s="296">
        <v>20326</v>
      </c>
      <c r="B196" s="343" t="s">
        <v>6734</v>
      </c>
      <c r="C196" s="296" t="s">
        <v>6533</v>
      </c>
      <c r="D196" s="296" t="s">
        <v>6534</v>
      </c>
      <c r="E196" s="344">
        <v>7.01</v>
      </c>
      <c r="F196" s="344">
        <v>5.48</v>
      </c>
      <c r="G196" s="344">
        <v>6.44</v>
      </c>
      <c r="H196" s="344">
        <v>5.29</v>
      </c>
      <c r="I196" s="344">
        <v>4.93</v>
      </c>
      <c r="J196" s="344">
        <v>6.79</v>
      </c>
      <c r="K196" s="344">
        <v>4.25</v>
      </c>
      <c r="L196" s="344">
        <v>4.63</v>
      </c>
    </row>
    <row r="197" spans="1:12">
      <c r="A197" s="296">
        <v>329</v>
      </c>
      <c r="B197" s="343" t="s">
        <v>6735</v>
      </c>
      <c r="C197" s="296" t="s">
        <v>6533</v>
      </c>
      <c r="D197" s="296" t="s">
        <v>6534</v>
      </c>
      <c r="E197" s="344">
        <v>10.86</v>
      </c>
      <c r="F197" s="344">
        <v>8.49</v>
      </c>
      <c r="G197" s="344">
        <v>9.9700000000000006</v>
      </c>
      <c r="H197" s="344">
        <v>8.1999999999999993</v>
      </c>
      <c r="I197" s="344">
        <v>7.64</v>
      </c>
      <c r="J197" s="344">
        <v>10.53</v>
      </c>
      <c r="K197" s="344">
        <v>6.58</v>
      </c>
      <c r="L197" s="344">
        <v>7.18</v>
      </c>
    </row>
    <row r="198" spans="1:12">
      <c r="A198" s="296">
        <v>39642</v>
      </c>
      <c r="B198" s="343" t="s">
        <v>6736</v>
      </c>
      <c r="C198" s="296" t="s">
        <v>6533</v>
      </c>
      <c r="D198" s="296" t="s">
        <v>6534</v>
      </c>
      <c r="E198" s="344">
        <v>4.8099999999999996</v>
      </c>
      <c r="F198" s="344">
        <v>3.76</v>
      </c>
      <c r="G198" s="344">
        <v>4.42</v>
      </c>
      <c r="H198" s="344">
        <v>3.63</v>
      </c>
      <c r="I198" s="344">
        <v>3.39</v>
      </c>
      <c r="J198" s="344">
        <v>4.66</v>
      </c>
      <c r="K198" s="344">
        <v>2.91</v>
      </c>
      <c r="L198" s="344">
        <v>3.18</v>
      </c>
    </row>
    <row r="199" spans="1:12">
      <c r="A199" s="296">
        <v>39641</v>
      </c>
      <c r="B199" s="343" t="s">
        <v>6737</v>
      </c>
      <c r="C199" s="296" t="s">
        <v>6533</v>
      </c>
      <c r="D199" s="296" t="s">
        <v>6534</v>
      </c>
      <c r="E199" s="344">
        <v>4.22</v>
      </c>
      <c r="F199" s="344">
        <v>3.3</v>
      </c>
      <c r="G199" s="344">
        <v>3.88</v>
      </c>
      <c r="H199" s="344">
        <v>3.19</v>
      </c>
      <c r="I199" s="344">
        <v>2.97</v>
      </c>
      <c r="J199" s="344">
        <v>4.09</v>
      </c>
      <c r="K199" s="344">
        <v>2.56</v>
      </c>
      <c r="L199" s="344">
        <v>2.79</v>
      </c>
    </row>
    <row r="200" spans="1:12">
      <c r="A200" s="296">
        <v>39643</v>
      </c>
      <c r="B200" s="343" t="s">
        <v>6738</v>
      </c>
      <c r="C200" s="296" t="s">
        <v>6533</v>
      </c>
      <c r="D200" s="296" t="s">
        <v>6534</v>
      </c>
      <c r="E200" s="344">
        <v>5.65</v>
      </c>
      <c r="F200" s="344">
        <v>4.42</v>
      </c>
      <c r="G200" s="344">
        <v>5.19</v>
      </c>
      <c r="H200" s="344">
        <v>4.2699999999999996</v>
      </c>
      <c r="I200" s="344">
        <v>3.98</v>
      </c>
      <c r="J200" s="344">
        <v>5.48</v>
      </c>
      <c r="K200" s="344">
        <v>3.42</v>
      </c>
      <c r="L200" s="344">
        <v>3.73</v>
      </c>
    </row>
    <row r="201" spans="1:12">
      <c r="A201" s="296">
        <v>39644</v>
      </c>
      <c r="B201" s="343" t="s">
        <v>6739</v>
      </c>
      <c r="C201" s="296" t="s">
        <v>6533</v>
      </c>
      <c r="D201" s="296" t="s">
        <v>6534</v>
      </c>
      <c r="E201" s="344">
        <v>8.76</v>
      </c>
      <c r="F201" s="344">
        <v>6.85</v>
      </c>
      <c r="G201" s="344">
        <v>8.0399999999999991</v>
      </c>
      <c r="H201" s="344">
        <v>6.61</v>
      </c>
      <c r="I201" s="344">
        <v>6.17</v>
      </c>
      <c r="J201" s="344">
        <v>8.49</v>
      </c>
      <c r="K201" s="344">
        <v>5.31</v>
      </c>
      <c r="L201" s="344">
        <v>5.79</v>
      </c>
    </row>
    <row r="202" spans="1:12">
      <c r="A202" s="296">
        <v>39645</v>
      </c>
      <c r="B202" s="343" t="s">
        <v>6740</v>
      </c>
      <c r="C202" s="296" t="s">
        <v>6533</v>
      </c>
      <c r="D202" s="296" t="s">
        <v>6534</v>
      </c>
      <c r="E202" s="344">
        <v>9.6</v>
      </c>
      <c r="F202" s="344">
        <v>7.5</v>
      </c>
      <c r="G202" s="344">
        <v>8.82</v>
      </c>
      <c r="H202" s="344">
        <v>7.25</v>
      </c>
      <c r="I202" s="344">
        <v>6.76</v>
      </c>
      <c r="J202" s="344">
        <v>9.31</v>
      </c>
      <c r="K202" s="344">
        <v>5.82</v>
      </c>
      <c r="L202" s="344">
        <v>6.35</v>
      </c>
    </row>
    <row r="203" spans="1:12">
      <c r="A203" s="296">
        <v>41610</v>
      </c>
      <c r="B203" s="343" t="s">
        <v>6741</v>
      </c>
      <c r="C203" s="296" t="s">
        <v>6533</v>
      </c>
      <c r="D203" s="296" t="s">
        <v>6534</v>
      </c>
      <c r="E203" s="344"/>
      <c r="F203" s="344">
        <v>518.75</v>
      </c>
      <c r="G203" s="344"/>
      <c r="H203" s="344"/>
      <c r="I203" s="344">
        <v>773.26</v>
      </c>
      <c r="J203" s="344"/>
      <c r="K203" s="344">
        <v>744.95</v>
      </c>
      <c r="L203" s="344">
        <v>695.81</v>
      </c>
    </row>
    <row r="204" spans="1:12">
      <c r="A204" s="296">
        <v>41611</v>
      </c>
      <c r="B204" s="343" t="s">
        <v>6742</v>
      </c>
      <c r="C204" s="296" t="s">
        <v>6533</v>
      </c>
      <c r="D204" s="296" t="s">
        <v>6534</v>
      </c>
      <c r="E204" s="344"/>
      <c r="F204" s="344">
        <v>817.65</v>
      </c>
      <c r="G204" s="344"/>
      <c r="H204" s="344"/>
      <c r="I204" s="344">
        <v>1218.81</v>
      </c>
      <c r="J204" s="344"/>
      <c r="K204" s="344">
        <v>1174.2</v>
      </c>
      <c r="L204" s="344">
        <v>1096.74</v>
      </c>
    </row>
    <row r="205" spans="1:12">
      <c r="A205" s="296">
        <v>41612</v>
      </c>
      <c r="B205" s="343" t="s">
        <v>6743</v>
      </c>
      <c r="C205" s="296" t="s">
        <v>6533</v>
      </c>
      <c r="D205" s="296" t="s">
        <v>6534</v>
      </c>
      <c r="E205" s="344"/>
      <c r="F205" s="344">
        <v>1148.0999999999999</v>
      </c>
      <c r="G205" s="344"/>
      <c r="H205" s="344"/>
      <c r="I205" s="344">
        <v>1711.39</v>
      </c>
      <c r="J205" s="344"/>
      <c r="K205" s="344">
        <v>1648.75</v>
      </c>
      <c r="L205" s="344">
        <v>1539.98</v>
      </c>
    </row>
    <row r="206" spans="1:12">
      <c r="A206" s="296">
        <v>41637</v>
      </c>
      <c r="B206" s="343" t="s">
        <v>6744</v>
      </c>
      <c r="C206" s="296" t="s">
        <v>6533</v>
      </c>
      <c r="D206" s="296" t="s">
        <v>6534</v>
      </c>
      <c r="E206" s="344"/>
      <c r="F206" s="344">
        <v>107.32</v>
      </c>
      <c r="G206" s="344"/>
      <c r="H206" s="344"/>
      <c r="I206" s="344">
        <v>159.97999999999999</v>
      </c>
      <c r="J206" s="344"/>
      <c r="K206" s="344">
        <v>154.12</v>
      </c>
      <c r="L206" s="344">
        <v>143.94999999999999</v>
      </c>
    </row>
    <row r="207" spans="1:12">
      <c r="A207" s="296">
        <v>41638</v>
      </c>
      <c r="B207" s="343" t="s">
        <v>6745</v>
      </c>
      <c r="C207" s="296" t="s">
        <v>6533</v>
      </c>
      <c r="D207" s="296" t="s">
        <v>6534</v>
      </c>
      <c r="E207" s="344"/>
      <c r="F207" s="344">
        <v>139.80000000000001</v>
      </c>
      <c r="G207" s="344"/>
      <c r="H207" s="344"/>
      <c r="I207" s="344">
        <v>208.39</v>
      </c>
      <c r="J207" s="344"/>
      <c r="K207" s="344">
        <v>200.77</v>
      </c>
      <c r="L207" s="344">
        <v>187.52</v>
      </c>
    </row>
    <row r="208" spans="1:12">
      <c r="A208" s="296">
        <v>41639</v>
      </c>
      <c r="B208" s="343" t="s">
        <v>6746</v>
      </c>
      <c r="C208" s="296" t="s">
        <v>6533</v>
      </c>
      <c r="D208" s="296" t="s">
        <v>6534</v>
      </c>
      <c r="E208" s="344"/>
      <c r="F208" s="344">
        <v>338.21</v>
      </c>
      <c r="G208" s="344"/>
      <c r="H208" s="344"/>
      <c r="I208" s="344">
        <v>504.15</v>
      </c>
      <c r="J208" s="344"/>
      <c r="K208" s="344">
        <v>485.7</v>
      </c>
      <c r="L208" s="344">
        <v>453.66</v>
      </c>
    </row>
    <row r="209" spans="1:12">
      <c r="A209" s="296">
        <v>11789</v>
      </c>
      <c r="B209" s="343" t="s">
        <v>6747</v>
      </c>
      <c r="C209" s="296" t="s">
        <v>6533</v>
      </c>
      <c r="D209" s="296" t="s">
        <v>6534</v>
      </c>
      <c r="E209" s="344">
        <v>0.83</v>
      </c>
      <c r="F209" s="344">
        <v>1.56</v>
      </c>
      <c r="G209" s="344">
        <v>1.04</v>
      </c>
      <c r="H209" s="344"/>
      <c r="I209" s="344">
        <v>1.71</v>
      </c>
      <c r="J209" s="344"/>
      <c r="K209" s="344">
        <v>1.77</v>
      </c>
      <c r="L209" s="344">
        <v>1.25</v>
      </c>
    </row>
    <row r="210" spans="1:12">
      <c r="A210" s="296">
        <v>20975</v>
      </c>
      <c r="B210" s="343" t="s">
        <v>6748</v>
      </c>
      <c r="C210" s="296" t="s">
        <v>6533</v>
      </c>
      <c r="D210" s="296" t="s">
        <v>6534</v>
      </c>
      <c r="E210" s="344">
        <v>11.26</v>
      </c>
      <c r="F210" s="344">
        <v>19.579999999999998</v>
      </c>
      <c r="G210" s="344">
        <v>13.05</v>
      </c>
      <c r="H210" s="344"/>
      <c r="I210" s="344">
        <v>19.809999999999999</v>
      </c>
      <c r="J210" s="344">
        <v>14.01</v>
      </c>
      <c r="K210" s="344">
        <v>13.05</v>
      </c>
      <c r="L210" s="344">
        <v>13.05</v>
      </c>
    </row>
    <row r="211" spans="1:12">
      <c r="A211" s="296">
        <v>20976</v>
      </c>
      <c r="B211" s="343" t="s">
        <v>6749</v>
      </c>
      <c r="C211" s="296" t="s">
        <v>6533</v>
      </c>
      <c r="D211" s="296" t="s">
        <v>6534</v>
      </c>
      <c r="E211" s="344">
        <v>17.02</v>
      </c>
      <c r="F211" s="344">
        <v>29.58</v>
      </c>
      <c r="G211" s="344">
        <v>19.72</v>
      </c>
      <c r="H211" s="344"/>
      <c r="I211" s="344">
        <v>29.93</v>
      </c>
      <c r="J211" s="344">
        <v>21.17</v>
      </c>
      <c r="K211" s="344">
        <v>19.72</v>
      </c>
      <c r="L211" s="344">
        <v>19.72</v>
      </c>
    </row>
    <row r="212" spans="1:12">
      <c r="A212" s="296">
        <v>6138</v>
      </c>
      <c r="B212" s="343" t="s">
        <v>6750</v>
      </c>
      <c r="C212" s="296" t="s">
        <v>6533</v>
      </c>
      <c r="D212" s="296" t="s">
        <v>6534</v>
      </c>
      <c r="E212" s="344">
        <v>11.02</v>
      </c>
      <c r="F212" s="344">
        <v>9.23</v>
      </c>
      <c r="G212" s="344">
        <v>11.69</v>
      </c>
      <c r="H212" s="344">
        <v>11.86</v>
      </c>
      <c r="I212" s="344">
        <v>9.31</v>
      </c>
      <c r="J212" s="344">
        <v>11.99</v>
      </c>
      <c r="K212" s="344">
        <v>14.66</v>
      </c>
      <c r="L212" s="344">
        <v>12.35</v>
      </c>
    </row>
    <row r="213" spans="1:12">
      <c r="A213" s="296">
        <v>40340</v>
      </c>
      <c r="B213" s="343" t="s">
        <v>6751</v>
      </c>
      <c r="C213" s="296" t="s">
        <v>6533</v>
      </c>
      <c r="D213" s="296" t="s">
        <v>6534</v>
      </c>
      <c r="E213" s="344">
        <v>36.049999999999997</v>
      </c>
      <c r="F213" s="344">
        <v>28.17</v>
      </c>
      <c r="G213" s="344">
        <v>33.1</v>
      </c>
      <c r="H213" s="344">
        <v>27.22</v>
      </c>
      <c r="I213" s="344">
        <v>25.38</v>
      </c>
      <c r="J213" s="344">
        <v>34.94</v>
      </c>
      <c r="K213" s="344">
        <v>21.85</v>
      </c>
      <c r="L213" s="344">
        <v>23.83</v>
      </c>
    </row>
    <row r="214" spans="1:12">
      <c r="A214" s="296">
        <v>40341</v>
      </c>
      <c r="B214" s="343" t="s">
        <v>6752</v>
      </c>
      <c r="C214" s="296" t="s">
        <v>6533</v>
      </c>
      <c r="D214" s="296" t="s">
        <v>6534</v>
      </c>
      <c r="E214" s="344">
        <v>43.02</v>
      </c>
      <c r="F214" s="344">
        <v>33.619999999999997</v>
      </c>
      <c r="G214" s="344">
        <v>39.51</v>
      </c>
      <c r="H214" s="344">
        <v>32.479999999999997</v>
      </c>
      <c r="I214" s="344">
        <v>30.29</v>
      </c>
      <c r="J214" s="344">
        <v>41.7</v>
      </c>
      <c r="K214" s="344">
        <v>26.07</v>
      </c>
      <c r="L214" s="344">
        <v>28.44</v>
      </c>
    </row>
    <row r="215" spans="1:12">
      <c r="A215" s="296">
        <v>40342</v>
      </c>
      <c r="B215" s="343" t="s">
        <v>6753</v>
      </c>
      <c r="C215" s="296" t="s">
        <v>6533</v>
      </c>
      <c r="D215" s="296" t="s">
        <v>6534</v>
      </c>
      <c r="E215" s="344">
        <v>51.31</v>
      </c>
      <c r="F215" s="344">
        <v>40.1</v>
      </c>
      <c r="G215" s="344">
        <v>47.12</v>
      </c>
      <c r="H215" s="344">
        <v>38.74</v>
      </c>
      <c r="I215" s="344">
        <v>36.119999999999997</v>
      </c>
      <c r="J215" s="344">
        <v>49.73</v>
      </c>
      <c r="K215" s="344">
        <v>31.1</v>
      </c>
      <c r="L215" s="344">
        <v>33.92</v>
      </c>
    </row>
    <row r="216" spans="1:12">
      <c r="A216" s="296">
        <v>40343</v>
      </c>
      <c r="B216" s="343" t="s">
        <v>6754</v>
      </c>
      <c r="C216" s="296" t="s">
        <v>6533</v>
      </c>
      <c r="D216" s="296" t="s">
        <v>6534</v>
      </c>
      <c r="E216" s="344">
        <v>60.85</v>
      </c>
      <c r="F216" s="344">
        <v>47.56</v>
      </c>
      <c r="G216" s="344">
        <v>55.89</v>
      </c>
      <c r="H216" s="344">
        <v>45.95</v>
      </c>
      <c r="I216" s="344">
        <v>42.84</v>
      </c>
      <c r="J216" s="344">
        <v>58.99</v>
      </c>
      <c r="K216" s="344">
        <v>36.880000000000003</v>
      </c>
      <c r="L216" s="344">
        <v>40.24</v>
      </c>
    </row>
    <row r="217" spans="1:12">
      <c r="A217" s="296">
        <v>40344</v>
      </c>
      <c r="B217" s="343" t="s">
        <v>6755</v>
      </c>
      <c r="C217" s="296" t="s">
        <v>6533</v>
      </c>
      <c r="D217" s="296" t="s">
        <v>6534</v>
      </c>
      <c r="E217" s="344">
        <v>82.96</v>
      </c>
      <c r="F217" s="344">
        <v>64.84</v>
      </c>
      <c r="G217" s="344">
        <v>76.19</v>
      </c>
      <c r="H217" s="344">
        <v>62.64</v>
      </c>
      <c r="I217" s="344">
        <v>58.41</v>
      </c>
      <c r="J217" s="344">
        <v>80.42</v>
      </c>
      <c r="K217" s="344">
        <v>50.28</v>
      </c>
      <c r="L217" s="344">
        <v>54.85</v>
      </c>
    </row>
    <row r="218" spans="1:12">
      <c r="A218" s="296">
        <v>40345</v>
      </c>
      <c r="B218" s="343" t="s">
        <v>6756</v>
      </c>
      <c r="C218" s="296" t="s">
        <v>6533</v>
      </c>
      <c r="D218" s="296" t="s">
        <v>6534</v>
      </c>
      <c r="E218" s="344">
        <v>102.22</v>
      </c>
      <c r="F218" s="344">
        <v>79.900000000000006</v>
      </c>
      <c r="G218" s="344">
        <v>93.88</v>
      </c>
      <c r="H218" s="344">
        <v>77.19</v>
      </c>
      <c r="I218" s="344">
        <v>71.97</v>
      </c>
      <c r="J218" s="344">
        <v>99.09</v>
      </c>
      <c r="K218" s="344">
        <v>61.96</v>
      </c>
      <c r="L218" s="344">
        <v>67.59</v>
      </c>
    </row>
    <row r="219" spans="1:12">
      <c r="A219" s="296">
        <v>40346</v>
      </c>
      <c r="B219" s="343" t="s">
        <v>6757</v>
      </c>
      <c r="C219" s="296" t="s">
        <v>6533</v>
      </c>
      <c r="D219" s="296" t="s">
        <v>6534</v>
      </c>
      <c r="E219" s="344">
        <v>118.58</v>
      </c>
      <c r="F219" s="344">
        <v>92.68</v>
      </c>
      <c r="G219" s="344">
        <v>108.9</v>
      </c>
      <c r="H219" s="344">
        <v>89.54</v>
      </c>
      <c r="I219" s="344">
        <v>83.49</v>
      </c>
      <c r="J219" s="344">
        <v>114.95</v>
      </c>
      <c r="K219" s="344">
        <v>71.87</v>
      </c>
      <c r="L219" s="344">
        <v>78.400000000000006</v>
      </c>
    </row>
    <row r="220" spans="1:12">
      <c r="A220" s="296">
        <v>40347</v>
      </c>
      <c r="B220" s="343" t="s">
        <v>6758</v>
      </c>
      <c r="C220" s="296" t="s">
        <v>6533</v>
      </c>
      <c r="D220" s="296" t="s">
        <v>6534</v>
      </c>
      <c r="E220" s="344">
        <v>148.97999999999999</v>
      </c>
      <c r="F220" s="344">
        <v>116.45</v>
      </c>
      <c r="G220" s="344">
        <v>136.82</v>
      </c>
      <c r="H220" s="344">
        <v>112.5</v>
      </c>
      <c r="I220" s="344">
        <v>104.89</v>
      </c>
      <c r="J220" s="344">
        <v>144.41999999999999</v>
      </c>
      <c r="K220" s="344">
        <v>90.3</v>
      </c>
      <c r="L220" s="344">
        <v>98.51</v>
      </c>
    </row>
    <row r="221" spans="1:12">
      <c r="A221" s="296">
        <v>43424</v>
      </c>
      <c r="B221" s="343" t="s">
        <v>6759</v>
      </c>
      <c r="C221" s="296" t="s">
        <v>6533</v>
      </c>
      <c r="D221" s="296" t="s">
        <v>6534</v>
      </c>
      <c r="E221" s="344"/>
      <c r="F221" s="344">
        <v>434.62</v>
      </c>
      <c r="G221" s="344"/>
      <c r="H221" s="344"/>
      <c r="I221" s="344">
        <v>647.86</v>
      </c>
      <c r="J221" s="344"/>
      <c r="K221" s="344">
        <v>624.15</v>
      </c>
      <c r="L221" s="344">
        <v>582.97</v>
      </c>
    </row>
    <row r="222" spans="1:12">
      <c r="A222" s="296">
        <v>43426</v>
      </c>
      <c r="B222" s="343" t="s">
        <v>6760</v>
      </c>
      <c r="C222" s="296" t="s">
        <v>6533</v>
      </c>
      <c r="D222" s="296" t="s">
        <v>6534</v>
      </c>
      <c r="E222" s="344"/>
      <c r="F222" s="344">
        <v>1499.03</v>
      </c>
      <c r="G222" s="344"/>
      <c r="H222" s="344"/>
      <c r="I222" s="344">
        <v>2234.5</v>
      </c>
      <c r="J222" s="344"/>
      <c r="K222" s="344">
        <v>2152.6999999999998</v>
      </c>
      <c r="L222" s="344">
        <v>2010.69</v>
      </c>
    </row>
    <row r="223" spans="1:12">
      <c r="A223" s="296">
        <v>12565</v>
      </c>
      <c r="B223" s="343" t="s">
        <v>6761</v>
      </c>
      <c r="C223" s="296" t="s">
        <v>6533</v>
      </c>
      <c r="D223" s="296" t="s">
        <v>6534</v>
      </c>
      <c r="E223" s="344"/>
      <c r="F223" s="344">
        <v>525.69000000000005</v>
      </c>
      <c r="G223" s="344"/>
      <c r="H223" s="344"/>
      <c r="I223" s="344">
        <v>783.61</v>
      </c>
      <c r="J223" s="344"/>
      <c r="K223" s="344">
        <v>754.92</v>
      </c>
      <c r="L223" s="344">
        <v>705.12</v>
      </c>
    </row>
    <row r="224" spans="1:12">
      <c r="A224" s="296">
        <v>12567</v>
      </c>
      <c r="B224" s="343" t="s">
        <v>6762</v>
      </c>
      <c r="C224" s="296" t="s">
        <v>6533</v>
      </c>
      <c r="D224" s="296" t="s">
        <v>6534</v>
      </c>
      <c r="E224" s="344"/>
      <c r="F224" s="344">
        <v>706.09</v>
      </c>
      <c r="G224" s="344"/>
      <c r="H224" s="344"/>
      <c r="I224" s="344">
        <v>1052.52</v>
      </c>
      <c r="J224" s="344"/>
      <c r="K224" s="344">
        <v>1013.99</v>
      </c>
      <c r="L224" s="344">
        <v>947.1</v>
      </c>
    </row>
    <row r="225" spans="1:12">
      <c r="A225" s="296">
        <v>12568</v>
      </c>
      <c r="B225" s="343" t="s">
        <v>6763</v>
      </c>
      <c r="C225" s="296" t="s">
        <v>6533</v>
      </c>
      <c r="D225" s="296" t="s">
        <v>6534</v>
      </c>
      <c r="E225" s="344"/>
      <c r="F225" s="344">
        <v>988.52</v>
      </c>
      <c r="G225" s="344"/>
      <c r="H225" s="344"/>
      <c r="I225" s="344">
        <v>1473.52</v>
      </c>
      <c r="J225" s="344"/>
      <c r="K225" s="344">
        <v>1419.58</v>
      </c>
      <c r="L225" s="344">
        <v>1325.94</v>
      </c>
    </row>
    <row r="226" spans="1:12">
      <c r="A226" s="296">
        <v>43441</v>
      </c>
      <c r="B226" s="343" t="s">
        <v>6764</v>
      </c>
      <c r="C226" s="296" t="s">
        <v>6533</v>
      </c>
      <c r="D226" s="296" t="s">
        <v>6534</v>
      </c>
      <c r="E226" s="344"/>
      <c r="F226" s="344">
        <v>127.09</v>
      </c>
      <c r="G226" s="344"/>
      <c r="H226" s="344"/>
      <c r="I226" s="344">
        <v>189.45</v>
      </c>
      <c r="J226" s="344"/>
      <c r="K226" s="344">
        <v>182.51</v>
      </c>
      <c r="L226" s="344">
        <v>170.47</v>
      </c>
    </row>
    <row r="227" spans="1:12">
      <c r="A227" s="296">
        <v>43423</v>
      </c>
      <c r="B227" s="343" t="s">
        <v>6765</v>
      </c>
      <c r="C227" s="296" t="s">
        <v>6533</v>
      </c>
      <c r="D227" s="296" t="s">
        <v>6534</v>
      </c>
      <c r="E227" s="344"/>
      <c r="F227" s="344">
        <v>59.31</v>
      </c>
      <c r="G227" s="344"/>
      <c r="H227" s="344"/>
      <c r="I227" s="344">
        <v>88.41</v>
      </c>
      <c r="J227" s="344"/>
      <c r="K227" s="344">
        <v>85.17</v>
      </c>
      <c r="L227" s="344">
        <v>79.55</v>
      </c>
    </row>
    <row r="228" spans="1:12">
      <c r="A228" s="296">
        <v>12532</v>
      </c>
      <c r="B228" s="343" t="s">
        <v>6766</v>
      </c>
      <c r="C228" s="296" t="s">
        <v>6533</v>
      </c>
      <c r="D228" s="296" t="s">
        <v>6534</v>
      </c>
      <c r="E228" s="344"/>
      <c r="F228" s="344">
        <v>91.47</v>
      </c>
      <c r="G228" s="344"/>
      <c r="H228" s="344"/>
      <c r="I228" s="344">
        <v>136.35</v>
      </c>
      <c r="J228" s="344"/>
      <c r="K228" s="344">
        <v>131.36000000000001</v>
      </c>
      <c r="L228" s="344">
        <v>122.69</v>
      </c>
    </row>
    <row r="229" spans="1:12">
      <c r="A229" s="296">
        <v>43444</v>
      </c>
      <c r="B229" s="343" t="s">
        <v>6767</v>
      </c>
      <c r="C229" s="296" t="s">
        <v>6533</v>
      </c>
      <c r="D229" s="296" t="s">
        <v>6534</v>
      </c>
      <c r="E229" s="344"/>
      <c r="F229" s="344">
        <v>307.14999999999998</v>
      </c>
      <c r="G229" s="344"/>
      <c r="H229" s="344"/>
      <c r="I229" s="344">
        <v>457.84</v>
      </c>
      <c r="J229" s="344"/>
      <c r="K229" s="344">
        <v>441.08</v>
      </c>
      <c r="L229" s="344">
        <v>411.98</v>
      </c>
    </row>
    <row r="230" spans="1:12">
      <c r="A230" s="296">
        <v>12551</v>
      </c>
      <c r="B230" s="343" t="s">
        <v>6768</v>
      </c>
      <c r="C230" s="296" t="s">
        <v>6533</v>
      </c>
      <c r="D230" s="296" t="s">
        <v>6534</v>
      </c>
      <c r="E230" s="344"/>
      <c r="F230" s="344">
        <v>219.14</v>
      </c>
      <c r="G230" s="344"/>
      <c r="H230" s="344"/>
      <c r="I230" s="344">
        <v>326.66000000000003</v>
      </c>
      <c r="J230" s="344"/>
      <c r="K230" s="344">
        <v>314.7</v>
      </c>
      <c r="L230" s="344">
        <v>293.94</v>
      </c>
    </row>
    <row r="231" spans="1:12">
      <c r="A231" s="296">
        <v>43442</v>
      </c>
      <c r="B231" s="343" t="s">
        <v>6769</v>
      </c>
      <c r="C231" s="296" t="s">
        <v>6533</v>
      </c>
      <c r="D231" s="296" t="s">
        <v>6534</v>
      </c>
      <c r="E231" s="344"/>
      <c r="F231" s="344">
        <v>169.46</v>
      </c>
      <c r="G231" s="344"/>
      <c r="H231" s="344"/>
      <c r="I231" s="344">
        <v>252.6</v>
      </c>
      <c r="J231" s="344"/>
      <c r="K231" s="344">
        <v>243.35</v>
      </c>
      <c r="L231" s="344">
        <v>227.3</v>
      </c>
    </row>
    <row r="232" spans="1:12">
      <c r="A232" s="296">
        <v>43443</v>
      </c>
      <c r="B232" s="343" t="s">
        <v>6770</v>
      </c>
      <c r="C232" s="296" t="s">
        <v>6533</v>
      </c>
      <c r="D232" s="296" t="s">
        <v>6534</v>
      </c>
      <c r="E232" s="344"/>
      <c r="F232" s="344">
        <v>222.41</v>
      </c>
      <c r="G232" s="344"/>
      <c r="H232" s="344"/>
      <c r="I232" s="344">
        <v>331.54</v>
      </c>
      <c r="J232" s="344"/>
      <c r="K232" s="344">
        <v>319.39999999999998</v>
      </c>
      <c r="L232" s="344">
        <v>298.33</v>
      </c>
    </row>
    <row r="233" spans="1:12">
      <c r="A233" s="296">
        <v>12544</v>
      </c>
      <c r="B233" s="343" t="s">
        <v>6771</v>
      </c>
      <c r="C233" s="296" t="s">
        <v>6533</v>
      </c>
      <c r="D233" s="296" t="s">
        <v>6534</v>
      </c>
      <c r="E233" s="344"/>
      <c r="F233" s="344">
        <v>120.03</v>
      </c>
      <c r="G233" s="344"/>
      <c r="H233" s="344"/>
      <c r="I233" s="344">
        <v>178.92</v>
      </c>
      <c r="J233" s="344"/>
      <c r="K233" s="344">
        <v>172.37</v>
      </c>
      <c r="L233" s="344">
        <v>161</v>
      </c>
    </row>
    <row r="234" spans="1:12">
      <c r="A234" s="296">
        <v>12547</v>
      </c>
      <c r="B234" s="343" t="s">
        <v>6772</v>
      </c>
      <c r="C234" s="296" t="s">
        <v>6533</v>
      </c>
      <c r="D234" s="296" t="s">
        <v>6534</v>
      </c>
      <c r="E234" s="344"/>
      <c r="F234" s="344">
        <v>161.44</v>
      </c>
      <c r="G234" s="344"/>
      <c r="H234" s="344"/>
      <c r="I234" s="344">
        <v>240.64</v>
      </c>
      <c r="J234" s="344"/>
      <c r="K234" s="344">
        <v>231.83</v>
      </c>
      <c r="L234" s="344">
        <v>216.54</v>
      </c>
    </row>
    <row r="235" spans="1:12">
      <c r="A235" s="296">
        <v>43445</v>
      </c>
      <c r="B235" s="343" t="s">
        <v>6773</v>
      </c>
      <c r="C235" s="296" t="s">
        <v>6533</v>
      </c>
      <c r="D235" s="296" t="s">
        <v>6534</v>
      </c>
      <c r="E235" s="344"/>
      <c r="F235" s="344">
        <v>423.65</v>
      </c>
      <c r="G235" s="344"/>
      <c r="H235" s="344"/>
      <c r="I235" s="344">
        <v>631.51</v>
      </c>
      <c r="J235" s="344"/>
      <c r="K235" s="344">
        <v>608.39</v>
      </c>
      <c r="L235" s="344">
        <v>568.26</v>
      </c>
    </row>
    <row r="236" spans="1:12">
      <c r="A236" s="296">
        <v>12563</v>
      </c>
      <c r="B236" s="343" t="s">
        <v>6774</v>
      </c>
      <c r="C236" s="296" t="s">
        <v>6533</v>
      </c>
      <c r="D236" s="296" t="s">
        <v>6534</v>
      </c>
      <c r="E236" s="344"/>
      <c r="F236" s="344">
        <v>303.11</v>
      </c>
      <c r="G236" s="344"/>
      <c r="H236" s="344"/>
      <c r="I236" s="344">
        <v>451.82</v>
      </c>
      <c r="J236" s="344"/>
      <c r="K236" s="344">
        <v>435.28</v>
      </c>
      <c r="L236" s="344">
        <v>406.57</v>
      </c>
    </row>
    <row r="237" spans="1:12">
      <c r="A237" s="296">
        <v>43425</v>
      </c>
      <c r="B237" s="343" t="s">
        <v>6775</v>
      </c>
      <c r="C237" s="296" t="s">
        <v>6533</v>
      </c>
      <c r="D237" s="296" t="s">
        <v>6534</v>
      </c>
      <c r="E237" s="344"/>
      <c r="F237" s="344">
        <v>190.64</v>
      </c>
      <c r="G237" s="344"/>
      <c r="H237" s="344"/>
      <c r="I237" s="344">
        <v>284.18</v>
      </c>
      <c r="J237" s="344"/>
      <c r="K237" s="344">
        <v>273.77</v>
      </c>
      <c r="L237" s="344">
        <v>255.71</v>
      </c>
    </row>
    <row r="238" spans="1:12">
      <c r="A238" s="296">
        <v>43446</v>
      </c>
      <c r="B238" s="343" t="s">
        <v>6776</v>
      </c>
      <c r="C238" s="296" t="s">
        <v>6533</v>
      </c>
      <c r="D238" s="296" t="s">
        <v>6534</v>
      </c>
      <c r="E238" s="344"/>
      <c r="F238" s="344">
        <v>402.47</v>
      </c>
      <c r="G238" s="344"/>
      <c r="H238" s="344"/>
      <c r="I238" s="344">
        <v>599.92999999999995</v>
      </c>
      <c r="J238" s="344"/>
      <c r="K238" s="344">
        <v>577.97</v>
      </c>
      <c r="L238" s="344">
        <v>539.84</v>
      </c>
    </row>
    <row r="239" spans="1:12">
      <c r="A239" s="296">
        <v>43447</v>
      </c>
      <c r="B239" s="343" t="s">
        <v>6777</v>
      </c>
      <c r="C239" s="296" t="s">
        <v>6533</v>
      </c>
      <c r="D239" s="296" t="s">
        <v>6534</v>
      </c>
      <c r="E239" s="344"/>
      <c r="F239" s="344">
        <v>494.26</v>
      </c>
      <c r="G239" s="344"/>
      <c r="H239" s="344"/>
      <c r="I239" s="344">
        <v>736.76</v>
      </c>
      <c r="J239" s="344"/>
      <c r="K239" s="344">
        <v>709.79</v>
      </c>
      <c r="L239" s="344">
        <v>662.97</v>
      </c>
    </row>
    <row r="240" spans="1:12">
      <c r="A240" s="296">
        <v>43448</v>
      </c>
      <c r="B240" s="343" t="s">
        <v>6778</v>
      </c>
      <c r="C240" s="296" t="s">
        <v>6533</v>
      </c>
      <c r="D240" s="296" t="s">
        <v>6534</v>
      </c>
      <c r="E240" s="344"/>
      <c r="F240" s="344">
        <v>691.97</v>
      </c>
      <c r="G240" s="344"/>
      <c r="H240" s="344"/>
      <c r="I240" s="344">
        <v>1031.47</v>
      </c>
      <c r="J240" s="344"/>
      <c r="K240" s="344">
        <v>993.71</v>
      </c>
      <c r="L240" s="344">
        <v>928.15</v>
      </c>
    </row>
    <row r="241" spans="1:12">
      <c r="A241" s="296">
        <v>13761</v>
      </c>
      <c r="B241" s="343" t="s">
        <v>6779</v>
      </c>
      <c r="C241" s="296" t="s">
        <v>6533</v>
      </c>
      <c r="D241" s="296" t="s">
        <v>6534</v>
      </c>
      <c r="E241" s="344"/>
      <c r="F241" s="344">
        <v>2578.62</v>
      </c>
      <c r="G241" s="344"/>
      <c r="H241" s="344">
        <v>2885.46</v>
      </c>
      <c r="I241" s="344">
        <v>3498.01</v>
      </c>
      <c r="J241" s="344">
        <v>2441.9699999999998</v>
      </c>
      <c r="K241" s="344">
        <v>2233.88</v>
      </c>
      <c r="L241" s="344">
        <v>2446.6999999999998</v>
      </c>
    </row>
    <row r="242" spans="1:12">
      <c r="A242" s="296">
        <v>4814</v>
      </c>
      <c r="B242" s="343" t="s">
        <v>6780</v>
      </c>
      <c r="C242" s="296" t="s">
        <v>6533</v>
      </c>
      <c r="D242" s="296" t="s">
        <v>6534</v>
      </c>
      <c r="E242" s="344">
        <v>66.33</v>
      </c>
      <c r="F242" s="344">
        <v>66.33</v>
      </c>
      <c r="G242" s="344">
        <v>77.38</v>
      </c>
      <c r="H242" s="344">
        <v>66.33</v>
      </c>
      <c r="I242" s="344">
        <v>55.16</v>
      </c>
      <c r="J242" s="344">
        <v>58.26</v>
      </c>
      <c r="K242" s="344">
        <v>55.16</v>
      </c>
      <c r="L242" s="344">
        <v>63.01</v>
      </c>
    </row>
    <row r="243" spans="1:12">
      <c r="A243" s="296">
        <v>44473</v>
      </c>
      <c r="B243" s="343" t="s">
        <v>6781</v>
      </c>
      <c r="C243" s="296" t="s">
        <v>6533</v>
      </c>
      <c r="D243" s="296" t="s">
        <v>6534</v>
      </c>
      <c r="E243" s="344"/>
      <c r="F243" s="344"/>
      <c r="G243" s="344"/>
      <c r="H243" s="344"/>
      <c r="I243" s="344"/>
      <c r="J243" s="344"/>
      <c r="K243" s="344"/>
      <c r="L243" s="344"/>
    </row>
    <row r="244" spans="1:12">
      <c r="A244" s="296">
        <v>6122</v>
      </c>
      <c r="B244" s="343" t="s">
        <v>6782</v>
      </c>
      <c r="C244" s="296" t="s">
        <v>6682</v>
      </c>
      <c r="D244" s="296" t="s">
        <v>6534</v>
      </c>
      <c r="E244" s="344">
        <v>16.559999999999999</v>
      </c>
      <c r="F244" s="344">
        <v>21.14</v>
      </c>
      <c r="G244" s="344">
        <v>26.9</v>
      </c>
      <c r="H244" s="344">
        <v>17.93</v>
      </c>
      <c r="I244" s="344">
        <v>26.92</v>
      </c>
      <c r="J244" s="344">
        <v>23.57</v>
      </c>
      <c r="K244" s="344">
        <v>33.020000000000003</v>
      </c>
      <c r="L244" s="344">
        <v>24.42</v>
      </c>
    </row>
    <row r="245" spans="1:12">
      <c r="A245" s="296">
        <v>40810</v>
      </c>
      <c r="B245" s="343" t="s">
        <v>6783</v>
      </c>
      <c r="C245" s="296" t="s">
        <v>6684</v>
      </c>
      <c r="D245" s="296" t="s">
        <v>6534</v>
      </c>
      <c r="E245" s="344">
        <v>2892.89</v>
      </c>
      <c r="F245" s="344">
        <v>3691.28</v>
      </c>
      <c r="G245" s="344">
        <v>4722.45</v>
      </c>
      <c r="H245" s="344">
        <v>3119.09</v>
      </c>
      <c r="I245" s="344">
        <v>4709.1899999999996</v>
      </c>
      <c r="J245" s="344">
        <v>4146.6099999999997</v>
      </c>
      <c r="K245" s="344">
        <v>5888.53</v>
      </c>
      <c r="L245" s="344">
        <v>4286.7299999999996</v>
      </c>
    </row>
    <row r="246" spans="1:12">
      <c r="A246" s="296">
        <v>21100</v>
      </c>
      <c r="B246" s="343" t="s">
        <v>6784</v>
      </c>
      <c r="C246" s="296" t="s">
        <v>6533</v>
      </c>
      <c r="D246" s="296" t="s">
        <v>6534</v>
      </c>
      <c r="E246" s="344"/>
      <c r="F246" s="344"/>
      <c r="G246" s="344"/>
      <c r="H246" s="344"/>
      <c r="I246" s="344">
        <v>3427.77</v>
      </c>
      <c r="J246" s="344"/>
      <c r="K246" s="344"/>
      <c r="L246" s="344"/>
    </row>
    <row r="247" spans="1:12">
      <c r="A247" s="296">
        <v>11811</v>
      </c>
      <c r="B247" s="343" t="s">
        <v>6785</v>
      </c>
      <c r="C247" s="296" t="s">
        <v>6533</v>
      </c>
      <c r="D247" s="296" t="s">
        <v>6534</v>
      </c>
      <c r="E247" s="344"/>
      <c r="F247" s="344"/>
      <c r="G247" s="344"/>
      <c r="H247" s="344"/>
      <c r="I247" s="344">
        <v>4948.05</v>
      </c>
      <c r="J247" s="344"/>
      <c r="K247" s="344"/>
      <c r="L247" s="344"/>
    </row>
    <row r="248" spans="1:12">
      <c r="A248" s="296">
        <v>11816</v>
      </c>
      <c r="B248" s="343" t="s">
        <v>6786</v>
      </c>
      <c r="C248" s="296" t="s">
        <v>6533</v>
      </c>
      <c r="D248" s="296" t="s">
        <v>6539</v>
      </c>
      <c r="E248" s="344"/>
      <c r="F248" s="344"/>
      <c r="G248" s="344"/>
      <c r="H248" s="344"/>
      <c r="I248" s="344">
        <v>3655</v>
      </c>
      <c r="J248" s="344"/>
      <c r="K248" s="344"/>
      <c r="L248" s="344"/>
    </row>
    <row r="249" spans="1:12">
      <c r="A249" s="296">
        <v>11814</v>
      </c>
      <c r="B249" s="343" t="s">
        <v>6787</v>
      </c>
      <c r="C249" s="296" t="s">
        <v>6533</v>
      </c>
      <c r="D249" s="296" t="s">
        <v>6534</v>
      </c>
      <c r="E249" s="344"/>
      <c r="F249" s="344"/>
      <c r="G249" s="344"/>
      <c r="H249" s="344"/>
      <c r="I249" s="344">
        <v>7956.01</v>
      </c>
      <c r="J249" s="344"/>
      <c r="K249" s="344"/>
      <c r="L249" s="344"/>
    </row>
    <row r="250" spans="1:12">
      <c r="A250" s="296">
        <v>14186</v>
      </c>
      <c r="B250" s="343" t="s">
        <v>6788</v>
      </c>
      <c r="C250" s="296" t="s">
        <v>6533</v>
      </c>
      <c r="D250" s="296" t="s">
        <v>6534</v>
      </c>
      <c r="E250" s="344"/>
      <c r="F250" s="344"/>
      <c r="G250" s="344"/>
      <c r="H250" s="344"/>
      <c r="I250" s="344">
        <v>9989.85</v>
      </c>
      <c r="J250" s="344"/>
      <c r="K250" s="344"/>
      <c r="L250" s="344"/>
    </row>
    <row r="251" spans="1:12">
      <c r="A251" s="296">
        <v>14185</v>
      </c>
      <c r="B251" s="343" t="s">
        <v>6789</v>
      </c>
      <c r="C251" s="296" t="s">
        <v>6533</v>
      </c>
      <c r="D251" s="296" t="s">
        <v>6534</v>
      </c>
      <c r="E251" s="344"/>
      <c r="F251" s="344"/>
      <c r="G251" s="344"/>
      <c r="H251" s="344"/>
      <c r="I251" s="344">
        <v>12940.75</v>
      </c>
      <c r="J251" s="344"/>
      <c r="K251" s="344"/>
      <c r="L251" s="344"/>
    </row>
    <row r="252" spans="1:12">
      <c r="A252" s="296">
        <v>44498</v>
      </c>
      <c r="B252" s="343" t="s">
        <v>6790</v>
      </c>
      <c r="C252" s="296" t="s">
        <v>6533</v>
      </c>
      <c r="D252" s="296" t="s">
        <v>6534</v>
      </c>
      <c r="E252" s="344"/>
      <c r="F252" s="344"/>
      <c r="G252" s="344"/>
      <c r="H252" s="344"/>
      <c r="I252" s="344"/>
      <c r="J252" s="344"/>
      <c r="K252" s="344"/>
      <c r="L252" s="344"/>
    </row>
    <row r="253" spans="1:12">
      <c r="A253" s="296">
        <v>34469</v>
      </c>
      <c r="B253" s="343" t="s">
        <v>6791</v>
      </c>
      <c r="C253" s="296" t="s">
        <v>6533</v>
      </c>
      <c r="D253" s="296" t="s">
        <v>6534</v>
      </c>
      <c r="E253" s="344"/>
      <c r="F253" s="344"/>
      <c r="G253" s="344"/>
      <c r="H253" s="344"/>
      <c r="I253" s="344">
        <v>18263.16</v>
      </c>
      <c r="J253" s="344"/>
      <c r="K253" s="344"/>
      <c r="L253" s="344"/>
    </row>
    <row r="254" spans="1:12">
      <c r="A254" s="296">
        <v>34476</v>
      </c>
      <c r="B254" s="343" t="s">
        <v>6792</v>
      </c>
      <c r="C254" s="296" t="s">
        <v>6533</v>
      </c>
      <c r="D254" s="296" t="s">
        <v>6534</v>
      </c>
      <c r="E254" s="344"/>
      <c r="F254" s="344"/>
      <c r="G254" s="344"/>
      <c r="H254" s="344"/>
      <c r="I254" s="344">
        <v>9525</v>
      </c>
      <c r="J254" s="344"/>
      <c r="K254" s="344"/>
      <c r="L254" s="344"/>
    </row>
    <row r="255" spans="1:12">
      <c r="A255" s="296">
        <v>34477</v>
      </c>
      <c r="B255" s="343" t="s">
        <v>6793</v>
      </c>
      <c r="C255" s="296" t="s">
        <v>6533</v>
      </c>
      <c r="D255" s="296" t="s">
        <v>6534</v>
      </c>
      <c r="E255" s="344"/>
      <c r="F255" s="344"/>
      <c r="G255" s="344"/>
      <c r="H255" s="344"/>
      <c r="I255" s="344">
        <v>12641.52</v>
      </c>
      <c r="J255" s="344"/>
      <c r="K255" s="344"/>
      <c r="L255" s="344"/>
    </row>
    <row r="256" spans="1:12">
      <c r="A256" s="296">
        <v>34482</v>
      </c>
      <c r="B256" s="343" t="s">
        <v>6794</v>
      </c>
      <c r="C256" s="296" t="s">
        <v>6533</v>
      </c>
      <c r="D256" s="296" t="s">
        <v>6534</v>
      </c>
      <c r="E256" s="344"/>
      <c r="F256" s="344"/>
      <c r="G256" s="344"/>
      <c r="H256" s="344"/>
      <c r="I256" s="344">
        <v>11806.48</v>
      </c>
      <c r="J256" s="344"/>
      <c r="K256" s="344"/>
      <c r="L256" s="344"/>
    </row>
    <row r="257" spans="1:12">
      <c r="A257" s="296">
        <v>34472</v>
      </c>
      <c r="B257" s="343" t="s">
        <v>6795</v>
      </c>
      <c r="C257" s="296" t="s">
        <v>6533</v>
      </c>
      <c r="D257" s="296" t="s">
        <v>6539</v>
      </c>
      <c r="E257" s="344"/>
      <c r="F257" s="344"/>
      <c r="G257" s="344"/>
      <c r="H257" s="344"/>
      <c r="I257" s="344">
        <v>5619</v>
      </c>
      <c r="J257" s="344"/>
      <c r="K257" s="344"/>
      <c r="L257" s="344"/>
    </row>
    <row r="258" spans="1:12">
      <c r="A258" s="296">
        <v>42425</v>
      </c>
      <c r="B258" s="343" t="s">
        <v>6796</v>
      </c>
      <c r="C258" s="296" t="s">
        <v>6533</v>
      </c>
      <c r="D258" s="296" t="s">
        <v>6534</v>
      </c>
      <c r="E258" s="344">
        <v>2826.21</v>
      </c>
      <c r="F258" s="344">
        <v>2559.38</v>
      </c>
      <c r="G258" s="344">
        <v>2559.73</v>
      </c>
      <c r="H258" s="344">
        <v>2418.94</v>
      </c>
      <c r="I258" s="344">
        <v>2931.56</v>
      </c>
      <c r="J258" s="344"/>
      <c r="K258" s="344">
        <v>3028.61</v>
      </c>
      <c r="L258" s="344">
        <v>2559.73</v>
      </c>
    </row>
    <row r="259" spans="1:12">
      <c r="A259" s="296">
        <v>42422</v>
      </c>
      <c r="B259" s="343" t="s">
        <v>6797</v>
      </c>
      <c r="C259" s="296" t="s">
        <v>6533</v>
      </c>
      <c r="D259" s="296" t="s">
        <v>6539</v>
      </c>
      <c r="E259" s="344">
        <v>4195.6000000000004</v>
      </c>
      <c r="F259" s="344">
        <v>3799.48</v>
      </c>
      <c r="G259" s="344">
        <v>3800</v>
      </c>
      <c r="H259" s="344">
        <v>3591</v>
      </c>
      <c r="I259" s="344">
        <v>4352</v>
      </c>
      <c r="J259" s="344"/>
      <c r="K259" s="344">
        <v>4496.07</v>
      </c>
      <c r="L259" s="344">
        <v>3800</v>
      </c>
    </row>
    <row r="260" spans="1:12">
      <c r="A260" s="296">
        <v>43184</v>
      </c>
      <c r="B260" s="343" t="s">
        <v>6798</v>
      </c>
      <c r="C260" s="296" t="s">
        <v>6533</v>
      </c>
      <c r="D260" s="296" t="s">
        <v>6534</v>
      </c>
      <c r="E260" s="344">
        <v>5798.72</v>
      </c>
      <c r="F260" s="344">
        <v>5251.24</v>
      </c>
      <c r="G260" s="344">
        <v>5251.96</v>
      </c>
      <c r="H260" s="344">
        <v>4963.1000000000004</v>
      </c>
      <c r="I260" s="344">
        <v>6014.88</v>
      </c>
      <c r="J260" s="344"/>
      <c r="K260" s="344">
        <v>6214</v>
      </c>
      <c r="L260" s="344">
        <v>5251.96</v>
      </c>
    </row>
    <row r="261" spans="1:12">
      <c r="A261" s="296">
        <v>42424</v>
      </c>
      <c r="B261" s="343" t="s">
        <v>6799</v>
      </c>
      <c r="C261" s="296" t="s">
        <v>6533</v>
      </c>
      <c r="D261" s="296" t="s">
        <v>6534</v>
      </c>
      <c r="E261" s="344">
        <v>2524.0500000000002</v>
      </c>
      <c r="F261" s="344">
        <v>2285.75</v>
      </c>
      <c r="G261" s="344">
        <v>2286.06</v>
      </c>
      <c r="H261" s="344">
        <v>2160.3200000000002</v>
      </c>
      <c r="I261" s="344">
        <v>2618.14</v>
      </c>
      <c r="J261" s="344"/>
      <c r="K261" s="344">
        <v>2704.81</v>
      </c>
      <c r="L261" s="344">
        <v>2286.06</v>
      </c>
    </row>
    <row r="262" spans="1:12">
      <c r="A262" s="296">
        <v>42416</v>
      </c>
      <c r="B262" s="343" t="s">
        <v>6800</v>
      </c>
      <c r="C262" s="296" t="s">
        <v>6533</v>
      </c>
      <c r="D262" s="296" t="s">
        <v>6534</v>
      </c>
      <c r="E262" s="344">
        <v>10880.89</v>
      </c>
      <c r="F262" s="344">
        <v>9853.59</v>
      </c>
      <c r="G262" s="344">
        <v>9854.94</v>
      </c>
      <c r="H262" s="344">
        <v>9312.91</v>
      </c>
      <c r="I262" s="344">
        <v>11286.5</v>
      </c>
      <c r="J262" s="344"/>
      <c r="K262" s="344">
        <v>11660.13</v>
      </c>
      <c r="L262" s="344">
        <v>9854.94</v>
      </c>
    </row>
    <row r="263" spans="1:12">
      <c r="A263" s="296">
        <v>42417</v>
      </c>
      <c r="B263" s="343" t="s">
        <v>6801</v>
      </c>
      <c r="C263" s="296" t="s">
        <v>6533</v>
      </c>
      <c r="D263" s="296" t="s">
        <v>6534</v>
      </c>
      <c r="E263" s="344">
        <v>12198.36</v>
      </c>
      <c r="F263" s="344">
        <v>11046.68</v>
      </c>
      <c r="G263" s="344">
        <v>11048.19</v>
      </c>
      <c r="H263" s="344">
        <v>10440.540000000001</v>
      </c>
      <c r="I263" s="344">
        <v>12653.09</v>
      </c>
      <c r="J263" s="344"/>
      <c r="K263" s="344">
        <v>13071.96</v>
      </c>
      <c r="L263" s="344">
        <v>11048.19</v>
      </c>
    </row>
    <row r="264" spans="1:12">
      <c r="A264" s="296">
        <v>42419</v>
      </c>
      <c r="B264" s="343" t="s">
        <v>6802</v>
      </c>
      <c r="C264" s="296" t="s">
        <v>6533</v>
      </c>
      <c r="D264" s="296" t="s">
        <v>6534</v>
      </c>
      <c r="E264" s="344">
        <v>13781.56</v>
      </c>
      <c r="F264" s="344">
        <v>12480.4</v>
      </c>
      <c r="G264" s="344">
        <v>12482.11</v>
      </c>
      <c r="H264" s="344">
        <v>11795.59</v>
      </c>
      <c r="I264" s="344">
        <v>14295.3</v>
      </c>
      <c r="J264" s="344"/>
      <c r="K264" s="344">
        <v>14768.54</v>
      </c>
      <c r="L264" s="344">
        <v>12482.11</v>
      </c>
    </row>
    <row r="265" spans="1:12">
      <c r="A265" s="296">
        <v>42420</v>
      </c>
      <c r="B265" s="343" t="s">
        <v>6803</v>
      </c>
      <c r="C265" s="296" t="s">
        <v>6533</v>
      </c>
      <c r="D265" s="296" t="s">
        <v>6534</v>
      </c>
      <c r="E265" s="344">
        <v>18941.740000000002</v>
      </c>
      <c r="F265" s="344">
        <v>17153.39</v>
      </c>
      <c r="G265" s="344">
        <v>17155.73</v>
      </c>
      <c r="H265" s="344">
        <v>16212.17</v>
      </c>
      <c r="I265" s="344">
        <v>19647.830000000002</v>
      </c>
      <c r="J265" s="344"/>
      <c r="K265" s="344">
        <v>20298.259999999998</v>
      </c>
      <c r="L265" s="344">
        <v>17155.73</v>
      </c>
    </row>
    <row r="266" spans="1:12">
      <c r="A266" s="296">
        <v>42421</v>
      </c>
      <c r="B266" s="343" t="s">
        <v>6804</v>
      </c>
      <c r="C266" s="296" t="s">
        <v>6533</v>
      </c>
      <c r="D266" s="296" t="s">
        <v>6534</v>
      </c>
      <c r="E266" s="344">
        <v>22981.19</v>
      </c>
      <c r="F266" s="344">
        <v>20811.47</v>
      </c>
      <c r="G266" s="344">
        <v>20814.310000000001</v>
      </c>
      <c r="H266" s="344">
        <v>19669.53</v>
      </c>
      <c r="I266" s="344">
        <v>23837.87</v>
      </c>
      <c r="J266" s="344"/>
      <c r="K266" s="344">
        <v>24627</v>
      </c>
      <c r="L266" s="344">
        <v>20814.310000000001</v>
      </c>
    </row>
    <row r="267" spans="1:12">
      <c r="A267" s="296">
        <v>39556</v>
      </c>
      <c r="B267" s="343" t="s">
        <v>6805</v>
      </c>
      <c r="C267" s="296" t="s">
        <v>6533</v>
      </c>
      <c r="D267" s="296" t="s">
        <v>6534</v>
      </c>
      <c r="E267" s="344">
        <v>7980.85</v>
      </c>
      <c r="F267" s="344">
        <v>7227.36</v>
      </c>
      <c r="G267" s="344">
        <v>7228.35</v>
      </c>
      <c r="H267" s="344">
        <v>6830.79</v>
      </c>
      <c r="I267" s="344">
        <v>8278.36</v>
      </c>
      <c r="J267" s="344"/>
      <c r="K267" s="344">
        <v>8552.41</v>
      </c>
      <c r="L267" s="344">
        <v>7228.35</v>
      </c>
    </row>
    <row r="268" spans="1:12">
      <c r="A268" s="296">
        <v>39557</v>
      </c>
      <c r="B268" s="343" t="s">
        <v>6806</v>
      </c>
      <c r="C268" s="296" t="s">
        <v>6533</v>
      </c>
      <c r="D268" s="296" t="s">
        <v>6534</v>
      </c>
      <c r="E268" s="344">
        <v>8593.64</v>
      </c>
      <c r="F268" s="344">
        <v>7782.28</v>
      </c>
      <c r="G268" s="344">
        <v>7783.35</v>
      </c>
      <c r="H268" s="344">
        <v>7355.27</v>
      </c>
      <c r="I268" s="344">
        <v>8913.98</v>
      </c>
      <c r="J268" s="344"/>
      <c r="K268" s="344">
        <v>9209.08</v>
      </c>
      <c r="L268" s="344">
        <v>7783.35</v>
      </c>
    </row>
    <row r="269" spans="1:12">
      <c r="A269" s="296">
        <v>39559</v>
      </c>
      <c r="B269" s="343" t="s">
        <v>6807</v>
      </c>
      <c r="C269" s="296" t="s">
        <v>6533</v>
      </c>
      <c r="D269" s="296" t="s">
        <v>6534</v>
      </c>
      <c r="E269" s="344">
        <v>12699.74</v>
      </c>
      <c r="F269" s="344">
        <v>11500.72</v>
      </c>
      <c r="G269" s="344">
        <v>11502.29</v>
      </c>
      <c r="H269" s="344">
        <v>10869.67</v>
      </c>
      <c r="I269" s="344">
        <v>13173.15</v>
      </c>
      <c r="J269" s="344"/>
      <c r="K269" s="344">
        <v>13609.24</v>
      </c>
      <c r="L269" s="344">
        <v>11502.29</v>
      </c>
    </row>
    <row r="270" spans="1:12">
      <c r="A270" s="296">
        <v>39560</v>
      </c>
      <c r="B270" s="343" t="s">
        <v>6808</v>
      </c>
      <c r="C270" s="296" t="s">
        <v>6533</v>
      </c>
      <c r="D270" s="296" t="s">
        <v>6534</v>
      </c>
      <c r="E270" s="344">
        <v>14692.36</v>
      </c>
      <c r="F270" s="344">
        <v>13305.21</v>
      </c>
      <c r="G270" s="344">
        <v>13307.03</v>
      </c>
      <c r="H270" s="344">
        <v>12575.14</v>
      </c>
      <c r="I270" s="344">
        <v>15240.05</v>
      </c>
      <c r="J270" s="344"/>
      <c r="K270" s="344">
        <v>15744.56</v>
      </c>
      <c r="L270" s="344">
        <v>13307.03</v>
      </c>
    </row>
    <row r="271" spans="1:12">
      <c r="A271" s="296">
        <v>39561</v>
      </c>
      <c r="B271" s="343" t="s">
        <v>6809</v>
      </c>
      <c r="C271" s="296" t="s">
        <v>6533</v>
      </c>
      <c r="D271" s="296" t="s">
        <v>6534</v>
      </c>
      <c r="E271" s="344">
        <v>15370.09</v>
      </c>
      <c r="F271" s="344">
        <v>13918.95</v>
      </c>
      <c r="G271" s="344">
        <v>13920.85</v>
      </c>
      <c r="H271" s="344">
        <v>13155.21</v>
      </c>
      <c r="I271" s="344">
        <v>15943.04</v>
      </c>
      <c r="J271" s="344"/>
      <c r="K271" s="344">
        <v>16470.82</v>
      </c>
      <c r="L271" s="344">
        <v>13920.85</v>
      </c>
    </row>
    <row r="272" spans="1:12">
      <c r="A272" s="296">
        <v>43195</v>
      </c>
      <c r="B272" s="343" t="s">
        <v>6810</v>
      </c>
      <c r="C272" s="296" t="s">
        <v>6533</v>
      </c>
      <c r="D272" s="296" t="s">
        <v>6534</v>
      </c>
      <c r="E272" s="344">
        <v>6669.65</v>
      </c>
      <c r="F272" s="344">
        <v>6039.95</v>
      </c>
      <c r="G272" s="344">
        <v>6040.78</v>
      </c>
      <c r="H272" s="344">
        <v>5708.53</v>
      </c>
      <c r="I272" s="344">
        <v>6918.28</v>
      </c>
      <c r="J272" s="344"/>
      <c r="K272" s="344">
        <v>7147.31</v>
      </c>
      <c r="L272" s="344">
        <v>6040.78</v>
      </c>
    </row>
    <row r="273" spans="1:12">
      <c r="A273" s="296">
        <v>43196</v>
      </c>
      <c r="B273" s="343" t="s">
        <v>6811</v>
      </c>
      <c r="C273" s="296" t="s">
        <v>6533</v>
      </c>
      <c r="D273" s="296" t="s">
        <v>6534</v>
      </c>
      <c r="E273" s="344">
        <v>8266.08</v>
      </c>
      <c r="F273" s="344">
        <v>7485.65</v>
      </c>
      <c r="G273" s="344">
        <v>7486.68</v>
      </c>
      <c r="H273" s="344">
        <v>7074.91</v>
      </c>
      <c r="I273" s="344">
        <v>8574.2099999999991</v>
      </c>
      <c r="J273" s="344"/>
      <c r="K273" s="344">
        <v>8858.06</v>
      </c>
      <c r="L273" s="344">
        <v>7486.68</v>
      </c>
    </row>
    <row r="274" spans="1:12">
      <c r="A274" s="296">
        <v>43198</v>
      </c>
      <c r="B274" s="343" t="s">
        <v>6812</v>
      </c>
      <c r="C274" s="296" t="s">
        <v>6533</v>
      </c>
      <c r="D274" s="296" t="s">
        <v>6534</v>
      </c>
      <c r="E274" s="344">
        <v>12283.2</v>
      </c>
      <c r="F274" s="344">
        <v>11123.5</v>
      </c>
      <c r="G274" s="344">
        <v>11125.02</v>
      </c>
      <c r="H274" s="344">
        <v>10513.15</v>
      </c>
      <c r="I274" s="344">
        <v>12741.08</v>
      </c>
      <c r="J274" s="344"/>
      <c r="K274" s="344">
        <v>13162.86</v>
      </c>
      <c r="L274" s="344">
        <v>11125.02</v>
      </c>
    </row>
    <row r="275" spans="1:12">
      <c r="A275" s="296">
        <v>43199</v>
      </c>
      <c r="B275" s="343" t="s">
        <v>6813</v>
      </c>
      <c r="C275" s="296" t="s">
        <v>6533</v>
      </c>
      <c r="D275" s="296" t="s">
        <v>6534</v>
      </c>
      <c r="E275" s="344">
        <v>12733.3</v>
      </c>
      <c r="F275" s="344">
        <v>11531.1</v>
      </c>
      <c r="G275" s="344">
        <v>11532.68</v>
      </c>
      <c r="H275" s="344">
        <v>10898.38</v>
      </c>
      <c r="I275" s="344">
        <v>13207.96</v>
      </c>
      <c r="J275" s="344"/>
      <c r="K275" s="344">
        <v>13645.2</v>
      </c>
      <c r="L275" s="344">
        <v>11532.68</v>
      </c>
    </row>
    <row r="276" spans="1:12">
      <c r="A276" s="296">
        <v>43200</v>
      </c>
      <c r="B276" s="343" t="s">
        <v>6814</v>
      </c>
      <c r="C276" s="296" t="s">
        <v>6533</v>
      </c>
      <c r="D276" s="296" t="s">
        <v>6534</v>
      </c>
      <c r="E276" s="344">
        <v>14612.38</v>
      </c>
      <c r="F276" s="344">
        <v>13232.78</v>
      </c>
      <c r="G276" s="344">
        <v>13234.59</v>
      </c>
      <c r="H276" s="344">
        <v>12506.69</v>
      </c>
      <c r="I276" s="344">
        <v>15157.09</v>
      </c>
      <c r="J276" s="344"/>
      <c r="K276" s="344">
        <v>15658.86</v>
      </c>
      <c r="L276" s="344">
        <v>13234.59</v>
      </c>
    </row>
    <row r="277" spans="1:12">
      <c r="A277" s="296">
        <v>43190</v>
      </c>
      <c r="B277" s="343" t="s">
        <v>6815</v>
      </c>
      <c r="C277" s="296" t="s">
        <v>6533</v>
      </c>
      <c r="D277" s="296" t="s">
        <v>6534</v>
      </c>
      <c r="E277" s="344">
        <v>2268.2199999999998</v>
      </c>
      <c r="F277" s="344">
        <v>2054.0700000000002</v>
      </c>
      <c r="G277" s="344">
        <v>2054.35</v>
      </c>
      <c r="H277" s="344">
        <v>1941.36</v>
      </c>
      <c r="I277" s="344">
        <v>2352.77</v>
      </c>
      <c r="J277" s="344"/>
      <c r="K277" s="344">
        <v>2430.66</v>
      </c>
      <c r="L277" s="344">
        <v>2054.35</v>
      </c>
    </row>
    <row r="278" spans="1:12">
      <c r="A278" s="296">
        <v>39555</v>
      </c>
      <c r="B278" s="343" t="s">
        <v>6816</v>
      </c>
      <c r="C278" s="296" t="s">
        <v>6533</v>
      </c>
      <c r="D278" s="296" t="s">
        <v>6534</v>
      </c>
      <c r="E278" s="344">
        <v>2453.63</v>
      </c>
      <c r="F278" s="344">
        <v>2221.9699999999998</v>
      </c>
      <c r="G278" s="344">
        <v>2222.2800000000002</v>
      </c>
      <c r="H278" s="344">
        <v>2100.0500000000002</v>
      </c>
      <c r="I278" s="344">
        <v>2545.09</v>
      </c>
      <c r="J278" s="344"/>
      <c r="K278" s="344">
        <v>2629.34</v>
      </c>
      <c r="L278" s="344">
        <v>2222.2800000000002</v>
      </c>
    </row>
    <row r="279" spans="1:12">
      <c r="A279" s="296">
        <v>43191</v>
      </c>
      <c r="B279" s="343" t="s">
        <v>6817</v>
      </c>
      <c r="C279" s="296" t="s">
        <v>6533</v>
      </c>
      <c r="D279" s="296" t="s">
        <v>6534</v>
      </c>
      <c r="E279" s="344">
        <v>3263.66</v>
      </c>
      <c r="F279" s="344">
        <v>2955.53</v>
      </c>
      <c r="G279" s="344">
        <v>2955.93</v>
      </c>
      <c r="H279" s="344">
        <v>2793.36</v>
      </c>
      <c r="I279" s="344">
        <v>3385.32</v>
      </c>
      <c r="J279" s="344"/>
      <c r="K279" s="344">
        <v>3497.39</v>
      </c>
      <c r="L279" s="344">
        <v>2955.93</v>
      </c>
    </row>
    <row r="280" spans="1:12">
      <c r="A280" s="296">
        <v>39548</v>
      </c>
      <c r="B280" s="343" t="s">
        <v>6818</v>
      </c>
      <c r="C280" s="296" t="s">
        <v>6533</v>
      </c>
      <c r="D280" s="296" t="s">
        <v>6534</v>
      </c>
      <c r="E280" s="344">
        <v>3639.49</v>
      </c>
      <c r="F280" s="344">
        <v>3295.87</v>
      </c>
      <c r="G280" s="344">
        <v>3296.32</v>
      </c>
      <c r="H280" s="344">
        <v>3115.02</v>
      </c>
      <c r="I280" s="344">
        <v>3775.16</v>
      </c>
      <c r="J280" s="344"/>
      <c r="K280" s="344">
        <v>3900.13</v>
      </c>
      <c r="L280" s="344">
        <v>3296.32</v>
      </c>
    </row>
    <row r="281" spans="1:12">
      <c r="A281" s="296">
        <v>43192</v>
      </c>
      <c r="B281" s="343" t="s">
        <v>6819</v>
      </c>
      <c r="C281" s="296" t="s">
        <v>6533</v>
      </c>
      <c r="D281" s="296" t="s">
        <v>6534</v>
      </c>
      <c r="E281" s="344">
        <v>4275.1000000000004</v>
      </c>
      <c r="F281" s="344">
        <v>3871.48</v>
      </c>
      <c r="G281" s="344">
        <v>3872.01</v>
      </c>
      <c r="H281" s="344">
        <v>3659.05</v>
      </c>
      <c r="I281" s="344">
        <v>4434.47</v>
      </c>
      <c r="J281" s="344"/>
      <c r="K281" s="344">
        <v>4581.2700000000004</v>
      </c>
      <c r="L281" s="344">
        <v>3872.01</v>
      </c>
    </row>
    <row r="282" spans="1:12">
      <c r="A282" s="296">
        <v>39554</v>
      </c>
      <c r="B282" s="343" t="s">
        <v>6820</v>
      </c>
      <c r="C282" s="296" t="s">
        <v>6533</v>
      </c>
      <c r="D282" s="296" t="s">
        <v>6534</v>
      </c>
      <c r="E282" s="344">
        <v>4812.68</v>
      </c>
      <c r="F282" s="344">
        <v>4358.3</v>
      </c>
      <c r="G282" s="344">
        <v>4358.8900000000003</v>
      </c>
      <c r="H282" s="344">
        <v>4119.1499999999996</v>
      </c>
      <c r="I282" s="344">
        <v>4992.08</v>
      </c>
      <c r="J282" s="344"/>
      <c r="K282" s="344">
        <v>5157.34</v>
      </c>
      <c r="L282" s="344">
        <v>4358.8900000000003</v>
      </c>
    </row>
    <row r="283" spans="1:12">
      <c r="A283" s="296">
        <v>43194</v>
      </c>
      <c r="B283" s="343" t="s">
        <v>6821</v>
      </c>
      <c r="C283" s="296" t="s">
        <v>6533</v>
      </c>
      <c r="D283" s="296" t="s">
        <v>6534</v>
      </c>
      <c r="E283" s="344">
        <v>1943.11</v>
      </c>
      <c r="F283" s="344">
        <v>1759.66</v>
      </c>
      <c r="G283" s="344">
        <v>1759.9</v>
      </c>
      <c r="H283" s="344">
        <v>1663.1</v>
      </c>
      <c r="I283" s="344">
        <v>2015.55</v>
      </c>
      <c r="J283" s="344"/>
      <c r="K283" s="344">
        <v>2082.27</v>
      </c>
      <c r="L283" s="344">
        <v>1759.9</v>
      </c>
    </row>
    <row r="284" spans="1:12">
      <c r="A284" s="296">
        <v>39551</v>
      </c>
      <c r="B284" s="343" t="s">
        <v>6822</v>
      </c>
      <c r="C284" s="296" t="s">
        <v>6533</v>
      </c>
      <c r="D284" s="296" t="s">
        <v>6534</v>
      </c>
      <c r="E284" s="344">
        <v>2139.58</v>
      </c>
      <c r="F284" s="344">
        <v>1937.57</v>
      </c>
      <c r="G284" s="344">
        <v>1937.84</v>
      </c>
      <c r="H284" s="344">
        <v>1831.26</v>
      </c>
      <c r="I284" s="344">
        <v>2219.33</v>
      </c>
      <c r="J284" s="344"/>
      <c r="K284" s="344">
        <v>2292.8000000000002</v>
      </c>
      <c r="L284" s="344">
        <v>1937.84</v>
      </c>
    </row>
    <row r="285" spans="1:12">
      <c r="A285" s="296">
        <v>43185</v>
      </c>
      <c r="B285" s="343" t="s">
        <v>6823</v>
      </c>
      <c r="C285" s="296" t="s">
        <v>6533</v>
      </c>
      <c r="D285" s="296" t="s">
        <v>6534</v>
      </c>
      <c r="E285" s="344">
        <v>6080.29</v>
      </c>
      <c r="F285" s="344">
        <v>5506.23</v>
      </c>
      <c r="G285" s="344">
        <v>5506.99</v>
      </c>
      <c r="H285" s="344">
        <v>5204.1000000000004</v>
      </c>
      <c r="I285" s="344">
        <v>6306.95</v>
      </c>
      <c r="J285" s="344"/>
      <c r="K285" s="344">
        <v>6515.74</v>
      </c>
      <c r="L285" s="344">
        <v>5506.99</v>
      </c>
    </row>
    <row r="286" spans="1:12">
      <c r="A286" s="296">
        <v>43186</v>
      </c>
      <c r="B286" s="343" t="s">
        <v>6824</v>
      </c>
      <c r="C286" s="296" t="s">
        <v>6533</v>
      </c>
      <c r="D286" s="296" t="s">
        <v>6534</v>
      </c>
      <c r="E286" s="344">
        <v>6413.48</v>
      </c>
      <c r="F286" s="344">
        <v>5807.96</v>
      </c>
      <c r="G286" s="344">
        <v>5808.76</v>
      </c>
      <c r="H286" s="344">
        <v>5489.28</v>
      </c>
      <c r="I286" s="344">
        <v>6652.56</v>
      </c>
      <c r="J286" s="344"/>
      <c r="K286" s="344">
        <v>6872.79</v>
      </c>
      <c r="L286" s="344">
        <v>5808.76</v>
      </c>
    </row>
    <row r="287" spans="1:12">
      <c r="A287" s="296">
        <v>43187</v>
      </c>
      <c r="B287" s="343" t="s">
        <v>6825</v>
      </c>
      <c r="C287" s="296" t="s">
        <v>6533</v>
      </c>
      <c r="D287" s="296" t="s">
        <v>6534</v>
      </c>
      <c r="E287" s="344">
        <v>8510.75</v>
      </c>
      <c r="F287" s="344">
        <v>7707.23</v>
      </c>
      <c r="G287" s="344">
        <v>7708.28</v>
      </c>
      <c r="H287" s="344">
        <v>7284.32</v>
      </c>
      <c r="I287" s="344">
        <v>8828.01</v>
      </c>
      <c r="J287" s="344"/>
      <c r="K287" s="344">
        <v>9120.26</v>
      </c>
      <c r="L287" s="344">
        <v>7708.28</v>
      </c>
    </row>
    <row r="288" spans="1:12">
      <c r="A288" s="296">
        <v>43188</v>
      </c>
      <c r="B288" s="343" t="s">
        <v>6826</v>
      </c>
      <c r="C288" s="296" t="s">
        <v>6533</v>
      </c>
      <c r="D288" s="296" t="s">
        <v>6534</v>
      </c>
      <c r="E288" s="344">
        <v>10311.91</v>
      </c>
      <c r="F288" s="344">
        <v>9338.33</v>
      </c>
      <c r="G288" s="344">
        <v>9339.61</v>
      </c>
      <c r="H288" s="344">
        <v>8825.93</v>
      </c>
      <c r="I288" s="344">
        <v>10696.31</v>
      </c>
      <c r="J288" s="344"/>
      <c r="K288" s="344">
        <v>11050.4</v>
      </c>
      <c r="L288" s="344">
        <v>9339.61</v>
      </c>
    </row>
    <row r="289" spans="1:12">
      <c r="A289" s="296">
        <v>43189</v>
      </c>
      <c r="B289" s="343" t="s">
        <v>6827</v>
      </c>
      <c r="C289" s="296" t="s">
        <v>6533</v>
      </c>
      <c r="D289" s="296" t="s">
        <v>6534</v>
      </c>
      <c r="E289" s="344">
        <v>11599.18</v>
      </c>
      <c r="F289" s="344">
        <v>10504.06</v>
      </c>
      <c r="G289" s="344">
        <v>10505.5</v>
      </c>
      <c r="H289" s="344">
        <v>9927.7000000000007</v>
      </c>
      <c r="I289" s="344">
        <v>12031.56</v>
      </c>
      <c r="J289" s="344"/>
      <c r="K289" s="344">
        <v>12429.86</v>
      </c>
      <c r="L289" s="344">
        <v>10505.5</v>
      </c>
    </row>
    <row r="290" spans="1:12">
      <c r="A290" s="296">
        <v>39580</v>
      </c>
      <c r="B290" s="343" t="s">
        <v>6828</v>
      </c>
      <c r="C290" s="296" t="s">
        <v>6533</v>
      </c>
      <c r="D290" s="296" t="s">
        <v>6534</v>
      </c>
      <c r="E290" s="344">
        <v>91406.26</v>
      </c>
      <c r="F290" s="344">
        <v>82776.3</v>
      </c>
      <c r="G290" s="344">
        <v>82787.63</v>
      </c>
      <c r="H290" s="344">
        <v>78234.31</v>
      </c>
      <c r="I290" s="344">
        <v>94813.63</v>
      </c>
      <c r="J290" s="344"/>
      <c r="K290" s="344">
        <v>97952.37</v>
      </c>
      <c r="L290" s="344">
        <v>82787.63</v>
      </c>
    </row>
    <row r="291" spans="1:12">
      <c r="A291" s="296">
        <v>39577</v>
      </c>
      <c r="B291" s="343" t="s">
        <v>6829</v>
      </c>
      <c r="C291" s="296" t="s">
        <v>6533</v>
      </c>
      <c r="D291" s="296" t="s">
        <v>6534</v>
      </c>
      <c r="E291" s="344">
        <v>28609.97</v>
      </c>
      <c r="F291" s="344">
        <v>25908.81</v>
      </c>
      <c r="G291" s="344">
        <v>25912.35</v>
      </c>
      <c r="H291" s="344">
        <v>24487.17</v>
      </c>
      <c r="I291" s="344">
        <v>29676.46</v>
      </c>
      <c r="J291" s="344"/>
      <c r="K291" s="344">
        <v>30658.880000000001</v>
      </c>
      <c r="L291" s="344">
        <v>25912.35</v>
      </c>
    </row>
    <row r="292" spans="1:12">
      <c r="A292" s="296">
        <v>39578</v>
      </c>
      <c r="B292" s="343" t="s">
        <v>6830</v>
      </c>
      <c r="C292" s="296" t="s">
        <v>6533</v>
      </c>
      <c r="D292" s="296" t="s">
        <v>6534</v>
      </c>
      <c r="E292" s="344">
        <v>36921.72</v>
      </c>
      <c r="F292" s="344">
        <v>33435.83</v>
      </c>
      <c r="G292" s="344">
        <v>33440.400000000001</v>
      </c>
      <c r="H292" s="344">
        <v>31601.18</v>
      </c>
      <c r="I292" s="344">
        <v>38298.06</v>
      </c>
      <c r="J292" s="344"/>
      <c r="K292" s="344">
        <v>39565.89</v>
      </c>
      <c r="L292" s="344">
        <v>33440.400000000001</v>
      </c>
    </row>
    <row r="293" spans="1:12">
      <c r="A293" s="296">
        <v>39579</v>
      </c>
      <c r="B293" s="343" t="s">
        <v>6831</v>
      </c>
      <c r="C293" s="296" t="s">
        <v>6533</v>
      </c>
      <c r="D293" s="296" t="s">
        <v>6534</v>
      </c>
      <c r="E293" s="344">
        <v>53718.22</v>
      </c>
      <c r="F293" s="344">
        <v>48646.51</v>
      </c>
      <c r="G293" s="344">
        <v>48653.17</v>
      </c>
      <c r="H293" s="344">
        <v>45977.24</v>
      </c>
      <c r="I293" s="344">
        <v>55720.68</v>
      </c>
      <c r="J293" s="344"/>
      <c r="K293" s="344">
        <v>57565.279999999999</v>
      </c>
      <c r="L293" s="344">
        <v>48653.17</v>
      </c>
    </row>
    <row r="294" spans="1:12">
      <c r="A294" s="296">
        <v>39826</v>
      </c>
      <c r="B294" s="343" t="s">
        <v>6832</v>
      </c>
      <c r="C294" s="296" t="s">
        <v>6533</v>
      </c>
      <c r="D294" s="296" t="s">
        <v>6534</v>
      </c>
      <c r="E294" s="344">
        <v>6597.57</v>
      </c>
      <c r="F294" s="344">
        <v>5974.68</v>
      </c>
      <c r="G294" s="344">
        <v>5975.49</v>
      </c>
      <c r="H294" s="344">
        <v>5646.84</v>
      </c>
      <c r="I294" s="344">
        <v>6843.51</v>
      </c>
      <c r="J294" s="344"/>
      <c r="K294" s="344">
        <v>7070.06</v>
      </c>
      <c r="L294" s="344">
        <v>5975.49</v>
      </c>
    </row>
    <row r="295" spans="1:12">
      <c r="A295" s="296">
        <v>10700</v>
      </c>
      <c r="B295" s="343" t="s">
        <v>6833</v>
      </c>
      <c r="C295" s="296" t="s">
        <v>6533</v>
      </c>
      <c r="D295" s="296" t="s">
        <v>6534</v>
      </c>
      <c r="E295" s="344"/>
      <c r="F295" s="344"/>
      <c r="G295" s="344"/>
      <c r="H295" s="344"/>
      <c r="I295" s="344">
        <v>19212.8</v>
      </c>
      <c r="J295" s="344"/>
      <c r="K295" s="344"/>
      <c r="L295" s="344"/>
    </row>
    <row r="296" spans="1:12">
      <c r="A296" s="296">
        <v>346</v>
      </c>
      <c r="B296" s="343" t="s">
        <v>6834</v>
      </c>
      <c r="C296" s="296" t="s">
        <v>6582</v>
      </c>
      <c r="D296" s="296" t="s">
        <v>6534</v>
      </c>
      <c r="E296" s="344">
        <v>31.92</v>
      </c>
      <c r="F296" s="344">
        <v>30.32</v>
      </c>
      <c r="G296" s="344">
        <v>37.909999999999997</v>
      </c>
      <c r="H296" s="344">
        <v>28.19</v>
      </c>
      <c r="I296" s="344">
        <v>26.77</v>
      </c>
      <c r="J296" s="344">
        <v>19.07</v>
      </c>
      <c r="K296" s="344">
        <v>22.95</v>
      </c>
      <c r="L296" s="344">
        <v>33.450000000000003</v>
      </c>
    </row>
    <row r="297" spans="1:12">
      <c r="A297" s="296">
        <v>3312</v>
      </c>
      <c r="B297" s="343" t="s">
        <v>6835</v>
      </c>
      <c r="C297" s="296" t="s">
        <v>6582</v>
      </c>
      <c r="D297" s="296" t="s">
        <v>6534</v>
      </c>
      <c r="E297" s="344">
        <v>28.27</v>
      </c>
      <c r="F297" s="344">
        <v>26.85</v>
      </c>
      <c r="G297" s="344">
        <v>33.57</v>
      </c>
      <c r="H297" s="344">
        <v>24.97</v>
      </c>
      <c r="I297" s="344">
        <v>23.71</v>
      </c>
      <c r="J297" s="344">
        <v>16.89</v>
      </c>
      <c r="K297" s="344">
        <v>20.329999999999998</v>
      </c>
      <c r="L297" s="344">
        <v>29.62</v>
      </c>
    </row>
    <row r="298" spans="1:12">
      <c r="A298" s="296">
        <v>339</v>
      </c>
      <c r="B298" s="343" t="s">
        <v>6836</v>
      </c>
      <c r="C298" s="296" t="s">
        <v>6578</v>
      </c>
      <c r="D298" s="296" t="s">
        <v>6534</v>
      </c>
      <c r="E298" s="344">
        <v>1.64</v>
      </c>
      <c r="F298" s="344">
        <v>1.56</v>
      </c>
      <c r="G298" s="344">
        <v>1.95</v>
      </c>
      <c r="H298" s="344">
        <v>1.45</v>
      </c>
      <c r="I298" s="344">
        <v>1.38</v>
      </c>
      <c r="J298" s="344">
        <v>0.98</v>
      </c>
      <c r="K298" s="344">
        <v>1.18</v>
      </c>
      <c r="L298" s="344">
        <v>1.72</v>
      </c>
    </row>
    <row r="299" spans="1:12">
      <c r="A299" s="296">
        <v>340</v>
      </c>
      <c r="B299" s="343" t="s">
        <v>6837</v>
      </c>
      <c r="C299" s="296" t="s">
        <v>6578</v>
      </c>
      <c r="D299" s="296" t="s">
        <v>6534</v>
      </c>
      <c r="E299" s="344">
        <v>1.48</v>
      </c>
      <c r="F299" s="344">
        <v>1.41</v>
      </c>
      <c r="G299" s="344">
        <v>1.76</v>
      </c>
      <c r="H299" s="344">
        <v>1.31</v>
      </c>
      <c r="I299" s="344">
        <v>1.24</v>
      </c>
      <c r="J299" s="344">
        <v>0.88</v>
      </c>
      <c r="K299" s="344">
        <v>1.07</v>
      </c>
      <c r="L299" s="344">
        <v>1.55</v>
      </c>
    </row>
    <row r="300" spans="1:12">
      <c r="A300" s="296">
        <v>43130</v>
      </c>
      <c r="B300" s="343" t="s">
        <v>6838</v>
      </c>
      <c r="C300" s="296" t="s">
        <v>6582</v>
      </c>
      <c r="D300" s="296" t="s">
        <v>6539</v>
      </c>
      <c r="E300" s="344">
        <v>26.95</v>
      </c>
      <c r="F300" s="344">
        <v>25.6</v>
      </c>
      <c r="G300" s="344">
        <v>32</v>
      </c>
      <c r="H300" s="344">
        <v>23.8</v>
      </c>
      <c r="I300" s="344">
        <v>22.6</v>
      </c>
      <c r="J300" s="344">
        <v>16.100000000000001</v>
      </c>
      <c r="K300" s="344">
        <v>19.38</v>
      </c>
      <c r="L300" s="344">
        <v>28.24</v>
      </c>
    </row>
    <row r="301" spans="1:12">
      <c r="A301" s="296">
        <v>344</v>
      </c>
      <c r="B301" s="343" t="s">
        <v>6839</v>
      </c>
      <c r="C301" s="296" t="s">
        <v>6582</v>
      </c>
      <c r="D301" s="296" t="s">
        <v>6534</v>
      </c>
      <c r="E301" s="344">
        <v>35.43</v>
      </c>
      <c r="F301" s="344">
        <v>33.65</v>
      </c>
      <c r="G301" s="344">
        <v>42.07</v>
      </c>
      <c r="H301" s="344">
        <v>31.29</v>
      </c>
      <c r="I301" s="344">
        <v>29.71</v>
      </c>
      <c r="J301" s="344">
        <v>21.16</v>
      </c>
      <c r="K301" s="344">
        <v>25.47</v>
      </c>
      <c r="L301" s="344">
        <v>37.119999999999997</v>
      </c>
    </row>
    <row r="302" spans="1:12">
      <c r="A302" s="296">
        <v>345</v>
      </c>
      <c r="B302" s="343" t="s">
        <v>6840</v>
      </c>
      <c r="C302" s="296" t="s">
        <v>6582</v>
      </c>
      <c r="D302" s="296" t="s">
        <v>6534</v>
      </c>
      <c r="E302" s="344">
        <v>38.44</v>
      </c>
      <c r="F302" s="344">
        <v>36.51</v>
      </c>
      <c r="G302" s="344">
        <v>45.64</v>
      </c>
      <c r="H302" s="344">
        <v>33.950000000000003</v>
      </c>
      <c r="I302" s="344">
        <v>32.229999999999997</v>
      </c>
      <c r="J302" s="344">
        <v>22.96</v>
      </c>
      <c r="K302" s="344">
        <v>27.64</v>
      </c>
      <c r="L302" s="344">
        <v>40.28</v>
      </c>
    </row>
    <row r="303" spans="1:12">
      <c r="A303" s="296">
        <v>43131</v>
      </c>
      <c r="B303" s="343" t="s">
        <v>6841</v>
      </c>
      <c r="C303" s="296" t="s">
        <v>6582</v>
      </c>
      <c r="D303" s="296" t="s">
        <v>6534</v>
      </c>
      <c r="E303" s="344">
        <v>31.3</v>
      </c>
      <c r="F303" s="344">
        <v>29.74</v>
      </c>
      <c r="G303" s="344">
        <v>37.17</v>
      </c>
      <c r="H303" s="344">
        <v>27.64</v>
      </c>
      <c r="I303" s="344">
        <v>26.25</v>
      </c>
      <c r="J303" s="344">
        <v>18.7</v>
      </c>
      <c r="K303" s="344">
        <v>22.51</v>
      </c>
      <c r="L303" s="344">
        <v>32.799999999999997</v>
      </c>
    </row>
    <row r="304" spans="1:12">
      <c r="A304" s="296">
        <v>3313</v>
      </c>
      <c r="B304" s="343" t="s">
        <v>6842</v>
      </c>
      <c r="C304" s="296" t="s">
        <v>6582</v>
      </c>
      <c r="D304" s="296" t="s">
        <v>6534</v>
      </c>
      <c r="E304" s="344">
        <v>36.380000000000003</v>
      </c>
      <c r="F304" s="344">
        <v>34.56</v>
      </c>
      <c r="G304" s="344">
        <v>43.2</v>
      </c>
      <c r="H304" s="344">
        <v>32.130000000000003</v>
      </c>
      <c r="I304" s="344">
        <v>30.51</v>
      </c>
      <c r="J304" s="344">
        <v>21.73</v>
      </c>
      <c r="K304" s="344">
        <v>26.16</v>
      </c>
      <c r="L304" s="344">
        <v>38.130000000000003</v>
      </c>
    </row>
    <row r="305" spans="1:12">
      <c r="A305" s="296">
        <v>43132</v>
      </c>
      <c r="B305" s="343" t="s">
        <v>6843</v>
      </c>
      <c r="C305" s="296" t="s">
        <v>6582</v>
      </c>
      <c r="D305" s="296" t="s">
        <v>6534</v>
      </c>
      <c r="E305" s="344">
        <v>26.95</v>
      </c>
      <c r="F305" s="344">
        <v>25.6</v>
      </c>
      <c r="G305" s="344">
        <v>32</v>
      </c>
      <c r="H305" s="344">
        <v>23.8</v>
      </c>
      <c r="I305" s="344">
        <v>22.6</v>
      </c>
      <c r="J305" s="344">
        <v>16.100000000000001</v>
      </c>
      <c r="K305" s="344">
        <v>19.38</v>
      </c>
      <c r="L305" s="344">
        <v>28.24</v>
      </c>
    </row>
    <row r="306" spans="1:12">
      <c r="A306" s="296">
        <v>366</v>
      </c>
      <c r="B306" s="343" t="s">
        <v>6844</v>
      </c>
      <c r="C306" s="296" t="s">
        <v>6680</v>
      </c>
      <c r="D306" s="296" t="s">
        <v>6539</v>
      </c>
      <c r="E306" s="344">
        <v>100</v>
      </c>
      <c r="F306" s="344">
        <v>105</v>
      </c>
      <c r="G306" s="344">
        <v>89.5</v>
      </c>
      <c r="H306" s="344">
        <v>150</v>
      </c>
      <c r="I306" s="344">
        <v>122.5</v>
      </c>
      <c r="J306" s="344">
        <v>135</v>
      </c>
      <c r="K306" s="344">
        <v>205</v>
      </c>
      <c r="L306" s="344">
        <v>83.34</v>
      </c>
    </row>
    <row r="307" spans="1:12">
      <c r="A307" s="296">
        <v>367</v>
      </c>
      <c r="B307" s="343" t="s">
        <v>6845</v>
      </c>
      <c r="C307" s="296" t="s">
        <v>6680</v>
      </c>
      <c r="D307" s="296" t="s">
        <v>6534</v>
      </c>
      <c r="E307" s="344">
        <v>101.3</v>
      </c>
      <c r="F307" s="344">
        <v>106.37</v>
      </c>
      <c r="G307" s="344">
        <v>90.67</v>
      </c>
      <c r="H307" s="344">
        <v>151.96</v>
      </c>
      <c r="I307" s="344">
        <v>124.1</v>
      </c>
      <c r="J307" s="344">
        <v>136.76</v>
      </c>
      <c r="K307" s="344">
        <v>207.68</v>
      </c>
      <c r="L307" s="344">
        <v>84.42</v>
      </c>
    </row>
    <row r="308" spans="1:12">
      <c r="A308" s="296">
        <v>370</v>
      </c>
      <c r="B308" s="343" t="s">
        <v>6846</v>
      </c>
      <c r="C308" s="296" t="s">
        <v>6680</v>
      </c>
      <c r="D308" s="296" t="s">
        <v>6534</v>
      </c>
      <c r="E308" s="344">
        <v>100</v>
      </c>
      <c r="F308" s="344">
        <v>105</v>
      </c>
      <c r="G308" s="344">
        <v>89.5</v>
      </c>
      <c r="H308" s="344">
        <v>150</v>
      </c>
      <c r="I308" s="344">
        <v>122.5</v>
      </c>
      <c r="J308" s="344">
        <v>135</v>
      </c>
      <c r="K308" s="344">
        <v>205</v>
      </c>
      <c r="L308" s="344">
        <v>83.34</v>
      </c>
    </row>
    <row r="309" spans="1:12">
      <c r="A309" s="296">
        <v>368</v>
      </c>
      <c r="B309" s="343" t="s">
        <v>6847</v>
      </c>
      <c r="C309" s="296" t="s">
        <v>6680</v>
      </c>
      <c r="D309" s="296" t="s">
        <v>6534</v>
      </c>
      <c r="E309" s="344">
        <v>50</v>
      </c>
      <c r="F309" s="344">
        <v>52.5</v>
      </c>
      <c r="G309" s="344">
        <v>44.75</v>
      </c>
      <c r="H309" s="344">
        <v>75</v>
      </c>
      <c r="I309" s="344">
        <v>61.25</v>
      </c>
      <c r="J309" s="344">
        <v>67.5</v>
      </c>
      <c r="K309" s="344">
        <v>102.5</v>
      </c>
      <c r="L309" s="344">
        <v>41.67</v>
      </c>
    </row>
    <row r="310" spans="1:12">
      <c r="A310" s="296">
        <v>11075</v>
      </c>
      <c r="B310" s="343" t="s">
        <v>6848</v>
      </c>
      <c r="C310" s="296" t="s">
        <v>6680</v>
      </c>
      <c r="D310" s="296" t="s">
        <v>6534</v>
      </c>
      <c r="E310" s="344">
        <v>1147.69</v>
      </c>
      <c r="F310" s="344">
        <v>1205.07</v>
      </c>
      <c r="G310" s="344">
        <v>1027.18</v>
      </c>
      <c r="H310" s="344">
        <v>1721.53</v>
      </c>
      <c r="I310" s="344">
        <v>1405.92</v>
      </c>
      <c r="J310" s="344">
        <v>1549.38</v>
      </c>
      <c r="K310" s="344">
        <v>2352.7600000000002</v>
      </c>
      <c r="L310" s="344">
        <v>956.48</v>
      </c>
    </row>
    <row r="311" spans="1:12">
      <c r="A311" s="296">
        <v>1381</v>
      </c>
      <c r="B311" s="343" t="s">
        <v>6849</v>
      </c>
      <c r="C311" s="296" t="s">
        <v>6582</v>
      </c>
      <c r="D311" s="296" t="s">
        <v>6539</v>
      </c>
      <c r="E311" s="344">
        <v>1.18</v>
      </c>
      <c r="F311" s="344">
        <v>0.9</v>
      </c>
      <c r="G311" s="344">
        <v>1.1399999999999999</v>
      </c>
      <c r="H311" s="344">
        <v>0.94</v>
      </c>
      <c r="I311" s="344">
        <v>0.85</v>
      </c>
      <c r="J311" s="344">
        <v>1.07</v>
      </c>
      <c r="K311" s="344">
        <v>0.68</v>
      </c>
      <c r="L311" s="344">
        <v>0.73</v>
      </c>
    </row>
    <row r="312" spans="1:12">
      <c r="A312" s="296">
        <v>34353</v>
      </c>
      <c r="B312" s="343" t="s">
        <v>6850</v>
      </c>
      <c r="C312" s="296" t="s">
        <v>6582</v>
      </c>
      <c r="D312" s="296" t="s">
        <v>6534</v>
      </c>
      <c r="E312" s="344">
        <v>2.19</v>
      </c>
      <c r="F312" s="344">
        <v>1.67</v>
      </c>
      <c r="G312" s="344">
        <v>2.12</v>
      </c>
      <c r="H312" s="344">
        <v>1.75</v>
      </c>
      <c r="I312" s="344">
        <v>1.58</v>
      </c>
      <c r="J312" s="344">
        <v>1.99</v>
      </c>
      <c r="K312" s="344">
        <v>1.26</v>
      </c>
      <c r="L312" s="344">
        <v>1.35</v>
      </c>
    </row>
    <row r="313" spans="1:12">
      <c r="A313" s="296">
        <v>37595</v>
      </c>
      <c r="B313" s="343" t="s">
        <v>6851</v>
      </c>
      <c r="C313" s="296" t="s">
        <v>6582</v>
      </c>
      <c r="D313" s="296" t="s">
        <v>6534</v>
      </c>
      <c r="E313" s="344">
        <v>3.62</v>
      </c>
      <c r="F313" s="344">
        <v>2.76</v>
      </c>
      <c r="G313" s="344">
        <v>3.5</v>
      </c>
      <c r="H313" s="344">
        <v>2.89</v>
      </c>
      <c r="I313" s="344">
        <v>2.61</v>
      </c>
      <c r="J313" s="344">
        <v>3.29</v>
      </c>
      <c r="K313" s="344">
        <v>2.09</v>
      </c>
      <c r="L313" s="344">
        <v>2.2400000000000002</v>
      </c>
    </row>
    <row r="314" spans="1:12">
      <c r="A314" s="296">
        <v>37596</v>
      </c>
      <c r="B314" s="343" t="s">
        <v>6852</v>
      </c>
      <c r="C314" s="296" t="s">
        <v>6582</v>
      </c>
      <c r="D314" s="296" t="s">
        <v>6534</v>
      </c>
      <c r="E314" s="344">
        <v>4.16</v>
      </c>
      <c r="F314" s="344">
        <v>3.17</v>
      </c>
      <c r="G314" s="344">
        <v>4.0199999999999996</v>
      </c>
      <c r="H314" s="344">
        <v>3.31</v>
      </c>
      <c r="I314" s="344">
        <v>2.99</v>
      </c>
      <c r="J314" s="344">
        <v>3.77</v>
      </c>
      <c r="K314" s="344">
        <v>2.39</v>
      </c>
      <c r="L314" s="344">
        <v>2.57</v>
      </c>
    </row>
    <row r="315" spans="1:12">
      <c r="A315" s="296">
        <v>371</v>
      </c>
      <c r="B315" s="343" t="s">
        <v>6853</v>
      </c>
      <c r="C315" s="296" t="s">
        <v>6582</v>
      </c>
      <c r="D315" s="296" t="s">
        <v>6534</v>
      </c>
      <c r="E315" s="344">
        <v>1.29</v>
      </c>
      <c r="F315" s="344">
        <v>0.98</v>
      </c>
      <c r="G315" s="344">
        <v>1.24</v>
      </c>
      <c r="H315" s="344">
        <v>1.02</v>
      </c>
      <c r="I315" s="344">
        <v>0.92</v>
      </c>
      <c r="J315" s="344">
        <v>1.1599999999999999</v>
      </c>
      <c r="K315" s="344">
        <v>0.74</v>
      </c>
      <c r="L315" s="344">
        <v>0.79</v>
      </c>
    </row>
    <row r="316" spans="1:12">
      <c r="A316" s="296">
        <v>37553</v>
      </c>
      <c r="B316" s="343" t="s">
        <v>6854</v>
      </c>
      <c r="C316" s="296" t="s">
        <v>6582</v>
      </c>
      <c r="D316" s="296" t="s">
        <v>6534</v>
      </c>
      <c r="E316" s="344">
        <v>2.41</v>
      </c>
      <c r="F316" s="344">
        <v>1.84</v>
      </c>
      <c r="G316" s="344">
        <v>2.33</v>
      </c>
      <c r="H316" s="344">
        <v>1.92</v>
      </c>
      <c r="I316" s="344">
        <v>1.73</v>
      </c>
      <c r="J316" s="344">
        <v>2.1800000000000002</v>
      </c>
      <c r="K316" s="344">
        <v>1.39</v>
      </c>
      <c r="L316" s="344">
        <v>1.49</v>
      </c>
    </row>
    <row r="317" spans="1:12">
      <c r="A317" s="296">
        <v>37552</v>
      </c>
      <c r="B317" s="343" t="s">
        <v>6855</v>
      </c>
      <c r="C317" s="296" t="s">
        <v>6582</v>
      </c>
      <c r="D317" s="296" t="s">
        <v>6534</v>
      </c>
      <c r="E317" s="344">
        <v>3.87</v>
      </c>
      <c r="F317" s="344">
        <v>2.95</v>
      </c>
      <c r="G317" s="344">
        <v>3.74</v>
      </c>
      <c r="H317" s="344">
        <v>3.09</v>
      </c>
      <c r="I317" s="344">
        <v>2.79</v>
      </c>
      <c r="J317" s="344">
        <v>3.51</v>
      </c>
      <c r="K317" s="344">
        <v>2.23</v>
      </c>
      <c r="L317" s="344">
        <v>2.39</v>
      </c>
    </row>
    <row r="318" spans="1:12">
      <c r="A318" s="296">
        <v>36880</v>
      </c>
      <c r="B318" s="343" t="s">
        <v>6856</v>
      </c>
      <c r="C318" s="296" t="s">
        <v>6582</v>
      </c>
      <c r="D318" s="296" t="s">
        <v>6534</v>
      </c>
      <c r="E318" s="344">
        <v>3.94</v>
      </c>
      <c r="F318" s="344">
        <v>3</v>
      </c>
      <c r="G318" s="344">
        <v>3.8</v>
      </c>
      <c r="H318" s="344">
        <v>3.13</v>
      </c>
      <c r="I318" s="344">
        <v>2.83</v>
      </c>
      <c r="J318" s="344">
        <v>3.57</v>
      </c>
      <c r="K318" s="344">
        <v>2.27</v>
      </c>
      <c r="L318" s="344">
        <v>2.4300000000000002</v>
      </c>
    </row>
    <row r="319" spans="1:12">
      <c r="A319" s="296">
        <v>34355</v>
      </c>
      <c r="B319" s="343" t="s">
        <v>6857</v>
      </c>
      <c r="C319" s="296" t="s">
        <v>6582</v>
      </c>
      <c r="D319" s="296" t="s">
        <v>6534</v>
      </c>
      <c r="E319" s="344">
        <v>3.39</v>
      </c>
      <c r="F319" s="344">
        <v>2.58</v>
      </c>
      <c r="G319" s="344">
        <v>3.27</v>
      </c>
      <c r="H319" s="344">
        <v>2.7</v>
      </c>
      <c r="I319" s="344">
        <v>2.44</v>
      </c>
      <c r="J319" s="344">
        <v>3.07</v>
      </c>
      <c r="K319" s="344">
        <v>1.95</v>
      </c>
      <c r="L319" s="344">
        <v>2.09</v>
      </c>
    </row>
    <row r="320" spans="1:12">
      <c r="A320" s="296">
        <v>130</v>
      </c>
      <c r="B320" s="343" t="s">
        <v>6858</v>
      </c>
      <c r="C320" s="296" t="s">
        <v>6582</v>
      </c>
      <c r="D320" s="296" t="s">
        <v>6534</v>
      </c>
      <c r="E320" s="344">
        <v>5.0599999999999996</v>
      </c>
      <c r="F320" s="344">
        <v>5.38</v>
      </c>
      <c r="G320" s="344"/>
      <c r="H320" s="344">
        <v>4.3</v>
      </c>
      <c r="I320" s="344">
        <v>3.82</v>
      </c>
      <c r="J320" s="344">
        <v>4.5599999999999996</v>
      </c>
      <c r="K320" s="344">
        <v>4.25</v>
      </c>
      <c r="L320" s="344">
        <v>3.43</v>
      </c>
    </row>
    <row r="321" spans="1:12">
      <c r="A321" s="296">
        <v>135</v>
      </c>
      <c r="B321" s="343" t="s">
        <v>6859</v>
      </c>
      <c r="C321" s="296" t="s">
        <v>6582</v>
      </c>
      <c r="D321" s="296" t="s">
        <v>6534</v>
      </c>
      <c r="E321" s="344">
        <v>4.07</v>
      </c>
      <c r="F321" s="344">
        <v>4.33</v>
      </c>
      <c r="G321" s="344"/>
      <c r="H321" s="344">
        <v>3.46</v>
      </c>
      <c r="I321" s="344">
        <v>3.07</v>
      </c>
      <c r="J321" s="344">
        <v>3.67</v>
      </c>
      <c r="K321" s="344">
        <v>3.41</v>
      </c>
      <c r="L321" s="344">
        <v>2.76</v>
      </c>
    </row>
    <row r="322" spans="1:12">
      <c r="A322" s="296">
        <v>36886</v>
      </c>
      <c r="B322" s="343" t="s">
        <v>6860</v>
      </c>
      <c r="C322" s="296" t="s">
        <v>6582</v>
      </c>
      <c r="D322" s="296" t="s">
        <v>6534</v>
      </c>
      <c r="E322" s="344">
        <v>1.22</v>
      </c>
      <c r="F322" s="344">
        <v>0.93</v>
      </c>
      <c r="G322" s="344">
        <v>1.18</v>
      </c>
      <c r="H322" s="344">
        <v>0.97</v>
      </c>
      <c r="I322" s="344">
        <v>0.88</v>
      </c>
      <c r="J322" s="344">
        <v>1.1100000000000001</v>
      </c>
      <c r="K322" s="344">
        <v>0.7</v>
      </c>
      <c r="L322" s="344">
        <v>0.75</v>
      </c>
    </row>
    <row r="323" spans="1:12">
      <c r="A323" s="296">
        <v>38546</v>
      </c>
      <c r="B323" s="343" t="s">
        <v>6861</v>
      </c>
      <c r="C323" s="296" t="s">
        <v>6680</v>
      </c>
      <c r="D323" s="296" t="s">
        <v>6534</v>
      </c>
      <c r="E323" s="344">
        <v>1510.17</v>
      </c>
      <c r="F323" s="344">
        <v>534.66</v>
      </c>
      <c r="G323" s="344">
        <v>927.47</v>
      </c>
      <c r="H323" s="344">
        <v>883.83</v>
      </c>
      <c r="I323" s="344">
        <v>564.66999999999996</v>
      </c>
      <c r="J323" s="344">
        <v>518.29</v>
      </c>
      <c r="K323" s="344">
        <v>512.84</v>
      </c>
      <c r="L323" s="344">
        <v>635.59</v>
      </c>
    </row>
    <row r="324" spans="1:12">
      <c r="A324" s="296">
        <v>34549</v>
      </c>
      <c r="B324" s="343" t="s">
        <v>6862</v>
      </c>
      <c r="C324" s="296" t="s">
        <v>6680</v>
      </c>
      <c r="D324" s="296" t="s">
        <v>6534</v>
      </c>
      <c r="E324" s="344"/>
      <c r="F324" s="344"/>
      <c r="G324" s="344"/>
      <c r="H324" s="344"/>
      <c r="I324" s="344"/>
      <c r="J324" s="344"/>
      <c r="K324" s="344"/>
      <c r="L324" s="344"/>
    </row>
    <row r="325" spans="1:12">
      <c r="A325" s="296">
        <v>6081</v>
      </c>
      <c r="B325" s="343" t="s">
        <v>6863</v>
      </c>
      <c r="C325" s="296" t="s">
        <v>6680</v>
      </c>
      <c r="D325" s="296" t="s">
        <v>6534</v>
      </c>
      <c r="E325" s="344"/>
      <c r="F325" s="344"/>
      <c r="G325" s="344"/>
      <c r="H325" s="344"/>
      <c r="I325" s="344"/>
      <c r="J325" s="344"/>
      <c r="K325" s="344"/>
      <c r="L325" s="344"/>
    </row>
    <row r="326" spans="1:12">
      <c r="A326" s="296">
        <v>6077</v>
      </c>
      <c r="B326" s="343" t="s">
        <v>6864</v>
      </c>
      <c r="C326" s="296" t="s">
        <v>6680</v>
      </c>
      <c r="D326" s="296" t="s">
        <v>6534</v>
      </c>
      <c r="E326" s="344"/>
      <c r="F326" s="344"/>
      <c r="G326" s="344"/>
      <c r="H326" s="344"/>
      <c r="I326" s="344"/>
      <c r="J326" s="344"/>
      <c r="K326" s="344"/>
      <c r="L326" s="344"/>
    </row>
    <row r="327" spans="1:12">
      <c r="A327" s="296">
        <v>6079</v>
      </c>
      <c r="B327" s="343" t="s">
        <v>6865</v>
      </c>
      <c r="C327" s="296" t="s">
        <v>6680</v>
      </c>
      <c r="D327" s="296" t="s">
        <v>6534</v>
      </c>
      <c r="E327" s="344"/>
      <c r="F327" s="344"/>
      <c r="G327" s="344"/>
      <c r="H327" s="344"/>
      <c r="I327" s="344"/>
      <c r="J327" s="344"/>
      <c r="K327" s="344"/>
      <c r="L327" s="344"/>
    </row>
    <row r="328" spans="1:12">
      <c r="A328" s="296">
        <v>1091</v>
      </c>
      <c r="B328" s="343" t="s">
        <v>6866</v>
      </c>
      <c r="C328" s="296" t="s">
        <v>6533</v>
      </c>
      <c r="D328" s="296" t="s">
        <v>6534</v>
      </c>
      <c r="E328" s="344">
        <v>24.73</v>
      </c>
      <c r="F328" s="344">
        <v>46.61</v>
      </c>
      <c r="G328" s="344">
        <v>31.17</v>
      </c>
      <c r="H328" s="344"/>
      <c r="I328" s="344">
        <v>51.1</v>
      </c>
      <c r="J328" s="344"/>
      <c r="K328" s="344">
        <v>52.83</v>
      </c>
      <c r="L328" s="344">
        <v>37.380000000000003</v>
      </c>
    </row>
    <row r="329" spans="1:12">
      <c r="A329" s="296">
        <v>1094</v>
      </c>
      <c r="B329" s="343" t="s">
        <v>6867</v>
      </c>
      <c r="C329" s="296" t="s">
        <v>6533</v>
      </c>
      <c r="D329" s="296" t="s">
        <v>6534</v>
      </c>
      <c r="E329" s="344">
        <v>17.3</v>
      </c>
      <c r="F329" s="344">
        <v>32.6</v>
      </c>
      <c r="G329" s="344">
        <v>21.8</v>
      </c>
      <c r="H329" s="344"/>
      <c r="I329" s="344">
        <v>35.74</v>
      </c>
      <c r="J329" s="344"/>
      <c r="K329" s="344">
        <v>36.950000000000003</v>
      </c>
      <c r="L329" s="344">
        <v>26.15</v>
      </c>
    </row>
    <row r="330" spans="1:12">
      <c r="A330" s="296">
        <v>1095</v>
      </c>
      <c r="B330" s="343" t="s">
        <v>6868</v>
      </c>
      <c r="C330" s="296" t="s">
        <v>6533</v>
      </c>
      <c r="D330" s="296" t="s">
        <v>6534</v>
      </c>
      <c r="E330" s="344">
        <v>36.770000000000003</v>
      </c>
      <c r="F330" s="344">
        <v>69.28</v>
      </c>
      <c r="G330" s="344">
        <v>46.33</v>
      </c>
      <c r="H330" s="344"/>
      <c r="I330" s="344">
        <v>75.95</v>
      </c>
      <c r="J330" s="344"/>
      <c r="K330" s="344">
        <v>78.52</v>
      </c>
      <c r="L330" s="344">
        <v>55.57</v>
      </c>
    </row>
    <row r="331" spans="1:12">
      <c r="A331" s="296">
        <v>1092</v>
      </c>
      <c r="B331" s="343" t="s">
        <v>6869</v>
      </c>
      <c r="C331" s="296" t="s">
        <v>6533</v>
      </c>
      <c r="D331" s="296" t="s">
        <v>6539</v>
      </c>
      <c r="E331" s="344">
        <v>28.45</v>
      </c>
      <c r="F331" s="344">
        <v>53.61</v>
      </c>
      <c r="G331" s="344">
        <v>35.85</v>
      </c>
      <c r="H331" s="344"/>
      <c r="I331" s="344">
        <v>58.77</v>
      </c>
      <c r="J331" s="344"/>
      <c r="K331" s="344">
        <v>60.76</v>
      </c>
      <c r="L331" s="344">
        <v>43</v>
      </c>
    </row>
    <row r="332" spans="1:12">
      <c r="A332" s="296">
        <v>1093</v>
      </c>
      <c r="B332" s="343" t="s">
        <v>6870</v>
      </c>
      <c r="C332" s="296" t="s">
        <v>6533</v>
      </c>
      <c r="D332" s="296" t="s">
        <v>6534</v>
      </c>
      <c r="E332" s="344">
        <v>66.44</v>
      </c>
      <c r="F332" s="344">
        <v>125.2</v>
      </c>
      <c r="G332" s="344">
        <v>83.72</v>
      </c>
      <c r="H332" s="344"/>
      <c r="I332" s="344">
        <v>137.25</v>
      </c>
      <c r="J332" s="344"/>
      <c r="K332" s="344">
        <v>141.88999999999999</v>
      </c>
      <c r="L332" s="344">
        <v>100.42</v>
      </c>
    </row>
    <row r="333" spans="1:12">
      <c r="A333" s="296">
        <v>1090</v>
      </c>
      <c r="B333" s="343" t="s">
        <v>6871</v>
      </c>
      <c r="C333" s="296" t="s">
        <v>6533</v>
      </c>
      <c r="D333" s="296" t="s">
        <v>6534</v>
      </c>
      <c r="E333" s="344">
        <v>47.57</v>
      </c>
      <c r="F333" s="344">
        <v>89.64</v>
      </c>
      <c r="G333" s="344">
        <v>59.94</v>
      </c>
      <c r="H333" s="344"/>
      <c r="I333" s="344">
        <v>98.27</v>
      </c>
      <c r="J333" s="344"/>
      <c r="K333" s="344">
        <v>101.59</v>
      </c>
      <c r="L333" s="344">
        <v>71.900000000000006</v>
      </c>
    </row>
    <row r="334" spans="1:12">
      <c r="A334" s="296">
        <v>1096</v>
      </c>
      <c r="B334" s="343" t="s">
        <v>6872</v>
      </c>
      <c r="C334" s="296" t="s">
        <v>6533</v>
      </c>
      <c r="D334" s="296" t="s">
        <v>6534</v>
      </c>
      <c r="E334" s="344">
        <v>85.61</v>
      </c>
      <c r="F334" s="344">
        <v>161.32</v>
      </c>
      <c r="G334" s="344">
        <v>107.87</v>
      </c>
      <c r="H334" s="344"/>
      <c r="I334" s="344">
        <v>176.84</v>
      </c>
      <c r="J334" s="344"/>
      <c r="K334" s="344">
        <v>182.83</v>
      </c>
      <c r="L334" s="344">
        <v>129.38999999999999</v>
      </c>
    </row>
    <row r="335" spans="1:12">
      <c r="A335" s="296">
        <v>1097</v>
      </c>
      <c r="B335" s="343" t="s">
        <v>6873</v>
      </c>
      <c r="C335" s="296" t="s">
        <v>6533</v>
      </c>
      <c r="D335" s="296" t="s">
        <v>6534</v>
      </c>
      <c r="E335" s="344">
        <v>72.67</v>
      </c>
      <c r="F335" s="344">
        <v>136.94</v>
      </c>
      <c r="G335" s="344">
        <v>91.57</v>
      </c>
      <c r="H335" s="344"/>
      <c r="I335" s="344">
        <v>150.12</v>
      </c>
      <c r="J335" s="344"/>
      <c r="K335" s="344">
        <v>155.19999999999999</v>
      </c>
      <c r="L335" s="344">
        <v>109.84</v>
      </c>
    </row>
    <row r="336" spans="1:12">
      <c r="A336" s="296">
        <v>378</v>
      </c>
      <c r="B336" s="343" t="s">
        <v>6874</v>
      </c>
      <c r="C336" s="296" t="s">
        <v>6682</v>
      </c>
      <c r="D336" s="296" t="s">
        <v>6534</v>
      </c>
      <c r="E336" s="344">
        <v>21.03</v>
      </c>
      <c r="F336" s="344">
        <v>18.07</v>
      </c>
      <c r="G336" s="344">
        <v>19.64</v>
      </c>
      <c r="H336" s="344">
        <v>21.21</v>
      </c>
      <c r="I336" s="344">
        <v>22.8</v>
      </c>
      <c r="J336" s="344">
        <v>20.54</v>
      </c>
      <c r="K336" s="344">
        <v>21.83</v>
      </c>
      <c r="L336" s="344">
        <v>22.18</v>
      </c>
    </row>
    <row r="337" spans="1:12">
      <c r="A337" s="296">
        <v>40911</v>
      </c>
      <c r="B337" s="343" t="s">
        <v>6875</v>
      </c>
      <c r="C337" s="296" t="s">
        <v>6684</v>
      </c>
      <c r="D337" s="296" t="s">
        <v>6534</v>
      </c>
      <c r="E337" s="344">
        <v>3675.05</v>
      </c>
      <c r="F337" s="344">
        <v>3155.04</v>
      </c>
      <c r="G337" s="344">
        <v>3446.06</v>
      </c>
      <c r="H337" s="344">
        <v>3684.53</v>
      </c>
      <c r="I337" s="344">
        <v>3986.94</v>
      </c>
      <c r="J337" s="344">
        <v>3613.09</v>
      </c>
      <c r="K337" s="344">
        <v>3890.2</v>
      </c>
      <c r="L337" s="344">
        <v>3892.41</v>
      </c>
    </row>
    <row r="338" spans="1:12">
      <c r="A338" s="296">
        <v>33939</v>
      </c>
      <c r="B338" s="343" t="s">
        <v>6876</v>
      </c>
      <c r="C338" s="296" t="s">
        <v>6682</v>
      </c>
      <c r="D338" s="296" t="s">
        <v>6534</v>
      </c>
      <c r="E338" s="344">
        <v>123.32</v>
      </c>
      <c r="F338" s="344">
        <v>123.41</v>
      </c>
      <c r="G338" s="344">
        <v>122.91</v>
      </c>
      <c r="H338" s="344">
        <v>123.22</v>
      </c>
      <c r="I338" s="344">
        <v>124.08</v>
      </c>
      <c r="J338" s="344">
        <v>123.81</v>
      </c>
      <c r="K338" s="344">
        <v>122.66</v>
      </c>
      <c r="L338" s="344">
        <v>114.19</v>
      </c>
    </row>
    <row r="339" spans="1:12">
      <c r="A339" s="296">
        <v>40815</v>
      </c>
      <c r="B339" s="343" t="s">
        <v>6877</v>
      </c>
      <c r="C339" s="296" t="s">
        <v>6684</v>
      </c>
      <c r="D339" s="296" t="s">
        <v>6534</v>
      </c>
      <c r="E339" s="344">
        <v>21543.61</v>
      </c>
      <c r="F339" s="344">
        <v>21544.880000000001</v>
      </c>
      <c r="G339" s="344">
        <v>21562.61</v>
      </c>
      <c r="H339" s="344">
        <v>21403.03</v>
      </c>
      <c r="I339" s="344">
        <v>21693.05</v>
      </c>
      <c r="J339" s="344">
        <v>21762.71</v>
      </c>
      <c r="K339" s="344">
        <v>21861.96</v>
      </c>
      <c r="L339" s="344">
        <v>20034.18</v>
      </c>
    </row>
    <row r="340" spans="1:12">
      <c r="A340" s="296">
        <v>33952</v>
      </c>
      <c r="B340" s="343" t="s">
        <v>6878</v>
      </c>
      <c r="C340" s="296" t="s">
        <v>6682</v>
      </c>
      <c r="D340" s="296" t="s">
        <v>6534</v>
      </c>
      <c r="E340" s="344">
        <v>130.63999999999999</v>
      </c>
      <c r="F340" s="344">
        <v>130.74</v>
      </c>
      <c r="G340" s="344">
        <v>130.22</v>
      </c>
      <c r="H340" s="344">
        <v>130.54</v>
      </c>
      <c r="I340" s="344">
        <v>131.44999999999999</v>
      </c>
      <c r="J340" s="344">
        <v>131.16</v>
      </c>
      <c r="K340" s="344">
        <v>128.12</v>
      </c>
      <c r="L340" s="344">
        <v>130</v>
      </c>
    </row>
    <row r="341" spans="1:12">
      <c r="A341" s="296">
        <v>40816</v>
      </c>
      <c r="B341" s="343" t="s">
        <v>6879</v>
      </c>
      <c r="C341" s="296" t="s">
        <v>6684</v>
      </c>
      <c r="D341" s="296" t="s">
        <v>6534</v>
      </c>
      <c r="E341" s="344">
        <v>22823.38</v>
      </c>
      <c r="F341" s="344">
        <v>22824.720000000001</v>
      </c>
      <c r="G341" s="344">
        <v>22843.51</v>
      </c>
      <c r="H341" s="344">
        <v>22674.45</v>
      </c>
      <c r="I341" s="344">
        <v>22981.7</v>
      </c>
      <c r="J341" s="344">
        <v>23055.49</v>
      </c>
      <c r="K341" s="344">
        <v>22834.11</v>
      </c>
      <c r="L341" s="344">
        <v>22809.06</v>
      </c>
    </row>
    <row r="342" spans="1:12">
      <c r="A342" s="296">
        <v>33953</v>
      </c>
      <c r="B342" s="343" t="s">
        <v>6880</v>
      </c>
      <c r="C342" s="296" t="s">
        <v>6682</v>
      </c>
      <c r="D342" s="296" t="s">
        <v>6534</v>
      </c>
      <c r="E342" s="344">
        <v>136.91999999999999</v>
      </c>
      <c r="F342" s="344">
        <v>137.02000000000001</v>
      </c>
      <c r="G342" s="344">
        <v>136.47</v>
      </c>
      <c r="H342" s="344">
        <v>136.81</v>
      </c>
      <c r="I342" s="344">
        <v>137.77000000000001</v>
      </c>
      <c r="J342" s="344">
        <v>137.47</v>
      </c>
      <c r="K342" s="344">
        <v>134.28</v>
      </c>
      <c r="L342" s="344">
        <v>134.12</v>
      </c>
    </row>
    <row r="343" spans="1:12">
      <c r="A343" s="296">
        <v>40817</v>
      </c>
      <c r="B343" s="343" t="s">
        <v>6881</v>
      </c>
      <c r="C343" s="296" t="s">
        <v>6684</v>
      </c>
      <c r="D343" s="296" t="s">
        <v>6534</v>
      </c>
      <c r="E343" s="344">
        <v>23919.64</v>
      </c>
      <c r="F343" s="344">
        <v>23921.040000000001</v>
      </c>
      <c r="G343" s="344">
        <v>23940.73</v>
      </c>
      <c r="H343" s="344">
        <v>23763.56</v>
      </c>
      <c r="I343" s="344">
        <v>24085.56</v>
      </c>
      <c r="J343" s="344">
        <v>24162.9</v>
      </c>
      <c r="K343" s="344">
        <v>23930.89</v>
      </c>
      <c r="L343" s="344">
        <v>23529.69</v>
      </c>
    </row>
    <row r="344" spans="1:12">
      <c r="A344" s="296">
        <v>13348</v>
      </c>
      <c r="B344" s="343" t="s">
        <v>6882</v>
      </c>
      <c r="C344" s="296" t="s">
        <v>6533</v>
      </c>
      <c r="D344" s="296" t="s">
        <v>6534</v>
      </c>
      <c r="E344" s="344"/>
      <c r="F344" s="344"/>
      <c r="G344" s="344"/>
      <c r="H344" s="344"/>
      <c r="I344" s="344">
        <v>1.58</v>
      </c>
      <c r="J344" s="344"/>
      <c r="K344" s="344"/>
      <c r="L344" s="344"/>
    </row>
    <row r="345" spans="1:12">
      <c r="A345" s="296">
        <v>39212</v>
      </c>
      <c r="B345" s="343" t="s">
        <v>6883</v>
      </c>
      <c r="C345" s="296" t="s">
        <v>6533</v>
      </c>
      <c r="D345" s="296" t="s">
        <v>6534</v>
      </c>
      <c r="E345" s="344"/>
      <c r="F345" s="344">
        <v>1.86</v>
      </c>
      <c r="G345" s="344">
        <v>2.35</v>
      </c>
      <c r="H345" s="344">
        <v>1.87</v>
      </c>
      <c r="I345" s="344">
        <v>2.46</v>
      </c>
      <c r="J345" s="344"/>
      <c r="K345" s="344">
        <v>1.74</v>
      </c>
      <c r="L345" s="344">
        <v>2.0499999999999998</v>
      </c>
    </row>
    <row r="346" spans="1:12">
      <c r="A346" s="296">
        <v>39211</v>
      </c>
      <c r="B346" s="343" t="s">
        <v>6884</v>
      </c>
      <c r="C346" s="296" t="s">
        <v>6533</v>
      </c>
      <c r="D346" s="296" t="s">
        <v>6534</v>
      </c>
      <c r="E346" s="344"/>
      <c r="F346" s="344">
        <v>1.67</v>
      </c>
      <c r="G346" s="344">
        <v>2.11</v>
      </c>
      <c r="H346" s="344">
        <v>1.68</v>
      </c>
      <c r="I346" s="344">
        <v>2.21</v>
      </c>
      <c r="J346" s="344"/>
      <c r="K346" s="344">
        <v>1.56</v>
      </c>
      <c r="L346" s="344">
        <v>1.84</v>
      </c>
    </row>
    <row r="347" spans="1:12">
      <c r="A347" s="296">
        <v>39210</v>
      </c>
      <c r="B347" s="343" t="s">
        <v>6885</v>
      </c>
      <c r="C347" s="296" t="s">
        <v>6533</v>
      </c>
      <c r="D347" s="296" t="s">
        <v>6534</v>
      </c>
      <c r="E347" s="344"/>
      <c r="F347" s="344">
        <v>0.93</v>
      </c>
      <c r="G347" s="344">
        <v>1.18</v>
      </c>
      <c r="H347" s="344">
        <v>0.94</v>
      </c>
      <c r="I347" s="344">
        <v>1.24</v>
      </c>
      <c r="J347" s="344"/>
      <c r="K347" s="344">
        <v>0.87</v>
      </c>
      <c r="L347" s="344">
        <v>1.03</v>
      </c>
    </row>
    <row r="348" spans="1:12">
      <c r="A348" s="296">
        <v>39208</v>
      </c>
      <c r="B348" s="343" t="s">
        <v>6886</v>
      </c>
      <c r="C348" s="296" t="s">
        <v>6533</v>
      </c>
      <c r="D348" s="296" t="s">
        <v>6534</v>
      </c>
      <c r="E348" s="344"/>
      <c r="F348" s="344">
        <v>0.51</v>
      </c>
      <c r="G348" s="344">
        <v>0.64</v>
      </c>
      <c r="H348" s="344">
        <v>0.51</v>
      </c>
      <c r="I348" s="344">
        <v>0.67</v>
      </c>
      <c r="J348" s="344"/>
      <c r="K348" s="344">
        <v>0.47</v>
      </c>
      <c r="L348" s="344">
        <v>0.56000000000000005</v>
      </c>
    </row>
    <row r="349" spans="1:12">
      <c r="A349" s="296">
        <v>39214</v>
      </c>
      <c r="B349" s="343" t="s">
        <v>6887</v>
      </c>
      <c r="C349" s="296" t="s">
        <v>6533</v>
      </c>
      <c r="D349" s="296" t="s">
        <v>6534</v>
      </c>
      <c r="E349" s="344"/>
      <c r="F349" s="344">
        <v>3.45</v>
      </c>
      <c r="G349" s="344">
        <v>4.3499999999999996</v>
      </c>
      <c r="H349" s="344">
        <v>3.48</v>
      </c>
      <c r="I349" s="344">
        <v>4.5599999999999996</v>
      </c>
      <c r="J349" s="344"/>
      <c r="K349" s="344">
        <v>3.22</v>
      </c>
      <c r="L349" s="344">
        <v>3.81</v>
      </c>
    </row>
    <row r="350" spans="1:12">
      <c r="A350" s="296">
        <v>39213</v>
      </c>
      <c r="B350" s="343" t="s">
        <v>6888</v>
      </c>
      <c r="C350" s="296" t="s">
        <v>6533</v>
      </c>
      <c r="D350" s="296" t="s">
        <v>6534</v>
      </c>
      <c r="E350" s="344"/>
      <c r="F350" s="344">
        <v>2.44</v>
      </c>
      <c r="G350" s="344">
        <v>3.08</v>
      </c>
      <c r="H350" s="344">
        <v>2.46</v>
      </c>
      <c r="I350" s="344">
        <v>3.22</v>
      </c>
      <c r="J350" s="344"/>
      <c r="K350" s="344">
        <v>2.2799999999999998</v>
      </c>
      <c r="L350" s="344">
        <v>2.69</v>
      </c>
    </row>
    <row r="351" spans="1:12">
      <c r="A351" s="296">
        <v>39215</v>
      </c>
      <c r="B351" s="343" t="s">
        <v>6889</v>
      </c>
      <c r="C351" s="296" t="s">
        <v>6533</v>
      </c>
      <c r="D351" s="296" t="s">
        <v>6534</v>
      </c>
      <c r="E351" s="344"/>
      <c r="F351" s="344">
        <v>6.29</v>
      </c>
      <c r="G351" s="344">
        <v>7.93</v>
      </c>
      <c r="H351" s="344">
        <v>6.33</v>
      </c>
      <c r="I351" s="344">
        <v>8.31</v>
      </c>
      <c r="J351" s="344"/>
      <c r="K351" s="344">
        <v>5.88</v>
      </c>
      <c r="L351" s="344">
        <v>6.94</v>
      </c>
    </row>
    <row r="352" spans="1:12">
      <c r="A352" s="296">
        <v>39209</v>
      </c>
      <c r="B352" s="343" t="s">
        <v>6890</v>
      </c>
      <c r="C352" s="296" t="s">
        <v>6533</v>
      </c>
      <c r="D352" s="296" t="s">
        <v>6534</v>
      </c>
      <c r="E352" s="344"/>
      <c r="F352" s="344">
        <v>0.6</v>
      </c>
      <c r="G352" s="344">
        <v>0.76</v>
      </c>
      <c r="H352" s="344">
        <v>0.61</v>
      </c>
      <c r="I352" s="344">
        <v>0.8</v>
      </c>
      <c r="J352" s="344"/>
      <c r="K352" s="344">
        <v>0.56000000000000005</v>
      </c>
      <c r="L352" s="344">
        <v>0.67</v>
      </c>
    </row>
    <row r="353" spans="1:12">
      <c r="A353" s="296">
        <v>39207</v>
      </c>
      <c r="B353" s="343" t="s">
        <v>6891</v>
      </c>
      <c r="C353" s="296" t="s">
        <v>6533</v>
      </c>
      <c r="D353" s="296" t="s">
        <v>6534</v>
      </c>
      <c r="E353" s="344"/>
      <c r="F353" s="344">
        <v>0.93</v>
      </c>
      <c r="G353" s="344">
        <v>1.18</v>
      </c>
      <c r="H353" s="344">
        <v>0.94</v>
      </c>
      <c r="I353" s="344">
        <v>1.24</v>
      </c>
      <c r="J353" s="344"/>
      <c r="K353" s="344">
        <v>0.87</v>
      </c>
      <c r="L353" s="344">
        <v>1.03</v>
      </c>
    </row>
    <row r="354" spans="1:12">
      <c r="A354" s="296">
        <v>39216</v>
      </c>
      <c r="B354" s="343" t="s">
        <v>6892</v>
      </c>
      <c r="C354" s="296" t="s">
        <v>6533</v>
      </c>
      <c r="D354" s="296" t="s">
        <v>6534</v>
      </c>
      <c r="E354" s="344"/>
      <c r="F354" s="344">
        <v>8.77</v>
      </c>
      <c r="G354" s="344">
        <v>11.07</v>
      </c>
      <c r="H354" s="344">
        <v>8.84</v>
      </c>
      <c r="I354" s="344">
        <v>11.6</v>
      </c>
      <c r="J354" s="344"/>
      <c r="K354" s="344">
        <v>8.1999999999999993</v>
      </c>
      <c r="L354" s="344">
        <v>9.68</v>
      </c>
    </row>
    <row r="355" spans="1:12">
      <c r="A355" s="296">
        <v>11267</v>
      </c>
      <c r="B355" s="343" t="s">
        <v>6893</v>
      </c>
      <c r="C355" s="296" t="s">
        <v>6533</v>
      </c>
      <c r="D355" s="296" t="s">
        <v>6534</v>
      </c>
      <c r="E355" s="344"/>
      <c r="F355" s="344"/>
      <c r="G355" s="344"/>
      <c r="H355" s="344"/>
      <c r="I355" s="344">
        <v>1.38</v>
      </c>
      <c r="J355" s="344"/>
      <c r="K355" s="344"/>
      <c r="L355" s="344"/>
    </row>
    <row r="356" spans="1:12">
      <c r="A356" s="296">
        <v>379</v>
      </c>
      <c r="B356" s="343" t="s">
        <v>6894</v>
      </c>
      <c r="C356" s="296" t="s">
        <v>6533</v>
      </c>
      <c r="D356" s="296" t="s">
        <v>6534</v>
      </c>
      <c r="E356" s="344"/>
      <c r="F356" s="344"/>
      <c r="G356" s="344"/>
      <c r="H356" s="344"/>
      <c r="I356" s="344">
        <v>1.39</v>
      </c>
      <c r="J356" s="344"/>
      <c r="K356" s="344"/>
      <c r="L356" s="344"/>
    </row>
    <row r="357" spans="1:12">
      <c r="A357" s="296">
        <v>510</v>
      </c>
      <c r="B357" s="343" t="s">
        <v>6895</v>
      </c>
      <c r="C357" s="296" t="s">
        <v>6582</v>
      </c>
      <c r="D357" s="296" t="s">
        <v>6534</v>
      </c>
      <c r="E357" s="344">
        <v>19.399999999999999</v>
      </c>
      <c r="F357" s="344"/>
      <c r="G357" s="344"/>
      <c r="H357" s="344"/>
      <c r="I357" s="344">
        <v>12.59</v>
      </c>
      <c r="J357" s="344"/>
      <c r="K357" s="344">
        <v>13.4</v>
      </c>
      <c r="L357" s="344"/>
    </row>
    <row r="358" spans="1:12">
      <c r="A358" s="296">
        <v>516</v>
      </c>
      <c r="B358" s="343" t="s">
        <v>6896</v>
      </c>
      <c r="C358" s="296" t="s">
        <v>6582</v>
      </c>
      <c r="D358" s="296" t="s">
        <v>6534</v>
      </c>
      <c r="E358" s="344">
        <v>22.99</v>
      </c>
      <c r="F358" s="344"/>
      <c r="G358" s="344"/>
      <c r="H358" s="344"/>
      <c r="I358" s="344">
        <v>14.92</v>
      </c>
      <c r="J358" s="344"/>
      <c r="K358" s="344">
        <v>15.87</v>
      </c>
      <c r="L358" s="344"/>
    </row>
    <row r="359" spans="1:12">
      <c r="A359" s="296">
        <v>509</v>
      </c>
      <c r="B359" s="343" t="s">
        <v>6897</v>
      </c>
      <c r="C359" s="296" t="s">
        <v>6582</v>
      </c>
      <c r="D359" s="296" t="s">
        <v>6534</v>
      </c>
      <c r="E359" s="344">
        <v>25.79</v>
      </c>
      <c r="F359" s="344"/>
      <c r="G359" s="344"/>
      <c r="H359" s="344"/>
      <c r="I359" s="344">
        <v>16.739999999999998</v>
      </c>
      <c r="J359" s="344"/>
      <c r="K359" s="344">
        <v>17.809999999999999</v>
      </c>
      <c r="L359" s="344"/>
    </row>
    <row r="360" spans="1:12">
      <c r="A360" s="296">
        <v>40331</v>
      </c>
      <c r="B360" s="343" t="s">
        <v>6898</v>
      </c>
      <c r="C360" s="296" t="s">
        <v>6682</v>
      </c>
      <c r="D360" s="296" t="s">
        <v>6534</v>
      </c>
      <c r="E360" s="344">
        <v>13.09</v>
      </c>
      <c r="F360" s="344">
        <v>10.31</v>
      </c>
      <c r="G360" s="344">
        <v>16.010000000000002</v>
      </c>
      <c r="H360" s="344">
        <v>11.28</v>
      </c>
      <c r="I360" s="344">
        <v>19.18</v>
      </c>
      <c r="J360" s="344">
        <v>14.69</v>
      </c>
      <c r="K360" s="344">
        <v>17.350000000000001</v>
      </c>
      <c r="L360" s="344">
        <v>19.8</v>
      </c>
    </row>
    <row r="361" spans="1:12">
      <c r="A361" s="296">
        <v>40930</v>
      </c>
      <c r="B361" s="343" t="s">
        <v>6899</v>
      </c>
      <c r="C361" s="296" t="s">
        <v>6684</v>
      </c>
      <c r="D361" s="296" t="s">
        <v>6534</v>
      </c>
      <c r="E361" s="344">
        <v>2289.1999999999998</v>
      </c>
      <c r="F361" s="344">
        <v>1801.24</v>
      </c>
      <c r="G361" s="344">
        <v>2811.94</v>
      </c>
      <c r="H361" s="344">
        <v>1960.38</v>
      </c>
      <c r="I361" s="344">
        <v>3354.06</v>
      </c>
      <c r="J361" s="344">
        <v>2584.92</v>
      </c>
      <c r="K361" s="344">
        <v>3095.68</v>
      </c>
      <c r="L361" s="344">
        <v>3474.4</v>
      </c>
    </row>
    <row r="362" spans="1:12">
      <c r="A362" s="296">
        <v>377</v>
      </c>
      <c r="B362" s="343" t="s">
        <v>6900</v>
      </c>
      <c r="C362" s="296" t="s">
        <v>6533</v>
      </c>
      <c r="D362" s="296" t="s">
        <v>6539</v>
      </c>
      <c r="E362" s="344">
        <v>37.06</v>
      </c>
      <c r="F362" s="344">
        <v>34.549999999999997</v>
      </c>
      <c r="G362" s="344">
        <v>42</v>
      </c>
      <c r="H362" s="344">
        <v>39.01</v>
      </c>
      <c r="I362" s="344">
        <v>30.97</v>
      </c>
      <c r="J362" s="344">
        <v>41.95</v>
      </c>
      <c r="K362" s="344">
        <v>44.9</v>
      </c>
      <c r="L362" s="344">
        <v>38.909999999999997</v>
      </c>
    </row>
    <row r="363" spans="1:12">
      <c r="A363" s="296">
        <v>11761</v>
      </c>
      <c r="B363" s="343" t="s">
        <v>6901</v>
      </c>
      <c r="C363" s="296" t="s">
        <v>6533</v>
      </c>
      <c r="D363" s="296" t="s">
        <v>6534</v>
      </c>
      <c r="E363" s="344">
        <v>78.86</v>
      </c>
      <c r="F363" s="344">
        <v>73.52</v>
      </c>
      <c r="G363" s="344">
        <v>89.38</v>
      </c>
      <c r="H363" s="344">
        <v>83.01</v>
      </c>
      <c r="I363" s="344">
        <v>65.900000000000006</v>
      </c>
      <c r="J363" s="344">
        <v>89.27</v>
      </c>
      <c r="K363" s="344">
        <v>95.55</v>
      </c>
      <c r="L363" s="344">
        <v>82.8</v>
      </c>
    </row>
    <row r="364" spans="1:12">
      <c r="A364" s="296">
        <v>7588</v>
      </c>
      <c r="B364" s="343" t="s">
        <v>6902</v>
      </c>
      <c r="C364" s="296" t="s">
        <v>6533</v>
      </c>
      <c r="D364" s="296" t="s">
        <v>6539</v>
      </c>
      <c r="E364" s="344">
        <v>49</v>
      </c>
      <c r="F364" s="344">
        <v>50.49</v>
      </c>
      <c r="G364" s="344">
        <v>51.5</v>
      </c>
      <c r="H364" s="344">
        <v>49.24</v>
      </c>
      <c r="I364" s="344">
        <v>52</v>
      </c>
      <c r="J364" s="344">
        <v>45</v>
      </c>
      <c r="K364" s="344">
        <v>59.9</v>
      </c>
      <c r="L364" s="344">
        <v>48.65</v>
      </c>
    </row>
    <row r="365" spans="1:12">
      <c r="A365" s="296">
        <v>34551</v>
      </c>
      <c r="B365" s="343" t="s">
        <v>6903</v>
      </c>
      <c r="C365" s="296" t="s">
        <v>6682</v>
      </c>
      <c r="D365" s="296" t="s">
        <v>6534</v>
      </c>
      <c r="E365" s="344">
        <v>13.06</v>
      </c>
      <c r="F365" s="344">
        <v>12.88</v>
      </c>
      <c r="G365" s="344">
        <v>14.5</v>
      </c>
      <c r="H365" s="344">
        <v>14.77</v>
      </c>
      <c r="I365" s="344">
        <v>14.18</v>
      </c>
      <c r="J365" s="344">
        <v>13.48</v>
      </c>
      <c r="K365" s="344">
        <v>14.2</v>
      </c>
      <c r="L365" s="344">
        <v>13.83</v>
      </c>
    </row>
    <row r="366" spans="1:12">
      <c r="A366" s="296">
        <v>41078</v>
      </c>
      <c r="B366" s="343" t="s">
        <v>6904</v>
      </c>
      <c r="C366" s="296" t="s">
        <v>6684</v>
      </c>
      <c r="D366" s="296" t="s">
        <v>6534</v>
      </c>
      <c r="E366" s="344">
        <v>2284.25</v>
      </c>
      <c r="F366" s="344">
        <v>2251.4699999999998</v>
      </c>
      <c r="G366" s="344">
        <v>2546.83</v>
      </c>
      <c r="H366" s="344">
        <v>2568.34</v>
      </c>
      <c r="I366" s="344">
        <v>2481.87</v>
      </c>
      <c r="J366" s="344">
        <v>2373.38</v>
      </c>
      <c r="K366" s="344">
        <v>2532.92</v>
      </c>
      <c r="L366" s="344">
        <v>2427.83</v>
      </c>
    </row>
    <row r="367" spans="1:12">
      <c r="A367" s="296">
        <v>246</v>
      </c>
      <c r="B367" s="343" t="s">
        <v>6905</v>
      </c>
      <c r="C367" s="296" t="s">
        <v>6682</v>
      </c>
      <c r="D367" s="296" t="s">
        <v>6534</v>
      </c>
      <c r="E367" s="344">
        <v>16.170000000000002</v>
      </c>
      <c r="F367" s="344">
        <v>15.84</v>
      </c>
      <c r="G367" s="344">
        <v>16.14</v>
      </c>
      <c r="H367" s="344">
        <v>17.14</v>
      </c>
      <c r="I367" s="344">
        <v>15.65</v>
      </c>
      <c r="J367" s="344">
        <v>16.059999999999999</v>
      </c>
      <c r="K367" s="344">
        <v>15.35</v>
      </c>
      <c r="L367" s="344">
        <v>17.11</v>
      </c>
    </row>
    <row r="368" spans="1:12">
      <c r="A368" s="296">
        <v>40927</v>
      </c>
      <c r="B368" s="343" t="s">
        <v>6906</v>
      </c>
      <c r="C368" s="296" t="s">
        <v>6684</v>
      </c>
      <c r="D368" s="296" t="s">
        <v>6534</v>
      </c>
      <c r="E368" s="344">
        <v>2828.94</v>
      </c>
      <c r="F368" s="344">
        <v>2767.83</v>
      </c>
      <c r="G368" s="344">
        <v>2834.84</v>
      </c>
      <c r="H368" s="344">
        <v>2981.29</v>
      </c>
      <c r="I368" s="344">
        <v>2739.54</v>
      </c>
      <c r="J368" s="344">
        <v>2825.03</v>
      </c>
      <c r="K368" s="344">
        <v>2737.19</v>
      </c>
      <c r="L368" s="344">
        <v>3003.5</v>
      </c>
    </row>
    <row r="369" spans="1:12">
      <c r="A369" s="296">
        <v>2350</v>
      </c>
      <c r="B369" s="343" t="s">
        <v>6907</v>
      </c>
      <c r="C369" s="296" t="s">
        <v>6682</v>
      </c>
      <c r="D369" s="296" t="s">
        <v>6534</v>
      </c>
      <c r="E369" s="344">
        <v>15.85</v>
      </c>
      <c r="F369" s="344">
        <v>14.3</v>
      </c>
      <c r="G369" s="344">
        <v>22.29</v>
      </c>
      <c r="H369" s="344">
        <v>15</v>
      </c>
      <c r="I369" s="344">
        <v>18</v>
      </c>
      <c r="J369" s="344">
        <v>16.079999999999998</v>
      </c>
      <c r="K369" s="344">
        <v>25.78</v>
      </c>
      <c r="L369" s="344">
        <v>17.54</v>
      </c>
    </row>
    <row r="370" spans="1:12">
      <c r="A370" s="296">
        <v>40812</v>
      </c>
      <c r="B370" s="343" t="s">
        <v>6908</v>
      </c>
      <c r="C370" s="296" t="s">
        <v>6684</v>
      </c>
      <c r="D370" s="296" t="s">
        <v>6534</v>
      </c>
      <c r="E370" s="344">
        <v>2772.31</v>
      </c>
      <c r="F370" s="344">
        <v>2497.4899999999998</v>
      </c>
      <c r="G370" s="344">
        <v>3910.73</v>
      </c>
      <c r="H370" s="344">
        <v>2609.27</v>
      </c>
      <c r="I370" s="344">
        <v>3146.63</v>
      </c>
      <c r="J370" s="344">
        <v>2829.22</v>
      </c>
      <c r="K370" s="344">
        <v>4597.78</v>
      </c>
      <c r="L370" s="344">
        <v>3079.21</v>
      </c>
    </row>
    <row r="371" spans="1:12">
      <c r="A371" s="296">
        <v>245</v>
      </c>
      <c r="B371" s="343" t="s">
        <v>6909</v>
      </c>
      <c r="C371" s="296" t="s">
        <v>6682</v>
      </c>
      <c r="D371" s="296" t="s">
        <v>6534</v>
      </c>
      <c r="E371" s="344">
        <v>20.99</v>
      </c>
      <c r="F371" s="344">
        <v>23.56</v>
      </c>
      <c r="G371" s="344">
        <v>37.54</v>
      </c>
      <c r="H371" s="344">
        <v>26.88</v>
      </c>
      <c r="I371" s="344">
        <v>26.19</v>
      </c>
      <c r="J371" s="344">
        <v>28.17</v>
      </c>
      <c r="K371" s="344">
        <v>32.71</v>
      </c>
      <c r="L371" s="344">
        <v>29.25</v>
      </c>
    </row>
    <row r="372" spans="1:12">
      <c r="A372" s="296">
        <v>41090</v>
      </c>
      <c r="B372" s="343" t="s">
        <v>6910</v>
      </c>
      <c r="C372" s="296" t="s">
        <v>6684</v>
      </c>
      <c r="D372" s="296" t="s">
        <v>6534</v>
      </c>
      <c r="E372" s="344">
        <v>3667.96</v>
      </c>
      <c r="F372" s="344">
        <v>4113.22</v>
      </c>
      <c r="G372" s="344">
        <v>6588.55</v>
      </c>
      <c r="H372" s="344">
        <v>4671.71</v>
      </c>
      <c r="I372" s="344">
        <v>4578.7700000000004</v>
      </c>
      <c r="J372" s="344">
        <v>4953.5600000000004</v>
      </c>
      <c r="K372" s="344">
        <v>5832.37</v>
      </c>
      <c r="L372" s="344">
        <v>5135.6400000000003</v>
      </c>
    </row>
    <row r="373" spans="1:12">
      <c r="A373" s="296">
        <v>251</v>
      </c>
      <c r="B373" s="343" t="s">
        <v>6911</v>
      </c>
      <c r="C373" s="296" t="s">
        <v>6682</v>
      </c>
      <c r="D373" s="296" t="s">
        <v>6534</v>
      </c>
      <c r="E373" s="344">
        <v>16.170000000000002</v>
      </c>
      <c r="F373" s="344">
        <v>15.84</v>
      </c>
      <c r="G373" s="344">
        <v>16.14</v>
      </c>
      <c r="H373" s="344">
        <v>17.14</v>
      </c>
      <c r="I373" s="344">
        <v>15.65</v>
      </c>
      <c r="J373" s="344">
        <v>16.059999999999999</v>
      </c>
      <c r="K373" s="344">
        <v>15.35</v>
      </c>
      <c r="L373" s="344">
        <v>17.11</v>
      </c>
    </row>
    <row r="374" spans="1:12">
      <c r="A374" s="296">
        <v>40975</v>
      </c>
      <c r="B374" s="343" t="s">
        <v>6912</v>
      </c>
      <c r="C374" s="296" t="s">
        <v>6684</v>
      </c>
      <c r="D374" s="296" t="s">
        <v>6534</v>
      </c>
      <c r="E374" s="344">
        <v>2828.94</v>
      </c>
      <c r="F374" s="344">
        <v>2767.83</v>
      </c>
      <c r="G374" s="344">
        <v>2834.84</v>
      </c>
      <c r="H374" s="344">
        <v>2981.29</v>
      </c>
      <c r="I374" s="344">
        <v>2739.54</v>
      </c>
      <c r="J374" s="344">
        <v>2825.03</v>
      </c>
      <c r="K374" s="344">
        <v>2737.19</v>
      </c>
      <c r="L374" s="344">
        <v>3003.5</v>
      </c>
    </row>
    <row r="375" spans="1:12">
      <c r="A375" s="296">
        <v>6127</v>
      </c>
      <c r="B375" s="343" t="s">
        <v>6913</v>
      </c>
      <c r="C375" s="296" t="s">
        <v>6682</v>
      </c>
      <c r="D375" s="296" t="s">
        <v>6534</v>
      </c>
      <c r="E375" s="344">
        <v>16.170000000000002</v>
      </c>
      <c r="F375" s="344">
        <v>15.84</v>
      </c>
      <c r="G375" s="344">
        <v>16.14</v>
      </c>
      <c r="H375" s="344">
        <v>17.14</v>
      </c>
      <c r="I375" s="344">
        <v>15.65</v>
      </c>
      <c r="J375" s="344">
        <v>16.059999999999999</v>
      </c>
      <c r="K375" s="344">
        <v>15.35</v>
      </c>
      <c r="L375" s="344">
        <v>17.11</v>
      </c>
    </row>
    <row r="376" spans="1:12">
      <c r="A376" s="296">
        <v>41072</v>
      </c>
      <c r="B376" s="343" t="s">
        <v>6914</v>
      </c>
      <c r="C376" s="296" t="s">
        <v>6684</v>
      </c>
      <c r="D376" s="296" t="s">
        <v>6534</v>
      </c>
      <c r="E376" s="344">
        <v>2828.94</v>
      </c>
      <c r="F376" s="344">
        <v>2767.83</v>
      </c>
      <c r="G376" s="344">
        <v>2834.84</v>
      </c>
      <c r="H376" s="344">
        <v>2981.29</v>
      </c>
      <c r="I376" s="344">
        <v>2739.54</v>
      </c>
      <c r="J376" s="344">
        <v>2825.03</v>
      </c>
      <c r="K376" s="344">
        <v>2737.19</v>
      </c>
      <c r="L376" s="344">
        <v>3003.5</v>
      </c>
    </row>
    <row r="377" spans="1:12">
      <c r="A377" s="296">
        <v>6121</v>
      </c>
      <c r="B377" s="343" t="s">
        <v>6915</v>
      </c>
      <c r="C377" s="296" t="s">
        <v>6682</v>
      </c>
      <c r="D377" s="296" t="s">
        <v>6534</v>
      </c>
      <c r="E377" s="344">
        <v>14.78</v>
      </c>
      <c r="F377" s="344">
        <v>14.79</v>
      </c>
      <c r="G377" s="344">
        <v>14.79</v>
      </c>
      <c r="H377" s="344">
        <v>15.07</v>
      </c>
      <c r="I377" s="344">
        <v>15.11</v>
      </c>
      <c r="J377" s="344">
        <v>14.84</v>
      </c>
      <c r="K377" s="344">
        <v>14.49</v>
      </c>
      <c r="L377" s="344">
        <v>15.07</v>
      </c>
    </row>
    <row r="378" spans="1:12">
      <c r="A378" s="296">
        <v>41071</v>
      </c>
      <c r="B378" s="343" t="s">
        <v>6916</v>
      </c>
      <c r="C378" s="296" t="s">
        <v>6684</v>
      </c>
      <c r="D378" s="296" t="s">
        <v>6534</v>
      </c>
      <c r="E378" s="344">
        <v>2582.2600000000002</v>
      </c>
      <c r="F378" s="344">
        <v>2582.42</v>
      </c>
      <c r="G378" s="344">
        <v>2595.7800000000002</v>
      </c>
      <c r="H378" s="344">
        <v>2617.4699999999998</v>
      </c>
      <c r="I378" s="344">
        <v>2642.69</v>
      </c>
      <c r="J378" s="344">
        <v>2608.5300000000002</v>
      </c>
      <c r="K378" s="344">
        <v>2583.48</v>
      </c>
      <c r="L378" s="344">
        <v>2644.4</v>
      </c>
    </row>
    <row r="379" spans="1:12">
      <c r="A379" s="296">
        <v>244</v>
      </c>
      <c r="B379" s="343" t="s">
        <v>6917</v>
      </c>
      <c r="C379" s="296" t="s">
        <v>6682</v>
      </c>
      <c r="D379" s="296" t="s">
        <v>6534</v>
      </c>
      <c r="E379" s="344">
        <v>12.04</v>
      </c>
      <c r="F379" s="344">
        <v>17.489999999999998</v>
      </c>
      <c r="G379" s="344">
        <v>19.04</v>
      </c>
      <c r="H379" s="344">
        <v>11.06</v>
      </c>
      <c r="I379" s="344">
        <v>16.21</v>
      </c>
      <c r="J379" s="344">
        <v>17.14</v>
      </c>
      <c r="K379" s="344">
        <v>9.81</v>
      </c>
      <c r="L379" s="344">
        <v>16.37</v>
      </c>
    </row>
    <row r="380" spans="1:12">
      <c r="A380" s="296">
        <v>41093</v>
      </c>
      <c r="B380" s="343" t="s">
        <v>6918</v>
      </c>
      <c r="C380" s="296" t="s">
        <v>6684</v>
      </c>
      <c r="D380" s="296" t="s">
        <v>6534</v>
      </c>
      <c r="E380" s="344">
        <v>2103.56</v>
      </c>
      <c r="F380" s="344">
        <v>3057</v>
      </c>
      <c r="G380" s="344">
        <v>3344.4</v>
      </c>
      <c r="H380" s="344">
        <v>1922.51</v>
      </c>
      <c r="I380" s="344">
        <v>2833.82</v>
      </c>
      <c r="J380" s="344">
        <v>3013.04</v>
      </c>
      <c r="K380" s="344">
        <v>1750.69</v>
      </c>
      <c r="L380" s="344">
        <v>2873.27</v>
      </c>
    </row>
    <row r="381" spans="1:12">
      <c r="A381" s="296">
        <v>532</v>
      </c>
      <c r="B381" s="343" t="s">
        <v>6919</v>
      </c>
      <c r="C381" s="296" t="s">
        <v>6682</v>
      </c>
      <c r="D381" s="296" t="s">
        <v>6534</v>
      </c>
      <c r="E381" s="344">
        <v>19.45</v>
      </c>
      <c r="F381" s="344">
        <v>30.59</v>
      </c>
      <c r="G381" s="344">
        <v>30.15</v>
      </c>
      <c r="H381" s="344">
        <v>26.84</v>
      </c>
      <c r="I381" s="344">
        <v>44.49</v>
      </c>
      <c r="J381" s="344">
        <v>29.74</v>
      </c>
      <c r="K381" s="344">
        <v>33.99</v>
      </c>
      <c r="L381" s="344">
        <v>46.15</v>
      </c>
    </row>
    <row r="382" spans="1:12">
      <c r="A382" s="296">
        <v>40931</v>
      </c>
      <c r="B382" s="343" t="s">
        <v>6920</v>
      </c>
      <c r="C382" s="296" t="s">
        <v>6684</v>
      </c>
      <c r="D382" s="296" t="s">
        <v>6534</v>
      </c>
      <c r="E382" s="344">
        <v>3398.27</v>
      </c>
      <c r="F382" s="344">
        <v>5341.54</v>
      </c>
      <c r="G382" s="344">
        <v>5291.98</v>
      </c>
      <c r="H382" s="344">
        <v>4663.92</v>
      </c>
      <c r="I382" s="344">
        <v>7779.73</v>
      </c>
      <c r="J382" s="344">
        <v>5229.0200000000004</v>
      </c>
      <c r="K382" s="344">
        <v>6059.05</v>
      </c>
      <c r="L382" s="344">
        <v>8098.52</v>
      </c>
    </row>
    <row r="383" spans="1:12">
      <c r="A383" s="296">
        <v>36150</v>
      </c>
      <c r="B383" s="343" t="s">
        <v>6921</v>
      </c>
      <c r="C383" s="296" t="s">
        <v>6533</v>
      </c>
      <c r="D383" s="296" t="s">
        <v>6534</v>
      </c>
      <c r="E383" s="344">
        <v>43.06</v>
      </c>
      <c r="F383" s="344">
        <v>44.55</v>
      </c>
      <c r="G383" s="344">
        <v>51.23</v>
      </c>
      <c r="H383" s="344">
        <v>53.46</v>
      </c>
      <c r="I383" s="344">
        <v>41.34</v>
      </c>
      <c r="J383" s="344">
        <v>40.98</v>
      </c>
      <c r="K383" s="344">
        <v>38.75</v>
      </c>
      <c r="L383" s="344">
        <v>38.61</v>
      </c>
    </row>
    <row r="384" spans="1:12">
      <c r="A384" s="296">
        <v>4760</v>
      </c>
      <c r="B384" s="343" t="s">
        <v>6922</v>
      </c>
      <c r="C384" s="296" t="s">
        <v>6682</v>
      </c>
      <c r="D384" s="296" t="s">
        <v>6534</v>
      </c>
      <c r="E384" s="344">
        <v>21.03</v>
      </c>
      <c r="F384" s="344">
        <v>18.07</v>
      </c>
      <c r="G384" s="344">
        <v>23.96</v>
      </c>
      <c r="H384" s="344">
        <v>25.19</v>
      </c>
      <c r="I384" s="344">
        <v>22.8</v>
      </c>
      <c r="J384" s="344">
        <v>20.47</v>
      </c>
      <c r="K384" s="344">
        <v>21.83</v>
      </c>
      <c r="L384" s="344">
        <v>22.18</v>
      </c>
    </row>
    <row r="385" spans="1:12">
      <c r="A385" s="296">
        <v>41069</v>
      </c>
      <c r="B385" s="343" t="s">
        <v>6923</v>
      </c>
      <c r="C385" s="296" t="s">
        <v>6684</v>
      </c>
      <c r="D385" s="296" t="s">
        <v>6534</v>
      </c>
      <c r="E385" s="344">
        <v>3675.05</v>
      </c>
      <c r="F385" s="344">
        <v>3155.04</v>
      </c>
      <c r="G385" s="344">
        <v>4203.78</v>
      </c>
      <c r="H385" s="344">
        <v>4377.3500000000004</v>
      </c>
      <c r="I385" s="344">
        <v>3986.94</v>
      </c>
      <c r="J385" s="344">
        <v>3599.01</v>
      </c>
      <c r="K385" s="344">
        <v>3890.2</v>
      </c>
      <c r="L385" s="344">
        <v>3892.98</v>
      </c>
    </row>
    <row r="386" spans="1:12">
      <c r="A386" s="296">
        <v>10422</v>
      </c>
      <c r="B386" s="343" t="s">
        <v>6924</v>
      </c>
      <c r="C386" s="296" t="s">
        <v>6533</v>
      </c>
      <c r="D386" s="296" t="s">
        <v>6534</v>
      </c>
      <c r="E386" s="344">
        <v>429.73</v>
      </c>
      <c r="F386" s="344">
        <v>392.53</v>
      </c>
      <c r="G386" s="344">
        <v>421.8</v>
      </c>
      <c r="H386" s="344">
        <v>330.83</v>
      </c>
      <c r="I386" s="344">
        <v>407.48</v>
      </c>
      <c r="J386" s="344">
        <v>413.09</v>
      </c>
      <c r="K386" s="344">
        <v>378.16</v>
      </c>
      <c r="L386" s="344">
        <v>457.95</v>
      </c>
    </row>
    <row r="387" spans="1:12">
      <c r="A387" s="296">
        <v>44019</v>
      </c>
      <c r="B387" s="343" t="s">
        <v>6925</v>
      </c>
      <c r="C387" s="296" t="s">
        <v>6533</v>
      </c>
      <c r="D387" s="296" t="s">
        <v>6534</v>
      </c>
      <c r="E387" s="344">
        <v>594.85</v>
      </c>
      <c r="F387" s="344">
        <v>543.36</v>
      </c>
      <c r="G387" s="344">
        <v>583.88</v>
      </c>
      <c r="H387" s="344">
        <v>457.95</v>
      </c>
      <c r="I387" s="344">
        <v>564.05999999999995</v>
      </c>
      <c r="J387" s="344">
        <v>571.82000000000005</v>
      </c>
      <c r="K387" s="344">
        <v>523.46</v>
      </c>
      <c r="L387" s="344">
        <v>633.91999999999996</v>
      </c>
    </row>
    <row r="388" spans="1:12">
      <c r="A388" s="296">
        <v>36520</v>
      </c>
      <c r="B388" s="343" t="s">
        <v>6926</v>
      </c>
      <c r="C388" s="296" t="s">
        <v>6533</v>
      </c>
      <c r="D388" s="296" t="s">
        <v>6534</v>
      </c>
      <c r="E388" s="344">
        <v>723.27</v>
      </c>
      <c r="F388" s="344">
        <v>660.66</v>
      </c>
      <c r="G388" s="344">
        <v>709.93</v>
      </c>
      <c r="H388" s="344">
        <v>556.80999999999995</v>
      </c>
      <c r="I388" s="344">
        <v>685.83</v>
      </c>
      <c r="J388" s="344">
        <v>695.27</v>
      </c>
      <c r="K388" s="344">
        <v>636.47</v>
      </c>
      <c r="L388" s="344">
        <v>770.78</v>
      </c>
    </row>
    <row r="389" spans="1:12">
      <c r="A389" s="296">
        <v>42319</v>
      </c>
      <c r="B389" s="343" t="s">
        <v>6927</v>
      </c>
      <c r="C389" s="296" t="s">
        <v>6533</v>
      </c>
      <c r="D389" s="296" t="s">
        <v>6534</v>
      </c>
      <c r="E389" s="344">
        <v>648.09</v>
      </c>
      <c r="F389" s="344">
        <v>591.99</v>
      </c>
      <c r="G389" s="344">
        <v>636.14</v>
      </c>
      <c r="H389" s="344">
        <v>498.93</v>
      </c>
      <c r="I389" s="344">
        <v>614.54</v>
      </c>
      <c r="J389" s="344">
        <v>623</v>
      </c>
      <c r="K389" s="344">
        <v>570.30999999999995</v>
      </c>
      <c r="L389" s="344">
        <v>690.66</v>
      </c>
    </row>
    <row r="390" spans="1:12">
      <c r="A390" s="296">
        <v>10420</v>
      </c>
      <c r="B390" s="343" t="s">
        <v>6928</v>
      </c>
      <c r="C390" s="296" t="s">
        <v>6533</v>
      </c>
      <c r="D390" s="296" t="s">
        <v>6539</v>
      </c>
      <c r="E390" s="344">
        <v>229.9</v>
      </c>
      <c r="F390" s="344">
        <v>210</v>
      </c>
      <c r="G390" s="344">
        <v>225.66</v>
      </c>
      <c r="H390" s="344">
        <v>176.99</v>
      </c>
      <c r="I390" s="344">
        <v>218</v>
      </c>
      <c r="J390" s="344">
        <v>221</v>
      </c>
      <c r="K390" s="344">
        <v>202.31</v>
      </c>
      <c r="L390" s="344">
        <v>245</v>
      </c>
    </row>
    <row r="391" spans="1:12">
      <c r="A391" s="296">
        <v>10421</v>
      </c>
      <c r="B391" s="343" t="s">
        <v>6929</v>
      </c>
      <c r="C391" s="296" t="s">
        <v>6533</v>
      </c>
      <c r="D391" s="296" t="s">
        <v>6534</v>
      </c>
      <c r="E391" s="344">
        <v>252.63</v>
      </c>
      <c r="F391" s="344">
        <v>230.76</v>
      </c>
      <c r="G391" s="344">
        <v>247.97</v>
      </c>
      <c r="H391" s="344">
        <v>194.49</v>
      </c>
      <c r="I391" s="344">
        <v>239.55</v>
      </c>
      <c r="J391" s="344">
        <v>242.85</v>
      </c>
      <c r="K391" s="344">
        <v>222.31</v>
      </c>
      <c r="L391" s="344">
        <v>269.22000000000003</v>
      </c>
    </row>
    <row r="392" spans="1:12">
      <c r="A392" s="296">
        <v>11786</v>
      </c>
      <c r="B392" s="343" t="s">
        <v>6930</v>
      </c>
      <c r="C392" s="296" t="s">
        <v>6533</v>
      </c>
      <c r="D392" s="296" t="s">
        <v>6534</v>
      </c>
      <c r="E392" s="344">
        <v>509.4</v>
      </c>
      <c r="F392" s="344">
        <v>465.31</v>
      </c>
      <c r="G392" s="344">
        <v>500.01</v>
      </c>
      <c r="H392" s="344">
        <v>392.16</v>
      </c>
      <c r="I392" s="344">
        <v>483.03</v>
      </c>
      <c r="J392" s="344">
        <v>489.68</v>
      </c>
      <c r="K392" s="344">
        <v>448.27</v>
      </c>
      <c r="L392" s="344">
        <v>542.86</v>
      </c>
    </row>
    <row r="393" spans="1:12">
      <c r="A393" s="296">
        <v>4815</v>
      </c>
      <c r="B393" s="343" t="s">
        <v>6931</v>
      </c>
      <c r="C393" s="296" t="s">
        <v>6533</v>
      </c>
      <c r="D393" s="296" t="s">
        <v>6534</v>
      </c>
      <c r="E393" s="344">
        <v>6.09</v>
      </c>
      <c r="F393" s="344">
        <v>6.3</v>
      </c>
      <c r="G393" s="344">
        <v>7.24</v>
      </c>
      <c r="H393" s="344">
        <v>7.56</v>
      </c>
      <c r="I393" s="344">
        <v>5.84</v>
      </c>
      <c r="J393" s="344">
        <v>5.79</v>
      </c>
      <c r="K393" s="344">
        <v>5.48</v>
      </c>
      <c r="L393" s="344">
        <v>5.46</v>
      </c>
    </row>
    <row r="394" spans="1:12">
      <c r="A394" s="296">
        <v>541</v>
      </c>
      <c r="B394" s="343" t="s">
        <v>6932</v>
      </c>
      <c r="C394" s="296" t="s">
        <v>6533</v>
      </c>
      <c r="D394" s="296" t="s">
        <v>6539</v>
      </c>
      <c r="E394" s="344">
        <v>252.94</v>
      </c>
      <c r="F394" s="344">
        <v>153</v>
      </c>
      <c r="G394" s="344">
        <v>219.75</v>
      </c>
      <c r="H394" s="344">
        <v>229.87</v>
      </c>
      <c r="I394" s="344">
        <v>193.78</v>
      </c>
      <c r="J394" s="344">
        <v>133.44999999999999</v>
      </c>
      <c r="K394" s="344">
        <v>207.9</v>
      </c>
      <c r="L394" s="344">
        <v>164.5</v>
      </c>
    </row>
    <row r="395" spans="1:12">
      <c r="A395" s="296">
        <v>542</v>
      </c>
      <c r="B395" s="343" t="s">
        <v>6933</v>
      </c>
      <c r="C395" s="296" t="s">
        <v>6533</v>
      </c>
      <c r="D395" s="296" t="s">
        <v>6534</v>
      </c>
      <c r="E395" s="344">
        <v>317.06</v>
      </c>
      <c r="F395" s="344">
        <v>191.78</v>
      </c>
      <c r="G395" s="344">
        <v>275.45999999999998</v>
      </c>
      <c r="H395" s="344">
        <v>288.14</v>
      </c>
      <c r="I395" s="344">
        <v>242.9</v>
      </c>
      <c r="J395" s="344">
        <v>167.28</v>
      </c>
      <c r="K395" s="344">
        <v>260.60000000000002</v>
      </c>
      <c r="L395" s="344">
        <v>206.2</v>
      </c>
    </row>
    <row r="396" spans="1:12">
      <c r="A396" s="296">
        <v>540</v>
      </c>
      <c r="B396" s="343" t="s">
        <v>6934</v>
      </c>
      <c r="C396" s="296" t="s">
        <v>6533</v>
      </c>
      <c r="D396" s="296" t="s">
        <v>6534</v>
      </c>
      <c r="E396" s="344">
        <v>714.5</v>
      </c>
      <c r="F396" s="344">
        <v>432.19</v>
      </c>
      <c r="G396" s="344">
        <v>620.74</v>
      </c>
      <c r="H396" s="344">
        <v>649.33000000000004</v>
      </c>
      <c r="I396" s="344">
        <v>547.38</v>
      </c>
      <c r="J396" s="344">
        <v>376.96</v>
      </c>
      <c r="K396" s="344">
        <v>587.27</v>
      </c>
      <c r="L396" s="344">
        <v>464.67</v>
      </c>
    </row>
    <row r="397" spans="1:12">
      <c r="A397" s="296">
        <v>38364</v>
      </c>
      <c r="B397" s="343" t="s">
        <v>6935</v>
      </c>
      <c r="C397" s="296" t="s">
        <v>6533</v>
      </c>
      <c r="D397" s="296" t="s">
        <v>6534</v>
      </c>
      <c r="E397" s="344">
        <v>1781.97</v>
      </c>
      <c r="F397" s="344">
        <v>829.85</v>
      </c>
      <c r="G397" s="344">
        <v>1090.1400000000001</v>
      </c>
      <c r="H397" s="344">
        <v>1220.1199999999999</v>
      </c>
      <c r="I397" s="344">
        <v>656.18</v>
      </c>
      <c r="J397" s="344">
        <v>849.05</v>
      </c>
      <c r="K397" s="344">
        <v>719.37</v>
      </c>
      <c r="L397" s="344">
        <v>497.9</v>
      </c>
    </row>
    <row r="398" spans="1:12">
      <c r="A398" s="296">
        <v>11692</v>
      </c>
      <c r="B398" s="343" t="s">
        <v>6936</v>
      </c>
      <c r="C398" s="296" t="s">
        <v>6937</v>
      </c>
      <c r="D398" s="296" t="s">
        <v>6534</v>
      </c>
      <c r="E398" s="344">
        <v>1022.41</v>
      </c>
      <c r="F398" s="344">
        <v>617.04999999999995</v>
      </c>
      <c r="G398" s="344">
        <v>661.56</v>
      </c>
      <c r="H398" s="344">
        <v>661.56</v>
      </c>
      <c r="I398" s="344">
        <v>324.76</v>
      </c>
      <c r="J398" s="344">
        <v>384.9</v>
      </c>
      <c r="K398" s="344">
        <v>420.99</v>
      </c>
      <c r="L398" s="344">
        <v>228.54</v>
      </c>
    </row>
    <row r="399" spans="1:12">
      <c r="A399" s="296">
        <v>1746</v>
      </c>
      <c r="B399" s="343" t="s">
        <v>6938</v>
      </c>
      <c r="C399" s="296" t="s">
        <v>6533</v>
      </c>
      <c r="D399" s="296" t="s">
        <v>6539</v>
      </c>
      <c r="E399" s="344">
        <v>292.5</v>
      </c>
      <c r="F399" s="344">
        <v>254.7</v>
      </c>
      <c r="G399" s="344">
        <v>254.28</v>
      </c>
      <c r="H399" s="344">
        <v>304.5</v>
      </c>
      <c r="I399" s="344">
        <v>215.45</v>
      </c>
      <c r="J399" s="344">
        <v>224</v>
      </c>
      <c r="K399" s="344">
        <v>253.9</v>
      </c>
      <c r="L399" s="344">
        <v>299</v>
      </c>
    </row>
    <row r="400" spans="1:12">
      <c r="A400" s="296">
        <v>1748</v>
      </c>
      <c r="B400" s="343" t="s">
        <v>6939</v>
      </c>
      <c r="C400" s="296" t="s">
        <v>6533</v>
      </c>
      <c r="D400" s="296" t="s">
        <v>6534</v>
      </c>
      <c r="E400" s="344">
        <v>388.95</v>
      </c>
      <c r="F400" s="344">
        <v>338.69</v>
      </c>
      <c r="G400" s="344">
        <v>338.13</v>
      </c>
      <c r="H400" s="344">
        <v>404.91</v>
      </c>
      <c r="I400" s="344">
        <v>286.49</v>
      </c>
      <c r="J400" s="344">
        <v>297.86</v>
      </c>
      <c r="K400" s="344">
        <v>337.62</v>
      </c>
      <c r="L400" s="344">
        <v>397.6</v>
      </c>
    </row>
    <row r="401" spans="1:12">
      <c r="A401" s="296">
        <v>1749</v>
      </c>
      <c r="B401" s="343" t="s">
        <v>6940</v>
      </c>
      <c r="C401" s="296" t="s">
        <v>6533</v>
      </c>
      <c r="D401" s="296" t="s">
        <v>6534</v>
      </c>
      <c r="E401" s="344">
        <v>563.52</v>
      </c>
      <c r="F401" s="344">
        <v>490.7</v>
      </c>
      <c r="G401" s="344">
        <v>489.89</v>
      </c>
      <c r="H401" s="344">
        <v>586.64</v>
      </c>
      <c r="I401" s="344">
        <v>415.08</v>
      </c>
      <c r="J401" s="344">
        <v>431.55</v>
      </c>
      <c r="K401" s="344">
        <v>489.16</v>
      </c>
      <c r="L401" s="344">
        <v>576.04999999999995</v>
      </c>
    </row>
    <row r="402" spans="1:12">
      <c r="A402" s="296">
        <v>37412</v>
      </c>
      <c r="B402" s="343" t="s">
        <v>6941</v>
      </c>
      <c r="C402" s="296" t="s">
        <v>6533</v>
      </c>
      <c r="D402" s="296" t="s">
        <v>6534</v>
      </c>
      <c r="E402" s="344">
        <v>285.92</v>
      </c>
      <c r="F402" s="344">
        <v>248.97</v>
      </c>
      <c r="G402" s="344">
        <v>248.56</v>
      </c>
      <c r="H402" s="344">
        <v>297.64999999999998</v>
      </c>
      <c r="I402" s="344">
        <v>210.6</v>
      </c>
      <c r="J402" s="344">
        <v>218.96</v>
      </c>
      <c r="K402" s="344">
        <v>248.19</v>
      </c>
      <c r="L402" s="344">
        <v>292.27</v>
      </c>
    </row>
    <row r="403" spans="1:12">
      <c r="A403" s="296">
        <v>1745</v>
      </c>
      <c r="B403" s="343" t="s">
        <v>6942</v>
      </c>
      <c r="C403" s="296" t="s">
        <v>6533</v>
      </c>
      <c r="D403" s="296" t="s">
        <v>6534</v>
      </c>
      <c r="E403" s="344">
        <v>339.99</v>
      </c>
      <c r="F403" s="344">
        <v>296.05</v>
      </c>
      <c r="G403" s="344">
        <v>295.57</v>
      </c>
      <c r="H403" s="344">
        <v>353.94</v>
      </c>
      <c r="I403" s="344">
        <v>250.43</v>
      </c>
      <c r="J403" s="344">
        <v>260.37</v>
      </c>
      <c r="K403" s="344">
        <v>295.12</v>
      </c>
      <c r="L403" s="344">
        <v>347.55</v>
      </c>
    </row>
    <row r="404" spans="1:12">
      <c r="A404" s="296">
        <v>1750</v>
      </c>
      <c r="B404" s="343" t="s">
        <v>6943</v>
      </c>
      <c r="C404" s="296" t="s">
        <v>6533</v>
      </c>
      <c r="D404" s="296" t="s">
        <v>6534</v>
      </c>
      <c r="E404" s="344">
        <v>794.52</v>
      </c>
      <c r="F404" s="344">
        <v>691.84</v>
      </c>
      <c r="G404" s="344">
        <v>690.7</v>
      </c>
      <c r="H404" s="344">
        <v>827.11</v>
      </c>
      <c r="I404" s="344">
        <v>585.22</v>
      </c>
      <c r="J404" s="344">
        <v>608.45000000000005</v>
      </c>
      <c r="K404" s="344">
        <v>689.67</v>
      </c>
      <c r="L404" s="344">
        <v>812.17</v>
      </c>
    </row>
    <row r="405" spans="1:12">
      <c r="A405" s="296">
        <v>11687</v>
      </c>
      <c r="B405" s="343" t="s">
        <v>6944</v>
      </c>
      <c r="C405" s="296" t="s">
        <v>6578</v>
      </c>
      <c r="D405" s="296" t="s">
        <v>6534</v>
      </c>
      <c r="E405" s="344">
        <v>1265.9100000000001</v>
      </c>
      <c r="F405" s="344">
        <v>1102.31</v>
      </c>
      <c r="G405" s="344">
        <v>1100.49</v>
      </c>
      <c r="H405" s="344">
        <v>1317.84</v>
      </c>
      <c r="I405" s="344">
        <v>932.44</v>
      </c>
      <c r="J405" s="344">
        <v>969.45</v>
      </c>
      <c r="K405" s="344">
        <v>1098.8499999999999</v>
      </c>
      <c r="L405" s="344">
        <v>1294.04</v>
      </c>
    </row>
    <row r="406" spans="1:12">
      <c r="A406" s="296">
        <v>11689</v>
      </c>
      <c r="B406" s="343" t="s">
        <v>6945</v>
      </c>
      <c r="C406" s="296" t="s">
        <v>6578</v>
      </c>
      <c r="D406" s="296" t="s">
        <v>6534</v>
      </c>
      <c r="E406" s="344">
        <v>1586.11</v>
      </c>
      <c r="F406" s="344">
        <v>1381.13</v>
      </c>
      <c r="G406" s="344">
        <v>1378.86</v>
      </c>
      <c r="H406" s="344">
        <v>1651.18</v>
      </c>
      <c r="I406" s="344">
        <v>1168.3</v>
      </c>
      <c r="J406" s="344">
        <v>1214.6600000000001</v>
      </c>
      <c r="K406" s="344">
        <v>1376.79</v>
      </c>
      <c r="L406" s="344">
        <v>1621.35</v>
      </c>
    </row>
    <row r="407" spans="1:12">
      <c r="A407" s="296">
        <v>11693</v>
      </c>
      <c r="B407" s="343" t="s">
        <v>6946</v>
      </c>
      <c r="C407" s="296" t="s">
        <v>6937</v>
      </c>
      <c r="D407" s="296" t="s">
        <v>6534</v>
      </c>
      <c r="E407" s="344">
        <v>280.45999999999998</v>
      </c>
      <c r="F407" s="344">
        <v>169.64</v>
      </c>
      <c r="G407" s="344">
        <v>243.65</v>
      </c>
      <c r="H407" s="344">
        <v>254.88</v>
      </c>
      <c r="I407" s="344">
        <v>214.86</v>
      </c>
      <c r="J407" s="344">
        <v>147.96</v>
      </c>
      <c r="K407" s="344">
        <v>230.52</v>
      </c>
      <c r="L407" s="344">
        <v>182.39</v>
      </c>
    </row>
    <row r="408" spans="1:12">
      <c r="A408" s="296">
        <v>36215</v>
      </c>
      <c r="B408" s="343" t="s">
        <v>6947</v>
      </c>
      <c r="C408" s="296" t="s">
        <v>6533</v>
      </c>
      <c r="D408" s="296" t="s">
        <v>6534</v>
      </c>
      <c r="E408" s="344">
        <v>706.94</v>
      </c>
      <c r="F408" s="344"/>
      <c r="G408" s="344">
        <v>816.89</v>
      </c>
      <c r="H408" s="344">
        <v>1136.05</v>
      </c>
      <c r="I408" s="344">
        <v>719.93</v>
      </c>
      <c r="J408" s="344">
        <v>1288.6099999999999</v>
      </c>
      <c r="K408" s="344">
        <v>791.26</v>
      </c>
      <c r="L408" s="344"/>
    </row>
    <row r="409" spans="1:12">
      <c r="A409" s="296">
        <v>42439</v>
      </c>
      <c r="B409" s="343" t="s">
        <v>6948</v>
      </c>
      <c r="C409" s="296" t="s">
        <v>6533</v>
      </c>
      <c r="D409" s="296" t="s">
        <v>6534</v>
      </c>
      <c r="E409" s="344"/>
      <c r="F409" s="344"/>
      <c r="G409" s="344"/>
      <c r="H409" s="344"/>
      <c r="I409" s="344"/>
      <c r="J409" s="344"/>
      <c r="K409" s="344"/>
      <c r="L409" s="344"/>
    </row>
    <row r="410" spans="1:12">
      <c r="A410" s="296">
        <v>38381</v>
      </c>
      <c r="B410" s="343" t="s">
        <v>6949</v>
      </c>
      <c r="C410" s="296" t="s">
        <v>6533</v>
      </c>
      <c r="D410" s="296" t="s">
        <v>6534</v>
      </c>
      <c r="E410" s="344">
        <v>11.74</v>
      </c>
      <c r="F410" s="344">
        <v>9.39</v>
      </c>
      <c r="G410" s="344">
        <v>10.57</v>
      </c>
      <c r="H410" s="344">
        <v>9.73</v>
      </c>
      <c r="I410" s="344">
        <v>10.61</v>
      </c>
      <c r="J410" s="344">
        <v>8.9499999999999993</v>
      </c>
      <c r="K410" s="344">
        <v>11.71</v>
      </c>
      <c r="L410" s="344">
        <v>11.21</v>
      </c>
    </row>
    <row r="411" spans="1:12">
      <c r="A411" s="296">
        <v>39621</v>
      </c>
      <c r="B411" s="343" t="s">
        <v>6950</v>
      </c>
      <c r="C411" s="296" t="s">
        <v>6951</v>
      </c>
      <c r="D411" s="296" t="s">
        <v>6534</v>
      </c>
      <c r="E411" s="344">
        <v>936.32</v>
      </c>
      <c r="F411" s="344">
        <v>1216.01</v>
      </c>
      <c r="G411" s="344">
        <v>1249.19</v>
      </c>
      <c r="H411" s="344">
        <v>1389.55</v>
      </c>
      <c r="I411" s="344">
        <v>1344.56</v>
      </c>
      <c r="J411" s="344">
        <v>1110.3900000000001</v>
      </c>
      <c r="K411" s="344">
        <v>1205.06</v>
      </c>
      <c r="L411" s="344">
        <v>1009.63</v>
      </c>
    </row>
    <row r="412" spans="1:12">
      <c r="A412" s="296">
        <v>39624</v>
      </c>
      <c r="B412" s="343" t="s">
        <v>6952</v>
      </c>
      <c r="C412" s="296" t="s">
        <v>6951</v>
      </c>
      <c r="D412" s="296" t="s">
        <v>6534</v>
      </c>
      <c r="E412" s="344">
        <v>1032.8699999999999</v>
      </c>
      <c r="F412" s="344">
        <v>1341.39</v>
      </c>
      <c r="G412" s="344">
        <v>1377.99</v>
      </c>
      <c r="H412" s="344">
        <v>1532.82</v>
      </c>
      <c r="I412" s="344">
        <v>1483.19</v>
      </c>
      <c r="J412" s="344">
        <v>1224.8800000000001</v>
      </c>
      <c r="K412" s="344">
        <v>1329.32</v>
      </c>
      <c r="L412" s="344">
        <v>1113.74</v>
      </c>
    </row>
    <row r="413" spans="1:12">
      <c r="A413" s="296">
        <v>39615</v>
      </c>
      <c r="B413" s="343" t="s">
        <v>6953</v>
      </c>
      <c r="C413" s="296" t="s">
        <v>6533</v>
      </c>
      <c r="D413" s="296" t="s">
        <v>6534</v>
      </c>
      <c r="E413" s="344">
        <v>417.37</v>
      </c>
      <c r="F413" s="344">
        <v>542.04</v>
      </c>
      <c r="G413" s="344">
        <v>556.83000000000004</v>
      </c>
      <c r="H413" s="344">
        <v>619.4</v>
      </c>
      <c r="I413" s="344">
        <v>599.35</v>
      </c>
      <c r="J413" s="344">
        <v>494.96</v>
      </c>
      <c r="K413" s="344">
        <v>537.16999999999996</v>
      </c>
      <c r="L413" s="344">
        <v>450.05</v>
      </c>
    </row>
    <row r="414" spans="1:12">
      <c r="A414" s="296">
        <v>39620</v>
      </c>
      <c r="B414" s="343" t="s">
        <v>6954</v>
      </c>
      <c r="C414" s="296" t="s">
        <v>6533</v>
      </c>
      <c r="D414" s="296" t="s">
        <v>6534</v>
      </c>
      <c r="E414" s="344">
        <v>637.44000000000005</v>
      </c>
      <c r="F414" s="344">
        <v>827.85</v>
      </c>
      <c r="G414" s="344">
        <v>850.44</v>
      </c>
      <c r="H414" s="344">
        <v>946</v>
      </c>
      <c r="I414" s="344">
        <v>915.37</v>
      </c>
      <c r="J414" s="344">
        <v>755.94</v>
      </c>
      <c r="K414" s="344">
        <v>820.4</v>
      </c>
      <c r="L414" s="344">
        <v>687.35</v>
      </c>
    </row>
    <row r="415" spans="1:12">
      <c r="A415" s="296">
        <v>39623</v>
      </c>
      <c r="B415" s="343" t="s">
        <v>6955</v>
      </c>
      <c r="C415" s="296" t="s">
        <v>6533</v>
      </c>
      <c r="D415" s="296" t="s">
        <v>6534</v>
      </c>
      <c r="E415" s="344">
        <v>682.76</v>
      </c>
      <c r="F415" s="344">
        <v>886.7</v>
      </c>
      <c r="G415" s="344">
        <v>910.89</v>
      </c>
      <c r="H415" s="344">
        <v>1013.24</v>
      </c>
      <c r="I415" s="344">
        <v>980.44</v>
      </c>
      <c r="J415" s="344">
        <v>809.68</v>
      </c>
      <c r="K415" s="344">
        <v>878.72</v>
      </c>
      <c r="L415" s="344">
        <v>736.21</v>
      </c>
    </row>
    <row r="416" spans="1:12">
      <c r="A416" s="296">
        <v>546</v>
      </c>
      <c r="B416" s="343" t="s">
        <v>6956</v>
      </c>
      <c r="C416" s="296" t="s">
        <v>6582</v>
      </c>
      <c r="D416" s="296" t="s">
        <v>6539</v>
      </c>
      <c r="E416" s="344">
        <v>13.72</v>
      </c>
      <c r="F416" s="344">
        <v>13.23</v>
      </c>
      <c r="G416" s="344">
        <v>10.5</v>
      </c>
      <c r="H416" s="344">
        <v>8.7799999999999994</v>
      </c>
      <c r="I416" s="344">
        <v>8.93</v>
      </c>
      <c r="J416" s="344">
        <v>9.5399999999999991</v>
      </c>
      <c r="K416" s="344">
        <v>10.72</v>
      </c>
      <c r="L416" s="344">
        <v>10.46</v>
      </c>
    </row>
    <row r="417" spans="1:12">
      <c r="A417" s="296">
        <v>566</v>
      </c>
      <c r="B417" s="343" t="s">
        <v>6957</v>
      </c>
      <c r="C417" s="296" t="s">
        <v>6578</v>
      </c>
      <c r="D417" s="296" t="s">
        <v>6534</v>
      </c>
      <c r="E417" s="344">
        <v>6.51</v>
      </c>
      <c r="F417" s="344">
        <v>6.28</v>
      </c>
      <c r="G417" s="344">
        <v>4.9800000000000004</v>
      </c>
      <c r="H417" s="344">
        <v>4.16</v>
      </c>
      <c r="I417" s="344">
        <v>4.2300000000000004</v>
      </c>
      <c r="J417" s="344">
        <v>4.5199999999999996</v>
      </c>
      <c r="K417" s="344">
        <v>5.08</v>
      </c>
      <c r="L417" s="344">
        <v>4.96</v>
      </c>
    </row>
    <row r="418" spans="1:12">
      <c r="A418" s="296">
        <v>565</v>
      </c>
      <c r="B418" s="343" t="s">
        <v>6958</v>
      </c>
      <c r="C418" s="296" t="s">
        <v>6578</v>
      </c>
      <c r="D418" s="296" t="s">
        <v>6534</v>
      </c>
      <c r="E418" s="344">
        <v>23.73</v>
      </c>
      <c r="F418" s="344">
        <v>22.88</v>
      </c>
      <c r="G418" s="344">
        <v>18.16</v>
      </c>
      <c r="H418" s="344">
        <v>15.18</v>
      </c>
      <c r="I418" s="344">
        <v>15.44</v>
      </c>
      <c r="J418" s="344">
        <v>16.5</v>
      </c>
      <c r="K418" s="344">
        <v>18.54</v>
      </c>
      <c r="L418" s="344">
        <v>18.09</v>
      </c>
    </row>
    <row r="419" spans="1:12">
      <c r="A419" s="296">
        <v>555</v>
      </c>
      <c r="B419" s="343" t="s">
        <v>6959</v>
      </c>
      <c r="C419" s="296" t="s">
        <v>6578</v>
      </c>
      <c r="D419" s="296" t="s">
        <v>6534</v>
      </c>
      <c r="E419" s="344">
        <v>16.82</v>
      </c>
      <c r="F419" s="344">
        <v>16.22</v>
      </c>
      <c r="G419" s="344">
        <v>12.87</v>
      </c>
      <c r="H419" s="344">
        <v>10.76</v>
      </c>
      <c r="I419" s="344">
        <v>10.95</v>
      </c>
      <c r="J419" s="344">
        <v>11.7</v>
      </c>
      <c r="K419" s="344">
        <v>13.14</v>
      </c>
      <c r="L419" s="344">
        <v>12.82</v>
      </c>
    </row>
    <row r="420" spans="1:12">
      <c r="A420" s="296">
        <v>557</v>
      </c>
      <c r="B420" s="343" t="s">
        <v>6960</v>
      </c>
      <c r="C420" s="296" t="s">
        <v>6578</v>
      </c>
      <c r="D420" s="296" t="s">
        <v>6534</v>
      </c>
      <c r="E420" s="344">
        <v>52.79</v>
      </c>
      <c r="F420" s="344">
        <v>50.9</v>
      </c>
      <c r="G420" s="344">
        <v>40.4</v>
      </c>
      <c r="H420" s="344">
        <v>33.78</v>
      </c>
      <c r="I420" s="344">
        <v>34.36</v>
      </c>
      <c r="J420" s="344">
        <v>36.71</v>
      </c>
      <c r="K420" s="344">
        <v>41.25</v>
      </c>
      <c r="L420" s="344">
        <v>40.25</v>
      </c>
    </row>
    <row r="421" spans="1:12">
      <c r="A421" s="296">
        <v>552</v>
      </c>
      <c r="B421" s="343" t="s">
        <v>6961</v>
      </c>
      <c r="C421" s="296" t="s">
        <v>6578</v>
      </c>
      <c r="D421" s="296" t="s">
        <v>6534</v>
      </c>
      <c r="E421" s="344">
        <v>26.19</v>
      </c>
      <c r="F421" s="344">
        <v>25.25</v>
      </c>
      <c r="G421" s="344">
        <v>20.04</v>
      </c>
      <c r="H421" s="344">
        <v>16.760000000000002</v>
      </c>
      <c r="I421" s="344">
        <v>17.04</v>
      </c>
      <c r="J421" s="344">
        <v>18.21</v>
      </c>
      <c r="K421" s="344">
        <v>20.46</v>
      </c>
      <c r="L421" s="344">
        <v>19.97</v>
      </c>
    </row>
    <row r="422" spans="1:12">
      <c r="A422" s="296">
        <v>563</v>
      </c>
      <c r="B422" s="343" t="s">
        <v>6962</v>
      </c>
      <c r="C422" s="296" t="s">
        <v>6578</v>
      </c>
      <c r="D422" s="296" t="s">
        <v>6534</v>
      </c>
      <c r="E422" s="344">
        <v>39.36</v>
      </c>
      <c r="F422" s="344">
        <v>37.950000000000003</v>
      </c>
      <c r="G422" s="344">
        <v>30.12</v>
      </c>
      <c r="H422" s="344">
        <v>25.18</v>
      </c>
      <c r="I422" s="344">
        <v>25.61</v>
      </c>
      <c r="J422" s="344">
        <v>27.37</v>
      </c>
      <c r="K422" s="344">
        <v>30.75</v>
      </c>
      <c r="L422" s="344">
        <v>30</v>
      </c>
    </row>
    <row r="423" spans="1:12">
      <c r="A423" s="296">
        <v>549</v>
      </c>
      <c r="B423" s="343" t="s">
        <v>6963</v>
      </c>
      <c r="C423" s="296" t="s">
        <v>6578</v>
      </c>
      <c r="D423" s="296" t="s">
        <v>6534</v>
      </c>
      <c r="E423" s="344">
        <v>70.83</v>
      </c>
      <c r="F423" s="344">
        <v>68.3</v>
      </c>
      <c r="G423" s="344">
        <v>54.21</v>
      </c>
      <c r="H423" s="344">
        <v>45.33</v>
      </c>
      <c r="I423" s="344">
        <v>46.1</v>
      </c>
      <c r="J423" s="344">
        <v>49.25</v>
      </c>
      <c r="K423" s="344">
        <v>55.35</v>
      </c>
      <c r="L423" s="344">
        <v>54</v>
      </c>
    </row>
    <row r="424" spans="1:12">
      <c r="A424" s="296">
        <v>551</v>
      </c>
      <c r="B424" s="343" t="s">
        <v>6964</v>
      </c>
      <c r="C424" s="296" t="s">
        <v>6578</v>
      </c>
      <c r="D424" s="296" t="s">
        <v>6534</v>
      </c>
      <c r="E424" s="344">
        <v>140.26</v>
      </c>
      <c r="F424" s="344">
        <v>135.25</v>
      </c>
      <c r="G424" s="344">
        <v>107.34</v>
      </c>
      <c r="H424" s="344">
        <v>89.76</v>
      </c>
      <c r="I424" s="344">
        <v>91.29</v>
      </c>
      <c r="J424" s="344">
        <v>97.52</v>
      </c>
      <c r="K424" s="344">
        <v>109.59</v>
      </c>
      <c r="L424" s="344">
        <v>106.93</v>
      </c>
    </row>
    <row r="425" spans="1:12">
      <c r="A425" s="296">
        <v>559</v>
      </c>
      <c r="B425" s="343" t="s">
        <v>6965</v>
      </c>
      <c r="C425" s="296" t="s">
        <v>6578</v>
      </c>
      <c r="D425" s="296" t="s">
        <v>6534</v>
      </c>
      <c r="E425" s="344">
        <v>35.06</v>
      </c>
      <c r="F425" s="344">
        <v>33.81</v>
      </c>
      <c r="G425" s="344">
        <v>26.83</v>
      </c>
      <c r="H425" s="344">
        <v>22.44</v>
      </c>
      <c r="I425" s="344">
        <v>22.82</v>
      </c>
      <c r="J425" s="344">
        <v>24.38</v>
      </c>
      <c r="K425" s="344">
        <v>27.39</v>
      </c>
      <c r="L425" s="344">
        <v>26.73</v>
      </c>
    </row>
    <row r="426" spans="1:12">
      <c r="A426" s="296">
        <v>560</v>
      </c>
      <c r="B426" s="343" t="s">
        <v>6966</v>
      </c>
      <c r="C426" s="296" t="s">
        <v>6578</v>
      </c>
      <c r="D426" s="296" t="s">
        <v>6534</v>
      </c>
      <c r="E426" s="344">
        <v>43.86</v>
      </c>
      <c r="F426" s="344">
        <v>42.3</v>
      </c>
      <c r="G426" s="344">
        <v>33.57</v>
      </c>
      <c r="H426" s="344">
        <v>28.07</v>
      </c>
      <c r="I426" s="344">
        <v>28.55</v>
      </c>
      <c r="J426" s="344">
        <v>30.5</v>
      </c>
      <c r="K426" s="344">
        <v>34.270000000000003</v>
      </c>
      <c r="L426" s="344">
        <v>33.44</v>
      </c>
    </row>
    <row r="427" spans="1:12">
      <c r="A427" s="296">
        <v>547</v>
      </c>
      <c r="B427" s="343" t="s">
        <v>6967</v>
      </c>
      <c r="C427" s="296" t="s">
        <v>6578</v>
      </c>
      <c r="D427" s="296" t="s">
        <v>6534</v>
      </c>
      <c r="E427" s="344">
        <v>52.52</v>
      </c>
      <c r="F427" s="344">
        <v>50.65</v>
      </c>
      <c r="G427" s="344">
        <v>40.200000000000003</v>
      </c>
      <c r="H427" s="344">
        <v>33.61</v>
      </c>
      <c r="I427" s="344">
        <v>34.19</v>
      </c>
      <c r="J427" s="344">
        <v>36.520000000000003</v>
      </c>
      <c r="K427" s="344">
        <v>41.04</v>
      </c>
      <c r="L427" s="344">
        <v>40.04</v>
      </c>
    </row>
    <row r="428" spans="1:12">
      <c r="A428" s="296">
        <v>36207</v>
      </c>
      <c r="B428" s="343" t="s">
        <v>6968</v>
      </c>
      <c r="C428" s="296" t="s">
        <v>6533</v>
      </c>
      <c r="D428" s="296" t="s">
        <v>6534</v>
      </c>
      <c r="E428" s="344">
        <v>313.13</v>
      </c>
      <c r="F428" s="344"/>
      <c r="G428" s="344">
        <v>361.83</v>
      </c>
      <c r="H428" s="344">
        <v>503.19</v>
      </c>
      <c r="I428" s="344">
        <v>318.88</v>
      </c>
      <c r="J428" s="344">
        <v>570.77</v>
      </c>
      <c r="K428" s="344">
        <v>350.47</v>
      </c>
      <c r="L428" s="344"/>
    </row>
    <row r="429" spans="1:12">
      <c r="A429" s="296">
        <v>36209</v>
      </c>
      <c r="B429" s="343" t="s">
        <v>6969</v>
      </c>
      <c r="C429" s="296" t="s">
        <v>6533</v>
      </c>
      <c r="D429" s="296" t="s">
        <v>6534</v>
      </c>
      <c r="E429" s="344">
        <v>359.36</v>
      </c>
      <c r="F429" s="344"/>
      <c r="G429" s="344">
        <v>415.25</v>
      </c>
      <c r="H429" s="344">
        <v>577.49</v>
      </c>
      <c r="I429" s="344">
        <v>365.96</v>
      </c>
      <c r="J429" s="344">
        <v>655.04</v>
      </c>
      <c r="K429" s="344">
        <v>402.22</v>
      </c>
      <c r="L429" s="344"/>
    </row>
    <row r="430" spans="1:12">
      <c r="A430" s="296">
        <v>36210</v>
      </c>
      <c r="B430" s="343" t="s">
        <v>6970</v>
      </c>
      <c r="C430" s="296" t="s">
        <v>6533</v>
      </c>
      <c r="D430" s="296" t="s">
        <v>6534</v>
      </c>
      <c r="E430" s="344">
        <v>388.82</v>
      </c>
      <c r="F430" s="344"/>
      <c r="G430" s="344">
        <v>449.29</v>
      </c>
      <c r="H430" s="344">
        <v>624.82000000000005</v>
      </c>
      <c r="I430" s="344">
        <v>395.96</v>
      </c>
      <c r="J430" s="344">
        <v>708.73</v>
      </c>
      <c r="K430" s="344">
        <v>435.19</v>
      </c>
      <c r="L430" s="344"/>
    </row>
    <row r="431" spans="1:12">
      <c r="A431" s="296">
        <v>36204</v>
      </c>
      <c r="B431" s="343" t="s">
        <v>6971</v>
      </c>
      <c r="C431" s="296" t="s">
        <v>6533</v>
      </c>
      <c r="D431" s="296" t="s">
        <v>6534</v>
      </c>
      <c r="E431" s="344">
        <v>137.86000000000001</v>
      </c>
      <c r="F431" s="344"/>
      <c r="G431" s="344">
        <v>159.30000000000001</v>
      </c>
      <c r="H431" s="344">
        <v>221.54</v>
      </c>
      <c r="I431" s="344">
        <v>140.38999999999999</v>
      </c>
      <c r="J431" s="344">
        <v>251.29</v>
      </c>
      <c r="K431" s="344">
        <v>154.30000000000001</v>
      </c>
      <c r="L431" s="344"/>
    </row>
    <row r="432" spans="1:12">
      <c r="A432" s="296">
        <v>36205</v>
      </c>
      <c r="B432" s="343" t="s">
        <v>6972</v>
      </c>
      <c r="C432" s="296" t="s">
        <v>6533</v>
      </c>
      <c r="D432" s="296" t="s">
        <v>6534</v>
      </c>
      <c r="E432" s="344">
        <v>153.1</v>
      </c>
      <c r="F432" s="344"/>
      <c r="G432" s="344">
        <v>176.92</v>
      </c>
      <c r="H432" s="344">
        <v>246.04</v>
      </c>
      <c r="I432" s="344">
        <v>155.91999999999999</v>
      </c>
      <c r="J432" s="344">
        <v>279.08</v>
      </c>
      <c r="K432" s="344">
        <v>171.36</v>
      </c>
      <c r="L432" s="344"/>
    </row>
    <row r="433" spans="1:12">
      <c r="A433" s="296">
        <v>36081</v>
      </c>
      <c r="B433" s="343" t="s">
        <v>6973</v>
      </c>
      <c r="C433" s="296" t="s">
        <v>6533</v>
      </c>
      <c r="D433" s="296" t="s">
        <v>6539</v>
      </c>
      <c r="E433" s="344">
        <v>163.25</v>
      </c>
      <c r="F433" s="344"/>
      <c r="G433" s="344">
        <v>188.64</v>
      </c>
      <c r="H433" s="344">
        <v>262.33999999999997</v>
      </c>
      <c r="I433" s="344">
        <v>166.25</v>
      </c>
      <c r="J433" s="344">
        <v>297.57</v>
      </c>
      <c r="K433" s="344">
        <v>182.72</v>
      </c>
      <c r="L433" s="344"/>
    </row>
    <row r="434" spans="1:12">
      <c r="A434" s="296">
        <v>36206</v>
      </c>
      <c r="B434" s="343" t="s">
        <v>6974</v>
      </c>
      <c r="C434" s="296" t="s">
        <v>6533</v>
      </c>
      <c r="D434" s="296" t="s">
        <v>6534</v>
      </c>
      <c r="E434" s="344">
        <v>171.03</v>
      </c>
      <c r="F434" s="344"/>
      <c r="G434" s="344">
        <v>197.63</v>
      </c>
      <c r="H434" s="344">
        <v>274.83999999999997</v>
      </c>
      <c r="I434" s="344">
        <v>174.17</v>
      </c>
      <c r="J434" s="344">
        <v>311.75</v>
      </c>
      <c r="K434" s="344">
        <v>191.43</v>
      </c>
      <c r="L434" s="344"/>
    </row>
    <row r="435" spans="1:12">
      <c r="A435" s="296">
        <v>36218</v>
      </c>
      <c r="B435" s="343" t="s">
        <v>6975</v>
      </c>
      <c r="C435" s="296" t="s">
        <v>6533</v>
      </c>
      <c r="D435" s="296" t="s">
        <v>6534</v>
      </c>
      <c r="E435" s="344"/>
      <c r="F435" s="344"/>
      <c r="G435" s="344"/>
      <c r="H435" s="344"/>
      <c r="I435" s="344">
        <v>103.12</v>
      </c>
      <c r="J435" s="344"/>
      <c r="K435" s="344"/>
      <c r="L435" s="344">
        <v>107.16</v>
      </c>
    </row>
    <row r="436" spans="1:12">
      <c r="A436" s="296">
        <v>36220</v>
      </c>
      <c r="B436" s="343" t="s">
        <v>6976</v>
      </c>
      <c r="C436" s="296" t="s">
        <v>6533</v>
      </c>
      <c r="D436" s="296" t="s">
        <v>6534</v>
      </c>
      <c r="E436" s="344"/>
      <c r="F436" s="344"/>
      <c r="G436" s="344"/>
      <c r="H436" s="344"/>
      <c r="I436" s="344">
        <v>118.24</v>
      </c>
      <c r="J436" s="344"/>
      <c r="K436" s="344"/>
      <c r="L436" s="344">
        <v>122.87</v>
      </c>
    </row>
    <row r="437" spans="1:12">
      <c r="A437" s="296">
        <v>36080</v>
      </c>
      <c r="B437" s="343" t="s">
        <v>6977</v>
      </c>
      <c r="C437" s="296" t="s">
        <v>6533</v>
      </c>
      <c r="D437" s="296" t="s">
        <v>6539</v>
      </c>
      <c r="E437" s="344"/>
      <c r="F437" s="344"/>
      <c r="G437" s="344"/>
      <c r="H437" s="344"/>
      <c r="I437" s="344">
        <v>127.9</v>
      </c>
      <c r="J437" s="344"/>
      <c r="K437" s="344"/>
      <c r="L437" s="344">
        <v>132.91</v>
      </c>
    </row>
    <row r="438" spans="1:12">
      <c r="A438" s="296">
        <v>36223</v>
      </c>
      <c r="B438" s="343" t="s">
        <v>6978</v>
      </c>
      <c r="C438" s="296" t="s">
        <v>6533</v>
      </c>
      <c r="D438" s="296" t="s">
        <v>6534</v>
      </c>
      <c r="E438" s="344"/>
      <c r="F438" s="344"/>
      <c r="G438" s="344"/>
      <c r="H438" s="344"/>
      <c r="I438" s="344">
        <v>133.93</v>
      </c>
      <c r="J438" s="344"/>
      <c r="K438" s="344"/>
      <c r="L438" s="344">
        <v>139.16999999999999</v>
      </c>
    </row>
    <row r="439" spans="1:12">
      <c r="A439" s="296">
        <v>38127</v>
      </c>
      <c r="B439" s="343" t="s">
        <v>6979</v>
      </c>
      <c r="C439" s="296" t="s">
        <v>6533</v>
      </c>
      <c r="D439" s="296" t="s">
        <v>6534</v>
      </c>
      <c r="E439" s="344">
        <v>352.6</v>
      </c>
      <c r="F439" s="344">
        <v>433.01</v>
      </c>
      <c r="G439" s="344">
        <v>708.99</v>
      </c>
      <c r="H439" s="344">
        <v>865.41</v>
      </c>
      <c r="I439" s="344">
        <v>472.23</v>
      </c>
      <c r="J439" s="344">
        <v>414.99</v>
      </c>
      <c r="K439" s="344">
        <v>433.01</v>
      </c>
      <c r="L439" s="344">
        <v>347.77</v>
      </c>
    </row>
    <row r="440" spans="1:12">
      <c r="A440" s="296">
        <v>38060</v>
      </c>
      <c r="B440" s="343" t="s">
        <v>6980</v>
      </c>
      <c r="C440" s="296" t="s">
        <v>6533</v>
      </c>
      <c r="D440" s="296" t="s">
        <v>6534</v>
      </c>
      <c r="E440" s="344">
        <v>53.28</v>
      </c>
      <c r="F440" s="344"/>
      <c r="G440" s="344">
        <v>69.5</v>
      </c>
      <c r="H440" s="344"/>
      <c r="I440" s="344">
        <v>52.23</v>
      </c>
      <c r="J440" s="344"/>
      <c r="K440" s="344">
        <v>42.65</v>
      </c>
      <c r="L440" s="344">
        <v>50.44</v>
      </c>
    </row>
    <row r="441" spans="1:12">
      <c r="A441" s="296">
        <v>10956</v>
      </c>
      <c r="B441" s="343" t="s">
        <v>6981</v>
      </c>
      <c r="C441" s="296" t="s">
        <v>6533</v>
      </c>
      <c r="D441" s="296" t="s">
        <v>6534</v>
      </c>
      <c r="E441" s="344">
        <v>58.43</v>
      </c>
      <c r="F441" s="344"/>
      <c r="G441" s="344">
        <v>76.22</v>
      </c>
      <c r="H441" s="344"/>
      <c r="I441" s="344">
        <v>57.28</v>
      </c>
      <c r="J441" s="344"/>
      <c r="K441" s="344">
        <v>46.77</v>
      </c>
      <c r="L441" s="344">
        <v>55.31</v>
      </c>
    </row>
    <row r="442" spans="1:12">
      <c r="A442" s="296">
        <v>39380</v>
      </c>
      <c r="B442" s="343" t="s">
        <v>6982</v>
      </c>
      <c r="C442" s="296" t="s">
        <v>6533</v>
      </c>
      <c r="D442" s="296" t="s">
        <v>6534</v>
      </c>
      <c r="E442" s="344"/>
      <c r="F442" s="344"/>
      <c r="G442" s="344">
        <v>18.760000000000002</v>
      </c>
      <c r="H442" s="344"/>
      <c r="I442" s="344"/>
      <c r="J442" s="344"/>
      <c r="K442" s="344"/>
      <c r="L442" s="344"/>
    </row>
    <row r="443" spans="1:12">
      <c r="A443" s="296">
        <v>44172</v>
      </c>
      <c r="B443" s="343" t="s">
        <v>6983</v>
      </c>
      <c r="C443" s="296" t="s">
        <v>6533</v>
      </c>
      <c r="D443" s="296" t="s">
        <v>6534</v>
      </c>
      <c r="E443" s="344">
        <v>11.02</v>
      </c>
      <c r="F443" s="344"/>
      <c r="G443" s="344">
        <v>10.47</v>
      </c>
      <c r="H443" s="344"/>
      <c r="I443" s="344">
        <v>7.71</v>
      </c>
      <c r="J443" s="344"/>
      <c r="K443" s="344"/>
      <c r="L443" s="344"/>
    </row>
    <row r="444" spans="1:12">
      <c r="A444" s="296">
        <v>37597</v>
      </c>
      <c r="B444" s="343" t="s">
        <v>6984</v>
      </c>
      <c r="C444" s="296" t="s">
        <v>6533</v>
      </c>
      <c r="D444" s="296" t="s">
        <v>6534</v>
      </c>
      <c r="E444" s="344"/>
      <c r="F444" s="344"/>
      <c r="G444" s="344"/>
      <c r="H444" s="344"/>
      <c r="I444" s="344"/>
      <c r="J444" s="344"/>
      <c r="K444" s="344"/>
      <c r="L444" s="344"/>
    </row>
    <row r="445" spans="1:12">
      <c r="A445" s="296">
        <v>183</v>
      </c>
      <c r="B445" s="343" t="s">
        <v>6985</v>
      </c>
      <c r="C445" s="296" t="s">
        <v>6986</v>
      </c>
      <c r="D445" s="296" t="s">
        <v>6539</v>
      </c>
      <c r="E445" s="344">
        <v>176</v>
      </c>
      <c r="F445" s="344">
        <v>200</v>
      </c>
      <c r="G445" s="344">
        <v>95.97</v>
      </c>
      <c r="H445" s="344">
        <v>150</v>
      </c>
      <c r="I445" s="344">
        <v>214.95</v>
      </c>
      <c r="J445" s="344">
        <v>210.5</v>
      </c>
      <c r="K445" s="344">
        <v>279.5</v>
      </c>
      <c r="L445" s="344">
        <v>185</v>
      </c>
    </row>
    <row r="446" spans="1:12">
      <c r="A446" s="296">
        <v>184</v>
      </c>
      <c r="B446" s="343" t="s">
        <v>6987</v>
      </c>
      <c r="C446" s="296" t="s">
        <v>6986</v>
      </c>
      <c r="D446" s="296" t="s">
        <v>6534</v>
      </c>
      <c r="E446" s="344">
        <v>109</v>
      </c>
      <c r="F446" s="344">
        <v>123.87</v>
      </c>
      <c r="G446" s="344">
        <v>59.43</v>
      </c>
      <c r="H446" s="344">
        <v>92.9</v>
      </c>
      <c r="I446" s="344">
        <v>133.13</v>
      </c>
      <c r="J446" s="344">
        <v>130.37</v>
      </c>
      <c r="K446" s="344">
        <v>173.1</v>
      </c>
      <c r="L446" s="344">
        <v>114.58</v>
      </c>
    </row>
    <row r="447" spans="1:12">
      <c r="A447" s="296">
        <v>181</v>
      </c>
      <c r="B447" s="343" t="s">
        <v>6988</v>
      </c>
      <c r="C447" s="296" t="s">
        <v>6986</v>
      </c>
      <c r="D447" s="296" t="s">
        <v>6534</v>
      </c>
      <c r="E447" s="344">
        <v>235.04</v>
      </c>
      <c r="F447" s="344">
        <v>267.08999999999997</v>
      </c>
      <c r="G447" s="344">
        <v>128.16</v>
      </c>
      <c r="H447" s="344">
        <v>200.32</v>
      </c>
      <c r="I447" s="344">
        <v>287.06</v>
      </c>
      <c r="J447" s="344">
        <v>281.11</v>
      </c>
      <c r="K447" s="344">
        <v>373.26</v>
      </c>
      <c r="L447" s="344">
        <v>247.06</v>
      </c>
    </row>
    <row r="448" spans="1:12">
      <c r="A448" s="296">
        <v>20001</v>
      </c>
      <c r="B448" s="343" t="s">
        <v>6989</v>
      </c>
      <c r="C448" s="296" t="s">
        <v>6986</v>
      </c>
      <c r="D448" s="296" t="s">
        <v>6534</v>
      </c>
      <c r="E448" s="344">
        <v>136.25</v>
      </c>
      <c r="F448" s="344">
        <v>154.83000000000001</v>
      </c>
      <c r="G448" s="344">
        <v>74.290000000000006</v>
      </c>
      <c r="H448" s="344">
        <v>116.12</v>
      </c>
      <c r="I448" s="344">
        <v>166.41</v>
      </c>
      <c r="J448" s="344">
        <v>162.96</v>
      </c>
      <c r="K448" s="344">
        <v>216.38</v>
      </c>
      <c r="L448" s="344">
        <v>143.22</v>
      </c>
    </row>
    <row r="449" spans="1:12">
      <c r="A449" s="296">
        <v>39837</v>
      </c>
      <c r="B449" s="343" t="s">
        <v>6990</v>
      </c>
      <c r="C449" s="296" t="s">
        <v>6986</v>
      </c>
      <c r="D449" s="296" t="s">
        <v>6534</v>
      </c>
      <c r="E449" s="344"/>
      <c r="F449" s="344">
        <v>363.76</v>
      </c>
      <c r="G449" s="344"/>
      <c r="H449" s="344"/>
      <c r="I449" s="344">
        <v>407.62</v>
      </c>
      <c r="J449" s="344">
        <v>352.33</v>
      </c>
      <c r="K449" s="344">
        <v>363.76</v>
      </c>
      <c r="L449" s="344"/>
    </row>
    <row r="450" spans="1:12">
      <c r="A450" s="296">
        <v>43366</v>
      </c>
      <c r="B450" s="343" t="s">
        <v>6991</v>
      </c>
      <c r="C450" s="296" t="s">
        <v>6582</v>
      </c>
      <c r="D450" s="296" t="s">
        <v>6534</v>
      </c>
      <c r="E450" s="344"/>
      <c r="F450" s="344"/>
      <c r="G450" s="344"/>
      <c r="H450" s="344"/>
      <c r="I450" s="344"/>
      <c r="J450" s="344"/>
      <c r="K450" s="344"/>
      <c r="L450" s="344"/>
    </row>
    <row r="451" spans="1:12">
      <c r="A451" s="296">
        <v>10535</v>
      </c>
      <c r="B451" s="343" t="s">
        <v>6992</v>
      </c>
      <c r="C451" s="296" t="s">
        <v>6533</v>
      </c>
      <c r="D451" s="296" t="s">
        <v>6539</v>
      </c>
      <c r="E451" s="344"/>
      <c r="F451" s="344">
        <v>4929.95</v>
      </c>
      <c r="G451" s="344"/>
      <c r="H451" s="344">
        <v>5550</v>
      </c>
      <c r="I451" s="344">
        <v>5530</v>
      </c>
      <c r="J451" s="344"/>
      <c r="K451" s="344">
        <v>5000</v>
      </c>
      <c r="L451" s="344">
        <v>4580</v>
      </c>
    </row>
    <row r="452" spans="1:12">
      <c r="A452" s="296">
        <v>10537</v>
      </c>
      <c r="B452" s="343" t="s">
        <v>6993</v>
      </c>
      <c r="C452" s="296" t="s">
        <v>6533</v>
      </c>
      <c r="D452" s="296" t="s">
        <v>6534</v>
      </c>
      <c r="E452" s="344"/>
      <c r="F452" s="344">
        <v>6723.11</v>
      </c>
      <c r="G452" s="344"/>
      <c r="H452" s="344">
        <v>7568.69</v>
      </c>
      <c r="I452" s="344">
        <v>7541.42</v>
      </c>
      <c r="J452" s="344"/>
      <c r="K452" s="344">
        <v>6818.64</v>
      </c>
      <c r="L452" s="344">
        <v>6245.87</v>
      </c>
    </row>
    <row r="453" spans="1:12">
      <c r="A453" s="296">
        <v>13891</v>
      </c>
      <c r="B453" s="343" t="s">
        <v>6994</v>
      </c>
      <c r="C453" s="296" t="s">
        <v>6533</v>
      </c>
      <c r="D453" s="296" t="s">
        <v>6534</v>
      </c>
      <c r="E453" s="344"/>
      <c r="F453" s="344">
        <v>6166.61</v>
      </c>
      <c r="G453" s="344"/>
      <c r="H453" s="344">
        <v>6942.2</v>
      </c>
      <c r="I453" s="344">
        <v>6917.18</v>
      </c>
      <c r="J453" s="344"/>
      <c r="K453" s="344">
        <v>6254.23</v>
      </c>
      <c r="L453" s="344">
        <v>5728.88</v>
      </c>
    </row>
    <row r="454" spans="1:12">
      <c r="A454" s="296">
        <v>44492</v>
      </c>
      <c r="B454" s="343" t="s">
        <v>6995</v>
      </c>
      <c r="C454" s="296" t="s">
        <v>6533</v>
      </c>
      <c r="D454" s="296" t="s">
        <v>6534</v>
      </c>
      <c r="E454" s="344"/>
      <c r="F454" s="344">
        <v>26822.27</v>
      </c>
      <c r="G454" s="344"/>
      <c r="H454" s="344">
        <v>30195.759999999998</v>
      </c>
      <c r="I454" s="344">
        <v>30086.94</v>
      </c>
      <c r="J454" s="344"/>
      <c r="K454" s="344">
        <v>27203.38</v>
      </c>
      <c r="L454" s="344">
        <v>24918.3</v>
      </c>
    </row>
    <row r="455" spans="1:12">
      <c r="A455" s="296">
        <v>36396</v>
      </c>
      <c r="B455" s="343" t="s">
        <v>6996</v>
      </c>
      <c r="C455" s="296" t="s">
        <v>6533</v>
      </c>
      <c r="D455" s="296" t="s">
        <v>6534</v>
      </c>
      <c r="E455" s="344"/>
      <c r="F455" s="344">
        <v>5640.19</v>
      </c>
      <c r="G455" s="344"/>
      <c r="H455" s="344">
        <v>6349.57</v>
      </c>
      <c r="I455" s="344">
        <v>6326.69</v>
      </c>
      <c r="J455" s="344"/>
      <c r="K455" s="344">
        <v>5720.33</v>
      </c>
      <c r="L455" s="344">
        <v>5239.83</v>
      </c>
    </row>
    <row r="456" spans="1:12">
      <c r="A456" s="296">
        <v>36397</v>
      </c>
      <c r="B456" s="343" t="s">
        <v>6997</v>
      </c>
      <c r="C456" s="296" t="s">
        <v>6533</v>
      </c>
      <c r="D456" s="296" t="s">
        <v>6534</v>
      </c>
      <c r="E456" s="344"/>
      <c r="F456" s="344">
        <v>20054.03</v>
      </c>
      <c r="G456" s="344"/>
      <c r="H456" s="344">
        <v>22576.27</v>
      </c>
      <c r="I456" s="344">
        <v>22494.91</v>
      </c>
      <c r="J456" s="344"/>
      <c r="K456" s="344">
        <v>20338.98</v>
      </c>
      <c r="L456" s="344">
        <v>18630.5</v>
      </c>
    </row>
    <row r="457" spans="1:12">
      <c r="A457" s="296">
        <v>36398</v>
      </c>
      <c r="B457" s="343" t="s">
        <v>6998</v>
      </c>
      <c r="C457" s="296" t="s">
        <v>6533</v>
      </c>
      <c r="D457" s="296" t="s">
        <v>6534</v>
      </c>
      <c r="E457" s="344"/>
      <c r="F457" s="344">
        <v>24374</v>
      </c>
      <c r="G457" s="344"/>
      <c r="H457" s="344">
        <v>27439.57</v>
      </c>
      <c r="I457" s="344">
        <v>27340.69</v>
      </c>
      <c r="J457" s="344"/>
      <c r="K457" s="344">
        <v>24720.33</v>
      </c>
      <c r="L457" s="344">
        <v>22643.83</v>
      </c>
    </row>
    <row r="458" spans="1:12">
      <c r="A458" s="296">
        <v>647</v>
      </c>
      <c r="B458" s="343" t="s">
        <v>6999</v>
      </c>
      <c r="C458" s="296" t="s">
        <v>6682</v>
      </c>
      <c r="D458" s="296" t="s">
        <v>6534</v>
      </c>
      <c r="E458" s="344">
        <v>18.420000000000002</v>
      </c>
      <c r="F458" s="344">
        <v>14.81</v>
      </c>
      <c r="G458" s="344">
        <v>22.52</v>
      </c>
      <c r="H458" s="344">
        <v>15.86</v>
      </c>
      <c r="I458" s="344">
        <v>28.32</v>
      </c>
      <c r="J458" s="344">
        <v>20.11</v>
      </c>
      <c r="K458" s="344">
        <v>15.5</v>
      </c>
      <c r="L458" s="344">
        <v>23.05</v>
      </c>
    </row>
    <row r="459" spans="1:12">
      <c r="A459" s="296">
        <v>40920</v>
      </c>
      <c r="B459" s="343" t="s">
        <v>7000</v>
      </c>
      <c r="C459" s="296" t="s">
        <v>6684</v>
      </c>
      <c r="D459" s="296" t="s">
        <v>6534</v>
      </c>
      <c r="E459" s="344">
        <v>3219.28</v>
      </c>
      <c r="F459" s="344">
        <v>2586.91</v>
      </c>
      <c r="G459" s="344">
        <v>3954.4</v>
      </c>
      <c r="H459" s="344">
        <v>2756.84</v>
      </c>
      <c r="I459" s="344">
        <v>4954.01</v>
      </c>
      <c r="J459" s="344">
        <v>3537.72</v>
      </c>
      <c r="K459" s="344">
        <v>2765.62</v>
      </c>
      <c r="L459" s="344">
        <v>4046.3</v>
      </c>
    </row>
    <row r="460" spans="1:12">
      <c r="A460" s="296">
        <v>715</v>
      </c>
      <c r="B460" s="343" t="s">
        <v>7001</v>
      </c>
      <c r="C460" s="296" t="s">
        <v>6533</v>
      </c>
      <c r="D460" s="296" t="s">
        <v>6539</v>
      </c>
      <c r="E460" s="344">
        <v>25.45</v>
      </c>
      <c r="F460" s="344">
        <v>24</v>
      </c>
      <c r="G460" s="344">
        <v>25.15</v>
      </c>
      <c r="H460" s="344"/>
      <c r="I460" s="344">
        <v>28.66</v>
      </c>
      <c r="J460" s="344"/>
      <c r="K460" s="344"/>
      <c r="L460" s="344">
        <v>23.5</v>
      </c>
    </row>
    <row r="461" spans="1:12">
      <c r="A461" s="296">
        <v>716</v>
      </c>
      <c r="B461" s="343" t="s">
        <v>7002</v>
      </c>
      <c r="C461" s="296" t="s">
        <v>6533</v>
      </c>
      <c r="D461" s="296" t="s">
        <v>6534</v>
      </c>
      <c r="E461" s="344">
        <v>28.78</v>
      </c>
      <c r="F461" s="344">
        <v>27.14</v>
      </c>
      <c r="G461" s="344">
        <v>28.44</v>
      </c>
      <c r="H461" s="344"/>
      <c r="I461" s="344">
        <v>32.409999999999997</v>
      </c>
      <c r="J461" s="344"/>
      <c r="K461" s="344"/>
      <c r="L461" s="344">
        <v>26.57</v>
      </c>
    </row>
    <row r="462" spans="1:12">
      <c r="A462" s="296">
        <v>7270</v>
      </c>
      <c r="B462" s="343" t="s">
        <v>7003</v>
      </c>
      <c r="C462" s="296" t="s">
        <v>6533</v>
      </c>
      <c r="D462" s="296" t="s">
        <v>6534</v>
      </c>
      <c r="E462" s="344">
        <v>0.7</v>
      </c>
      <c r="F462" s="344">
        <v>0.84</v>
      </c>
      <c r="G462" s="344">
        <v>0.84</v>
      </c>
      <c r="H462" s="344">
        <v>0.89</v>
      </c>
      <c r="I462" s="344">
        <v>0.75</v>
      </c>
      <c r="J462" s="344">
        <v>0.79</v>
      </c>
      <c r="K462" s="344">
        <v>0.83</v>
      </c>
      <c r="L462" s="344">
        <v>0.56000000000000005</v>
      </c>
    </row>
    <row r="463" spans="1:12">
      <c r="A463" s="296">
        <v>44460</v>
      </c>
      <c r="B463" s="343" t="s">
        <v>7004</v>
      </c>
      <c r="C463" s="296" t="s">
        <v>6533</v>
      </c>
      <c r="D463" s="296" t="s">
        <v>6534</v>
      </c>
      <c r="E463" s="344">
        <v>1.17</v>
      </c>
      <c r="F463" s="344">
        <v>1.41</v>
      </c>
      <c r="G463" s="344">
        <v>1.41</v>
      </c>
      <c r="H463" s="344">
        <v>1.49</v>
      </c>
      <c r="I463" s="344">
        <v>1.25</v>
      </c>
      <c r="J463" s="344">
        <v>1.33</v>
      </c>
      <c r="K463" s="344">
        <v>1.39</v>
      </c>
      <c r="L463" s="344">
        <v>0.94</v>
      </c>
    </row>
    <row r="464" spans="1:12">
      <c r="A464" s="296">
        <v>44461</v>
      </c>
      <c r="B464" s="343" t="s">
        <v>7005</v>
      </c>
      <c r="C464" s="296" t="s">
        <v>6533</v>
      </c>
      <c r="D464" s="296" t="s">
        <v>6534</v>
      </c>
      <c r="E464" s="344">
        <v>1.6</v>
      </c>
      <c r="F464" s="344">
        <v>1.93</v>
      </c>
      <c r="G464" s="344">
        <v>1.93</v>
      </c>
      <c r="H464" s="344">
        <v>2.0299999999999998</v>
      </c>
      <c r="I464" s="344">
        <v>1.71</v>
      </c>
      <c r="J464" s="344">
        <v>1.82</v>
      </c>
      <c r="K464" s="344">
        <v>1.9</v>
      </c>
      <c r="L464" s="344">
        <v>1.28</v>
      </c>
    </row>
    <row r="465" spans="1:12">
      <c r="A465" s="296">
        <v>7267</v>
      </c>
      <c r="B465" s="343" t="s">
        <v>7006</v>
      </c>
      <c r="C465" s="296" t="s">
        <v>6533</v>
      </c>
      <c r="D465" s="296" t="s">
        <v>6534</v>
      </c>
      <c r="E465" s="344">
        <v>0.59</v>
      </c>
      <c r="F465" s="344">
        <v>0.71</v>
      </c>
      <c r="G465" s="344">
        <v>0.71</v>
      </c>
      <c r="H465" s="344">
        <v>0.75</v>
      </c>
      <c r="I465" s="344">
        <v>0.63</v>
      </c>
      <c r="J465" s="344">
        <v>0.67</v>
      </c>
      <c r="K465" s="344">
        <v>0.7</v>
      </c>
      <c r="L465" s="344">
        <v>0.47</v>
      </c>
    </row>
    <row r="466" spans="1:12">
      <c r="A466" s="296">
        <v>44458</v>
      </c>
      <c r="B466" s="343" t="s">
        <v>7007</v>
      </c>
      <c r="C466" s="296" t="s">
        <v>6533</v>
      </c>
      <c r="D466" s="296" t="s">
        <v>6534</v>
      </c>
      <c r="E466" s="344">
        <v>0.72</v>
      </c>
      <c r="F466" s="344">
        <v>0.86</v>
      </c>
      <c r="G466" s="344">
        <v>0.86</v>
      </c>
      <c r="H466" s="344">
        <v>0.91</v>
      </c>
      <c r="I466" s="344">
        <v>0.76</v>
      </c>
      <c r="J466" s="344">
        <v>0.81</v>
      </c>
      <c r="K466" s="344">
        <v>0.85</v>
      </c>
      <c r="L466" s="344">
        <v>0.56999999999999995</v>
      </c>
    </row>
    <row r="467" spans="1:12">
      <c r="A467" s="296">
        <v>44457</v>
      </c>
      <c r="B467" s="343" t="s">
        <v>7008</v>
      </c>
      <c r="C467" s="296" t="s">
        <v>6533</v>
      </c>
      <c r="D467" s="296" t="s">
        <v>6534</v>
      </c>
      <c r="E467" s="344">
        <v>1.39</v>
      </c>
      <c r="F467" s="344">
        <v>1.66</v>
      </c>
      <c r="G467" s="344">
        <v>1.66</v>
      </c>
      <c r="H467" s="344">
        <v>1.76</v>
      </c>
      <c r="I467" s="344">
        <v>1.48</v>
      </c>
      <c r="J467" s="344">
        <v>1.57</v>
      </c>
      <c r="K467" s="344">
        <v>1.65</v>
      </c>
      <c r="L467" s="344">
        <v>1.1100000000000001</v>
      </c>
    </row>
    <row r="468" spans="1:12">
      <c r="A468" s="296">
        <v>7271</v>
      </c>
      <c r="B468" s="343" t="s">
        <v>7009</v>
      </c>
      <c r="C468" s="296" t="s">
        <v>6533</v>
      </c>
      <c r="D468" s="296" t="s">
        <v>6539</v>
      </c>
      <c r="E468" s="344">
        <v>0.75</v>
      </c>
      <c r="F468" s="344">
        <v>0.9</v>
      </c>
      <c r="G468" s="344">
        <v>0.9</v>
      </c>
      <c r="H468" s="344">
        <v>0.95</v>
      </c>
      <c r="I468" s="344">
        <v>0.8</v>
      </c>
      <c r="J468" s="344">
        <v>0.85</v>
      </c>
      <c r="K468" s="344">
        <v>0.89</v>
      </c>
      <c r="L468" s="344">
        <v>0.6</v>
      </c>
    </row>
    <row r="469" spans="1:12">
      <c r="A469" s="296">
        <v>7268</v>
      </c>
      <c r="B469" s="343" t="s">
        <v>7010</v>
      </c>
      <c r="C469" s="296" t="s">
        <v>6533</v>
      </c>
      <c r="D469" s="296" t="s">
        <v>6534</v>
      </c>
      <c r="E469" s="344">
        <v>1.17</v>
      </c>
      <c r="F469" s="344">
        <v>1.4</v>
      </c>
      <c r="G469" s="344">
        <v>1.4</v>
      </c>
      <c r="H469" s="344">
        <v>1.48</v>
      </c>
      <c r="I469" s="344">
        <v>1.24</v>
      </c>
      <c r="J469" s="344">
        <v>1.32</v>
      </c>
      <c r="K469" s="344">
        <v>1.39</v>
      </c>
      <c r="L469" s="344">
        <v>0.93</v>
      </c>
    </row>
    <row r="470" spans="1:12">
      <c r="A470" s="296">
        <v>44459</v>
      </c>
      <c r="B470" s="343" t="s">
        <v>7011</v>
      </c>
      <c r="C470" s="296" t="s">
        <v>6533</v>
      </c>
      <c r="D470" s="296" t="s">
        <v>6534</v>
      </c>
      <c r="E470" s="344">
        <v>0.75</v>
      </c>
      <c r="F470" s="344">
        <v>0.91</v>
      </c>
      <c r="G470" s="344">
        <v>0.91</v>
      </c>
      <c r="H470" s="344">
        <v>0.96</v>
      </c>
      <c r="I470" s="344">
        <v>0.8</v>
      </c>
      <c r="J470" s="344">
        <v>0.85</v>
      </c>
      <c r="K470" s="344">
        <v>0.9</v>
      </c>
      <c r="L470" s="344">
        <v>0.6</v>
      </c>
    </row>
    <row r="471" spans="1:12">
      <c r="A471" s="296">
        <v>44462</v>
      </c>
      <c r="B471" s="343" t="s">
        <v>7012</v>
      </c>
      <c r="C471" s="296" t="s">
        <v>6533</v>
      </c>
      <c r="D471" s="296" t="s">
        <v>6534</v>
      </c>
      <c r="E471" s="344">
        <v>1.33</v>
      </c>
      <c r="F471" s="344">
        <v>1.6</v>
      </c>
      <c r="G471" s="344">
        <v>1.6</v>
      </c>
      <c r="H471" s="344">
        <v>1.69</v>
      </c>
      <c r="I471" s="344">
        <v>1.42</v>
      </c>
      <c r="J471" s="344">
        <v>1.51</v>
      </c>
      <c r="K471" s="344">
        <v>1.59</v>
      </c>
      <c r="L471" s="344">
        <v>1.07</v>
      </c>
    </row>
    <row r="472" spans="1:12">
      <c r="A472" s="296">
        <v>44463</v>
      </c>
      <c r="B472" s="343" t="s">
        <v>7013</v>
      </c>
      <c r="C472" s="296" t="s">
        <v>6533</v>
      </c>
      <c r="D472" s="296" t="s">
        <v>6534</v>
      </c>
      <c r="E472" s="344">
        <v>1.72</v>
      </c>
      <c r="F472" s="344">
        <v>2.0699999999999998</v>
      </c>
      <c r="G472" s="344">
        <v>2.0699999999999998</v>
      </c>
      <c r="H472" s="344">
        <v>2.1800000000000002</v>
      </c>
      <c r="I472" s="344">
        <v>1.84</v>
      </c>
      <c r="J472" s="344">
        <v>1.95</v>
      </c>
      <c r="K472" s="344">
        <v>2.04</v>
      </c>
      <c r="L472" s="344">
        <v>1.38</v>
      </c>
    </row>
    <row r="473" spans="1:12">
      <c r="A473" s="296">
        <v>44464</v>
      </c>
      <c r="B473" s="343" t="s">
        <v>7014</v>
      </c>
      <c r="C473" s="296" t="s">
        <v>6533</v>
      </c>
      <c r="D473" s="296" t="s">
        <v>6534</v>
      </c>
      <c r="E473" s="344">
        <v>1.78</v>
      </c>
      <c r="F473" s="344">
        <v>2.14</v>
      </c>
      <c r="G473" s="344">
        <v>2.14</v>
      </c>
      <c r="H473" s="344">
        <v>2.2599999999999998</v>
      </c>
      <c r="I473" s="344">
        <v>1.9</v>
      </c>
      <c r="J473" s="344">
        <v>2.02</v>
      </c>
      <c r="K473" s="344">
        <v>2.12</v>
      </c>
      <c r="L473" s="344">
        <v>1.42</v>
      </c>
    </row>
    <row r="474" spans="1:12">
      <c r="A474" s="296">
        <v>44465</v>
      </c>
      <c r="B474" s="343" t="s">
        <v>7015</v>
      </c>
      <c r="C474" s="296" t="s">
        <v>6533</v>
      </c>
      <c r="D474" s="296" t="s">
        <v>6534</v>
      </c>
      <c r="E474" s="344">
        <v>2.4500000000000002</v>
      </c>
      <c r="F474" s="344">
        <v>2.94</v>
      </c>
      <c r="G474" s="344">
        <v>2.94</v>
      </c>
      <c r="H474" s="344">
        <v>3.1</v>
      </c>
      <c r="I474" s="344">
        <v>2.61</v>
      </c>
      <c r="J474" s="344">
        <v>2.77</v>
      </c>
      <c r="K474" s="344">
        <v>2.9</v>
      </c>
      <c r="L474" s="344">
        <v>1.96</v>
      </c>
    </row>
    <row r="475" spans="1:12">
      <c r="A475" s="296">
        <v>38783</v>
      </c>
      <c r="B475" s="343" t="s">
        <v>7016</v>
      </c>
      <c r="C475" s="296" t="s">
        <v>6533</v>
      </c>
      <c r="D475" s="296" t="s">
        <v>6534</v>
      </c>
      <c r="E475" s="344">
        <v>0.85</v>
      </c>
      <c r="F475" s="344">
        <v>1.03</v>
      </c>
      <c r="G475" s="344">
        <v>1.03</v>
      </c>
      <c r="H475" s="344">
        <v>1.08</v>
      </c>
      <c r="I475" s="344">
        <v>0.91</v>
      </c>
      <c r="J475" s="344">
        <v>0.97</v>
      </c>
      <c r="K475" s="344">
        <v>1.01</v>
      </c>
      <c r="L475" s="344">
        <v>0.68</v>
      </c>
    </row>
    <row r="476" spans="1:12">
      <c r="A476" s="296">
        <v>44466</v>
      </c>
      <c r="B476" s="343" t="s">
        <v>7017</v>
      </c>
      <c r="C476" s="296" t="s">
        <v>6533</v>
      </c>
      <c r="D476" s="296" t="s">
        <v>6534</v>
      </c>
      <c r="E476" s="344">
        <v>1.74</v>
      </c>
      <c r="F476" s="344">
        <v>2.09</v>
      </c>
      <c r="G476" s="344">
        <v>2.09</v>
      </c>
      <c r="H476" s="344">
        <v>2.2000000000000002</v>
      </c>
      <c r="I476" s="344">
        <v>1.85</v>
      </c>
      <c r="J476" s="344">
        <v>1.97</v>
      </c>
      <c r="K476" s="344">
        <v>2.06</v>
      </c>
      <c r="L476" s="344">
        <v>1.39</v>
      </c>
    </row>
    <row r="477" spans="1:12">
      <c r="A477" s="296">
        <v>44467</v>
      </c>
      <c r="B477" s="343" t="s">
        <v>7018</v>
      </c>
      <c r="C477" s="296" t="s">
        <v>6533</v>
      </c>
      <c r="D477" s="296" t="s">
        <v>6534</v>
      </c>
      <c r="E477" s="344">
        <v>2.09</v>
      </c>
      <c r="F477" s="344">
        <v>2.5099999999999998</v>
      </c>
      <c r="G477" s="344">
        <v>2.5099999999999998</v>
      </c>
      <c r="H477" s="344">
        <v>2.65</v>
      </c>
      <c r="I477" s="344">
        <v>2.23</v>
      </c>
      <c r="J477" s="344">
        <v>2.37</v>
      </c>
      <c r="K477" s="344">
        <v>2.48</v>
      </c>
      <c r="L477" s="344">
        <v>1.67</v>
      </c>
    </row>
    <row r="478" spans="1:12">
      <c r="A478" s="296">
        <v>44468</v>
      </c>
      <c r="B478" s="343" t="s">
        <v>7019</v>
      </c>
      <c r="C478" s="296" t="s">
        <v>6533</v>
      </c>
      <c r="D478" s="296" t="s">
        <v>6534</v>
      </c>
      <c r="E478" s="344">
        <v>1.82</v>
      </c>
      <c r="F478" s="344">
        <v>2.1800000000000002</v>
      </c>
      <c r="G478" s="344">
        <v>2.1800000000000002</v>
      </c>
      <c r="H478" s="344">
        <v>2.2999999999999998</v>
      </c>
      <c r="I478" s="344">
        <v>1.94</v>
      </c>
      <c r="J478" s="344">
        <v>2.06</v>
      </c>
      <c r="K478" s="344">
        <v>2.16</v>
      </c>
      <c r="L478" s="344">
        <v>1.45</v>
      </c>
    </row>
    <row r="479" spans="1:12">
      <c r="A479" s="296">
        <v>37593</v>
      </c>
      <c r="B479" s="343" t="s">
        <v>7020</v>
      </c>
      <c r="C479" s="296" t="s">
        <v>6533</v>
      </c>
      <c r="D479" s="296" t="s">
        <v>6534</v>
      </c>
      <c r="E479" s="344">
        <v>2.34</v>
      </c>
      <c r="F479" s="344">
        <v>2.81</v>
      </c>
      <c r="G479" s="344">
        <v>2.81</v>
      </c>
      <c r="H479" s="344">
        <v>2.96</v>
      </c>
      <c r="I479" s="344">
        <v>2.4900000000000002</v>
      </c>
      <c r="J479" s="344">
        <v>2.65</v>
      </c>
      <c r="K479" s="344">
        <v>2.77</v>
      </c>
      <c r="L479" s="344">
        <v>1.87</v>
      </c>
    </row>
    <row r="480" spans="1:12">
      <c r="A480" s="296">
        <v>37594</v>
      </c>
      <c r="B480" s="343" t="s">
        <v>7021</v>
      </c>
      <c r="C480" s="296" t="s">
        <v>6533</v>
      </c>
      <c r="D480" s="296" t="s">
        <v>6534</v>
      </c>
      <c r="E480" s="344">
        <v>2.78</v>
      </c>
      <c r="F480" s="344">
        <v>3.33</v>
      </c>
      <c r="G480" s="344">
        <v>3.33</v>
      </c>
      <c r="H480" s="344">
        <v>3.52</v>
      </c>
      <c r="I480" s="344">
        <v>2.96</v>
      </c>
      <c r="J480" s="344">
        <v>3.15</v>
      </c>
      <c r="K480" s="344">
        <v>3.3</v>
      </c>
      <c r="L480" s="344">
        <v>2.2200000000000002</v>
      </c>
    </row>
    <row r="481" spans="1:12">
      <c r="A481" s="296">
        <v>37592</v>
      </c>
      <c r="B481" s="343" t="s">
        <v>7022</v>
      </c>
      <c r="C481" s="296" t="s">
        <v>6533</v>
      </c>
      <c r="D481" s="296" t="s">
        <v>6534</v>
      </c>
      <c r="E481" s="344">
        <v>1.85</v>
      </c>
      <c r="F481" s="344">
        <v>2.2200000000000002</v>
      </c>
      <c r="G481" s="344">
        <v>2.2200000000000002</v>
      </c>
      <c r="H481" s="344">
        <v>2.34</v>
      </c>
      <c r="I481" s="344">
        <v>1.97</v>
      </c>
      <c r="J481" s="344">
        <v>2.1</v>
      </c>
      <c r="K481" s="344">
        <v>2.19</v>
      </c>
      <c r="L481" s="344">
        <v>1.48</v>
      </c>
    </row>
    <row r="482" spans="1:12">
      <c r="A482" s="296">
        <v>41372</v>
      </c>
      <c r="B482" s="343" t="s">
        <v>7023</v>
      </c>
      <c r="C482" s="296" t="s">
        <v>6937</v>
      </c>
      <c r="D482" s="296" t="s">
        <v>6534</v>
      </c>
      <c r="E482" s="344"/>
      <c r="F482" s="344"/>
      <c r="G482" s="344"/>
      <c r="H482" s="344"/>
      <c r="I482" s="344"/>
      <c r="J482" s="344"/>
      <c r="K482" s="344"/>
      <c r="L482" s="344"/>
    </row>
    <row r="483" spans="1:12">
      <c r="A483" s="296">
        <v>41371</v>
      </c>
      <c r="B483" s="343" t="s">
        <v>7024</v>
      </c>
      <c r="C483" s="296" t="s">
        <v>6937</v>
      </c>
      <c r="D483" s="296" t="s">
        <v>6534</v>
      </c>
      <c r="E483" s="344"/>
      <c r="F483" s="344"/>
      <c r="G483" s="344"/>
      <c r="H483" s="344"/>
      <c r="I483" s="344"/>
      <c r="J483" s="344"/>
      <c r="K483" s="344"/>
      <c r="L483" s="344"/>
    </row>
    <row r="484" spans="1:12">
      <c r="A484" s="296">
        <v>34556</v>
      </c>
      <c r="B484" s="343" t="s">
        <v>7025</v>
      </c>
      <c r="C484" s="296" t="s">
        <v>6533</v>
      </c>
      <c r="D484" s="296" t="s">
        <v>6534</v>
      </c>
      <c r="E484" s="344">
        <v>7.39</v>
      </c>
      <c r="F484" s="344">
        <v>4.2300000000000004</v>
      </c>
      <c r="G484" s="344">
        <v>5.42</v>
      </c>
      <c r="H484" s="344">
        <v>4.96</v>
      </c>
      <c r="I484" s="344">
        <v>3.72</v>
      </c>
      <c r="J484" s="344">
        <v>5.1100000000000003</v>
      </c>
      <c r="K484" s="344">
        <v>5.56</v>
      </c>
      <c r="L484" s="344">
        <v>4.74</v>
      </c>
    </row>
    <row r="485" spans="1:12">
      <c r="A485" s="296">
        <v>37873</v>
      </c>
      <c r="B485" s="343" t="s">
        <v>7026</v>
      </c>
      <c r="C485" s="296" t="s">
        <v>6533</v>
      </c>
      <c r="D485" s="296" t="s">
        <v>6534</v>
      </c>
      <c r="E485" s="344">
        <v>7.52</v>
      </c>
      <c r="F485" s="344">
        <v>4.3</v>
      </c>
      <c r="G485" s="344">
        <v>5.52</v>
      </c>
      <c r="H485" s="344">
        <v>5.05</v>
      </c>
      <c r="I485" s="344">
        <v>3.78</v>
      </c>
      <c r="J485" s="344">
        <v>5.2</v>
      </c>
      <c r="K485" s="344">
        <v>5.66</v>
      </c>
      <c r="L485" s="344">
        <v>4.82</v>
      </c>
    </row>
    <row r="486" spans="1:12">
      <c r="A486" s="296">
        <v>34564</v>
      </c>
      <c r="B486" s="343" t="s">
        <v>7027</v>
      </c>
      <c r="C486" s="296" t="s">
        <v>6533</v>
      </c>
      <c r="D486" s="296" t="s">
        <v>6534</v>
      </c>
      <c r="E486" s="344">
        <v>7.88</v>
      </c>
      <c r="F486" s="344">
        <v>4.51</v>
      </c>
      <c r="G486" s="344">
        <v>5.78</v>
      </c>
      <c r="H486" s="344">
        <v>5.28</v>
      </c>
      <c r="I486" s="344">
        <v>3.96</v>
      </c>
      <c r="J486" s="344">
        <v>5.45</v>
      </c>
      <c r="K486" s="344">
        <v>5.93</v>
      </c>
      <c r="L486" s="344">
        <v>5.05</v>
      </c>
    </row>
    <row r="487" spans="1:12">
      <c r="A487" s="296">
        <v>34565</v>
      </c>
      <c r="B487" s="343" t="s">
        <v>7028</v>
      </c>
      <c r="C487" s="296" t="s">
        <v>6533</v>
      </c>
      <c r="D487" s="296" t="s">
        <v>6534</v>
      </c>
      <c r="E487" s="344">
        <v>8.33</v>
      </c>
      <c r="F487" s="344">
        <v>4.7699999999999996</v>
      </c>
      <c r="G487" s="344">
        <v>6.11</v>
      </c>
      <c r="H487" s="344">
        <v>5.59</v>
      </c>
      <c r="I487" s="344">
        <v>4.1900000000000004</v>
      </c>
      <c r="J487" s="344">
        <v>5.76</v>
      </c>
      <c r="K487" s="344">
        <v>6.27</v>
      </c>
      <c r="L487" s="344">
        <v>5.34</v>
      </c>
    </row>
    <row r="488" spans="1:12">
      <c r="A488" s="296">
        <v>38590</v>
      </c>
      <c r="B488" s="343" t="s">
        <v>7029</v>
      </c>
      <c r="C488" s="296" t="s">
        <v>6533</v>
      </c>
      <c r="D488" s="296" t="s">
        <v>6534</v>
      </c>
      <c r="E488" s="344">
        <v>6.16</v>
      </c>
      <c r="F488" s="344">
        <v>3.52</v>
      </c>
      <c r="G488" s="344">
        <v>4.5199999999999996</v>
      </c>
      <c r="H488" s="344">
        <v>4.13</v>
      </c>
      <c r="I488" s="344">
        <v>3.1</v>
      </c>
      <c r="J488" s="344">
        <v>4.26</v>
      </c>
      <c r="K488" s="344">
        <v>4.6399999999999997</v>
      </c>
      <c r="L488" s="344">
        <v>3.95</v>
      </c>
    </row>
    <row r="489" spans="1:12">
      <c r="A489" s="296">
        <v>34566</v>
      </c>
      <c r="B489" s="343" t="s">
        <v>7030</v>
      </c>
      <c r="C489" s="296" t="s">
        <v>6533</v>
      </c>
      <c r="D489" s="296" t="s">
        <v>6534</v>
      </c>
      <c r="E489" s="344">
        <v>6.47</v>
      </c>
      <c r="F489" s="344">
        <v>3.7</v>
      </c>
      <c r="G489" s="344">
        <v>4.75</v>
      </c>
      <c r="H489" s="344">
        <v>4.34</v>
      </c>
      <c r="I489" s="344">
        <v>3.25</v>
      </c>
      <c r="J489" s="344">
        <v>4.47</v>
      </c>
      <c r="K489" s="344">
        <v>4.87</v>
      </c>
      <c r="L489" s="344">
        <v>4.1500000000000004</v>
      </c>
    </row>
    <row r="490" spans="1:12">
      <c r="A490" s="296">
        <v>34567</v>
      </c>
      <c r="B490" s="343" t="s">
        <v>7031</v>
      </c>
      <c r="C490" s="296" t="s">
        <v>6533</v>
      </c>
      <c r="D490" s="296" t="s">
        <v>6534</v>
      </c>
      <c r="E490" s="344">
        <v>6.86</v>
      </c>
      <c r="F490" s="344">
        <v>3.92</v>
      </c>
      <c r="G490" s="344">
        <v>5.03</v>
      </c>
      <c r="H490" s="344">
        <v>4.5999999999999996</v>
      </c>
      <c r="I490" s="344">
        <v>3.45</v>
      </c>
      <c r="J490" s="344">
        <v>4.74</v>
      </c>
      <c r="K490" s="344">
        <v>5.16</v>
      </c>
      <c r="L490" s="344">
        <v>4.4000000000000004</v>
      </c>
    </row>
    <row r="491" spans="1:12">
      <c r="A491" s="296">
        <v>38591</v>
      </c>
      <c r="B491" s="343" t="s">
        <v>7032</v>
      </c>
      <c r="C491" s="296" t="s">
        <v>6533</v>
      </c>
      <c r="D491" s="296" t="s">
        <v>6534</v>
      </c>
      <c r="E491" s="344">
        <v>6.23</v>
      </c>
      <c r="F491" s="344">
        <v>3.56</v>
      </c>
      <c r="G491" s="344">
        <v>4.57</v>
      </c>
      <c r="H491" s="344">
        <v>4.17</v>
      </c>
      <c r="I491" s="344">
        <v>3.13</v>
      </c>
      <c r="J491" s="344">
        <v>4.3099999999999996</v>
      </c>
      <c r="K491" s="344">
        <v>4.68</v>
      </c>
      <c r="L491" s="344">
        <v>3.99</v>
      </c>
    </row>
    <row r="492" spans="1:12">
      <c r="A492" s="296">
        <v>34568</v>
      </c>
      <c r="B492" s="343" t="s">
        <v>7033</v>
      </c>
      <c r="C492" s="296" t="s">
        <v>6533</v>
      </c>
      <c r="D492" s="296" t="s">
        <v>6534</v>
      </c>
      <c r="E492" s="344">
        <v>8.11</v>
      </c>
      <c r="F492" s="344">
        <v>4.6399999999999997</v>
      </c>
      <c r="G492" s="344">
        <v>5.95</v>
      </c>
      <c r="H492" s="344">
        <v>5.44</v>
      </c>
      <c r="I492" s="344">
        <v>4.08</v>
      </c>
      <c r="J492" s="344">
        <v>5.61</v>
      </c>
      <c r="K492" s="344">
        <v>6.1</v>
      </c>
      <c r="L492" s="344">
        <v>5.2</v>
      </c>
    </row>
    <row r="493" spans="1:12">
      <c r="A493" s="296">
        <v>34569</v>
      </c>
      <c r="B493" s="343" t="s">
        <v>7034</v>
      </c>
      <c r="C493" s="296" t="s">
        <v>6533</v>
      </c>
      <c r="D493" s="296" t="s">
        <v>6534</v>
      </c>
      <c r="E493" s="344">
        <v>8.33</v>
      </c>
      <c r="F493" s="344">
        <v>4.7699999999999996</v>
      </c>
      <c r="G493" s="344">
        <v>6.11</v>
      </c>
      <c r="H493" s="344">
        <v>5.59</v>
      </c>
      <c r="I493" s="344">
        <v>4.1900000000000004</v>
      </c>
      <c r="J493" s="344">
        <v>5.76</v>
      </c>
      <c r="K493" s="344">
        <v>6.27</v>
      </c>
      <c r="L493" s="344">
        <v>5.34</v>
      </c>
    </row>
    <row r="494" spans="1:12">
      <c r="A494" s="296">
        <v>34570</v>
      </c>
      <c r="B494" s="343" t="s">
        <v>7035</v>
      </c>
      <c r="C494" s="296" t="s">
        <v>6533</v>
      </c>
      <c r="D494" s="296" t="s">
        <v>6534</v>
      </c>
      <c r="E494" s="344">
        <v>9.0500000000000007</v>
      </c>
      <c r="F494" s="344">
        <v>5.18</v>
      </c>
      <c r="G494" s="344">
        <v>6.64</v>
      </c>
      <c r="H494" s="344">
        <v>6.07</v>
      </c>
      <c r="I494" s="344">
        <v>4.55</v>
      </c>
      <c r="J494" s="344">
        <v>6.26</v>
      </c>
      <c r="K494" s="344">
        <v>6.81</v>
      </c>
      <c r="L494" s="344">
        <v>5.8</v>
      </c>
    </row>
    <row r="495" spans="1:12">
      <c r="A495" s="296">
        <v>25070</v>
      </c>
      <c r="B495" s="343" t="s">
        <v>7036</v>
      </c>
      <c r="C495" s="296" t="s">
        <v>6533</v>
      </c>
      <c r="D495" s="296" t="s">
        <v>6534</v>
      </c>
      <c r="E495" s="344">
        <v>6.81</v>
      </c>
      <c r="F495" s="344">
        <v>3.89</v>
      </c>
      <c r="G495" s="344">
        <v>4.99</v>
      </c>
      <c r="H495" s="344">
        <v>4.57</v>
      </c>
      <c r="I495" s="344">
        <v>3.42</v>
      </c>
      <c r="J495" s="344">
        <v>4.71</v>
      </c>
      <c r="K495" s="344">
        <v>5.12</v>
      </c>
      <c r="L495" s="344">
        <v>4.37</v>
      </c>
    </row>
    <row r="496" spans="1:12">
      <c r="A496" s="296">
        <v>34571</v>
      </c>
      <c r="B496" s="343" t="s">
        <v>7037</v>
      </c>
      <c r="C496" s="296" t="s">
        <v>6533</v>
      </c>
      <c r="D496" s="296" t="s">
        <v>6534</v>
      </c>
      <c r="E496" s="344">
        <v>6.87</v>
      </c>
      <c r="F496" s="344">
        <v>3.93</v>
      </c>
      <c r="G496" s="344">
        <v>5.04</v>
      </c>
      <c r="H496" s="344">
        <v>4.6100000000000003</v>
      </c>
      <c r="I496" s="344">
        <v>3.46</v>
      </c>
      <c r="J496" s="344">
        <v>4.75</v>
      </c>
      <c r="K496" s="344">
        <v>5.17</v>
      </c>
      <c r="L496" s="344">
        <v>4.41</v>
      </c>
    </row>
    <row r="497" spans="1:12">
      <c r="A497" s="296">
        <v>34573</v>
      </c>
      <c r="B497" s="343" t="s">
        <v>7038</v>
      </c>
      <c r="C497" s="296" t="s">
        <v>6533</v>
      </c>
      <c r="D497" s="296" t="s">
        <v>6534</v>
      </c>
      <c r="E497" s="344">
        <v>7.23</v>
      </c>
      <c r="F497" s="344">
        <v>4.1399999999999997</v>
      </c>
      <c r="G497" s="344">
        <v>5.3</v>
      </c>
      <c r="H497" s="344">
        <v>4.8499999999999996</v>
      </c>
      <c r="I497" s="344">
        <v>3.64</v>
      </c>
      <c r="J497" s="344">
        <v>5</v>
      </c>
      <c r="K497" s="344">
        <v>5.44</v>
      </c>
      <c r="L497" s="344">
        <v>4.6399999999999997</v>
      </c>
    </row>
    <row r="498" spans="1:12">
      <c r="A498" s="296">
        <v>37107</v>
      </c>
      <c r="B498" s="343" t="s">
        <v>7039</v>
      </c>
      <c r="C498" s="296" t="s">
        <v>6533</v>
      </c>
      <c r="D498" s="296" t="s">
        <v>6534</v>
      </c>
      <c r="E498" s="344">
        <v>9.5500000000000007</v>
      </c>
      <c r="F498" s="344">
        <v>5.46</v>
      </c>
      <c r="G498" s="344">
        <v>7.01</v>
      </c>
      <c r="H498" s="344">
        <v>6.41</v>
      </c>
      <c r="I498" s="344">
        <v>4.8</v>
      </c>
      <c r="J498" s="344">
        <v>6.61</v>
      </c>
      <c r="K498" s="344">
        <v>7.19</v>
      </c>
      <c r="L498" s="344">
        <v>6.13</v>
      </c>
    </row>
    <row r="499" spans="1:12">
      <c r="A499" s="296">
        <v>34576</v>
      </c>
      <c r="B499" s="343" t="s">
        <v>7040</v>
      </c>
      <c r="C499" s="296" t="s">
        <v>6533</v>
      </c>
      <c r="D499" s="296" t="s">
        <v>6534</v>
      </c>
      <c r="E499" s="344">
        <v>10.54</v>
      </c>
      <c r="F499" s="344">
        <v>6.03</v>
      </c>
      <c r="G499" s="344">
        <v>7.73</v>
      </c>
      <c r="H499" s="344">
        <v>7.07</v>
      </c>
      <c r="I499" s="344">
        <v>5.3</v>
      </c>
      <c r="J499" s="344">
        <v>7.29</v>
      </c>
      <c r="K499" s="344">
        <v>7.93</v>
      </c>
      <c r="L499" s="344">
        <v>6.76</v>
      </c>
    </row>
    <row r="500" spans="1:12">
      <c r="A500" s="296">
        <v>34577</v>
      </c>
      <c r="B500" s="343" t="s">
        <v>7041</v>
      </c>
      <c r="C500" s="296" t="s">
        <v>6533</v>
      </c>
      <c r="D500" s="296" t="s">
        <v>6534</v>
      </c>
      <c r="E500" s="344">
        <v>11</v>
      </c>
      <c r="F500" s="344">
        <v>6.29</v>
      </c>
      <c r="G500" s="344">
        <v>8.07</v>
      </c>
      <c r="H500" s="344">
        <v>7.37</v>
      </c>
      <c r="I500" s="344">
        <v>5.53</v>
      </c>
      <c r="J500" s="344">
        <v>7.61</v>
      </c>
      <c r="K500" s="344">
        <v>8.27</v>
      </c>
      <c r="L500" s="344">
        <v>7.05</v>
      </c>
    </row>
    <row r="501" spans="1:12">
      <c r="A501" s="296">
        <v>34578</v>
      </c>
      <c r="B501" s="343" t="s">
        <v>7042</v>
      </c>
      <c r="C501" s="296" t="s">
        <v>6533</v>
      </c>
      <c r="D501" s="296" t="s">
        <v>6534</v>
      </c>
      <c r="E501" s="344">
        <v>11.92</v>
      </c>
      <c r="F501" s="344">
        <v>6.82</v>
      </c>
      <c r="G501" s="344">
        <v>8.75</v>
      </c>
      <c r="H501" s="344">
        <v>8</v>
      </c>
      <c r="I501" s="344">
        <v>6</v>
      </c>
      <c r="J501" s="344">
        <v>8.25</v>
      </c>
      <c r="K501" s="344">
        <v>8.9700000000000006</v>
      </c>
      <c r="L501" s="344">
        <v>7.65</v>
      </c>
    </row>
    <row r="502" spans="1:12">
      <c r="A502" s="296">
        <v>34579</v>
      </c>
      <c r="B502" s="343" t="s">
        <v>7043</v>
      </c>
      <c r="C502" s="296" t="s">
        <v>6533</v>
      </c>
      <c r="D502" s="296" t="s">
        <v>6534</v>
      </c>
      <c r="E502" s="344">
        <v>12.72</v>
      </c>
      <c r="F502" s="344">
        <v>7.28</v>
      </c>
      <c r="G502" s="344">
        <v>9.33</v>
      </c>
      <c r="H502" s="344">
        <v>8.5299999999999994</v>
      </c>
      <c r="I502" s="344">
        <v>6.4</v>
      </c>
      <c r="J502" s="344">
        <v>8.8000000000000007</v>
      </c>
      <c r="K502" s="344">
        <v>9.57</v>
      </c>
      <c r="L502" s="344">
        <v>8.16</v>
      </c>
    </row>
    <row r="503" spans="1:12">
      <c r="A503" s="296">
        <v>25067</v>
      </c>
      <c r="B503" s="343" t="s">
        <v>7044</v>
      </c>
      <c r="C503" s="296" t="s">
        <v>6533</v>
      </c>
      <c r="D503" s="296" t="s">
        <v>6534</v>
      </c>
      <c r="E503" s="344">
        <v>8.51</v>
      </c>
      <c r="F503" s="344">
        <v>4.87</v>
      </c>
      <c r="G503" s="344">
        <v>6.25</v>
      </c>
      <c r="H503" s="344">
        <v>5.71</v>
      </c>
      <c r="I503" s="344">
        <v>4.28</v>
      </c>
      <c r="J503" s="344">
        <v>5.89</v>
      </c>
      <c r="K503" s="344">
        <v>6.41</v>
      </c>
      <c r="L503" s="344">
        <v>5.46</v>
      </c>
    </row>
    <row r="504" spans="1:12">
      <c r="A504" s="296">
        <v>34580</v>
      </c>
      <c r="B504" s="343" t="s">
        <v>7045</v>
      </c>
      <c r="C504" s="296" t="s">
        <v>6533</v>
      </c>
      <c r="D504" s="296" t="s">
        <v>6534</v>
      </c>
      <c r="E504" s="344">
        <v>9.5</v>
      </c>
      <c r="F504" s="344">
        <v>5.44</v>
      </c>
      <c r="G504" s="344">
        <v>6.97</v>
      </c>
      <c r="H504" s="344">
        <v>6.37</v>
      </c>
      <c r="I504" s="344">
        <v>4.78</v>
      </c>
      <c r="J504" s="344">
        <v>6.57</v>
      </c>
      <c r="K504" s="344">
        <v>7.15</v>
      </c>
      <c r="L504" s="344">
        <v>6.09</v>
      </c>
    </row>
    <row r="505" spans="1:12">
      <c r="A505" s="296">
        <v>25071</v>
      </c>
      <c r="B505" s="343" t="s">
        <v>7046</v>
      </c>
      <c r="C505" s="296" t="s">
        <v>6533</v>
      </c>
      <c r="D505" s="296" t="s">
        <v>6534</v>
      </c>
      <c r="E505" s="344">
        <v>4.7300000000000004</v>
      </c>
      <c r="F505" s="344">
        <v>2.71</v>
      </c>
      <c r="G505" s="344">
        <v>3.47</v>
      </c>
      <c r="H505" s="344">
        <v>3.17</v>
      </c>
      <c r="I505" s="344">
        <v>2.38</v>
      </c>
      <c r="J505" s="344">
        <v>3.27</v>
      </c>
      <c r="K505" s="344">
        <v>3.56</v>
      </c>
      <c r="L505" s="344">
        <v>3.03</v>
      </c>
    </row>
    <row r="506" spans="1:12">
      <c r="A506" s="296">
        <v>44171</v>
      </c>
      <c r="B506" s="343" t="s">
        <v>7047</v>
      </c>
      <c r="C506" s="296" t="s">
        <v>6533</v>
      </c>
      <c r="D506" s="296" t="s">
        <v>6534</v>
      </c>
      <c r="E506" s="344">
        <v>31.44</v>
      </c>
      <c r="F506" s="344"/>
      <c r="G506" s="344">
        <v>29.88</v>
      </c>
      <c r="H506" s="344"/>
      <c r="I506" s="344">
        <v>21.99</v>
      </c>
      <c r="J506" s="344"/>
      <c r="K506" s="344"/>
      <c r="L506" s="344"/>
    </row>
    <row r="507" spans="1:12">
      <c r="A507" s="296">
        <v>38395</v>
      </c>
      <c r="B507" s="343" t="s">
        <v>7048</v>
      </c>
      <c r="C507" s="296" t="s">
        <v>6533</v>
      </c>
      <c r="D507" s="296" t="s">
        <v>6534</v>
      </c>
      <c r="E507" s="344">
        <v>9.81</v>
      </c>
      <c r="F507" s="344">
        <v>7.84</v>
      </c>
      <c r="G507" s="344">
        <v>8.83</v>
      </c>
      <c r="H507" s="344">
        <v>8.1300000000000008</v>
      </c>
      <c r="I507" s="344">
        <v>8.86</v>
      </c>
      <c r="J507" s="344">
        <v>7.47</v>
      </c>
      <c r="K507" s="344">
        <v>9.7799999999999994</v>
      </c>
      <c r="L507" s="344">
        <v>9.36</v>
      </c>
    </row>
    <row r="508" spans="1:12">
      <c r="A508" s="296">
        <v>34583</v>
      </c>
      <c r="B508" s="343" t="s">
        <v>7049</v>
      </c>
      <c r="C508" s="296" t="s">
        <v>6937</v>
      </c>
      <c r="D508" s="296" t="s">
        <v>6534</v>
      </c>
      <c r="E508" s="344">
        <v>76.209999999999994</v>
      </c>
      <c r="F508" s="344">
        <v>71.52</v>
      </c>
      <c r="G508" s="344">
        <v>70.25</v>
      </c>
      <c r="H508" s="344">
        <v>59.22</v>
      </c>
      <c r="I508" s="344">
        <v>54.83</v>
      </c>
      <c r="J508" s="344">
        <v>61.91</v>
      </c>
      <c r="K508" s="344">
        <v>49.92</v>
      </c>
      <c r="L508" s="344">
        <v>55.79</v>
      </c>
    </row>
    <row r="509" spans="1:12">
      <c r="A509" s="296">
        <v>34584</v>
      </c>
      <c r="B509" s="343" t="s">
        <v>7050</v>
      </c>
      <c r="C509" s="296" t="s">
        <v>6937</v>
      </c>
      <c r="D509" s="296" t="s">
        <v>6534</v>
      </c>
      <c r="E509" s="344">
        <v>55.89</v>
      </c>
      <c r="F509" s="344">
        <v>52.45</v>
      </c>
      <c r="G509" s="344">
        <v>51.52</v>
      </c>
      <c r="H509" s="344">
        <v>43.43</v>
      </c>
      <c r="I509" s="344">
        <v>40.21</v>
      </c>
      <c r="J509" s="344">
        <v>45.4</v>
      </c>
      <c r="K509" s="344">
        <v>36.61</v>
      </c>
      <c r="L509" s="344">
        <v>40.909999999999997</v>
      </c>
    </row>
    <row r="510" spans="1:12">
      <c r="A510" s="296">
        <v>709</v>
      </c>
      <c r="B510" s="343" t="s">
        <v>7051</v>
      </c>
      <c r="C510" s="296" t="s">
        <v>6937</v>
      </c>
      <c r="D510" s="296" t="s">
        <v>6534</v>
      </c>
      <c r="E510" s="344"/>
      <c r="F510" s="344"/>
      <c r="G510" s="344"/>
      <c r="H510" s="344"/>
      <c r="I510" s="344"/>
      <c r="J510" s="344"/>
      <c r="K510" s="344"/>
      <c r="L510" s="344"/>
    </row>
    <row r="511" spans="1:12">
      <c r="A511" s="296">
        <v>34592</v>
      </c>
      <c r="B511" s="343" t="s">
        <v>7052</v>
      </c>
      <c r="C511" s="296" t="s">
        <v>6533</v>
      </c>
      <c r="D511" s="296" t="s">
        <v>6534</v>
      </c>
      <c r="E511" s="344">
        <v>5.41</v>
      </c>
      <c r="F511" s="344">
        <v>3.1</v>
      </c>
      <c r="G511" s="344">
        <v>3.97</v>
      </c>
      <c r="H511" s="344">
        <v>3.63</v>
      </c>
      <c r="I511" s="344">
        <v>2.72</v>
      </c>
      <c r="J511" s="344">
        <v>3.74</v>
      </c>
      <c r="K511" s="344">
        <v>4.07</v>
      </c>
      <c r="L511" s="344">
        <v>3.47</v>
      </c>
    </row>
    <row r="512" spans="1:12">
      <c r="A512" s="296">
        <v>34599</v>
      </c>
      <c r="B512" s="343" t="s">
        <v>7053</v>
      </c>
      <c r="C512" s="296" t="s">
        <v>6533</v>
      </c>
      <c r="D512" s="296" t="s">
        <v>6534</v>
      </c>
      <c r="E512" s="344">
        <v>4.8600000000000003</v>
      </c>
      <c r="F512" s="344">
        <v>2.78</v>
      </c>
      <c r="G512" s="344">
        <v>3.57</v>
      </c>
      <c r="H512" s="344">
        <v>3.26</v>
      </c>
      <c r="I512" s="344">
        <v>2.44</v>
      </c>
      <c r="J512" s="344">
        <v>3.36</v>
      </c>
      <c r="K512" s="344">
        <v>3.66</v>
      </c>
      <c r="L512" s="344">
        <v>3.12</v>
      </c>
    </row>
    <row r="513" spans="1:12">
      <c r="A513" s="296">
        <v>651</v>
      </c>
      <c r="B513" s="343" t="s">
        <v>7054</v>
      </c>
      <c r="C513" s="296" t="s">
        <v>6533</v>
      </c>
      <c r="D513" s="296" t="s">
        <v>6534</v>
      </c>
      <c r="E513" s="344">
        <v>5.97</v>
      </c>
      <c r="F513" s="344">
        <v>3.41</v>
      </c>
      <c r="G513" s="344">
        <v>4.38</v>
      </c>
      <c r="H513" s="344">
        <v>4</v>
      </c>
      <c r="I513" s="344">
        <v>3</v>
      </c>
      <c r="J513" s="344">
        <v>4.13</v>
      </c>
      <c r="K513" s="344">
        <v>4.49</v>
      </c>
      <c r="L513" s="344">
        <v>3.83</v>
      </c>
    </row>
    <row r="514" spans="1:12">
      <c r="A514" s="296">
        <v>654</v>
      </c>
      <c r="B514" s="343" t="s">
        <v>7055</v>
      </c>
      <c r="C514" s="296" t="s">
        <v>6533</v>
      </c>
      <c r="D514" s="296" t="s">
        <v>6534</v>
      </c>
      <c r="E514" s="344">
        <v>7.39</v>
      </c>
      <c r="F514" s="344">
        <v>4.2300000000000004</v>
      </c>
      <c r="G514" s="344">
        <v>5.42</v>
      </c>
      <c r="H514" s="344">
        <v>4.96</v>
      </c>
      <c r="I514" s="344">
        <v>3.72</v>
      </c>
      <c r="J514" s="344">
        <v>5.1100000000000003</v>
      </c>
      <c r="K514" s="344">
        <v>5.56</v>
      </c>
      <c r="L514" s="344">
        <v>4.74</v>
      </c>
    </row>
    <row r="515" spans="1:12">
      <c r="A515" s="296">
        <v>37103</v>
      </c>
      <c r="B515" s="343" t="s">
        <v>7056</v>
      </c>
      <c r="C515" s="296" t="s">
        <v>6533</v>
      </c>
      <c r="D515" s="296" t="s">
        <v>6534</v>
      </c>
      <c r="E515" s="344">
        <v>6.19</v>
      </c>
      <c r="F515" s="344">
        <v>3.54</v>
      </c>
      <c r="G515" s="344">
        <v>4.54</v>
      </c>
      <c r="H515" s="344">
        <v>4.1500000000000004</v>
      </c>
      <c r="I515" s="344">
        <v>3.11</v>
      </c>
      <c r="J515" s="344">
        <v>4.28</v>
      </c>
      <c r="K515" s="344">
        <v>4.66</v>
      </c>
      <c r="L515" s="344">
        <v>3.97</v>
      </c>
    </row>
    <row r="516" spans="1:12">
      <c r="A516" s="296">
        <v>34555</v>
      </c>
      <c r="B516" s="343" t="s">
        <v>7057</v>
      </c>
      <c r="C516" s="296" t="s">
        <v>6533</v>
      </c>
      <c r="D516" s="296" t="s">
        <v>6534</v>
      </c>
      <c r="E516" s="344">
        <v>7.86</v>
      </c>
      <c r="F516" s="344">
        <v>4.5</v>
      </c>
      <c r="G516" s="344">
        <v>5.77</v>
      </c>
      <c r="H516" s="344">
        <v>5.27</v>
      </c>
      <c r="I516" s="344">
        <v>3.95</v>
      </c>
      <c r="J516" s="344">
        <v>5.44</v>
      </c>
      <c r="K516" s="344">
        <v>5.92</v>
      </c>
      <c r="L516" s="344">
        <v>5.04</v>
      </c>
    </row>
    <row r="517" spans="1:12">
      <c r="A517" s="296">
        <v>674</v>
      </c>
      <c r="B517" s="343" t="s">
        <v>7058</v>
      </c>
      <c r="C517" s="296" t="s">
        <v>6937</v>
      </c>
      <c r="D517" s="296" t="s">
        <v>6534</v>
      </c>
      <c r="E517" s="344"/>
      <c r="F517" s="344"/>
      <c r="G517" s="344"/>
      <c r="H517" s="344"/>
      <c r="I517" s="344"/>
      <c r="J517" s="344"/>
      <c r="K517" s="344"/>
      <c r="L517" s="344"/>
    </row>
    <row r="518" spans="1:12">
      <c r="A518" s="296">
        <v>34600</v>
      </c>
      <c r="B518" s="343" t="s">
        <v>7059</v>
      </c>
      <c r="C518" s="296" t="s">
        <v>6937</v>
      </c>
      <c r="D518" s="296" t="s">
        <v>6539</v>
      </c>
      <c r="E518" s="344"/>
      <c r="F518" s="344"/>
      <c r="G518" s="344"/>
      <c r="H518" s="344"/>
      <c r="I518" s="344"/>
      <c r="J518" s="344"/>
      <c r="K518" s="344"/>
      <c r="L518" s="344"/>
    </row>
    <row r="519" spans="1:12">
      <c r="A519" s="296">
        <v>652</v>
      </c>
      <c r="B519" s="343" t="s">
        <v>7060</v>
      </c>
      <c r="C519" s="296" t="s">
        <v>6937</v>
      </c>
      <c r="D519" s="296" t="s">
        <v>6534</v>
      </c>
      <c r="E519" s="344"/>
      <c r="F519" s="344"/>
      <c r="G519" s="344"/>
      <c r="H519" s="344"/>
      <c r="I519" s="344"/>
      <c r="J519" s="344"/>
      <c r="K519" s="344"/>
      <c r="L519" s="344"/>
    </row>
    <row r="520" spans="1:12">
      <c r="A520" s="296">
        <v>650</v>
      </c>
      <c r="B520" s="343" t="s">
        <v>7061</v>
      </c>
      <c r="C520" s="296" t="s">
        <v>6533</v>
      </c>
      <c r="D520" s="296" t="s">
        <v>6539</v>
      </c>
      <c r="E520" s="344">
        <v>4.7699999999999996</v>
      </c>
      <c r="F520" s="344">
        <v>2.73</v>
      </c>
      <c r="G520" s="344">
        <v>3.5</v>
      </c>
      <c r="H520" s="344">
        <v>3.2</v>
      </c>
      <c r="I520" s="344">
        <v>2.4</v>
      </c>
      <c r="J520" s="344">
        <v>3.3</v>
      </c>
      <c r="K520" s="344">
        <v>3.59</v>
      </c>
      <c r="L520" s="344">
        <v>3.06</v>
      </c>
    </row>
    <row r="521" spans="1:12">
      <c r="A521" s="296">
        <v>718</v>
      </c>
      <c r="B521" s="343" t="s">
        <v>7062</v>
      </c>
      <c r="C521" s="296" t="s">
        <v>6533</v>
      </c>
      <c r="D521" s="296" t="s">
        <v>6534</v>
      </c>
      <c r="E521" s="344">
        <v>25.15</v>
      </c>
      <c r="F521" s="344">
        <v>23.71</v>
      </c>
      <c r="G521" s="344">
        <v>24.85</v>
      </c>
      <c r="H521" s="344"/>
      <c r="I521" s="344">
        <v>28.32</v>
      </c>
      <c r="J521" s="344"/>
      <c r="K521" s="344"/>
      <c r="L521" s="344">
        <v>23.22</v>
      </c>
    </row>
    <row r="522" spans="1:12">
      <c r="A522" s="296">
        <v>11981</v>
      </c>
      <c r="B522" s="343" t="s">
        <v>7063</v>
      </c>
      <c r="C522" s="296" t="s">
        <v>6533</v>
      </c>
      <c r="D522" s="296" t="s">
        <v>6534</v>
      </c>
      <c r="E522" s="344">
        <v>24.43</v>
      </c>
      <c r="F522" s="344">
        <v>23.04</v>
      </c>
      <c r="G522" s="344">
        <v>24.14</v>
      </c>
      <c r="H522" s="344"/>
      <c r="I522" s="344">
        <v>27.51</v>
      </c>
      <c r="J522" s="344"/>
      <c r="K522" s="344"/>
      <c r="L522" s="344">
        <v>22.56</v>
      </c>
    </row>
    <row r="523" spans="1:12">
      <c r="A523" s="296">
        <v>34586</v>
      </c>
      <c r="B523" s="343" t="s">
        <v>7064</v>
      </c>
      <c r="C523" s="296" t="s">
        <v>6533</v>
      </c>
      <c r="D523" s="296" t="s">
        <v>6534</v>
      </c>
      <c r="E523" s="344">
        <v>1.85</v>
      </c>
      <c r="F523" s="344">
        <v>2.2200000000000002</v>
      </c>
      <c r="G523" s="344">
        <v>2.2200000000000002</v>
      </c>
      <c r="H523" s="344">
        <v>2.34</v>
      </c>
      <c r="I523" s="344">
        <v>1.97</v>
      </c>
      <c r="J523" s="344">
        <v>2.1</v>
      </c>
      <c r="K523" s="344">
        <v>2.19</v>
      </c>
      <c r="L523" s="344">
        <v>1.48</v>
      </c>
    </row>
    <row r="524" spans="1:12">
      <c r="A524" s="296">
        <v>38603</v>
      </c>
      <c r="B524" s="343" t="s">
        <v>7065</v>
      </c>
      <c r="C524" s="296" t="s">
        <v>6533</v>
      </c>
      <c r="D524" s="296" t="s">
        <v>6534</v>
      </c>
      <c r="E524" s="344">
        <v>2.19</v>
      </c>
      <c r="F524" s="344">
        <v>2.63</v>
      </c>
      <c r="G524" s="344">
        <v>2.63</v>
      </c>
      <c r="H524" s="344">
        <v>2.78</v>
      </c>
      <c r="I524" s="344">
        <v>2.34</v>
      </c>
      <c r="J524" s="344">
        <v>2.4900000000000002</v>
      </c>
      <c r="K524" s="344">
        <v>2.61</v>
      </c>
      <c r="L524" s="344">
        <v>1.75</v>
      </c>
    </row>
    <row r="525" spans="1:12">
      <c r="A525" s="296">
        <v>34588</v>
      </c>
      <c r="B525" s="343" t="s">
        <v>7066</v>
      </c>
      <c r="C525" s="296" t="s">
        <v>6533</v>
      </c>
      <c r="D525" s="296" t="s">
        <v>6534</v>
      </c>
      <c r="E525" s="344">
        <v>2.5</v>
      </c>
      <c r="F525" s="344">
        <v>3</v>
      </c>
      <c r="G525" s="344">
        <v>3</v>
      </c>
      <c r="H525" s="344">
        <v>3.17</v>
      </c>
      <c r="I525" s="344">
        <v>2.66</v>
      </c>
      <c r="J525" s="344">
        <v>2.83</v>
      </c>
      <c r="K525" s="344">
        <v>2.97</v>
      </c>
      <c r="L525" s="344">
        <v>2</v>
      </c>
    </row>
    <row r="526" spans="1:12">
      <c r="A526" s="296">
        <v>34590</v>
      </c>
      <c r="B526" s="343" t="s">
        <v>7067</v>
      </c>
      <c r="C526" s="296" t="s">
        <v>6533</v>
      </c>
      <c r="D526" s="296" t="s">
        <v>6534</v>
      </c>
      <c r="E526" s="344">
        <v>2.4700000000000002</v>
      </c>
      <c r="F526" s="344">
        <v>2.97</v>
      </c>
      <c r="G526" s="344">
        <v>2.97</v>
      </c>
      <c r="H526" s="344">
        <v>3.13</v>
      </c>
      <c r="I526" s="344">
        <v>2.64</v>
      </c>
      <c r="J526" s="344">
        <v>2.8</v>
      </c>
      <c r="K526" s="344">
        <v>2.94</v>
      </c>
      <c r="L526" s="344">
        <v>1.98</v>
      </c>
    </row>
    <row r="527" spans="1:12">
      <c r="A527" s="296">
        <v>34591</v>
      </c>
      <c r="B527" s="343" t="s">
        <v>7068</v>
      </c>
      <c r="C527" s="296" t="s">
        <v>6533</v>
      </c>
      <c r="D527" s="296" t="s">
        <v>6534</v>
      </c>
      <c r="E527" s="344">
        <v>3.02</v>
      </c>
      <c r="F527" s="344">
        <v>3.62</v>
      </c>
      <c r="G527" s="344">
        <v>3.62</v>
      </c>
      <c r="H527" s="344">
        <v>3.82</v>
      </c>
      <c r="I527" s="344">
        <v>3.22</v>
      </c>
      <c r="J527" s="344">
        <v>3.42</v>
      </c>
      <c r="K527" s="344">
        <v>3.58</v>
      </c>
      <c r="L527" s="344">
        <v>2.41</v>
      </c>
    </row>
    <row r="528" spans="1:12">
      <c r="A528" s="296">
        <v>40517</v>
      </c>
      <c r="B528" s="343" t="s">
        <v>7069</v>
      </c>
      <c r="C528" s="296" t="s">
        <v>6937</v>
      </c>
      <c r="D528" s="296" t="s">
        <v>6534</v>
      </c>
      <c r="E528" s="344">
        <v>106.48</v>
      </c>
      <c r="F528" s="344">
        <v>51.46</v>
      </c>
      <c r="G528" s="344">
        <v>76.709999999999994</v>
      </c>
      <c r="H528" s="344">
        <v>68.75</v>
      </c>
      <c r="I528" s="344">
        <v>54.5</v>
      </c>
      <c r="J528" s="344">
        <v>49.87</v>
      </c>
      <c r="K528" s="344">
        <v>73.11</v>
      </c>
      <c r="L528" s="344">
        <v>64.87</v>
      </c>
    </row>
    <row r="529" spans="1:12">
      <c r="A529" s="296">
        <v>40515</v>
      </c>
      <c r="B529" s="343" t="s">
        <v>7070</v>
      </c>
      <c r="C529" s="296" t="s">
        <v>6937</v>
      </c>
      <c r="D529" s="296" t="s">
        <v>6534</v>
      </c>
      <c r="E529" s="344">
        <v>239.59</v>
      </c>
      <c r="F529" s="344">
        <v>115.79</v>
      </c>
      <c r="G529" s="344">
        <v>172.61</v>
      </c>
      <c r="H529" s="344">
        <v>154.69</v>
      </c>
      <c r="I529" s="344">
        <v>122.62</v>
      </c>
      <c r="J529" s="344">
        <v>112.21</v>
      </c>
      <c r="K529" s="344">
        <v>164.5</v>
      </c>
      <c r="L529" s="344">
        <v>145.96</v>
      </c>
    </row>
    <row r="530" spans="1:12">
      <c r="A530" s="296">
        <v>40524</v>
      </c>
      <c r="B530" s="343" t="s">
        <v>7071</v>
      </c>
      <c r="C530" s="296" t="s">
        <v>6937</v>
      </c>
      <c r="D530" s="296" t="s">
        <v>6534</v>
      </c>
      <c r="E530" s="344">
        <v>149.74</v>
      </c>
      <c r="F530" s="344">
        <v>72.37</v>
      </c>
      <c r="G530" s="344">
        <v>107.88</v>
      </c>
      <c r="H530" s="344">
        <v>96.68</v>
      </c>
      <c r="I530" s="344">
        <v>76.64</v>
      </c>
      <c r="J530" s="344">
        <v>70.13</v>
      </c>
      <c r="K530" s="344">
        <v>102.81</v>
      </c>
      <c r="L530" s="344">
        <v>91.22</v>
      </c>
    </row>
    <row r="531" spans="1:12">
      <c r="A531" s="296">
        <v>40529</v>
      </c>
      <c r="B531" s="343" t="s">
        <v>7072</v>
      </c>
      <c r="C531" s="296" t="s">
        <v>6937</v>
      </c>
      <c r="D531" s="296" t="s">
        <v>6534</v>
      </c>
      <c r="E531" s="344">
        <v>153.07</v>
      </c>
      <c r="F531" s="344">
        <v>73.98</v>
      </c>
      <c r="G531" s="344">
        <v>110.28</v>
      </c>
      <c r="H531" s="344">
        <v>98.83</v>
      </c>
      <c r="I531" s="344">
        <v>78.34</v>
      </c>
      <c r="J531" s="344">
        <v>71.69</v>
      </c>
      <c r="K531" s="344">
        <v>105.1</v>
      </c>
      <c r="L531" s="344">
        <v>93.25</v>
      </c>
    </row>
    <row r="532" spans="1:12">
      <c r="A532" s="296">
        <v>36156</v>
      </c>
      <c r="B532" s="343" t="s">
        <v>7073</v>
      </c>
      <c r="C532" s="296" t="s">
        <v>6937</v>
      </c>
      <c r="D532" s="296" t="s">
        <v>6534</v>
      </c>
      <c r="E532" s="344">
        <v>116.46</v>
      </c>
      <c r="F532" s="344">
        <v>56.28</v>
      </c>
      <c r="G532" s="344">
        <v>83.91</v>
      </c>
      <c r="H532" s="344">
        <v>75.19</v>
      </c>
      <c r="I532" s="344">
        <v>59.6</v>
      </c>
      <c r="J532" s="344">
        <v>54.54</v>
      </c>
      <c r="K532" s="344">
        <v>79.959999999999994</v>
      </c>
      <c r="L532" s="344">
        <v>70.95</v>
      </c>
    </row>
    <row r="533" spans="1:12">
      <c r="A533" s="296">
        <v>36155</v>
      </c>
      <c r="B533" s="343" t="s">
        <v>7074</v>
      </c>
      <c r="C533" s="296" t="s">
        <v>6937</v>
      </c>
      <c r="D533" s="296" t="s">
        <v>6534</v>
      </c>
      <c r="E533" s="344">
        <v>100.54</v>
      </c>
      <c r="F533" s="344">
        <v>48.59</v>
      </c>
      <c r="G533" s="344">
        <v>72.44</v>
      </c>
      <c r="H533" s="344">
        <v>64.91</v>
      </c>
      <c r="I533" s="344">
        <v>51.46</v>
      </c>
      <c r="J533" s="344">
        <v>47.08</v>
      </c>
      <c r="K533" s="344">
        <v>69.03</v>
      </c>
      <c r="L533" s="344">
        <v>61.25</v>
      </c>
    </row>
    <row r="534" spans="1:12">
      <c r="A534" s="296">
        <v>36154</v>
      </c>
      <c r="B534" s="343" t="s">
        <v>7075</v>
      </c>
      <c r="C534" s="296" t="s">
        <v>6937</v>
      </c>
      <c r="D534" s="296" t="s">
        <v>6534</v>
      </c>
      <c r="E534" s="344">
        <v>139.76</v>
      </c>
      <c r="F534" s="344">
        <v>67.540000000000006</v>
      </c>
      <c r="G534" s="344">
        <v>100.69</v>
      </c>
      <c r="H534" s="344">
        <v>90.23</v>
      </c>
      <c r="I534" s="344">
        <v>71.53</v>
      </c>
      <c r="J534" s="344">
        <v>65.45</v>
      </c>
      <c r="K534" s="344">
        <v>95.96</v>
      </c>
      <c r="L534" s="344">
        <v>85.14</v>
      </c>
    </row>
    <row r="535" spans="1:12">
      <c r="A535" s="296">
        <v>36170</v>
      </c>
      <c r="B535" s="343" t="s">
        <v>7076</v>
      </c>
      <c r="C535" s="296" t="s">
        <v>6937</v>
      </c>
      <c r="D535" s="296" t="s">
        <v>6539</v>
      </c>
      <c r="E535" s="344">
        <v>127</v>
      </c>
      <c r="F535" s="344">
        <v>61.38</v>
      </c>
      <c r="G535" s="344">
        <v>91.5</v>
      </c>
      <c r="H535" s="344">
        <v>82</v>
      </c>
      <c r="I535" s="344">
        <v>65</v>
      </c>
      <c r="J535" s="344">
        <v>59.48</v>
      </c>
      <c r="K535" s="344">
        <v>87.2</v>
      </c>
      <c r="L535" s="344">
        <v>77.37</v>
      </c>
    </row>
    <row r="536" spans="1:12">
      <c r="A536" s="296">
        <v>695</v>
      </c>
      <c r="B536" s="343" t="s">
        <v>7077</v>
      </c>
      <c r="C536" s="296" t="s">
        <v>6937</v>
      </c>
      <c r="D536" s="296" t="s">
        <v>6534</v>
      </c>
      <c r="E536" s="344">
        <v>102.65</v>
      </c>
      <c r="F536" s="344">
        <v>49.61</v>
      </c>
      <c r="G536" s="344">
        <v>73.959999999999994</v>
      </c>
      <c r="H536" s="344">
        <v>66.28</v>
      </c>
      <c r="I536" s="344">
        <v>52.54</v>
      </c>
      <c r="J536" s="344">
        <v>48.07</v>
      </c>
      <c r="K536" s="344">
        <v>70.48</v>
      </c>
      <c r="L536" s="344">
        <v>62.54</v>
      </c>
    </row>
    <row r="537" spans="1:12">
      <c r="A537" s="296">
        <v>679</v>
      </c>
      <c r="B537" s="343" t="s">
        <v>7078</v>
      </c>
      <c r="C537" s="296" t="s">
        <v>6937</v>
      </c>
      <c r="D537" s="296" t="s">
        <v>6534</v>
      </c>
      <c r="E537" s="344">
        <v>153.07</v>
      </c>
      <c r="F537" s="344">
        <v>73.98</v>
      </c>
      <c r="G537" s="344">
        <v>110.28</v>
      </c>
      <c r="H537" s="344">
        <v>98.83</v>
      </c>
      <c r="I537" s="344">
        <v>78.34</v>
      </c>
      <c r="J537" s="344">
        <v>71.69</v>
      </c>
      <c r="K537" s="344">
        <v>105.1</v>
      </c>
      <c r="L537" s="344">
        <v>93.25</v>
      </c>
    </row>
    <row r="538" spans="1:12">
      <c r="A538" s="296">
        <v>711</v>
      </c>
      <c r="B538" s="343" t="s">
        <v>7079</v>
      </c>
      <c r="C538" s="296" t="s">
        <v>6937</v>
      </c>
      <c r="D538" s="296" t="s">
        <v>6534</v>
      </c>
      <c r="E538" s="344">
        <v>101.26</v>
      </c>
      <c r="F538" s="344">
        <v>48.93</v>
      </c>
      <c r="G538" s="344">
        <v>72.95</v>
      </c>
      <c r="H538" s="344">
        <v>65.38</v>
      </c>
      <c r="I538" s="344">
        <v>51.82</v>
      </c>
      <c r="J538" s="344">
        <v>47.42</v>
      </c>
      <c r="K538" s="344">
        <v>69.52</v>
      </c>
      <c r="L538" s="344">
        <v>61.68</v>
      </c>
    </row>
    <row r="539" spans="1:12">
      <c r="A539" s="296">
        <v>712</v>
      </c>
      <c r="B539" s="343" t="s">
        <v>7080</v>
      </c>
      <c r="C539" s="296" t="s">
        <v>6937</v>
      </c>
      <c r="D539" s="296" t="s">
        <v>6534</v>
      </c>
      <c r="E539" s="344">
        <v>127.54</v>
      </c>
      <c r="F539" s="344">
        <v>61.64</v>
      </c>
      <c r="G539" s="344">
        <v>91.89</v>
      </c>
      <c r="H539" s="344">
        <v>82.35</v>
      </c>
      <c r="I539" s="344">
        <v>65.28</v>
      </c>
      <c r="J539" s="344">
        <v>59.73</v>
      </c>
      <c r="K539" s="344">
        <v>87.57</v>
      </c>
      <c r="L539" s="344">
        <v>77.7</v>
      </c>
    </row>
    <row r="540" spans="1:12">
      <c r="A540" s="296">
        <v>12614</v>
      </c>
      <c r="B540" s="343" t="s">
        <v>7081</v>
      </c>
      <c r="C540" s="296" t="s">
        <v>6533</v>
      </c>
      <c r="D540" s="296" t="s">
        <v>6534</v>
      </c>
      <c r="E540" s="344">
        <v>58.25</v>
      </c>
      <c r="F540" s="344">
        <v>54.31</v>
      </c>
      <c r="G540" s="344">
        <v>52.31</v>
      </c>
      <c r="H540" s="344">
        <v>39.17</v>
      </c>
      <c r="I540" s="344">
        <v>43.44</v>
      </c>
      <c r="J540" s="344">
        <v>49.06</v>
      </c>
      <c r="K540" s="344">
        <v>57.35</v>
      </c>
      <c r="L540" s="344">
        <v>69.400000000000006</v>
      </c>
    </row>
    <row r="541" spans="1:12">
      <c r="A541" s="296">
        <v>6140</v>
      </c>
      <c r="B541" s="343" t="s">
        <v>7082</v>
      </c>
      <c r="C541" s="296" t="s">
        <v>6533</v>
      </c>
      <c r="D541" s="296" t="s">
        <v>6534</v>
      </c>
      <c r="E541" s="344">
        <v>3.91</v>
      </c>
      <c r="F541" s="344">
        <v>3.97</v>
      </c>
      <c r="G541" s="344">
        <v>4.25</v>
      </c>
      <c r="H541" s="344">
        <v>3.82</v>
      </c>
      <c r="I541" s="344">
        <v>3.78</v>
      </c>
      <c r="J541" s="344">
        <v>3.82</v>
      </c>
      <c r="K541" s="344">
        <v>4.4400000000000004</v>
      </c>
      <c r="L541" s="344">
        <v>4.0199999999999996</v>
      </c>
    </row>
    <row r="542" spans="1:12">
      <c r="A542" s="296">
        <v>38399</v>
      </c>
      <c r="B542" s="343" t="s">
        <v>7083</v>
      </c>
      <c r="C542" s="296" t="s">
        <v>6533</v>
      </c>
      <c r="D542" s="296" t="s">
        <v>6534</v>
      </c>
      <c r="E542" s="344">
        <v>286.69</v>
      </c>
      <c r="F542" s="344">
        <v>232.56</v>
      </c>
      <c r="G542" s="344"/>
      <c r="H542" s="344">
        <v>271.86</v>
      </c>
      <c r="I542" s="344">
        <v>233.55</v>
      </c>
      <c r="J542" s="344"/>
      <c r="K542" s="344">
        <v>295.89</v>
      </c>
      <c r="L542" s="344">
        <v>242.2</v>
      </c>
    </row>
    <row r="543" spans="1:12">
      <c r="A543" s="296">
        <v>729</v>
      </c>
      <c r="B543" s="343" t="s">
        <v>7084</v>
      </c>
      <c r="C543" s="296" t="s">
        <v>6533</v>
      </c>
      <c r="D543" s="296" t="s">
        <v>6539</v>
      </c>
      <c r="E543" s="344">
        <v>936.5</v>
      </c>
      <c r="F543" s="344">
        <v>891</v>
      </c>
      <c r="G543" s="344">
        <v>960</v>
      </c>
      <c r="H543" s="344">
        <v>895.1</v>
      </c>
      <c r="I543" s="344">
        <v>678.4</v>
      </c>
      <c r="J543" s="344">
        <v>997.95</v>
      </c>
      <c r="K543" s="344">
        <v>1209.5</v>
      </c>
      <c r="L543" s="344">
        <v>878.5</v>
      </c>
    </row>
    <row r="544" spans="1:12">
      <c r="A544" s="296">
        <v>39925</v>
      </c>
      <c r="B544" s="343" t="s">
        <v>7085</v>
      </c>
      <c r="C544" s="296" t="s">
        <v>6533</v>
      </c>
      <c r="D544" s="296" t="s">
        <v>6534</v>
      </c>
      <c r="E544" s="344">
        <v>13532.34</v>
      </c>
      <c r="F544" s="344">
        <v>12874.87</v>
      </c>
      <c r="G544" s="344">
        <v>13871.91</v>
      </c>
      <c r="H544" s="344">
        <v>12934.11</v>
      </c>
      <c r="I544" s="344">
        <v>9802.82</v>
      </c>
      <c r="J544" s="344">
        <v>14420.28</v>
      </c>
      <c r="K544" s="344">
        <v>17477.16</v>
      </c>
      <c r="L544" s="344">
        <v>12694.24</v>
      </c>
    </row>
    <row r="545" spans="1:12">
      <c r="A545" s="296">
        <v>731</v>
      </c>
      <c r="B545" s="343" t="s">
        <v>7086</v>
      </c>
      <c r="C545" s="296" t="s">
        <v>6533</v>
      </c>
      <c r="D545" s="296" t="s">
        <v>6534</v>
      </c>
      <c r="E545" s="344">
        <v>911.44</v>
      </c>
      <c r="F545" s="344">
        <v>867.16</v>
      </c>
      <c r="G545" s="344">
        <v>934.32</v>
      </c>
      <c r="H545" s="344">
        <v>871.15</v>
      </c>
      <c r="I545" s="344">
        <v>660.25</v>
      </c>
      <c r="J545" s="344">
        <v>971.25</v>
      </c>
      <c r="K545" s="344">
        <v>1177.1400000000001</v>
      </c>
      <c r="L545" s="344">
        <v>855</v>
      </c>
    </row>
    <row r="546" spans="1:12">
      <c r="A546" s="296">
        <v>10575</v>
      </c>
      <c r="B546" s="343" t="s">
        <v>7087</v>
      </c>
      <c r="C546" s="296" t="s">
        <v>6533</v>
      </c>
      <c r="D546" s="296" t="s">
        <v>6534</v>
      </c>
      <c r="E546" s="344">
        <v>1422.38</v>
      </c>
      <c r="F546" s="344">
        <v>1353.27</v>
      </c>
      <c r="G546" s="344">
        <v>1458.07</v>
      </c>
      <c r="H546" s="344">
        <v>1359.5</v>
      </c>
      <c r="I546" s="344">
        <v>1030.3699999999999</v>
      </c>
      <c r="J546" s="344">
        <v>1515.71</v>
      </c>
      <c r="K546" s="344">
        <v>1837.02</v>
      </c>
      <c r="L546" s="344">
        <v>1334.28</v>
      </c>
    </row>
    <row r="547" spans="1:12">
      <c r="A547" s="296">
        <v>733</v>
      </c>
      <c r="B547" s="343" t="s">
        <v>7088</v>
      </c>
      <c r="C547" s="296" t="s">
        <v>6533</v>
      </c>
      <c r="D547" s="296" t="s">
        <v>6534</v>
      </c>
      <c r="E547" s="344">
        <v>1557.33</v>
      </c>
      <c r="F547" s="344">
        <v>1481.67</v>
      </c>
      <c r="G547" s="344">
        <v>1596.41</v>
      </c>
      <c r="H547" s="344">
        <v>1488.49</v>
      </c>
      <c r="I547" s="344">
        <v>1128.1300000000001</v>
      </c>
      <c r="J547" s="344">
        <v>1659.52</v>
      </c>
      <c r="K547" s="344">
        <v>2011.31</v>
      </c>
      <c r="L547" s="344">
        <v>1460.88</v>
      </c>
    </row>
    <row r="548" spans="1:12">
      <c r="A548" s="296">
        <v>732</v>
      </c>
      <c r="B548" s="343" t="s">
        <v>7089</v>
      </c>
      <c r="C548" s="296" t="s">
        <v>6533</v>
      </c>
      <c r="D548" s="296" t="s">
        <v>6534</v>
      </c>
      <c r="E548" s="344">
        <v>1536.39</v>
      </c>
      <c r="F548" s="344">
        <v>1461.75</v>
      </c>
      <c r="G548" s="344">
        <v>1574.95</v>
      </c>
      <c r="H548" s="344">
        <v>1468.47</v>
      </c>
      <c r="I548" s="344">
        <v>1112.96</v>
      </c>
      <c r="J548" s="344">
        <v>1637.21</v>
      </c>
      <c r="K548" s="344">
        <v>1984.27</v>
      </c>
      <c r="L548" s="344">
        <v>1441.24</v>
      </c>
    </row>
    <row r="549" spans="1:12">
      <c r="A549" s="296">
        <v>735</v>
      </c>
      <c r="B549" s="343" t="s">
        <v>7090</v>
      </c>
      <c r="C549" s="296" t="s">
        <v>6533</v>
      </c>
      <c r="D549" s="296" t="s">
        <v>6534</v>
      </c>
      <c r="E549" s="344">
        <v>2733.16</v>
      </c>
      <c r="F549" s="344">
        <v>2600.37</v>
      </c>
      <c r="G549" s="344">
        <v>2801.75</v>
      </c>
      <c r="H549" s="344">
        <v>2612.34</v>
      </c>
      <c r="I549" s="344">
        <v>1979.9</v>
      </c>
      <c r="J549" s="344">
        <v>2912.5</v>
      </c>
      <c r="K549" s="344">
        <v>3529.91</v>
      </c>
      <c r="L549" s="344">
        <v>2563.89</v>
      </c>
    </row>
    <row r="550" spans="1:12">
      <c r="A550" s="296">
        <v>737</v>
      </c>
      <c r="B550" s="343" t="s">
        <v>7091</v>
      </c>
      <c r="C550" s="296" t="s">
        <v>6533</v>
      </c>
      <c r="D550" s="296" t="s">
        <v>6534</v>
      </c>
      <c r="E550" s="344">
        <v>8615.65</v>
      </c>
      <c r="F550" s="344">
        <v>8197.0499999999993</v>
      </c>
      <c r="G550" s="344">
        <v>8831.84</v>
      </c>
      <c r="H550" s="344">
        <v>8234.77</v>
      </c>
      <c r="I550" s="344">
        <v>6241.17</v>
      </c>
      <c r="J550" s="344">
        <v>9180.98</v>
      </c>
      <c r="K550" s="344">
        <v>11127.2</v>
      </c>
      <c r="L550" s="344">
        <v>8082.06</v>
      </c>
    </row>
    <row r="551" spans="1:12">
      <c r="A551" s="296">
        <v>736</v>
      </c>
      <c r="B551" s="343" t="s">
        <v>7092</v>
      </c>
      <c r="C551" s="296" t="s">
        <v>6533</v>
      </c>
      <c r="D551" s="296" t="s">
        <v>6534</v>
      </c>
      <c r="E551" s="344">
        <v>2298.1</v>
      </c>
      <c r="F551" s="344">
        <v>2186.44</v>
      </c>
      <c r="G551" s="344">
        <v>2355.7600000000002</v>
      </c>
      <c r="H551" s="344">
        <v>2196.5</v>
      </c>
      <c r="I551" s="344">
        <v>1664.74</v>
      </c>
      <c r="J551" s="344">
        <v>2448.89</v>
      </c>
      <c r="K551" s="344">
        <v>2968.02</v>
      </c>
      <c r="L551" s="344">
        <v>2155.77</v>
      </c>
    </row>
    <row r="552" spans="1:12">
      <c r="A552" s="296">
        <v>738</v>
      </c>
      <c r="B552" s="343" t="s">
        <v>7093</v>
      </c>
      <c r="C552" s="296" t="s">
        <v>6533</v>
      </c>
      <c r="D552" s="296" t="s">
        <v>6534</v>
      </c>
      <c r="E552" s="344">
        <v>3995.01</v>
      </c>
      <c r="F552" s="344">
        <v>3800.91</v>
      </c>
      <c r="G552" s="344">
        <v>4095.26</v>
      </c>
      <c r="H552" s="344">
        <v>3818.4</v>
      </c>
      <c r="I552" s="344">
        <v>2893.98</v>
      </c>
      <c r="J552" s="344">
        <v>4257.1499999999996</v>
      </c>
      <c r="K552" s="344">
        <v>5159.6000000000004</v>
      </c>
      <c r="L552" s="344">
        <v>3747.59</v>
      </c>
    </row>
    <row r="553" spans="1:12">
      <c r="A553" s="296">
        <v>740</v>
      </c>
      <c r="B553" s="343" t="s">
        <v>7094</v>
      </c>
      <c r="C553" s="296" t="s">
        <v>6533</v>
      </c>
      <c r="D553" s="296" t="s">
        <v>6534</v>
      </c>
      <c r="E553" s="344">
        <v>8105.05</v>
      </c>
      <c r="F553" s="344">
        <v>7711.27</v>
      </c>
      <c r="G553" s="344">
        <v>8308.44</v>
      </c>
      <c r="H553" s="344">
        <v>7746.75</v>
      </c>
      <c r="I553" s="344">
        <v>5871.3</v>
      </c>
      <c r="J553" s="344">
        <v>8636.8799999999992</v>
      </c>
      <c r="K553" s="344">
        <v>10467.77</v>
      </c>
      <c r="L553" s="344">
        <v>7603.09</v>
      </c>
    </row>
    <row r="554" spans="1:12">
      <c r="A554" s="296">
        <v>734</v>
      </c>
      <c r="B554" s="343" t="s">
        <v>7095</v>
      </c>
      <c r="C554" s="296" t="s">
        <v>6533</v>
      </c>
      <c r="D554" s="296" t="s">
        <v>6534</v>
      </c>
      <c r="E554" s="344">
        <v>1647.01</v>
      </c>
      <c r="F554" s="344">
        <v>1566.99</v>
      </c>
      <c r="G554" s="344">
        <v>1688.34</v>
      </c>
      <c r="H554" s="344">
        <v>1574.2</v>
      </c>
      <c r="I554" s="344">
        <v>1193.0899999999999</v>
      </c>
      <c r="J554" s="344">
        <v>1755.08</v>
      </c>
      <c r="K554" s="344">
        <v>2127.13</v>
      </c>
      <c r="L554" s="344">
        <v>1545.01</v>
      </c>
    </row>
    <row r="555" spans="1:12">
      <c r="A555" s="296">
        <v>39008</v>
      </c>
      <c r="B555" s="343" t="s">
        <v>7096</v>
      </c>
      <c r="C555" s="296" t="s">
        <v>6533</v>
      </c>
      <c r="D555" s="296" t="s">
        <v>6534</v>
      </c>
      <c r="E555" s="344"/>
      <c r="F555" s="344">
        <v>60097.59</v>
      </c>
      <c r="G555" s="344"/>
      <c r="H555" s="344">
        <v>67656.19</v>
      </c>
      <c r="I555" s="344">
        <v>67412.38</v>
      </c>
      <c r="J555" s="344"/>
      <c r="K555" s="344">
        <v>60951.519999999997</v>
      </c>
      <c r="L555" s="344">
        <v>55831.59</v>
      </c>
    </row>
    <row r="556" spans="1:12">
      <c r="A556" s="296">
        <v>39009</v>
      </c>
      <c r="B556" s="343" t="s">
        <v>7097</v>
      </c>
      <c r="C556" s="296" t="s">
        <v>6533</v>
      </c>
      <c r="D556" s="296" t="s">
        <v>6534</v>
      </c>
      <c r="E556" s="344"/>
      <c r="F556" s="344">
        <v>64387.12</v>
      </c>
      <c r="G556" s="344"/>
      <c r="H556" s="344">
        <v>72485.23</v>
      </c>
      <c r="I556" s="344">
        <v>72224.02</v>
      </c>
      <c r="J556" s="344"/>
      <c r="K556" s="344">
        <v>65302</v>
      </c>
      <c r="L556" s="344">
        <v>59816.639999999999</v>
      </c>
    </row>
    <row r="557" spans="1:12">
      <c r="A557" s="296">
        <v>10587</v>
      </c>
      <c r="B557" s="343" t="s">
        <v>7098</v>
      </c>
      <c r="C557" s="296" t="s">
        <v>6533</v>
      </c>
      <c r="D557" s="296" t="s">
        <v>6534</v>
      </c>
      <c r="E557" s="344"/>
      <c r="F557" s="344">
        <v>3805.23</v>
      </c>
      <c r="G557" s="344">
        <v>4197.3100000000004</v>
      </c>
      <c r="H557" s="344">
        <v>3609.88</v>
      </c>
      <c r="I557" s="344">
        <v>3069.57</v>
      </c>
      <c r="J557" s="344">
        <v>4006.41</v>
      </c>
      <c r="K557" s="344"/>
      <c r="L557" s="344">
        <v>3476.7</v>
      </c>
    </row>
    <row r="558" spans="1:12">
      <c r="A558" s="296">
        <v>759</v>
      </c>
      <c r="B558" s="343" t="s">
        <v>7099</v>
      </c>
      <c r="C558" s="296" t="s">
        <v>6533</v>
      </c>
      <c r="D558" s="296" t="s">
        <v>6534</v>
      </c>
      <c r="E558" s="344"/>
      <c r="F558" s="344">
        <v>5471.16</v>
      </c>
      <c r="G558" s="344">
        <v>6034.9</v>
      </c>
      <c r="H558" s="344">
        <v>5190.29</v>
      </c>
      <c r="I558" s="344">
        <v>4413.4399999999996</v>
      </c>
      <c r="J558" s="344">
        <v>5760.43</v>
      </c>
      <c r="K558" s="344"/>
      <c r="L558" s="344">
        <v>4998.8</v>
      </c>
    </row>
    <row r="559" spans="1:12">
      <c r="A559" s="296">
        <v>761</v>
      </c>
      <c r="B559" s="343" t="s">
        <v>7100</v>
      </c>
      <c r="C559" s="296" t="s">
        <v>6533</v>
      </c>
      <c r="D559" s="296" t="s">
        <v>6534</v>
      </c>
      <c r="E559" s="344"/>
      <c r="F559" s="344">
        <v>9274.08</v>
      </c>
      <c r="G559" s="344">
        <v>10229.67</v>
      </c>
      <c r="H559" s="344">
        <v>8797.98</v>
      </c>
      <c r="I559" s="344">
        <v>7481.15</v>
      </c>
      <c r="J559" s="344">
        <v>9764.41</v>
      </c>
      <c r="K559" s="344"/>
      <c r="L559" s="344">
        <v>8473.39</v>
      </c>
    </row>
    <row r="560" spans="1:12">
      <c r="A560" s="296">
        <v>750</v>
      </c>
      <c r="B560" s="343" t="s">
        <v>7101</v>
      </c>
      <c r="C560" s="296" t="s">
        <v>6533</v>
      </c>
      <c r="D560" s="296" t="s">
        <v>6534</v>
      </c>
      <c r="E560" s="344"/>
      <c r="F560" s="344">
        <v>8805.01</v>
      </c>
      <c r="G560" s="344">
        <v>9712.25</v>
      </c>
      <c r="H560" s="344">
        <v>8352.99</v>
      </c>
      <c r="I560" s="344">
        <v>7102.76</v>
      </c>
      <c r="J560" s="344">
        <v>9270.5300000000007</v>
      </c>
      <c r="K560" s="344"/>
      <c r="L560" s="344">
        <v>8044.81</v>
      </c>
    </row>
    <row r="561" spans="1:12">
      <c r="A561" s="296">
        <v>755</v>
      </c>
      <c r="B561" s="343" t="s">
        <v>7102</v>
      </c>
      <c r="C561" s="296" t="s">
        <v>6533</v>
      </c>
      <c r="D561" s="296" t="s">
        <v>6534</v>
      </c>
      <c r="E561" s="344"/>
      <c r="F561" s="344">
        <v>36131.47</v>
      </c>
      <c r="G561" s="344">
        <v>39854.379999999997</v>
      </c>
      <c r="H561" s="344">
        <v>34276.61</v>
      </c>
      <c r="I561" s="344">
        <v>29146.28</v>
      </c>
      <c r="J561" s="344">
        <v>38041.769999999997</v>
      </c>
      <c r="K561" s="344"/>
      <c r="L561" s="344">
        <v>33012.01</v>
      </c>
    </row>
    <row r="562" spans="1:12">
      <c r="A562" s="296">
        <v>749</v>
      </c>
      <c r="B562" s="343" t="s">
        <v>7103</v>
      </c>
      <c r="C562" s="296" t="s">
        <v>6533</v>
      </c>
      <c r="D562" s="296" t="s">
        <v>6534</v>
      </c>
      <c r="E562" s="344"/>
      <c r="F562" s="344">
        <v>13288.48</v>
      </c>
      <c r="G562" s="344">
        <v>14657.7</v>
      </c>
      <c r="H562" s="344">
        <v>12606.3</v>
      </c>
      <c r="I562" s="344">
        <v>10719.46</v>
      </c>
      <c r="J562" s="344">
        <v>13991.06</v>
      </c>
      <c r="K562" s="344"/>
      <c r="L562" s="344">
        <v>12141.2</v>
      </c>
    </row>
    <row r="563" spans="1:12">
      <c r="A563" s="296">
        <v>756</v>
      </c>
      <c r="B563" s="343" t="s">
        <v>7104</v>
      </c>
      <c r="C563" s="296" t="s">
        <v>6533</v>
      </c>
      <c r="D563" s="296" t="s">
        <v>6534</v>
      </c>
      <c r="E563" s="344"/>
      <c r="F563" s="344">
        <v>39406.21</v>
      </c>
      <c r="G563" s="344">
        <v>43466.54</v>
      </c>
      <c r="H563" s="344">
        <v>37383.230000000003</v>
      </c>
      <c r="I563" s="344">
        <v>31787.919999999998</v>
      </c>
      <c r="J563" s="344">
        <v>41489.64</v>
      </c>
      <c r="K563" s="344"/>
      <c r="L563" s="344">
        <v>36004.019999999997</v>
      </c>
    </row>
    <row r="564" spans="1:12">
      <c r="A564" s="296">
        <v>10588</v>
      </c>
      <c r="B564" s="343" t="s">
        <v>7105</v>
      </c>
      <c r="C564" s="296" t="s">
        <v>6533</v>
      </c>
      <c r="D564" s="296" t="s">
        <v>6534</v>
      </c>
      <c r="E564" s="344"/>
      <c r="F564" s="344">
        <v>3950.31</v>
      </c>
      <c r="G564" s="344">
        <v>4357.34</v>
      </c>
      <c r="H564" s="344">
        <v>3747.51</v>
      </c>
      <c r="I564" s="344">
        <v>3186.61</v>
      </c>
      <c r="J564" s="344">
        <v>4159.16</v>
      </c>
      <c r="K564" s="344"/>
      <c r="L564" s="344">
        <v>3609.25</v>
      </c>
    </row>
    <row r="565" spans="1:12">
      <c r="A565" s="296">
        <v>10592</v>
      </c>
      <c r="B565" s="343" t="s">
        <v>7106</v>
      </c>
      <c r="C565" s="296" t="s">
        <v>6533</v>
      </c>
      <c r="D565" s="296" t="s">
        <v>6539</v>
      </c>
      <c r="E565" s="344"/>
      <c r="F565" s="344">
        <v>4771.45</v>
      </c>
      <c r="G565" s="344">
        <v>5263.09</v>
      </c>
      <c r="H565" s="344">
        <v>4526.5</v>
      </c>
      <c r="I565" s="344">
        <v>3849</v>
      </c>
      <c r="J565" s="344">
        <v>5023.72</v>
      </c>
      <c r="K565" s="344"/>
      <c r="L565" s="344">
        <v>4359.5</v>
      </c>
    </row>
    <row r="566" spans="1:12">
      <c r="A566" s="296">
        <v>10589</v>
      </c>
      <c r="B566" s="343" t="s">
        <v>7107</v>
      </c>
      <c r="C566" s="296" t="s">
        <v>6533</v>
      </c>
      <c r="D566" s="296" t="s">
        <v>6534</v>
      </c>
      <c r="E566" s="344"/>
      <c r="F566" s="344">
        <v>6410.14</v>
      </c>
      <c r="G566" s="344">
        <v>7070.63</v>
      </c>
      <c r="H566" s="344">
        <v>6081.06</v>
      </c>
      <c r="I566" s="344">
        <v>5170.8900000000003</v>
      </c>
      <c r="J566" s="344">
        <v>6749.05</v>
      </c>
      <c r="K566" s="344"/>
      <c r="L566" s="344">
        <v>5856.71</v>
      </c>
    </row>
    <row r="567" spans="1:12">
      <c r="A567" s="296">
        <v>760</v>
      </c>
      <c r="B567" s="343" t="s">
        <v>7108</v>
      </c>
      <c r="C567" s="296" t="s">
        <v>6533</v>
      </c>
      <c r="D567" s="296" t="s">
        <v>6534</v>
      </c>
      <c r="E567" s="344"/>
      <c r="F567" s="344">
        <v>35785.870000000003</v>
      </c>
      <c r="G567" s="344">
        <v>39473.17</v>
      </c>
      <c r="H567" s="344">
        <v>33948.75</v>
      </c>
      <c r="I567" s="344">
        <v>28867.5</v>
      </c>
      <c r="J567" s="344">
        <v>37677.9</v>
      </c>
      <c r="K567" s="344"/>
      <c r="L567" s="344">
        <v>32696.25</v>
      </c>
    </row>
    <row r="568" spans="1:12">
      <c r="A568" s="296">
        <v>751</v>
      </c>
      <c r="B568" s="343" t="s">
        <v>7109</v>
      </c>
      <c r="C568" s="296" t="s">
        <v>6533</v>
      </c>
      <c r="D568" s="296" t="s">
        <v>6534</v>
      </c>
      <c r="E568" s="344"/>
      <c r="F568" s="344">
        <v>5636.27</v>
      </c>
      <c r="G568" s="344">
        <v>6217.02</v>
      </c>
      <c r="H568" s="344">
        <v>5346.92</v>
      </c>
      <c r="I568" s="344">
        <v>4546.63</v>
      </c>
      <c r="J568" s="344">
        <v>5934.26</v>
      </c>
      <c r="K568" s="344"/>
      <c r="L568" s="344">
        <v>5149.6499999999996</v>
      </c>
    </row>
    <row r="569" spans="1:12">
      <c r="A569" s="296">
        <v>754</v>
      </c>
      <c r="B569" s="343" t="s">
        <v>7110</v>
      </c>
      <c r="C569" s="296" t="s">
        <v>6533</v>
      </c>
      <c r="D569" s="296" t="s">
        <v>6534</v>
      </c>
      <c r="E569" s="344"/>
      <c r="F569" s="344">
        <v>8946.4599999999991</v>
      </c>
      <c r="G569" s="344">
        <v>9868.2900000000009</v>
      </c>
      <c r="H569" s="344">
        <v>8487.18</v>
      </c>
      <c r="I569" s="344">
        <v>7216.87</v>
      </c>
      <c r="J569" s="344">
        <v>9419.4699999999993</v>
      </c>
      <c r="K569" s="344"/>
      <c r="L569" s="344">
        <v>8174.06</v>
      </c>
    </row>
    <row r="570" spans="1:12">
      <c r="A570" s="296">
        <v>757</v>
      </c>
      <c r="B570" s="343" t="s">
        <v>7111</v>
      </c>
      <c r="C570" s="296" t="s">
        <v>6533</v>
      </c>
      <c r="D570" s="296" t="s">
        <v>6534</v>
      </c>
      <c r="E570" s="344"/>
      <c r="F570" s="344">
        <v>17892.93</v>
      </c>
      <c r="G570" s="344">
        <v>19736.580000000002</v>
      </c>
      <c r="H570" s="344">
        <v>16974.37</v>
      </c>
      <c r="I570" s="344">
        <v>14433.75</v>
      </c>
      <c r="J570" s="344">
        <v>18838.95</v>
      </c>
      <c r="K570" s="344"/>
      <c r="L570" s="344">
        <v>16348.12</v>
      </c>
    </row>
    <row r="571" spans="1:12">
      <c r="A571" s="296">
        <v>44489</v>
      </c>
      <c r="B571" s="343" t="s">
        <v>7112</v>
      </c>
      <c r="C571" s="296" t="s">
        <v>6533</v>
      </c>
      <c r="D571" s="296" t="s">
        <v>6534</v>
      </c>
      <c r="E571" s="344">
        <v>232813.48</v>
      </c>
      <c r="F571" s="344">
        <v>221502.2</v>
      </c>
      <c r="G571" s="344">
        <v>238655.57</v>
      </c>
      <c r="H571" s="344">
        <v>222521.46</v>
      </c>
      <c r="I571" s="344">
        <v>168649.93</v>
      </c>
      <c r="J571" s="344">
        <v>248089.92</v>
      </c>
      <c r="K571" s="344">
        <v>300681.15999999997</v>
      </c>
      <c r="L571" s="344">
        <v>218394.7</v>
      </c>
    </row>
    <row r="572" spans="1:12">
      <c r="A572" s="296">
        <v>39917</v>
      </c>
      <c r="B572" s="343" t="s">
        <v>7113</v>
      </c>
      <c r="C572" s="296" t="s">
        <v>6533</v>
      </c>
      <c r="D572" s="296" t="s">
        <v>6534</v>
      </c>
      <c r="E572" s="344"/>
      <c r="F572" s="344">
        <v>92314.240000000005</v>
      </c>
      <c r="G572" s="344"/>
      <c r="H572" s="344">
        <v>103924.79</v>
      </c>
      <c r="I572" s="344">
        <v>103550.29</v>
      </c>
      <c r="J572" s="344"/>
      <c r="K572" s="344">
        <v>93625.94</v>
      </c>
      <c r="L572" s="344">
        <v>85761.36</v>
      </c>
    </row>
    <row r="573" spans="1:12">
      <c r="A573" s="296">
        <v>38167</v>
      </c>
      <c r="B573" s="343" t="s">
        <v>7114</v>
      </c>
      <c r="C573" s="296" t="s">
        <v>6951</v>
      </c>
      <c r="D573" s="296" t="s">
        <v>6534</v>
      </c>
      <c r="E573" s="344">
        <v>27.72</v>
      </c>
      <c r="F573" s="344">
        <v>27.25</v>
      </c>
      <c r="G573" s="344">
        <v>29.7</v>
      </c>
      <c r="H573" s="344">
        <v>25.88</v>
      </c>
      <c r="I573" s="344">
        <v>29.6</v>
      </c>
      <c r="J573" s="344">
        <v>28.61</v>
      </c>
      <c r="K573" s="344">
        <v>27.11</v>
      </c>
      <c r="L573" s="344">
        <v>26.4</v>
      </c>
    </row>
    <row r="574" spans="1:12">
      <c r="A574" s="296">
        <v>36145</v>
      </c>
      <c r="B574" s="343" t="s">
        <v>7115</v>
      </c>
      <c r="C574" s="296" t="s">
        <v>6951</v>
      </c>
      <c r="D574" s="296" t="s">
        <v>6534</v>
      </c>
      <c r="E574" s="344">
        <v>41.76</v>
      </c>
      <c r="F574" s="344">
        <v>43.2</v>
      </c>
      <c r="G574" s="344">
        <v>49.68</v>
      </c>
      <c r="H574" s="344">
        <v>51.84</v>
      </c>
      <c r="I574" s="344">
        <v>40.08</v>
      </c>
      <c r="J574" s="344">
        <v>39.74</v>
      </c>
      <c r="K574" s="344">
        <v>37.58</v>
      </c>
      <c r="L574" s="344">
        <v>37.44</v>
      </c>
    </row>
    <row r="575" spans="1:12">
      <c r="A575" s="296">
        <v>12893</v>
      </c>
      <c r="B575" s="343" t="s">
        <v>7116</v>
      </c>
      <c r="C575" s="296" t="s">
        <v>6951</v>
      </c>
      <c r="D575" s="296" t="s">
        <v>6534</v>
      </c>
      <c r="E575" s="344">
        <v>69.599999999999994</v>
      </c>
      <c r="F575" s="344">
        <v>72</v>
      </c>
      <c r="G575" s="344">
        <v>82.8</v>
      </c>
      <c r="H575" s="344">
        <v>86.4</v>
      </c>
      <c r="I575" s="344">
        <v>66.81</v>
      </c>
      <c r="J575" s="344">
        <v>66.239999999999995</v>
      </c>
      <c r="K575" s="344">
        <v>62.64</v>
      </c>
      <c r="L575" s="344">
        <v>62.4</v>
      </c>
    </row>
    <row r="576" spans="1:12">
      <c r="A576" s="296">
        <v>11685</v>
      </c>
      <c r="B576" s="343" t="s">
        <v>7117</v>
      </c>
      <c r="C576" s="296" t="s">
        <v>6533</v>
      </c>
      <c r="D576" s="296" t="s">
        <v>6534</v>
      </c>
      <c r="E576" s="344">
        <v>24.09</v>
      </c>
      <c r="F576" s="344"/>
      <c r="G576" s="344"/>
      <c r="H576" s="344">
        <v>34.619999999999997</v>
      </c>
      <c r="I576" s="344">
        <v>21.77</v>
      </c>
      <c r="J576" s="344">
        <v>35.31</v>
      </c>
      <c r="K576" s="344">
        <v>23.5</v>
      </c>
      <c r="L576" s="344">
        <v>31.46</v>
      </c>
    </row>
    <row r="577" spans="1:12">
      <c r="A577" s="296">
        <v>11680</v>
      </c>
      <c r="B577" s="343" t="s">
        <v>7118</v>
      </c>
      <c r="C577" s="296" t="s">
        <v>6533</v>
      </c>
      <c r="D577" s="296" t="s">
        <v>6534</v>
      </c>
      <c r="E577" s="344">
        <v>16.86</v>
      </c>
      <c r="F577" s="344">
        <v>14.13</v>
      </c>
      <c r="G577" s="344">
        <v>17.88</v>
      </c>
      <c r="H577" s="344">
        <v>18.14</v>
      </c>
      <c r="I577" s="344">
        <v>14.25</v>
      </c>
      <c r="J577" s="344">
        <v>18.34</v>
      </c>
      <c r="K577" s="344">
        <v>22.44</v>
      </c>
      <c r="L577" s="344">
        <v>18.89</v>
      </c>
    </row>
    <row r="578" spans="1:12">
      <c r="A578" s="296">
        <v>11679</v>
      </c>
      <c r="B578" s="343" t="s">
        <v>7119</v>
      </c>
      <c r="C578" s="296" t="s">
        <v>6533</v>
      </c>
      <c r="D578" s="296" t="s">
        <v>6534</v>
      </c>
      <c r="E578" s="344">
        <v>22.86</v>
      </c>
      <c r="F578" s="344">
        <v>19.16</v>
      </c>
      <c r="G578" s="344">
        <v>24.25</v>
      </c>
      <c r="H578" s="344">
        <v>24.6</v>
      </c>
      <c r="I578" s="344">
        <v>19.32</v>
      </c>
      <c r="J578" s="344">
        <v>24.87</v>
      </c>
      <c r="K578" s="344">
        <v>30.42</v>
      </c>
      <c r="L578" s="344">
        <v>25.62</v>
      </c>
    </row>
    <row r="579" spans="1:12">
      <c r="A579" s="296">
        <v>2512</v>
      </c>
      <c r="B579" s="343" t="s">
        <v>7120</v>
      </c>
      <c r="C579" s="296" t="s">
        <v>6533</v>
      </c>
      <c r="D579" s="296" t="s">
        <v>6534</v>
      </c>
      <c r="E579" s="344"/>
      <c r="F579" s="344"/>
      <c r="G579" s="344">
        <v>36.07</v>
      </c>
      <c r="H579" s="344"/>
      <c r="I579" s="344"/>
      <c r="J579" s="344"/>
      <c r="K579" s="344"/>
      <c r="L579" s="344"/>
    </row>
    <row r="580" spans="1:12">
      <c r="A580" s="296">
        <v>4374</v>
      </c>
      <c r="B580" s="343" t="s">
        <v>7121</v>
      </c>
      <c r="C580" s="296" t="s">
        <v>6533</v>
      </c>
      <c r="D580" s="296" t="s">
        <v>6534</v>
      </c>
      <c r="E580" s="344">
        <v>0.37</v>
      </c>
      <c r="F580" s="344">
        <v>0.37</v>
      </c>
      <c r="G580" s="344">
        <v>0.37</v>
      </c>
      <c r="H580" s="344">
        <v>0.37</v>
      </c>
      <c r="I580" s="344">
        <v>0.37</v>
      </c>
      <c r="J580" s="344">
        <v>0.55000000000000004</v>
      </c>
      <c r="K580" s="344">
        <v>0.7</v>
      </c>
      <c r="L580" s="344">
        <v>0.37</v>
      </c>
    </row>
    <row r="581" spans="1:12">
      <c r="A581" s="296">
        <v>7568</v>
      </c>
      <c r="B581" s="343" t="s">
        <v>7122</v>
      </c>
      <c r="C581" s="296" t="s">
        <v>6533</v>
      </c>
      <c r="D581" s="296" t="s">
        <v>6534</v>
      </c>
      <c r="E581" s="344">
        <v>0.61</v>
      </c>
      <c r="F581" s="344">
        <v>0.61</v>
      </c>
      <c r="G581" s="344">
        <v>0.61</v>
      </c>
      <c r="H581" s="344">
        <v>0.61</v>
      </c>
      <c r="I581" s="344">
        <v>0.61</v>
      </c>
      <c r="J581" s="344">
        <v>0.92</v>
      </c>
      <c r="K581" s="344">
        <v>1.1599999999999999</v>
      </c>
      <c r="L581" s="344">
        <v>0.61</v>
      </c>
    </row>
    <row r="582" spans="1:12">
      <c r="A582" s="296">
        <v>7584</v>
      </c>
      <c r="B582" s="343" t="s">
        <v>7123</v>
      </c>
      <c r="C582" s="296" t="s">
        <v>6533</v>
      </c>
      <c r="D582" s="296" t="s">
        <v>6534</v>
      </c>
      <c r="E582" s="344">
        <v>0.93</v>
      </c>
      <c r="F582" s="344">
        <v>0.93</v>
      </c>
      <c r="G582" s="344">
        <v>0.93</v>
      </c>
      <c r="H582" s="344">
        <v>0.93</v>
      </c>
      <c r="I582" s="344">
        <v>0.93</v>
      </c>
      <c r="J582" s="344">
        <v>1.4</v>
      </c>
      <c r="K582" s="344">
        <v>1.77</v>
      </c>
      <c r="L582" s="344">
        <v>0.93</v>
      </c>
    </row>
    <row r="583" spans="1:12">
      <c r="A583" s="296">
        <v>11945</v>
      </c>
      <c r="B583" s="343" t="s">
        <v>7124</v>
      </c>
      <c r="C583" s="296" t="s">
        <v>6533</v>
      </c>
      <c r="D583" s="296" t="s">
        <v>6534</v>
      </c>
      <c r="E583" s="344">
        <v>0.06</v>
      </c>
      <c r="F583" s="344">
        <v>0.06</v>
      </c>
      <c r="G583" s="344">
        <v>0.06</v>
      </c>
      <c r="H583" s="344">
        <v>0.06</v>
      </c>
      <c r="I583" s="344">
        <v>0.06</v>
      </c>
      <c r="J583" s="344">
        <v>0.09</v>
      </c>
      <c r="K583" s="344">
        <v>0.11</v>
      </c>
      <c r="L583" s="344">
        <v>0.06</v>
      </c>
    </row>
    <row r="584" spans="1:12">
      <c r="A584" s="296">
        <v>11946</v>
      </c>
      <c r="B584" s="343" t="s">
        <v>7125</v>
      </c>
      <c r="C584" s="296" t="s">
        <v>6533</v>
      </c>
      <c r="D584" s="296" t="s">
        <v>6534</v>
      </c>
      <c r="E584" s="344">
        <v>0.06</v>
      </c>
      <c r="F584" s="344">
        <v>0.06</v>
      </c>
      <c r="G584" s="344">
        <v>0.06</v>
      </c>
      <c r="H584" s="344">
        <v>0.06</v>
      </c>
      <c r="I584" s="344">
        <v>0.06</v>
      </c>
      <c r="J584" s="344">
        <v>0.1</v>
      </c>
      <c r="K584" s="344">
        <v>0.13</v>
      </c>
      <c r="L584" s="344">
        <v>0.06</v>
      </c>
    </row>
    <row r="585" spans="1:12">
      <c r="A585" s="296">
        <v>4375</v>
      </c>
      <c r="B585" s="343" t="s">
        <v>7126</v>
      </c>
      <c r="C585" s="296" t="s">
        <v>6533</v>
      </c>
      <c r="D585" s="296" t="s">
        <v>6539</v>
      </c>
      <c r="E585" s="344">
        <v>0.1</v>
      </c>
      <c r="F585" s="344">
        <v>0.1</v>
      </c>
      <c r="G585" s="344">
        <v>0.1</v>
      </c>
      <c r="H585" s="344">
        <v>0.1</v>
      </c>
      <c r="I585" s="344">
        <v>0.1</v>
      </c>
      <c r="J585" s="344">
        <v>0.15</v>
      </c>
      <c r="K585" s="344">
        <v>0.19</v>
      </c>
      <c r="L585" s="344">
        <v>0.1</v>
      </c>
    </row>
    <row r="586" spans="1:12">
      <c r="A586" s="296">
        <v>11950</v>
      </c>
      <c r="B586" s="343" t="s">
        <v>7127</v>
      </c>
      <c r="C586" s="296" t="s">
        <v>6533</v>
      </c>
      <c r="D586" s="296" t="s">
        <v>6534</v>
      </c>
      <c r="E586" s="344">
        <v>0.2</v>
      </c>
      <c r="F586" s="344">
        <v>0.2</v>
      </c>
      <c r="G586" s="344">
        <v>0.2</v>
      </c>
      <c r="H586" s="344">
        <v>0.2</v>
      </c>
      <c r="I586" s="344">
        <v>0.2</v>
      </c>
      <c r="J586" s="344">
        <v>0.31</v>
      </c>
      <c r="K586" s="344">
        <v>0.39</v>
      </c>
      <c r="L586" s="344">
        <v>0.2</v>
      </c>
    </row>
    <row r="587" spans="1:12">
      <c r="A587" s="296">
        <v>4376</v>
      </c>
      <c r="B587" s="343" t="s">
        <v>7128</v>
      </c>
      <c r="C587" s="296" t="s">
        <v>6533</v>
      </c>
      <c r="D587" s="296" t="s">
        <v>6534</v>
      </c>
      <c r="E587" s="344">
        <v>0.19</v>
      </c>
      <c r="F587" s="344">
        <v>0.19</v>
      </c>
      <c r="G587" s="344">
        <v>0.19</v>
      </c>
      <c r="H587" s="344">
        <v>0.19</v>
      </c>
      <c r="I587" s="344">
        <v>0.19</v>
      </c>
      <c r="J587" s="344">
        <v>0.28999999999999998</v>
      </c>
      <c r="K587" s="344">
        <v>0.37</v>
      </c>
      <c r="L587" s="344">
        <v>0.19</v>
      </c>
    </row>
    <row r="588" spans="1:12">
      <c r="A588" s="296">
        <v>7583</v>
      </c>
      <c r="B588" s="343" t="s">
        <v>7129</v>
      </c>
      <c r="C588" s="296" t="s">
        <v>6533</v>
      </c>
      <c r="D588" s="296" t="s">
        <v>6534</v>
      </c>
      <c r="E588" s="344">
        <v>0.41</v>
      </c>
      <c r="F588" s="344">
        <v>0.41</v>
      </c>
      <c r="G588" s="344">
        <v>0.41</v>
      </c>
      <c r="H588" s="344">
        <v>0.41</v>
      </c>
      <c r="I588" s="344">
        <v>0.41</v>
      </c>
      <c r="J588" s="344">
        <v>0.62</v>
      </c>
      <c r="K588" s="344">
        <v>0.79</v>
      </c>
      <c r="L588" s="344">
        <v>0.41</v>
      </c>
    </row>
    <row r="589" spans="1:12">
      <c r="A589" s="296">
        <v>4350</v>
      </c>
      <c r="B589" s="343" t="s">
        <v>7130</v>
      </c>
      <c r="C589" s="296" t="s">
        <v>6533</v>
      </c>
      <c r="D589" s="296" t="s">
        <v>6534</v>
      </c>
      <c r="E589" s="344"/>
      <c r="F589" s="344">
        <v>0.62</v>
      </c>
      <c r="G589" s="344"/>
      <c r="H589" s="344">
        <v>0.78</v>
      </c>
      <c r="I589" s="344">
        <v>0.68</v>
      </c>
      <c r="J589" s="344">
        <v>0.75</v>
      </c>
      <c r="K589" s="344"/>
      <c r="L589" s="344"/>
    </row>
    <row r="590" spans="1:12">
      <c r="A590" s="296">
        <v>44400</v>
      </c>
      <c r="B590" s="343" t="s">
        <v>7131</v>
      </c>
      <c r="C590" s="296" t="s">
        <v>6533</v>
      </c>
      <c r="D590" s="296" t="s">
        <v>6534</v>
      </c>
      <c r="E590" s="344">
        <v>37.28</v>
      </c>
      <c r="F590" s="344"/>
      <c r="G590" s="344">
        <v>30.8</v>
      </c>
      <c r="H590" s="344"/>
      <c r="I590" s="344">
        <v>31.57</v>
      </c>
      <c r="J590" s="344">
        <v>33.380000000000003</v>
      </c>
      <c r="K590" s="344">
        <v>32.53</v>
      </c>
      <c r="L590" s="344">
        <v>35.549999999999997</v>
      </c>
    </row>
    <row r="591" spans="1:12">
      <c r="A591" s="296">
        <v>39886</v>
      </c>
      <c r="B591" s="343" t="s">
        <v>7132</v>
      </c>
      <c r="C591" s="296" t="s">
        <v>6533</v>
      </c>
      <c r="D591" s="296" t="s">
        <v>6534</v>
      </c>
      <c r="E591" s="344"/>
      <c r="F591" s="344"/>
      <c r="G591" s="344"/>
      <c r="H591" s="344"/>
      <c r="I591" s="344"/>
      <c r="J591" s="344"/>
      <c r="K591" s="344">
        <v>10.050000000000001</v>
      </c>
      <c r="L591" s="344"/>
    </row>
    <row r="592" spans="1:12">
      <c r="A592" s="296">
        <v>39887</v>
      </c>
      <c r="B592" s="343" t="s">
        <v>7133</v>
      </c>
      <c r="C592" s="296" t="s">
        <v>6533</v>
      </c>
      <c r="D592" s="296" t="s">
        <v>6534</v>
      </c>
      <c r="E592" s="344"/>
      <c r="F592" s="344"/>
      <c r="G592" s="344"/>
      <c r="H592" s="344"/>
      <c r="I592" s="344"/>
      <c r="J592" s="344"/>
      <c r="K592" s="344">
        <v>15.08</v>
      </c>
      <c r="L592" s="344"/>
    </row>
    <row r="593" spans="1:12">
      <c r="A593" s="296">
        <v>39888</v>
      </c>
      <c r="B593" s="343" t="s">
        <v>7134</v>
      </c>
      <c r="C593" s="296" t="s">
        <v>6533</v>
      </c>
      <c r="D593" s="296" t="s">
        <v>6534</v>
      </c>
      <c r="E593" s="344"/>
      <c r="F593" s="344"/>
      <c r="G593" s="344"/>
      <c r="H593" s="344"/>
      <c r="I593" s="344"/>
      <c r="J593" s="344"/>
      <c r="K593" s="344">
        <v>34.479999999999997</v>
      </c>
      <c r="L593" s="344"/>
    </row>
    <row r="594" spans="1:12">
      <c r="A594" s="296">
        <v>39890</v>
      </c>
      <c r="B594" s="343" t="s">
        <v>7135</v>
      </c>
      <c r="C594" s="296" t="s">
        <v>6533</v>
      </c>
      <c r="D594" s="296" t="s">
        <v>6534</v>
      </c>
      <c r="E594" s="344"/>
      <c r="F594" s="344"/>
      <c r="G594" s="344"/>
      <c r="H594" s="344"/>
      <c r="I594" s="344"/>
      <c r="J594" s="344"/>
      <c r="K594" s="344">
        <v>58.86</v>
      </c>
      <c r="L594" s="344"/>
    </row>
    <row r="595" spans="1:12">
      <c r="A595" s="296">
        <v>39891</v>
      </c>
      <c r="B595" s="343" t="s">
        <v>7136</v>
      </c>
      <c r="C595" s="296" t="s">
        <v>6533</v>
      </c>
      <c r="D595" s="296" t="s">
        <v>6534</v>
      </c>
      <c r="E595" s="344"/>
      <c r="F595" s="344"/>
      <c r="G595" s="344"/>
      <c r="H595" s="344"/>
      <c r="I595" s="344"/>
      <c r="J595" s="344"/>
      <c r="K595" s="344">
        <v>82.99</v>
      </c>
      <c r="L595" s="344"/>
    </row>
    <row r="596" spans="1:12">
      <c r="A596" s="296">
        <v>39892</v>
      </c>
      <c r="B596" s="343" t="s">
        <v>7137</v>
      </c>
      <c r="C596" s="296" t="s">
        <v>6533</v>
      </c>
      <c r="D596" s="296" t="s">
        <v>6534</v>
      </c>
      <c r="E596" s="344"/>
      <c r="F596" s="344"/>
      <c r="G596" s="344"/>
      <c r="H596" s="344"/>
      <c r="I596" s="344"/>
      <c r="J596" s="344"/>
      <c r="K596" s="344">
        <v>258.7</v>
      </c>
      <c r="L596" s="344"/>
    </row>
    <row r="597" spans="1:12">
      <c r="A597" s="296">
        <v>790</v>
      </c>
      <c r="B597" s="343" t="s">
        <v>7138</v>
      </c>
      <c r="C597" s="296" t="s">
        <v>6533</v>
      </c>
      <c r="D597" s="296" t="s">
        <v>6534</v>
      </c>
      <c r="E597" s="344">
        <v>20.34</v>
      </c>
      <c r="F597" s="344"/>
      <c r="G597" s="344"/>
      <c r="H597" s="344"/>
      <c r="I597" s="344">
        <v>19.45</v>
      </c>
      <c r="J597" s="344"/>
      <c r="K597" s="344"/>
      <c r="L597" s="344"/>
    </row>
    <row r="598" spans="1:12">
      <c r="A598" s="296">
        <v>791</v>
      </c>
      <c r="B598" s="343" t="s">
        <v>7139</v>
      </c>
      <c r="C598" s="296" t="s">
        <v>6533</v>
      </c>
      <c r="D598" s="296" t="s">
        <v>6534</v>
      </c>
      <c r="E598" s="344">
        <v>20.34</v>
      </c>
      <c r="F598" s="344"/>
      <c r="G598" s="344"/>
      <c r="H598" s="344"/>
      <c r="I598" s="344">
        <v>19.45</v>
      </c>
      <c r="J598" s="344"/>
      <c r="K598" s="344"/>
      <c r="L598" s="344"/>
    </row>
    <row r="599" spans="1:12">
      <c r="A599" s="296">
        <v>766</v>
      </c>
      <c r="B599" s="343" t="s">
        <v>7140</v>
      </c>
      <c r="C599" s="296" t="s">
        <v>6533</v>
      </c>
      <c r="D599" s="296" t="s">
        <v>6534</v>
      </c>
      <c r="E599" s="344">
        <v>20.34</v>
      </c>
      <c r="F599" s="344"/>
      <c r="G599" s="344"/>
      <c r="H599" s="344"/>
      <c r="I599" s="344">
        <v>19.45</v>
      </c>
      <c r="J599" s="344"/>
      <c r="K599" s="344"/>
      <c r="L599" s="344"/>
    </row>
    <row r="600" spans="1:12">
      <c r="A600" s="296">
        <v>767</v>
      </c>
      <c r="B600" s="343" t="s">
        <v>7141</v>
      </c>
      <c r="C600" s="296" t="s">
        <v>6533</v>
      </c>
      <c r="D600" s="296" t="s">
        <v>6534</v>
      </c>
      <c r="E600" s="344">
        <v>20.34</v>
      </c>
      <c r="F600" s="344"/>
      <c r="G600" s="344"/>
      <c r="H600" s="344"/>
      <c r="I600" s="344">
        <v>19.45</v>
      </c>
      <c r="J600" s="344"/>
      <c r="K600" s="344"/>
      <c r="L600" s="344"/>
    </row>
    <row r="601" spans="1:12">
      <c r="A601" s="296">
        <v>789</v>
      </c>
      <c r="B601" s="343" t="s">
        <v>7142</v>
      </c>
      <c r="C601" s="296" t="s">
        <v>6533</v>
      </c>
      <c r="D601" s="296" t="s">
        <v>6534</v>
      </c>
      <c r="E601" s="344">
        <v>15.63</v>
      </c>
      <c r="F601" s="344"/>
      <c r="G601" s="344"/>
      <c r="H601" s="344"/>
      <c r="I601" s="344">
        <v>14.95</v>
      </c>
      <c r="J601" s="344"/>
      <c r="K601" s="344"/>
      <c r="L601" s="344"/>
    </row>
    <row r="602" spans="1:12">
      <c r="A602" s="296">
        <v>768</v>
      </c>
      <c r="B602" s="343" t="s">
        <v>7143</v>
      </c>
      <c r="C602" s="296" t="s">
        <v>6533</v>
      </c>
      <c r="D602" s="296" t="s">
        <v>6534</v>
      </c>
      <c r="E602" s="344">
        <v>15.97</v>
      </c>
      <c r="F602" s="344"/>
      <c r="G602" s="344"/>
      <c r="H602" s="344"/>
      <c r="I602" s="344">
        <v>15.27</v>
      </c>
      <c r="J602" s="344"/>
      <c r="K602" s="344"/>
      <c r="L602" s="344"/>
    </row>
    <row r="603" spans="1:12">
      <c r="A603" s="296">
        <v>769</v>
      </c>
      <c r="B603" s="343" t="s">
        <v>7144</v>
      </c>
      <c r="C603" s="296" t="s">
        <v>6533</v>
      </c>
      <c r="D603" s="296" t="s">
        <v>6534</v>
      </c>
      <c r="E603" s="344">
        <v>15.97</v>
      </c>
      <c r="F603" s="344"/>
      <c r="G603" s="344"/>
      <c r="H603" s="344"/>
      <c r="I603" s="344">
        <v>15.27</v>
      </c>
      <c r="J603" s="344"/>
      <c r="K603" s="344"/>
      <c r="L603" s="344"/>
    </row>
    <row r="604" spans="1:12">
      <c r="A604" s="296">
        <v>764</v>
      </c>
      <c r="B604" s="343" t="s">
        <v>7145</v>
      </c>
      <c r="C604" s="296" t="s">
        <v>6533</v>
      </c>
      <c r="D604" s="296" t="s">
        <v>6539</v>
      </c>
      <c r="E604" s="344">
        <v>9.83</v>
      </c>
      <c r="F604" s="344"/>
      <c r="G604" s="344"/>
      <c r="H604" s="344"/>
      <c r="I604" s="344">
        <v>9.4</v>
      </c>
      <c r="J604" s="344"/>
      <c r="K604" s="344"/>
      <c r="L604" s="344"/>
    </row>
    <row r="605" spans="1:12">
      <c r="A605" s="296">
        <v>765</v>
      </c>
      <c r="B605" s="343" t="s">
        <v>7146</v>
      </c>
      <c r="C605" s="296" t="s">
        <v>6533</v>
      </c>
      <c r="D605" s="296" t="s">
        <v>6534</v>
      </c>
      <c r="E605" s="344">
        <v>9.83</v>
      </c>
      <c r="F605" s="344"/>
      <c r="G605" s="344"/>
      <c r="H605" s="344"/>
      <c r="I605" s="344">
        <v>9.4</v>
      </c>
      <c r="J605" s="344"/>
      <c r="K605" s="344"/>
      <c r="L605" s="344"/>
    </row>
    <row r="606" spans="1:12">
      <c r="A606" s="296">
        <v>770</v>
      </c>
      <c r="B606" s="343" t="s">
        <v>7147</v>
      </c>
      <c r="C606" s="296" t="s">
        <v>6533</v>
      </c>
      <c r="D606" s="296" t="s">
        <v>6534</v>
      </c>
      <c r="E606" s="344">
        <v>5.64</v>
      </c>
      <c r="F606" s="344"/>
      <c r="G606" s="344"/>
      <c r="H606" s="344"/>
      <c r="I606" s="344">
        <v>5.39</v>
      </c>
      <c r="J606" s="344"/>
      <c r="K606" s="344"/>
      <c r="L606" s="344"/>
    </row>
    <row r="607" spans="1:12">
      <c r="A607" s="296">
        <v>12394</v>
      </c>
      <c r="B607" s="343" t="s">
        <v>7148</v>
      </c>
      <c r="C607" s="296" t="s">
        <v>6533</v>
      </c>
      <c r="D607" s="296" t="s">
        <v>6534</v>
      </c>
      <c r="E607" s="344">
        <v>5.64</v>
      </c>
      <c r="F607" s="344"/>
      <c r="G607" s="344"/>
      <c r="H607" s="344"/>
      <c r="I607" s="344">
        <v>5.39</v>
      </c>
      <c r="J607" s="344"/>
      <c r="K607" s="344"/>
      <c r="L607" s="344"/>
    </row>
    <row r="608" spans="1:12">
      <c r="A608" s="296">
        <v>787</v>
      </c>
      <c r="B608" s="343" t="s">
        <v>7149</v>
      </c>
      <c r="C608" s="296" t="s">
        <v>6533</v>
      </c>
      <c r="D608" s="296" t="s">
        <v>6534</v>
      </c>
      <c r="E608" s="344">
        <v>43.91</v>
      </c>
      <c r="F608" s="344"/>
      <c r="G608" s="344"/>
      <c r="H608" s="344"/>
      <c r="I608" s="344">
        <v>41.99</v>
      </c>
      <c r="J608" s="344"/>
      <c r="K608" s="344"/>
      <c r="L608" s="344"/>
    </row>
    <row r="609" spans="1:12">
      <c r="A609" s="296">
        <v>774</v>
      </c>
      <c r="B609" s="343" t="s">
        <v>7150</v>
      </c>
      <c r="C609" s="296" t="s">
        <v>6533</v>
      </c>
      <c r="D609" s="296" t="s">
        <v>6534</v>
      </c>
      <c r="E609" s="344">
        <v>43.91</v>
      </c>
      <c r="F609" s="344"/>
      <c r="G609" s="344"/>
      <c r="H609" s="344"/>
      <c r="I609" s="344">
        <v>41.99</v>
      </c>
      <c r="J609" s="344"/>
      <c r="K609" s="344"/>
      <c r="L609" s="344"/>
    </row>
    <row r="610" spans="1:12">
      <c r="A610" s="296">
        <v>773</v>
      </c>
      <c r="B610" s="343" t="s">
        <v>7151</v>
      </c>
      <c r="C610" s="296" t="s">
        <v>6533</v>
      </c>
      <c r="D610" s="296" t="s">
        <v>6534</v>
      </c>
      <c r="E610" s="344">
        <v>43.91</v>
      </c>
      <c r="F610" s="344"/>
      <c r="G610" s="344"/>
      <c r="H610" s="344"/>
      <c r="I610" s="344">
        <v>41.99</v>
      </c>
      <c r="J610" s="344"/>
      <c r="K610" s="344"/>
      <c r="L610" s="344"/>
    </row>
    <row r="611" spans="1:12">
      <c r="A611" s="296">
        <v>775</v>
      </c>
      <c r="B611" s="343" t="s">
        <v>7152</v>
      </c>
      <c r="C611" s="296" t="s">
        <v>6533</v>
      </c>
      <c r="D611" s="296" t="s">
        <v>6534</v>
      </c>
      <c r="E611" s="344">
        <v>43.91</v>
      </c>
      <c r="F611" s="344"/>
      <c r="G611" s="344"/>
      <c r="H611" s="344"/>
      <c r="I611" s="344">
        <v>41.99</v>
      </c>
      <c r="J611" s="344"/>
      <c r="K611" s="344"/>
      <c r="L611" s="344"/>
    </row>
    <row r="612" spans="1:12">
      <c r="A612" s="296">
        <v>788</v>
      </c>
      <c r="B612" s="343" t="s">
        <v>7153</v>
      </c>
      <c r="C612" s="296" t="s">
        <v>6533</v>
      </c>
      <c r="D612" s="296" t="s">
        <v>6534</v>
      </c>
      <c r="E612" s="344">
        <v>27.29</v>
      </c>
      <c r="F612" s="344"/>
      <c r="G612" s="344"/>
      <c r="H612" s="344"/>
      <c r="I612" s="344">
        <v>26.1</v>
      </c>
      <c r="J612" s="344"/>
      <c r="K612" s="344"/>
      <c r="L612" s="344"/>
    </row>
    <row r="613" spans="1:12">
      <c r="A613" s="296">
        <v>772</v>
      </c>
      <c r="B613" s="343" t="s">
        <v>7154</v>
      </c>
      <c r="C613" s="296" t="s">
        <v>6533</v>
      </c>
      <c r="D613" s="296" t="s">
        <v>6534</v>
      </c>
      <c r="E613" s="344">
        <v>27.29</v>
      </c>
      <c r="F613" s="344"/>
      <c r="G613" s="344"/>
      <c r="H613" s="344"/>
      <c r="I613" s="344">
        <v>26.1</v>
      </c>
      <c r="J613" s="344"/>
      <c r="K613" s="344"/>
      <c r="L613" s="344"/>
    </row>
    <row r="614" spans="1:12">
      <c r="A614" s="296">
        <v>771</v>
      </c>
      <c r="B614" s="343" t="s">
        <v>7155</v>
      </c>
      <c r="C614" s="296" t="s">
        <v>6533</v>
      </c>
      <c r="D614" s="296" t="s">
        <v>6534</v>
      </c>
      <c r="E614" s="344">
        <v>27.29</v>
      </c>
      <c r="F614" s="344"/>
      <c r="G614" s="344"/>
      <c r="H614" s="344"/>
      <c r="I614" s="344">
        <v>26.1</v>
      </c>
      <c r="J614" s="344"/>
      <c r="K614" s="344"/>
      <c r="L614" s="344"/>
    </row>
    <row r="615" spans="1:12">
      <c r="A615" s="296">
        <v>776</v>
      </c>
      <c r="B615" s="343" t="s">
        <v>7156</v>
      </c>
      <c r="C615" s="296" t="s">
        <v>6533</v>
      </c>
      <c r="D615" s="296" t="s">
        <v>6534</v>
      </c>
      <c r="E615" s="344">
        <v>64.73</v>
      </c>
      <c r="F615" s="344"/>
      <c r="G615" s="344"/>
      <c r="H615" s="344"/>
      <c r="I615" s="344">
        <v>61.9</v>
      </c>
      <c r="J615" s="344"/>
      <c r="K615" s="344"/>
      <c r="L615" s="344"/>
    </row>
    <row r="616" spans="1:12">
      <c r="A616" s="296">
        <v>777</v>
      </c>
      <c r="B616" s="343" t="s">
        <v>7157</v>
      </c>
      <c r="C616" s="296" t="s">
        <v>6533</v>
      </c>
      <c r="D616" s="296" t="s">
        <v>6534</v>
      </c>
      <c r="E616" s="344">
        <v>62.92</v>
      </c>
      <c r="F616" s="344"/>
      <c r="G616" s="344"/>
      <c r="H616" s="344"/>
      <c r="I616" s="344">
        <v>60.17</v>
      </c>
      <c r="J616" s="344"/>
      <c r="K616" s="344"/>
      <c r="L616" s="344"/>
    </row>
    <row r="617" spans="1:12">
      <c r="A617" s="296">
        <v>780</v>
      </c>
      <c r="B617" s="343" t="s">
        <v>7158</v>
      </c>
      <c r="C617" s="296" t="s">
        <v>6533</v>
      </c>
      <c r="D617" s="296" t="s">
        <v>6534</v>
      </c>
      <c r="E617" s="344">
        <v>63.24</v>
      </c>
      <c r="F617" s="344"/>
      <c r="G617" s="344"/>
      <c r="H617" s="344"/>
      <c r="I617" s="344">
        <v>60.47</v>
      </c>
      <c r="J617" s="344"/>
      <c r="K617" s="344"/>
      <c r="L617" s="344"/>
    </row>
    <row r="618" spans="1:12">
      <c r="A618" s="296">
        <v>778</v>
      </c>
      <c r="B618" s="343" t="s">
        <v>7159</v>
      </c>
      <c r="C618" s="296" t="s">
        <v>6533</v>
      </c>
      <c r="D618" s="296" t="s">
        <v>6534</v>
      </c>
      <c r="E618" s="344">
        <v>64.73</v>
      </c>
      <c r="F618" s="344"/>
      <c r="G618" s="344"/>
      <c r="H618" s="344"/>
      <c r="I618" s="344">
        <v>61.9</v>
      </c>
      <c r="J618" s="344"/>
      <c r="K618" s="344"/>
      <c r="L618" s="344"/>
    </row>
    <row r="619" spans="1:12">
      <c r="A619" s="296">
        <v>779</v>
      </c>
      <c r="B619" s="343" t="s">
        <v>7160</v>
      </c>
      <c r="C619" s="296" t="s">
        <v>6533</v>
      </c>
      <c r="D619" s="296" t="s">
        <v>6534</v>
      </c>
      <c r="E619" s="344">
        <v>6.78</v>
      </c>
      <c r="F619" s="344"/>
      <c r="G619" s="344"/>
      <c r="H619" s="344"/>
      <c r="I619" s="344">
        <v>6.49</v>
      </c>
      <c r="J619" s="344"/>
      <c r="K619" s="344"/>
      <c r="L619" s="344"/>
    </row>
    <row r="620" spans="1:12">
      <c r="A620" s="296">
        <v>781</v>
      </c>
      <c r="B620" s="343" t="s">
        <v>7161</v>
      </c>
      <c r="C620" s="296" t="s">
        <v>6533</v>
      </c>
      <c r="D620" s="296" t="s">
        <v>6534</v>
      </c>
      <c r="E620" s="344">
        <v>119.6</v>
      </c>
      <c r="F620" s="344"/>
      <c r="G620" s="344"/>
      <c r="H620" s="344"/>
      <c r="I620" s="344">
        <v>114.36</v>
      </c>
      <c r="J620" s="344"/>
      <c r="K620" s="344"/>
      <c r="L620" s="344"/>
    </row>
    <row r="621" spans="1:12">
      <c r="A621" s="296">
        <v>786</v>
      </c>
      <c r="B621" s="343" t="s">
        <v>7162</v>
      </c>
      <c r="C621" s="296" t="s">
        <v>6533</v>
      </c>
      <c r="D621" s="296" t="s">
        <v>6534</v>
      </c>
      <c r="E621" s="344">
        <v>119.6</v>
      </c>
      <c r="F621" s="344"/>
      <c r="G621" s="344"/>
      <c r="H621" s="344"/>
      <c r="I621" s="344">
        <v>114.36</v>
      </c>
      <c r="J621" s="344"/>
      <c r="K621" s="344"/>
      <c r="L621" s="344"/>
    </row>
    <row r="622" spans="1:12">
      <c r="A622" s="296">
        <v>782</v>
      </c>
      <c r="B622" s="343" t="s">
        <v>7163</v>
      </c>
      <c r="C622" s="296" t="s">
        <v>6533</v>
      </c>
      <c r="D622" s="296" t="s">
        <v>6534</v>
      </c>
      <c r="E622" s="344">
        <v>119.6</v>
      </c>
      <c r="F622" s="344"/>
      <c r="G622" s="344"/>
      <c r="H622" s="344"/>
      <c r="I622" s="344">
        <v>114.36</v>
      </c>
      <c r="J622" s="344"/>
      <c r="K622" s="344"/>
      <c r="L622" s="344"/>
    </row>
    <row r="623" spans="1:12">
      <c r="A623" s="296">
        <v>783</v>
      </c>
      <c r="B623" s="343" t="s">
        <v>7164</v>
      </c>
      <c r="C623" s="296" t="s">
        <v>6533</v>
      </c>
      <c r="D623" s="296" t="s">
        <v>6534</v>
      </c>
      <c r="E623" s="344">
        <v>327.33</v>
      </c>
      <c r="F623" s="344"/>
      <c r="G623" s="344"/>
      <c r="H623" s="344"/>
      <c r="I623" s="344">
        <v>313.01</v>
      </c>
      <c r="J623" s="344"/>
      <c r="K623" s="344"/>
      <c r="L623" s="344"/>
    </row>
    <row r="624" spans="1:12">
      <c r="A624" s="296">
        <v>785</v>
      </c>
      <c r="B624" s="343" t="s">
        <v>7165</v>
      </c>
      <c r="C624" s="296" t="s">
        <v>6533</v>
      </c>
      <c r="D624" s="296" t="s">
        <v>6534</v>
      </c>
      <c r="E624" s="344">
        <v>345.85</v>
      </c>
      <c r="F624" s="344"/>
      <c r="G624" s="344"/>
      <c r="H624" s="344"/>
      <c r="I624" s="344">
        <v>330.72</v>
      </c>
      <c r="J624" s="344"/>
      <c r="K624" s="344"/>
      <c r="L624" s="344"/>
    </row>
    <row r="625" spans="1:12">
      <c r="A625" s="296">
        <v>784</v>
      </c>
      <c r="B625" s="343" t="s">
        <v>7166</v>
      </c>
      <c r="C625" s="296" t="s">
        <v>6533</v>
      </c>
      <c r="D625" s="296" t="s">
        <v>6534</v>
      </c>
      <c r="E625" s="344">
        <v>371.01</v>
      </c>
      <c r="F625" s="344"/>
      <c r="G625" s="344"/>
      <c r="H625" s="344"/>
      <c r="I625" s="344">
        <v>354.78</v>
      </c>
      <c r="J625" s="344"/>
      <c r="K625" s="344"/>
      <c r="L625" s="344"/>
    </row>
    <row r="626" spans="1:12">
      <c r="A626" s="296">
        <v>828</v>
      </c>
      <c r="B626" s="343" t="s">
        <v>7167</v>
      </c>
      <c r="C626" s="296" t="s">
        <v>6533</v>
      </c>
      <c r="D626" s="296" t="s">
        <v>6534</v>
      </c>
      <c r="E626" s="344">
        <v>0.67</v>
      </c>
      <c r="F626" s="344">
        <v>0.56999999999999995</v>
      </c>
      <c r="G626" s="344">
        <v>0.59</v>
      </c>
      <c r="H626" s="344">
        <v>0.5</v>
      </c>
      <c r="I626" s="344">
        <v>0.51</v>
      </c>
      <c r="J626" s="344">
        <v>0.55000000000000004</v>
      </c>
      <c r="K626" s="344">
        <v>0.64</v>
      </c>
      <c r="L626" s="344">
        <v>0.71</v>
      </c>
    </row>
    <row r="627" spans="1:12">
      <c r="A627" s="296">
        <v>829</v>
      </c>
      <c r="B627" s="343" t="s">
        <v>7168</v>
      </c>
      <c r="C627" s="296" t="s">
        <v>6533</v>
      </c>
      <c r="D627" s="296" t="s">
        <v>6534</v>
      </c>
      <c r="E627" s="344">
        <v>1.07</v>
      </c>
      <c r="F627" s="344">
        <v>0.92</v>
      </c>
      <c r="G627" s="344">
        <v>0.96</v>
      </c>
      <c r="H627" s="344">
        <v>0.8</v>
      </c>
      <c r="I627" s="344">
        <v>0.82</v>
      </c>
      <c r="J627" s="344">
        <v>0.88</v>
      </c>
      <c r="K627" s="344">
        <v>1.02</v>
      </c>
      <c r="L627" s="344">
        <v>1.1499999999999999</v>
      </c>
    </row>
    <row r="628" spans="1:12">
      <c r="A628" s="296">
        <v>812</v>
      </c>
      <c r="B628" s="343" t="s">
        <v>7169</v>
      </c>
      <c r="C628" s="296" t="s">
        <v>6533</v>
      </c>
      <c r="D628" s="296" t="s">
        <v>6534</v>
      </c>
      <c r="E628" s="344">
        <v>2.37</v>
      </c>
      <c r="F628" s="344">
        <v>2.04</v>
      </c>
      <c r="G628" s="344">
        <v>2.11</v>
      </c>
      <c r="H628" s="344">
        <v>1.77</v>
      </c>
      <c r="I628" s="344">
        <v>1.8</v>
      </c>
      <c r="J628" s="344">
        <v>1.94</v>
      </c>
      <c r="K628" s="344">
        <v>2.2599999999999998</v>
      </c>
      <c r="L628" s="344">
        <v>2.5299999999999998</v>
      </c>
    </row>
    <row r="629" spans="1:12">
      <c r="A629" s="296">
        <v>819</v>
      </c>
      <c r="B629" s="343" t="s">
        <v>7170</v>
      </c>
      <c r="C629" s="296" t="s">
        <v>6533</v>
      </c>
      <c r="D629" s="296" t="s">
        <v>6534</v>
      </c>
      <c r="E629" s="344">
        <v>4.1100000000000003</v>
      </c>
      <c r="F629" s="344">
        <v>3.53</v>
      </c>
      <c r="G629" s="344">
        <v>3.67</v>
      </c>
      <c r="H629" s="344">
        <v>3.08</v>
      </c>
      <c r="I629" s="344">
        <v>3.13</v>
      </c>
      <c r="J629" s="344">
        <v>3.38</v>
      </c>
      <c r="K629" s="344">
        <v>3.92</v>
      </c>
      <c r="L629" s="344">
        <v>4.3899999999999997</v>
      </c>
    </row>
    <row r="630" spans="1:12">
      <c r="A630" s="296">
        <v>818</v>
      </c>
      <c r="B630" s="343" t="s">
        <v>7171</v>
      </c>
      <c r="C630" s="296" t="s">
        <v>6533</v>
      </c>
      <c r="D630" s="296" t="s">
        <v>6534</v>
      </c>
      <c r="E630" s="344">
        <v>7.67</v>
      </c>
      <c r="F630" s="344">
        <v>6.6</v>
      </c>
      <c r="G630" s="344">
        <v>6.85</v>
      </c>
      <c r="H630" s="344">
        <v>5.74</v>
      </c>
      <c r="I630" s="344">
        <v>5.84</v>
      </c>
      <c r="J630" s="344">
        <v>6.3</v>
      </c>
      <c r="K630" s="344">
        <v>7.32</v>
      </c>
      <c r="L630" s="344">
        <v>8.19</v>
      </c>
    </row>
    <row r="631" spans="1:12">
      <c r="A631" s="296">
        <v>20086</v>
      </c>
      <c r="B631" s="343" t="s">
        <v>7172</v>
      </c>
      <c r="C631" s="296" t="s">
        <v>6533</v>
      </c>
      <c r="D631" s="296" t="s">
        <v>6534</v>
      </c>
      <c r="E631" s="344">
        <v>3.33</v>
      </c>
      <c r="F631" s="344">
        <v>3.1</v>
      </c>
      <c r="G631" s="344">
        <v>2.99</v>
      </c>
      <c r="H631" s="344">
        <v>2.2400000000000002</v>
      </c>
      <c r="I631" s="344">
        <v>2.48</v>
      </c>
      <c r="J631" s="344">
        <v>2.8</v>
      </c>
      <c r="K631" s="344">
        <v>3.28</v>
      </c>
      <c r="L631" s="344">
        <v>3.97</v>
      </c>
    </row>
    <row r="632" spans="1:12">
      <c r="A632" s="296">
        <v>832</v>
      </c>
      <c r="B632" s="343" t="s">
        <v>7173</v>
      </c>
      <c r="C632" s="296" t="s">
        <v>6533</v>
      </c>
      <c r="D632" s="296" t="s">
        <v>6534</v>
      </c>
      <c r="E632" s="344">
        <v>3.16</v>
      </c>
      <c r="F632" s="344">
        <v>2.72</v>
      </c>
      <c r="G632" s="344">
        <v>2.82</v>
      </c>
      <c r="H632" s="344">
        <v>2.37</v>
      </c>
      <c r="I632" s="344">
        <v>2.41</v>
      </c>
      <c r="J632" s="344">
        <v>2.6</v>
      </c>
      <c r="K632" s="344">
        <v>3.02</v>
      </c>
      <c r="L632" s="344">
        <v>3.38</v>
      </c>
    </row>
    <row r="633" spans="1:12">
      <c r="A633" s="296">
        <v>834</v>
      </c>
      <c r="B633" s="343" t="s">
        <v>7174</v>
      </c>
      <c r="C633" s="296" t="s">
        <v>6533</v>
      </c>
      <c r="D633" s="296" t="s">
        <v>6534</v>
      </c>
      <c r="E633" s="344">
        <v>4.0999999999999996</v>
      </c>
      <c r="F633" s="344">
        <v>3.53</v>
      </c>
      <c r="G633" s="344">
        <v>3.66</v>
      </c>
      <c r="H633" s="344">
        <v>3.07</v>
      </c>
      <c r="I633" s="344">
        <v>3.12</v>
      </c>
      <c r="J633" s="344">
        <v>3.37</v>
      </c>
      <c r="K633" s="344">
        <v>3.91</v>
      </c>
      <c r="L633" s="344">
        <v>4.38</v>
      </c>
    </row>
    <row r="634" spans="1:12">
      <c r="A634" s="296">
        <v>813</v>
      </c>
      <c r="B634" s="343" t="s">
        <v>7175</v>
      </c>
      <c r="C634" s="296" t="s">
        <v>6533</v>
      </c>
      <c r="D634" s="296" t="s">
        <v>6534</v>
      </c>
      <c r="E634" s="344">
        <v>4.7699999999999996</v>
      </c>
      <c r="F634" s="344">
        <v>4.0999999999999996</v>
      </c>
      <c r="G634" s="344">
        <v>4.26</v>
      </c>
      <c r="H634" s="344">
        <v>3.57</v>
      </c>
      <c r="I634" s="344">
        <v>3.63</v>
      </c>
      <c r="J634" s="344">
        <v>3.92</v>
      </c>
      <c r="K634" s="344">
        <v>4.55</v>
      </c>
      <c r="L634" s="344">
        <v>5.0999999999999996</v>
      </c>
    </row>
    <row r="635" spans="1:12">
      <c r="A635" s="296">
        <v>820</v>
      </c>
      <c r="B635" s="343" t="s">
        <v>7176</v>
      </c>
      <c r="C635" s="296" t="s">
        <v>6533</v>
      </c>
      <c r="D635" s="296" t="s">
        <v>6534</v>
      </c>
      <c r="E635" s="344">
        <v>6.42</v>
      </c>
      <c r="F635" s="344">
        <v>5.53</v>
      </c>
      <c r="G635" s="344">
        <v>5.73</v>
      </c>
      <c r="H635" s="344">
        <v>4.8099999999999996</v>
      </c>
      <c r="I635" s="344">
        <v>4.8899999999999997</v>
      </c>
      <c r="J635" s="344">
        <v>5.28</v>
      </c>
      <c r="K635" s="344">
        <v>6.13</v>
      </c>
      <c r="L635" s="344">
        <v>6.86</v>
      </c>
    </row>
    <row r="636" spans="1:12">
      <c r="A636" s="296">
        <v>816</v>
      </c>
      <c r="B636" s="343" t="s">
        <v>7177</v>
      </c>
      <c r="C636" s="296" t="s">
        <v>6533</v>
      </c>
      <c r="D636" s="296" t="s">
        <v>6534</v>
      </c>
      <c r="E636" s="344">
        <v>11.44</v>
      </c>
      <c r="F636" s="344">
        <v>9.85</v>
      </c>
      <c r="G636" s="344">
        <v>10.220000000000001</v>
      </c>
      <c r="H636" s="344">
        <v>8.57</v>
      </c>
      <c r="I636" s="344">
        <v>8.7200000000000006</v>
      </c>
      <c r="J636" s="344">
        <v>9.41</v>
      </c>
      <c r="K636" s="344">
        <v>10.93</v>
      </c>
      <c r="L636" s="344">
        <v>12.23</v>
      </c>
    </row>
    <row r="637" spans="1:12">
      <c r="A637" s="296">
        <v>814</v>
      </c>
      <c r="B637" s="343" t="s">
        <v>7178</v>
      </c>
      <c r="C637" s="296" t="s">
        <v>6533</v>
      </c>
      <c r="D637" s="296" t="s">
        <v>6534</v>
      </c>
      <c r="E637" s="344">
        <v>14.21</v>
      </c>
      <c r="F637" s="344">
        <v>12.23</v>
      </c>
      <c r="G637" s="344">
        <v>12.69</v>
      </c>
      <c r="H637" s="344">
        <v>10.65</v>
      </c>
      <c r="I637" s="344">
        <v>10.83</v>
      </c>
      <c r="J637" s="344">
        <v>11.69</v>
      </c>
      <c r="K637" s="344">
        <v>13.57</v>
      </c>
      <c r="L637" s="344">
        <v>15.19</v>
      </c>
    </row>
    <row r="638" spans="1:12">
      <c r="A638" s="296">
        <v>822</v>
      </c>
      <c r="B638" s="343" t="s">
        <v>7179</v>
      </c>
      <c r="C638" s="296" t="s">
        <v>6533</v>
      </c>
      <c r="D638" s="296" t="s">
        <v>6534</v>
      </c>
      <c r="E638" s="344">
        <v>18.559999999999999</v>
      </c>
      <c r="F638" s="344">
        <v>15.97</v>
      </c>
      <c r="G638" s="344">
        <v>16.57</v>
      </c>
      <c r="H638" s="344">
        <v>13.91</v>
      </c>
      <c r="I638" s="344">
        <v>14.14</v>
      </c>
      <c r="J638" s="344">
        <v>15.26</v>
      </c>
      <c r="K638" s="344">
        <v>17.72</v>
      </c>
      <c r="L638" s="344">
        <v>19.829999999999998</v>
      </c>
    </row>
    <row r="639" spans="1:12">
      <c r="A639" s="296">
        <v>821</v>
      </c>
      <c r="B639" s="343" t="s">
        <v>7180</v>
      </c>
      <c r="C639" s="296" t="s">
        <v>6533</v>
      </c>
      <c r="D639" s="296" t="s">
        <v>6534</v>
      </c>
      <c r="E639" s="344">
        <v>21.22</v>
      </c>
      <c r="F639" s="344">
        <v>18.27</v>
      </c>
      <c r="G639" s="344">
        <v>18.95</v>
      </c>
      <c r="H639" s="344">
        <v>15.9</v>
      </c>
      <c r="I639" s="344">
        <v>16.18</v>
      </c>
      <c r="J639" s="344">
        <v>17.45</v>
      </c>
      <c r="K639" s="344">
        <v>20.27</v>
      </c>
      <c r="L639" s="344">
        <v>22.68</v>
      </c>
    </row>
    <row r="640" spans="1:12">
      <c r="A640" s="296">
        <v>39191</v>
      </c>
      <c r="B640" s="343" t="s">
        <v>7181</v>
      </c>
      <c r="C640" s="296" t="s">
        <v>6533</v>
      </c>
      <c r="D640" s="296" t="s">
        <v>6534</v>
      </c>
      <c r="E640" s="344"/>
      <c r="F640" s="344">
        <v>19.59</v>
      </c>
      <c r="G640" s="344">
        <v>24.72</v>
      </c>
      <c r="H640" s="344">
        <v>19.739999999999998</v>
      </c>
      <c r="I640" s="344">
        <v>25.91</v>
      </c>
      <c r="J640" s="344"/>
      <c r="K640" s="344">
        <v>18.32</v>
      </c>
      <c r="L640" s="344">
        <v>21.63</v>
      </c>
    </row>
    <row r="641" spans="1:12">
      <c r="A641" s="296">
        <v>39190</v>
      </c>
      <c r="B641" s="343" t="s">
        <v>7182</v>
      </c>
      <c r="C641" s="296" t="s">
        <v>6533</v>
      </c>
      <c r="D641" s="296" t="s">
        <v>6534</v>
      </c>
      <c r="E641" s="344"/>
      <c r="F641" s="344">
        <v>20.47</v>
      </c>
      <c r="G641" s="344">
        <v>25.82</v>
      </c>
      <c r="H641" s="344">
        <v>20.62</v>
      </c>
      <c r="I641" s="344">
        <v>27.07</v>
      </c>
      <c r="J641" s="344"/>
      <c r="K641" s="344">
        <v>19.13</v>
      </c>
      <c r="L641" s="344">
        <v>22.59</v>
      </c>
    </row>
    <row r="642" spans="1:12">
      <c r="A642" s="296">
        <v>39189</v>
      </c>
      <c r="B642" s="343" t="s">
        <v>7183</v>
      </c>
      <c r="C642" s="296" t="s">
        <v>6533</v>
      </c>
      <c r="D642" s="296" t="s">
        <v>6534</v>
      </c>
      <c r="E642" s="344"/>
      <c r="F642" s="344">
        <v>21.66</v>
      </c>
      <c r="G642" s="344">
        <v>27.33</v>
      </c>
      <c r="H642" s="344">
        <v>21.82</v>
      </c>
      <c r="I642" s="344">
        <v>28.65</v>
      </c>
      <c r="J642" s="344"/>
      <c r="K642" s="344">
        <v>20.25</v>
      </c>
      <c r="L642" s="344">
        <v>23.91</v>
      </c>
    </row>
    <row r="643" spans="1:12">
      <c r="A643" s="296">
        <v>39188</v>
      </c>
      <c r="B643" s="343" t="s">
        <v>7184</v>
      </c>
      <c r="C643" s="296" t="s">
        <v>6533</v>
      </c>
      <c r="D643" s="296" t="s">
        <v>6534</v>
      </c>
      <c r="E643" s="344"/>
      <c r="F643" s="344">
        <v>15.95</v>
      </c>
      <c r="G643" s="344">
        <v>20.12</v>
      </c>
      <c r="H643" s="344">
        <v>16.07</v>
      </c>
      <c r="I643" s="344">
        <v>21.09</v>
      </c>
      <c r="J643" s="344"/>
      <c r="K643" s="344">
        <v>14.91</v>
      </c>
      <c r="L643" s="344">
        <v>17.600000000000001</v>
      </c>
    </row>
    <row r="644" spans="1:12">
      <c r="A644" s="296">
        <v>39186</v>
      </c>
      <c r="B644" s="343" t="s">
        <v>7185</v>
      </c>
      <c r="C644" s="296" t="s">
        <v>6533</v>
      </c>
      <c r="D644" s="296" t="s">
        <v>6534</v>
      </c>
      <c r="E644" s="344"/>
      <c r="F644" s="344">
        <v>19.38</v>
      </c>
      <c r="G644" s="344">
        <v>24.45</v>
      </c>
      <c r="H644" s="344">
        <v>19.52</v>
      </c>
      <c r="I644" s="344">
        <v>25.63</v>
      </c>
      <c r="J644" s="344"/>
      <c r="K644" s="344">
        <v>18.12</v>
      </c>
      <c r="L644" s="344">
        <v>21.39</v>
      </c>
    </row>
    <row r="645" spans="1:12">
      <c r="A645" s="296">
        <v>39187</v>
      </c>
      <c r="B645" s="343" t="s">
        <v>7186</v>
      </c>
      <c r="C645" s="296" t="s">
        <v>6533</v>
      </c>
      <c r="D645" s="296" t="s">
        <v>6534</v>
      </c>
      <c r="E645" s="344"/>
      <c r="F645" s="344">
        <v>16.72</v>
      </c>
      <c r="G645" s="344">
        <v>21.09</v>
      </c>
      <c r="H645" s="344">
        <v>16.84</v>
      </c>
      <c r="I645" s="344">
        <v>22.1</v>
      </c>
      <c r="J645" s="344"/>
      <c r="K645" s="344">
        <v>15.63</v>
      </c>
      <c r="L645" s="344">
        <v>18.45</v>
      </c>
    </row>
    <row r="646" spans="1:12">
      <c r="A646" s="296">
        <v>39184</v>
      </c>
      <c r="B646" s="343" t="s">
        <v>7187</v>
      </c>
      <c r="C646" s="296" t="s">
        <v>6533</v>
      </c>
      <c r="D646" s="296" t="s">
        <v>6534</v>
      </c>
      <c r="E646" s="344"/>
      <c r="F646" s="344">
        <v>6.29</v>
      </c>
      <c r="G646" s="344">
        <v>7.93</v>
      </c>
      <c r="H646" s="344">
        <v>6.33</v>
      </c>
      <c r="I646" s="344">
        <v>8.31</v>
      </c>
      <c r="J646" s="344"/>
      <c r="K646" s="344">
        <v>5.88</v>
      </c>
      <c r="L646" s="344">
        <v>6.94</v>
      </c>
    </row>
    <row r="647" spans="1:12">
      <c r="A647" s="296">
        <v>39185</v>
      </c>
      <c r="B647" s="343" t="s">
        <v>7188</v>
      </c>
      <c r="C647" s="296" t="s">
        <v>6533</v>
      </c>
      <c r="D647" s="296" t="s">
        <v>6534</v>
      </c>
      <c r="E647" s="344"/>
      <c r="F647" s="344">
        <v>5.73</v>
      </c>
      <c r="G647" s="344">
        <v>7.23</v>
      </c>
      <c r="H647" s="344">
        <v>5.77</v>
      </c>
      <c r="I647" s="344">
        <v>7.58</v>
      </c>
      <c r="J647" s="344"/>
      <c r="K647" s="344">
        <v>5.36</v>
      </c>
      <c r="L647" s="344">
        <v>6.33</v>
      </c>
    </row>
    <row r="648" spans="1:12">
      <c r="A648" s="296">
        <v>39198</v>
      </c>
      <c r="B648" s="343" t="s">
        <v>7189</v>
      </c>
      <c r="C648" s="296" t="s">
        <v>6533</v>
      </c>
      <c r="D648" s="296" t="s">
        <v>6534</v>
      </c>
      <c r="E648" s="344"/>
      <c r="F648" s="344">
        <v>64.290000000000006</v>
      </c>
      <c r="G648" s="344">
        <v>81.099999999999994</v>
      </c>
      <c r="H648" s="344">
        <v>64.760000000000005</v>
      </c>
      <c r="I648" s="344">
        <v>85</v>
      </c>
      <c r="J648" s="344"/>
      <c r="K648" s="344">
        <v>60.09</v>
      </c>
      <c r="L648" s="344">
        <v>70.95</v>
      </c>
    </row>
    <row r="649" spans="1:12">
      <c r="A649" s="296">
        <v>39197</v>
      </c>
      <c r="B649" s="343" t="s">
        <v>7190</v>
      </c>
      <c r="C649" s="296" t="s">
        <v>6533</v>
      </c>
      <c r="D649" s="296" t="s">
        <v>6534</v>
      </c>
      <c r="E649" s="344"/>
      <c r="F649" s="344">
        <v>67.150000000000006</v>
      </c>
      <c r="G649" s="344">
        <v>84.71</v>
      </c>
      <c r="H649" s="344">
        <v>67.650000000000006</v>
      </c>
      <c r="I649" s="344">
        <v>88.79</v>
      </c>
      <c r="J649" s="344"/>
      <c r="K649" s="344">
        <v>62.78</v>
      </c>
      <c r="L649" s="344">
        <v>74.12</v>
      </c>
    </row>
    <row r="650" spans="1:12">
      <c r="A650" s="296">
        <v>39196</v>
      </c>
      <c r="B650" s="343" t="s">
        <v>7191</v>
      </c>
      <c r="C650" s="296" t="s">
        <v>6533</v>
      </c>
      <c r="D650" s="296" t="s">
        <v>6534</v>
      </c>
      <c r="E650" s="344"/>
      <c r="F650" s="344">
        <v>69.25</v>
      </c>
      <c r="G650" s="344">
        <v>87.36</v>
      </c>
      <c r="H650" s="344">
        <v>69.77</v>
      </c>
      <c r="I650" s="344">
        <v>91.57</v>
      </c>
      <c r="J650" s="344"/>
      <c r="K650" s="344">
        <v>64.739999999999995</v>
      </c>
      <c r="L650" s="344">
        <v>76.44</v>
      </c>
    </row>
    <row r="651" spans="1:12">
      <c r="A651" s="296">
        <v>39199</v>
      </c>
      <c r="B651" s="343" t="s">
        <v>7192</v>
      </c>
      <c r="C651" s="296" t="s">
        <v>6533</v>
      </c>
      <c r="D651" s="296" t="s">
        <v>6534</v>
      </c>
      <c r="E651" s="344"/>
      <c r="F651" s="344">
        <v>61.86</v>
      </c>
      <c r="G651" s="344">
        <v>78.040000000000006</v>
      </c>
      <c r="H651" s="344">
        <v>62.32</v>
      </c>
      <c r="I651" s="344">
        <v>81.8</v>
      </c>
      <c r="J651" s="344"/>
      <c r="K651" s="344">
        <v>57.83</v>
      </c>
      <c r="L651" s="344">
        <v>68.28</v>
      </c>
    </row>
    <row r="652" spans="1:12">
      <c r="A652" s="296">
        <v>39195</v>
      </c>
      <c r="B652" s="343" t="s">
        <v>7193</v>
      </c>
      <c r="C652" s="296" t="s">
        <v>6533</v>
      </c>
      <c r="D652" s="296" t="s">
        <v>6534</v>
      </c>
      <c r="E652" s="344"/>
      <c r="F652" s="344">
        <v>35.71</v>
      </c>
      <c r="G652" s="344">
        <v>45.05</v>
      </c>
      <c r="H652" s="344">
        <v>35.97</v>
      </c>
      <c r="I652" s="344">
        <v>47.21</v>
      </c>
      <c r="J652" s="344"/>
      <c r="K652" s="344">
        <v>33.380000000000003</v>
      </c>
      <c r="L652" s="344">
        <v>39.409999999999997</v>
      </c>
    </row>
    <row r="653" spans="1:12">
      <c r="A653" s="296">
        <v>39194</v>
      </c>
      <c r="B653" s="343" t="s">
        <v>7194</v>
      </c>
      <c r="C653" s="296" t="s">
        <v>6533</v>
      </c>
      <c r="D653" s="296" t="s">
        <v>6534</v>
      </c>
      <c r="E653" s="344"/>
      <c r="F653" s="344">
        <v>38.21</v>
      </c>
      <c r="G653" s="344">
        <v>48.21</v>
      </c>
      <c r="H653" s="344">
        <v>38.5</v>
      </c>
      <c r="I653" s="344">
        <v>50.53</v>
      </c>
      <c r="J653" s="344"/>
      <c r="K653" s="344">
        <v>35.72</v>
      </c>
      <c r="L653" s="344">
        <v>42.18</v>
      </c>
    </row>
    <row r="654" spans="1:12">
      <c r="A654" s="296">
        <v>39193</v>
      </c>
      <c r="B654" s="343" t="s">
        <v>7195</v>
      </c>
      <c r="C654" s="296" t="s">
        <v>6533</v>
      </c>
      <c r="D654" s="296" t="s">
        <v>6534</v>
      </c>
      <c r="E654" s="344"/>
      <c r="F654" s="344">
        <v>41.88</v>
      </c>
      <c r="G654" s="344">
        <v>52.83</v>
      </c>
      <c r="H654" s="344">
        <v>42.19</v>
      </c>
      <c r="I654" s="344">
        <v>55.38</v>
      </c>
      <c r="J654" s="344"/>
      <c r="K654" s="344">
        <v>39.15</v>
      </c>
      <c r="L654" s="344">
        <v>46.23</v>
      </c>
    </row>
    <row r="655" spans="1:12">
      <c r="A655" s="296">
        <v>39192</v>
      </c>
      <c r="B655" s="343" t="s">
        <v>7196</v>
      </c>
      <c r="C655" s="296" t="s">
        <v>6533</v>
      </c>
      <c r="D655" s="296" t="s">
        <v>6534</v>
      </c>
      <c r="E655" s="344"/>
      <c r="F655" s="344">
        <v>43.57</v>
      </c>
      <c r="G655" s="344">
        <v>54.96</v>
      </c>
      <c r="H655" s="344">
        <v>43.89</v>
      </c>
      <c r="I655" s="344">
        <v>57.61</v>
      </c>
      <c r="J655" s="344"/>
      <c r="K655" s="344">
        <v>40.729999999999997</v>
      </c>
      <c r="L655" s="344">
        <v>48.08</v>
      </c>
    </row>
    <row r="656" spans="1:12">
      <c r="A656" s="296">
        <v>39201</v>
      </c>
      <c r="B656" s="343" t="s">
        <v>7197</v>
      </c>
      <c r="C656" s="296" t="s">
        <v>6533</v>
      </c>
      <c r="D656" s="296" t="s">
        <v>6534</v>
      </c>
      <c r="E656" s="344"/>
      <c r="F656" s="344">
        <v>76.86</v>
      </c>
      <c r="G656" s="344">
        <v>96.96</v>
      </c>
      <c r="H656" s="344">
        <v>77.430000000000007</v>
      </c>
      <c r="I656" s="344">
        <v>101.62</v>
      </c>
      <c r="J656" s="344"/>
      <c r="K656" s="344">
        <v>71.849999999999994</v>
      </c>
      <c r="L656" s="344">
        <v>84.83</v>
      </c>
    </row>
    <row r="657" spans="1:12">
      <c r="A657" s="296">
        <v>39200</v>
      </c>
      <c r="B657" s="343" t="s">
        <v>7198</v>
      </c>
      <c r="C657" s="296" t="s">
        <v>6533</v>
      </c>
      <c r="D657" s="296" t="s">
        <v>6534</v>
      </c>
      <c r="E657" s="344"/>
      <c r="F657" s="344">
        <v>77.48</v>
      </c>
      <c r="G657" s="344">
        <v>97.74</v>
      </c>
      <c r="H657" s="344">
        <v>78.05</v>
      </c>
      <c r="I657" s="344">
        <v>102.44</v>
      </c>
      <c r="J657" s="344"/>
      <c r="K657" s="344">
        <v>72.430000000000007</v>
      </c>
      <c r="L657" s="344">
        <v>85.51</v>
      </c>
    </row>
    <row r="658" spans="1:12">
      <c r="A658" s="296">
        <v>39203</v>
      </c>
      <c r="B658" s="343" t="s">
        <v>7199</v>
      </c>
      <c r="C658" s="296" t="s">
        <v>6533</v>
      </c>
      <c r="D658" s="296" t="s">
        <v>6534</v>
      </c>
      <c r="E658" s="344"/>
      <c r="F658" s="344">
        <v>62.56</v>
      </c>
      <c r="G658" s="344">
        <v>78.92</v>
      </c>
      <c r="H658" s="344">
        <v>63.02</v>
      </c>
      <c r="I658" s="344">
        <v>82.72</v>
      </c>
      <c r="J658" s="344"/>
      <c r="K658" s="344">
        <v>58.48</v>
      </c>
      <c r="L658" s="344">
        <v>69.05</v>
      </c>
    </row>
    <row r="659" spans="1:12">
      <c r="A659" s="296">
        <v>39202</v>
      </c>
      <c r="B659" s="343" t="s">
        <v>7200</v>
      </c>
      <c r="C659" s="296" t="s">
        <v>6533</v>
      </c>
      <c r="D659" s="296" t="s">
        <v>6534</v>
      </c>
      <c r="E659" s="344"/>
      <c r="F659" s="344">
        <v>73.489999999999995</v>
      </c>
      <c r="G659" s="344">
        <v>92.7</v>
      </c>
      <c r="H659" s="344">
        <v>74.03</v>
      </c>
      <c r="I659" s="344">
        <v>97.17</v>
      </c>
      <c r="J659" s="344"/>
      <c r="K659" s="344">
        <v>68.7</v>
      </c>
      <c r="L659" s="344">
        <v>81.11</v>
      </c>
    </row>
    <row r="660" spans="1:12">
      <c r="A660" s="296">
        <v>39920</v>
      </c>
      <c r="B660" s="343" t="s">
        <v>7201</v>
      </c>
      <c r="C660" s="296" t="s">
        <v>6533</v>
      </c>
      <c r="D660" s="296" t="s">
        <v>6534</v>
      </c>
      <c r="E660" s="344"/>
      <c r="F660" s="344">
        <v>5.27</v>
      </c>
      <c r="G660" s="344">
        <v>6.65</v>
      </c>
      <c r="H660" s="344">
        <v>5.31</v>
      </c>
      <c r="I660" s="344">
        <v>6.97</v>
      </c>
      <c r="J660" s="344"/>
      <c r="K660" s="344">
        <v>4.93</v>
      </c>
      <c r="L660" s="344">
        <v>5.82</v>
      </c>
    </row>
    <row r="661" spans="1:12">
      <c r="A661" s="296">
        <v>39205</v>
      </c>
      <c r="B661" s="343" t="s">
        <v>7202</v>
      </c>
      <c r="C661" s="296" t="s">
        <v>6533</v>
      </c>
      <c r="D661" s="296" t="s">
        <v>6534</v>
      </c>
      <c r="E661" s="344"/>
      <c r="F661" s="344">
        <v>122.6</v>
      </c>
      <c r="G661" s="344">
        <v>154.66</v>
      </c>
      <c r="H661" s="344">
        <v>123.51</v>
      </c>
      <c r="I661" s="344">
        <v>162.11000000000001</v>
      </c>
      <c r="J661" s="344"/>
      <c r="K661" s="344">
        <v>114.61</v>
      </c>
      <c r="L661" s="344">
        <v>135.32</v>
      </c>
    </row>
    <row r="662" spans="1:12">
      <c r="A662" s="296">
        <v>39204</v>
      </c>
      <c r="B662" s="343" t="s">
        <v>7203</v>
      </c>
      <c r="C662" s="296" t="s">
        <v>6533</v>
      </c>
      <c r="D662" s="296" t="s">
        <v>6534</v>
      </c>
      <c r="E662" s="344"/>
      <c r="F662" s="344">
        <v>125.57</v>
      </c>
      <c r="G662" s="344">
        <v>158.4</v>
      </c>
      <c r="H662" s="344">
        <v>126.5</v>
      </c>
      <c r="I662" s="344">
        <v>166.03</v>
      </c>
      <c r="J662" s="344"/>
      <c r="K662" s="344">
        <v>117.38</v>
      </c>
      <c r="L662" s="344">
        <v>138.59</v>
      </c>
    </row>
    <row r="663" spans="1:12">
      <c r="A663" s="296">
        <v>39206</v>
      </c>
      <c r="B663" s="343" t="s">
        <v>7204</v>
      </c>
      <c r="C663" s="296" t="s">
        <v>6533</v>
      </c>
      <c r="D663" s="296" t="s">
        <v>6534</v>
      </c>
      <c r="E663" s="344"/>
      <c r="F663" s="344">
        <v>119.13</v>
      </c>
      <c r="G663" s="344">
        <v>150.28</v>
      </c>
      <c r="H663" s="344">
        <v>120.01</v>
      </c>
      <c r="I663" s="344">
        <v>157.51</v>
      </c>
      <c r="J663" s="344"/>
      <c r="K663" s="344">
        <v>111.36</v>
      </c>
      <c r="L663" s="344">
        <v>131.47999999999999</v>
      </c>
    </row>
    <row r="664" spans="1:12">
      <c r="A664" s="296">
        <v>798</v>
      </c>
      <c r="B664" s="343" t="s">
        <v>7205</v>
      </c>
      <c r="C664" s="296" t="s">
        <v>6533</v>
      </c>
      <c r="D664" s="296" t="s">
        <v>6534</v>
      </c>
      <c r="E664" s="344">
        <v>1.32</v>
      </c>
      <c r="F664" s="344">
        <v>1.1399999999999999</v>
      </c>
      <c r="G664" s="344">
        <v>1.18</v>
      </c>
      <c r="H664" s="344">
        <v>0.99</v>
      </c>
      <c r="I664" s="344">
        <v>1.01</v>
      </c>
      <c r="J664" s="344">
        <v>1.08</v>
      </c>
      <c r="K664" s="344">
        <v>1.26</v>
      </c>
      <c r="L664" s="344">
        <v>1.41</v>
      </c>
    </row>
    <row r="665" spans="1:12">
      <c r="A665" s="296">
        <v>797</v>
      </c>
      <c r="B665" s="343" t="s">
        <v>7206</v>
      </c>
      <c r="C665" s="296" t="s">
        <v>6533</v>
      </c>
      <c r="D665" s="296" t="s">
        <v>6534</v>
      </c>
      <c r="E665" s="344">
        <v>9.61</v>
      </c>
      <c r="F665" s="344">
        <v>8.27</v>
      </c>
      <c r="G665" s="344">
        <v>8.58</v>
      </c>
      <c r="H665" s="344">
        <v>7.2</v>
      </c>
      <c r="I665" s="344">
        <v>7.32</v>
      </c>
      <c r="J665" s="344">
        <v>7.9</v>
      </c>
      <c r="K665" s="344">
        <v>9.17</v>
      </c>
      <c r="L665" s="344">
        <v>10.27</v>
      </c>
    </row>
    <row r="666" spans="1:12">
      <c r="A666" s="296">
        <v>796</v>
      </c>
      <c r="B666" s="343" t="s">
        <v>7207</v>
      </c>
      <c r="C666" s="296" t="s">
        <v>6533</v>
      </c>
      <c r="D666" s="296" t="s">
        <v>6534</v>
      </c>
      <c r="E666" s="344">
        <v>8.16</v>
      </c>
      <c r="F666" s="344">
        <v>7.02</v>
      </c>
      <c r="G666" s="344">
        <v>7.29</v>
      </c>
      <c r="H666" s="344">
        <v>6.12</v>
      </c>
      <c r="I666" s="344">
        <v>6.22</v>
      </c>
      <c r="J666" s="344">
        <v>6.71</v>
      </c>
      <c r="K666" s="344">
        <v>7.79</v>
      </c>
      <c r="L666" s="344">
        <v>8.7200000000000006</v>
      </c>
    </row>
    <row r="667" spans="1:12">
      <c r="A667" s="296">
        <v>799</v>
      </c>
      <c r="B667" s="343" t="s">
        <v>7208</v>
      </c>
      <c r="C667" s="296" t="s">
        <v>6533</v>
      </c>
      <c r="D667" s="296" t="s">
        <v>6534</v>
      </c>
      <c r="E667" s="344">
        <v>3.95</v>
      </c>
      <c r="F667" s="344">
        <v>3.4</v>
      </c>
      <c r="G667" s="344">
        <v>3.52</v>
      </c>
      <c r="H667" s="344">
        <v>2.96</v>
      </c>
      <c r="I667" s="344">
        <v>3.01</v>
      </c>
      <c r="J667" s="344">
        <v>3.24</v>
      </c>
      <c r="K667" s="344">
        <v>3.77</v>
      </c>
      <c r="L667" s="344">
        <v>4.22</v>
      </c>
    </row>
    <row r="668" spans="1:12">
      <c r="A668" s="296">
        <v>792</v>
      </c>
      <c r="B668" s="343" t="s">
        <v>7209</v>
      </c>
      <c r="C668" s="296" t="s">
        <v>6533</v>
      </c>
      <c r="D668" s="296" t="s">
        <v>6534</v>
      </c>
      <c r="E668" s="344">
        <v>3.82</v>
      </c>
      <c r="F668" s="344">
        <v>3.29</v>
      </c>
      <c r="G668" s="344">
        <v>3.41</v>
      </c>
      <c r="H668" s="344">
        <v>2.86</v>
      </c>
      <c r="I668" s="344">
        <v>2.91</v>
      </c>
      <c r="J668" s="344">
        <v>3.14</v>
      </c>
      <c r="K668" s="344">
        <v>3.65</v>
      </c>
      <c r="L668" s="344">
        <v>4.09</v>
      </c>
    </row>
    <row r="669" spans="1:12">
      <c r="A669" s="296">
        <v>38001</v>
      </c>
      <c r="B669" s="343" t="s">
        <v>7210</v>
      </c>
      <c r="C669" s="296" t="s">
        <v>6533</v>
      </c>
      <c r="D669" s="296" t="s">
        <v>6534</v>
      </c>
      <c r="E669" s="344">
        <v>1.38</v>
      </c>
      <c r="F669" s="344"/>
      <c r="G669" s="344">
        <v>1.1399999999999999</v>
      </c>
      <c r="H669" s="344"/>
      <c r="I669" s="344">
        <v>1.17</v>
      </c>
      <c r="J669" s="344">
        <v>1.24</v>
      </c>
      <c r="K669" s="344">
        <v>1.2</v>
      </c>
      <c r="L669" s="344">
        <v>1.32</v>
      </c>
    </row>
    <row r="670" spans="1:12">
      <c r="A670" s="296">
        <v>38002</v>
      </c>
      <c r="B670" s="343" t="s">
        <v>7211</v>
      </c>
      <c r="C670" s="296" t="s">
        <v>6533</v>
      </c>
      <c r="D670" s="296" t="s">
        <v>6534</v>
      </c>
      <c r="E670" s="344">
        <v>4.8099999999999996</v>
      </c>
      <c r="F670" s="344"/>
      <c r="G670" s="344">
        <v>3.97</v>
      </c>
      <c r="H670" s="344"/>
      <c r="I670" s="344">
        <v>4.07</v>
      </c>
      <c r="J670" s="344">
        <v>4.3099999999999996</v>
      </c>
      <c r="K670" s="344">
        <v>4.2</v>
      </c>
      <c r="L670" s="344">
        <v>4.59</v>
      </c>
    </row>
    <row r="671" spans="1:12">
      <c r="A671" s="296">
        <v>38003</v>
      </c>
      <c r="B671" s="343" t="s">
        <v>7212</v>
      </c>
      <c r="C671" s="296" t="s">
        <v>6533</v>
      </c>
      <c r="D671" s="296" t="s">
        <v>6534</v>
      </c>
      <c r="E671" s="344">
        <v>32.869999999999997</v>
      </c>
      <c r="F671" s="344"/>
      <c r="G671" s="344">
        <v>27.15</v>
      </c>
      <c r="H671" s="344"/>
      <c r="I671" s="344">
        <v>27.84</v>
      </c>
      <c r="J671" s="344">
        <v>29.44</v>
      </c>
      <c r="K671" s="344">
        <v>28.68</v>
      </c>
      <c r="L671" s="344">
        <v>31.34</v>
      </c>
    </row>
    <row r="672" spans="1:12">
      <c r="A672" s="296">
        <v>38004</v>
      </c>
      <c r="B672" s="343" t="s">
        <v>7213</v>
      </c>
      <c r="C672" s="296" t="s">
        <v>6533</v>
      </c>
      <c r="D672" s="296" t="s">
        <v>6534</v>
      </c>
      <c r="E672" s="344">
        <v>37.81</v>
      </c>
      <c r="F672" s="344"/>
      <c r="G672" s="344">
        <v>31.23</v>
      </c>
      <c r="H672" s="344"/>
      <c r="I672" s="344">
        <v>32.01</v>
      </c>
      <c r="J672" s="344">
        <v>33.85</v>
      </c>
      <c r="K672" s="344">
        <v>32.99</v>
      </c>
      <c r="L672" s="344">
        <v>36.049999999999997</v>
      </c>
    </row>
    <row r="673" spans="1:12">
      <c r="A673" s="296">
        <v>44263</v>
      </c>
      <c r="B673" s="343" t="s">
        <v>7214</v>
      </c>
      <c r="C673" s="296" t="s">
        <v>6533</v>
      </c>
      <c r="D673" s="296" t="s">
        <v>6534</v>
      </c>
      <c r="E673" s="344">
        <v>67.87</v>
      </c>
      <c r="F673" s="344"/>
      <c r="G673" s="344">
        <v>56.06</v>
      </c>
      <c r="H673" s="344"/>
      <c r="I673" s="344">
        <v>57.47</v>
      </c>
      <c r="J673" s="344">
        <v>60.78</v>
      </c>
      <c r="K673" s="344">
        <v>59.22</v>
      </c>
      <c r="L673" s="344">
        <v>64.709999999999994</v>
      </c>
    </row>
    <row r="674" spans="1:12">
      <c r="A674" s="296">
        <v>36327</v>
      </c>
      <c r="B674" s="343" t="s">
        <v>7215</v>
      </c>
      <c r="C674" s="296" t="s">
        <v>6533</v>
      </c>
      <c r="D674" s="296" t="s">
        <v>6534</v>
      </c>
      <c r="E674" s="344"/>
      <c r="F674" s="344"/>
      <c r="G674" s="344"/>
      <c r="H674" s="344"/>
      <c r="I674" s="344"/>
      <c r="J674" s="344"/>
      <c r="K674" s="344">
        <v>5.0999999999999996</v>
      </c>
      <c r="L674" s="344"/>
    </row>
    <row r="675" spans="1:12">
      <c r="A675" s="296">
        <v>38992</v>
      </c>
      <c r="B675" s="343" t="s">
        <v>7216</v>
      </c>
      <c r="C675" s="296" t="s">
        <v>6533</v>
      </c>
      <c r="D675" s="296" t="s">
        <v>6534</v>
      </c>
      <c r="E675" s="344"/>
      <c r="F675" s="344"/>
      <c r="G675" s="344"/>
      <c r="H675" s="344"/>
      <c r="I675" s="344"/>
      <c r="J675" s="344"/>
      <c r="K675" s="344">
        <v>6.19</v>
      </c>
      <c r="L675" s="344"/>
    </row>
    <row r="676" spans="1:12">
      <c r="A676" s="296">
        <v>38993</v>
      </c>
      <c r="B676" s="343" t="s">
        <v>7217</v>
      </c>
      <c r="C676" s="296" t="s">
        <v>6533</v>
      </c>
      <c r="D676" s="296" t="s">
        <v>6534</v>
      </c>
      <c r="E676" s="344"/>
      <c r="F676" s="344"/>
      <c r="G676" s="344"/>
      <c r="H676" s="344"/>
      <c r="I676" s="344"/>
      <c r="J676" s="344"/>
      <c r="K676" s="344">
        <v>16.09</v>
      </c>
      <c r="L676" s="344"/>
    </row>
    <row r="677" spans="1:12">
      <c r="A677" s="296">
        <v>44175</v>
      </c>
      <c r="B677" s="343" t="s">
        <v>7218</v>
      </c>
      <c r="C677" s="296" t="s">
        <v>6533</v>
      </c>
      <c r="D677" s="296" t="s">
        <v>6534</v>
      </c>
      <c r="E677" s="344"/>
      <c r="F677" s="344"/>
      <c r="G677" s="344"/>
      <c r="H677" s="344"/>
      <c r="I677" s="344"/>
      <c r="J677" s="344"/>
      <c r="K677" s="344">
        <v>28.08</v>
      </c>
      <c r="L677" s="344"/>
    </row>
    <row r="678" spans="1:12">
      <c r="A678" s="296">
        <v>44177</v>
      </c>
      <c r="B678" s="343" t="s">
        <v>7219</v>
      </c>
      <c r="C678" s="296" t="s">
        <v>6533</v>
      </c>
      <c r="D678" s="296" t="s">
        <v>6534</v>
      </c>
      <c r="E678" s="344"/>
      <c r="F678" s="344"/>
      <c r="G678" s="344"/>
      <c r="H678" s="344"/>
      <c r="I678" s="344"/>
      <c r="J678" s="344"/>
      <c r="K678" s="344">
        <v>20.98</v>
      </c>
      <c r="L678" s="344"/>
    </row>
    <row r="679" spans="1:12">
      <c r="A679" s="296">
        <v>38418</v>
      </c>
      <c r="B679" s="343" t="s">
        <v>7220</v>
      </c>
      <c r="C679" s="296" t="s">
        <v>6533</v>
      </c>
      <c r="D679" s="296" t="s">
        <v>6534</v>
      </c>
      <c r="E679" s="344">
        <v>5.73</v>
      </c>
      <c r="F679" s="344">
        <v>5.34</v>
      </c>
      <c r="G679" s="344">
        <v>5.14</v>
      </c>
      <c r="H679" s="344">
        <v>3.85</v>
      </c>
      <c r="I679" s="344">
        <v>4.2699999999999996</v>
      </c>
      <c r="J679" s="344">
        <v>4.82</v>
      </c>
      <c r="K679" s="344">
        <v>5.64</v>
      </c>
      <c r="L679" s="344">
        <v>6.82</v>
      </c>
    </row>
    <row r="680" spans="1:12">
      <c r="A680" s="296">
        <v>39178</v>
      </c>
      <c r="B680" s="343" t="s">
        <v>7221</v>
      </c>
      <c r="C680" s="296" t="s">
        <v>6533</v>
      </c>
      <c r="D680" s="296" t="s">
        <v>6534</v>
      </c>
      <c r="E680" s="344"/>
      <c r="F680" s="344">
        <v>2.12</v>
      </c>
      <c r="G680" s="344">
        <v>2.67</v>
      </c>
      <c r="H680" s="344">
        <v>2.13</v>
      </c>
      <c r="I680" s="344">
        <v>2.8</v>
      </c>
      <c r="J680" s="344"/>
      <c r="K680" s="344">
        <v>1.98</v>
      </c>
      <c r="L680" s="344">
        <v>2.34</v>
      </c>
    </row>
    <row r="681" spans="1:12">
      <c r="A681" s="296">
        <v>39177</v>
      </c>
      <c r="B681" s="343" t="s">
        <v>7222</v>
      </c>
      <c r="C681" s="296" t="s">
        <v>6533</v>
      </c>
      <c r="D681" s="296" t="s">
        <v>6534</v>
      </c>
      <c r="E681" s="344"/>
      <c r="F681" s="344">
        <v>1.91</v>
      </c>
      <c r="G681" s="344">
        <v>2.42</v>
      </c>
      <c r="H681" s="344">
        <v>1.93</v>
      </c>
      <c r="I681" s="344">
        <v>2.5299999999999998</v>
      </c>
      <c r="J681" s="344"/>
      <c r="K681" s="344">
        <v>1.79</v>
      </c>
      <c r="L681" s="344">
        <v>2.11</v>
      </c>
    </row>
    <row r="682" spans="1:12">
      <c r="A682" s="296">
        <v>39176</v>
      </c>
      <c r="B682" s="343" t="s">
        <v>7223</v>
      </c>
      <c r="C682" s="296" t="s">
        <v>6533</v>
      </c>
      <c r="D682" s="296" t="s">
        <v>6534</v>
      </c>
      <c r="E682" s="344"/>
      <c r="F682" s="344">
        <v>1.25</v>
      </c>
      <c r="G682" s="344">
        <v>1.58</v>
      </c>
      <c r="H682" s="344">
        <v>1.26</v>
      </c>
      <c r="I682" s="344">
        <v>1.66</v>
      </c>
      <c r="J682" s="344"/>
      <c r="K682" s="344">
        <v>1.17</v>
      </c>
      <c r="L682" s="344">
        <v>1.38</v>
      </c>
    </row>
    <row r="683" spans="1:12">
      <c r="A683" s="296">
        <v>39174</v>
      </c>
      <c r="B683" s="343" t="s">
        <v>7224</v>
      </c>
      <c r="C683" s="296" t="s">
        <v>6533</v>
      </c>
      <c r="D683" s="296" t="s">
        <v>6534</v>
      </c>
      <c r="E683" s="344"/>
      <c r="F683" s="344">
        <v>0.95</v>
      </c>
      <c r="G683" s="344">
        <v>1.21</v>
      </c>
      <c r="H683" s="344">
        <v>0.96</v>
      </c>
      <c r="I683" s="344">
        <v>1.26</v>
      </c>
      <c r="J683" s="344"/>
      <c r="K683" s="344">
        <v>0.89</v>
      </c>
      <c r="L683" s="344">
        <v>1.05</v>
      </c>
    </row>
    <row r="684" spans="1:12">
      <c r="A684" s="296">
        <v>39180</v>
      </c>
      <c r="B684" s="343" t="s">
        <v>7225</v>
      </c>
      <c r="C684" s="296" t="s">
        <v>6533</v>
      </c>
      <c r="D684" s="296" t="s">
        <v>6534</v>
      </c>
      <c r="E684" s="344"/>
      <c r="F684" s="344">
        <v>5.75</v>
      </c>
      <c r="G684" s="344">
        <v>7.26</v>
      </c>
      <c r="H684" s="344">
        <v>5.8</v>
      </c>
      <c r="I684" s="344">
        <v>7.61</v>
      </c>
      <c r="J684" s="344"/>
      <c r="K684" s="344">
        <v>5.38</v>
      </c>
      <c r="L684" s="344">
        <v>6.35</v>
      </c>
    </row>
    <row r="685" spans="1:12">
      <c r="A685" s="296">
        <v>39179</v>
      </c>
      <c r="B685" s="343" t="s">
        <v>7226</v>
      </c>
      <c r="C685" s="296" t="s">
        <v>6533</v>
      </c>
      <c r="D685" s="296" t="s">
        <v>6534</v>
      </c>
      <c r="E685" s="344"/>
      <c r="F685" s="344">
        <v>5.09</v>
      </c>
      <c r="G685" s="344">
        <v>6.42</v>
      </c>
      <c r="H685" s="344">
        <v>5.13</v>
      </c>
      <c r="I685" s="344">
        <v>6.73</v>
      </c>
      <c r="J685" s="344"/>
      <c r="K685" s="344">
        <v>4.76</v>
      </c>
      <c r="L685" s="344">
        <v>5.62</v>
      </c>
    </row>
    <row r="686" spans="1:12">
      <c r="A686" s="296">
        <v>39181</v>
      </c>
      <c r="B686" s="343" t="s">
        <v>7227</v>
      </c>
      <c r="C686" s="296" t="s">
        <v>6533</v>
      </c>
      <c r="D686" s="296" t="s">
        <v>6534</v>
      </c>
      <c r="E686" s="344"/>
      <c r="F686" s="344">
        <v>7.72</v>
      </c>
      <c r="G686" s="344">
        <v>9.73</v>
      </c>
      <c r="H686" s="344">
        <v>7.77</v>
      </c>
      <c r="I686" s="344">
        <v>10.199999999999999</v>
      </c>
      <c r="J686" s="344"/>
      <c r="K686" s="344">
        <v>7.21</v>
      </c>
      <c r="L686" s="344">
        <v>8.52</v>
      </c>
    </row>
    <row r="687" spans="1:12">
      <c r="A687" s="296">
        <v>39175</v>
      </c>
      <c r="B687" s="343" t="s">
        <v>7228</v>
      </c>
      <c r="C687" s="296" t="s">
        <v>6533</v>
      </c>
      <c r="D687" s="296" t="s">
        <v>6534</v>
      </c>
      <c r="E687" s="344"/>
      <c r="F687" s="344">
        <v>1.17</v>
      </c>
      <c r="G687" s="344">
        <v>1.47</v>
      </c>
      <c r="H687" s="344">
        <v>1.18</v>
      </c>
      <c r="I687" s="344">
        <v>1.55</v>
      </c>
      <c r="J687" s="344"/>
      <c r="K687" s="344">
        <v>1.0900000000000001</v>
      </c>
      <c r="L687" s="344">
        <v>1.29</v>
      </c>
    </row>
    <row r="688" spans="1:12">
      <c r="A688" s="296">
        <v>39217</v>
      </c>
      <c r="B688" s="343" t="s">
        <v>7229</v>
      </c>
      <c r="C688" s="296" t="s">
        <v>6533</v>
      </c>
      <c r="D688" s="296" t="s">
        <v>6534</v>
      </c>
      <c r="E688" s="344"/>
      <c r="F688" s="344">
        <v>0.9</v>
      </c>
      <c r="G688" s="344">
        <v>1.1399999999999999</v>
      </c>
      <c r="H688" s="344">
        <v>0.91</v>
      </c>
      <c r="I688" s="344">
        <v>1.19</v>
      </c>
      <c r="J688" s="344"/>
      <c r="K688" s="344">
        <v>0.84</v>
      </c>
      <c r="L688" s="344">
        <v>1</v>
      </c>
    </row>
    <row r="689" spans="1:12">
      <c r="A689" s="296">
        <v>39182</v>
      </c>
      <c r="B689" s="343" t="s">
        <v>7230</v>
      </c>
      <c r="C689" s="296" t="s">
        <v>6533</v>
      </c>
      <c r="D689" s="296" t="s">
        <v>6534</v>
      </c>
      <c r="E689" s="344"/>
      <c r="F689" s="344">
        <v>10.85</v>
      </c>
      <c r="G689" s="344">
        <v>13.69</v>
      </c>
      <c r="H689" s="344">
        <v>10.93</v>
      </c>
      <c r="I689" s="344">
        <v>14.35</v>
      </c>
      <c r="J689" s="344"/>
      <c r="K689" s="344">
        <v>10.14</v>
      </c>
      <c r="L689" s="344">
        <v>11.98</v>
      </c>
    </row>
    <row r="690" spans="1:12">
      <c r="A690" s="296">
        <v>12616</v>
      </c>
      <c r="B690" s="343" t="s">
        <v>7231</v>
      </c>
      <c r="C690" s="296" t="s">
        <v>6533</v>
      </c>
      <c r="D690" s="296" t="s">
        <v>6534</v>
      </c>
      <c r="E690" s="344">
        <v>17.670000000000002</v>
      </c>
      <c r="F690" s="344">
        <v>16.47</v>
      </c>
      <c r="G690" s="344">
        <v>15.86</v>
      </c>
      <c r="H690" s="344">
        <v>11.88</v>
      </c>
      <c r="I690" s="344">
        <v>13.17</v>
      </c>
      <c r="J690" s="344">
        <v>14.88</v>
      </c>
      <c r="K690" s="344">
        <v>17.39</v>
      </c>
      <c r="L690" s="344">
        <v>21.05</v>
      </c>
    </row>
    <row r="691" spans="1:12">
      <c r="A691" s="296">
        <v>1049</v>
      </c>
      <c r="B691" s="343" t="s">
        <v>7232</v>
      </c>
      <c r="C691" s="296" t="s">
        <v>6533</v>
      </c>
      <c r="D691" s="296" t="s">
        <v>6534</v>
      </c>
      <c r="E691" s="344"/>
      <c r="F691" s="344">
        <v>9.08</v>
      </c>
      <c r="G691" s="344">
        <v>11.46</v>
      </c>
      <c r="H691" s="344">
        <v>9.15</v>
      </c>
      <c r="I691" s="344">
        <v>12.01</v>
      </c>
      <c r="J691" s="344"/>
      <c r="K691" s="344">
        <v>8.49</v>
      </c>
      <c r="L691" s="344">
        <v>10.02</v>
      </c>
    </row>
    <row r="692" spans="1:12">
      <c r="A692" s="296">
        <v>1099</v>
      </c>
      <c r="B692" s="343" t="s">
        <v>7233</v>
      </c>
      <c r="C692" s="296" t="s">
        <v>6533</v>
      </c>
      <c r="D692" s="296" t="s">
        <v>6534</v>
      </c>
      <c r="E692" s="344"/>
      <c r="F692" s="344">
        <v>6.95</v>
      </c>
      <c r="G692" s="344">
        <v>8.77</v>
      </c>
      <c r="H692" s="344">
        <v>7</v>
      </c>
      <c r="I692" s="344">
        <v>9.19</v>
      </c>
      <c r="J692" s="344"/>
      <c r="K692" s="344">
        <v>6.49</v>
      </c>
      <c r="L692" s="344">
        <v>7.67</v>
      </c>
    </row>
    <row r="693" spans="1:12">
      <c r="A693" s="296">
        <v>1050</v>
      </c>
      <c r="B693" s="343" t="s">
        <v>7234</v>
      </c>
      <c r="C693" s="296" t="s">
        <v>6533</v>
      </c>
      <c r="D693" s="296" t="s">
        <v>6534</v>
      </c>
      <c r="E693" s="344"/>
      <c r="F693" s="344">
        <v>4.75</v>
      </c>
      <c r="G693" s="344">
        <v>5.99</v>
      </c>
      <c r="H693" s="344">
        <v>4.79</v>
      </c>
      <c r="I693" s="344">
        <v>6.28</v>
      </c>
      <c r="J693" s="344"/>
      <c r="K693" s="344">
        <v>4.4400000000000004</v>
      </c>
      <c r="L693" s="344">
        <v>5.24</v>
      </c>
    </row>
    <row r="694" spans="1:12">
      <c r="A694" s="296">
        <v>39678</v>
      </c>
      <c r="B694" s="343" t="s">
        <v>7235</v>
      </c>
      <c r="C694" s="296" t="s">
        <v>6533</v>
      </c>
      <c r="D694" s="296" t="s">
        <v>6534</v>
      </c>
      <c r="E694" s="344"/>
      <c r="F694" s="344">
        <v>2.8</v>
      </c>
      <c r="G694" s="344">
        <v>3.53</v>
      </c>
      <c r="H694" s="344">
        <v>2.82</v>
      </c>
      <c r="I694" s="344">
        <v>3.7</v>
      </c>
      <c r="J694" s="344"/>
      <c r="K694" s="344">
        <v>2.62</v>
      </c>
      <c r="L694" s="344">
        <v>3.09</v>
      </c>
    </row>
    <row r="695" spans="1:12">
      <c r="A695" s="296">
        <v>1101</v>
      </c>
      <c r="B695" s="343" t="s">
        <v>7236</v>
      </c>
      <c r="C695" s="296" t="s">
        <v>6533</v>
      </c>
      <c r="D695" s="296" t="s">
        <v>6534</v>
      </c>
      <c r="E695" s="344"/>
      <c r="F695" s="344">
        <v>29.96</v>
      </c>
      <c r="G695" s="344">
        <v>37.79</v>
      </c>
      <c r="H695" s="344">
        <v>30.18</v>
      </c>
      <c r="I695" s="344">
        <v>39.61</v>
      </c>
      <c r="J695" s="344"/>
      <c r="K695" s="344">
        <v>28.01</v>
      </c>
      <c r="L695" s="344">
        <v>33.07</v>
      </c>
    </row>
    <row r="696" spans="1:12">
      <c r="A696" s="296">
        <v>1100</v>
      </c>
      <c r="B696" s="343" t="s">
        <v>7237</v>
      </c>
      <c r="C696" s="296" t="s">
        <v>6533</v>
      </c>
      <c r="D696" s="296" t="s">
        <v>6534</v>
      </c>
      <c r="E696" s="344"/>
      <c r="F696" s="344">
        <v>15.46</v>
      </c>
      <c r="G696" s="344">
        <v>19.5</v>
      </c>
      <c r="H696" s="344">
        <v>15.57</v>
      </c>
      <c r="I696" s="344">
        <v>20.440000000000001</v>
      </c>
      <c r="J696" s="344"/>
      <c r="K696" s="344">
        <v>14.45</v>
      </c>
      <c r="L696" s="344">
        <v>17.059999999999999</v>
      </c>
    </row>
    <row r="697" spans="1:12">
      <c r="A697" s="296">
        <v>39679</v>
      </c>
      <c r="B697" s="343" t="s">
        <v>7238</v>
      </c>
      <c r="C697" s="296" t="s">
        <v>6533</v>
      </c>
      <c r="D697" s="296" t="s">
        <v>6534</v>
      </c>
      <c r="E697" s="344"/>
      <c r="F697" s="344">
        <v>59.71</v>
      </c>
      <c r="G697" s="344">
        <v>75.33</v>
      </c>
      <c r="H697" s="344">
        <v>60.15</v>
      </c>
      <c r="I697" s="344">
        <v>78.95</v>
      </c>
      <c r="J697" s="344"/>
      <c r="K697" s="344">
        <v>55.82</v>
      </c>
      <c r="L697" s="344">
        <v>65.900000000000006</v>
      </c>
    </row>
    <row r="698" spans="1:12">
      <c r="A698" s="296">
        <v>1102</v>
      </c>
      <c r="B698" s="343" t="s">
        <v>7239</v>
      </c>
      <c r="C698" s="296" t="s">
        <v>6533</v>
      </c>
      <c r="D698" s="296" t="s">
        <v>6534</v>
      </c>
      <c r="E698" s="344"/>
      <c r="F698" s="344">
        <v>44.68</v>
      </c>
      <c r="G698" s="344">
        <v>56.36</v>
      </c>
      <c r="H698" s="344">
        <v>45.01</v>
      </c>
      <c r="I698" s="344">
        <v>59.07</v>
      </c>
      <c r="J698" s="344"/>
      <c r="K698" s="344">
        <v>41.76</v>
      </c>
      <c r="L698" s="344">
        <v>49.31</v>
      </c>
    </row>
    <row r="699" spans="1:12">
      <c r="A699" s="296">
        <v>1098</v>
      </c>
      <c r="B699" s="343" t="s">
        <v>7240</v>
      </c>
      <c r="C699" s="296" t="s">
        <v>6533</v>
      </c>
      <c r="D699" s="296" t="s">
        <v>6534</v>
      </c>
      <c r="E699" s="344"/>
      <c r="F699" s="344">
        <v>3.71</v>
      </c>
      <c r="G699" s="344">
        <v>4.68</v>
      </c>
      <c r="H699" s="344">
        <v>3.73</v>
      </c>
      <c r="I699" s="344">
        <v>4.9000000000000004</v>
      </c>
      <c r="J699" s="344"/>
      <c r="K699" s="344">
        <v>3.46</v>
      </c>
      <c r="L699" s="344">
        <v>4.09</v>
      </c>
    </row>
    <row r="700" spans="1:12">
      <c r="A700" s="296">
        <v>1051</v>
      </c>
      <c r="B700" s="343" t="s">
        <v>7241</v>
      </c>
      <c r="C700" s="296" t="s">
        <v>6533</v>
      </c>
      <c r="D700" s="296" t="s">
        <v>6534</v>
      </c>
      <c r="E700" s="344"/>
      <c r="F700" s="344">
        <v>64.94</v>
      </c>
      <c r="G700" s="344">
        <v>81.92</v>
      </c>
      <c r="H700" s="344">
        <v>65.42</v>
      </c>
      <c r="I700" s="344">
        <v>85.86</v>
      </c>
      <c r="J700" s="344"/>
      <c r="K700" s="344">
        <v>60.7</v>
      </c>
      <c r="L700" s="344">
        <v>71.67</v>
      </c>
    </row>
    <row r="701" spans="1:12">
      <c r="A701" s="296">
        <v>37399</v>
      </c>
      <c r="B701" s="343" t="s">
        <v>7242</v>
      </c>
      <c r="C701" s="296" t="s">
        <v>6533</v>
      </c>
      <c r="D701" s="296" t="s">
        <v>6534</v>
      </c>
      <c r="E701" s="344">
        <v>47.89</v>
      </c>
      <c r="F701" s="344">
        <v>19.02</v>
      </c>
      <c r="G701" s="344"/>
      <c r="H701" s="344">
        <v>31.95</v>
      </c>
      <c r="I701" s="344">
        <v>12.9</v>
      </c>
      <c r="J701" s="344">
        <v>10.29</v>
      </c>
      <c r="K701" s="344">
        <v>22.53</v>
      </c>
      <c r="L701" s="344">
        <v>25.97</v>
      </c>
    </row>
    <row r="702" spans="1:12">
      <c r="A702" s="296">
        <v>43834</v>
      </c>
      <c r="B702" s="343" t="s">
        <v>7243</v>
      </c>
      <c r="C702" s="296" t="s">
        <v>6578</v>
      </c>
      <c r="D702" s="296" t="s">
        <v>6534</v>
      </c>
      <c r="E702" s="344">
        <v>20.5</v>
      </c>
      <c r="F702" s="344">
        <v>17.010000000000002</v>
      </c>
      <c r="G702" s="344">
        <v>17.62</v>
      </c>
      <c r="H702" s="344">
        <v>14.33</v>
      </c>
      <c r="I702" s="344">
        <v>17.21</v>
      </c>
      <c r="J702" s="344">
        <v>18.100000000000001</v>
      </c>
      <c r="K702" s="344">
        <v>24</v>
      </c>
      <c r="L702" s="344">
        <v>16.25</v>
      </c>
    </row>
    <row r="703" spans="1:12">
      <c r="A703" s="296">
        <v>43835</v>
      </c>
      <c r="B703" s="343" t="s">
        <v>7244</v>
      </c>
      <c r="C703" s="296" t="s">
        <v>6578</v>
      </c>
      <c r="D703" s="296" t="s">
        <v>6534</v>
      </c>
      <c r="E703" s="344">
        <v>1.83</v>
      </c>
      <c r="F703" s="344">
        <v>1.52</v>
      </c>
      <c r="G703" s="344">
        <v>1.58</v>
      </c>
      <c r="H703" s="344">
        <v>1.28</v>
      </c>
      <c r="I703" s="344">
        <v>1.54</v>
      </c>
      <c r="J703" s="344">
        <v>1.62</v>
      </c>
      <c r="K703" s="344">
        <v>2.15</v>
      </c>
      <c r="L703" s="344">
        <v>1.45</v>
      </c>
    </row>
    <row r="704" spans="1:12">
      <c r="A704" s="296">
        <v>43833</v>
      </c>
      <c r="B704" s="343" t="s">
        <v>7245</v>
      </c>
      <c r="C704" s="296" t="s">
        <v>6578</v>
      </c>
      <c r="D704" s="296" t="s">
        <v>6534</v>
      </c>
      <c r="E704" s="344">
        <v>1.91</v>
      </c>
      <c r="F704" s="344">
        <v>1.58</v>
      </c>
      <c r="G704" s="344">
        <v>1.64</v>
      </c>
      <c r="H704" s="344">
        <v>1.33</v>
      </c>
      <c r="I704" s="344">
        <v>1.6</v>
      </c>
      <c r="J704" s="344">
        <v>1.68</v>
      </c>
      <c r="K704" s="344">
        <v>2.23</v>
      </c>
      <c r="L704" s="344">
        <v>1.51</v>
      </c>
    </row>
    <row r="705" spans="1:12">
      <c r="A705" s="296">
        <v>41955</v>
      </c>
      <c r="B705" s="343" t="s">
        <v>7246</v>
      </c>
      <c r="C705" s="296" t="s">
        <v>6582</v>
      </c>
      <c r="D705" s="296" t="s">
        <v>6534</v>
      </c>
      <c r="E705" s="344">
        <v>90.2</v>
      </c>
      <c r="F705" s="344">
        <v>85.68</v>
      </c>
      <c r="G705" s="344">
        <v>107.1</v>
      </c>
      <c r="H705" s="344">
        <v>79.650000000000006</v>
      </c>
      <c r="I705" s="344">
        <v>75.64</v>
      </c>
      <c r="J705" s="344">
        <v>53.88</v>
      </c>
      <c r="K705" s="344">
        <v>64.86</v>
      </c>
      <c r="L705" s="344">
        <v>94.52</v>
      </c>
    </row>
    <row r="706" spans="1:12">
      <c r="A706" s="296">
        <v>41953</v>
      </c>
      <c r="B706" s="343" t="s">
        <v>7247</v>
      </c>
      <c r="C706" s="296" t="s">
        <v>6582</v>
      </c>
      <c r="D706" s="296" t="s">
        <v>6534</v>
      </c>
      <c r="E706" s="344">
        <v>86.08</v>
      </c>
      <c r="F706" s="344">
        <v>81.760000000000005</v>
      </c>
      <c r="G706" s="344">
        <v>102.21</v>
      </c>
      <c r="H706" s="344">
        <v>76.010000000000005</v>
      </c>
      <c r="I706" s="344">
        <v>72.180000000000007</v>
      </c>
      <c r="J706" s="344">
        <v>51.42</v>
      </c>
      <c r="K706" s="344">
        <v>61.9</v>
      </c>
      <c r="L706" s="344">
        <v>90.2</v>
      </c>
    </row>
    <row r="707" spans="1:12">
      <c r="A707" s="296">
        <v>41954</v>
      </c>
      <c r="B707" s="343" t="s">
        <v>7248</v>
      </c>
      <c r="C707" s="296" t="s">
        <v>6582</v>
      </c>
      <c r="D707" s="296" t="s">
        <v>6534</v>
      </c>
      <c r="E707" s="344">
        <v>85.26</v>
      </c>
      <c r="F707" s="344">
        <v>80.989999999999995</v>
      </c>
      <c r="G707" s="344">
        <v>101.24</v>
      </c>
      <c r="H707" s="344">
        <v>75.290000000000006</v>
      </c>
      <c r="I707" s="344">
        <v>71.5</v>
      </c>
      <c r="J707" s="344">
        <v>50.93</v>
      </c>
      <c r="K707" s="344">
        <v>61.31</v>
      </c>
      <c r="L707" s="344">
        <v>89.34</v>
      </c>
    </row>
    <row r="708" spans="1:12">
      <c r="A708" s="296">
        <v>25004</v>
      </c>
      <c r="B708" s="343" t="s">
        <v>7249</v>
      </c>
      <c r="C708" s="296" t="s">
        <v>6582</v>
      </c>
      <c r="D708" s="296" t="s">
        <v>6534</v>
      </c>
      <c r="E708" s="344">
        <v>59.08</v>
      </c>
      <c r="F708" s="344">
        <v>60.79</v>
      </c>
      <c r="G708" s="344">
        <v>49.24</v>
      </c>
      <c r="H708" s="344">
        <v>60.4</v>
      </c>
      <c r="I708" s="344">
        <v>48.58</v>
      </c>
      <c r="J708" s="344">
        <v>47.92</v>
      </c>
      <c r="K708" s="344">
        <v>61.71</v>
      </c>
      <c r="L708" s="344">
        <v>52.52</v>
      </c>
    </row>
    <row r="709" spans="1:12">
      <c r="A709" s="296">
        <v>25002</v>
      </c>
      <c r="B709" s="343" t="s">
        <v>7250</v>
      </c>
      <c r="C709" s="296" t="s">
        <v>6582</v>
      </c>
      <c r="D709" s="296" t="s">
        <v>6534</v>
      </c>
      <c r="E709" s="344">
        <v>59.08</v>
      </c>
      <c r="F709" s="344">
        <v>60.79</v>
      </c>
      <c r="G709" s="344">
        <v>49.24</v>
      </c>
      <c r="H709" s="344">
        <v>60.4</v>
      </c>
      <c r="I709" s="344">
        <v>48.58</v>
      </c>
      <c r="J709" s="344">
        <v>47.92</v>
      </c>
      <c r="K709" s="344">
        <v>61.71</v>
      </c>
      <c r="L709" s="344">
        <v>52.52</v>
      </c>
    </row>
    <row r="710" spans="1:12">
      <c r="A710" s="296">
        <v>37409</v>
      </c>
      <c r="B710" s="343" t="s">
        <v>7251</v>
      </c>
      <c r="C710" s="296" t="s">
        <v>6582</v>
      </c>
      <c r="D710" s="296" t="s">
        <v>6534</v>
      </c>
      <c r="E710" s="344">
        <v>59.08</v>
      </c>
      <c r="F710" s="344">
        <v>60.79</v>
      </c>
      <c r="G710" s="344">
        <v>49.24</v>
      </c>
      <c r="H710" s="344">
        <v>60.4</v>
      </c>
      <c r="I710" s="344">
        <v>48.58</v>
      </c>
      <c r="J710" s="344">
        <v>47.92</v>
      </c>
      <c r="K710" s="344">
        <v>61.71</v>
      </c>
      <c r="L710" s="344">
        <v>52.52</v>
      </c>
    </row>
    <row r="711" spans="1:12">
      <c r="A711" s="296">
        <v>841</v>
      </c>
      <c r="B711" s="343" t="s">
        <v>7252</v>
      </c>
      <c r="C711" s="296" t="s">
        <v>6582</v>
      </c>
      <c r="D711" s="296" t="s">
        <v>6534</v>
      </c>
      <c r="E711" s="344">
        <v>59.81</v>
      </c>
      <c r="F711" s="344">
        <v>61.54</v>
      </c>
      <c r="G711" s="344">
        <v>49.84</v>
      </c>
      <c r="H711" s="344">
        <v>61.14</v>
      </c>
      <c r="I711" s="344">
        <v>49.17</v>
      </c>
      <c r="J711" s="344">
        <v>48.51</v>
      </c>
      <c r="K711" s="344">
        <v>62.47</v>
      </c>
      <c r="L711" s="344">
        <v>53.16</v>
      </c>
    </row>
    <row r="712" spans="1:12">
      <c r="A712" s="296">
        <v>25005</v>
      </c>
      <c r="B712" s="343" t="s">
        <v>7253</v>
      </c>
      <c r="C712" s="296" t="s">
        <v>6582</v>
      </c>
      <c r="D712" s="296" t="s">
        <v>6534</v>
      </c>
      <c r="E712" s="344">
        <v>64.83</v>
      </c>
      <c r="F712" s="344">
        <v>66.709999999999994</v>
      </c>
      <c r="G712" s="344">
        <v>54.03</v>
      </c>
      <c r="H712" s="344">
        <v>66.28</v>
      </c>
      <c r="I712" s="344">
        <v>53.31</v>
      </c>
      <c r="J712" s="344">
        <v>52.59</v>
      </c>
      <c r="K712" s="344">
        <v>67.72</v>
      </c>
      <c r="L712" s="344">
        <v>57.63</v>
      </c>
    </row>
    <row r="713" spans="1:12">
      <c r="A713" s="296">
        <v>25003</v>
      </c>
      <c r="B713" s="343" t="s">
        <v>7254</v>
      </c>
      <c r="C713" s="296" t="s">
        <v>6582</v>
      </c>
      <c r="D713" s="296" t="s">
        <v>6534</v>
      </c>
      <c r="E713" s="344">
        <v>65.81</v>
      </c>
      <c r="F713" s="344">
        <v>67.709999999999994</v>
      </c>
      <c r="G713" s="344">
        <v>54.84</v>
      </c>
      <c r="H713" s="344">
        <v>67.27</v>
      </c>
      <c r="I713" s="344">
        <v>54.11</v>
      </c>
      <c r="J713" s="344">
        <v>53.38</v>
      </c>
      <c r="K713" s="344">
        <v>68.739999999999995</v>
      </c>
      <c r="L713" s="344">
        <v>58.5</v>
      </c>
    </row>
    <row r="714" spans="1:12">
      <c r="A714" s="296">
        <v>37410</v>
      </c>
      <c r="B714" s="343" t="s">
        <v>7255</v>
      </c>
      <c r="C714" s="296" t="s">
        <v>6582</v>
      </c>
      <c r="D714" s="296" t="s">
        <v>6534</v>
      </c>
      <c r="E714" s="344">
        <v>64.83</v>
      </c>
      <c r="F714" s="344">
        <v>66.709999999999994</v>
      </c>
      <c r="G714" s="344">
        <v>54.03</v>
      </c>
      <c r="H714" s="344">
        <v>66.28</v>
      </c>
      <c r="I714" s="344">
        <v>53.31</v>
      </c>
      <c r="J714" s="344">
        <v>52.59</v>
      </c>
      <c r="K714" s="344">
        <v>67.72</v>
      </c>
      <c r="L714" s="344">
        <v>57.63</v>
      </c>
    </row>
    <row r="715" spans="1:12">
      <c r="A715" s="296">
        <v>842</v>
      </c>
      <c r="B715" s="343" t="s">
        <v>7256</v>
      </c>
      <c r="C715" s="296" t="s">
        <v>6582</v>
      </c>
      <c r="D715" s="296" t="s">
        <v>6534</v>
      </c>
      <c r="E715" s="344">
        <v>65.760000000000005</v>
      </c>
      <c r="F715" s="344">
        <v>67.66</v>
      </c>
      <c r="G715" s="344">
        <v>54.8</v>
      </c>
      <c r="H715" s="344">
        <v>67.22</v>
      </c>
      <c r="I715" s="344">
        <v>54.07</v>
      </c>
      <c r="J715" s="344">
        <v>53.34</v>
      </c>
      <c r="K715" s="344">
        <v>68.680000000000007</v>
      </c>
      <c r="L715" s="344">
        <v>58.45</v>
      </c>
    </row>
    <row r="716" spans="1:12">
      <c r="A716" s="296">
        <v>44391</v>
      </c>
      <c r="B716" s="343" t="s">
        <v>7257</v>
      </c>
      <c r="C716" s="296" t="s">
        <v>6578</v>
      </c>
      <c r="D716" s="296" t="s">
        <v>6534</v>
      </c>
      <c r="E716" s="344">
        <v>140.12</v>
      </c>
      <c r="F716" s="344">
        <v>144.16</v>
      </c>
      <c r="G716" s="344">
        <v>116.76</v>
      </c>
      <c r="H716" s="344">
        <v>143.22999999999999</v>
      </c>
      <c r="I716" s="344">
        <v>115.21</v>
      </c>
      <c r="J716" s="344">
        <v>113.65</v>
      </c>
      <c r="K716" s="344">
        <v>146.34</v>
      </c>
      <c r="L716" s="344">
        <v>124.55</v>
      </c>
    </row>
    <row r="717" spans="1:12">
      <c r="A717" s="296">
        <v>44388</v>
      </c>
      <c r="B717" s="343" t="s">
        <v>7258</v>
      </c>
      <c r="C717" s="296" t="s">
        <v>6578</v>
      </c>
      <c r="D717" s="296" t="s">
        <v>6534</v>
      </c>
      <c r="E717" s="344">
        <v>3.03</v>
      </c>
      <c r="F717" s="344">
        <v>3.12</v>
      </c>
      <c r="G717" s="344">
        <v>2.5299999999999998</v>
      </c>
      <c r="H717" s="344">
        <v>3.1</v>
      </c>
      <c r="I717" s="344">
        <v>2.4900000000000002</v>
      </c>
      <c r="J717" s="344">
        <v>2.46</v>
      </c>
      <c r="K717" s="344">
        <v>3.17</v>
      </c>
      <c r="L717" s="344">
        <v>2.7</v>
      </c>
    </row>
    <row r="718" spans="1:12">
      <c r="A718" s="296">
        <v>44392</v>
      </c>
      <c r="B718" s="343" t="s">
        <v>7259</v>
      </c>
      <c r="C718" s="296" t="s">
        <v>6578</v>
      </c>
      <c r="D718" s="296" t="s">
        <v>6534</v>
      </c>
      <c r="E718" s="344">
        <v>278.99</v>
      </c>
      <c r="F718" s="344">
        <v>287.05</v>
      </c>
      <c r="G718" s="344">
        <v>232.49</v>
      </c>
      <c r="H718" s="344">
        <v>285.19</v>
      </c>
      <c r="I718" s="344">
        <v>229.39</v>
      </c>
      <c r="J718" s="344">
        <v>226.29</v>
      </c>
      <c r="K718" s="344">
        <v>291.39</v>
      </c>
      <c r="L718" s="344">
        <v>247.99</v>
      </c>
    </row>
    <row r="719" spans="1:12">
      <c r="A719" s="296">
        <v>44390</v>
      </c>
      <c r="B719" s="343" t="s">
        <v>7260</v>
      </c>
      <c r="C719" s="296" t="s">
        <v>6578</v>
      </c>
      <c r="D719" s="296" t="s">
        <v>6534</v>
      </c>
      <c r="E719" s="344">
        <v>59.11</v>
      </c>
      <c r="F719" s="344">
        <v>60.82</v>
      </c>
      <c r="G719" s="344">
        <v>49.26</v>
      </c>
      <c r="H719" s="344">
        <v>60.43</v>
      </c>
      <c r="I719" s="344">
        <v>48.6</v>
      </c>
      <c r="J719" s="344">
        <v>47.95</v>
      </c>
      <c r="K719" s="344">
        <v>61.74</v>
      </c>
      <c r="L719" s="344">
        <v>52.54</v>
      </c>
    </row>
    <row r="720" spans="1:12">
      <c r="A720" s="296">
        <v>44389</v>
      </c>
      <c r="B720" s="343" t="s">
        <v>7261</v>
      </c>
      <c r="C720" s="296" t="s">
        <v>6578</v>
      </c>
      <c r="D720" s="296" t="s">
        <v>6534</v>
      </c>
      <c r="E720" s="344">
        <v>6.98</v>
      </c>
      <c r="F720" s="344">
        <v>7.18</v>
      </c>
      <c r="G720" s="344">
        <v>5.81</v>
      </c>
      <c r="H720" s="344">
        <v>7.13</v>
      </c>
      <c r="I720" s="344">
        <v>5.74</v>
      </c>
      <c r="J720" s="344">
        <v>5.66</v>
      </c>
      <c r="K720" s="344">
        <v>7.29</v>
      </c>
      <c r="L720" s="344">
        <v>6.2</v>
      </c>
    </row>
    <row r="721" spans="1:12">
      <c r="A721" s="296">
        <v>862</v>
      </c>
      <c r="B721" s="343" t="s">
        <v>7262</v>
      </c>
      <c r="C721" s="296" t="s">
        <v>6578</v>
      </c>
      <c r="D721" s="296" t="s">
        <v>6534</v>
      </c>
      <c r="E721" s="344">
        <v>12.78</v>
      </c>
      <c r="F721" s="344">
        <v>13.15</v>
      </c>
      <c r="G721" s="344">
        <v>10.65</v>
      </c>
      <c r="H721" s="344">
        <v>13.07</v>
      </c>
      <c r="I721" s="344">
        <v>10.51</v>
      </c>
      <c r="J721" s="344">
        <v>10.37</v>
      </c>
      <c r="K721" s="344">
        <v>13.35</v>
      </c>
      <c r="L721" s="344">
        <v>11.36</v>
      </c>
    </row>
    <row r="722" spans="1:12">
      <c r="A722" s="296">
        <v>866</v>
      </c>
      <c r="B722" s="343" t="s">
        <v>7263</v>
      </c>
      <c r="C722" s="296" t="s">
        <v>6578</v>
      </c>
      <c r="D722" s="296" t="s">
        <v>6534</v>
      </c>
      <c r="E722" s="344">
        <v>162.46</v>
      </c>
      <c r="F722" s="344">
        <v>167.15</v>
      </c>
      <c r="G722" s="344">
        <v>135.38</v>
      </c>
      <c r="H722" s="344">
        <v>166.07</v>
      </c>
      <c r="I722" s="344">
        <v>133.57</v>
      </c>
      <c r="J722" s="344">
        <v>131.77000000000001</v>
      </c>
      <c r="K722" s="344">
        <v>169.68</v>
      </c>
      <c r="L722" s="344">
        <v>144.4</v>
      </c>
    </row>
    <row r="723" spans="1:12">
      <c r="A723" s="296">
        <v>892</v>
      </c>
      <c r="B723" s="343" t="s">
        <v>7264</v>
      </c>
      <c r="C723" s="296" t="s">
        <v>6578</v>
      </c>
      <c r="D723" s="296" t="s">
        <v>6534</v>
      </c>
      <c r="E723" s="344">
        <v>196.65</v>
      </c>
      <c r="F723" s="344">
        <v>202.33</v>
      </c>
      <c r="G723" s="344">
        <v>163.87</v>
      </c>
      <c r="H723" s="344">
        <v>201.02</v>
      </c>
      <c r="I723" s="344">
        <v>161.69</v>
      </c>
      <c r="J723" s="344">
        <v>159.5</v>
      </c>
      <c r="K723" s="344">
        <v>205.39</v>
      </c>
      <c r="L723" s="344">
        <v>174.8</v>
      </c>
    </row>
    <row r="724" spans="1:12">
      <c r="A724" s="296">
        <v>857</v>
      </c>
      <c r="B724" s="343" t="s">
        <v>7265</v>
      </c>
      <c r="C724" s="296" t="s">
        <v>6578</v>
      </c>
      <c r="D724" s="296" t="s">
        <v>6534</v>
      </c>
      <c r="E724" s="344">
        <v>21.39</v>
      </c>
      <c r="F724" s="344">
        <v>22</v>
      </c>
      <c r="G724" s="344">
        <v>17.82</v>
      </c>
      <c r="H724" s="344">
        <v>21.86</v>
      </c>
      <c r="I724" s="344">
        <v>17.579999999999998</v>
      </c>
      <c r="J724" s="344">
        <v>17.34</v>
      </c>
      <c r="K724" s="344">
        <v>22.34</v>
      </c>
      <c r="L724" s="344">
        <v>19.010000000000002</v>
      </c>
    </row>
    <row r="725" spans="1:12">
      <c r="A725" s="296">
        <v>37404</v>
      </c>
      <c r="B725" s="343" t="s">
        <v>7266</v>
      </c>
      <c r="C725" s="296" t="s">
        <v>6578</v>
      </c>
      <c r="D725" s="296" t="s">
        <v>6534</v>
      </c>
      <c r="E725" s="344">
        <v>227.52</v>
      </c>
      <c r="F725" s="344">
        <v>234.09</v>
      </c>
      <c r="G725" s="344">
        <v>189.6</v>
      </c>
      <c r="H725" s="344">
        <v>232.58</v>
      </c>
      <c r="I725" s="344">
        <v>187.07</v>
      </c>
      <c r="J725" s="344">
        <v>184.54</v>
      </c>
      <c r="K725" s="344">
        <v>237.63</v>
      </c>
      <c r="L725" s="344">
        <v>202.24</v>
      </c>
    </row>
    <row r="726" spans="1:12">
      <c r="A726" s="296">
        <v>868</v>
      </c>
      <c r="B726" s="343" t="s">
        <v>7267</v>
      </c>
      <c r="C726" s="296" t="s">
        <v>6578</v>
      </c>
      <c r="D726" s="296" t="s">
        <v>6534</v>
      </c>
      <c r="E726" s="344">
        <v>30.48</v>
      </c>
      <c r="F726" s="344">
        <v>31.36</v>
      </c>
      <c r="G726" s="344">
        <v>25.4</v>
      </c>
      <c r="H726" s="344">
        <v>31.16</v>
      </c>
      <c r="I726" s="344">
        <v>25.06</v>
      </c>
      <c r="J726" s="344">
        <v>24.72</v>
      </c>
      <c r="K726" s="344">
        <v>31.84</v>
      </c>
      <c r="L726" s="344">
        <v>27.09</v>
      </c>
    </row>
    <row r="727" spans="1:12">
      <c r="A727" s="296">
        <v>863</v>
      </c>
      <c r="B727" s="343" t="s">
        <v>7268</v>
      </c>
      <c r="C727" s="296" t="s">
        <v>6578</v>
      </c>
      <c r="D727" s="296" t="s">
        <v>6534</v>
      </c>
      <c r="E727" s="344">
        <v>44.89</v>
      </c>
      <c r="F727" s="344">
        <v>46.19</v>
      </c>
      <c r="G727" s="344">
        <v>37.409999999999997</v>
      </c>
      <c r="H727" s="344">
        <v>45.89</v>
      </c>
      <c r="I727" s="344">
        <v>36.909999999999997</v>
      </c>
      <c r="J727" s="344">
        <v>36.409999999999997</v>
      </c>
      <c r="K727" s="344">
        <v>46.89</v>
      </c>
      <c r="L727" s="344">
        <v>39.9</v>
      </c>
    </row>
    <row r="728" spans="1:12">
      <c r="A728" s="296">
        <v>867</v>
      </c>
      <c r="B728" s="343" t="s">
        <v>7269</v>
      </c>
      <c r="C728" s="296" t="s">
        <v>6578</v>
      </c>
      <c r="D728" s="296" t="s">
        <v>6534</v>
      </c>
      <c r="E728" s="344">
        <v>63.95</v>
      </c>
      <c r="F728" s="344">
        <v>65.8</v>
      </c>
      <c r="G728" s="344">
        <v>53.29</v>
      </c>
      <c r="H728" s="344">
        <v>65.37</v>
      </c>
      <c r="I728" s="344">
        <v>52.58</v>
      </c>
      <c r="J728" s="344">
        <v>51.87</v>
      </c>
      <c r="K728" s="344">
        <v>66.790000000000006</v>
      </c>
      <c r="L728" s="344">
        <v>56.84</v>
      </c>
    </row>
    <row r="729" spans="1:12">
      <c r="A729" s="296">
        <v>864</v>
      </c>
      <c r="B729" s="343" t="s">
        <v>7270</v>
      </c>
      <c r="C729" s="296" t="s">
        <v>6578</v>
      </c>
      <c r="D729" s="296" t="s">
        <v>6534</v>
      </c>
      <c r="E729" s="344">
        <v>84.47</v>
      </c>
      <c r="F729" s="344">
        <v>86.91</v>
      </c>
      <c r="G729" s="344">
        <v>70.39</v>
      </c>
      <c r="H729" s="344">
        <v>86.35</v>
      </c>
      <c r="I729" s="344">
        <v>69.45</v>
      </c>
      <c r="J729" s="344">
        <v>68.510000000000005</v>
      </c>
      <c r="K729" s="344">
        <v>88.23</v>
      </c>
      <c r="L729" s="344">
        <v>75.08</v>
      </c>
    </row>
    <row r="730" spans="1:12">
      <c r="A730" s="296">
        <v>865</v>
      </c>
      <c r="B730" s="343" t="s">
        <v>7271</v>
      </c>
      <c r="C730" s="296" t="s">
        <v>6578</v>
      </c>
      <c r="D730" s="296" t="s">
        <v>6534</v>
      </c>
      <c r="E730" s="344">
        <v>121.5</v>
      </c>
      <c r="F730" s="344">
        <v>125.01</v>
      </c>
      <c r="G730" s="344">
        <v>101.25</v>
      </c>
      <c r="H730" s="344">
        <v>124.2</v>
      </c>
      <c r="I730" s="344">
        <v>99.9</v>
      </c>
      <c r="J730" s="344">
        <v>98.55</v>
      </c>
      <c r="K730" s="344">
        <v>126.9</v>
      </c>
      <c r="L730" s="344">
        <v>108</v>
      </c>
    </row>
    <row r="731" spans="1:12">
      <c r="A731" s="296">
        <v>39251</v>
      </c>
      <c r="B731" s="343" t="s">
        <v>7272</v>
      </c>
      <c r="C731" s="296" t="s">
        <v>6578</v>
      </c>
      <c r="D731" s="296" t="s">
        <v>6534</v>
      </c>
      <c r="E731" s="344">
        <v>0.8</v>
      </c>
      <c r="F731" s="344">
        <v>0.82</v>
      </c>
      <c r="G731" s="344">
        <v>0.66</v>
      </c>
      <c r="H731" s="344">
        <v>0.81</v>
      </c>
      <c r="I731" s="344">
        <v>0.65</v>
      </c>
      <c r="J731" s="344">
        <v>0.65</v>
      </c>
      <c r="K731" s="344">
        <v>0.83</v>
      </c>
      <c r="L731" s="344">
        <v>0.71</v>
      </c>
    </row>
    <row r="732" spans="1:12">
      <c r="A732" s="296">
        <v>1011</v>
      </c>
      <c r="B732" s="343" t="s">
        <v>7273</v>
      </c>
      <c r="C732" s="296" t="s">
        <v>6578</v>
      </c>
      <c r="D732" s="296" t="s">
        <v>6534</v>
      </c>
      <c r="E732" s="344">
        <v>1.0900000000000001</v>
      </c>
      <c r="F732" s="344">
        <v>1.1200000000000001</v>
      </c>
      <c r="G732" s="344">
        <v>0.9</v>
      </c>
      <c r="H732" s="344">
        <v>1.1100000000000001</v>
      </c>
      <c r="I732" s="344">
        <v>0.89</v>
      </c>
      <c r="J732" s="344">
        <v>0.88</v>
      </c>
      <c r="K732" s="344">
        <v>1.1299999999999999</v>
      </c>
      <c r="L732" s="344">
        <v>0.97</v>
      </c>
    </row>
    <row r="733" spans="1:12">
      <c r="A733" s="296">
        <v>39252</v>
      </c>
      <c r="B733" s="343" t="s">
        <v>7274</v>
      </c>
      <c r="C733" s="296" t="s">
        <v>6578</v>
      </c>
      <c r="D733" s="296" t="s">
        <v>6534</v>
      </c>
      <c r="E733" s="344">
        <v>1.43</v>
      </c>
      <c r="F733" s="344">
        <v>1.47</v>
      </c>
      <c r="G733" s="344">
        <v>1.19</v>
      </c>
      <c r="H733" s="344">
        <v>1.46</v>
      </c>
      <c r="I733" s="344">
        <v>1.17</v>
      </c>
      <c r="J733" s="344">
        <v>1.1599999999999999</v>
      </c>
      <c r="K733" s="344">
        <v>1.49</v>
      </c>
      <c r="L733" s="344">
        <v>1.27</v>
      </c>
    </row>
    <row r="734" spans="1:12">
      <c r="A734" s="296">
        <v>1013</v>
      </c>
      <c r="B734" s="343" t="s">
        <v>7275</v>
      </c>
      <c r="C734" s="296" t="s">
        <v>6578</v>
      </c>
      <c r="D734" s="296" t="s">
        <v>6534</v>
      </c>
      <c r="E734" s="344">
        <v>1.71</v>
      </c>
      <c r="F734" s="344">
        <v>1.76</v>
      </c>
      <c r="G734" s="344">
        <v>1.43</v>
      </c>
      <c r="H734" s="344">
        <v>1.75</v>
      </c>
      <c r="I734" s="344">
        <v>1.41</v>
      </c>
      <c r="J734" s="344">
        <v>1.39</v>
      </c>
      <c r="K734" s="344">
        <v>1.79</v>
      </c>
      <c r="L734" s="344">
        <v>1.52</v>
      </c>
    </row>
    <row r="735" spans="1:12">
      <c r="A735" s="296">
        <v>980</v>
      </c>
      <c r="B735" s="343" t="s">
        <v>7276</v>
      </c>
      <c r="C735" s="296" t="s">
        <v>6578</v>
      </c>
      <c r="D735" s="296" t="s">
        <v>6534</v>
      </c>
      <c r="E735" s="344">
        <v>12.36</v>
      </c>
      <c r="F735" s="344">
        <v>12.72</v>
      </c>
      <c r="G735" s="344">
        <v>10.3</v>
      </c>
      <c r="H735" s="344">
        <v>12.64</v>
      </c>
      <c r="I735" s="344">
        <v>10.16</v>
      </c>
      <c r="J735" s="344">
        <v>10.029999999999999</v>
      </c>
      <c r="K735" s="344">
        <v>12.91</v>
      </c>
      <c r="L735" s="344">
        <v>10.99</v>
      </c>
    </row>
    <row r="736" spans="1:12">
      <c r="A736" s="296">
        <v>39237</v>
      </c>
      <c r="B736" s="343" t="s">
        <v>7277</v>
      </c>
      <c r="C736" s="296" t="s">
        <v>6578</v>
      </c>
      <c r="D736" s="296" t="s">
        <v>6534</v>
      </c>
      <c r="E736" s="344">
        <v>131.52000000000001</v>
      </c>
      <c r="F736" s="344">
        <v>135.32</v>
      </c>
      <c r="G736" s="344">
        <v>109.6</v>
      </c>
      <c r="H736" s="344">
        <v>134.44</v>
      </c>
      <c r="I736" s="344">
        <v>108.14</v>
      </c>
      <c r="J736" s="344">
        <v>106.68</v>
      </c>
      <c r="K736" s="344">
        <v>137.36000000000001</v>
      </c>
      <c r="L736" s="344">
        <v>116.91</v>
      </c>
    </row>
    <row r="737" spans="1:12">
      <c r="A737" s="296">
        <v>39238</v>
      </c>
      <c r="B737" s="343" t="s">
        <v>7278</v>
      </c>
      <c r="C737" s="296" t="s">
        <v>6578</v>
      </c>
      <c r="D737" s="296" t="s">
        <v>6534</v>
      </c>
      <c r="E737" s="344">
        <v>165.87</v>
      </c>
      <c r="F737" s="344">
        <v>170.67</v>
      </c>
      <c r="G737" s="344">
        <v>138.22999999999999</v>
      </c>
      <c r="H737" s="344">
        <v>169.56</v>
      </c>
      <c r="I737" s="344">
        <v>136.38</v>
      </c>
      <c r="J737" s="344">
        <v>134.54</v>
      </c>
      <c r="K737" s="344">
        <v>173.25</v>
      </c>
      <c r="L737" s="344">
        <v>147.44</v>
      </c>
    </row>
    <row r="738" spans="1:12">
      <c r="A738" s="296">
        <v>979</v>
      </c>
      <c r="B738" s="343" t="s">
        <v>7279</v>
      </c>
      <c r="C738" s="296" t="s">
        <v>6578</v>
      </c>
      <c r="D738" s="296" t="s">
        <v>6534</v>
      </c>
      <c r="E738" s="344">
        <v>17.66</v>
      </c>
      <c r="F738" s="344">
        <v>18.170000000000002</v>
      </c>
      <c r="G738" s="344">
        <v>14.72</v>
      </c>
      <c r="H738" s="344">
        <v>18.059999999999999</v>
      </c>
      <c r="I738" s="344">
        <v>14.52</v>
      </c>
      <c r="J738" s="344">
        <v>14.33</v>
      </c>
      <c r="K738" s="344">
        <v>18.45</v>
      </c>
      <c r="L738" s="344">
        <v>15.7</v>
      </c>
    </row>
    <row r="739" spans="1:12">
      <c r="A739" s="296">
        <v>39239</v>
      </c>
      <c r="B739" s="343" t="s">
        <v>7280</v>
      </c>
      <c r="C739" s="296" t="s">
        <v>6578</v>
      </c>
      <c r="D739" s="296" t="s">
        <v>6534</v>
      </c>
      <c r="E739" s="344">
        <v>200.39</v>
      </c>
      <c r="F739" s="344">
        <v>206.18</v>
      </c>
      <c r="G739" s="344">
        <v>166.99</v>
      </c>
      <c r="H739" s="344">
        <v>204.84</v>
      </c>
      <c r="I739" s="344">
        <v>164.76</v>
      </c>
      <c r="J739" s="344">
        <v>162.54</v>
      </c>
      <c r="K739" s="344">
        <v>209.3</v>
      </c>
      <c r="L739" s="344">
        <v>178.12</v>
      </c>
    </row>
    <row r="740" spans="1:12">
      <c r="A740" s="296">
        <v>1014</v>
      </c>
      <c r="B740" s="343" t="s">
        <v>7281</v>
      </c>
      <c r="C740" s="296" t="s">
        <v>6578</v>
      </c>
      <c r="D740" s="296" t="s">
        <v>6534</v>
      </c>
      <c r="E740" s="344">
        <v>2.71</v>
      </c>
      <c r="F740" s="344">
        <v>2.79</v>
      </c>
      <c r="G740" s="344">
        <v>2.2599999999999998</v>
      </c>
      <c r="H740" s="344">
        <v>2.77</v>
      </c>
      <c r="I740" s="344">
        <v>2.23</v>
      </c>
      <c r="J740" s="344">
        <v>2.2000000000000002</v>
      </c>
      <c r="K740" s="344">
        <v>2.83</v>
      </c>
      <c r="L740" s="344">
        <v>2.41</v>
      </c>
    </row>
    <row r="741" spans="1:12">
      <c r="A741" s="296">
        <v>39240</v>
      </c>
      <c r="B741" s="343" t="s">
        <v>7282</v>
      </c>
      <c r="C741" s="296" t="s">
        <v>6578</v>
      </c>
      <c r="D741" s="296" t="s">
        <v>6534</v>
      </c>
      <c r="E741" s="344">
        <v>263.57</v>
      </c>
      <c r="F741" s="344">
        <v>271.18</v>
      </c>
      <c r="G741" s="344">
        <v>219.64</v>
      </c>
      <c r="H741" s="344">
        <v>269.42</v>
      </c>
      <c r="I741" s="344">
        <v>216.71</v>
      </c>
      <c r="J741" s="344">
        <v>213.78</v>
      </c>
      <c r="K741" s="344">
        <v>275.27999999999997</v>
      </c>
      <c r="L741" s="344">
        <v>234.28</v>
      </c>
    </row>
    <row r="742" spans="1:12">
      <c r="A742" s="296">
        <v>39232</v>
      </c>
      <c r="B742" s="343" t="s">
        <v>7283</v>
      </c>
      <c r="C742" s="296" t="s">
        <v>6578</v>
      </c>
      <c r="D742" s="296" t="s">
        <v>6534</v>
      </c>
      <c r="E742" s="344">
        <v>27.66</v>
      </c>
      <c r="F742" s="344">
        <v>28.46</v>
      </c>
      <c r="G742" s="344">
        <v>23.05</v>
      </c>
      <c r="H742" s="344">
        <v>28.27</v>
      </c>
      <c r="I742" s="344">
        <v>22.74</v>
      </c>
      <c r="J742" s="344">
        <v>22.43</v>
      </c>
      <c r="K742" s="344">
        <v>28.89</v>
      </c>
      <c r="L742" s="344">
        <v>24.59</v>
      </c>
    </row>
    <row r="743" spans="1:12">
      <c r="A743" s="296">
        <v>39233</v>
      </c>
      <c r="B743" s="343" t="s">
        <v>7284</v>
      </c>
      <c r="C743" s="296" t="s">
        <v>6578</v>
      </c>
      <c r="D743" s="296" t="s">
        <v>6534</v>
      </c>
      <c r="E743" s="344">
        <v>40.32</v>
      </c>
      <c r="F743" s="344">
        <v>41.48</v>
      </c>
      <c r="G743" s="344">
        <v>33.6</v>
      </c>
      <c r="H743" s="344">
        <v>41.21</v>
      </c>
      <c r="I743" s="344">
        <v>33.15</v>
      </c>
      <c r="J743" s="344">
        <v>32.700000000000003</v>
      </c>
      <c r="K743" s="344">
        <v>42.11</v>
      </c>
      <c r="L743" s="344">
        <v>35.840000000000003</v>
      </c>
    </row>
    <row r="744" spans="1:12">
      <c r="A744" s="296">
        <v>981</v>
      </c>
      <c r="B744" s="343" t="s">
        <v>7285</v>
      </c>
      <c r="C744" s="296" t="s">
        <v>6578</v>
      </c>
      <c r="D744" s="296" t="s">
        <v>6539</v>
      </c>
      <c r="E744" s="344">
        <v>4.5</v>
      </c>
      <c r="F744" s="344">
        <v>4.63</v>
      </c>
      <c r="G744" s="344">
        <v>3.75</v>
      </c>
      <c r="H744" s="344">
        <v>4.5999999999999996</v>
      </c>
      <c r="I744" s="344">
        <v>3.7</v>
      </c>
      <c r="J744" s="344">
        <v>3.65</v>
      </c>
      <c r="K744" s="344">
        <v>4.7</v>
      </c>
      <c r="L744" s="344">
        <v>4</v>
      </c>
    </row>
    <row r="745" spans="1:12">
      <c r="A745" s="296">
        <v>39234</v>
      </c>
      <c r="B745" s="343" t="s">
        <v>7286</v>
      </c>
      <c r="C745" s="296" t="s">
        <v>6578</v>
      </c>
      <c r="D745" s="296" t="s">
        <v>6534</v>
      </c>
      <c r="E745" s="344">
        <v>56.12</v>
      </c>
      <c r="F745" s="344">
        <v>57.74</v>
      </c>
      <c r="G745" s="344">
        <v>46.77</v>
      </c>
      <c r="H745" s="344">
        <v>57.37</v>
      </c>
      <c r="I745" s="344">
        <v>46.14</v>
      </c>
      <c r="J745" s="344">
        <v>45.52</v>
      </c>
      <c r="K745" s="344">
        <v>58.61</v>
      </c>
      <c r="L745" s="344">
        <v>49.88</v>
      </c>
    </row>
    <row r="746" spans="1:12">
      <c r="A746" s="296">
        <v>982</v>
      </c>
      <c r="B746" s="343" t="s">
        <v>7287</v>
      </c>
      <c r="C746" s="296" t="s">
        <v>6578</v>
      </c>
      <c r="D746" s="296" t="s">
        <v>6534</v>
      </c>
      <c r="E746" s="344">
        <v>6.47</v>
      </c>
      <c r="F746" s="344">
        <v>6.66</v>
      </c>
      <c r="G746" s="344">
        <v>5.39</v>
      </c>
      <c r="H746" s="344">
        <v>6.61</v>
      </c>
      <c r="I746" s="344">
        <v>5.32</v>
      </c>
      <c r="J746" s="344">
        <v>5.25</v>
      </c>
      <c r="K746" s="344">
        <v>6.76</v>
      </c>
      <c r="L746" s="344">
        <v>5.75</v>
      </c>
    </row>
    <row r="747" spans="1:12">
      <c r="A747" s="296">
        <v>39235</v>
      </c>
      <c r="B747" s="343" t="s">
        <v>7288</v>
      </c>
      <c r="C747" s="296" t="s">
        <v>6578</v>
      </c>
      <c r="D747" s="296" t="s">
        <v>6534</v>
      </c>
      <c r="E747" s="344">
        <v>82.77</v>
      </c>
      <c r="F747" s="344">
        <v>85.16</v>
      </c>
      <c r="G747" s="344">
        <v>68.98</v>
      </c>
      <c r="H747" s="344">
        <v>84.61</v>
      </c>
      <c r="I747" s="344">
        <v>68.06</v>
      </c>
      <c r="J747" s="344">
        <v>67.14</v>
      </c>
      <c r="K747" s="344">
        <v>86.45</v>
      </c>
      <c r="L747" s="344">
        <v>73.569999999999993</v>
      </c>
    </row>
    <row r="748" spans="1:12">
      <c r="A748" s="296">
        <v>39236</v>
      </c>
      <c r="B748" s="343" t="s">
        <v>7289</v>
      </c>
      <c r="C748" s="296" t="s">
        <v>6578</v>
      </c>
      <c r="D748" s="296" t="s">
        <v>6534</v>
      </c>
      <c r="E748" s="344">
        <v>109.69</v>
      </c>
      <c r="F748" s="344">
        <v>112.86</v>
      </c>
      <c r="G748" s="344">
        <v>91.41</v>
      </c>
      <c r="H748" s="344">
        <v>112.13</v>
      </c>
      <c r="I748" s="344">
        <v>90.19</v>
      </c>
      <c r="J748" s="344">
        <v>88.97</v>
      </c>
      <c r="K748" s="344">
        <v>114.57</v>
      </c>
      <c r="L748" s="344">
        <v>97.51</v>
      </c>
    </row>
    <row r="749" spans="1:12">
      <c r="A749" s="296">
        <v>993</v>
      </c>
      <c r="B749" s="343" t="s">
        <v>7290</v>
      </c>
      <c r="C749" s="296" t="s">
        <v>6578</v>
      </c>
      <c r="D749" s="296" t="s">
        <v>6534</v>
      </c>
      <c r="E749" s="344">
        <v>2.31</v>
      </c>
      <c r="F749" s="344">
        <v>2.38</v>
      </c>
      <c r="G749" s="344">
        <v>1.92</v>
      </c>
      <c r="H749" s="344">
        <v>2.36</v>
      </c>
      <c r="I749" s="344">
        <v>1.9</v>
      </c>
      <c r="J749" s="344">
        <v>1.87</v>
      </c>
      <c r="K749" s="344">
        <v>2.41</v>
      </c>
      <c r="L749" s="344">
        <v>2.0499999999999998</v>
      </c>
    </row>
    <row r="750" spans="1:12">
      <c r="A750" s="296">
        <v>1020</v>
      </c>
      <c r="B750" s="343" t="s">
        <v>7291</v>
      </c>
      <c r="C750" s="296" t="s">
        <v>6578</v>
      </c>
      <c r="D750" s="296" t="s">
        <v>6534</v>
      </c>
      <c r="E750" s="344">
        <v>11.79</v>
      </c>
      <c r="F750" s="344">
        <v>12.13</v>
      </c>
      <c r="G750" s="344">
        <v>9.82</v>
      </c>
      <c r="H750" s="344">
        <v>12.05</v>
      </c>
      <c r="I750" s="344">
        <v>9.69</v>
      </c>
      <c r="J750" s="344">
        <v>9.56</v>
      </c>
      <c r="K750" s="344">
        <v>12.31</v>
      </c>
      <c r="L750" s="344">
        <v>10.48</v>
      </c>
    </row>
    <row r="751" spans="1:12">
      <c r="A751" s="296">
        <v>1017</v>
      </c>
      <c r="B751" s="343" t="s">
        <v>7292</v>
      </c>
      <c r="C751" s="296" t="s">
        <v>6578</v>
      </c>
      <c r="D751" s="296" t="s">
        <v>6534</v>
      </c>
      <c r="E751" s="344">
        <v>144.47</v>
      </c>
      <c r="F751" s="344">
        <v>148.63999999999999</v>
      </c>
      <c r="G751" s="344">
        <v>120.39</v>
      </c>
      <c r="H751" s="344">
        <v>147.68</v>
      </c>
      <c r="I751" s="344">
        <v>118.78</v>
      </c>
      <c r="J751" s="344">
        <v>117.18</v>
      </c>
      <c r="K751" s="344">
        <v>150.88999999999999</v>
      </c>
      <c r="L751" s="344">
        <v>128.41</v>
      </c>
    </row>
    <row r="752" spans="1:12">
      <c r="A752" s="296">
        <v>999</v>
      </c>
      <c r="B752" s="343" t="s">
        <v>7293</v>
      </c>
      <c r="C752" s="296" t="s">
        <v>6578</v>
      </c>
      <c r="D752" s="296" t="s">
        <v>6534</v>
      </c>
      <c r="E752" s="344">
        <v>175.02</v>
      </c>
      <c r="F752" s="344">
        <v>180.08</v>
      </c>
      <c r="G752" s="344">
        <v>145.85</v>
      </c>
      <c r="H752" s="344">
        <v>178.91</v>
      </c>
      <c r="I752" s="344">
        <v>143.91</v>
      </c>
      <c r="J752" s="344">
        <v>141.96</v>
      </c>
      <c r="K752" s="344">
        <v>182.8</v>
      </c>
      <c r="L752" s="344">
        <v>155.58000000000001</v>
      </c>
    </row>
    <row r="753" spans="1:12">
      <c r="A753" s="296">
        <v>995</v>
      </c>
      <c r="B753" s="343" t="s">
        <v>7294</v>
      </c>
      <c r="C753" s="296" t="s">
        <v>6578</v>
      </c>
      <c r="D753" s="296" t="s">
        <v>6534</v>
      </c>
      <c r="E753" s="344">
        <v>18.77</v>
      </c>
      <c r="F753" s="344">
        <v>19.309999999999999</v>
      </c>
      <c r="G753" s="344">
        <v>15.64</v>
      </c>
      <c r="H753" s="344">
        <v>19.190000000000001</v>
      </c>
      <c r="I753" s="344">
        <v>15.43</v>
      </c>
      <c r="J753" s="344">
        <v>15.22</v>
      </c>
      <c r="K753" s="344">
        <v>19.600000000000001</v>
      </c>
      <c r="L753" s="344">
        <v>16.68</v>
      </c>
    </row>
    <row r="754" spans="1:12">
      <c r="A754" s="296">
        <v>1000</v>
      </c>
      <c r="B754" s="343" t="s">
        <v>7295</v>
      </c>
      <c r="C754" s="296" t="s">
        <v>6578</v>
      </c>
      <c r="D754" s="296" t="s">
        <v>6534</v>
      </c>
      <c r="E754" s="344">
        <v>214.98</v>
      </c>
      <c r="F754" s="344">
        <v>221.19</v>
      </c>
      <c r="G754" s="344">
        <v>179.15</v>
      </c>
      <c r="H754" s="344">
        <v>219.76</v>
      </c>
      <c r="I754" s="344">
        <v>176.76</v>
      </c>
      <c r="J754" s="344">
        <v>174.37</v>
      </c>
      <c r="K754" s="344">
        <v>224.54</v>
      </c>
      <c r="L754" s="344">
        <v>191.09</v>
      </c>
    </row>
    <row r="755" spans="1:12">
      <c r="A755" s="296">
        <v>1022</v>
      </c>
      <c r="B755" s="343" t="s">
        <v>7296</v>
      </c>
      <c r="C755" s="296" t="s">
        <v>6578</v>
      </c>
      <c r="D755" s="296" t="s">
        <v>6534</v>
      </c>
      <c r="E755" s="344">
        <v>3.22</v>
      </c>
      <c r="F755" s="344">
        <v>3.32</v>
      </c>
      <c r="G755" s="344">
        <v>2.68</v>
      </c>
      <c r="H755" s="344">
        <v>3.29</v>
      </c>
      <c r="I755" s="344">
        <v>2.65</v>
      </c>
      <c r="J755" s="344">
        <v>2.61</v>
      </c>
      <c r="K755" s="344">
        <v>3.37</v>
      </c>
      <c r="L755" s="344">
        <v>2.86</v>
      </c>
    </row>
    <row r="756" spans="1:12">
      <c r="A756" s="296">
        <v>1015</v>
      </c>
      <c r="B756" s="343" t="s">
        <v>7297</v>
      </c>
      <c r="C756" s="296" t="s">
        <v>6578</v>
      </c>
      <c r="D756" s="296" t="s">
        <v>6534</v>
      </c>
      <c r="E756" s="344">
        <v>285.68</v>
      </c>
      <c r="F756" s="344">
        <v>293.93</v>
      </c>
      <c r="G756" s="344">
        <v>238.07</v>
      </c>
      <c r="H756" s="344">
        <v>292.02999999999997</v>
      </c>
      <c r="I756" s="344">
        <v>234.89</v>
      </c>
      <c r="J756" s="344">
        <v>231.72</v>
      </c>
      <c r="K756" s="344">
        <v>298.38</v>
      </c>
      <c r="L756" s="344">
        <v>253.94</v>
      </c>
    </row>
    <row r="757" spans="1:12">
      <c r="A757" s="296">
        <v>996</v>
      </c>
      <c r="B757" s="343" t="s">
        <v>7298</v>
      </c>
      <c r="C757" s="296" t="s">
        <v>6578</v>
      </c>
      <c r="D757" s="296" t="s">
        <v>6534</v>
      </c>
      <c r="E757" s="344">
        <v>29.11</v>
      </c>
      <c r="F757" s="344">
        <v>29.95</v>
      </c>
      <c r="G757" s="344">
        <v>24.25</v>
      </c>
      <c r="H757" s="344">
        <v>29.75</v>
      </c>
      <c r="I757" s="344">
        <v>23.93</v>
      </c>
      <c r="J757" s="344">
        <v>23.61</v>
      </c>
      <c r="K757" s="344">
        <v>30.4</v>
      </c>
      <c r="L757" s="344">
        <v>25.87</v>
      </c>
    </row>
    <row r="758" spans="1:12">
      <c r="A758" s="296">
        <v>1001</v>
      </c>
      <c r="B758" s="343" t="s">
        <v>7299</v>
      </c>
      <c r="C758" s="296" t="s">
        <v>6578</v>
      </c>
      <c r="D758" s="296" t="s">
        <v>6534</v>
      </c>
      <c r="E758" s="344">
        <v>370.66</v>
      </c>
      <c r="F758" s="344">
        <v>381.37</v>
      </c>
      <c r="G758" s="344">
        <v>308.89</v>
      </c>
      <c r="H758" s="344">
        <v>378.9</v>
      </c>
      <c r="I758" s="344">
        <v>304.77</v>
      </c>
      <c r="J758" s="344">
        <v>300.64999999999998</v>
      </c>
      <c r="K758" s="344">
        <v>387.14</v>
      </c>
      <c r="L758" s="344">
        <v>329.48</v>
      </c>
    </row>
    <row r="759" spans="1:12">
      <c r="A759" s="296">
        <v>1019</v>
      </c>
      <c r="B759" s="343" t="s">
        <v>7300</v>
      </c>
      <c r="C759" s="296" t="s">
        <v>6578</v>
      </c>
      <c r="D759" s="296" t="s">
        <v>6534</v>
      </c>
      <c r="E759" s="344">
        <v>41.13</v>
      </c>
      <c r="F759" s="344">
        <v>42.32</v>
      </c>
      <c r="G759" s="344">
        <v>34.270000000000003</v>
      </c>
      <c r="H759" s="344">
        <v>42.04</v>
      </c>
      <c r="I759" s="344">
        <v>33.82</v>
      </c>
      <c r="J759" s="344">
        <v>33.36</v>
      </c>
      <c r="K759" s="344">
        <v>42.96</v>
      </c>
      <c r="L759" s="344">
        <v>36.56</v>
      </c>
    </row>
    <row r="760" spans="1:12">
      <c r="A760" s="296">
        <v>1021</v>
      </c>
      <c r="B760" s="343" t="s">
        <v>7301</v>
      </c>
      <c r="C760" s="296" t="s">
        <v>6578</v>
      </c>
      <c r="D760" s="296" t="s">
        <v>6534</v>
      </c>
      <c r="E760" s="344">
        <v>4.9400000000000004</v>
      </c>
      <c r="F760" s="344">
        <v>5.09</v>
      </c>
      <c r="G760" s="344">
        <v>4.12</v>
      </c>
      <c r="H760" s="344">
        <v>5.05</v>
      </c>
      <c r="I760" s="344">
        <v>4.0599999999999996</v>
      </c>
      <c r="J760" s="344">
        <v>4.01</v>
      </c>
      <c r="K760" s="344">
        <v>5.16</v>
      </c>
      <c r="L760" s="344">
        <v>4.3899999999999997</v>
      </c>
    </row>
    <row r="761" spans="1:12">
      <c r="A761" s="296">
        <v>39249</v>
      </c>
      <c r="B761" s="343" t="s">
        <v>7302</v>
      </c>
      <c r="C761" s="296" t="s">
        <v>6578</v>
      </c>
      <c r="D761" s="296" t="s">
        <v>6534</v>
      </c>
      <c r="E761" s="344">
        <v>498.38</v>
      </c>
      <c r="F761" s="344">
        <v>512.78</v>
      </c>
      <c r="G761" s="344">
        <v>415.32</v>
      </c>
      <c r="H761" s="344">
        <v>509.46</v>
      </c>
      <c r="I761" s="344">
        <v>409.78</v>
      </c>
      <c r="J761" s="344">
        <v>404.24</v>
      </c>
      <c r="K761" s="344">
        <v>520.53</v>
      </c>
      <c r="L761" s="344">
        <v>443</v>
      </c>
    </row>
    <row r="762" spans="1:12">
      <c r="A762" s="296">
        <v>1018</v>
      </c>
      <c r="B762" s="343" t="s">
        <v>7303</v>
      </c>
      <c r="C762" s="296" t="s">
        <v>6578</v>
      </c>
      <c r="D762" s="296" t="s">
        <v>6534</v>
      </c>
      <c r="E762" s="344">
        <v>60.82</v>
      </c>
      <c r="F762" s="344">
        <v>62.58</v>
      </c>
      <c r="G762" s="344">
        <v>50.68</v>
      </c>
      <c r="H762" s="344">
        <v>62.17</v>
      </c>
      <c r="I762" s="344">
        <v>50.01</v>
      </c>
      <c r="J762" s="344">
        <v>49.33</v>
      </c>
      <c r="K762" s="344">
        <v>63.52</v>
      </c>
      <c r="L762" s="344">
        <v>54.06</v>
      </c>
    </row>
    <row r="763" spans="1:12">
      <c r="A763" s="296">
        <v>39250</v>
      </c>
      <c r="B763" s="343" t="s">
        <v>7304</v>
      </c>
      <c r="C763" s="296" t="s">
        <v>6578</v>
      </c>
      <c r="D763" s="296" t="s">
        <v>6534</v>
      </c>
      <c r="E763" s="344">
        <v>596.16999999999996</v>
      </c>
      <c r="F763" s="344">
        <v>613.4</v>
      </c>
      <c r="G763" s="344">
        <v>496.81</v>
      </c>
      <c r="H763" s="344">
        <v>609.41999999999996</v>
      </c>
      <c r="I763" s="344">
        <v>490.19</v>
      </c>
      <c r="J763" s="344">
        <v>483.56</v>
      </c>
      <c r="K763" s="344">
        <v>622.66999999999996</v>
      </c>
      <c r="L763" s="344">
        <v>529.92999999999995</v>
      </c>
    </row>
    <row r="764" spans="1:12">
      <c r="A764" s="296">
        <v>994</v>
      </c>
      <c r="B764" s="343" t="s">
        <v>7305</v>
      </c>
      <c r="C764" s="296" t="s">
        <v>6578</v>
      </c>
      <c r="D764" s="296" t="s">
        <v>6534</v>
      </c>
      <c r="E764" s="344">
        <v>7.19</v>
      </c>
      <c r="F764" s="344">
        <v>7.4</v>
      </c>
      <c r="G764" s="344">
        <v>5.99</v>
      </c>
      <c r="H764" s="344">
        <v>7.35</v>
      </c>
      <c r="I764" s="344">
        <v>5.91</v>
      </c>
      <c r="J764" s="344">
        <v>5.83</v>
      </c>
      <c r="K764" s="344">
        <v>7.51</v>
      </c>
      <c r="L764" s="344">
        <v>6.39</v>
      </c>
    </row>
    <row r="765" spans="1:12">
      <c r="A765" s="296">
        <v>977</v>
      </c>
      <c r="B765" s="343" t="s">
        <v>7306</v>
      </c>
      <c r="C765" s="296" t="s">
        <v>6578</v>
      </c>
      <c r="D765" s="296" t="s">
        <v>6534</v>
      </c>
      <c r="E765" s="344">
        <v>85.09</v>
      </c>
      <c r="F765" s="344">
        <v>87.54</v>
      </c>
      <c r="G765" s="344">
        <v>70.900000000000006</v>
      </c>
      <c r="H765" s="344">
        <v>86.98</v>
      </c>
      <c r="I765" s="344">
        <v>69.959999999999994</v>
      </c>
      <c r="J765" s="344">
        <v>69.010000000000005</v>
      </c>
      <c r="K765" s="344">
        <v>88.87</v>
      </c>
      <c r="L765" s="344">
        <v>75.63</v>
      </c>
    </row>
    <row r="766" spans="1:12">
      <c r="A766" s="296">
        <v>998</v>
      </c>
      <c r="B766" s="343" t="s">
        <v>7307</v>
      </c>
      <c r="C766" s="296" t="s">
        <v>6578</v>
      </c>
      <c r="D766" s="296" t="s">
        <v>6534</v>
      </c>
      <c r="E766" s="344">
        <v>110.47</v>
      </c>
      <c r="F766" s="344">
        <v>113.66</v>
      </c>
      <c r="G766" s="344">
        <v>92.06</v>
      </c>
      <c r="H766" s="344">
        <v>112.93</v>
      </c>
      <c r="I766" s="344">
        <v>90.83</v>
      </c>
      <c r="J766" s="344">
        <v>89.6</v>
      </c>
      <c r="K766" s="344">
        <v>115.38</v>
      </c>
      <c r="L766" s="344">
        <v>98.2</v>
      </c>
    </row>
    <row r="767" spans="1:12">
      <c r="A767" s="296">
        <v>1006</v>
      </c>
      <c r="B767" s="343" t="s">
        <v>7308</v>
      </c>
      <c r="C767" s="296" t="s">
        <v>6578</v>
      </c>
      <c r="D767" s="296" t="s">
        <v>6534</v>
      </c>
      <c r="E767" s="344">
        <v>146.38</v>
      </c>
      <c r="F767" s="344">
        <v>150.61000000000001</v>
      </c>
      <c r="G767" s="344">
        <v>121.98</v>
      </c>
      <c r="H767" s="344">
        <v>149.63</v>
      </c>
      <c r="I767" s="344">
        <v>120.36</v>
      </c>
      <c r="J767" s="344">
        <v>118.73</v>
      </c>
      <c r="K767" s="344">
        <v>152.88999999999999</v>
      </c>
      <c r="L767" s="344">
        <v>130.12</v>
      </c>
    </row>
    <row r="768" spans="1:12">
      <c r="A768" s="296">
        <v>990</v>
      </c>
      <c r="B768" s="343" t="s">
        <v>7309</v>
      </c>
      <c r="C768" s="296" t="s">
        <v>6578</v>
      </c>
      <c r="D768" s="296" t="s">
        <v>6534</v>
      </c>
      <c r="E768" s="344">
        <v>194.64</v>
      </c>
      <c r="F768" s="344">
        <v>200.26</v>
      </c>
      <c r="G768" s="344">
        <v>162.19999999999999</v>
      </c>
      <c r="H768" s="344">
        <v>198.97</v>
      </c>
      <c r="I768" s="344">
        <v>160.04</v>
      </c>
      <c r="J768" s="344">
        <v>157.87</v>
      </c>
      <c r="K768" s="344">
        <v>203.29</v>
      </c>
      <c r="L768" s="344">
        <v>173.01</v>
      </c>
    </row>
    <row r="769" spans="1:12">
      <c r="A769" s="296">
        <v>39241</v>
      </c>
      <c r="B769" s="343" t="s">
        <v>7310</v>
      </c>
      <c r="C769" s="296" t="s">
        <v>6578</v>
      </c>
      <c r="D769" s="296" t="s">
        <v>6534</v>
      </c>
      <c r="E769" s="344">
        <v>19.16</v>
      </c>
      <c r="F769" s="344">
        <v>19.71</v>
      </c>
      <c r="G769" s="344">
        <v>15.97</v>
      </c>
      <c r="H769" s="344">
        <v>19.59</v>
      </c>
      <c r="I769" s="344">
        <v>15.75</v>
      </c>
      <c r="J769" s="344">
        <v>15.54</v>
      </c>
      <c r="K769" s="344">
        <v>20.010000000000002</v>
      </c>
      <c r="L769" s="344">
        <v>17.03</v>
      </c>
    </row>
    <row r="770" spans="1:12">
      <c r="A770" s="296">
        <v>1005</v>
      </c>
      <c r="B770" s="343" t="s">
        <v>7311</v>
      </c>
      <c r="C770" s="296" t="s">
        <v>6578</v>
      </c>
      <c r="D770" s="296" t="s">
        <v>6534</v>
      </c>
      <c r="E770" s="344">
        <v>242.34</v>
      </c>
      <c r="F770" s="344">
        <v>249.34</v>
      </c>
      <c r="G770" s="344">
        <v>201.95</v>
      </c>
      <c r="H770" s="344">
        <v>247.72</v>
      </c>
      <c r="I770" s="344">
        <v>199.26</v>
      </c>
      <c r="J770" s="344">
        <v>196.56</v>
      </c>
      <c r="K770" s="344">
        <v>253.11</v>
      </c>
      <c r="L770" s="344">
        <v>215.41</v>
      </c>
    </row>
    <row r="771" spans="1:12">
      <c r="A771" s="296">
        <v>991</v>
      </c>
      <c r="B771" s="343" t="s">
        <v>7312</v>
      </c>
      <c r="C771" s="296" t="s">
        <v>6578</v>
      </c>
      <c r="D771" s="296" t="s">
        <v>6534</v>
      </c>
      <c r="E771" s="344">
        <v>317.41000000000003</v>
      </c>
      <c r="F771" s="344">
        <v>326.58</v>
      </c>
      <c r="G771" s="344">
        <v>264.51</v>
      </c>
      <c r="H771" s="344">
        <v>324.47000000000003</v>
      </c>
      <c r="I771" s="344">
        <v>260.98</v>
      </c>
      <c r="J771" s="344">
        <v>257.45999999999998</v>
      </c>
      <c r="K771" s="344">
        <v>331.52</v>
      </c>
      <c r="L771" s="344">
        <v>282.14</v>
      </c>
    </row>
    <row r="772" spans="1:12">
      <c r="A772" s="296">
        <v>986</v>
      </c>
      <c r="B772" s="343" t="s">
        <v>7313</v>
      </c>
      <c r="C772" s="296" t="s">
        <v>6578</v>
      </c>
      <c r="D772" s="296" t="s">
        <v>6534</v>
      </c>
      <c r="E772" s="344">
        <v>30.27</v>
      </c>
      <c r="F772" s="344">
        <v>31.15</v>
      </c>
      <c r="G772" s="344">
        <v>25.23</v>
      </c>
      <c r="H772" s="344">
        <v>30.95</v>
      </c>
      <c r="I772" s="344">
        <v>24.89</v>
      </c>
      <c r="J772" s="344">
        <v>24.55</v>
      </c>
      <c r="K772" s="344">
        <v>31.62</v>
      </c>
      <c r="L772" s="344">
        <v>26.91</v>
      </c>
    </row>
    <row r="773" spans="1:12">
      <c r="A773" s="296">
        <v>987</v>
      </c>
      <c r="B773" s="343" t="s">
        <v>7314</v>
      </c>
      <c r="C773" s="296" t="s">
        <v>6578</v>
      </c>
      <c r="D773" s="296" t="s">
        <v>6534</v>
      </c>
      <c r="E773" s="344">
        <v>41.44</v>
      </c>
      <c r="F773" s="344">
        <v>42.64</v>
      </c>
      <c r="G773" s="344">
        <v>34.54</v>
      </c>
      <c r="H773" s="344">
        <v>42.36</v>
      </c>
      <c r="I773" s="344">
        <v>34.08</v>
      </c>
      <c r="J773" s="344">
        <v>33.61</v>
      </c>
      <c r="K773" s="344">
        <v>43.29</v>
      </c>
      <c r="L773" s="344">
        <v>36.840000000000003</v>
      </c>
    </row>
    <row r="774" spans="1:12">
      <c r="A774" s="296">
        <v>1007</v>
      </c>
      <c r="B774" s="343" t="s">
        <v>7315</v>
      </c>
      <c r="C774" s="296" t="s">
        <v>6578</v>
      </c>
      <c r="D774" s="296" t="s">
        <v>6534</v>
      </c>
      <c r="E774" s="344">
        <v>57.37</v>
      </c>
      <c r="F774" s="344">
        <v>59.02</v>
      </c>
      <c r="G774" s="344">
        <v>47.81</v>
      </c>
      <c r="H774" s="344">
        <v>58.64</v>
      </c>
      <c r="I774" s="344">
        <v>47.17</v>
      </c>
      <c r="J774" s="344">
        <v>46.53</v>
      </c>
      <c r="K774" s="344">
        <v>59.92</v>
      </c>
      <c r="L774" s="344">
        <v>50.99</v>
      </c>
    </row>
    <row r="775" spans="1:12">
      <c r="A775" s="296">
        <v>1008</v>
      </c>
      <c r="B775" s="343" t="s">
        <v>7316</v>
      </c>
      <c r="C775" s="296" t="s">
        <v>6578</v>
      </c>
      <c r="D775" s="296" t="s">
        <v>6534</v>
      </c>
      <c r="E775" s="344">
        <v>7.28</v>
      </c>
      <c r="F775" s="344">
        <v>7.49</v>
      </c>
      <c r="G775" s="344">
        <v>6.07</v>
      </c>
      <c r="H775" s="344">
        <v>7.44</v>
      </c>
      <c r="I775" s="344">
        <v>5.99</v>
      </c>
      <c r="J775" s="344">
        <v>5.91</v>
      </c>
      <c r="K775" s="344">
        <v>7.61</v>
      </c>
      <c r="L775" s="344">
        <v>6.47</v>
      </c>
    </row>
    <row r="776" spans="1:12">
      <c r="A776" s="296">
        <v>988</v>
      </c>
      <c r="B776" s="343" t="s">
        <v>7317</v>
      </c>
      <c r="C776" s="296" t="s">
        <v>6578</v>
      </c>
      <c r="D776" s="296" t="s">
        <v>6534</v>
      </c>
      <c r="E776" s="344">
        <v>79.099999999999994</v>
      </c>
      <c r="F776" s="344">
        <v>81.39</v>
      </c>
      <c r="G776" s="344">
        <v>65.92</v>
      </c>
      <c r="H776" s="344">
        <v>80.86</v>
      </c>
      <c r="I776" s="344">
        <v>65.040000000000006</v>
      </c>
      <c r="J776" s="344">
        <v>64.16</v>
      </c>
      <c r="K776" s="344">
        <v>82.62</v>
      </c>
      <c r="L776" s="344">
        <v>70.31</v>
      </c>
    </row>
    <row r="777" spans="1:12">
      <c r="A777" s="296">
        <v>989</v>
      </c>
      <c r="B777" s="343" t="s">
        <v>7318</v>
      </c>
      <c r="C777" s="296" t="s">
        <v>6578</v>
      </c>
      <c r="D777" s="296" t="s">
        <v>6534</v>
      </c>
      <c r="E777" s="344">
        <v>109.19</v>
      </c>
      <c r="F777" s="344">
        <v>112.34</v>
      </c>
      <c r="G777" s="344">
        <v>90.99</v>
      </c>
      <c r="H777" s="344">
        <v>111.61</v>
      </c>
      <c r="I777" s="344">
        <v>89.78</v>
      </c>
      <c r="J777" s="344">
        <v>88.56</v>
      </c>
      <c r="K777" s="344">
        <v>114.04</v>
      </c>
      <c r="L777" s="344">
        <v>97.06</v>
      </c>
    </row>
    <row r="778" spans="1:12">
      <c r="A778" s="296">
        <v>43972</v>
      </c>
      <c r="B778" s="343" t="s">
        <v>7319</v>
      </c>
      <c r="C778" s="296" t="s">
        <v>6578</v>
      </c>
      <c r="D778" s="296" t="s">
        <v>6534</v>
      </c>
      <c r="E778" s="344">
        <v>3.91</v>
      </c>
      <c r="F778" s="344">
        <v>3.24</v>
      </c>
      <c r="G778" s="344">
        <v>3.36</v>
      </c>
      <c r="H778" s="344">
        <v>2.73</v>
      </c>
      <c r="I778" s="344">
        <v>3.28</v>
      </c>
      <c r="J778" s="344">
        <v>3.45</v>
      </c>
      <c r="K778" s="344">
        <v>4.58</v>
      </c>
      <c r="L778" s="344">
        <v>3.1</v>
      </c>
    </row>
    <row r="779" spans="1:12">
      <c r="A779" s="296">
        <v>43971</v>
      </c>
      <c r="B779" s="343" t="s">
        <v>7320</v>
      </c>
      <c r="C779" s="296" t="s">
        <v>6578</v>
      </c>
      <c r="D779" s="296" t="s">
        <v>6539</v>
      </c>
      <c r="E779" s="344">
        <v>2.99</v>
      </c>
      <c r="F779" s="344">
        <v>2.48</v>
      </c>
      <c r="G779" s="344">
        <v>2.57</v>
      </c>
      <c r="H779" s="344">
        <v>2.09</v>
      </c>
      <c r="I779" s="344">
        <v>2.5099999999999998</v>
      </c>
      <c r="J779" s="344">
        <v>2.64</v>
      </c>
      <c r="K779" s="344">
        <v>3.5</v>
      </c>
      <c r="L779" s="344">
        <v>2.37</v>
      </c>
    </row>
    <row r="780" spans="1:12">
      <c r="A780" s="296">
        <v>39598</v>
      </c>
      <c r="B780" s="343" t="s">
        <v>7321</v>
      </c>
      <c r="C780" s="296" t="s">
        <v>6578</v>
      </c>
      <c r="D780" s="296" t="s">
        <v>6534</v>
      </c>
      <c r="E780" s="344">
        <v>5.54</v>
      </c>
      <c r="F780" s="344">
        <v>4.5999999999999996</v>
      </c>
      <c r="G780" s="344">
        <v>4.76</v>
      </c>
      <c r="H780" s="344">
        <v>3.87</v>
      </c>
      <c r="I780" s="344">
        <v>4.6500000000000004</v>
      </c>
      <c r="J780" s="344">
        <v>4.8899999999999997</v>
      </c>
      <c r="K780" s="344">
        <v>6.49</v>
      </c>
      <c r="L780" s="344">
        <v>4.3899999999999997</v>
      </c>
    </row>
    <row r="781" spans="1:12">
      <c r="A781" s="296">
        <v>43973</v>
      </c>
      <c r="B781" s="343" t="s">
        <v>7322</v>
      </c>
      <c r="C781" s="296" t="s">
        <v>6578</v>
      </c>
      <c r="D781" s="296" t="s">
        <v>6534</v>
      </c>
      <c r="E781" s="344">
        <v>4.09</v>
      </c>
      <c r="F781" s="344">
        <v>3.39</v>
      </c>
      <c r="G781" s="344">
        <v>3.52</v>
      </c>
      <c r="H781" s="344">
        <v>2.86</v>
      </c>
      <c r="I781" s="344">
        <v>3.43</v>
      </c>
      <c r="J781" s="344">
        <v>3.61</v>
      </c>
      <c r="K781" s="344">
        <v>4.79</v>
      </c>
      <c r="L781" s="344">
        <v>3.24</v>
      </c>
    </row>
    <row r="782" spans="1:12">
      <c r="A782" s="296">
        <v>39599</v>
      </c>
      <c r="B782" s="343" t="s">
        <v>7323</v>
      </c>
      <c r="C782" s="296" t="s">
        <v>6578</v>
      </c>
      <c r="D782" s="296" t="s">
        <v>6534</v>
      </c>
      <c r="E782" s="344">
        <v>7.97</v>
      </c>
      <c r="F782" s="344">
        <v>6.61</v>
      </c>
      <c r="G782" s="344">
        <v>6.85</v>
      </c>
      <c r="H782" s="344">
        <v>5.57</v>
      </c>
      <c r="I782" s="344">
        <v>6.69</v>
      </c>
      <c r="J782" s="344">
        <v>7.04</v>
      </c>
      <c r="K782" s="344">
        <v>9.34</v>
      </c>
      <c r="L782" s="344">
        <v>6.32</v>
      </c>
    </row>
    <row r="783" spans="1:12">
      <c r="A783" s="296">
        <v>43832</v>
      </c>
      <c r="B783" s="343" t="s">
        <v>7324</v>
      </c>
      <c r="C783" s="296" t="s">
        <v>6578</v>
      </c>
      <c r="D783" s="296" t="s">
        <v>6534</v>
      </c>
      <c r="E783" s="344">
        <v>21.01</v>
      </c>
      <c r="F783" s="344">
        <v>17.420000000000002</v>
      </c>
      <c r="G783" s="344">
        <v>18.059999999999999</v>
      </c>
      <c r="H783" s="344">
        <v>14.68</v>
      </c>
      <c r="I783" s="344">
        <v>17.63</v>
      </c>
      <c r="J783" s="344">
        <v>18.55</v>
      </c>
      <c r="K783" s="344">
        <v>24.59</v>
      </c>
      <c r="L783" s="344">
        <v>16.649999999999999</v>
      </c>
    </row>
    <row r="784" spans="1:12">
      <c r="A784" s="296">
        <v>34602</v>
      </c>
      <c r="B784" s="343" t="s">
        <v>7325</v>
      </c>
      <c r="C784" s="296" t="s">
        <v>6578</v>
      </c>
      <c r="D784" s="296" t="s">
        <v>6534</v>
      </c>
      <c r="E784" s="344">
        <v>5.01</v>
      </c>
      <c r="F784" s="344">
        <v>5.15</v>
      </c>
      <c r="G784" s="344">
        <v>4.17</v>
      </c>
      <c r="H784" s="344">
        <v>5.12</v>
      </c>
      <c r="I784" s="344">
        <v>4.12</v>
      </c>
      <c r="J784" s="344">
        <v>4.0599999999999996</v>
      </c>
      <c r="K784" s="344">
        <v>5.23</v>
      </c>
      <c r="L784" s="344">
        <v>4.45</v>
      </c>
    </row>
    <row r="785" spans="1:12">
      <c r="A785" s="296">
        <v>34607</v>
      </c>
      <c r="B785" s="343" t="s">
        <v>7326</v>
      </c>
      <c r="C785" s="296" t="s">
        <v>6578</v>
      </c>
      <c r="D785" s="296" t="s">
        <v>6534</v>
      </c>
      <c r="E785" s="344">
        <v>12.27</v>
      </c>
      <c r="F785" s="344">
        <v>12.63</v>
      </c>
      <c r="G785" s="344">
        <v>10.23</v>
      </c>
      <c r="H785" s="344">
        <v>12.55</v>
      </c>
      <c r="I785" s="344">
        <v>10.09</v>
      </c>
      <c r="J785" s="344">
        <v>9.9499999999999993</v>
      </c>
      <c r="K785" s="344">
        <v>12.82</v>
      </c>
      <c r="L785" s="344">
        <v>10.91</v>
      </c>
    </row>
    <row r="786" spans="1:12">
      <c r="A786" s="296">
        <v>34609</v>
      </c>
      <c r="B786" s="343" t="s">
        <v>7327</v>
      </c>
      <c r="C786" s="296" t="s">
        <v>6578</v>
      </c>
      <c r="D786" s="296" t="s">
        <v>6534</v>
      </c>
      <c r="E786" s="344">
        <v>17.850000000000001</v>
      </c>
      <c r="F786" s="344">
        <v>18.37</v>
      </c>
      <c r="G786" s="344">
        <v>14.88</v>
      </c>
      <c r="H786" s="344">
        <v>18.25</v>
      </c>
      <c r="I786" s="344">
        <v>14.68</v>
      </c>
      <c r="J786" s="344">
        <v>14.48</v>
      </c>
      <c r="K786" s="344">
        <v>18.649999999999999</v>
      </c>
      <c r="L786" s="344">
        <v>15.87</v>
      </c>
    </row>
    <row r="787" spans="1:12">
      <c r="A787" s="296">
        <v>34618</v>
      </c>
      <c r="B787" s="343" t="s">
        <v>7328</v>
      </c>
      <c r="C787" s="296" t="s">
        <v>6578</v>
      </c>
      <c r="D787" s="296" t="s">
        <v>6534</v>
      </c>
      <c r="E787" s="344">
        <v>6.83</v>
      </c>
      <c r="F787" s="344">
        <v>7.02</v>
      </c>
      <c r="G787" s="344">
        <v>5.69</v>
      </c>
      <c r="H787" s="344">
        <v>6.98</v>
      </c>
      <c r="I787" s="344">
        <v>5.61</v>
      </c>
      <c r="J787" s="344">
        <v>5.54</v>
      </c>
      <c r="K787" s="344">
        <v>7.13</v>
      </c>
      <c r="L787" s="344">
        <v>6.07</v>
      </c>
    </row>
    <row r="788" spans="1:12">
      <c r="A788" s="296">
        <v>34621</v>
      </c>
      <c r="B788" s="343" t="s">
        <v>7329</v>
      </c>
      <c r="C788" s="296" t="s">
        <v>6578</v>
      </c>
      <c r="D788" s="296" t="s">
        <v>6534</v>
      </c>
      <c r="E788" s="344">
        <v>16.920000000000002</v>
      </c>
      <c r="F788" s="344">
        <v>17.41</v>
      </c>
      <c r="G788" s="344">
        <v>14.1</v>
      </c>
      <c r="H788" s="344">
        <v>17.3</v>
      </c>
      <c r="I788" s="344">
        <v>13.91</v>
      </c>
      <c r="J788" s="344">
        <v>13.72</v>
      </c>
      <c r="K788" s="344">
        <v>17.670000000000002</v>
      </c>
      <c r="L788" s="344">
        <v>15.04</v>
      </c>
    </row>
    <row r="789" spans="1:12">
      <c r="A789" s="296">
        <v>34622</v>
      </c>
      <c r="B789" s="343" t="s">
        <v>7330</v>
      </c>
      <c r="C789" s="296" t="s">
        <v>6578</v>
      </c>
      <c r="D789" s="296" t="s">
        <v>6534</v>
      </c>
      <c r="E789" s="344">
        <v>25.14</v>
      </c>
      <c r="F789" s="344">
        <v>25.86</v>
      </c>
      <c r="G789" s="344">
        <v>20.95</v>
      </c>
      <c r="H789" s="344">
        <v>25.7</v>
      </c>
      <c r="I789" s="344">
        <v>20.67</v>
      </c>
      <c r="J789" s="344">
        <v>20.39</v>
      </c>
      <c r="K789" s="344">
        <v>26.26</v>
      </c>
      <c r="L789" s="344">
        <v>22.34</v>
      </c>
    </row>
    <row r="790" spans="1:12">
      <c r="A790" s="296">
        <v>34624</v>
      </c>
      <c r="B790" s="343" t="s">
        <v>7331</v>
      </c>
      <c r="C790" s="296" t="s">
        <v>6578</v>
      </c>
      <c r="D790" s="296" t="s">
        <v>6534</v>
      </c>
      <c r="E790" s="344">
        <v>9.1199999999999992</v>
      </c>
      <c r="F790" s="344">
        <v>9.3800000000000008</v>
      </c>
      <c r="G790" s="344">
        <v>7.6</v>
      </c>
      <c r="H790" s="344">
        <v>9.32</v>
      </c>
      <c r="I790" s="344">
        <v>7.49</v>
      </c>
      <c r="J790" s="344">
        <v>7.39</v>
      </c>
      <c r="K790" s="344">
        <v>9.52</v>
      </c>
      <c r="L790" s="344">
        <v>8.1</v>
      </c>
    </row>
    <row r="791" spans="1:12">
      <c r="A791" s="296">
        <v>34627</v>
      </c>
      <c r="B791" s="343" t="s">
        <v>7332</v>
      </c>
      <c r="C791" s="296" t="s">
        <v>6578</v>
      </c>
      <c r="D791" s="296" t="s">
        <v>6534</v>
      </c>
      <c r="E791" s="344">
        <v>21.98</v>
      </c>
      <c r="F791" s="344">
        <v>22.62</v>
      </c>
      <c r="G791" s="344">
        <v>18.32</v>
      </c>
      <c r="H791" s="344">
        <v>22.47</v>
      </c>
      <c r="I791" s="344">
        <v>18.07</v>
      </c>
      <c r="J791" s="344">
        <v>17.829999999999998</v>
      </c>
      <c r="K791" s="344">
        <v>22.96</v>
      </c>
      <c r="L791" s="344">
        <v>19.54</v>
      </c>
    </row>
    <row r="792" spans="1:12">
      <c r="A792" s="296">
        <v>34629</v>
      </c>
      <c r="B792" s="343" t="s">
        <v>7333</v>
      </c>
      <c r="C792" s="296" t="s">
        <v>6578</v>
      </c>
      <c r="D792" s="296" t="s">
        <v>6534</v>
      </c>
      <c r="E792" s="344">
        <v>33.590000000000003</v>
      </c>
      <c r="F792" s="344">
        <v>34.56</v>
      </c>
      <c r="G792" s="344">
        <v>27.99</v>
      </c>
      <c r="H792" s="344">
        <v>34.33</v>
      </c>
      <c r="I792" s="344">
        <v>27.61</v>
      </c>
      <c r="J792" s="344">
        <v>27.24</v>
      </c>
      <c r="K792" s="344">
        <v>35.08</v>
      </c>
      <c r="L792" s="344">
        <v>29.85</v>
      </c>
    </row>
    <row r="793" spans="1:12">
      <c r="A793" s="296">
        <v>39257</v>
      </c>
      <c r="B793" s="343" t="s">
        <v>7334</v>
      </c>
      <c r="C793" s="296" t="s">
        <v>6578</v>
      </c>
      <c r="D793" s="296" t="s">
        <v>6534</v>
      </c>
      <c r="E793" s="344">
        <v>6.83</v>
      </c>
      <c r="F793" s="344">
        <v>7.03</v>
      </c>
      <c r="G793" s="344">
        <v>5.69</v>
      </c>
      <c r="H793" s="344">
        <v>6.99</v>
      </c>
      <c r="I793" s="344">
        <v>5.62</v>
      </c>
      <c r="J793" s="344">
        <v>5.54</v>
      </c>
      <c r="K793" s="344">
        <v>7.14</v>
      </c>
      <c r="L793" s="344">
        <v>6.07</v>
      </c>
    </row>
    <row r="794" spans="1:12">
      <c r="A794" s="296">
        <v>39261</v>
      </c>
      <c r="B794" s="343" t="s">
        <v>7335</v>
      </c>
      <c r="C794" s="296" t="s">
        <v>6578</v>
      </c>
      <c r="D794" s="296" t="s">
        <v>6534</v>
      </c>
      <c r="E794" s="344">
        <v>39.130000000000003</v>
      </c>
      <c r="F794" s="344">
        <v>40.26</v>
      </c>
      <c r="G794" s="344">
        <v>32.61</v>
      </c>
      <c r="H794" s="344">
        <v>40</v>
      </c>
      <c r="I794" s="344">
        <v>32.17</v>
      </c>
      <c r="J794" s="344">
        <v>31.74</v>
      </c>
      <c r="K794" s="344">
        <v>40.869999999999997</v>
      </c>
      <c r="L794" s="344">
        <v>34.78</v>
      </c>
    </row>
    <row r="795" spans="1:12">
      <c r="A795" s="296">
        <v>39268</v>
      </c>
      <c r="B795" s="343" t="s">
        <v>7336</v>
      </c>
      <c r="C795" s="296" t="s">
        <v>6578</v>
      </c>
      <c r="D795" s="296" t="s">
        <v>6534</v>
      </c>
      <c r="E795" s="344">
        <v>611.64</v>
      </c>
      <c r="F795" s="344">
        <v>629.30999999999995</v>
      </c>
      <c r="G795" s="344">
        <v>509.7</v>
      </c>
      <c r="H795" s="344">
        <v>625.23</v>
      </c>
      <c r="I795" s="344">
        <v>502.91</v>
      </c>
      <c r="J795" s="344">
        <v>496.11</v>
      </c>
      <c r="K795" s="344">
        <v>638.83000000000004</v>
      </c>
      <c r="L795" s="344">
        <v>543.67999999999995</v>
      </c>
    </row>
    <row r="796" spans="1:12">
      <c r="A796" s="296">
        <v>39262</v>
      </c>
      <c r="B796" s="343" t="s">
        <v>7337</v>
      </c>
      <c r="C796" s="296" t="s">
        <v>6578</v>
      </c>
      <c r="D796" s="296" t="s">
        <v>6534</v>
      </c>
      <c r="E796" s="344">
        <v>62.31</v>
      </c>
      <c r="F796" s="344">
        <v>64.11</v>
      </c>
      <c r="G796" s="344">
        <v>51.93</v>
      </c>
      <c r="H796" s="344">
        <v>63.7</v>
      </c>
      <c r="I796" s="344">
        <v>51.23</v>
      </c>
      <c r="J796" s="344">
        <v>50.54</v>
      </c>
      <c r="K796" s="344">
        <v>65.08</v>
      </c>
      <c r="L796" s="344">
        <v>55.39</v>
      </c>
    </row>
    <row r="797" spans="1:12">
      <c r="A797" s="296">
        <v>39258</v>
      </c>
      <c r="B797" s="343" t="s">
        <v>7338</v>
      </c>
      <c r="C797" s="296" t="s">
        <v>6578</v>
      </c>
      <c r="D797" s="296" t="s">
        <v>6534</v>
      </c>
      <c r="E797" s="344">
        <v>10.3</v>
      </c>
      <c r="F797" s="344">
        <v>10.6</v>
      </c>
      <c r="G797" s="344">
        <v>8.58</v>
      </c>
      <c r="H797" s="344">
        <v>10.53</v>
      </c>
      <c r="I797" s="344">
        <v>8.4700000000000006</v>
      </c>
      <c r="J797" s="344">
        <v>8.35</v>
      </c>
      <c r="K797" s="344">
        <v>10.76</v>
      </c>
      <c r="L797" s="344">
        <v>9.16</v>
      </c>
    </row>
    <row r="798" spans="1:12">
      <c r="A798" s="296">
        <v>39263</v>
      </c>
      <c r="B798" s="343" t="s">
        <v>7339</v>
      </c>
      <c r="C798" s="296" t="s">
        <v>6578</v>
      </c>
      <c r="D798" s="296" t="s">
        <v>6534</v>
      </c>
      <c r="E798" s="344">
        <v>107.75</v>
      </c>
      <c r="F798" s="344">
        <v>110.86</v>
      </c>
      <c r="G798" s="344">
        <v>89.79</v>
      </c>
      <c r="H798" s="344">
        <v>110.15</v>
      </c>
      <c r="I798" s="344">
        <v>88.59</v>
      </c>
      <c r="J798" s="344">
        <v>87.4</v>
      </c>
      <c r="K798" s="344">
        <v>112.54</v>
      </c>
      <c r="L798" s="344">
        <v>95.78</v>
      </c>
    </row>
    <row r="799" spans="1:12">
      <c r="A799" s="296">
        <v>39264</v>
      </c>
      <c r="B799" s="343" t="s">
        <v>7340</v>
      </c>
      <c r="C799" s="296" t="s">
        <v>6578</v>
      </c>
      <c r="D799" s="296" t="s">
        <v>6534</v>
      </c>
      <c r="E799" s="344">
        <v>149.27000000000001</v>
      </c>
      <c r="F799" s="344">
        <v>153.58000000000001</v>
      </c>
      <c r="G799" s="344">
        <v>124.39</v>
      </c>
      <c r="H799" s="344">
        <v>152.58000000000001</v>
      </c>
      <c r="I799" s="344">
        <v>122.73</v>
      </c>
      <c r="J799" s="344">
        <v>121.07</v>
      </c>
      <c r="K799" s="344">
        <v>155.9</v>
      </c>
      <c r="L799" s="344">
        <v>132.68</v>
      </c>
    </row>
    <row r="800" spans="1:12">
      <c r="A800" s="296">
        <v>39259</v>
      </c>
      <c r="B800" s="343" t="s">
        <v>7341</v>
      </c>
      <c r="C800" s="296" t="s">
        <v>6578</v>
      </c>
      <c r="D800" s="296" t="s">
        <v>6534</v>
      </c>
      <c r="E800" s="344">
        <v>15.86</v>
      </c>
      <c r="F800" s="344">
        <v>16.32</v>
      </c>
      <c r="G800" s="344">
        <v>13.22</v>
      </c>
      <c r="H800" s="344">
        <v>16.22</v>
      </c>
      <c r="I800" s="344">
        <v>13.04</v>
      </c>
      <c r="J800" s="344">
        <v>12.87</v>
      </c>
      <c r="K800" s="344">
        <v>16.57</v>
      </c>
      <c r="L800" s="344">
        <v>14.1</v>
      </c>
    </row>
    <row r="801" spans="1:12">
      <c r="A801" s="296">
        <v>39265</v>
      </c>
      <c r="B801" s="343" t="s">
        <v>7342</v>
      </c>
      <c r="C801" s="296" t="s">
        <v>6578</v>
      </c>
      <c r="D801" s="296" t="s">
        <v>6534</v>
      </c>
      <c r="E801" s="344">
        <v>202.65</v>
      </c>
      <c r="F801" s="344">
        <v>208.51</v>
      </c>
      <c r="G801" s="344">
        <v>168.87</v>
      </c>
      <c r="H801" s="344">
        <v>207.15</v>
      </c>
      <c r="I801" s="344">
        <v>166.62</v>
      </c>
      <c r="J801" s="344">
        <v>164.37</v>
      </c>
      <c r="K801" s="344">
        <v>211.66</v>
      </c>
      <c r="L801" s="344">
        <v>180.13</v>
      </c>
    </row>
    <row r="802" spans="1:12">
      <c r="A802" s="296">
        <v>39260</v>
      </c>
      <c r="B802" s="343" t="s">
        <v>7343</v>
      </c>
      <c r="C802" s="296" t="s">
        <v>6578</v>
      </c>
      <c r="D802" s="296" t="s">
        <v>6534</v>
      </c>
      <c r="E802" s="344">
        <v>24.29</v>
      </c>
      <c r="F802" s="344">
        <v>24.99</v>
      </c>
      <c r="G802" s="344">
        <v>20.239999999999998</v>
      </c>
      <c r="H802" s="344">
        <v>24.83</v>
      </c>
      <c r="I802" s="344">
        <v>19.97</v>
      </c>
      <c r="J802" s="344">
        <v>19.7</v>
      </c>
      <c r="K802" s="344">
        <v>25.37</v>
      </c>
      <c r="L802" s="344">
        <v>21.59</v>
      </c>
    </row>
    <row r="803" spans="1:12">
      <c r="A803" s="296">
        <v>39266</v>
      </c>
      <c r="B803" s="343" t="s">
        <v>7344</v>
      </c>
      <c r="C803" s="296" t="s">
        <v>6578</v>
      </c>
      <c r="D803" s="296" t="s">
        <v>6534</v>
      </c>
      <c r="E803" s="344">
        <v>305.8</v>
      </c>
      <c r="F803" s="344">
        <v>314.63</v>
      </c>
      <c r="G803" s="344">
        <v>254.83</v>
      </c>
      <c r="H803" s="344">
        <v>312.58999999999997</v>
      </c>
      <c r="I803" s="344">
        <v>251.43</v>
      </c>
      <c r="J803" s="344">
        <v>248.03</v>
      </c>
      <c r="K803" s="344">
        <v>319.39</v>
      </c>
      <c r="L803" s="344">
        <v>271.82</v>
      </c>
    </row>
    <row r="804" spans="1:12">
      <c r="A804" s="296">
        <v>39267</v>
      </c>
      <c r="B804" s="343" t="s">
        <v>7345</v>
      </c>
      <c r="C804" s="296" t="s">
        <v>6578</v>
      </c>
      <c r="D804" s="296" t="s">
        <v>6534</v>
      </c>
      <c r="E804" s="344">
        <v>382.33</v>
      </c>
      <c r="F804" s="344">
        <v>393.37</v>
      </c>
      <c r="G804" s="344">
        <v>318.60000000000002</v>
      </c>
      <c r="H804" s="344">
        <v>390.82</v>
      </c>
      <c r="I804" s="344">
        <v>314.36</v>
      </c>
      <c r="J804" s="344">
        <v>310.11</v>
      </c>
      <c r="K804" s="344">
        <v>399.32</v>
      </c>
      <c r="L804" s="344">
        <v>339.84</v>
      </c>
    </row>
    <row r="805" spans="1:12">
      <c r="A805" s="296">
        <v>11901</v>
      </c>
      <c r="B805" s="343" t="s">
        <v>7346</v>
      </c>
      <c r="C805" s="296" t="s">
        <v>6578</v>
      </c>
      <c r="D805" s="296" t="s">
        <v>6534</v>
      </c>
      <c r="E805" s="344">
        <v>0.72</v>
      </c>
      <c r="F805" s="344">
        <v>0.59</v>
      </c>
      <c r="G805" s="344">
        <v>0.62</v>
      </c>
      <c r="H805" s="344">
        <v>0.5</v>
      </c>
      <c r="I805" s="344">
        <v>0.6</v>
      </c>
      <c r="J805" s="344">
        <v>0.63</v>
      </c>
      <c r="K805" s="344">
        <v>0.84</v>
      </c>
      <c r="L805" s="344">
        <v>0.56999999999999995</v>
      </c>
    </row>
    <row r="806" spans="1:12">
      <c r="A806" s="296">
        <v>11902</v>
      </c>
      <c r="B806" s="343" t="s">
        <v>7347</v>
      </c>
      <c r="C806" s="296" t="s">
        <v>6578</v>
      </c>
      <c r="D806" s="296" t="s">
        <v>6534</v>
      </c>
      <c r="E806" s="344">
        <v>1.37</v>
      </c>
      <c r="F806" s="344">
        <v>1.1399999999999999</v>
      </c>
      <c r="G806" s="344">
        <v>1.18</v>
      </c>
      <c r="H806" s="344">
        <v>0.96</v>
      </c>
      <c r="I806" s="344">
        <v>1.1499999999999999</v>
      </c>
      <c r="J806" s="344">
        <v>1.21</v>
      </c>
      <c r="K806" s="344">
        <v>1.61</v>
      </c>
      <c r="L806" s="344">
        <v>1.0900000000000001</v>
      </c>
    </row>
    <row r="807" spans="1:12">
      <c r="A807" s="296">
        <v>11903</v>
      </c>
      <c r="B807" s="343" t="s">
        <v>7348</v>
      </c>
      <c r="C807" s="296" t="s">
        <v>6578</v>
      </c>
      <c r="D807" s="296" t="s">
        <v>6534</v>
      </c>
      <c r="E807" s="344">
        <v>1.45</v>
      </c>
      <c r="F807" s="344">
        <v>1.2</v>
      </c>
      <c r="G807" s="344">
        <v>1.25</v>
      </c>
      <c r="H807" s="344">
        <v>1.01</v>
      </c>
      <c r="I807" s="344">
        <v>1.22</v>
      </c>
      <c r="J807" s="344">
        <v>1.28</v>
      </c>
      <c r="K807" s="344">
        <v>1.7</v>
      </c>
      <c r="L807" s="344">
        <v>1.1499999999999999</v>
      </c>
    </row>
    <row r="808" spans="1:12">
      <c r="A808" s="296">
        <v>11904</v>
      </c>
      <c r="B808" s="343" t="s">
        <v>7349</v>
      </c>
      <c r="C808" s="296" t="s">
        <v>6578</v>
      </c>
      <c r="D808" s="296" t="s">
        <v>6534</v>
      </c>
      <c r="E808" s="344">
        <v>2.21</v>
      </c>
      <c r="F808" s="344">
        <v>1.83</v>
      </c>
      <c r="G808" s="344">
        <v>1.9</v>
      </c>
      <c r="H808" s="344">
        <v>1.54</v>
      </c>
      <c r="I808" s="344">
        <v>1.85</v>
      </c>
      <c r="J808" s="344">
        <v>1.95</v>
      </c>
      <c r="K808" s="344">
        <v>2.58</v>
      </c>
      <c r="L808" s="344">
        <v>1.75</v>
      </c>
    </row>
    <row r="809" spans="1:12">
      <c r="A809" s="296">
        <v>11905</v>
      </c>
      <c r="B809" s="343" t="s">
        <v>7350</v>
      </c>
      <c r="C809" s="296" t="s">
        <v>6578</v>
      </c>
      <c r="D809" s="296" t="s">
        <v>6534</v>
      </c>
      <c r="E809" s="344">
        <v>2.69</v>
      </c>
      <c r="F809" s="344">
        <v>2.23</v>
      </c>
      <c r="G809" s="344">
        <v>2.31</v>
      </c>
      <c r="H809" s="344">
        <v>1.88</v>
      </c>
      <c r="I809" s="344">
        <v>2.2599999999999998</v>
      </c>
      <c r="J809" s="344">
        <v>2.37</v>
      </c>
      <c r="K809" s="344">
        <v>3.15</v>
      </c>
      <c r="L809" s="344">
        <v>2.13</v>
      </c>
    </row>
    <row r="810" spans="1:12">
      <c r="A810" s="296">
        <v>11906</v>
      </c>
      <c r="B810" s="343" t="s">
        <v>7351</v>
      </c>
      <c r="C810" s="296" t="s">
        <v>6578</v>
      </c>
      <c r="D810" s="296" t="s">
        <v>6534</v>
      </c>
      <c r="E810" s="344">
        <v>3.42</v>
      </c>
      <c r="F810" s="344">
        <v>2.84</v>
      </c>
      <c r="G810" s="344">
        <v>2.94</v>
      </c>
      <c r="H810" s="344">
        <v>2.39</v>
      </c>
      <c r="I810" s="344">
        <v>2.87</v>
      </c>
      <c r="J810" s="344">
        <v>3.02</v>
      </c>
      <c r="K810" s="344">
        <v>4.01</v>
      </c>
      <c r="L810" s="344">
        <v>2.71</v>
      </c>
    </row>
    <row r="811" spans="1:12">
      <c r="A811" s="296">
        <v>11919</v>
      </c>
      <c r="B811" s="343" t="s">
        <v>7352</v>
      </c>
      <c r="C811" s="296" t="s">
        <v>6578</v>
      </c>
      <c r="D811" s="296" t="s">
        <v>6534</v>
      </c>
      <c r="E811" s="344">
        <v>6.27</v>
      </c>
      <c r="F811" s="344">
        <v>5.2</v>
      </c>
      <c r="G811" s="344">
        <v>5.39</v>
      </c>
      <c r="H811" s="344">
        <v>4.38</v>
      </c>
      <c r="I811" s="344">
        <v>5.26</v>
      </c>
      <c r="J811" s="344">
        <v>5.54</v>
      </c>
      <c r="K811" s="344">
        <v>7.34</v>
      </c>
      <c r="L811" s="344">
        <v>4.97</v>
      </c>
    </row>
    <row r="812" spans="1:12">
      <c r="A812" s="296">
        <v>11920</v>
      </c>
      <c r="B812" s="343" t="s">
        <v>7353</v>
      </c>
      <c r="C812" s="296" t="s">
        <v>6578</v>
      </c>
      <c r="D812" s="296" t="s">
        <v>6534</v>
      </c>
      <c r="E812" s="344">
        <v>11.91</v>
      </c>
      <c r="F812" s="344">
        <v>9.8800000000000008</v>
      </c>
      <c r="G812" s="344">
        <v>10.24</v>
      </c>
      <c r="H812" s="344">
        <v>8.33</v>
      </c>
      <c r="I812" s="344">
        <v>10</v>
      </c>
      <c r="J812" s="344">
        <v>10.52</v>
      </c>
      <c r="K812" s="344">
        <v>13.95</v>
      </c>
      <c r="L812" s="344">
        <v>9.44</v>
      </c>
    </row>
    <row r="813" spans="1:12">
      <c r="A813" s="296">
        <v>11924</v>
      </c>
      <c r="B813" s="343" t="s">
        <v>7354</v>
      </c>
      <c r="C813" s="296" t="s">
        <v>6578</v>
      </c>
      <c r="D813" s="296" t="s">
        <v>6534</v>
      </c>
      <c r="E813" s="344">
        <v>100.03</v>
      </c>
      <c r="F813" s="344">
        <v>82.97</v>
      </c>
      <c r="G813" s="344">
        <v>85.98</v>
      </c>
      <c r="H813" s="344">
        <v>69.92</v>
      </c>
      <c r="I813" s="344">
        <v>83.97</v>
      </c>
      <c r="J813" s="344">
        <v>88.32</v>
      </c>
      <c r="K813" s="344">
        <v>117.09</v>
      </c>
      <c r="L813" s="344">
        <v>79.290000000000006</v>
      </c>
    </row>
    <row r="814" spans="1:12">
      <c r="A814" s="296">
        <v>11921</v>
      </c>
      <c r="B814" s="343" t="s">
        <v>7355</v>
      </c>
      <c r="C814" s="296" t="s">
        <v>6578</v>
      </c>
      <c r="D814" s="296" t="s">
        <v>6534</v>
      </c>
      <c r="E814" s="344">
        <v>17.43</v>
      </c>
      <c r="F814" s="344">
        <v>14.46</v>
      </c>
      <c r="G814" s="344">
        <v>14.98</v>
      </c>
      <c r="H814" s="344">
        <v>12.18</v>
      </c>
      <c r="I814" s="344">
        <v>14.63</v>
      </c>
      <c r="J814" s="344">
        <v>15.39</v>
      </c>
      <c r="K814" s="344">
        <v>20.41</v>
      </c>
      <c r="L814" s="344">
        <v>13.82</v>
      </c>
    </row>
    <row r="815" spans="1:12">
      <c r="A815" s="296">
        <v>11922</v>
      </c>
      <c r="B815" s="343" t="s">
        <v>7356</v>
      </c>
      <c r="C815" s="296" t="s">
        <v>6578</v>
      </c>
      <c r="D815" s="296" t="s">
        <v>6534</v>
      </c>
      <c r="E815" s="344">
        <v>28.19</v>
      </c>
      <c r="F815" s="344">
        <v>23.38</v>
      </c>
      <c r="G815" s="344">
        <v>24.23</v>
      </c>
      <c r="H815" s="344">
        <v>19.71</v>
      </c>
      <c r="I815" s="344">
        <v>23.67</v>
      </c>
      <c r="J815" s="344">
        <v>24.89</v>
      </c>
      <c r="K815" s="344">
        <v>33</v>
      </c>
      <c r="L815" s="344">
        <v>22.35</v>
      </c>
    </row>
    <row r="816" spans="1:12">
      <c r="A816" s="296">
        <v>11923</v>
      </c>
      <c r="B816" s="343" t="s">
        <v>7357</v>
      </c>
      <c r="C816" s="296" t="s">
        <v>6578</v>
      </c>
      <c r="D816" s="296" t="s">
        <v>6534</v>
      </c>
      <c r="E816" s="344">
        <v>41.27</v>
      </c>
      <c r="F816" s="344">
        <v>34.229999999999997</v>
      </c>
      <c r="G816" s="344">
        <v>35.47</v>
      </c>
      <c r="H816" s="344">
        <v>28.85</v>
      </c>
      <c r="I816" s="344">
        <v>34.65</v>
      </c>
      <c r="J816" s="344">
        <v>36.44</v>
      </c>
      <c r="K816" s="344">
        <v>48.31</v>
      </c>
      <c r="L816" s="344">
        <v>32.71</v>
      </c>
    </row>
    <row r="817" spans="1:12">
      <c r="A817" s="296">
        <v>11916</v>
      </c>
      <c r="B817" s="343" t="s">
        <v>7358</v>
      </c>
      <c r="C817" s="296" t="s">
        <v>6578</v>
      </c>
      <c r="D817" s="296" t="s">
        <v>6534</v>
      </c>
      <c r="E817" s="344">
        <v>8.58</v>
      </c>
      <c r="F817" s="344">
        <v>7.12</v>
      </c>
      <c r="G817" s="344">
        <v>7.37</v>
      </c>
      <c r="H817" s="344">
        <v>6</v>
      </c>
      <c r="I817" s="344">
        <v>7.2</v>
      </c>
      <c r="J817" s="344">
        <v>7.58</v>
      </c>
      <c r="K817" s="344">
        <v>10.039999999999999</v>
      </c>
      <c r="L817" s="344">
        <v>6.8</v>
      </c>
    </row>
    <row r="818" spans="1:12">
      <c r="A818" s="296">
        <v>11914</v>
      </c>
      <c r="B818" s="343" t="s">
        <v>7359</v>
      </c>
      <c r="C818" s="296" t="s">
        <v>6578</v>
      </c>
      <c r="D818" s="296" t="s">
        <v>6534</v>
      </c>
      <c r="E818" s="344">
        <v>61.83</v>
      </c>
      <c r="F818" s="344">
        <v>51.28</v>
      </c>
      <c r="G818" s="344">
        <v>53.15</v>
      </c>
      <c r="H818" s="344">
        <v>43.22</v>
      </c>
      <c r="I818" s="344">
        <v>51.91</v>
      </c>
      <c r="J818" s="344">
        <v>54.59</v>
      </c>
      <c r="K818" s="344">
        <v>72.38</v>
      </c>
      <c r="L818" s="344">
        <v>49.01</v>
      </c>
    </row>
    <row r="819" spans="1:12">
      <c r="A819" s="296">
        <v>11917</v>
      </c>
      <c r="B819" s="343" t="s">
        <v>7360</v>
      </c>
      <c r="C819" s="296" t="s">
        <v>6578</v>
      </c>
      <c r="D819" s="296" t="s">
        <v>6534</v>
      </c>
      <c r="E819" s="344">
        <v>15.11</v>
      </c>
      <c r="F819" s="344">
        <v>12.54</v>
      </c>
      <c r="G819" s="344">
        <v>12.99</v>
      </c>
      <c r="H819" s="344">
        <v>10.56</v>
      </c>
      <c r="I819" s="344">
        <v>12.69</v>
      </c>
      <c r="J819" s="344">
        <v>13.34</v>
      </c>
      <c r="K819" s="344">
        <v>17.690000000000001</v>
      </c>
      <c r="L819" s="344">
        <v>11.98</v>
      </c>
    </row>
    <row r="820" spans="1:12">
      <c r="A820" s="296">
        <v>11918</v>
      </c>
      <c r="B820" s="343" t="s">
        <v>7361</v>
      </c>
      <c r="C820" s="296" t="s">
        <v>6578</v>
      </c>
      <c r="D820" s="296" t="s">
        <v>6534</v>
      </c>
      <c r="E820" s="344">
        <v>17.93</v>
      </c>
      <c r="F820" s="344">
        <v>14.87</v>
      </c>
      <c r="G820" s="344">
        <v>15.41</v>
      </c>
      <c r="H820" s="344">
        <v>12.53</v>
      </c>
      <c r="I820" s="344">
        <v>15.05</v>
      </c>
      <c r="J820" s="344">
        <v>15.83</v>
      </c>
      <c r="K820" s="344">
        <v>20.99</v>
      </c>
      <c r="L820" s="344">
        <v>14.21</v>
      </c>
    </row>
    <row r="821" spans="1:12">
      <c r="A821" s="296">
        <v>37734</v>
      </c>
      <c r="B821" s="343" t="s">
        <v>7362</v>
      </c>
      <c r="C821" s="296" t="s">
        <v>6533</v>
      </c>
      <c r="D821" s="296" t="s">
        <v>6534</v>
      </c>
      <c r="E821" s="344"/>
      <c r="F821" s="344"/>
      <c r="G821" s="344"/>
      <c r="H821" s="344"/>
      <c r="I821" s="344">
        <v>55772.72</v>
      </c>
      <c r="J821" s="344"/>
      <c r="K821" s="344"/>
      <c r="L821" s="344">
        <v>85306.48</v>
      </c>
    </row>
    <row r="822" spans="1:12">
      <c r="A822" s="296">
        <v>42251</v>
      </c>
      <c r="B822" s="343" t="s">
        <v>7363</v>
      </c>
      <c r="C822" s="296" t="s">
        <v>6533</v>
      </c>
      <c r="D822" s="296" t="s">
        <v>6534</v>
      </c>
      <c r="E822" s="344"/>
      <c r="F822" s="344"/>
      <c r="G822" s="344"/>
      <c r="H822" s="344"/>
      <c r="I822" s="344">
        <v>63333.33</v>
      </c>
      <c r="J822" s="344"/>
      <c r="K822" s="344"/>
      <c r="L822" s="344">
        <v>96870.720000000001</v>
      </c>
    </row>
    <row r="823" spans="1:12">
      <c r="A823" s="296">
        <v>37733</v>
      </c>
      <c r="B823" s="343" t="s">
        <v>7364</v>
      </c>
      <c r="C823" s="296" t="s">
        <v>6533</v>
      </c>
      <c r="D823" s="296" t="s">
        <v>6534</v>
      </c>
      <c r="E823" s="344"/>
      <c r="F823" s="344"/>
      <c r="G823" s="344"/>
      <c r="H823" s="344"/>
      <c r="I823" s="344">
        <v>41818.18</v>
      </c>
      <c r="J823" s="344"/>
      <c r="K823" s="344"/>
      <c r="L823" s="344">
        <v>63962.48</v>
      </c>
    </row>
    <row r="824" spans="1:12">
      <c r="A824" s="296">
        <v>37735</v>
      </c>
      <c r="B824" s="343" t="s">
        <v>7365</v>
      </c>
      <c r="C824" s="296" t="s">
        <v>6533</v>
      </c>
      <c r="D824" s="296" t="s">
        <v>6534</v>
      </c>
      <c r="E824" s="344"/>
      <c r="F824" s="344"/>
      <c r="G824" s="344"/>
      <c r="H824" s="344"/>
      <c r="I824" s="344">
        <v>50390.9</v>
      </c>
      <c r="J824" s="344"/>
      <c r="K824" s="344"/>
      <c r="L824" s="344">
        <v>77074.789999999994</v>
      </c>
    </row>
    <row r="825" spans="1:12">
      <c r="A825" s="296">
        <v>5090</v>
      </c>
      <c r="B825" s="343" t="s">
        <v>7366</v>
      </c>
      <c r="C825" s="296" t="s">
        <v>6533</v>
      </c>
      <c r="D825" s="296" t="s">
        <v>6539</v>
      </c>
      <c r="E825" s="344">
        <v>20.350000000000001</v>
      </c>
      <c r="F825" s="344">
        <v>20</v>
      </c>
      <c r="G825" s="344">
        <v>21.8</v>
      </c>
      <c r="H825" s="344">
        <v>19</v>
      </c>
      <c r="I825" s="344">
        <v>21.73</v>
      </c>
      <c r="J825" s="344">
        <v>21</v>
      </c>
      <c r="K825" s="344">
        <v>19.899999999999999</v>
      </c>
      <c r="L825" s="344">
        <v>19.38</v>
      </c>
    </row>
    <row r="826" spans="1:12">
      <c r="A826" s="296">
        <v>5085</v>
      </c>
      <c r="B826" s="343" t="s">
        <v>7367</v>
      </c>
      <c r="C826" s="296" t="s">
        <v>6533</v>
      </c>
      <c r="D826" s="296" t="s">
        <v>6534</v>
      </c>
      <c r="E826" s="344">
        <v>30.29</v>
      </c>
      <c r="F826" s="344">
        <v>29.77</v>
      </c>
      <c r="G826" s="344">
        <v>32.450000000000003</v>
      </c>
      <c r="H826" s="344">
        <v>28.28</v>
      </c>
      <c r="I826" s="344">
        <v>32.35</v>
      </c>
      <c r="J826" s="344">
        <v>31.26</v>
      </c>
      <c r="K826" s="344">
        <v>29.62</v>
      </c>
      <c r="L826" s="344">
        <v>28.85</v>
      </c>
    </row>
    <row r="827" spans="1:12">
      <c r="A827" s="296">
        <v>43603</v>
      </c>
      <c r="B827" s="343" t="s">
        <v>7368</v>
      </c>
      <c r="C827" s="296" t="s">
        <v>6533</v>
      </c>
      <c r="D827" s="296" t="s">
        <v>6534</v>
      </c>
      <c r="E827" s="344">
        <v>43.28</v>
      </c>
      <c r="F827" s="344">
        <v>42.53</v>
      </c>
      <c r="G827" s="344">
        <v>46.36</v>
      </c>
      <c r="H827" s="344">
        <v>40.409999999999997</v>
      </c>
      <c r="I827" s="344">
        <v>46.21</v>
      </c>
      <c r="J827" s="344">
        <v>44.66</v>
      </c>
      <c r="K827" s="344">
        <v>42.32</v>
      </c>
      <c r="L827" s="344">
        <v>41.22</v>
      </c>
    </row>
    <row r="828" spans="1:12">
      <c r="A828" s="296">
        <v>38374</v>
      </c>
      <c r="B828" s="343" t="s">
        <v>7369</v>
      </c>
      <c r="C828" s="296" t="s">
        <v>6533</v>
      </c>
      <c r="D828" s="296" t="s">
        <v>6534</v>
      </c>
      <c r="E828" s="344">
        <v>1046.82</v>
      </c>
      <c r="F828" s="344">
        <v>1082.92</v>
      </c>
      <c r="G828" s="344">
        <v>1245.3599999999999</v>
      </c>
      <c r="H828" s="344">
        <v>1299.51</v>
      </c>
      <c r="I828" s="344">
        <v>1004.95</v>
      </c>
      <c r="J828" s="344">
        <v>996.29</v>
      </c>
      <c r="K828" s="344">
        <v>942.14</v>
      </c>
      <c r="L828" s="344">
        <v>938.53</v>
      </c>
    </row>
    <row r="829" spans="1:12">
      <c r="A829" s="296">
        <v>4513</v>
      </c>
      <c r="B829" s="343" t="s">
        <v>7370</v>
      </c>
      <c r="C829" s="296" t="s">
        <v>6578</v>
      </c>
      <c r="D829" s="296" t="s">
        <v>6534</v>
      </c>
      <c r="E829" s="344">
        <v>4.24</v>
      </c>
      <c r="F829" s="344">
        <v>8.0500000000000007</v>
      </c>
      <c r="G829" s="344">
        <v>4.53</v>
      </c>
      <c r="H829" s="344">
        <v>6.54</v>
      </c>
      <c r="I829" s="344">
        <v>6.68</v>
      </c>
      <c r="J829" s="344">
        <v>7.78</v>
      </c>
      <c r="K829" s="344">
        <v>5.47</v>
      </c>
      <c r="L829" s="344">
        <v>5.64</v>
      </c>
    </row>
    <row r="830" spans="1:12">
      <c r="A830" s="296">
        <v>20212</v>
      </c>
      <c r="B830" s="343" t="s">
        <v>7371</v>
      </c>
      <c r="C830" s="296" t="s">
        <v>6578</v>
      </c>
      <c r="D830" s="296" t="s">
        <v>6534</v>
      </c>
      <c r="E830" s="344">
        <v>19.41</v>
      </c>
      <c r="F830" s="344">
        <v>13.67</v>
      </c>
      <c r="G830" s="344">
        <v>17.079999999999998</v>
      </c>
      <c r="H830" s="344">
        <v>15.03</v>
      </c>
      <c r="I830" s="344">
        <v>22.67</v>
      </c>
      <c r="J830" s="344">
        <v>24.77</v>
      </c>
      <c r="K830" s="344">
        <v>22.21</v>
      </c>
      <c r="L830" s="344">
        <v>23.75</v>
      </c>
    </row>
    <row r="831" spans="1:12">
      <c r="A831" s="296">
        <v>20209</v>
      </c>
      <c r="B831" s="343" t="s">
        <v>7372</v>
      </c>
      <c r="C831" s="296" t="s">
        <v>6578</v>
      </c>
      <c r="D831" s="296" t="s">
        <v>6534</v>
      </c>
      <c r="E831" s="344">
        <v>23.18</v>
      </c>
      <c r="F831" s="344">
        <v>16.329999999999998</v>
      </c>
      <c r="G831" s="344">
        <v>20.41</v>
      </c>
      <c r="H831" s="344">
        <v>17.96</v>
      </c>
      <c r="I831" s="344">
        <v>27.08</v>
      </c>
      <c r="J831" s="344">
        <v>29.59</v>
      </c>
      <c r="K831" s="344">
        <v>26.53</v>
      </c>
      <c r="L831" s="344">
        <v>28.37</v>
      </c>
    </row>
    <row r="832" spans="1:12">
      <c r="A832" s="296">
        <v>4430</v>
      </c>
      <c r="B832" s="343" t="s">
        <v>7373</v>
      </c>
      <c r="C832" s="296" t="s">
        <v>6578</v>
      </c>
      <c r="D832" s="296" t="s">
        <v>6539</v>
      </c>
      <c r="E832" s="344">
        <v>11.36</v>
      </c>
      <c r="F832" s="344">
        <v>8</v>
      </c>
      <c r="G832" s="344">
        <v>10</v>
      </c>
      <c r="H832" s="344">
        <v>8.8000000000000007</v>
      </c>
      <c r="I832" s="344">
        <v>13.27</v>
      </c>
      <c r="J832" s="344">
        <v>14.5</v>
      </c>
      <c r="K832" s="344">
        <v>13</v>
      </c>
      <c r="L832" s="344">
        <v>13.9</v>
      </c>
    </row>
    <row r="833" spans="1:12">
      <c r="A833" s="296">
        <v>4433</v>
      </c>
      <c r="B833" s="343" t="s">
        <v>7374</v>
      </c>
      <c r="C833" s="296" t="s">
        <v>6578</v>
      </c>
      <c r="D833" s="296" t="s">
        <v>6534</v>
      </c>
      <c r="E833" s="344">
        <v>22.21</v>
      </c>
      <c r="F833" s="344">
        <v>15.64</v>
      </c>
      <c r="G833" s="344">
        <v>19.55</v>
      </c>
      <c r="H833" s="344">
        <v>17.21</v>
      </c>
      <c r="I833" s="344">
        <v>25.95</v>
      </c>
      <c r="J833" s="344">
        <v>28.35</v>
      </c>
      <c r="K833" s="344">
        <v>25.42</v>
      </c>
      <c r="L833" s="344">
        <v>27.18</v>
      </c>
    </row>
    <row r="834" spans="1:12">
      <c r="A834" s="296">
        <v>4400</v>
      </c>
      <c r="B834" s="343" t="s">
        <v>7375</v>
      </c>
      <c r="C834" s="296" t="s">
        <v>6578</v>
      </c>
      <c r="D834" s="296" t="s">
        <v>6534</v>
      </c>
      <c r="E834" s="344">
        <v>18.079999999999998</v>
      </c>
      <c r="F834" s="344">
        <v>12.73</v>
      </c>
      <c r="G834" s="344">
        <v>15.91</v>
      </c>
      <c r="H834" s="344">
        <v>14</v>
      </c>
      <c r="I834" s="344">
        <v>21.12</v>
      </c>
      <c r="J834" s="344">
        <v>23.07</v>
      </c>
      <c r="K834" s="344">
        <v>20.69</v>
      </c>
      <c r="L834" s="344">
        <v>22.12</v>
      </c>
    </row>
    <row r="835" spans="1:12">
      <c r="A835" s="296">
        <v>2729</v>
      </c>
      <c r="B835" s="343" t="s">
        <v>7376</v>
      </c>
      <c r="C835" s="296" t="s">
        <v>6533</v>
      </c>
      <c r="D835" s="296" t="s">
        <v>6534</v>
      </c>
      <c r="E835" s="344"/>
      <c r="F835" s="344"/>
      <c r="G835" s="344"/>
      <c r="H835" s="344">
        <v>36.83</v>
      </c>
      <c r="I835" s="344">
        <v>30.37</v>
      </c>
      <c r="J835" s="344"/>
      <c r="K835" s="344">
        <v>29.01</v>
      </c>
      <c r="L835" s="344"/>
    </row>
    <row r="836" spans="1:12">
      <c r="A836" s="296">
        <v>37106</v>
      </c>
      <c r="B836" s="343" t="s">
        <v>7377</v>
      </c>
      <c r="C836" s="296" t="s">
        <v>6533</v>
      </c>
      <c r="D836" s="296" t="s">
        <v>6534</v>
      </c>
      <c r="E836" s="344">
        <v>4876.07</v>
      </c>
      <c r="F836" s="344">
        <v>4881.49</v>
      </c>
      <c r="G836" s="344">
        <v>4933.8900000000003</v>
      </c>
      <c r="H836" s="344">
        <v>4229.54</v>
      </c>
      <c r="I836" s="344">
        <v>4698.93</v>
      </c>
      <c r="J836" s="344">
        <v>5407.61</v>
      </c>
      <c r="K836" s="344">
        <v>5413.04</v>
      </c>
      <c r="L836" s="344">
        <v>5209.6400000000003</v>
      </c>
    </row>
    <row r="837" spans="1:12">
      <c r="A837" s="296">
        <v>11869</v>
      </c>
      <c r="B837" s="343" t="s">
        <v>7378</v>
      </c>
      <c r="C837" s="296" t="s">
        <v>6533</v>
      </c>
      <c r="D837" s="296" t="s">
        <v>6534</v>
      </c>
      <c r="E837" s="344">
        <v>975.21</v>
      </c>
      <c r="F837" s="344">
        <v>976.29</v>
      </c>
      <c r="G837" s="344">
        <v>986.77</v>
      </c>
      <c r="H837" s="344">
        <v>845.9</v>
      </c>
      <c r="I837" s="344">
        <v>939.78</v>
      </c>
      <c r="J837" s="344">
        <v>1081.52</v>
      </c>
      <c r="K837" s="344">
        <v>1082.5999999999999</v>
      </c>
      <c r="L837" s="344">
        <v>1041.92</v>
      </c>
    </row>
    <row r="838" spans="1:12">
      <c r="A838" s="296">
        <v>43981</v>
      </c>
      <c r="B838" s="343" t="s">
        <v>7379</v>
      </c>
      <c r="C838" s="296" t="s">
        <v>6533</v>
      </c>
      <c r="D838" s="296" t="s">
        <v>6534</v>
      </c>
      <c r="E838" s="344">
        <v>7348.19</v>
      </c>
      <c r="F838" s="344">
        <v>7356.37</v>
      </c>
      <c r="G838" s="344">
        <v>7435.32</v>
      </c>
      <c r="H838" s="344">
        <v>6373.88</v>
      </c>
      <c r="I838" s="344">
        <v>7081.24</v>
      </c>
      <c r="J838" s="344">
        <v>8149.22</v>
      </c>
      <c r="K838" s="344">
        <v>8157.39</v>
      </c>
      <c r="L838" s="344">
        <v>7850.88</v>
      </c>
    </row>
    <row r="839" spans="1:12">
      <c r="A839" s="296">
        <v>37104</v>
      </c>
      <c r="B839" s="343" t="s">
        <v>7380</v>
      </c>
      <c r="C839" s="296" t="s">
        <v>6533</v>
      </c>
      <c r="D839" s="296" t="s">
        <v>6534</v>
      </c>
      <c r="E839" s="344">
        <v>1223.9100000000001</v>
      </c>
      <c r="F839" s="344">
        <v>1225.27</v>
      </c>
      <c r="G839" s="344">
        <v>1238.42</v>
      </c>
      <c r="H839" s="344">
        <v>1061.6300000000001</v>
      </c>
      <c r="I839" s="344">
        <v>1179.45</v>
      </c>
      <c r="J839" s="344">
        <v>1357.33</v>
      </c>
      <c r="K839" s="344">
        <v>1358.69</v>
      </c>
      <c r="L839" s="344">
        <v>1307.6400000000001</v>
      </c>
    </row>
    <row r="840" spans="1:12">
      <c r="A840" s="296">
        <v>43982</v>
      </c>
      <c r="B840" s="343" t="s">
        <v>7381</v>
      </c>
      <c r="C840" s="296" t="s">
        <v>6533</v>
      </c>
      <c r="D840" s="296" t="s">
        <v>6534</v>
      </c>
      <c r="E840" s="344">
        <v>11608.3</v>
      </c>
      <c r="F840" s="344">
        <v>11621.21</v>
      </c>
      <c r="G840" s="344">
        <v>11745.94</v>
      </c>
      <c r="H840" s="344">
        <v>10069.129999999999</v>
      </c>
      <c r="I840" s="344">
        <v>11186.58</v>
      </c>
      <c r="J840" s="344">
        <v>12873.72</v>
      </c>
      <c r="K840" s="344">
        <v>12886.63</v>
      </c>
      <c r="L840" s="344">
        <v>12402.41</v>
      </c>
    </row>
    <row r="841" spans="1:12">
      <c r="A841" s="296">
        <v>43978</v>
      </c>
      <c r="B841" s="343" t="s">
        <v>7382</v>
      </c>
      <c r="C841" s="296" t="s">
        <v>6533</v>
      </c>
      <c r="D841" s="296" t="s">
        <v>6534</v>
      </c>
      <c r="E841" s="344">
        <v>1813.81</v>
      </c>
      <c r="F841" s="344">
        <v>1815.83</v>
      </c>
      <c r="G841" s="344">
        <v>1835.32</v>
      </c>
      <c r="H841" s="344">
        <v>1573.31</v>
      </c>
      <c r="I841" s="344">
        <v>1747.92</v>
      </c>
      <c r="J841" s="344">
        <v>2011.54</v>
      </c>
      <c r="K841" s="344">
        <v>2013.55</v>
      </c>
      <c r="L841" s="344">
        <v>1937.89</v>
      </c>
    </row>
    <row r="842" spans="1:12">
      <c r="A842" s="296">
        <v>11871</v>
      </c>
      <c r="B842" s="343" t="s">
        <v>7383</v>
      </c>
      <c r="C842" s="296" t="s">
        <v>6533</v>
      </c>
      <c r="D842" s="296" t="s">
        <v>6534</v>
      </c>
      <c r="E842" s="344">
        <v>454.59</v>
      </c>
      <c r="F842" s="344">
        <v>455.1</v>
      </c>
      <c r="G842" s="344">
        <v>459.98</v>
      </c>
      <c r="H842" s="344">
        <v>394.32</v>
      </c>
      <c r="I842" s="344">
        <v>438.08</v>
      </c>
      <c r="J842" s="344">
        <v>504.15</v>
      </c>
      <c r="K842" s="344">
        <v>504.66</v>
      </c>
      <c r="L842" s="344">
        <v>485.69</v>
      </c>
    </row>
    <row r="843" spans="1:12">
      <c r="A843" s="296">
        <v>37105</v>
      </c>
      <c r="B843" s="343" t="s">
        <v>7384</v>
      </c>
      <c r="C843" s="296" t="s">
        <v>6533</v>
      </c>
      <c r="D843" s="296" t="s">
        <v>6534</v>
      </c>
      <c r="E843" s="344">
        <v>2797.11</v>
      </c>
      <c r="F843" s="344">
        <v>2800.22</v>
      </c>
      <c r="G843" s="344">
        <v>2830.27</v>
      </c>
      <c r="H843" s="344">
        <v>2426.23</v>
      </c>
      <c r="I843" s="344">
        <v>2695.49</v>
      </c>
      <c r="J843" s="344">
        <v>3102.02</v>
      </c>
      <c r="K843" s="344">
        <v>3105.13</v>
      </c>
      <c r="L843" s="344">
        <v>2988.45</v>
      </c>
    </row>
    <row r="844" spans="1:12">
      <c r="A844" s="296">
        <v>43980</v>
      </c>
      <c r="B844" s="343" t="s">
        <v>7385</v>
      </c>
      <c r="C844" s="296" t="s">
        <v>6533</v>
      </c>
      <c r="D844" s="296" t="s">
        <v>6534</v>
      </c>
      <c r="E844" s="344">
        <v>3483.5</v>
      </c>
      <c r="F844" s="344">
        <v>3487.38</v>
      </c>
      <c r="G844" s="344">
        <v>3524.81</v>
      </c>
      <c r="H844" s="344">
        <v>3021.62</v>
      </c>
      <c r="I844" s="344">
        <v>3356.95</v>
      </c>
      <c r="J844" s="344">
        <v>3863.24</v>
      </c>
      <c r="K844" s="344">
        <v>3867.11</v>
      </c>
      <c r="L844" s="344">
        <v>3721.81</v>
      </c>
    </row>
    <row r="845" spans="1:12">
      <c r="A845" s="296">
        <v>43979</v>
      </c>
      <c r="B845" s="343" t="s">
        <v>7386</v>
      </c>
      <c r="C845" s="296" t="s">
        <v>6533</v>
      </c>
      <c r="D845" s="296" t="s">
        <v>6534</v>
      </c>
      <c r="E845" s="344">
        <v>654.51</v>
      </c>
      <c r="F845" s="344">
        <v>655.24</v>
      </c>
      <c r="G845" s="344">
        <v>662.27</v>
      </c>
      <c r="H845" s="344">
        <v>567.73</v>
      </c>
      <c r="I845" s="344">
        <v>630.73</v>
      </c>
      <c r="J845" s="344">
        <v>725.86</v>
      </c>
      <c r="K845" s="344">
        <v>726.59</v>
      </c>
      <c r="L845" s="344">
        <v>699.29</v>
      </c>
    </row>
    <row r="846" spans="1:12">
      <c r="A846" s="296">
        <v>11868</v>
      </c>
      <c r="B846" s="343" t="s">
        <v>7387</v>
      </c>
      <c r="C846" s="296" t="s">
        <v>6533</v>
      </c>
      <c r="D846" s="296" t="s">
        <v>6534</v>
      </c>
      <c r="E846" s="344">
        <v>632.98</v>
      </c>
      <c r="F846" s="344">
        <v>633.67999999999995</v>
      </c>
      <c r="G846" s="344">
        <v>640.49</v>
      </c>
      <c r="H846" s="344">
        <v>549.04999999999995</v>
      </c>
      <c r="I846" s="344">
        <v>609.98</v>
      </c>
      <c r="J846" s="344">
        <v>701.98</v>
      </c>
      <c r="K846" s="344">
        <v>702.69</v>
      </c>
      <c r="L846" s="344">
        <v>676.28</v>
      </c>
    </row>
    <row r="847" spans="1:12">
      <c r="A847" s="296">
        <v>34636</v>
      </c>
      <c r="B847" s="343" t="s">
        <v>7388</v>
      </c>
      <c r="C847" s="296" t="s">
        <v>6533</v>
      </c>
      <c r="D847" s="296" t="s">
        <v>6539</v>
      </c>
      <c r="E847" s="344">
        <v>449.5</v>
      </c>
      <c r="F847" s="344">
        <v>450</v>
      </c>
      <c r="G847" s="344">
        <v>454.83</v>
      </c>
      <c r="H847" s="344">
        <v>389.9</v>
      </c>
      <c r="I847" s="344">
        <v>433.17</v>
      </c>
      <c r="J847" s="344">
        <v>498.5</v>
      </c>
      <c r="K847" s="344">
        <v>499</v>
      </c>
      <c r="L847" s="344">
        <v>480.25</v>
      </c>
    </row>
    <row r="848" spans="1:12">
      <c r="A848" s="296">
        <v>34639</v>
      </c>
      <c r="B848" s="343" t="s">
        <v>7389</v>
      </c>
      <c r="C848" s="296" t="s">
        <v>6533</v>
      </c>
      <c r="D848" s="296" t="s">
        <v>6534</v>
      </c>
      <c r="E848" s="344">
        <v>1037.52</v>
      </c>
      <c r="F848" s="344">
        <v>1038.68</v>
      </c>
      <c r="G848" s="344">
        <v>1049.83</v>
      </c>
      <c r="H848" s="344">
        <v>899.96</v>
      </c>
      <c r="I848" s="344">
        <v>999.83</v>
      </c>
      <c r="J848" s="344">
        <v>1150.6300000000001</v>
      </c>
      <c r="K848" s="344">
        <v>1151.78</v>
      </c>
      <c r="L848" s="344">
        <v>1108.5</v>
      </c>
    </row>
    <row r="849" spans="1:12">
      <c r="A849" s="296">
        <v>34640</v>
      </c>
      <c r="B849" s="343" t="s">
        <v>7390</v>
      </c>
      <c r="C849" s="296" t="s">
        <v>6533</v>
      </c>
      <c r="D849" s="296" t="s">
        <v>6534</v>
      </c>
      <c r="E849" s="344">
        <v>1176.9100000000001</v>
      </c>
      <c r="F849" s="344">
        <v>1178.22</v>
      </c>
      <c r="G849" s="344">
        <v>1190.8599999999999</v>
      </c>
      <c r="H849" s="344">
        <v>1020.86</v>
      </c>
      <c r="I849" s="344">
        <v>1134.1500000000001</v>
      </c>
      <c r="J849" s="344">
        <v>1305.2</v>
      </c>
      <c r="K849" s="344">
        <v>1306.51</v>
      </c>
      <c r="L849" s="344">
        <v>1257.42</v>
      </c>
    </row>
    <row r="850" spans="1:12">
      <c r="A850" s="296">
        <v>43977</v>
      </c>
      <c r="B850" s="343" t="s">
        <v>7391</v>
      </c>
      <c r="C850" s="296" t="s">
        <v>6533</v>
      </c>
      <c r="D850" s="296" t="s">
        <v>6534</v>
      </c>
      <c r="E850" s="344">
        <v>2028.92</v>
      </c>
      <c r="F850" s="344">
        <v>2031.18</v>
      </c>
      <c r="G850" s="344">
        <v>2052.98</v>
      </c>
      <c r="H850" s="344">
        <v>1759.9</v>
      </c>
      <c r="I850" s="344">
        <v>1955.21</v>
      </c>
      <c r="J850" s="344">
        <v>2250.09</v>
      </c>
      <c r="K850" s="344">
        <v>2252.35</v>
      </c>
      <c r="L850" s="344">
        <v>2167.7199999999998</v>
      </c>
    </row>
    <row r="851" spans="1:12">
      <c r="A851" s="296">
        <v>34637</v>
      </c>
      <c r="B851" s="343" t="s">
        <v>7392</v>
      </c>
      <c r="C851" s="296" t="s">
        <v>6533</v>
      </c>
      <c r="D851" s="296" t="s">
        <v>6534</v>
      </c>
      <c r="E851" s="344">
        <v>271.83</v>
      </c>
      <c r="F851" s="344">
        <v>272.13</v>
      </c>
      <c r="G851" s="344">
        <v>275.05</v>
      </c>
      <c r="H851" s="344">
        <v>235.79</v>
      </c>
      <c r="I851" s="344">
        <v>261.95999999999998</v>
      </c>
      <c r="J851" s="344">
        <v>301.45999999999998</v>
      </c>
      <c r="K851" s="344">
        <v>301.77</v>
      </c>
      <c r="L851" s="344">
        <v>290.43</v>
      </c>
    </row>
    <row r="852" spans="1:12">
      <c r="A852" s="296">
        <v>34638</v>
      </c>
      <c r="B852" s="343" t="s">
        <v>7393</v>
      </c>
      <c r="C852" s="296" t="s">
        <v>6533</v>
      </c>
      <c r="D852" s="296" t="s">
        <v>6534</v>
      </c>
      <c r="E852" s="344">
        <v>420.47</v>
      </c>
      <c r="F852" s="344">
        <v>420.94</v>
      </c>
      <c r="G852" s="344">
        <v>425.46</v>
      </c>
      <c r="H852" s="344">
        <v>364.72</v>
      </c>
      <c r="I852" s="344">
        <v>405.2</v>
      </c>
      <c r="J852" s="344">
        <v>466.31</v>
      </c>
      <c r="K852" s="344">
        <v>466.78</v>
      </c>
      <c r="L852" s="344">
        <v>449.24</v>
      </c>
    </row>
    <row r="853" spans="1:12">
      <c r="A853" s="296">
        <v>34641</v>
      </c>
      <c r="B853" s="343" t="s">
        <v>7394</v>
      </c>
      <c r="C853" s="296" t="s">
        <v>6533</v>
      </c>
      <c r="D853" s="296" t="s">
        <v>6534</v>
      </c>
      <c r="E853" s="344"/>
      <c r="F853" s="344">
        <v>78.36</v>
      </c>
      <c r="G853" s="344"/>
      <c r="H853" s="344"/>
      <c r="I853" s="344">
        <v>116.81</v>
      </c>
      <c r="J853" s="344"/>
      <c r="K853" s="344">
        <v>112.54</v>
      </c>
      <c r="L853" s="344">
        <v>105.11</v>
      </c>
    </row>
    <row r="854" spans="1:12">
      <c r="A854" s="296">
        <v>43434</v>
      </c>
      <c r="B854" s="343" t="s">
        <v>7395</v>
      </c>
      <c r="C854" s="296" t="s">
        <v>6533</v>
      </c>
      <c r="D854" s="296" t="s">
        <v>6534</v>
      </c>
      <c r="E854" s="344"/>
      <c r="F854" s="344">
        <v>84.73</v>
      </c>
      <c r="G854" s="344"/>
      <c r="H854" s="344"/>
      <c r="I854" s="344">
        <v>126.3</v>
      </c>
      <c r="J854" s="344"/>
      <c r="K854" s="344">
        <v>121.67</v>
      </c>
      <c r="L854" s="344">
        <v>113.65</v>
      </c>
    </row>
    <row r="855" spans="1:12">
      <c r="A855" s="296">
        <v>43435</v>
      </c>
      <c r="B855" s="343" t="s">
        <v>7396</v>
      </c>
      <c r="C855" s="296" t="s">
        <v>6533</v>
      </c>
      <c r="D855" s="296" t="s">
        <v>6534</v>
      </c>
      <c r="E855" s="344"/>
      <c r="F855" s="344">
        <v>155.34</v>
      </c>
      <c r="G855" s="344"/>
      <c r="H855" s="344"/>
      <c r="I855" s="344">
        <v>231.55</v>
      </c>
      <c r="J855" s="344"/>
      <c r="K855" s="344">
        <v>223.07</v>
      </c>
      <c r="L855" s="344">
        <v>208.36</v>
      </c>
    </row>
    <row r="856" spans="1:12">
      <c r="A856" s="296">
        <v>43436</v>
      </c>
      <c r="B856" s="343" t="s">
        <v>7397</v>
      </c>
      <c r="C856" s="296" t="s">
        <v>6533</v>
      </c>
      <c r="D856" s="296" t="s">
        <v>6534</v>
      </c>
      <c r="E856" s="344"/>
      <c r="F856" s="344">
        <v>271.83999999999997</v>
      </c>
      <c r="G856" s="344"/>
      <c r="H856" s="344"/>
      <c r="I856" s="344">
        <v>405.22</v>
      </c>
      <c r="J856" s="344"/>
      <c r="K856" s="344">
        <v>390.38</v>
      </c>
      <c r="L856" s="344">
        <v>364.63</v>
      </c>
    </row>
    <row r="857" spans="1:12">
      <c r="A857" s="296">
        <v>43437</v>
      </c>
      <c r="B857" s="343" t="s">
        <v>7398</v>
      </c>
      <c r="C857" s="296" t="s">
        <v>6533</v>
      </c>
      <c r="D857" s="296" t="s">
        <v>6534</v>
      </c>
      <c r="E857" s="344"/>
      <c r="F857" s="344">
        <v>492.85</v>
      </c>
      <c r="G857" s="344"/>
      <c r="H857" s="344"/>
      <c r="I857" s="344">
        <v>734.65</v>
      </c>
      <c r="J857" s="344"/>
      <c r="K857" s="344">
        <v>707.76</v>
      </c>
      <c r="L857" s="344">
        <v>661.07</v>
      </c>
    </row>
    <row r="858" spans="1:12">
      <c r="A858" s="296">
        <v>43438</v>
      </c>
      <c r="B858" s="343" t="s">
        <v>7399</v>
      </c>
      <c r="C858" s="296" t="s">
        <v>6533</v>
      </c>
      <c r="D858" s="296" t="s">
        <v>6534</v>
      </c>
      <c r="E858" s="344"/>
      <c r="F858" s="344">
        <v>882.61</v>
      </c>
      <c r="G858" s="344"/>
      <c r="H858" s="344"/>
      <c r="I858" s="344">
        <v>1315.65</v>
      </c>
      <c r="J858" s="344"/>
      <c r="K858" s="344">
        <v>1267.48</v>
      </c>
      <c r="L858" s="344">
        <v>1183.8699999999999</v>
      </c>
    </row>
    <row r="859" spans="1:12">
      <c r="A859" s="296">
        <v>41627</v>
      </c>
      <c r="B859" s="343" t="s">
        <v>7400</v>
      </c>
      <c r="C859" s="296" t="s">
        <v>6533</v>
      </c>
      <c r="D859" s="296" t="s">
        <v>6534</v>
      </c>
      <c r="E859" s="344"/>
      <c r="F859" s="344">
        <v>130.62</v>
      </c>
      <c r="G859" s="344"/>
      <c r="H859" s="344"/>
      <c r="I859" s="344">
        <v>194.71</v>
      </c>
      <c r="J859" s="344"/>
      <c r="K859" s="344">
        <v>187.58</v>
      </c>
      <c r="L859" s="344">
        <v>175.21</v>
      </c>
    </row>
    <row r="860" spans="1:12">
      <c r="A860" s="296">
        <v>41628</v>
      </c>
      <c r="B860" s="343" t="s">
        <v>7401</v>
      </c>
      <c r="C860" s="296" t="s">
        <v>6533</v>
      </c>
      <c r="D860" s="296" t="s">
        <v>6534</v>
      </c>
      <c r="E860" s="344"/>
      <c r="F860" s="344">
        <v>240.07</v>
      </c>
      <c r="G860" s="344"/>
      <c r="H860" s="344"/>
      <c r="I860" s="344">
        <v>357.85</v>
      </c>
      <c r="J860" s="344"/>
      <c r="K860" s="344">
        <v>344.75</v>
      </c>
      <c r="L860" s="344">
        <v>322.01</v>
      </c>
    </row>
    <row r="861" spans="1:12">
      <c r="A861" s="296">
        <v>41629</v>
      </c>
      <c r="B861" s="343" t="s">
        <v>7402</v>
      </c>
      <c r="C861" s="296" t="s">
        <v>6533</v>
      </c>
      <c r="D861" s="296" t="s">
        <v>6534</v>
      </c>
      <c r="E861" s="344"/>
      <c r="F861" s="344">
        <v>305.02999999999997</v>
      </c>
      <c r="G861" s="344"/>
      <c r="H861" s="344"/>
      <c r="I861" s="344">
        <v>454.68</v>
      </c>
      <c r="J861" s="344"/>
      <c r="K861" s="344">
        <v>438.04</v>
      </c>
      <c r="L861" s="344">
        <v>409.14</v>
      </c>
    </row>
    <row r="862" spans="1:12">
      <c r="A862" s="296">
        <v>43429</v>
      </c>
      <c r="B862" s="343" t="s">
        <v>7403</v>
      </c>
      <c r="C862" s="296" t="s">
        <v>6533</v>
      </c>
      <c r="D862" s="296" t="s">
        <v>6534</v>
      </c>
      <c r="E862" s="344"/>
      <c r="F862" s="344">
        <v>67.58</v>
      </c>
      <c r="G862" s="344"/>
      <c r="H862" s="344"/>
      <c r="I862" s="344">
        <v>100.74</v>
      </c>
      <c r="J862" s="344"/>
      <c r="K862" s="344">
        <v>97.05</v>
      </c>
      <c r="L862" s="344">
        <v>90.65</v>
      </c>
    </row>
    <row r="863" spans="1:12">
      <c r="A863" s="296">
        <v>43430</v>
      </c>
      <c r="B863" s="343" t="s">
        <v>7404</v>
      </c>
      <c r="C863" s="296" t="s">
        <v>6533</v>
      </c>
      <c r="D863" s="296" t="s">
        <v>6534</v>
      </c>
      <c r="E863" s="344"/>
      <c r="F863" s="344">
        <v>112.26</v>
      </c>
      <c r="G863" s="344"/>
      <c r="H863" s="344"/>
      <c r="I863" s="344">
        <v>167.35</v>
      </c>
      <c r="J863" s="344"/>
      <c r="K863" s="344">
        <v>161.22</v>
      </c>
      <c r="L863" s="344">
        <v>150.58000000000001</v>
      </c>
    </row>
    <row r="864" spans="1:12">
      <c r="A864" s="296">
        <v>43431</v>
      </c>
      <c r="B864" s="343" t="s">
        <v>7405</v>
      </c>
      <c r="C864" s="296" t="s">
        <v>6533</v>
      </c>
      <c r="D864" s="296" t="s">
        <v>6534</v>
      </c>
      <c r="E864" s="344"/>
      <c r="F864" s="344">
        <v>217.47</v>
      </c>
      <c r="G864" s="344"/>
      <c r="H864" s="344"/>
      <c r="I864" s="344">
        <v>324.17</v>
      </c>
      <c r="J864" s="344"/>
      <c r="K864" s="344">
        <v>312.3</v>
      </c>
      <c r="L864" s="344">
        <v>291.7</v>
      </c>
    </row>
    <row r="865" spans="1:12">
      <c r="A865" s="296">
        <v>43432</v>
      </c>
      <c r="B865" s="343" t="s">
        <v>7406</v>
      </c>
      <c r="C865" s="296" t="s">
        <v>6533</v>
      </c>
      <c r="D865" s="296" t="s">
        <v>6534</v>
      </c>
      <c r="E865" s="344"/>
      <c r="F865" s="344">
        <v>451.89</v>
      </c>
      <c r="G865" s="344"/>
      <c r="H865" s="344"/>
      <c r="I865" s="344">
        <v>673.61</v>
      </c>
      <c r="J865" s="344"/>
      <c r="K865" s="344">
        <v>648.95000000000005</v>
      </c>
      <c r="L865" s="344">
        <v>606.14</v>
      </c>
    </row>
    <row r="866" spans="1:12">
      <c r="A866" s="296">
        <v>43433</v>
      </c>
      <c r="B866" s="343" t="s">
        <v>7407</v>
      </c>
      <c r="C866" s="296" t="s">
        <v>6533</v>
      </c>
      <c r="D866" s="296" t="s">
        <v>6534</v>
      </c>
      <c r="E866" s="344"/>
      <c r="F866" s="344">
        <v>712.44</v>
      </c>
      <c r="G866" s="344"/>
      <c r="H866" s="344"/>
      <c r="I866" s="344">
        <v>1061.99</v>
      </c>
      <c r="J866" s="344"/>
      <c r="K866" s="344">
        <v>1023.11</v>
      </c>
      <c r="L866" s="344">
        <v>955.62</v>
      </c>
    </row>
    <row r="867" spans="1:12">
      <c r="A867" s="296">
        <v>43094</v>
      </c>
      <c r="B867" s="343" t="s">
        <v>7408</v>
      </c>
      <c r="C867" s="296" t="s">
        <v>6533</v>
      </c>
      <c r="D867" s="296" t="s">
        <v>6534</v>
      </c>
      <c r="E867" s="344">
        <v>374.19</v>
      </c>
      <c r="F867" s="344">
        <v>299.22000000000003</v>
      </c>
      <c r="G867" s="344">
        <v>353.09</v>
      </c>
      <c r="H867" s="344">
        <v>272.27999999999997</v>
      </c>
      <c r="I867" s="344">
        <v>261.92</v>
      </c>
      <c r="J867" s="344">
        <v>230.59</v>
      </c>
      <c r="K867" s="344">
        <v>497.32</v>
      </c>
      <c r="L867" s="344">
        <v>276.48</v>
      </c>
    </row>
    <row r="868" spans="1:12">
      <c r="A868" s="296">
        <v>43093</v>
      </c>
      <c r="B868" s="343" t="s">
        <v>7409</v>
      </c>
      <c r="C868" s="296" t="s">
        <v>6533</v>
      </c>
      <c r="D868" s="296" t="s">
        <v>6534</v>
      </c>
      <c r="E868" s="344">
        <v>397.65</v>
      </c>
      <c r="F868" s="344">
        <v>317.98</v>
      </c>
      <c r="G868" s="344">
        <v>375.23</v>
      </c>
      <c r="H868" s="344">
        <v>289.35000000000002</v>
      </c>
      <c r="I868" s="344">
        <v>278.35000000000002</v>
      </c>
      <c r="J868" s="344">
        <v>245.05</v>
      </c>
      <c r="K868" s="344">
        <v>528.5</v>
      </c>
      <c r="L868" s="344">
        <v>293.82</v>
      </c>
    </row>
    <row r="869" spans="1:12">
      <c r="A869" s="296">
        <v>11694</v>
      </c>
      <c r="B869" s="343" t="s">
        <v>7410</v>
      </c>
      <c r="C869" s="296" t="s">
        <v>6533</v>
      </c>
      <c r="D869" s="296" t="s">
        <v>6534</v>
      </c>
      <c r="E869" s="344">
        <v>992.52</v>
      </c>
      <c r="F869" s="344">
        <v>1009.76</v>
      </c>
      <c r="G869" s="344">
        <v>1078.73</v>
      </c>
      <c r="H869" s="344">
        <v>970.42</v>
      </c>
      <c r="I869" s="344">
        <v>959.58</v>
      </c>
      <c r="J869" s="344">
        <v>971.08</v>
      </c>
      <c r="K869" s="344">
        <v>1127.3599999999999</v>
      </c>
      <c r="L869" s="344">
        <v>1020.82</v>
      </c>
    </row>
    <row r="870" spans="1:12">
      <c r="A870" s="296">
        <v>1030</v>
      </c>
      <c r="B870" s="343" t="s">
        <v>7411</v>
      </c>
      <c r="C870" s="296" t="s">
        <v>6533</v>
      </c>
      <c r="D870" s="296" t="s">
        <v>6539</v>
      </c>
      <c r="E870" s="344">
        <v>44.9</v>
      </c>
      <c r="F870" s="344">
        <v>45.68</v>
      </c>
      <c r="G870" s="344">
        <v>48.8</v>
      </c>
      <c r="H870" s="344">
        <v>43.9</v>
      </c>
      <c r="I870" s="344">
        <v>43.41</v>
      </c>
      <c r="J870" s="344">
        <v>43.93</v>
      </c>
      <c r="K870" s="344">
        <v>51</v>
      </c>
      <c r="L870" s="344">
        <v>46.18</v>
      </c>
    </row>
    <row r="871" spans="1:12">
      <c r="A871" s="296">
        <v>11881</v>
      </c>
      <c r="B871" s="343" t="s">
        <v>7412</v>
      </c>
      <c r="C871" s="296" t="s">
        <v>6533</v>
      </c>
      <c r="D871" s="296" t="s">
        <v>6534</v>
      </c>
      <c r="E871" s="344"/>
      <c r="F871" s="344">
        <v>120.03</v>
      </c>
      <c r="G871" s="344"/>
      <c r="H871" s="344"/>
      <c r="I871" s="344">
        <v>178.92</v>
      </c>
      <c r="J871" s="344"/>
      <c r="K871" s="344">
        <v>172.37</v>
      </c>
      <c r="L871" s="344">
        <v>161</v>
      </c>
    </row>
    <row r="872" spans="1:12">
      <c r="A872" s="296">
        <v>35277</v>
      </c>
      <c r="B872" s="343" t="s">
        <v>7413</v>
      </c>
      <c r="C872" s="296" t="s">
        <v>6533</v>
      </c>
      <c r="D872" s="296" t="s">
        <v>6534</v>
      </c>
      <c r="E872" s="344">
        <v>361.67</v>
      </c>
      <c r="F872" s="344">
        <v>303.08</v>
      </c>
      <c r="G872" s="344">
        <v>383.53</v>
      </c>
      <c r="H872" s="344">
        <v>389.1</v>
      </c>
      <c r="I872" s="344">
        <v>305.61</v>
      </c>
      <c r="J872" s="344">
        <v>393.41</v>
      </c>
      <c r="K872" s="344">
        <v>481.21</v>
      </c>
      <c r="L872" s="344">
        <v>405.23</v>
      </c>
    </row>
    <row r="873" spans="1:12">
      <c r="A873" s="296">
        <v>10521</v>
      </c>
      <c r="B873" s="343" t="s">
        <v>7414</v>
      </c>
      <c r="C873" s="296" t="s">
        <v>6533</v>
      </c>
      <c r="D873" s="296" t="s">
        <v>6534</v>
      </c>
      <c r="E873" s="344">
        <v>477.27</v>
      </c>
      <c r="F873" s="344">
        <v>372.27</v>
      </c>
      <c r="G873" s="344">
        <v>382.29</v>
      </c>
      <c r="H873" s="344"/>
      <c r="I873" s="344">
        <v>359.86</v>
      </c>
      <c r="J873" s="344">
        <v>460.56</v>
      </c>
      <c r="K873" s="344">
        <v>276.81</v>
      </c>
      <c r="L873" s="344">
        <v>367.49</v>
      </c>
    </row>
    <row r="874" spans="1:12">
      <c r="A874" s="296">
        <v>10885</v>
      </c>
      <c r="B874" s="343" t="s">
        <v>7415</v>
      </c>
      <c r="C874" s="296" t="s">
        <v>6533</v>
      </c>
      <c r="D874" s="296" t="s">
        <v>6534</v>
      </c>
      <c r="E874" s="344">
        <v>603.69000000000005</v>
      </c>
      <c r="F874" s="344">
        <v>470.88</v>
      </c>
      <c r="G874" s="344">
        <v>483.55</v>
      </c>
      <c r="H874" s="344"/>
      <c r="I874" s="344">
        <v>455.18</v>
      </c>
      <c r="J874" s="344">
        <v>582.55999999999995</v>
      </c>
      <c r="K874" s="344">
        <v>350.14</v>
      </c>
      <c r="L874" s="344">
        <v>464.84</v>
      </c>
    </row>
    <row r="875" spans="1:12">
      <c r="A875" s="296">
        <v>20962</v>
      </c>
      <c r="B875" s="343" t="s">
        <v>7416</v>
      </c>
      <c r="C875" s="296" t="s">
        <v>6533</v>
      </c>
      <c r="D875" s="296" t="s">
        <v>6539</v>
      </c>
      <c r="E875" s="344">
        <v>500</v>
      </c>
      <c r="F875" s="344">
        <v>390</v>
      </c>
      <c r="G875" s="344">
        <v>400.5</v>
      </c>
      <c r="H875" s="344"/>
      <c r="I875" s="344">
        <v>377</v>
      </c>
      <c r="J875" s="344">
        <v>482.5</v>
      </c>
      <c r="K875" s="344">
        <v>290</v>
      </c>
      <c r="L875" s="344">
        <v>385</v>
      </c>
    </row>
    <row r="876" spans="1:12">
      <c r="A876" s="296">
        <v>20963</v>
      </c>
      <c r="B876" s="343" t="s">
        <v>7417</v>
      </c>
      <c r="C876" s="296" t="s">
        <v>6533</v>
      </c>
      <c r="D876" s="296" t="s">
        <v>6534</v>
      </c>
      <c r="E876" s="344">
        <v>610.79</v>
      </c>
      <c r="F876" s="344">
        <v>476.42</v>
      </c>
      <c r="G876" s="344">
        <v>489.24</v>
      </c>
      <c r="H876" s="344"/>
      <c r="I876" s="344">
        <v>460.53</v>
      </c>
      <c r="J876" s="344">
        <v>589.41</v>
      </c>
      <c r="K876" s="344">
        <v>354.26</v>
      </c>
      <c r="L876" s="344">
        <v>470.31</v>
      </c>
    </row>
    <row r="877" spans="1:12">
      <c r="A877" s="296">
        <v>34643</v>
      </c>
      <c r="B877" s="343" t="s">
        <v>7418</v>
      </c>
      <c r="C877" s="296" t="s">
        <v>6533</v>
      </c>
      <c r="D877" s="296" t="s">
        <v>6534</v>
      </c>
      <c r="E877" s="344">
        <v>41.65</v>
      </c>
      <c r="F877" s="344">
        <v>34.9</v>
      </c>
      <c r="G877" s="344">
        <v>44.17</v>
      </c>
      <c r="H877" s="344">
        <v>44.81</v>
      </c>
      <c r="I877" s="344">
        <v>35.19</v>
      </c>
      <c r="J877" s="344">
        <v>45.31</v>
      </c>
      <c r="K877" s="344">
        <v>55.42</v>
      </c>
      <c r="L877" s="344">
        <v>46.67</v>
      </c>
    </row>
    <row r="878" spans="1:12">
      <c r="A878" s="296">
        <v>41480</v>
      </c>
      <c r="B878" s="343" t="s">
        <v>7419</v>
      </c>
      <c r="C878" s="296" t="s">
        <v>6533</v>
      </c>
      <c r="D878" s="296" t="s">
        <v>6534</v>
      </c>
      <c r="E878" s="344">
        <v>48.29</v>
      </c>
      <c r="F878" s="344">
        <v>40.47</v>
      </c>
      <c r="G878" s="344">
        <v>51.21</v>
      </c>
      <c r="H878" s="344">
        <v>51.96</v>
      </c>
      <c r="I878" s="344">
        <v>40.81</v>
      </c>
      <c r="J878" s="344">
        <v>52.53</v>
      </c>
      <c r="K878" s="344">
        <v>64.25</v>
      </c>
      <c r="L878" s="344">
        <v>54.11</v>
      </c>
    </row>
    <row r="879" spans="1:12">
      <c r="A879" s="296">
        <v>41474</v>
      </c>
      <c r="B879" s="343" t="s">
        <v>7420</v>
      </c>
      <c r="C879" s="296" t="s">
        <v>6533</v>
      </c>
      <c r="D879" s="296" t="s">
        <v>6534</v>
      </c>
      <c r="E879" s="344">
        <v>77.14</v>
      </c>
      <c r="F879" s="344">
        <v>64.650000000000006</v>
      </c>
      <c r="G879" s="344">
        <v>81.81</v>
      </c>
      <c r="H879" s="344">
        <v>83</v>
      </c>
      <c r="I879" s="344">
        <v>65.19</v>
      </c>
      <c r="J879" s="344">
        <v>83.92</v>
      </c>
      <c r="K879" s="344">
        <v>102.64</v>
      </c>
      <c r="L879" s="344">
        <v>86.44</v>
      </c>
    </row>
    <row r="880" spans="1:12">
      <c r="A880" s="296">
        <v>41475</v>
      </c>
      <c r="B880" s="343" t="s">
        <v>7421</v>
      </c>
      <c r="C880" s="296" t="s">
        <v>6533</v>
      </c>
      <c r="D880" s="296" t="s">
        <v>6534</v>
      </c>
      <c r="E880" s="344">
        <v>65.819999999999993</v>
      </c>
      <c r="F880" s="344">
        <v>55.16</v>
      </c>
      <c r="G880" s="344">
        <v>69.8</v>
      </c>
      <c r="H880" s="344">
        <v>70.819999999999993</v>
      </c>
      <c r="I880" s="344">
        <v>55.62</v>
      </c>
      <c r="J880" s="344">
        <v>71.599999999999994</v>
      </c>
      <c r="K880" s="344">
        <v>87.58</v>
      </c>
      <c r="L880" s="344">
        <v>73.75</v>
      </c>
    </row>
    <row r="881" spans="1:12">
      <c r="A881" s="296">
        <v>41476</v>
      </c>
      <c r="B881" s="343" t="s">
        <v>7422</v>
      </c>
      <c r="C881" s="296" t="s">
        <v>6533</v>
      </c>
      <c r="D881" s="296" t="s">
        <v>6534</v>
      </c>
      <c r="E881" s="344">
        <v>144.13</v>
      </c>
      <c r="F881" s="344">
        <v>120.78</v>
      </c>
      <c r="G881" s="344">
        <v>152.84</v>
      </c>
      <c r="H881" s="344">
        <v>155.06</v>
      </c>
      <c r="I881" s="344">
        <v>121.79</v>
      </c>
      <c r="J881" s="344">
        <v>156.78</v>
      </c>
      <c r="K881" s="344">
        <v>191.77</v>
      </c>
      <c r="L881" s="344">
        <v>161.49</v>
      </c>
    </row>
    <row r="882" spans="1:12">
      <c r="A882" s="296">
        <v>2555</v>
      </c>
      <c r="B882" s="343" t="s">
        <v>7423</v>
      </c>
      <c r="C882" s="296" t="s">
        <v>6533</v>
      </c>
      <c r="D882" s="296" t="s">
        <v>6534</v>
      </c>
      <c r="E882" s="344"/>
      <c r="F882" s="344">
        <v>1.94</v>
      </c>
      <c r="G882" s="344"/>
      <c r="H882" s="344">
        <v>1.67</v>
      </c>
      <c r="I882" s="344">
        <v>1.42</v>
      </c>
      <c r="J882" s="344">
        <v>1.49</v>
      </c>
      <c r="K882" s="344">
        <v>1.29</v>
      </c>
      <c r="L882" s="344">
        <v>1.41</v>
      </c>
    </row>
    <row r="883" spans="1:12">
      <c r="A883" s="296">
        <v>2556</v>
      </c>
      <c r="B883" s="343" t="s">
        <v>7424</v>
      </c>
      <c r="C883" s="296" t="s">
        <v>6533</v>
      </c>
      <c r="D883" s="296" t="s">
        <v>6534</v>
      </c>
      <c r="E883" s="344"/>
      <c r="F883" s="344">
        <v>2</v>
      </c>
      <c r="G883" s="344"/>
      <c r="H883" s="344">
        <v>1.73</v>
      </c>
      <c r="I883" s="344">
        <v>1.47</v>
      </c>
      <c r="J883" s="344">
        <v>1.54</v>
      </c>
      <c r="K883" s="344">
        <v>1.34</v>
      </c>
      <c r="L883" s="344">
        <v>1.46</v>
      </c>
    </row>
    <row r="884" spans="1:12">
      <c r="A884" s="296">
        <v>2557</v>
      </c>
      <c r="B884" s="343" t="s">
        <v>7425</v>
      </c>
      <c r="C884" s="296" t="s">
        <v>6533</v>
      </c>
      <c r="D884" s="296" t="s">
        <v>6534</v>
      </c>
      <c r="E884" s="344"/>
      <c r="F884" s="344">
        <v>4.24</v>
      </c>
      <c r="G884" s="344"/>
      <c r="H884" s="344">
        <v>3.65</v>
      </c>
      <c r="I884" s="344">
        <v>3.11</v>
      </c>
      <c r="J884" s="344">
        <v>3.26</v>
      </c>
      <c r="K884" s="344">
        <v>2.83</v>
      </c>
      <c r="L884" s="344">
        <v>3.09</v>
      </c>
    </row>
    <row r="885" spans="1:12">
      <c r="A885" s="296">
        <v>10569</v>
      </c>
      <c r="B885" s="343" t="s">
        <v>7426</v>
      </c>
      <c r="C885" s="296" t="s">
        <v>6533</v>
      </c>
      <c r="D885" s="296" t="s">
        <v>6534</v>
      </c>
      <c r="E885" s="344"/>
      <c r="F885" s="344">
        <v>4.24</v>
      </c>
      <c r="G885" s="344"/>
      <c r="H885" s="344">
        <v>3.65</v>
      </c>
      <c r="I885" s="344">
        <v>3.11</v>
      </c>
      <c r="J885" s="344">
        <v>3.26</v>
      </c>
      <c r="K885" s="344">
        <v>2.83</v>
      </c>
      <c r="L885" s="344">
        <v>3.09</v>
      </c>
    </row>
    <row r="886" spans="1:12">
      <c r="A886" s="296">
        <v>39810</v>
      </c>
      <c r="B886" s="343" t="s">
        <v>7427</v>
      </c>
      <c r="C886" s="296" t="s">
        <v>6533</v>
      </c>
      <c r="D886" s="296" t="s">
        <v>6534</v>
      </c>
      <c r="E886" s="344">
        <v>50.5</v>
      </c>
      <c r="F886" s="344">
        <v>40.380000000000003</v>
      </c>
      <c r="G886" s="344">
        <v>47.65</v>
      </c>
      <c r="H886" s="344">
        <v>36.74</v>
      </c>
      <c r="I886" s="344">
        <v>35.35</v>
      </c>
      <c r="J886" s="344">
        <v>31.12</v>
      </c>
      <c r="K886" s="344">
        <v>67.11</v>
      </c>
      <c r="L886" s="344">
        <v>37.31</v>
      </c>
    </row>
    <row r="887" spans="1:12">
      <c r="A887" s="296">
        <v>39811</v>
      </c>
      <c r="B887" s="343" t="s">
        <v>7428</v>
      </c>
      <c r="C887" s="296" t="s">
        <v>6533</v>
      </c>
      <c r="D887" s="296" t="s">
        <v>6534</v>
      </c>
      <c r="E887" s="344">
        <v>61.77</v>
      </c>
      <c r="F887" s="344">
        <v>49.39</v>
      </c>
      <c r="G887" s="344">
        <v>58.28</v>
      </c>
      <c r="H887" s="344">
        <v>44.94</v>
      </c>
      <c r="I887" s="344">
        <v>43.23</v>
      </c>
      <c r="J887" s="344">
        <v>38.06</v>
      </c>
      <c r="K887" s="344">
        <v>82.09</v>
      </c>
      <c r="L887" s="344">
        <v>45.64</v>
      </c>
    </row>
    <row r="888" spans="1:12">
      <c r="A888" s="296">
        <v>39812</v>
      </c>
      <c r="B888" s="343" t="s">
        <v>7429</v>
      </c>
      <c r="C888" s="296" t="s">
        <v>6533</v>
      </c>
      <c r="D888" s="296" t="s">
        <v>6534</v>
      </c>
      <c r="E888" s="344">
        <v>101.56</v>
      </c>
      <c r="F888" s="344">
        <v>81.209999999999994</v>
      </c>
      <c r="G888" s="344">
        <v>95.83</v>
      </c>
      <c r="H888" s="344">
        <v>73.900000000000006</v>
      </c>
      <c r="I888" s="344">
        <v>71.09</v>
      </c>
      <c r="J888" s="344">
        <v>62.59</v>
      </c>
      <c r="K888" s="344">
        <v>134.97999999999999</v>
      </c>
      <c r="L888" s="344">
        <v>75.040000000000006</v>
      </c>
    </row>
    <row r="889" spans="1:12">
      <c r="A889" s="296">
        <v>43096</v>
      </c>
      <c r="B889" s="343" t="s">
        <v>7430</v>
      </c>
      <c r="C889" s="296" t="s">
        <v>6533</v>
      </c>
      <c r="D889" s="296" t="s">
        <v>6534</v>
      </c>
      <c r="E889" s="344">
        <v>336.65</v>
      </c>
      <c r="F889" s="344">
        <v>269.20999999999998</v>
      </c>
      <c r="G889" s="344">
        <v>317.67</v>
      </c>
      <c r="H889" s="344">
        <v>244.97</v>
      </c>
      <c r="I889" s="344">
        <v>235.65</v>
      </c>
      <c r="J889" s="344">
        <v>207.46</v>
      </c>
      <c r="K889" s="344">
        <v>447.43</v>
      </c>
      <c r="L889" s="344">
        <v>248.75</v>
      </c>
    </row>
    <row r="890" spans="1:12">
      <c r="A890" s="296">
        <v>43102</v>
      </c>
      <c r="B890" s="343" t="s">
        <v>7431</v>
      </c>
      <c r="C890" s="296" t="s">
        <v>6533</v>
      </c>
      <c r="D890" s="296" t="s">
        <v>6534</v>
      </c>
      <c r="E890" s="344">
        <v>204.7</v>
      </c>
      <c r="F890" s="344">
        <v>163.69</v>
      </c>
      <c r="G890" s="344">
        <v>193.16</v>
      </c>
      <c r="H890" s="344">
        <v>148.94999999999999</v>
      </c>
      <c r="I890" s="344">
        <v>143.29</v>
      </c>
      <c r="J890" s="344">
        <v>126.15</v>
      </c>
      <c r="K890" s="344">
        <v>272.06</v>
      </c>
      <c r="L890" s="344">
        <v>151.25</v>
      </c>
    </row>
    <row r="891" spans="1:12">
      <c r="A891" s="296">
        <v>43103</v>
      </c>
      <c r="B891" s="343" t="s">
        <v>7432</v>
      </c>
      <c r="C891" s="296" t="s">
        <v>6533</v>
      </c>
      <c r="D891" s="296" t="s">
        <v>6534</v>
      </c>
      <c r="E891" s="344">
        <v>301.43</v>
      </c>
      <c r="F891" s="344">
        <v>241.04</v>
      </c>
      <c r="G891" s="344">
        <v>284.43</v>
      </c>
      <c r="H891" s="344">
        <v>219.34</v>
      </c>
      <c r="I891" s="344">
        <v>210.99</v>
      </c>
      <c r="J891" s="344">
        <v>185.76</v>
      </c>
      <c r="K891" s="344">
        <v>400.62</v>
      </c>
      <c r="L891" s="344">
        <v>222.72</v>
      </c>
    </row>
    <row r="892" spans="1:12">
      <c r="A892" s="296">
        <v>43098</v>
      </c>
      <c r="B892" s="343" t="s">
        <v>7433</v>
      </c>
      <c r="C892" s="296" t="s">
        <v>6533</v>
      </c>
      <c r="D892" s="296" t="s">
        <v>6534</v>
      </c>
      <c r="E892" s="344">
        <v>114.04</v>
      </c>
      <c r="F892" s="344">
        <v>91.19</v>
      </c>
      <c r="G892" s="344">
        <v>107.6</v>
      </c>
      <c r="H892" s="344">
        <v>82.98</v>
      </c>
      <c r="I892" s="344">
        <v>79.819999999999993</v>
      </c>
      <c r="J892" s="344">
        <v>70.27</v>
      </c>
      <c r="K892" s="344">
        <v>151.56</v>
      </c>
      <c r="L892" s="344">
        <v>84.26</v>
      </c>
    </row>
    <row r="893" spans="1:12">
      <c r="A893" s="296">
        <v>43097</v>
      </c>
      <c r="B893" s="343" t="s">
        <v>7434</v>
      </c>
      <c r="C893" s="296" t="s">
        <v>6533</v>
      </c>
      <c r="D893" s="296" t="s">
        <v>6534</v>
      </c>
      <c r="E893" s="344">
        <v>67.56</v>
      </c>
      <c r="F893" s="344">
        <v>54.02</v>
      </c>
      <c r="G893" s="344">
        <v>63.75</v>
      </c>
      <c r="H893" s="344">
        <v>49.16</v>
      </c>
      <c r="I893" s="344">
        <v>47.29</v>
      </c>
      <c r="J893" s="344">
        <v>41.63</v>
      </c>
      <c r="K893" s="344">
        <v>89.79</v>
      </c>
      <c r="L893" s="344">
        <v>49.92</v>
      </c>
    </row>
    <row r="894" spans="1:12">
      <c r="A894" s="296">
        <v>43104</v>
      </c>
      <c r="B894" s="343" t="s">
        <v>7435</v>
      </c>
      <c r="C894" s="296" t="s">
        <v>6533</v>
      </c>
      <c r="D894" s="296" t="s">
        <v>6534</v>
      </c>
      <c r="E894" s="344">
        <v>799.17</v>
      </c>
      <c r="F894" s="344">
        <v>639.05999999999995</v>
      </c>
      <c r="G894" s="344">
        <v>754.1</v>
      </c>
      <c r="H894" s="344">
        <v>581.52</v>
      </c>
      <c r="I894" s="344">
        <v>559.4</v>
      </c>
      <c r="J894" s="344">
        <v>492.49</v>
      </c>
      <c r="K894" s="344">
        <v>1062.1400000000001</v>
      </c>
      <c r="L894" s="344">
        <v>590.49</v>
      </c>
    </row>
    <row r="895" spans="1:12">
      <c r="A895" s="296">
        <v>39771</v>
      </c>
      <c r="B895" s="343" t="s">
        <v>7436</v>
      </c>
      <c r="C895" s="296" t="s">
        <v>6533</v>
      </c>
      <c r="D895" s="296" t="s">
        <v>6534</v>
      </c>
      <c r="E895" s="344"/>
      <c r="F895" s="344">
        <v>40.72</v>
      </c>
      <c r="G895" s="344"/>
      <c r="H895" s="344">
        <v>35.090000000000003</v>
      </c>
      <c r="I895" s="344">
        <v>29.86</v>
      </c>
      <c r="J895" s="344">
        <v>31.32</v>
      </c>
      <c r="K895" s="344">
        <v>27.2</v>
      </c>
      <c r="L895" s="344">
        <v>29.7</v>
      </c>
    </row>
    <row r="896" spans="1:12">
      <c r="A896" s="296">
        <v>39772</v>
      </c>
      <c r="B896" s="343" t="s">
        <v>7437</v>
      </c>
      <c r="C896" s="296" t="s">
        <v>6533</v>
      </c>
      <c r="D896" s="296" t="s">
        <v>6534</v>
      </c>
      <c r="E896" s="344"/>
      <c r="F896" s="344">
        <v>80.040000000000006</v>
      </c>
      <c r="G896" s="344"/>
      <c r="H896" s="344">
        <v>68.98</v>
      </c>
      <c r="I896" s="344">
        <v>58.69</v>
      </c>
      <c r="J896" s="344">
        <v>61.55</v>
      </c>
      <c r="K896" s="344">
        <v>53.46</v>
      </c>
      <c r="L896" s="344">
        <v>58.38</v>
      </c>
    </row>
    <row r="897" spans="1:12">
      <c r="A897" s="296">
        <v>39773</v>
      </c>
      <c r="B897" s="343" t="s">
        <v>7438</v>
      </c>
      <c r="C897" s="296" t="s">
        <v>6533</v>
      </c>
      <c r="D897" s="296" t="s">
        <v>6534</v>
      </c>
      <c r="E897" s="344"/>
      <c r="F897" s="344">
        <v>128.65</v>
      </c>
      <c r="G897" s="344"/>
      <c r="H897" s="344">
        <v>110.87</v>
      </c>
      <c r="I897" s="344">
        <v>94.33</v>
      </c>
      <c r="J897" s="344">
        <v>98.94</v>
      </c>
      <c r="K897" s="344">
        <v>85.93</v>
      </c>
      <c r="L897" s="344">
        <v>93.83</v>
      </c>
    </row>
    <row r="898" spans="1:12">
      <c r="A898" s="296">
        <v>39774</v>
      </c>
      <c r="B898" s="343" t="s">
        <v>7439</v>
      </c>
      <c r="C898" s="296" t="s">
        <v>6533</v>
      </c>
      <c r="D898" s="296" t="s">
        <v>6534</v>
      </c>
      <c r="E898" s="344"/>
      <c r="F898" s="344">
        <v>192.43</v>
      </c>
      <c r="G898" s="344"/>
      <c r="H898" s="344">
        <v>165.84</v>
      </c>
      <c r="I898" s="344">
        <v>141.09</v>
      </c>
      <c r="J898" s="344">
        <v>147.99</v>
      </c>
      <c r="K898" s="344">
        <v>128.53</v>
      </c>
      <c r="L898" s="344">
        <v>140.35</v>
      </c>
    </row>
    <row r="899" spans="1:12">
      <c r="A899" s="296">
        <v>39775</v>
      </c>
      <c r="B899" s="343" t="s">
        <v>7440</v>
      </c>
      <c r="C899" s="296" t="s">
        <v>6533</v>
      </c>
      <c r="D899" s="296" t="s">
        <v>6534</v>
      </c>
      <c r="E899" s="344"/>
      <c r="F899" s="344">
        <v>256.83</v>
      </c>
      <c r="G899" s="344"/>
      <c r="H899" s="344">
        <v>221.34</v>
      </c>
      <c r="I899" s="344">
        <v>188.31</v>
      </c>
      <c r="J899" s="344">
        <v>197.51</v>
      </c>
      <c r="K899" s="344">
        <v>171.55</v>
      </c>
      <c r="L899" s="344">
        <v>187.32</v>
      </c>
    </row>
    <row r="900" spans="1:12">
      <c r="A900" s="296">
        <v>39776</v>
      </c>
      <c r="B900" s="343" t="s">
        <v>7441</v>
      </c>
      <c r="C900" s="296" t="s">
        <v>6533</v>
      </c>
      <c r="D900" s="296" t="s">
        <v>6534</v>
      </c>
      <c r="E900" s="344"/>
      <c r="F900" s="344">
        <v>310.38</v>
      </c>
      <c r="G900" s="344"/>
      <c r="H900" s="344">
        <v>267.49</v>
      </c>
      <c r="I900" s="344">
        <v>227.57</v>
      </c>
      <c r="J900" s="344">
        <v>238.7</v>
      </c>
      <c r="K900" s="344">
        <v>207.32</v>
      </c>
      <c r="L900" s="344">
        <v>226.38</v>
      </c>
    </row>
    <row r="901" spans="1:12">
      <c r="A901" s="296">
        <v>39777</v>
      </c>
      <c r="B901" s="343" t="s">
        <v>7442</v>
      </c>
      <c r="C901" s="296" t="s">
        <v>6533</v>
      </c>
      <c r="D901" s="296" t="s">
        <v>6534</v>
      </c>
      <c r="E901" s="344"/>
      <c r="F901" s="344">
        <v>393.4</v>
      </c>
      <c r="G901" s="344"/>
      <c r="H901" s="344">
        <v>339.03</v>
      </c>
      <c r="I901" s="344">
        <v>288.44</v>
      </c>
      <c r="J901" s="344">
        <v>302.54000000000002</v>
      </c>
      <c r="K901" s="344">
        <v>262.77</v>
      </c>
      <c r="L901" s="344">
        <v>286.93</v>
      </c>
    </row>
    <row r="902" spans="1:12">
      <c r="A902" s="296">
        <v>20254</v>
      </c>
      <c r="B902" s="343" t="s">
        <v>7443</v>
      </c>
      <c r="C902" s="296" t="s">
        <v>6533</v>
      </c>
      <c r="D902" s="296" t="s">
        <v>6534</v>
      </c>
      <c r="E902" s="344"/>
      <c r="F902" s="344">
        <v>28.55</v>
      </c>
      <c r="G902" s="344"/>
      <c r="H902" s="344">
        <v>24.61</v>
      </c>
      <c r="I902" s="344">
        <v>20.93</v>
      </c>
      <c r="J902" s="344">
        <v>21.96</v>
      </c>
      <c r="K902" s="344">
        <v>19.07</v>
      </c>
      <c r="L902" s="344">
        <v>20.82</v>
      </c>
    </row>
    <row r="903" spans="1:12">
      <c r="A903" s="296">
        <v>20253</v>
      </c>
      <c r="B903" s="343" t="s">
        <v>7444</v>
      </c>
      <c r="C903" s="296" t="s">
        <v>6533</v>
      </c>
      <c r="D903" s="296" t="s">
        <v>6534</v>
      </c>
      <c r="E903" s="344"/>
      <c r="F903" s="344">
        <v>93.76</v>
      </c>
      <c r="G903" s="344"/>
      <c r="H903" s="344">
        <v>80.81</v>
      </c>
      <c r="I903" s="344">
        <v>68.75</v>
      </c>
      <c r="J903" s="344">
        <v>72.11</v>
      </c>
      <c r="K903" s="344">
        <v>62.63</v>
      </c>
      <c r="L903" s="344">
        <v>68.39</v>
      </c>
    </row>
    <row r="904" spans="1:12">
      <c r="A904" s="296">
        <v>1872</v>
      </c>
      <c r="B904" s="343" t="s">
        <v>7445</v>
      </c>
      <c r="C904" s="296" t="s">
        <v>6533</v>
      </c>
      <c r="D904" s="296" t="s">
        <v>6534</v>
      </c>
      <c r="E904" s="344">
        <v>1.9</v>
      </c>
      <c r="F904" s="344">
        <v>1.82</v>
      </c>
      <c r="G904" s="344">
        <v>2.69</v>
      </c>
      <c r="H904" s="344">
        <v>2.93</v>
      </c>
      <c r="I904" s="344">
        <v>2.11</v>
      </c>
      <c r="J904" s="344">
        <v>1.92</v>
      </c>
      <c r="K904" s="344">
        <v>2.81</v>
      </c>
      <c r="L904" s="344">
        <v>2.4300000000000002</v>
      </c>
    </row>
    <row r="905" spans="1:12">
      <c r="A905" s="296">
        <v>1873</v>
      </c>
      <c r="B905" s="343" t="s">
        <v>7446</v>
      </c>
      <c r="C905" s="296" t="s">
        <v>6533</v>
      </c>
      <c r="D905" s="296" t="s">
        <v>6534</v>
      </c>
      <c r="E905" s="344">
        <v>3.79</v>
      </c>
      <c r="F905" s="344">
        <v>3.63</v>
      </c>
      <c r="G905" s="344">
        <v>5.35</v>
      </c>
      <c r="H905" s="344">
        <v>5.82</v>
      </c>
      <c r="I905" s="344">
        <v>4.2</v>
      </c>
      <c r="J905" s="344">
        <v>3.82</v>
      </c>
      <c r="K905" s="344">
        <v>5.59</v>
      </c>
      <c r="L905" s="344">
        <v>4.83</v>
      </c>
    </row>
    <row r="906" spans="1:12">
      <c r="A906" s="296">
        <v>14055</v>
      </c>
      <c r="B906" s="343" t="s">
        <v>7447</v>
      </c>
      <c r="C906" s="296" t="s">
        <v>6533</v>
      </c>
      <c r="D906" s="296" t="s">
        <v>6534</v>
      </c>
      <c r="E906" s="344"/>
      <c r="F906" s="344">
        <v>856.83</v>
      </c>
      <c r="G906" s="344"/>
      <c r="H906" s="344">
        <v>738.42</v>
      </c>
      <c r="I906" s="344">
        <v>628.23</v>
      </c>
      <c r="J906" s="344">
        <v>658.93</v>
      </c>
      <c r="K906" s="344">
        <v>572.32000000000005</v>
      </c>
      <c r="L906" s="344">
        <v>624.94000000000005</v>
      </c>
    </row>
    <row r="907" spans="1:12">
      <c r="A907" s="296">
        <v>11247</v>
      </c>
      <c r="B907" s="343" t="s">
        <v>7448</v>
      </c>
      <c r="C907" s="296" t="s">
        <v>6533</v>
      </c>
      <c r="D907" s="296" t="s">
        <v>6534</v>
      </c>
      <c r="E907" s="344"/>
      <c r="F907" s="344">
        <v>1802.96</v>
      </c>
      <c r="G907" s="344"/>
      <c r="H907" s="344">
        <v>1553.8</v>
      </c>
      <c r="I907" s="344">
        <v>1321.94</v>
      </c>
      <c r="J907" s="344">
        <v>1386.54</v>
      </c>
      <c r="K907" s="344">
        <v>1204.28</v>
      </c>
      <c r="L907" s="344">
        <v>1315.02</v>
      </c>
    </row>
    <row r="908" spans="1:12">
      <c r="A908" s="296">
        <v>11250</v>
      </c>
      <c r="B908" s="343" t="s">
        <v>7449</v>
      </c>
      <c r="C908" s="296" t="s">
        <v>6533</v>
      </c>
      <c r="D908" s="296" t="s">
        <v>6534</v>
      </c>
      <c r="E908" s="344"/>
      <c r="F908" s="344">
        <v>77.62</v>
      </c>
      <c r="G908" s="344"/>
      <c r="H908" s="344">
        <v>66.89</v>
      </c>
      <c r="I908" s="344">
        <v>56.91</v>
      </c>
      <c r="J908" s="344">
        <v>59.69</v>
      </c>
      <c r="K908" s="344">
        <v>51.84</v>
      </c>
      <c r="L908" s="344">
        <v>56.61</v>
      </c>
    </row>
    <row r="909" spans="1:12">
      <c r="A909" s="296">
        <v>11249</v>
      </c>
      <c r="B909" s="343" t="s">
        <v>7450</v>
      </c>
      <c r="C909" s="296" t="s">
        <v>6533</v>
      </c>
      <c r="D909" s="296" t="s">
        <v>6534</v>
      </c>
      <c r="E909" s="344"/>
      <c r="F909" s="344">
        <v>3521.81</v>
      </c>
      <c r="G909" s="344"/>
      <c r="H909" s="344">
        <v>3035.11</v>
      </c>
      <c r="I909" s="344">
        <v>2582.21</v>
      </c>
      <c r="J909" s="344">
        <v>2708.39</v>
      </c>
      <c r="K909" s="344">
        <v>2352.38</v>
      </c>
      <c r="L909" s="344">
        <v>2568.69</v>
      </c>
    </row>
    <row r="910" spans="1:12">
      <c r="A910" s="296">
        <v>11251</v>
      </c>
      <c r="B910" s="343" t="s">
        <v>7451</v>
      </c>
      <c r="C910" s="296" t="s">
        <v>6533</v>
      </c>
      <c r="D910" s="296" t="s">
        <v>6534</v>
      </c>
      <c r="E910" s="344"/>
      <c r="F910" s="344">
        <v>171.93</v>
      </c>
      <c r="G910" s="344"/>
      <c r="H910" s="344">
        <v>148.16999999999999</v>
      </c>
      <c r="I910" s="344">
        <v>126.06</v>
      </c>
      <c r="J910" s="344">
        <v>132.22</v>
      </c>
      <c r="K910" s="344">
        <v>114.84</v>
      </c>
      <c r="L910" s="344">
        <v>125.4</v>
      </c>
    </row>
    <row r="911" spans="1:12">
      <c r="A911" s="296">
        <v>11253</v>
      </c>
      <c r="B911" s="343" t="s">
        <v>7452</v>
      </c>
      <c r="C911" s="296" t="s">
        <v>6533</v>
      </c>
      <c r="D911" s="296" t="s">
        <v>6534</v>
      </c>
      <c r="E911" s="344"/>
      <c r="F911" s="344">
        <v>284.91000000000003</v>
      </c>
      <c r="G911" s="344"/>
      <c r="H911" s="344">
        <v>245.53</v>
      </c>
      <c r="I911" s="344">
        <v>208.89</v>
      </c>
      <c r="J911" s="344">
        <v>219.1</v>
      </c>
      <c r="K911" s="344">
        <v>190.3</v>
      </c>
      <c r="L911" s="344">
        <v>207.8</v>
      </c>
    </row>
    <row r="912" spans="1:12">
      <c r="A912" s="296">
        <v>11255</v>
      </c>
      <c r="B912" s="343" t="s">
        <v>7453</v>
      </c>
      <c r="C912" s="296" t="s">
        <v>6533</v>
      </c>
      <c r="D912" s="296" t="s">
        <v>6534</v>
      </c>
      <c r="E912" s="344"/>
      <c r="F912" s="344">
        <v>425.93</v>
      </c>
      <c r="G912" s="344"/>
      <c r="H912" s="344">
        <v>367.07</v>
      </c>
      <c r="I912" s="344">
        <v>312.3</v>
      </c>
      <c r="J912" s="344">
        <v>327.56</v>
      </c>
      <c r="K912" s="344">
        <v>284.5</v>
      </c>
      <c r="L912" s="344">
        <v>310.66000000000003</v>
      </c>
    </row>
    <row r="913" spans="1:12">
      <c r="A913" s="296">
        <v>11256</v>
      </c>
      <c r="B913" s="343" t="s">
        <v>7454</v>
      </c>
      <c r="C913" s="296" t="s">
        <v>6533</v>
      </c>
      <c r="D913" s="296" t="s">
        <v>6534</v>
      </c>
      <c r="E913" s="344"/>
      <c r="F913" s="344">
        <v>533.53</v>
      </c>
      <c r="G913" s="344"/>
      <c r="H913" s="344">
        <v>459.79</v>
      </c>
      <c r="I913" s="344">
        <v>391.18</v>
      </c>
      <c r="J913" s="344">
        <v>410.3</v>
      </c>
      <c r="K913" s="344">
        <v>356.36</v>
      </c>
      <c r="L913" s="344">
        <v>389.13</v>
      </c>
    </row>
    <row r="914" spans="1:12">
      <c r="A914" s="296">
        <v>39693</v>
      </c>
      <c r="B914" s="343" t="s">
        <v>7455</v>
      </c>
      <c r="C914" s="296" t="s">
        <v>6533</v>
      </c>
      <c r="D914" s="296" t="s">
        <v>6534</v>
      </c>
      <c r="E914" s="344"/>
      <c r="F914" s="344">
        <v>3350.8</v>
      </c>
      <c r="G914" s="344"/>
      <c r="H914" s="344">
        <v>2887.73</v>
      </c>
      <c r="I914" s="344">
        <v>2456.8200000000002</v>
      </c>
      <c r="J914" s="344">
        <v>2576.88</v>
      </c>
      <c r="K914" s="344">
        <v>2238.15</v>
      </c>
      <c r="L914" s="344">
        <v>2443.96</v>
      </c>
    </row>
    <row r="915" spans="1:12">
      <c r="A915" s="296">
        <v>39692</v>
      </c>
      <c r="B915" s="343" t="s">
        <v>7456</v>
      </c>
      <c r="C915" s="296" t="s">
        <v>6533</v>
      </c>
      <c r="D915" s="296" t="s">
        <v>6534</v>
      </c>
      <c r="E915" s="344"/>
      <c r="F915" s="344">
        <v>1072.18</v>
      </c>
      <c r="G915" s="344"/>
      <c r="H915" s="344">
        <v>924.01</v>
      </c>
      <c r="I915" s="344">
        <v>786.13</v>
      </c>
      <c r="J915" s="344">
        <v>824.54</v>
      </c>
      <c r="K915" s="344">
        <v>716.16</v>
      </c>
      <c r="L915" s="344">
        <v>782.01</v>
      </c>
    </row>
    <row r="916" spans="1:12">
      <c r="A916" s="296">
        <v>1062</v>
      </c>
      <c r="B916" s="343" t="s">
        <v>7457</v>
      </c>
      <c r="C916" s="296" t="s">
        <v>6533</v>
      </c>
      <c r="D916" s="296" t="s">
        <v>6534</v>
      </c>
      <c r="E916" s="344"/>
      <c r="F916" s="344">
        <v>339.79</v>
      </c>
      <c r="G916" s="344"/>
      <c r="H916" s="344">
        <v>292.83</v>
      </c>
      <c r="I916" s="344">
        <v>249.14</v>
      </c>
      <c r="J916" s="344">
        <v>261.31</v>
      </c>
      <c r="K916" s="344">
        <v>226.96</v>
      </c>
      <c r="L916" s="344">
        <v>247.83</v>
      </c>
    </row>
    <row r="917" spans="1:12">
      <c r="A917" s="296">
        <v>39686</v>
      </c>
      <c r="B917" s="343" t="s">
        <v>7458</v>
      </c>
      <c r="C917" s="296" t="s">
        <v>6533</v>
      </c>
      <c r="D917" s="296" t="s">
        <v>6534</v>
      </c>
      <c r="E917" s="344"/>
      <c r="F917" s="344">
        <v>550.19000000000005</v>
      </c>
      <c r="G917" s="344"/>
      <c r="H917" s="344">
        <v>474.16</v>
      </c>
      <c r="I917" s="344">
        <v>403.4</v>
      </c>
      <c r="J917" s="344">
        <v>423.12</v>
      </c>
      <c r="K917" s="344">
        <v>367.5</v>
      </c>
      <c r="L917" s="344">
        <v>401.29</v>
      </c>
    </row>
    <row r="918" spans="1:12">
      <c r="A918" s="296">
        <v>43095</v>
      </c>
      <c r="B918" s="343" t="s">
        <v>7459</v>
      </c>
      <c r="C918" s="296" t="s">
        <v>6533</v>
      </c>
      <c r="D918" s="296" t="s">
        <v>6534</v>
      </c>
      <c r="E918" s="344">
        <v>221.84</v>
      </c>
      <c r="F918" s="344">
        <v>177.39</v>
      </c>
      <c r="G918" s="344">
        <v>209.33</v>
      </c>
      <c r="H918" s="344">
        <v>161.41999999999999</v>
      </c>
      <c r="I918" s="344">
        <v>155.28</v>
      </c>
      <c r="J918" s="344">
        <v>136.71</v>
      </c>
      <c r="K918" s="344">
        <v>294.83999999999997</v>
      </c>
      <c r="L918" s="344">
        <v>163.91</v>
      </c>
    </row>
    <row r="919" spans="1:12">
      <c r="A919" s="296">
        <v>1871</v>
      </c>
      <c r="B919" s="343" t="s">
        <v>7460</v>
      </c>
      <c r="C919" s="296" t="s">
        <v>6533</v>
      </c>
      <c r="D919" s="296" t="s">
        <v>6534</v>
      </c>
      <c r="E919" s="344">
        <v>3.41</v>
      </c>
      <c r="F919" s="344">
        <v>3.27</v>
      </c>
      <c r="G919" s="344">
        <v>4.82</v>
      </c>
      <c r="H919" s="344">
        <v>5.24</v>
      </c>
      <c r="I919" s="344">
        <v>3.78</v>
      </c>
      <c r="J919" s="344">
        <v>3.44</v>
      </c>
      <c r="K919" s="344">
        <v>5.04</v>
      </c>
      <c r="L919" s="344">
        <v>4.3499999999999996</v>
      </c>
    </row>
    <row r="920" spans="1:12">
      <c r="A920" s="296">
        <v>12001</v>
      </c>
      <c r="B920" s="343" t="s">
        <v>7461</v>
      </c>
      <c r="C920" s="296" t="s">
        <v>6533</v>
      </c>
      <c r="D920" s="296" t="s">
        <v>6534</v>
      </c>
      <c r="E920" s="344">
        <v>4.92</v>
      </c>
      <c r="F920" s="344">
        <v>4.72</v>
      </c>
      <c r="G920" s="344">
        <v>6.96</v>
      </c>
      <c r="H920" s="344">
        <v>7.57</v>
      </c>
      <c r="I920" s="344">
        <v>5.47</v>
      </c>
      <c r="J920" s="344">
        <v>4.97</v>
      </c>
      <c r="K920" s="344">
        <v>7.28</v>
      </c>
      <c r="L920" s="344">
        <v>6.28</v>
      </c>
    </row>
    <row r="921" spans="1:12">
      <c r="A921" s="296">
        <v>11882</v>
      </c>
      <c r="B921" s="343" t="s">
        <v>7462</v>
      </c>
      <c r="C921" s="296" t="s">
        <v>6533</v>
      </c>
      <c r="D921" s="296" t="s">
        <v>6534</v>
      </c>
      <c r="E921" s="344"/>
      <c r="F921" s="344">
        <v>86.14</v>
      </c>
      <c r="G921" s="344"/>
      <c r="H921" s="344"/>
      <c r="I921" s="344">
        <v>128.4</v>
      </c>
      <c r="J921" s="344"/>
      <c r="K921" s="344">
        <v>123.7</v>
      </c>
      <c r="L921" s="344">
        <v>115.54</v>
      </c>
    </row>
    <row r="922" spans="1:12">
      <c r="A922" s="296">
        <v>1068</v>
      </c>
      <c r="B922" s="343" t="s">
        <v>7463</v>
      </c>
      <c r="C922" s="296" t="s">
        <v>6533</v>
      </c>
      <c r="D922" s="296" t="s">
        <v>6534</v>
      </c>
      <c r="E922" s="344"/>
      <c r="F922" s="344">
        <v>2241.2800000000002</v>
      </c>
      <c r="G922" s="344"/>
      <c r="H922" s="344">
        <v>1931.54</v>
      </c>
      <c r="I922" s="344">
        <v>1643.32</v>
      </c>
      <c r="J922" s="344">
        <v>1723.62</v>
      </c>
      <c r="K922" s="344">
        <v>1497.05</v>
      </c>
      <c r="L922" s="344">
        <v>1634.71</v>
      </c>
    </row>
    <row r="923" spans="1:12">
      <c r="A923" s="296">
        <v>39690</v>
      </c>
      <c r="B923" s="343" t="s">
        <v>7464</v>
      </c>
      <c r="C923" s="296" t="s">
        <v>6533</v>
      </c>
      <c r="D923" s="296" t="s">
        <v>6534</v>
      </c>
      <c r="E923" s="344"/>
      <c r="F923" s="344">
        <v>3760.13</v>
      </c>
      <c r="G923" s="344"/>
      <c r="H923" s="344">
        <v>3240.49</v>
      </c>
      <c r="I923" s="344">
        <v>2756.94</v>
      </c>
      <c r="J923" s="344">
        <v>2891.66</v>
      </c>
      <c r="K923" s="344">
        <v>2511.56</v>
      </c>
      <c r="L923" s="344">
        <v>2742.51</v>
      </c>
    </row>
    <row r="924" spans="1:12">
      <c r="A924" s="296">
        <v>39691</v>
      </c>
      <c r="B924" s="343" t="s">
        <v>7465</v>
      </c>
      <c r="C924" s="296" t="s">
        <v>6533</v>
      </c>
      <c r="D924" s="296" t="s">
        <v>6534</v>
      </c>
      <c r="E924" s="344"/>
      <c r="F924" s="344">
        <v>4729.1899999999996</v>
      </c>
      <c r="G924" s="344"/>
      <c r="H924" s="344">
        <v>4075.63</v>
      </c>
      <c r="I924" s="344">
        <v>3467.46</v>
      </c>
      <c r="J924" s="344">
        <v>3636.9</v>
      </c>
      <c r="K924" s="344">
        <v>3158.84</v>
      </c>
      <c r="L924" s="344">
        <v>3449.31</v>
      </c>
    </row>
    <row r="925" spans="1:12">
      <c r="A925" s="296">
        <v>39808</v>
      </c>
      <c r="B925" s="343" t="s">
        <v>7466</v>
      </c>
      <c r="C925" s="296" t="s">
        <v>6533</v>
      </c>
      <c r="D925" s="296" t="s">
        <v>6534</v>
      </c>
      <c r="E925" s="344">
        <v>115.82</v>
      </c>
      <c r="F925" s="344">
        <v>92.61</v>
      </c>
      <c r="G925" s="344">
        <v>109.29</v>
      </c>
      <c r="H925" s="344">
        <v>84.27</v>
      </c>
      <c r="I925" s="344">
        <v>81.069999999999993</v>
      </c>
      <c r="J925" s="344">
        <v>71.37</v>
      </c>
      <c r="K925" s="344">
        <v>153.93</v>
      </c>
      <c r="L925" s="344">
        <v>85.57</v>
      </c>
    </row>
    <row r="926" spans="1:12">
      <c r="A926" s="296">
        <v>39809</v>
      </c>
      <c r="B926" s="343" t="s">
        <v>7467</v>
      </c>
      <c r="C926" s="296" t="s">
        <v>6533</v>
      </c>
      <c r="D926" s="296" t="s">
        <v>6534</v>
      </c>
      <c r="E926" s="344">
        <v>274.7</v>
      </c>
      <c r="F926" s="344">
        <v>219.67</v>
      </c>
      <c r="G926" s="344">
        <v>259.20999999999998</v>
      </c>
      <c r="H926" s="344">
        <v>199.89</v>
      </c>
      <c r="I926" s="344">
        <v>192.28</v>
      </c>
      <c r="J926" s="344">
        <v>169.28</v>
      </c>
      <c r="K926" s="344">
        <v>365.09</v>
      </c>
      <c r="L926" s="344">
        <v>202.97</v>
      </c>
    </row>
    <row r="927" spans="1:12">
      <c r="A927" s="296">
        <v>43439</v>
      </c>
      <c r="B927" s="343" t="s">
        <v>7468</v>
      </c>
      <c r="C927" s="296" t="s">
        <v>6533</v>
      </c>
      <c r="D927" s="296" t="s">
        <v>6534</v>
      </c>
      <c r="E927" s="344"/>
      <c r="F927" s="344">
        <v>395.41</v>
      </c>
      <c r="G927" s="344"/>
      <c r="H927" s="344"/>
      <c r="I927" s="344">
        <v>589.41</v>
      </c>
      <c r="J927" s="344"/>
      <c r="K927" s="344">
        <v>567.83000000000004</v>
      </c>
      <c r="L927" s="344">
        <v>530.37</v>
      </c>
    </row>
    <row r="928" spans="1:12">
      <c r="A928" s="296">
        <v>5103</v>
      </c>
      <c r="B928" s="343" t="s">
        <v>7469</v>
      </c>
      <c r="C928" s="296" t="s">
        <v>6533</v>
      </c>
      <c r="D928" s="296" t="s">
        <v>6534</v>
      </c>
      <c r="E928" s="344">
        <v>22.89</v>
      </c>
      <c r="F928" s="344">
        <v>19.18</v>
      </c>
      <c r="G928" s="344">
        <v>24.28</v>
      </c>
      <c r="H928" s="344">
        <v>24.63</v>
      </c>
      <c r="I928" s="344">
        <v>19.34</v>
      </c>
      <c r="J928" s="344">
        <v>24.9</v>
      </c>
      <c r="K928" s="344">
        <v>30.46</v>
      </c>
      <c r="L928" s="344">
        <v>25.65</v>
      </c>
    </row>
    <row r="929" spans="1:12">
      <c r="A929" s="296">
        <v>11880</v>
      </c>
      <c r="B929" s="343" t="s">
        <v>7470</v>
      </c>
      <c r="C929" s="296" t="s">
        <v>6533</v>
      </c>
      <c r="D929" s="296" t="s">
        <v>6534</v>
      </c>
      <c r="E929" s="344">
        <v>96.3</v>
      </c>
      <c r="F929" s="344">
        <v>80.7</v>
      </c>
      <c r="G929" s="344">
        <v>102.12</v>
      </c>
      <c r="H929" s="344">
        <v>103.61</v>
      </c>
      <c r="I929" s="344">
        <v>81.37</v>
      </c>
      <c r="J929" s="344">
        <v>104.75</v>
      </c>
      <c r="K929" s="344">
        <v>128.13</v>
      </c>
      <c r="L929" s="344">
        <v>107.9</v>
      </c>
    </row>
    <row r="930" spans="1:12">
      <c r="A930" s="296">
        <v>11714</v>
      </c>
      <c r="B930" s="343" t="s">
        <v>7471</v>
      </c>
      <c r="C930" s="296" t="s">
        <v>6533</v>
      </c>
      <c r="D930" s="296" t="s">
        <v>6534</v>
      </c>
      <c r="E930" s="344">
        <v>65.599999999999994</v>
      </c>
      <c r="F930" s="344">
        <v>54.98</v>
      </c>
      <c r="G930" s="344">
        <v>69.569999999999993</v>
      </c>
      <c r="H930" s="344">
        <v>70.58</v>
      </c>
      <c r="I930" s="344">
        <v>55.44</v>
      </c>
      <c r="J930" s="344">
        <v>71.36</v>
      </c>
      <c r="K930" s="344">
        <v>87.29</v>
      </c>
      <c r="L930" s="344">
        <v>73.510000000000005</v>
      </c>
    </row>
    <row r="931" spans="1:12">
      <c r="A931" s="296">
        <v>11712</v>
      </c>
      <c r="B931" s="343" t="s">
        <v>7472</v>
      </c>
      <c r="C931" s="296" t="s">
        <v>6533</v>
      </c>
      <c r="D931" s="296" t="s">
        <v>6539</v>
      </c>
      <c r="E931" s="344">
        <v>42.84</v>
      </c>
      <c r="F931" s="344">
        <v>35.9</v>
      </c>
      <c r="G931" s="344">
        <v>45.43</v>
      </c>
      <c r="H931" s="344">
        <v>46.09</v>
      </c>
      <c r="I931" s="344">
        <v>36.200000000000003</v>
      </c>
      <c r="J931" s="344">
        <v>46.6</v>
      </c>
      <c r="K931" s="344">
        <v>57</v>
      </c>
      <c r="L931" s="344">
        <v>48</v>
      </c>
    </row>
    <row r="932" spans="1:12">
      <c r="A932" s="296">
        <v>11717</v>
      </c>
      <c r="B932" s="343" t="s">
        <v>7473</v>
      </c>
      <c r="C932" s="296" t="s">
        <v>6533</v>
      </c>
      <c r="D932" s="296" t="s">
        <v>6534</v>
      </c>
      <c r="E932" s="344">
        <v>51.64</v>
      </c>
      <c r="F932" s="344">
        <v>43.27</v>
      </c>
      <c r="G932" s="344">
        <v>54.76</v>
      </c>
      <c r="H932" s="344">
        <v>55.56</v>
      </c>
      <c r="I932" s="344">
        <v>43.64</v>
      </c>
      <c r="J932" s="344">
        <v>56.17</v>
      </c>
      <c r="K932" s="344">
        <v>68.709999999999994</v>
      </c>
      <c r="L932" s="344">
        <v>57.86</v>
      </c>
    </row>
    <row r="933" spans="1:12">
      <c r="A933" s="296">
        <v>1106</v>
      </c>
      <c r="B933" s="343" t="s">
        <v>7474</v>
      </c>
      <c r="C933" s="296" t="s">
        <v>6582</v>
      </c>
      <c r="D933" s="296" t="s">
        <v>6539</v>
      </c>
      <c r="E933" s="344">
        <v>2.27</v>
      </c>
      <c r="F933" s="344">
        <v>1.1000000000000001</v>
      </c>
      <c r="G933" s="344">
        <v>1.68</v>
      </c>
      <c r="H933" s="344">
        <v>1.19</v>
      </c>
      <c r="I933" s="344">
        <v>1.66</v>
      </c>
      <c r="J933" s="344">
        <v>1.19</v>
      </c>
      <c r="K933" s="344">
        <v>1.5</v>
      </c>
      <c r="L933" s="344">
        <v>1.1399999999999999</v>
      </c>
    </row>
    <row r="934" spans="1:12">
      <c r="A934" s="296">
        <v>11161</v>
      </c>
      <c r="B934" s="343" t="s">
        <v>7475</v>
      </c>
      <c r="C934" s="296" t="s">
        <v>6582</v>
      </c>
      <c r="D934" s="296" t="s">
        <v>6534</v>
      </c>
      <c r="E934" s="344">
        <v>3.79</v>
      </c>
      <c r="F934" s="344">
        <v>1.84</v>
      </c>
      <c r="G934" s="344">
        <v>2.81</v>
      </c>
      <c r="H934" s="344">
        <v>1.99</v>
      </c>
      <c r="I934" s="344">
        <v>2.77</v>
      </c>
      <c r="J934" s="344">
        <v>1.99</v>
      </c>
      <c r="K934" s="344">
        <v>2.5</v>
      </c>
      <c r="L934" s="344">
        <v>1.9</v>
      </c>
    </row>
    <row r="935" spans="1:12">
      <c r="A935" s="296">
        <v>1107</v>
      </c>
      <c r="B935" s="343" t="s">
        <v>7476</v>
      </c>
      <c r="C935" s="296" t="s">
        <v>6582</v>
      </c>
      <c r="D935" s="296" t="s">
        <v>6534</v>
      </c>
      <c r="E935" s="344">
        <v>1.93</v>
      </c>
      <c r="F935" s="344">
        <v>0.93</v>
      </c>
      <c r="G935" s="344">
        <v>1.43</v>
      </c>
      <c r="H935" s="344">
        <v>1.01</v>
      </c>
      <c r="I935" s="344">
        <v>1.41</v>
      </c>
      <c r="J935" s="344">
        <v>1.01</v>
      </c>
      <c r="K935" s="344">
        <v>1.27</v>
      </c>
      <c r="L935" s="344">
        <v>0.97</v>
      </c>
    </row>
    <row r="936" spans="1:12">
      <c r="A936" s="296">
        <v>44479</v>
      </c>
      <c r="B936" s="343" t="s">
        <v>7477</v>
      </c>
      <c r="C936" s="296" t="s">
        <v>6582</v>
      </c>
      <c r="D936" s="296" t="s">
        <v>6534</v>
      </c>
      <c r="E936" s="344">
        <v>0.57999999999999996</v>
      </c>
      <c r="F936" s="344">
        <v>0.13</v>
      </c>
      <c r="G936" s="344">
        <v>0.39</v>
      </c>
      <c r="H936" s="344">
        <v>0.46</v>
      </c>
      <c r="I936" s="344">
        <v>0.17</v>
      </c>
      <c r="J936" s="344">
        <v>0.17</v>
      </c>
      <c r="K936" s="344">
        <v>0.3</v>
      </c>
      <c r="L936" s="344">
        <v>0.21</v>
      </c>
    </row>
    <row r="937" spans="1:12">
      <c r="A937" s="296">
        <v>4759</v>
      </c>
      <c r="B937" s="343" t="s">
        <v>7478</v>
      </c>
      <c r="C937" s="296" t="s">
        <v>6682</v>
      </c>
      <c r="D937" s="296" t="s">
        <v>6534</v>
      </c>
      <c r="E937" s="344">
        <v>19.04</v>
      </c>
      <c r="F937" s="344">
        <v>18.07</v>
      </c>
      <c r="G937" s="344">
        <v>17.78</v>
      </c>
      <c r="H937" s="344">
        <v>19.2</v>
      </c>
      <c r="I937" s="344">
        <v>22.85</v>
      </c>
      <c r="J937" s="344">
        <v>20.47</v>
      </c>
      <c r="K937" s="344">
        <v>19.77</v>
      </c>
      <c r="L937" s="344">
        <v>18.8</v>
      </c>
    </row>
    <row r="938" spans="1:12">
      <c r="A938" s="296">
        <v>41068</v>
      </c>
      <c r="B938" s="343" t="s">
        <v>7479</v>
      </c>
      <c r="C938" s="296" t="s">
        <v>6684</v>
      </c>
      <c r="D938" s="296" t="s">
        <v>6534</v>
      </c>
      <c r="E938" s="344">
        <v>3328.64</v>
      </c>
      <c r="F938" s="344">
        <v>3155.04</v>
      </c>
      <c r="G938" s="344">
        <v>3121.22</v>
      </c>
      <c r="H938" s="344">
        <v>3337.22</v>
      </c>
      <c r="I938" s="344">
        <v>3995.64</v>
      </c>
      <c r="J938" s="344">
        <v>3599.01</v>
      </c>
      <c r="K938" s="344">
        <v>3523.51</v>
      </c>
      <c r="L938" s="344">
        <v>3302.65</v>
      </c>
    </row>
    <row r="939" spans="1:12">
      <c r="A939" s="296">
        <v>12618</v>
      </c>
      <c r="B939" s="343" t="s">
        <v>7480</v>
      </c>
      <c r="C939" s="296" t="s">
        <v>6533</v>
      </c>
      <c r="D939" s="296" t="s">
        <v>6534</v>
      </c>
      <c r="E939" s="344">
        <v>180.27</v>
      </c>
      <c r="F939" s="344">
        <v>168.05</v>
      </c>
      <c r="G939" s="344">
        <v>161.88999999999999</v>
      </c>
      <c r="H939" s="344">
        <v>121.22</v>
      </c>
      <c r="I939" s="344">
        <v>134.44</v>
      </c>
      <c r="J939" s="344">
        <v>151.81</v>
      </c>
      <c r="K939" s="344">
        <v>177.46</v>
      </c>
      <c r="L939" s="344">
        <v>214.77</v>
      </c>
    </row>
    <row r="940" spans="1:12">
      <c r="A940" s="296">
        <v>1108</v>
      </c>
      <c r="B940" s="343" t="s">
        <v>7481</v>
      </c>
      <c r="C940" s="296" t="s">
        <v>6578</v>
      </c>
      <c r="D940" s="296" t="s">
        <v>6534</v>
      </c>
      <c r="E940" s="344"/>
      <c r="F940" s="344">
        <v>36.549999999999997</v>
      </c>
      <c r="G940" s="344"/>
      <c r="H940" s="344">
        <v>31.5</v>
      </c>
      <c r="I940" s="344">
        <v>26.8</v>
      </c>
      <c r="J940" s="344">
        <v>28.11</v>
      </c>
      <c r="K940" s="344">
        <v>24.41</v>
      </c>
      <c r="L940" s="344">
        <v>26.66</v>
      </c>
    </row>
    <row r="941" spans="1:12">
      <c r="A941" s="296">
        <v>1117</v>
      </c>
      <c r="B941" s="343" t="s">
        <v>7482</v>
      </c>
      <c r="C941" s="296" t="s">
        <v>6578</v>
      </c>
      <c r="D941" s="296" t="s">
        <v>6534</v>
      </c>
      <c r="E941" s="344"/>
      <c r="F941" s="344">
        <v>36.840000000000003</v>
      </c>
      <c r="G941" s="344"/>
      <c r="H941" s="344">
        <v>31.75</v>
      </c>
      <c r="I941" s="344">
        <v>27.01</v>
      </c>
      <c r="J941" s="344">
        <v>28.33</v>
      </c>
      <c r="K941" s="344">
        <v>24.6</v>
      </c>
      <c r="L941" s="344">
        <v>26.87</v>
      </c>
    </row>
    <row r="942" spans="1:12">
      <c r="A942" s="296">
        <v>1118</v>
      </c>
      <c r="B942" s="343" t="s">
        <v>7483</v>
      </c>
      <c r="C942" s="296" t="s">
        <v>6578</v>
      </c>
      <c r="D942" s="296" t="s">
        <v>6534</v>
      </c>
      <c r="E942" s="344"/>
      <c r="F942" s="344">
        <v>43.54</v>
      </c>
      <c r="G942" s="344"/>
      <c r="H942" s="344">
        <v>37.520000000000003</v>
      </c>
      <c r="I942" s="344">
        <v>31.92</v>
      </c>
      <c r="J942" s="344">
        <v>33.479999999999997</v>
      </c>
      <c r="K942" s="344">
        <v>29.08</v>
      </c>
      <c r="L942" s="344">
        <v>31.75</v>
      </c>
    </row>
    <row r="943" spans="1:12">
      <c r="A943" s="296">
        <v>1110</v>
      </c>
      <c r="B943" s="343" t="s">
        <v>7484</v>
      </c>
      <c r="C943" s="296" t="s">
        <v>6578</v>
      </c>
      <c r="D943" s="296" t="s">
        <v>6534</v>
      </c>
      <c r="E943" s="344"/>
      <c r="F943" s="344">
        <v>43.54</v>
      </c>
      <c r="G943" s="344"/>
      <c r="H943" s="344">
        <v>37.520000000000003</v>
      </c>
      <c r="I943" s="344">
        <v>31.92</v>
      </c>
      <c r="J943" s="344">
        <v>33.479999999999997</v>
      </c>
      <c r="K943" s="344">
        <v>29.08</v>
      </c>
      <c r="L943" s="344">
        <v>31.75</v>
      </c>
    </row>
    <row r="944" spans="1:12">
      <c r="A944" s="296">
        <v>40784</v>
      </c>
      <c r="B944" s="343" t="s">
        <v>7485</v>
      </c>
      <c r="C944" s="296" t="s">
        <v>6578</v>
      </c>
      <c r="D944" s="296" t="s">
        <v>6534</v>
      </c>
      <c r="E944" s="344"/>
      <c r="F944" s="344">
        <v>120.09</v>
      </c>
      <c r="G944" s="344"/>
      <c r="H944" s="344">
        <v>103.49</v>
      </c>
      <c r="I944" s="344">
        <v>88.05</v>
      </c>
      <c r="J944" s="344">
        <v>92.35</v>
      </c>
      <c r="K944" s="344">
        <v>80.209999999999994</v>
      </c>
      <c r="L944" s="344">
        <v>87.59</v>
      </c>
    </row>
    <row r="945" spans="1:12">
      <c r="A945" s="296">
        <v>40782</v>
      </c>
      <c r="B945" s="343" t="s">
        <v>7486</v>
      </c>
      <c r="C945" s="296" t="s">
        <v>6578</v>
      </c>
      <c r="D945" s="296" t="s">
        <v>6534</v>
      </c>
      <c r="E945" s="344"/>
      <c r="F945" s="344">
        <v>47.12</v>
      </c>
      <c r="G945" s="344"/>
      <c r="H945" s="344">
        <v>40.61</v>
      </c>
      <c r="I945" s="344">
        <v>34.549999999999997</v>
      </c>
      <c r="J945" s="344">
        <v>36.24</v>
      </c>
      <c r="K945" s="344">
        <v>31.47</v>
      </c>
      <c r="L945" s="344">
        <v>34.369999999999997</v>
      </c>
    </row>
    <row r="946" spans="1:12">
      <c r="A946" s="296">
        <v>40783</v>
      </c>
      <c r="B946" s="343" t="s">
        <v>7487</v>
      </c>
      <c r="C946" s="296" t="s">
        <v>6578</v>
      </c>
      <c r="D946" s="296" t="s">
        <v>6534</v>
      </c>
      <c r="E946" s="344"/>
      <c r="F946" s="344">
        <v>61.39</v>
      </c>
      <c r="G946" s="344"/>
      <c r="H946" s="344">
        <v>52.9</v>
      </c>
      <c r="I946" s="344">
        <v>45.01</v>
      </c>
      <c r="J946" s="344">
        <v>47.21</v>
      </c>
      <c r="K946" s="344">
        <v>41</v>
      </c>
      <c r="L946" s="344">
        <v>44.77</v>
      </c>
    </row>
    <row r="947" spans="1:12">
      <c r="A947" s="296">
        <v>1109</v>
      </c>
      <c r="B947" s="343" t="s">
        <v>7488</v>
      </c>
      <c r="C947" s="296" t="s">
        <v>6578</v>
      </c>
      <c r="D947" s="296" t="s">
        <v>6534</v>
      </c>
      <c r="E947" s="344"/>
      <c r="F947" s="344">
        <v>36.549999999999997</v>
      </c>
      <c r="G947" s="344"/>
      <c r="H947" s="344">
        <v>31.5</v>
      </c>
      <c r="I947" s="344">
        <v>26.8</v>
      </c>
      <c r="J947" s="344">
        <v>28.11</v>
      </c>
      <c r="K947" s="344">
        <v>24.41</v>
      </c>
      <c r="L947" s="344">
        <v>26.66</v>
      </c>
    </row>
    <row r="948" spans="1:12">
      <c r="A948" s="296">
        <v>1119</v>
      </c>
      <c r="B948" s="343" t="s">
        <v>7489</v>
      </c>
      <c r="C948" s="296" t="s">
        <v>6578</v>
      </c>
      <c r="D948" s="296" t="s">
        <v>6534</v>
      </c>
      <c r="E948" s="344"/>
      <c r="F948" s="344">
        <v>23.56</v>
      </c>
      <c r="G948" s="344"/>
      <c r="H948" s="344">
        <v>20.3</v>
      </c>
      <c r="I948" s="344">
        <v>17.27</v>
      </c>
      <c r="J948" s="344">
        <v>18.12</v>
      </c>
      <c r="K948" s="344">
        <v>15.73</v>
      </c>
      <c r="L948" s="344">
        <v>17.18</v>
      </c>
    </row>
    <row r="949" spans="1:12">
      <c r="A949" s="296">
        <v>13115</v>
      </c>
      <c r="B949" s="343" t="s">
        <v>7490</v>
      </c>
      <c r="C949" s="296" t="s">
        <v>6578</v>
      </c>
      <c r="D949" s="296" t="s">
        <v>6534</v>
      </c>
      <c r="E949" s="344">
        <v>30.4</v>
      </c>
      <c r="F949" s="344">
        <v>18.41</v>
      </c>
      <c r="G949" s="344"/>
      <c r="H949" s="344"/>
      <c r="I949" s="344">
        <v>21.08</v>
      </c>
      <c r="J949" s="344"/>
      <c r="K949" s="344">
        <v>21.34</v>
      </c>
      <c r="L949" s="344">
        <v>32.43</v>
      </c>
    </row>
    <row r="950" spans="1:12">
      <c r="A950" s="296">
        <v>10541</v>
      </c>
      <c r="B950" s="343" t="s">
        <v>7491</v>
      </c>
      <c r="C950" s="296" t="s">
        <v>6578</v>
      </c>
      <c r="D950" s="296" t="s">
        <v>6534</v>
      </c>
      <c r="E950" s="344">
        <v>37.15</v>
      </c>
      <c r="F950" s="344">
        <v>22.5</v>
      </c>
      <c r="G950" s="344"/>
      <c r="H950" s="344"/>
      <c r="I950" s="344">
        <v>25.76</v>
      </c>
      <c r="J950" s="344"/>
      <c r="K950" s="344">
        <v>26.08</v>
      </c>
      <c r="L950" s="344">
        <v>39.630000000000003</v>
      </c>
    </row>
    <row r="951" spans="1:12">
      <c r="A951" s="296">
        <v>10542</v>
      </c>
      <c r="B951" s="343" t="s">
        <v>7492</v>
      </c>
      <c r="C951" s="296" t="s">
        <v>6578</v>
      </c>
      <c r="D951" s="296" t="s">
        <v>6534</v>
      </c>
      <c r="E951" s="344">
        <v>48.58</v>
      </c>
      <c r="F951" s="344">
        <v>29.43</v>
      </c>
      <c r="G951" s="344"/>
      <c r="H951" s="344"/>
      <c r="I951" s="344">
        <v>33.68</v>
      </c>
      <c r="J951" s="344"/>
      <c r="K951" s="344">
        <v>34.1</v>
      </c>
      <c r="L951" s="344">
        <v>51.82</v>
      </c>
    </row>
    <row r="952" spans="1:12">
      <c r="A952" s="296">
        <v>10543</v>
      </c>
      <c r="B952" s="343" t="s">
        <v>7493</v>
      </c>
      <c r="C952" s="296" t="s">
        <v>6578</v>
      </c>
      <c r="D952" s="296" t="s">
        <v>6534</v>
      </c>
      <c r="E952" s="344">
        <v>78.83</v>
      </c>
      <c r="F952" s="344">
        <v>47.75</v>
      </c>
      <c r="G952" s="344"/>
      <c r="H952" s="344"/>
      <c r="I952" s="344">
        <v>54.65</v>
      </c>
      <c r="J952" s="344"/>
      <c r="K952" s="344">
        <v>55.33</v>
      </c>
      <c r="L952" s="344">
        <v>84.08</v>
      </c>
    </row>
    <row r="953" spans="1:12">
      <c r="A953" s="296">
        <v>10544</v>
      </c>
      <c r="B953" s="343" t="s">
        <v>7494</v>
      </c>
      <c r="C953" s="296" t="s">
        <v>6578</v>
      </c>
      <c r="D953" s="296" t="s">
        <v>6534</v>
      </c>
      <c r="E953" s="344">
        <v>101.95</v>
      </c>
      <c r="F953" s="344">
        <v>61.76</v>
      </c>
      <c r="G953" s="344"/>
      <c r="H953" s="344"/>
      <c r="I953" s="344">
        <v>70.69</v>
      </c>
      <c r="J953" s="344"/>
      <c r="K953" s="344">
        <v>71.569999999999993</v>
      </c>
      <c r="L953" s="344">
        <v>108.75</v>
      </c>
    </row>
    <row r="954" spans="1:12">
      <c r="A954" s="296">
        <v>10545</v>
      </c>
      <c r="B954" s="343" t="s">
        <v>7495</v>
      </c>
      <c r="C954" s="296" t="s">
        <v>6578</v>
      </c>
      <c r="D954" s="296" t="s">
        <v>6534</v>
      </c>
      <c r="E954" s="344">
        <v>190.54</v>
      </c>
      <c r="F954" s="344">
        <v>115.41</v>
      </c>
      <c r="G954" s="344"/>
      <c r="H954" s="344"/>
      <c r="I954" s="344">
        <v>132.1</v>
      </c>
      <c r="J954" s="344"/>
      <c r="K954" s="344">
        <v>133.75</v>
      </c>
      <c r="L954" s="344">
        <v>203.24</v>
      </c>
    </row>
    <row r="955" spans="1:12">
      <c r="A955" s="296">
        <v>38365</v>
      </c>
      <c r="B955" s="343" t="s">
        <v>7496</v>
      </c>
      <c r="C955" s="296" t="s">
        <v>6937</v>
      </c>
      <c r="D955" s="296" t="s">
        <v>6534</v>
      </c>
      <c r="E955" s="344"/>
      <c r="F955" s="344">
        <v>2.4900000000000002</v>
      </c>
      <c r="G955" s="344"/>
      <c r="H955" s="344">
        <v>3.83</v>
      </c>
      <c r="I955" s="344">
        <v>2.5</v>
      </c>
      <c r="J955" s="344"/>
      <c r="K955" s="344">
        <v>2</v>
      </c>
      <c r="L955" s="344">
        <v>2.4700000000000002</v>
      </c>
    </row>
    <row r="956" spans="1:12">
      <c r="A956" s="296">
        <v>44056</v>
      </c>
      <c r="B956" s="343" t="s">
        <v>7497</v>
      </c>
      <c r="C956" s="296" t="s">
        <v>6533</v>
      </c>
      <c r="D956" s="296" t="s">
        <v>6534</v>
      </c>
      <c r="E956" s="344"/>
      <c r="F956" s="344"/>
      <c r="G956" s="344"/>
      <c r="H956" s="344"/>
      <c r="I956" s="344">
        <v>466126.1</v>
      </c>
      <c r="J956" s="344"/>
      <c r="K956" s="344"/>
      <c r="L956" s="344"/>
    </row>
    <row r="957" spans="1:12">
      <c r="A957" s="296">
        <v>44057</v>
      </c>
      <c r="B957" s="343" t="s">
        <v>7498</v>
      </c>
      <c r="C957" s="296" t="s">
        <v>6533</v>
      </c>
      <c r="D957" s="296" t="s">
        <v>6539</v>
      </c>
      <c r="E957" s="344"/>
      <c r="F957" s="344"/>
      <c r="G957" s="344"/>
      <c r="H957" s="344"/>
      <c r="I957" s="344">
        <v>497500</v>
      </c>
      <c r="J957" s="344"/>
      <c r="K957" s="344"/>
      <c r="L957" s="344"/>
    </row>
    <row r="958" spans="1:12">
      <c r="A958" s="296">
        <v>37754</v>
      </c>
      <c r="B958" s="343" t="s">
        <v>7499</v>
      </c>
      <c r="C958" s="296" t="s">
        <v>6533</v>
      </c>
      <c r="D958" s="296" t="s">
        <v>6534</v>
      </c>
      <c r="E958" s="344"/>
      <c r="F958" s="344"/>
      <c r="G958" s="344"/>
      <c r="H958" s="344"/>
      <c r="I958" s="344">
        <v>514352.26</v>
      </c>
      <c r="J958" s="344"/>
      <c r="K958" s="344"/>
      <c r="L958" s="344"/>
    </row>
    <row r="959" spans="1:12">
      <c r="A959" s="296">
        <v>37757</v>
      </c>
      <c r="B959" s="343" t="s">
        <v>7500</v>
      </c>
      <c r="C959" s="296" t="s">
        <v>6533</v>
      </c>
      <c r="D959" s="296" t="s">
        <v>6534</v>
      </c>
      <c r="E959" s="344"/>
      <c r="F959" s="344"/>
      <c r="G959" s="344"/>
      <c r="H959" s="344"/>
      <c r="I959" s="344">
        <v>573693.71</v>
      </c>
      <c r="J959" s="344"/>
      <c r="K959" s="344"/>
      <c r="L959" s="344"/>
    </row>
    <row r="960" spans="1:12">
      <c r="A960" s="296">
        <v>44058</v>
      </c>
      <c r="B960" s="343" t="s">
        <v>7501</v>
      </c>
      <c r="C960" s="296" t="s">
        <v>6533</v>
      </c>
      <c r="D960" s="296" t="s">
        <v>6534</v>
      </c>
      <c r="E960" s="344"/>
      <c r="F960" s="344"/>
      <c r="G960" s="344"/>
      <c r="H960" s="344"/>
      <c r="I960" s="344">
        <v>542319.81999999995</v>
      </c>
      <c r="J960" s="344"/>
      <c r="K960" s="344"/>
      <c r="L960" s="344"/>
    </row>
    <row r="961" spans="1:12">
      <c r="A961" s="296">
        <v>37752</v>
      </c>
      <c r="B961" s="343" t="s">
        <v>7502</v>
      </c>
      <c r="C961" s="296" t="s">
        <v>6533</v>
      </c>
      <c r="D961" s="296" t="s">
        <v>6534</v>
      </c>
      <c r="E961" s="344"/>
      <c r="F961" s="344"/>
      <c r="G961" s="344"/>
      <c r="H961" s="344"/>
      <c r="I961" s="344">
        <v>564729.71</v>
      </c>
      <c r="J961" s="344"/>
      <c r="K961" s="344"/>
      <c r="L961" s="344"/>
    </row>
    <row r="962" spans="1:12">
      <c r="A962" s="296">
        <v>44059</v>
      </c>
      <c r="B962" s="343" t="s">
        <v>7503</v>
      </c>
      <c r="C962" s="296" t="s">
        <v>6533</v>
      </c>
      <c r="D962" s="296" t="s">
        <v>6534</v>
      </c>
      <c r="E962" s="344"/>
      <c r="F962" s="344"/>
      <c r="G962" s="344"/>
      <c r="H962" s="344"/>
      <c r="I962" s="344">
        <v>446405.4</v>
      </c>
      <c r="J962" s="344"/>
      <c r="K962" s="344"/>
      <c r="L962" s="344"/>
    </row>
    <row r="963" spans="1:12">
      <c r="A963" s="296">
        <v>37750</v>
      </c>
      <c r="B963" s="343" t="s">
        <v>7504</v>
      </c>
      <c r="C963" s="296" t="s">
        <v>6533</v>
      </c>
      <c r="D963" s="296" t="s">
        <v>6534</v>
      </c>
      <c r="E963" s="344"/>
      <c r="F963" s="344"/>
      <c r="G963" s="344"/>
      <c r="H963" s="344"/>
      <c r="I963" s="344">
        <v>447301.8</v>
      </c>
      <c r="J963" s="344"/>
      <c r="K963" s="344"/>
      <c r="L963" s="344"/>
    </row>
    <row r="964" spans="1:12">
      <c r="A964" s="296">
        <v>37758</v>
      </c>
      <c r="B964" s="343" t="s">
        <v>7505</v>
      </c>
      <c r="C964" s="296" t="s">
        <v>6533</v>
      </c>
      <c r="D964" s="296" t="s">
        <v>6534</v>
      </c>
      <c r="E964" s="344"/>
      <c r="F964" s="344"/>
      <c r="G964" s="344"/>
      <c r="H964" s="344"/>
      <c r="I964" s="344">
        <v>711738.72</v>
      </c>
      <c r="J964" s="344"/>
      <c r="K964" s="344"/>
      <c r="L964" s="344"/>
    </row>
    <row r="965" spans="1:12">
      <c r="A965" s="296">
        <v>44060</v>
      </c>
      <c r="B965" s="343" t="s">
        <v>7506</v>
      </c>
      <c r="C965" s="296" t="s">
        <v>6533</v>
      </c>
      <c r="D965" s="296" t="s">
        <v>6534</v>
      </c>
      <c r="E965" s="344"/>
      <c r="F965" s="344"/>
      <c r="G965" s="344"/>
      <c r="H965" s="344"/>
      <c r="I965" s="344">
        <v>688432.44</v>
      </c>
      <c r="J965" s="344"/>
      <c r="K965" s="344"/>
      <c r="L965" s="344"/>
    </row>
    <row r="966" spans="1:12">
      <c r="A966" s="296">
        <v>37749</v>
      </c>
      <c r="B966" s="343" t="s">
        <v>7507</v>
      </c>
      <c r="C966" s="296" t="s">
        <v>6533</v>
      </c>
      <c r="D966" s="296" t="s">
        <v>6534</v>
      </c>
      <c r="E966" s="344"/>
      <c r="F966" s="344"/>
      <c r="G966" s="344"/>
      <c r="H966" s="344"/>
      <c r="I966" s="344">
        <v>735045.05</v>
      </c>
      <c r="J966" s="344"/>
      <c r="K966" s="344"/>
      <c r="L966" s="344"/>
    </row>
    <row r="967" spans="1:12">
      <c r="A967" s="296">
        <v>44061</v>
      </c>
      <c r="B967" s="343" t="s">
        <v>7508</v>
      </c>
      <c r="C967" s="296" t="s">
        <v>6533</v>
      </c>
      <c r="D967" s="296" t="s">
        <v>6534</v>
      </c>
      <c r="E967" s="344"/>
      <c r="F967" s="344"/>
      <c r="G967" s="344"/>
      <c r="H967" s="344"/>
      <c r="I967" s="344">
        <v>674986.5</v>
      </c>
      <c r="J967" s="344"/>
      <c r="K967" s="344"/>
      <c r="L967" s="344"/>
    </row>
    <row r="968" spans="1:12">
      <c r="A968" s="296">
        <v>1159</v>
      </c>
      <c r="B968" s="343" t="s">
        <v>7509</v>
      </c>
      <c r="C968" s="296" t="s">
        <v>6533</v>
      </c>
      <c r="D968" s="296" t="s">
        <v>6539</v>
      </c>
      <c r="E968" s="344">
        <v>260919.17</v>
      </c>
      <c r="F968" s="344">
        <v>260919.17</v>
      </c>
      <c r="G968" s="344">
        <v>260919.17</v>
      </c>
      <c r="H968" s="344">
        <v>260919.17</v>
      </c>
      <c r="I968" s="344">
        <v>260919.17</v>
      </c>
      <c r="J968" s="344">
        <v>260919.17</v>
      </c>
      <c r="K968" s="344">
        <v>260919.17</v>
      </c>
      <c r="L968" s="344">
        <v>260919.17</v>
      </c>
    </row>
    <row r="969" spans="1:12">
      <c r="A969" s="296">
        <v>12114</v>
      </c>
      <c r="B969" s="343" t="s">
        <v>7510</v>
      </c>
      <c r="C969" s="296" t="s">
        <v>6533</v>
      </c>
      <c r="D969" s="296" t="s">
        <v>6534</v>
      </c>
      <c r="E969" s="344">
        <v>176.96</v>
      </c>
      <c r="F969" s="344">
        <v>197.9</v>
      </c>
      <c r="G969" s="344">
        <v>165.45</v>
      </c>
      <c r="H969" s="344">
        <v>150.41</v>
      </c>
      <c r="I969" s="344">
        <v>92.16</v>
      </c>
      <c r="J969" s="344">
        <v>139.35</v>
      </c>
      <c r="K969" s="344">
        <v>182.26</v>
      </c>
      <c r="L969" s="344">
        <v>168.11</v>
      </c>
    </row>
    <row r="970" spans="1:12">
      <c r="A970" s="296">
        <v>38106</v>
      </c>
      <c r="B970" s="343" t="s">
        <v>7511</v>
      </c>
      <c r="C970" s="296" t="s">
        <v>6533</v>
      </c>
      <c r="D970" s="296" t="s">
        <v>6534</v>
      </c>
      <c r="E970" s="344">
        <v>24.05</v>
      </c>
      <c r="F970" s="344">
        <v>26.89</v>
      </c>
      <c r="G970" s="344">
        <v>22.48</v>
      </c>
      <c r="H970" s="344">
        <v>20.440000000000001</v>
      </c>
      <c r="I970" s="344">
        <v>12.52</v>
      </c>
      <c r="J970" s="344">
        <v>18.940000000000001</v>
      </c>
      <c r="K970" s="344">
        <v>24.77</v>
      </c>
      <c r="L970" s="344">
        <v>22.84</v>
      </c>
    </row>
    <row r="971" spans="1:12">
      <c r="A971" s="296">
        <v>38085</v>
      </c>
      <c r="B971" s="343" t="s">
        <v>7512</v>
      </c>
      <c r="C971" s="296" t="s">
        <v>6533</v>
      </c>
      <c r="D971" s="296" t="s">
        <v>6534</v>
      </c>
      <c r="E971" s="344">
        <v>28.4</v>
      </c>
      <c r="F971" s="344">
        <v>31.77</v>
      </c>
      <c r="G971" s="344">
        <v>26.56</v>
      </c>
      <c r="H971" s="344">
        <v>24.14</v>
      </c>
      <c r="I971" s="344">
        <v>14.79</v>
      </c>
      <c r="J971" s="344">
        <v>22.37</v>
      </c>
      <c r="K971" s="344">
        <v>29.26</v>
      </c>
      <c r="L971" s="344">
        <v>26.98</v>
      </c>
    </row>
    <row r="972" spans="1:12">
      <c r="A972" s="296">
        <v>659</v>
      </c>
      <c r="B972" s="343" t="s">
        <v>7513</v>
      </c>
      <c r="C972" s="296" t="s">
        <v>6533</v>
      </c>
      <c r="D972" s="296" t="s">
        <v>6534</v>
      </c>
      <c r="E972" s="344">
        <v>4.41</v>
      </c>
      <c r="F972" s="344">
        <v>2.52</v>
      </c>
      <c r="G972" s="344">
        <v>3.23</v>
      </c>
      <c r="H972" s="344">
        <v>2.96</v>
      </c>
      <c r="I972" s="344">
        <v>2.2200000000000002</v>
      </c>
      <c r="J972" s="344">
        <v>3.05</v>
      </c>
      <c r="K972" s="344">
        <v>3.32</v>
      </c>
      <c r="L972" s="344">
        <v>2.83</v>
      </c>
    </row>
    <row r="973" spans="1:12">
      <c r="A973" s="296">
        <v>660</v>
      </c>
      <c r="B973" s="343" t="s">
        <v>7514</v>
      </c>
      <c r="C973" s="296" t="s">
        <v>6533</v>
      </c>
      <c r="D973" s="296" t="s">
        <v>6534</v>
      </c>
      <c r="E973" s="344">
        <v>5.28</v>
      </c>
      <c r="F973" s="344">
        <v>3.02</v>
      </c>
      <c r="G973" s="344">
        <v>3.88</v>
      </c>
      <c r="H973" s="344">
        <v>3.54</v>
      </c>
      <c r="I973" s="344">
        <v>2.66</v>
      </c>
      <c r="J973" s="344">
        <v>3.65</v>
      </c>
      <c r="K973" s="344">
        <v>3.98</v>
      </c>
      <c r="L973" s="344">
        <v>3.39</v>
      </c>
    </row>
    <row r="974" spans="1:12">
      <c r="A974" s="296">
        <v>658</v>
      </c>
      <c r="B974" s="343" t="s">
        <v>7515</v>
      </c>
      <c r="C974" s="296" t="s">
        <v>6533</v>
      </c>
      <c r="D974" s="296" t="s">
        <v>6534</v>
      </c>
      <c r="E974" s="344">
        <v>2.98</v>
      </c>
      <c r="F974" s="344">
        <v>1.7</v>
      </c>
      <c r="G974" s="344">
        <v>2.19</v>
      </c>
      <c r="H974" s="344">
        <v>2</v>
      </c>
      <c r="I974" s="344">
        <v>1.5</v>
      </c>
      <c r="J974" s="344">
        <v>2.06</v>
      </c>
      <c r="K974" s="344">
        <v>2.2400000000000002</v>
      </c>
      <c r="L974" s="344">
        <v>1.91</v>
      </c>
    </row>
    <row r="975" spans="1:12">
      <c r="A975" s="296">
        <v>38599</v>
      </c>
      <c r="B975" s="343" t="s">
        <v>7516</v>
      </c>
      <c r="C975" s="296" t="s">
        <v>6533</v>
      </c>
      <c r="D975" s="296" t="s">
        <v>6534</v>
      </c>
      <c r="E975" s="344">
        <v>9.18</v>
      </c>
      <c r="F975" s="344">
        <v>5.25</v>
      </c>
      <c r="G975" s="344">
        <v>6.73</v>
      </c>
      <c r="H975" s="344">
        <v>6.16</v>
      </c>
      <c r="I975" s="344">
        <v>4.62</v>
      </c>
      <c r="J975" s="344">
        <v>6.35</v>
      </c>
      <c r="K975" s="344">
        <v>6.91</v>
      </c>
      <c r="L975" s="344">
        <v>5.89</v>
      </c>
    </row>
    <row r="976" spans="1:12">
      <c r="A976" s="296">
        <v>38596</v>
      </c>
      <c r="B976" s="343" t="s">
        <v>7517</v>
      </c>
      <c r="C976" s="296" t="s">
        <v>6533</v>
      </c>
      <c r="D976" s="296" t="s">
        <v>6534</v>
      </c>
      <c r="E976" s="344">
        <v>7.62</v>
      </c>
      <c r="F976" s="344">
        <v>4.3600000000000003</v>
      </c>
      <c r="G976" s="344">
        <v>5.59</v>
      </c>
      <c r="H976" s="344">
        <v>5.1100000000000003</v>
      </c>
      <c r="I976" s="344">
        <v>3.83</v>
      </c>
      <c r="J976" s="344">
        <v>5.27</v>
      </c>
      <c r="K976" s="344">
        <v>5.73</v>
      </c>
      <c r="L976" s="344">
        <v>4.8899999999999997</v>
      </c>
    </row>
    <row r="977" spans="1:12">
      <c r="A977" s="296">
        <v>38600</v>
      </c>
      <c r="B977" s="343" t="s">
        <v>7518</v>
      </c>
      <c r="C977" s="296" t="s">
        <v>6533</v>
      </c>
      <c r="D977" s="296" t="s">
        <v>6534</v>
      </c>
      <c r="E977" s="344">
        <v>9.73</v>
      </c>
      <c r="F977" s="344">
        <v>5.57</v>
      </c>
      <c r="G977" s="344">
        <v>7.14</v>
      </c>
      <c r="H977" s="344">
        <v>6.53</v>
      </c>
      <c r="I977" s="344">
        <v>4.8899999999999997</v>
      </c>
      <c r="J977" s="344">
        <v>6.73</v>
      </c>
      <c r="K977" s="344">
        <v>7.32</v>
      </c>
      <c r="L977" s="344">
        <v>6.24</v>
      </c>
    </row>
    <row r="978" spans="1:12">
      <c r="A978" s="296">
        <v>38597</v>
      </c>
      <c r="B978" s="343" t="s">
        <v>7519</v>
      </c>
      <c r="C978" s="296" t="s">
        <v>6533</v>
      </c>
      <c r="D978" s="296" t="s">
        <v>6534</v>
      </c>
      <c r="E978" s="344">
        <v>7.67</v>
      </c>
      <c r="F978" s="344">
        <v>4.3899999999999997</v>
      </c>
      <c r="G978" s="344">
        <v>5.63</v>
      </c>
      <c r="H978" s="344">
        <v>5.14</v>
      </c>
      <c r="I978" s="344">
        <v>3.86</v>
      </c>
      <c r="J978" s="344">
        <v>5.3</v>
      </c>
      <c r="K978" s="344">
        <v>5.77</v>
      </c>
      <c r="L978" s="344">
        <v>4.92</v>
      </c>
    </row>
    <row r="979" spans="1:12">
      <c r="A979" s="296">
        <v>38548</v>
      </c>
      <c r="B979" s="343" t="s">
        <v>7520</v>
      </c>
      <c r="C979" s="296" t="s">
        <v>6533</v>
      </c>
      <c r="D979" s="296" t="s">
        <v>6534</v>
      </c>
      <c r="E979" s="344">
        <v>1.68</v>
      </c>
      <c r="F979" s="344">
        <v>2.02</v>
      </c>
      <c r="G979" s="344">
        <v>2.02</v>
      </c>
      <c r="H979" s="344">
        <v>2.13</v>
      </c>
      <c r="I979" s="344">
        <v>1.79</v>
      </c>
      <c r="J979" s="344">
        <v>1.91</v>
      </c>
      <c r="K979" s="344">
        <v>1.99</v>
      </c>
      <c r="L979" s="344">
        <v>1.34</v>
      </c>
    </row>
    <row r="980" spans="1:12">
      <c r="A980" s="296">
        <v>34649</v>
      </c>
      <c r="B980" s="343" t="s">
        <v>7521</v>
      </c>
      <c r="C980" s="296" t="s">
        <v>6533</v>
      </c>
      <c r="D980" s="296" t="s">
        <v>6534</v>
      </c>
      <c r="E980" s="344">
        <v>2.46</v>
      </c>
      <c r="F980" s="344">
        <v>2.96</v>
      </c>
      <c r="G980" s="344">
        <v>2.96</v>
      </c>
      <c r="H980" s="344">
        <v>3.12</v>
      </c>
      <c r="I980" s="344">
        <v>2.63</v>
      </c>
      <c r="J980" s="344">
        <v>2.79</v>
      </c>
      <c r="K980" s="344">
        <v>2.92</v>
      </c>
      <c r="L980" s="344">
        <v>1.97</v>
      </c>
    </row>
    <row r="981" spans="1:12">
      <c r="A981" s="296">
        <v>34655</v>
      </c>
      <c r="B981" s="343" t="s">
        <v>7522</v>
      </c>
      <c r="C981" s="296" t="s">
        <v>6533</v>
      </c>
      <c r="D981" s="296" t="s">
        <v>6534</v>
      </c>
      <c r="E981" s="344">
        <v>3.62</v>
      </c>
      <c r="F981" s="344">
        <v>4.3499999999999996</v>
      </c>
      <c r="G981" s="344">
        <v>4.3499999999999996</v>
      </c>
      <c r="H981" s="344">
        <v>4.59</v>
      </c>
      <c r="I981" s="344">
        <v>3.86</v>
      </c>
      <c r="J981" s="344">
        <v>4.1100000000000003</v>
      </c>
      <c r="K981" s="344">
        <v>4.3</v>
      </c>
      <c r="L981" s="344">
        <v>2.9</v>
      </c>
    </row>
    <row r="982" spans="1:12">
      <c r="A982" s="296">
        <v>40607</v>
      </c>
      <c r="B982" s="343" t="s">
        <v>7523</v>
      </c>
      <c r="C982" s="296" t="s">
        <v>6533</v>
      </c>
      <c r="D982" s="296" t="s">
        <v>6534</v>
      </c>
      <c r="E982" s="344"/>
      <c r="F982" s="344">
        <v>5.31</v>
      </c>
      <c r="G982" s="344"/>
      <c r="H982" s="344"/>
      <c r="I982" s="344">
        <v>5.86</v>
      </c>
      <c r="J982" s="344">
        <v>8.41</v>
      </c>
      <c r="K982" s="344">
        <v>5.72</v>
      </c>
      <c r="L982" s="344">
        <v>6.37</v>
      </c>
    </row>
    <row r="983" spans="1:12">
      <c r="A983" s="296">
        <v>567</v>
      </c>
      <c r="B983" s="343" t="s">
        <v>7524</v>
      </c>
      <c r="C983" s="296" t="s">
        <v>6578</v>
      </c>
      <c r="D983" s="296" t="s">
        <v>6534</v>
      </c>
      <c r="E983" s="344">
        <v>17.399999999999999</v>
      </c>
      <c r="F983" s="344">
        <v>16.78</v>
      </c>
      <c r="G983" s="344">
        <v>13.32</v>
      </c>
      <c r="H983" s="344">
        <v>11.13</v>
      </c>
      <c r="I983" s="344">
        <v>11.32</v>
      </c>
      <c r="J983" s="344">
        <v>12.1</v>
      </c>
      <c r="K983" s="344">
        <v>13.6</v>
      </c>
      <c r="L983" s="344">
        <v>13.27</v>
      </c>
    </row>
    <row r="984" spans="1:12">
      <c r="A984" s="296">
        <v>574</v>
      </c>
      <c r="B984" s="343" t="s">
        <v>7525</v>
      </c>
      <c r="C984" s="296" t="s">
        <v>6578</v>
      </c>
      <c r="D984" s="296" t="s">
        <v>6534</v>
      </c>
      <c r="E984" s="344">
        <v>45.74</v>
      </c>
      <c r="F984" s="344">
        <v>44.11</v>
      </c>
      <c r="G984" s="344">
        <v>35.01</v>
      </c>
      <c r="H984" s="344">
        <v>29.27</v>
      </c>
      <c r="I984" s="344">
        <v>29.77</v>
      </c>
      <c r="J984" s="344">
        <v>31.81</v>
      </c>
      <c r="K984" s="344">
        <v>35.74</v>
      </c>
      <c r="L984" s="344">
        <v>34.869999999999997</v>
      </c>
    </row>
    <row r="985" spans="1:12">
      <c r="A985" s="296">
        <v>568</v>
      </c>
      <c r="B985" s="343" t="s">
        <v>7526</v>
      </c>
      <c r="C985" s="296" t="s">
        <v>6578</v>
      </c>
      <c r="D985" s="296" t="s">
        <v>6534</v>
      </c>
      <c r="E985" s="344">
        <v>96.39</v>
      </c>
      <c r="F985" s="344">
        <v>92.94</v>
      </c>
      <c r="G985" s="344">
        <v>73.760000000000005</v>
      </c>
      <c r="H985" s="344">
        <v>61.68</v>
      </c>
      <c r="I985" s="344">
        <v>62.73</v>
      </c>
      <c r="J985" s="344">
        <v>67.02</v>
      </c>
      <c r="K985" s="344">
        <v>75.31</v>
      </c>
      <c r="L985" s="344">
        <v>73.48</v>
      </c>
    </row>
    <row r="986" spans="1:12">
      <c r="A986" s="296">
        <v>4777</v>
      </c>
      <c r="B986" s="343" t="s">
        <v>7527</v>
      </c>
      <c r="C986" s="296" t="s">
        <v>6582</v>
      </c>
      <c r="D986" s="296" t="s">
        <v>6534</v>
      </c>
      <c r="E986" s="344"/>
      <c r="F986" s="344"/>
      <c r="G986" s="344"/>
      <c r="H986" s="344"/>
      <c r="I986" s="344">
        <v>8.91</v>
      </c>
      <c r="J986" s="344"/>
      <c r="K986" s="344"/>
      <c r="L986" s="344"/>
    </row>
    <row r="987" spans="1:12">
      <c r="A987" s="296">
        <v>592</v>
      </c>
      <c r="B987" s="343" t="s">
        <v>7528</v>
      </c>
      <c r="C987" s="296" t="s">
        <v>6582</v>
      </c>
      <c r="D987" s="296" t="s">
        <v>6539</v>
      </c>
      <c r="E987" s="344"/>
      <c r="F987" s="344"/>
      <c r="G987" s="344"/>
      <c r="H987" s="344"/>
      <c r="I987" s="344">
        <v>52.29</v>
      </c>
      <c r="J987" s="344"/>
      <c r="K987" s="344"/>
      <c r="L987" s="344"/>
    </row>
    <row r="988" spans="1:12">
      <c r="A988" s="296">
        <v>586</v>
      </c>
      <c r="B988" s="343" t="s">
        <v>7529</v>
      </c>
      <c r="C988" s="296" t="s">
        <v>6578</v>
      </c>
      <c r="D988" s="296" t="s">
        <v>6534</v>
      </c>
      <c r="E988" s="344"/>
      <c r="F988" s="344"/>
      <c r="G988" s="344"/>
      <c r="H988" s="344"/>
      <c r="I988" s="344">
        <v>30.74</v>
      </c>
      <c r="J988" s="344"/>
      <c r="K988" s="344"/>
      <c r="L988" s="344"/>
    </row>
    <row r="989" spans="1:12">
      <c r="A989" s="296">
        <v>588</v>
      </c>
      <c r="B989" s="343" t="s">
        <v>7530</v>
      </c>
      <c r="C989" s="296" t="s">
        <v>6578</v>
      </c>
      <c r="D989" s="296" t="s">
        <v>6534</v>
      </c>
      <c r="E989" s="344"/>
      <c r="F989" s="344"/>
      <c r="G989" s="344"/>
      <c r="H989" s="344"/>
      <c r="I989" s="344">
        <v>48.62</v>
      </c>
      <c r="J989" s="344"/>
      <c r="K989" s="344"/>
      <c r="L989" s="344"/>
    </row>
    <row r="990" spans="1:12">
      <c r="A990" s="296">
        <v>591</v>
      </c>
      <c r="B990" s="343" t="s">
        <v>7531</v>
      </c>
      <c r="C990" s="296" t="s">
        <v>6582</v>
      </c>
      <c r="D990" s="296" t="s">
        <v>6534</v>
      </c>
      <c r="E990" s="344"/>
      <c r="F990" s="344"/>
      <c r="G990" s="344"/>
      <c r="H990" s="344"/>
      <c r="I990" s="344">
        <v>48.8</v>
      </c>
      <c r="J990" s="344"/>
      <c r="K990" s="344"/>
      <c r="L990" s="344"/>
    </row>
    <row r="991" spans="1:12">
      <c r="A991" s="296">
        <v>584</v>
      </c>
      <c r="B991" s="343" t="s">
        <v>7532</v>
      </c>
      <c r="C991" s="296" t="s">
        <v>6578</v>
      </c>
      <c r="D991" s="296" t="s">
        <v>6534</v>
      </c>
      <c r="E991" s="344"/>
      <c r="F991" s="344"/>
      <c r="G991" s="344"/>
      <c r="H991" s="344"/>
      <c r="I991" s="344">
        <v>51.94</v>
      </c>
      <c r="J991" s="344"/>
      <c r="K991" s="344"/>
      <c r="L991" s="344"/>
    </row>
    <row r="992" spans="1:12">
      <c r="A992" s="296">
        <v>589</v>
      </c>
      <c r="B992" s="343" t="s">
        <v>7533</v>
      </c>
      <c r="C992" s="296" t="s">
        <v>6578</v>
      </c>
      <c r="D992" s="296" t="s">
        <v>6534</v>
      </c>
      <c r="E992" s="344"/>
      <c r="F992" s="344"/>
      <c r="G992" s="344"/>
      <c r="H992" s="344"/>
      <c r="I992" s="344">
        <v>82.19</v>
      </c>
      <c r="J992" s="344"/>
      <c r="K992" s="344"/>
      <c r="L992" s="344"/>
    </row>
    <row r="993" spans="1:12">
      <c r="A993" s="296">
        <v>1165</v>
      </c>
      <c r="B993" s="343" t="s">
        <v>7534</v>
      </c>
      <c r="C993" s="296" t="s">
        <v>6533</v>
      </c>
      <c r="D993" s="296" t="s">
        <v>6534</v>
      </c>
      <c r="E993" s="344">
        <v>18.850000000000001</v>
      </c>
      <c r="F993" s="344"/>
      <c r="G993" s="344"/>
      <c r="H993" s="344"/>
      <c r="I993" s="344">
        <v>18.02</v>
      </c>
      <c r="J993" s="344"/>
      <c r="K993" s="344"/>
      <c r="L993" s="344"/>
    </row>
    <row r="994" spans="1:12">
      <c r="A994" s="296">
        <v>1164</v>
      </c>
      <c r="B994" s="343" t="s">
        <v>7535</v>
      </c>
      <c r="C994" s="296" t="s">
        <v>6533</v>
      </c>
      <c r="D994" s="296" t="s">
        <v>6534</v>
      </c>
      <c r="E994" s="344">
        <v>15.26</v>
      </c>
      <c r="F994" s="344"/>
      <c r="G994" s="344"/>
      <c r="H994" s="344"/>
      <c r="I994" s="344">
        <v>14.6</v>
      </c>
      <c r="J994" s="344"/>
      <c r="K994" s="344"/>
      <c r="L994" s="344"/>
    </row>
    <row r="995" spans="1:12">
      <c r="A995" s="296">
        <v>1170</v>
      </c>
      <c r="B995" s="343" t="s">
        <v>7536</v>
      </c>
      <c r="C995" s="296" t="s">
        <v>6533</v>
      </c>
      <c r="D995" s="296" t="s">
        <v>6534</v>
      </c>
      <c r="E995" s="344">
        <v>10</v>
      </c>
      <c r="F995" s="344"/>
      <c r="G995" s="344"/>
      <c r="H995" s="344"/>
      <c r="I995" s="344">
        <v>9.56</v>
      </c>
      <c r="J995" s="344"/>
      <c r="K995" s="344"/>
      <c r="L995" s="344"/>
    </row>
    <row r="996" spans="1:12">
      <c r="A996" s="296">
        <v>1162</v>
      </c>
      <c r="B996" s="343" t="s">
        <v>7537</v>
      </c>
      <c r="C996" s="296" t="s">
        <v>6533</v>
      </c>
      <c r="D996" s="296" t="s">
        <v>6534</v>
      </c>
      <c r="E996" s="344">
        <v>5.31</v>
      </c>
      <c r="F996" s="344"/>
      <c r="G996" s="344"/>
      <c r="H996" s="344"/>
      <c r="I996" s="344">
        <v>5.08</v>
      </c>
      <c r="J996" s="344"/>
      <c r="K996" s="344"/>
      <c r="L996" s="344"/>
    </row>
    <row r="997" spans="1:12">
      <c r="A997" s="296">
        <v>12395</v>
      </c>
      <c r="B997" s="343" t="s">
        <v>7538</v>
      </c>
      <c r="C997" s="296" t="s">
        <v>6533</v>
      </c>
      <c r="D997" s="296" t="s">
        <v>6534</v>
      </c>
      <c r="E997" s="344">
        <v>5.16</v>
      </c>
      <c r="F997" s="344"/>
      <c r="G997" s="344"/>
      <c r="H997" s="344"/>
      <c r="I997" s="344">
        <v>4.93</v>
      </c>
      <c r="J997" s="344"/>
      <c r="K997" s="344"/>
      <c r="L997" s="344"/>
    </row>
    <row r="998" spans="1:12">
      <c r="A998" s="296">
        <v>1169</v>
      </c>
      <c r="B998" s="343" t="s">
        <v>7539</v>
      </c>
      <c r="C998" s="296" t="s">
        <v>6533</v>
      </c>
      <c r="D998" s="296" t="s">
        <v>6534</v>
      </c>
      <c r="E998" s="344">
        <v>49.11</v>
      </c>
      <c r="F998" s="344"/>
      <c r="G998" s="344"/>
      <c r="H998" s="344"/>
      <c r="I998" s="344">
        <v>46.96</v>
      </c>
      <c r="J998" s="344"/>
      <c r="K998" s="344"/>
      <c r="L998" s="344"/>
    </row>
    <row r="999" spans="1:12">
      <c r="A999" s="296">
        <v>1166</v>
      </c>
      <c r="B999" s="343" t="s">
        <v>7540</v>
      </c>
      <c r="C999" s="296" t="s">
        <v>6533</v>
      </c>
      <c r="D999" s="296" t="s">
        <v>6534</v>
      </c>
      <c r="E999" s="344">
        <v>27.23</v>
      </c>
      <c r="F999" s="344"/>
      <c r="G999" s="344"/>
      <c r="H999" s="344"/>
      <c r="I999" s="344">
        <v>26.04</v>
      </c>
      <c r="J999" s="344"/>
      <c r="K999" s="344"/>
      <c r="L999" s="344"/>
    </row>
    <row r="1000" spans="1:12">
      <c r="A1000" s="296">
        <v>1168</v>
      </c>
      <c r="B1000" s="343" t="s">
        <v>7541</v>
      </c>
      <c r="C1000" s="296" t="s">
        <v>6533</v>
      </c>
      <c r="D1000" s="296" t="s">
        <v>6534</v>
      </c>
      <c r="E1000" s="344">
        <v>70</v>
      </c>
      <c r="F1000" s="344"/>
      <c r="G1000" s="344"/>
      <c r="H1000" s="344"/>
      <c r="I1000" s="344">
        <v>66.94</v>
      </c>
      <c r="J1000" s="344"/>
      <c r="K1000" s="344"/>
      <c r="L1000" s="344"/>
    </row>
    <row r="1001" spans="1:12">
      <c r="A1001" s="296">
        <v>1163</v>
      </c>
      <c r="B1001" s="343" t="s">
        <v>7542</v>
      </c>
      <c r="C1001" s="296" t="s">
        <v>6533</v>
      </c>
      <c r="D1001" s="296" t="s">
        <v>6534</v>
      </c>
      <c r="E1001" s="344">
        <v>6.86</v>
      </c>
      <c r="F1001" s="344"/>
      <c r="G1001" s="344"/>
      <c r="H1001" s="344"/>
      <c r="I1001" s="344">
        <v>6.56</v>
      </c>
      <c r="J1001" s="344"/>
      <c r="K1001" s="344"/>
      <c r="L1001" s="344"/>
    </row>
    <row r="1002" spans="1:12">
      <c r="A1002" s="296">
        <v>12396</v>
      </c>
      <c r="B1002" s="343" t="s">
        <v>7543</v>
      </c>
      <c r="C1002" s="296" t="s">
        <v>6533</v>
      </c>
      <c r="D1002" s="296" t="s">
        <v>6534</v>
      </c>
      <c r="E1002" s="344">
        <v>5.16</v>
      </c>
      <c r="F1002" s="344"/>
      <c r="G1002" s="344"/>
      <c r="H1002" s="344"/>
      <c r="I1002" s="344">
        <v>4.93</v>
      </c>
      <c r="J1002" s="344"/>
      <c r="K1002" s="344"/>
      <c r="L1002" s="344"/>
    </row>
    <row r="1003" spans="1:12">
      <c r="A1003" s="296">
        <v>1167</v>
      </c>
      <c r="B1003" s="343" t="s">
        <v>7544</v>
      </c>
      <c r="C1003" s="296" t="s">
        <v>6533</v>
      </c>
      <c r="D1003" s="296" t="s">
        <v>6534</v>
      </c>
      <c r="E1003" s="344">
        <v>117.1</v>
      </c>
      <c r="F1003" s="344"/>
      <c r="G1003" s="344"/>
      <c r="H1003" s="344"/>
      <c r="I1003" s="344">
        <v>111.97</v>
      </c>
      <c r="J1003" s="344"/>
      <c r="K1003" s="344"/>
      <c r="L1003" s="344"/>
    </row>
    <row r="1004" spans="1:12">
      <c r="A1004" s="296">
        <v>36331</v>
      </c>
      <c r="B1004" s="343" t="s">
        <v>7545</v>
      </c>
      <c r="C1004" s="296" t="s">
        <v>6533</v>
      </c>
      <c r="D1004" s="296" t="s">
        <v>6534</v>
      </c>
      <c r="E1004" s="344"/>
      <c r="F1004" s="344"/>
      <c r="G1004" s="344"/>
      <c r="H1004" s="344"/>
      <c r="I1004" s="344"/>
      <c r="J1004" s="344"/>
      <c r="K1004" s="344">
        <v>3.01</v>
      </c>
      <c r="L1004" s="344"/>
    </row>
    <row r="1005" spans="1:12">
      <c r="A1005" s="296">
        <v>36346</v>
      </c>
      <c r="B1005" s="343" t="s">
        <v>7546</v>
      </c>
      <c r="C1005" s="296" t="s">
        <v>6533</v>
      </c>
      <c r="D1005" s="296" t="s">
        <v>6534</v>
      </c>
      <c r="E1005" s="344"/>
      <c r="F1005" s="344"/>
      <c r="G1005" s="344"/>
      <c r="H1005" s="344"/>
      <c r="I1005" s="344"/>
      <c r="J1005" s="344"/>
      <c r="K1005" s="344">
        <v>4.51</v>
      </c>
      <c r="L1005" s="344"/>
    </row>
    <row r="1006" spans="1:12">
      <c r="A1006" s="296">
        <v>1202</v>
      </c>
      <c r="B1006" s="343" t="s">
        <v>7547</v>
      </c>
      <c r="C1006" s="296" t="s">
        <v>6533</v>
      </c>
      <c r="D1006" s="296" t="s">
        <v>6534</v>
      </c>
      <c r="E1006" s="344">
        <v>5.59</v>
      </c>
      <c r="F1006" s="344">
        <v>4.8099999999999996</v>
      </c>
      <c r="G1006" s="344">
        <v>4.99</v>
      </c>
      <c r="H1006" s="344">
        <v>4.1900000000000004</v>
      </c>
      <c r="I1006" s="344">
        <v>4.26</v>
      </c>
      <c r="J1006" s="344">
        <v>4.5999999999999996</v>
      </c>
      <c r="K1006" s="344">
        <v>5.34</v>
      </c>
      <c r="L1006" s="344">
        <v>5.97</v>
      </c>
    </row>
    <row r="1007" spans="1:12">
      <c r="A1007" s="296">
        <v>1197</v>
      </c>
      <c r="B1007" s="343" t="s">
        <v>7548</v>
      </c>
      <c r="C1007" s="296" t="s">
        <v>6533</v>
      </c>
      <c r="D1007" s="296" t="s">
        <v>6534</v>
      </c>
      <c r="E1007" s="344">
        <v>1.97</v>
      </c>
      <c r="F1007" s="344">
        <v>1.7</v>
      </c>
      <c r="G1007" s="344">
        <v>1.76</v>
      </c>
      <c r="H1007" s="344">
        <v>1.48</v>
      </c>
      <c r="I1007" s="344">
        <v>1.5</v>
      </c>
      <c r="J1007" s="344">
        <v>1.62</v>
      </c>
      <c r="K1007" s="344">
        <v>1.88</v>
      </c>
      <c r="L1007" s="344">
        <v>2.11</v>
      </c>
    </row>
    <row r="1008" spans="1:12">
      <c r="A1008" s="296">
        <v>1198</v>
      </c>
      <c r="B1008" s="343" t="s">
        <v>7549</v>
      </c>
      <c r="C1008" s="296" t="s">
        <v>6533</v>
      </c>
      <c r="D1008" s="296" t="s">
        <v>6534</v>
      </c>
      <c r="E1008" s="344">
        <v>2.58</v>
      </c>
      <c r="F1008" s="344">
        <v>2.2200000000000002</v>
      </c>
      <c r="G1008" s="344">
        <v>2.2999999999999998</v>
      </c>
      <c r="H1008" s="344">
        <v>1.93</v>
      </c>
      <c r="I1008" s="344">
        <v>1.97</v>
      </c>
      <c r="J1008" s="344">
        <v>2.12</v>
      </c>
      <c r="K1008" s="344">
        <v>2.4700000000000002</v>
      </c>
      <c r="L1008" s="344">
        <v>2.76</v>
      </c>
    </row>
    <row r="1009" spans="1:12">
      <c r="A1009" s="296">
        <v>20088</v>
      </c>
      <c r="B1009" s="343" t="s">
        <v>7550</v>
      </c>
      <c r="C1009" s="296" t="s">
        <v>6533</v>
      </c>
      <c r="D1009" s="296" t="s">
        <v>6534</v>
      </c>
      <c r="E1009" s="344">
        <v>13.87</v>
      </c>
      <c r="F1009" s="344">
        <v>12.93</v>
      </c>
      <c r="G1009" s="344">
        <v>12.45</v>
      </c>
      <c r="H1009" s="344">
        <v>9.32</v>
      </c>
      <c r="I1009" s="344">
        <v>10.34</v>
      </c>
      <c r="J1009" s="344">
        <v>11.68</v>
      </c>
      <c r="K1009" s="344">
        <v>13.65</v>
      </c>
      <c r="L1009" s="344">
        <v>16.52</v>
      </c>
    </row>
    <row r="1010" spans="1:12">
      <c r="A1010" s="296">
        <v>20089</v>
      </c>
      <c r="B1010" s="343" t="s">
        <v>7551</v>
      </c>
      <c r="C1010" s="296" t="s">
        <v>6533</v>
      </c>
      <c r="D1010" s="296" t="s">
        <v>6534</v>
      </c>
      <c r="E1010" s="344">
        <v>67.989999999999995</v>
      </c>
      <c r="F1010" s="344">
        <v>63.39</v>
      </c>
      <c r="G1010" s="344">
        <v>61.06</v>
      </c>
      <c r="H1010" s="344">
        <v>45.72</v>
      </c>
      <c r="I1010" s="344">
        <v>50.71</v>
      </c>
      <c r="J1010" s="344">
        <v>57.26</v>
      </c>
      <c r="K1010" s="344">
        <v>66.94</v>
      </c>
      <c r="L1010" s="344">
        <v>81.010000000000005</v>
      </c>
    </row>
    <row r="1011" spans="1:12">
      <c r="A1011" s="296">
        <v>20087</v>
      </c>
      <c r="B1011" s="343" t="s">
        <v>7552</v>
      </c>
      <c r="C1011" s="296" t="s">
        <v>6533</v>
      </c>
      <c r="D1011" s="296" t="s">
        <v>6534</v>
      </c>
      <c r="E1011" s="344">
        <v>11.47</v>
      </c>
      <c r="F1011" s="344">
        <v>10.7</v>
      </c>
      <c r="G1011" s="344">
        <v>10.3</v>
      </c>
      <c r="H1011" s="344">
        <v>7.71</v>
      </c>
      <c r="I1011" s="344">
        <v>8.56</v>
      </c>
      <c r="J1011" s="344">
        <v>9.66</v>
      </c>
      <c r="K1011" s="344">
        <v>11.3</v>
      </c>
      <c r="L1011" s="344">
        <v>13.67</v>
      </c>
    </row>
    <row r="1012" spans="1:12">
      <c r="A1012" s="296">
        <v>1191</v>
      </c>
      <c r="B1012" s="343" t="s">
        <v>7553</v>
      </c>
      <c r="C1012" s="296" t="s">
        <v>6533</v>
      </c>
      <c r="D1012" s="296" t="s">
        <v>6534</v>
      </c>
      <c r="E1012" s="344">
        <v>1.4</v>
      </c>
      <c r="F1012" s="344">
        <v>1.21</v>
      </c>
      <c r="G1012" s="344">
        <v>1.25</v>
      </c>
      <c r="H1012" s="344">
        <v>1.05</v>
      </c>
      <c r="I1012" s="344">
        <v>1.07</v>
      </c>
      <c r="J1012" s="344">
        <v>1.1499999999999999</v>
      </c>
      <c r="K1012" s="344">
        <v>1.34</v>
      </c>
      <c r="L1012" s="344">
        <v>1.5</v>
      </c>
    </row>
    <row r="1013" spans="1:12">
      <c r="A1013" s="296">
        <v>1185</v>
      </c>
      <c r="B1013" s="343" t="s">
        <v>7554</v>
      </c>
      <c r="C1013" s="296" t="s">
        <v>6533</v>
      </c>
      <c r="D1013" s="296" t="s">
        <v>6534</v>
      </c>
      <c r="E1013" s="344">
        <v>1.4</v>
      </c>
      <c r="F1013" s="344">
        <v>1.21</v>
      </c>
      <c r="G1013" s="344">
        <v>1.25</v>
      </c>
      <c r="H1013" s="344">
        <v>1.05</v>
      </c>
      <c r="I1013" s="344">
        <v>1.07</v>
      </c>
      <c r="J1013" s="344">
        <v>1.1499999999999999</v>
      </c>
      <c r="K1013" s="344">
        <v>1.34</v>
      </c>
      <c r="L1013" s="344">
        <v>1.5</v>
      </c>
    </row>
    <row r="1014" spans="1:12">
      <c r="A1014" s="296">
        <v>1189</v>
      </c>
      <c r="B1014" s="343" t="s">
        <v>7555</v>
      </c>
      <c r="C1014" s="296" t="s">
        <v>6533</v>
      </c>
      <c r="D1014" s="296" t="s">
        <v>6534</v>
      </c>
      <c r="E1014" s="344">
        <v>2.2999999999999998</v>
      </c>
      <c r="F1014" s="344">
        <v>1.98</v>
      </c>
      <c r="G1014" s="344">
        <v>2.0499999999999998</v>
      </c>
      <c r="H1014" s="344">
        <v>1.72</v>
      </c>
      <c r="I1014" s="344">
        <v>1.75</v>
      </c>
      <c r="J1014" s="344">
        <v>1.89</v>
      </c>
      <c r="K1014" s="344">
        <v>2.19</v>
      </c>
      <c r="L1014" s="344">
        <v>2.46</v>
      </c>
    </row>
    <row r="1015" spans="1:12">
      <c r="A1015" s="296">
        <v>1193</v>
      </c>
      <c r="B1015" s="343" t="s">
        <v>7556</v>
      </c>
      <c r="C1015" s="296" t="s">
        <v>6533</v>
      </c>
      <c r="D1015" s="296" t="s">
        <v>6534</v>
      </c>
      <c r="E1015" s="344">
        <v>4.42</v>
      </c>
      <c r="F1015" s="344">
        <v>3.8</v>
      </c>
      <c r="G1015" s="344">
        <v>3.94</v>
      </c>
      <c r="H1015" s="344">
        <v>3.31</v>
      </c>
      <c r="I1015" s="344">
        <v>3.37</v>
      </c>
      <c r="J1015" s="344">
        <v>3.63</v>
      </c>
      <c r="K1015" s="344">
        <v>4.22</v>
      </c>
      <c r="L1015" s="344">
        <v>4.72</v>
      </c>
    </row>
    <row r="1016" spans="1:12">
      <c r="A1016" s="296">
        <v>1194</v>
      </c>
      <c r="B1016" s="343" t="s">
        <v>7557</v>
      </c>
      <c r="C1016" s="296" t="s">
        <v>6533</v>
      </c>
      <c r="D1016" s="296" t="s">
        <v>6534</v>
      </c>
      <c r="E1016" s="344">
        <v>7.98</v>
      </c>
      <c r="F1016" s="344">
        <v>6.87</v>
      </c>
      <c r="G1016" s="344">
        <v>7.12</v>
      </c>
      <c r="H1016" s="344">
        <v>5.98</v>
      </c>
      <c r="I1016" s="344">
        <v>6.08</v>
      </c>
      <c r="J1016" s="344">
        <v>6.56</v>
      </c>
      <c r="K1016" s="344">
        <v>7.62</v>
      </c>
      <c r="L1016" s="344">
        <v>8.52</v>
      </c>
    </row>
    <row r="1017" spans="1:12">
      <c r="A1017" s="296">
        <v>1195</v>
      </c>
      <c r="B1017" s="343" t="s">
        <v>7558</v>
      </c>
      <c r="C1017" s="296" t="s">
        <v>6533</v>
      </c>
      <c r="D1017" s="296" t="s">
        <v>6534</v>
      </c>
      <c r="E1017" s="344">
        <v>13.43</v>
      </c>
      <c r="F1017" s="344">
        <v>11.56</v>
      </c>
      <c r="G1017" s="344">
        <v>11.99</v>
      </c>
      <c r="H1017" s="344">
        <v>10.06</v>
      </c>
      <c r="I1017" s="344">
        <v>10.23</v>
      </c>
      <c r="J1017" s="344">
        <v>11.04</v>
      </c>
      <c r="K1017" s="344">
        <v>12.82</v>
      </c>
      <c r="L1017" s="344">
        <v>14.35</v>
      </c>
    </row>
    <row r="1018" spans="1:12">
      <c r="A1018" s="296">
        <v>1204</v>
      </c>
      <c r="B1018" s="343" t="s">
        <v>7559</v>
      </c>
      <c r="C1018" s="296" t="s">
        <v>6533</v>
      </c>
      <c r="D1018" s="296" t="s">
        <v>6534</v>
      </c>
      <c r="E1018" s="344">
        <v>23.49</v>
      </c>
      <c r="F1018" s="344">
        <v>20.22</v>
      </c>
      <c r="G1018" s="344">
        <v>20.97</v>
      </c>
      <c r="H1018" s="344">
        <v>17.600000000000001</v>
      </c>
      <c r="I1018" s="344">
        <v>17.899999999999999</v>
      </c>
      <c r="J1018" s="344">
        <v>19.309999999999999</v>
      </c>
      <c r="K1018" s="344">
        <v>22.43</v>
      </c>
      <c r="L1018" s="344">
        <v>25.1</v>
      </c>
    </row>
    <row r="1019" spans="1:12">
      <c r="A1019" s="296">
        <v>1200</v>
      </c>
      <c r="B1019" s="343" t="s">
        <v>7560</v>
      </c>
      <c r="C1019" s="296" t="s">
        <v>6533</v>
      </c>
      <c r="D1019" s="296" t="s">
        <v>6534</v>
      </c>
      <c r="E1019" s="344">
        <v>10.42</v>
      </c>
      <c r="F1019" s="344">
        <v>9.7200000000000006</v>
      </c>
      <c r="G1019" s="344">
        <v>9.36</v>
      </c>
      <c r="H1019" s="344">
        <v>7.01</v>
      </c>
      <c r="I1019" s="344">
        <v>7.77</v>
      </c>
      <c r="J1019" s="344">
        <v>8.7799999999999994</v>
      </c>
      <c r="K1019" s="344">
        <v>10.26</v>
      </c>
      <c r="L1019" s="344">
        <v>12.42</v>
      </c>
    </row>
    <row r="1020" spans="1:12">
      <c r="A1020" s="296">
        <v>12909</v>
      </c>
      <c r="B1020" s="343" t="s">
        <v>7561</v>
      </c>
      <c r="C1020" s="296" t="s">
        <v>6533</v>
      </c>
      <c r="D1020" s="296" t="s">
        <v>6534</v>
      </c>
      <c r="E1020" s="344">
        <v>4.83</v>
      </c>
      <c r="F1020" s="344">
        <v>4.51</v>
      </c>
      <c r="G1020" s="344">
        <v>4.34</v>
      </c>
      <c r="H1020" s="344">
        <v>3.25</v>
      </c>
      <c r="I1020" s="344">
        <v>3.6</v>
      </c>
      <c r="J1020" s="344">
        <v>4.07</v>
      </c>
      <c r="K1020" s="344">
        <v>4.76</v>
      </c>
      <c r="L1020" s="344">
        <v>5.76</v>
      </c>
    </row>
    <row r="1021" spans="1:12">
      <c r="A1021" s="296">
        <v>12910</v>
      </c>
      <c r="B1021" s="343" t="s">
        <v>7562</v>
      </c>
      <c r="C1021" s="296" t="s">
        <v>6533</v>
      </c>
      <c r="D1021" s="296" t="s">
        <v>6534</v>
      </c>
      <c r="E1021" s="344">
        <v>8.69</v>
      </c>
      <c r="F1021" s="344">
        <v>8.1</v>
      </c>
      <c r="G1021" s="344">
        <v>7.8</v>
      </c>
      <c r="H1021" s="344">
        <v>5.84</v>
      </c>
      <c r="I1021" s="344">
        <v>6.48</v>
      </c>
      <c r="J1021" s="344">
        <v>7.31</v>
      </c>
      <c r="K1021" s="344">
        <v>8.5500000000000007</v>
      </c>
      <c r="L1021" s="344">
        <v>10.35</v>
      </c>
    </row>
    <row r="1022" spans="1:12">
      <c r="A1022" s="296">
        <v>1207</v>
      </c>
      <c r="B1022" s="343" t="s">
        <v>7563</v>
      </c>
      <c r="C1022" s="296" t="s">
        <v>6533</v>
      </c>
      <c r="D1022" s="296" t="s">
        <v>6534</v>
      </c>
      <c r="E1022" s="344">
        <v>30.08</v>
      </c>
      <c r="F1022" s="344">
        <v>30.96</v>
      </c>
      <c r="G1022" s="344"/>
      <c r="H1022" s="344"/>
      <c r="I1022" s="344">
        <v>21.67</v>
      </c>
      <c r="J1022" s="344"/>
      <c r="K1022" s="344"/>
      <c r="L1022" s="344"/>
    </row>
    <row r="1023" spans="1:12">
      <c r="A1023" s="296">
        <v>1206</v>
      </c>
      <c r="B1023" s="343" t="s">
        <v>7564</v>
      </c>
      <c r="C1023" s="296" t="s">
        <v>6533</v>
      </c>
      <c r="D1023" s="296" t="s">
        <v>6534</v>
      </c>
      <c r="E1023" s="344">
        <v>7.54</v>
      </c>
      <c r="F1023" s="344">
        <v>7.76</v>
      </c>
      <c r="G1023" s="344"/>
      <c r="H1023" s="344"/>
      <c r="I1023" s="344">
        <v>5.43</v>
      </c>
      <c r="J1023" s="344"/>
      <c r="K1023" s="344"/>
      <c r="L1023" s="344"/>
    </row>
    <row r="1024" spans="1:12">
      <c r="A1024" s="296">
        <v>1183</v>
      </c>
      <c r="B1024" s="343" t="s">
        <v>7565</v>
      </c>
      <c r="C1024" s="296" t="s">
        <v>6533</v>
      </c>
      <c r="D1024" s="296" t="s">
        <v>6534</v>
      </c>
      <c r="E1024" s="344">
        <v>19.64</v>
      </c>
      <c r="F1024" s="344">
        <v>20.21</v>
      </c>
      <c r="G1024" s="344"/>
      <c r="H1024" s="344"/>
      <c r="I1024" s="344">
        <v>14.15</v>
      </c>
      <c r="J1024" s="344"/>
      <c r="K1024" s="344"/>
      <c r="L1024" s="344"/>
    </row>
    <row r="1025" spans="1:12">
      <c r="A1025" s="296">
        <v>42685</v>
      </c>
      <c r="B1025" s="343" t="s">
        <v>7566</v>
      </c>
      <c r="C1025" s="296" t="s">
        <v>6533</v>
      </c>
      <c r="D1025" s="296" t="s">
        <v>6534</v>
      </c>
      <c r="E1025" s="344">
        <v>70.459999999999994</v>
      </c>
      <c r="F1025" s="344">
        <v>65.69</v>
      </c>
      <c r="G1025" s="344">
        <v>63.28</v>
      </c>
      <c r="H1025" s="344">
        <v>47.38</v>
      </c>
      <c r="I1025" s="344">
        <v>52.55</v>
      </c>
      <c r="J1025" s="344">
        <v>59.34</v>
      </c>
      <c r="K1025" s="344">
        <v>69.37</v>
      </c>
      <c r="L1025" s="344">
        <v>83.95</v>
      </c>
    </row>
    <row r="1026" spans="1:12">
      <c r="A1026" s="296">
        <v>42686</v>
      </c>
      <c r="B1026" s="343" t="s">
        <v>7567</v>
      </c>
      <c r="C1026" s="296" t="s">
        <v>6533</v>
      </c>
      <c r="D1026" s="296" t="s">
        <v>6534</v>
      </c>
      <c r="E1026" s="344">
        <v>77.61</v>
      </c>
      <c r="F1026" s="344">
        <v>72.349999999999994</v>
      </c>
      <c r="G1026" s="344">
        <v>69.7</v>
      </c>
      <c r="H1026" s="344">
        <v>52.19</v>
      </c>
      <c r="I1026" s="344">
        <v>57.88</v>
      </c>
      <c r="J1026" s="344">
        <v>65.36</v>
      </c>
      <c r="K1026" s="344">
        <v>76.400000000000006</v>
      </c>
      <c r="L1026" s="344">
        <v>92.46</v>
      </c>
    </row>
    <row r="1027" spans="1:12">
      <c r="A1027" s="296">
        <v>12894</v>
      </c>
      <c r="B1027" s="343" t="s">
        <v>7568</v>
      </c>
      <c r="C1027" s="296" t="s">
        <v>6533</v>
      </c>
      <c r="D1027" s="296" t="s">
        <v>6534</v>
      </c>
      <c r="E1027" s="344">
        <v>18.850000000000001</v>
      </c>
      <c r="F1027" s="344">
        <v>19.5</v>
      </c>
      <c r="G1027" s="344">
        <v>22.42</v>
      </c>
      <c r="H1027" s="344">
        <v>23.4</v>
      </c>
      <c r="I1027" s="344">
        <v>18.09</v>
      </c>
      <c r="J1027" s="344">
        <v>17.940000000000001</v>
      </c>
      <c r="K1027" s="344">
        <v>16.96</v>
      </c>
      <c r="L1027" s="344">
        <v>16.899999999999999</v>
      </c>
    </row>
    <row r="1028" spans="1:12">
      <c r="A1028" s="296">
        <v>12895</v>
      </c>
      <c r="B1028" s="343" t="s">
        <v>7569</v>
      </c>
      <c r="C1028" s="296" t="s">
        <v>6533</v>
      </c>
      <c r="D1028" s="296" t="s">
        <v>6539</v>
      </c>
      <c r="E1028" s="344">
        <v>14.5</v>
      </c>
      <c r="F1028" s="344">
        <v>15</v>
      </c>
      <c r="G1028" s="344">
        <v>17.25</v>
      </c>
      <c r="H1028" s="344">
        <v>18</v>
      </c>
      <c r="I1028" s="344">
        <v>13.92</v>
      </c>
      <c r="J1028" s="344">
        <v>13.8</v>
      </c>
      <c r="K1028" s="344">
        <v>13.05</v>
      </c>
      <c r="L1028" s="344">
        <v>13</v>
      </c>
    </row>
    <row r="1029" spans="1:12">
      <c r="A1029" s="296">
        <v>1631</v>
      </c>
      <c r="B1029" s="343" t="s">
        <v>7570</v>
      </c>
      <c r="C1029" s="296" t="s">
        <v>6533</v>
      </c>
      <c r="D1029" s="296" t="s">
        <v>6534</v>
      </c>
      <c r="E1029" s="344"/>
      <c r="F1029" s="344">
        <v>234.71</v>
      </c>
      <c r="G1029" s="344"/>
      <c r="H1029" s="344"/>
      <c r="I1029" s="344">
        <v>101.83</v>
      </c>
      <c r="J1029" s="344"/>
      <c r="K1029" s="344">
        <v>186.28</v>
      </c>
      <c r="L1029" s="344">
        <v>152.22999999999999</v>
      </c>
    </row>
    <row r="1030" spans="1:12">
      <c r="A1030" s="296">
        <v>1633</v>
      </c>
      <c r="B1030" s="343" t="s">
        <v>7571</v>
      </c>
      <c r="C1030" s="296" t="s">
        <v>6533</v>
      </c>
      <c r="D1030" s="296" t="s">
        <v>6534</v>
      </c>
      <c r="E1030" s="344"/>
      <c r="F1030" s="344">
        <v>398.8</v>
      </c>
      <c r="G1030" s="344"/>
      <c r="H1030" s="344"/>
      <c r="I1030" s="344">
        <v>173.02</v>
      </c>
      <c r="J1030" s="344"/>
      <c r="K1030" s="344">
        <v>316.5</v>
      </c>
      <c r="L1030" s="344">
        <v>258.64999999999998</v>
      </c>
    </row>
    <row r="1031" spans="1:12">
      <c r="A1031" s="296">
        <v>10818</v>
      </c>
      <c r="B1031" s="343" t="s">
        <v>7572</v>
      </c>
      <c r="C1031" s="296" t="s">
        <v>6582</v>
      </c>
      <c r="D1031" s="296" t="s">
        <v>6534</v>
      </c>
      <c r="E1031" s="344">
        <v>72.28</v>
      </c>
      <c r="F1031" s="344">
        <v>57.5</v>
      </c>
      <c r="G1031" s="344">
        <v>65.709999999999994</v>
      </c>
      <c r="H1031" s="344"/>
      <c r="I1031" s="344">
        <v>46.65</v>
      </c>
      <c r="J1031" s="344">
        <v>49.28</v>
      </c>
      <c r="K1031" s="344">
        <v>59.14</v>
      </c>
      <c r="L1031" s="344">
        <v>45.67</v>
      </c>
    </row>
    <row r="1032" spans="1:12">
      <c r="A1032" s="296">
        <v>41410</v>
      </c>
      <c r="B1032" s="343" t="s">
        <v>7573</v>
      </c>
      <c r="C1032" s="296" t="s">
        <v>6533</v>
      </c>
      <c r="D1032" s="296" t="s">
        <v>6534</v>
      </c>
      <c r="E1032" s="344">
        <v>75.31</v>
      </c>
      <c r="F1032" s="344"/>
      <c r="G1032" s="344">
        <v>98.22</v>
      </c>
      <c r="H1032" s="344"/>
      <c r="I1032" s="344">
        <v>73.819999999999993</v>
      </c>
      <c r="J1032" s="344"/>
      <c r="K1032" s="344">
        <v>60.27</v>
      </c>
      <c r="L1032" s="344">
        <v>71.290000000000006</v>
      </c>
    </row>
    <row r="1033" spans="1:12">
      <c r="A1033" s="296">
        <v>41411</v>
      </c>
      <c r="B1033" s="343" t="s">
        <v>7574</v>
      </c>
      <c r="C1033" s="296" t="s">
        <v>6533</v>
      </c>
      <c r="D1033" s="296" t="s">
        <v>6534</v>
      </c>
      <c r="E1033" s="344">
        <v>68.27</v>
      </c>
      <c r="F1033" s="344"/>
      <c r="G1033" s="344">
        <v>89.05</v>
      </c>
      <c r="H1033" s="344"/>
      <c r="I1033" s="344">
        <v>66.930000000000007</v>
      </c>
      <c r="J1033" s="344"/>
      <c r="K1033" s="344">
        <v>54.64</v>
      </c>
      <c r="L1033" s="344">
        <v>64.63</v>
      </c>
    </row>
    <row r="1034" spans="1:12">
      <c r="A1034" s="296">
        <v>41412</v>
      </c>
      <c r="B1034" s="343" t="s">
        <v>7575</v>
      </c>
      <c r="C1034" s="296" t="s">
        <v>6533</v>
      </c>
      <c r="D1034" s="296" t="s">
        <v>6534</v>
      </c>
      <c r="E1034" s="344">
        <v>132.05000000000001</v>
      </c>
      <c r="F1034" s="344"/>
      <c r="G1034" s="344">
        <v>172.23</v>
      </c>
      <c r="H1034" s="344"/>
      <c r="I1034" s="344">
        <v>129.44999999999999</v>
      </c>
      <c r="J1034" s="344"/>
      <c r="K1034" s="344">
        <v>105.69</v>
      </c>
      <c r="L1034" s="344">
        <v>125</v>
      </c>
    </row>
    <row r="1035" spans="1:12">
      <c r="A1035" s="296">
        <v>41413</v>
      </c>
      <c r="B1035" s="343" t="s">
        <v>7576</v>
      </c>
      <c r="C1035" s="296" t="s">
        <v>6533</v>
      </c>
      <c r="D1035" s="296" t="s">
        <v>6534</v>
      </c>
      <c r="E1035" s="344">
        <v>118.82</v>
      </c>
      <c r="F1035" s="344"/>
      <c r="G1035" s="344">
        <v>154.97999999999999</v>
      </c>
      <c r="H1035" s="344"/>
      <c r="I1035" s="344">
        <v>116.48</v>
      </c>
      <c r="J1035" s="344"/>
      <c r="K1035" s="344">
        <v>95.1</v>
      </c>
      <c r="L1035" s="344">
        <v>112.48</v>
      </c>
    </row>
    <row r="1036" spans="1:12">
      <c r="A1036" s="296">
        <v>39359</v>
      </c>
      <c r="B1036" s="343" t="s">
        <v>7577</v>
      </c>
      <c r="C1036" s="296" t="s">
        <v>6533</v>
      </c>
      <c r="D1036" s="296" t="s">
        <v>6534</v>
      </c>
      <c r="E1036" s="344"/>
      <c r="F1036" s="344"/>
      <c r="G1036" s="344"/>
      <c r="H1036" s="344"/>
      <c r="I1036" s="344"/>
      <c r="J1036" s="344"/>
      <c r="K1036" s="344"/>
      <c r="L1036" s="344"/>
    </row>
    <row r="1037" spans="1:12">
      <c r="A1037" s="296">
        <v>39360</v>
      </c>
      <c r="B1037" s="343" t="s">
        <v>7578</v>
      </c>
      <c r="C1037" s="296" t="s">
        <v>6533</v>
      </c>
      <c r="D1037" s="296" t="s">
        <v>6534</v>
      </c>
      <c r="E1037" s="344"/>
      <c r="F1037" s="344"/>
      <c r="G1037" s="344"/>
      <c r="H1037" s="344"/>
      <c r="I1037" s="344"/>
      <c r="J1037" s="344"/>
      <c r="K1037" s="344"/>
      <c r="L1037" s="344"/>
    </row>
    <row r="1038" spans="1:12">
      <c r="A1038" s="296">
        <v>10710</v>
      </c>
      <c r="B1038" s="343" t="s">
        <v>7579</v>
      </c>
      <c r="C1038" s="296" t="s">
        <v>6937</v>
      </c>
      <c r="D1038" s="296" t="s">
        <v>6539</v>
      </c>
      <c r="E1038" s="344"/>
      <c r="F1038" s="344"/>
      <c r="G1038" s="344"/>
      <c r="H1038" s="344"/>
      <c r="I1038" s="344"/>
      <c r="J1038" s="344"/>
      <c r="K1038" s="344"/>
      <c r="L1038" s="344"/>
    </row>
    <row r="1039" spans="1:12">
      <c r="A1039" s="296">
        <v>10709</v>
      </c>
      <c r="B1039" s="343" t="s">
        <v>7580</v>
      </c>
      <c r="C1039" s="296" t="s">
        <v>6937</v>
      </c>
      <c r="D1039" s="296" t="s">
        <v>6534</v>
      </c>
      <c r="E1039" s="344"/>
      <c r="F1039" s="344"/>
      <c r="G1039" s="344"/>
      <c r="H1039" s="344"/>
      <c r="I1039" s="344"/>
      <c r="J1039" s="344"/>
      <c r="K1039" s="344"/>
      <c r="L1039" s="344"/>
    </row>
    <row r="1040" spans="1:12">
      <c r="A1040" s="296">
        <v>39636</v>
      </c>
      <c r="B1040" s="343" t="s">
        <v>7581</v>
      </c>
      <c r="C1040" s="296" t="s">
        <v>6937</v>
      </c>
      <c r="D1040" s="296" t="s">
        <v>6534</v>
      </c>
      <c r="E1040" s="344"/>
      <c r="F1040" s="344"/>
      <c r="G1040" s="344"/>
      <c r="H1040" s="344"/>
      <c r="I1040" s="344"/>
      <c r="J1040" s="344"/>
      <c r="K1040" s="344"/>
      <c r="L1040" s="344"/>
    </row>
    <row r="1041" spans="1:12">
      <c r="A1041" s="296">
        <v>10708</v>
      </c>
      <c r="B1041" s="343" t="s">
        <v>7582</v>
      </c>
      <c r="C1041" s="296" t="s">
        <v>6937</v>
      </c>
      <c r="D1041" s="296" t="s">
        <v>6534</v>
      </c>
      <c r="E1041" s="344"/>
      <c r="F1041" s="344"/>
      <c r="G1041" s="344"/>
      <c r="H1041" s="344"/>
      <c r="I1041" s="344"/>
      <c r="J1041" s="344"/>
      <c r="K1041" s="344"/>
      <c r="L1041" s="344"/>
    </row>
    <row r="1042" spans="1:12">
      <c r="A1042" s="296">
        <v>39635</v>
      </c>
      <c r="B1042" s="343" t="s">
        <v>7583</v>
      </c>
      <c r="C1042" s="296" t="s">
        <v>6937</v>
      </c>
      <c r="D1042" s="296" t="s">
        <v>6534</v>
      </c>
      <c r="E1042" s="344"/>
      <c r="F1042" s="344"/>
      <c r="G1042" s="344"/>
      <c r="H1042" s="344"/>
      <c r="I1042" s="344"/>
      <c r="J1042" s="344"/>
      <c r="K1042" s="344"/>
      <c r="L1042" s="344"/>
    </row>
    <row r="1043" spans="1:12">
      <c r="A1043" s="296">
        <v>6117</v>
      </c>
      <c r="B1043" s="343" t="s">
        <v>7584</v>
      </c>
      <c r="C1043" s="296" t="s">
        <v>6682</v>
      </c>
      <c r="D1043" s="296" t="s">
        <v>6534</v>
      </c>
      <c r="E1043" s="344">
        <v>16.170000000000002</v>
      </c>
      <c r="F1043" s="344">
        <v>15.84</v>
      </c>
      <c r="G1043" s="344">
        <v>16.14</v>
      </c>
      <c r="H1043" s="344">
        <v>17.14</v>
      </c>
      <c r="I1043" s="344">
        <v>15.65</v>
      </c>
      <c r="J1043" s="344">
        <v>16.059999999999999</v>
      </c>
      <c r="K1043" s="344">
        <v>15.35</v>
      </c>
      <c r="L1043" s="344">
        <v>17.11</v>
      </c>
    </row>
    <row r="1044" spans="1:12">
      <c r="A1044" s="296">
        <v>40913</v>
      </c>
      <c r="B1044" s="343" t="s">
        <v>7585</v>
      </c>
      <c r="C1044" s="296" t="s">
        <v>6684</v>
      </c>
      <c r="D1044" s="296" t="s">
        <v>6534</v>
      </c>
      <c r="E1044" s="344">
        <v>2828.94</v>
      </c>
      <c r="F1044" s="344">
        <v>2767.83</v>
      </c>
      <c r="G1044" s="344">
        <v>2834.84</v>
      </c>
      <c r="H1044" s="344">
        <v>2981.29</v>
      </c>
      <c r="I1044" s="344">
        <v>2739.54</v>
      </c>
      <c r="J1044" s="344">
        <v>2825.03</v>
      </c>
      <c r="K1044" s="344">
        <v>2737.19</v>
      </c>
      <c r="L1044" s="344">
        <v>3003.5</v>
      </c>
    </row>
    <row r="1045" spans="1:12">
      <c r="A1045" s="296">
        <v>1214</v>
      </c>
      <c r="B1045" s="343" t="s">
        <v>7586</v>
      </c>
      <c r="C1045" s="296" t="s">
        <v>6682</v>
      </c>
      <c r="D1045" s="296" t="s">
        <v>6534</v>
      </c>
      <c r="E1045" s="344">
        <v>19.79</v>
      </c>
      <c r="F1045" s="344">
        <v>17.21</v>
      </c>
      <c r="G1045" s="344">
        <v>18.489999999999998</v>
      </c>
      <c r="H1045" s="344">
        <v>19.97</v>
      </c>
      <c r="I1045" s="344">
        <v>21.7</v>
      </c>
      <c r="J1045" s="344">
        <v>19.5</v>
      </c>
      <c r="K1045" s="344">
        <v>20.54</v>
      </c>
      <c r="L1045" s="344">
        <v>23.94</v>
      </c>
    </row>
    <row r="1046" spans="1:12">
      <c r="A1046" s="296">
        <v>40915</v>
      </c>
      <c r="B1046" s="343" t="s">
        <v>7587</v>
      </c>
      <c r="C1046" s="296" t="s">
        <v>6684</v>
      </c>
      <c r="D1046" s="296" t="s">
        <v>6534</v>
      </c>
      <c r="E1046" s="344">
        <v>3460.61</v>
      </c>
      <c r="F1046" s="344">
        <v>3005.93</v>
      </c>
      <c r="G1046" s="344">
        <v>3244.98</v>
      </c>
      <c r="H1046" s="344">
        <v>3469.53</v>
      </c>
      <c r="I1046" s="344">
        <v>3798.5</v>
      </c>
      <c r="J1046" s="344">
        <v>3428.91</v>
      </c>
      <c r="K1046" s="344">
        <v>3663.2</v>
      </c>
      <c r="L1046" s="344">
        <v>4200.6000000000004</v>
      </c>
    </row>
    <row r="1047" spans="1:12">
      <c r="A1047" s="296">
        <v>40914</v>
      </c>
      <c r="B1047" s="343" t="s">
        <v>7588</v>
      </c>
      <c r="C1047" s="296" t="s">
        <v>6684</v>
      </c>
      <c r="D1047" s="296" t="s">
        <v>6534</v>
      </c>
      <c r="E1047" s="344">
        <v>3675.05</v>
      </c>
      <c r="F1047" s="344">
        <v>3155.04</v>
      </c>
      <c r="G1047" s="344">
        <v>3446.06</v>
      </c>
      <c r="H1047" s="344">
        <v>3684.53</v>
      </c>
      <c r="I1047" s="344">
        <v>3986.94</v>
      </c>
      <c r="J1047" s="344">
        <v>3599.01</v>
      </c>
      <c r="K1047" s="344">
        <v>3890.2</v>
      </c>
      <c r="L1047" s="344">
        <v>4200.6000000000004</v>
      </c>
    </row>
    <row r="1048" spans="1:12">
      <c r="A1048" s="296">
        <v>1213</v>
      </c>
      <c r="B1048" s="343" t="s">
        <v>7589</v>
      </c>
      <c r="C1048" s="296" t="s">
        <v>6682</v>
      </c>
      <c r="D1048" s="296" t="s">
        <v>6539</v>
      </c>
      <c r="E1048" s="344">
        <v>21.03</v>
      </c>
      <c r="F1048" s="344">
        <v>18.07</v>
      </c>
      <c r="G1048" s="344">
        <v>19.64</v>
      </c>
      <c r="H1048" s="344">
        <v>21.21</v>
      </c>
      <c r="I1048" s="344">
        <v>22.8</v>
      </c>
      <c r="J1048" s="344">
        <v>20.47</v>
      </c>
      <c r="K1048" s="344">
        <v>21.83</v>
      </c>
      <c r="L1048" s="344">
        <v>23.94</v>
      </c>
    </row>
    <row r="1049" spans="1:12">
      <c r="A1049" s="296">
        <v>5091</v>
      </c>
      <c r="B1049" s="343" t="s">
        <v>7590</v>
      </c>
      <c r="C1049" s="296" t="s">
        <v>6533</v>
      </c>
      <c r="D1049" s="296" t="s">
        <v>6534</v>
      </c>
      <c r="E1049" s="344">
        <v>19.87</v>
      </c>
      <c r="F1049" s="344">
        <v>19.53</v>
      </c>
      <c r="G1049" s="344">
        <v>21.28</v>
      </c>
      <c r="H1049" s="344">
        <v>18.55</v>
      </c>
      <c r="I1049" s="344">
        <v>21.22</v>
      </c>
      <c r="J1049" s="344">
        <v>20.5</v>
      </c>
      <c r="K1049" s="344">
        <v>19.43</v>
      </c>
      <c r="L1049" s="344">
        <v>18.920000000000002</v>
      </c>
    </row>
    <row r="1050" spans="1:12">
      <c r="A1050" s="296">
        <v>14615</v>
      </c>
      <c r="B1050" s="343" t="s">
        <v>7591</v>
      </c>
      <c r="C1050" s="296" t="s">
        <v>6533</v>
      </c>
      <c r="D1050" s="296" t="s">
        <v>6534</v>
      </c>
      <c r="E1050" s="344"/>
      <c r="F1050" s="344"/>
      <c r="G1050" s="344"/>
      <c r="H1050" s="344"/>
      <c r="I1050" s="344">
        <v>4749.67</v>
      </c>
      <c r="J1050" s="344">
        <v>6505.97</v>
      </c>
      <c r="K1050" s="344"/>
      <c r="L1050" s="344">
        <v>3021.02</v>
      </c>
    </row>
    <row r="1051" spans="1:12">
      <c r="A1051" s="296">
        <v>2711</v>
      </c>
      <c r="B1051" s="343" t="s">
        <v>7592</v>
      </c>
      <c r="C1051" s="296" t="s">
        <v>6533</v>
      </c>
      <c r="D1051" s="296" t="s">
        <v>6539</v>
      </c>
      <c r="E1051" s="344">
        <v>232</v>
      </c>
      <c r="F1051" s="344">
        <v>188.2</v>
      </c>
      <c r="G1051" s="344"/>
      <c r="H1051" s="344">
        <v>220</v>
      </c>
      <c r="I1051" s="344">
        <v>189</v>
      </c>
      <c r="J1051" s="344"/>
      <c r="K1051" s="344">
        <v>239.45</v>
      </c>
      <c r="L1051" s="344">
        <v>196</v>
      </c>
    </row>
    <row r="1052" spans="1:12">
      <c r="A1052" s="296">
        <v>37727</v>
      </c>
      <c r="B1052" s="343" t="s">
        <v>7593</v>
      </c>
      <c r="C1052" s="296" t="s">
        <v>6533</v>
      </c>
      <c r="D1052" s="296" t="s">
        <v>6539</v>
      </c>
      <c r="E1052" s="344"/>
      <c r="F1052" s="344"/>
      <c r="G1052" s="344"/>
      <c r="H1052" s="344"/>
      <c r="I1052" s="344">
        <v>13000</v>
      </c>
      <c r="J1052" s="344"/>
      <c r="K1052" s="344"/>
      <c r="L1052" s="344">
        <v>19883.990000000002</v>
      </c>
    </row>
    <row r="1053" spans="1:12">
      <c r="A1053" s="296">
        <v>37728</v>
      </c>
      <c r="B1053" s="343" t="s">
        <v>7594</v>
      </c>
      <c r="C1053" s="296" t="s">
        <v>6533</v>
      </c>
      <c r="D1053" s="296" t="s">
        <v>6534</v>
      </c>
      <c r="E1053" s="344"/>
      <c r="F1053" s="344"/>
      <c r="G1053" s="344"/>
      <c r="H1053" s="344"/>
      <c r="I1053" s="344">
        <v>17636.36</v>
      </c>
      <c r="J1053" s="344"/>
      <c r="K1053" s="344"/>
      <c r="L1053" s="344">
        <v>26975.48</v>
      </c>
    </row>
    <row r="1054" spans="1:12">
      <c r="A1054" s="296">
        <v>37729</v>
      </c>
      <c r="B1054" s="343" t="s">
        <v>7595</v>
      </c>
      <c r="C1054" s="296" t="s">
        <v>6533</v>
      </c>
      <c r="D1054" s="296" t="s">
        <v>6534</v>
      </c>
      <c r="E1054" s="344"/>
      <c r="F1054" s="344"/>
      <c r="G1054" s="344"/>
      <c r="H1054" s="344"/>
      <c r="I1054" s="344">
        <v>19090.900000000001</v>
      </c>
      <c r="J1054" s="344"/>
      <c r="K1054" s="344"/>
      <c r="L1054" s="344">
        <v>29200.26</v>
      </c>
    </row>
    <row r="1055" spans="1:12">
      <c r="A1055" s="296">
        <v>37730</v>
      </c>
      <c r="B1055" s="343" t="s">
        <v>7596</v>
      </c>
      <c r="C1055" s="296" t="s">
        <v>6533</v>
      </c>
      <c r="D1055" s="296" t="s">
        <v>6534</v>
      </c>
      <c r="E1055" s="344"/>
      <c r="F1055" s="344"/>
      <c r="G1055" s="344"/>
      <c r="H1055" s="344"/>
      <c r="I1055" s="344">
        <v>20545.45</v>
      </c>
      <c r="J1055" s="344"/>
      <c r="K1055" s="344"/>
      <c r="L1055" s="344">
        <v>31425.040000000001</v>
      </c>
    </row>
    <row r="1056" spans="1:12">
      <c r="A1056" s="296">
        <v>37731</v>
      </c>
      <c r="B1056" s="343" t="s">
        <v>7597</v>
      </c>
      <c r="C1056" s="296" t="s">
        <v>6533</v>
      </c>
      <c r="D1056" s="296" t="s">
        <v>6534</v>
      </c>
      <c r="E1056" s="344"/>
      <c r="F1056" s="344"/>
      <c r="G1056" s="344"/>
      <c r="H1056" s="344"/>
      <c r="I1056" s="344">
        <v>22000</v>
      </c>
      <c r="J1056" s="344"/>
      <c r="K1056" s="344"/>
      <c r="L1056" s="344">
        <v>33649.82</v>
      </c>
    </row>
    <row r="1057" spans="1:12">
      <c r="A1057" s="296">
        <v>37732</v>
      </c>
      <c r="B1057" s="343" t="s">
        <v>7598</v>
      </c>
      <c r="C1057" s="296" t="s">
        <v>6533</v>
      </c>
      <c r="D1057" s="296" t="s">
        <v>6534</v>
      </c>
      <c r="E1057" s="344"/>
      <c r="F1057" s="344"/>
      <c r="G1057" s="344"/>
      <c r="H1057" s="344"/>
      <c r="I1057" s="344">
        <v>25090.9</v>
      </c>
      <c r="J1057" s="344"/>
      <c r="K1057" s="344"/>
      <c r="L1057" s="344">
        <v>38377.49</v>
      </c>
    </row>
    <row r="1058" spans="1:12">
      <c r="A1058" s="296">
        <v>36496</v>
      </c>
      <c r="B1058" s="343" t="s">
        <v>7599</v>
      </c>
      <c r="C1058" s="296" t="s">
        <v>6533</v>
      </c>
      <c r="D1058" s="296" t="s">
        <v>6534</v>
      </c>
      <c r="E1058" s="344"/>
      <c r="F1058" s="344"/>
      <c r="G1058" s="344"/>
      <c r="H1058" s="344"/>
      <c r="I1058" s="344">
        <v>12059.33</v>
      </c>
      <c r="J1058" s="344">
        <v>16518.54</v>
      </c>
      <c r="K1058" s="344"/>
      <c r="L1058" s="344">
        <v>7670.31</v>
      </c>
    </row>
    <row r="1059" spans="1:12">
      <c r="A1059" s="296">
        <v>37762</v>
      </c>
      <c r="B1059" s="343" t="s">
        <v>7600</v>
      </c>
      <c r="C1059" s="296" t="s">
        <v>6533</v>
      </c>
      <c r="D1059" s="296" t="s">
        <v>6534</v>
      </c>
      <c r="E1059" s="344"/>
      <c r="F1059" s="344"/>
      <c r="G1059" s="344"/>
      <c r="H1059" s="344"/>
      <c r="I1059" s="344">
        <v>711015.86</v>
      </c>
      <c r="J1059" s="344"/>
      <c r="K1059" s="344"/>
      <c r="L1059" s="344"/>
    </row>
    <row r="1060" spans="1:12">
      <c r="A1060" s="296">
        <v>37763</v>
      </c>
      <c r="B1060" s="343" t="s">
        <v>7601</v>
      </c>
      <c r="C1060" s="296" t="s">
        <v>6533</v>
      </c>
      <c r="D1060" s="296" t="s">
        <v>6534</v>
      </c>
      <c r="E1060" s="344"/>
      <c r="F1060" s="344"/>
      <c r="G1060" s="344"/>
      <c r="H1060" s="344"/>
      <c r="I1060" s="344">
        <v>719651.56</v>
      </c>
      <c r="J1060" s="344"/>
      <c r="K1060" s="344"/>
      <c r="L1060" s="344"/>
    </row>
    <row r="1061" spans="1:12">
      <c r="A1061" s="296">
        <v>41992</v>
      </c>
      <c r="B1061" s="343" t="s">
        <v>7602</v>
      </c>
      <c r="C1061" s="296" t="s">
        <v>6533</v>
      </c>
      <c r="D1061" s="296" t="s">
        <v>6539</v>
      </c>
      <c r="E1061" s="344"/>
      <c r="F1061" s="344"/>
      <c r="G1061" s="344"/>
      <c r="H1061" s="344"/>
      <c r="I1061" s="344">
        <v>818100</v>
      </c>
      <c r="J1061" s="344"/>
      <c r="K1061" s="344"/>
      <c r="L1061" s="344"/>
    </row>
    <row r="1062" spans="1:12">
      <c r="A1062" s="296">
        <v>10630</v>
      </c>
      <c r="B1062" s="343" t="s">
        <v>7603</v>
      </c>
      <c r="C1062" s="296" t="s">
        <v>6533</v>
      </c>
      <c r="D1062" s="296" t="s">
        <v>6534</v>
      </c>
      <c r="E1062" s="344"/>
      <c r="F1062" s="344"/>
      <c r="G1062" s="344"/>
      <c r="H1062" s="344"/>
      <c r="I1062" s="344">
        <v>829038.56</v>
      </c>
      <c r="J1062" s="344"/>
      <c r="K1062" s="344"/>
      <c r="L1062" s="344"/>
    </row>
    <row r="1063" spans="1:12">
      <c r="A1063" s="296">
        <v>13215</v>
      </c>
      <c r="B1063" s="343" t="s">
        <v>7604</v>
      </c>
      <c r="C1063" s="296" t="s">
        <v>6533</v>
      </c>
      <c r="D1063" s="296" t="s">
        <v>6534</v>
      </c>
      <c r="E1063" s="344"/>
      <c r="F1063" s="344"/>
      <c r="G1063" s="344"/>
      <c r="H1063" s="344"/>
      <c r="I1063" s="344">
        <v>1003194.3</v>
      </c>
      <c r="J1063" s="344"/>
      <c r="K1063" s="344"/>
      <c r="L1063" s="344"/>
    </row>
    <row r="1064" spans="1:12">
      <c r="A1064" s="296">
        <v>4235</v>
      </c>
      <c r="B1064" s="343" t="s">
        <v>7605</v>
      </c>
      <c r="C1064" s="296" t="s">
        <v>6682</v>
      </c>
      <c r="D1064" s="296" t="s">
        <v>6534</v>
      </c>
      <c r="E1064" s="344">
        <v>23.11</v>
      </c>
      <c r="F1064" s="344">
        <v>18.010000000000002</v>
      </c>
      <c r="G1064" s="344">
        <v>23.14</v>
      </c>
      <c r="H1064" s="344">
        <v>23.57</v>
      </c>
      <c r="I1064" s="344">
        <v>18.100000000000001</v>
      </c>
      <c r="J1064" s="344">
        <v>18.059999999999999</v>
      </c>
      <c r="K1064" s="344">
        <v>17.79</v>
      </c>
      <c r="L1064" s="344">
        <v>15.07</v>
      </c>
    </row>
    <row r="1065" spans="1:12">
      <c r="A1065" s="296">
        <v>40976</v>
      </c>
      <c r="B1065" s="343" t="s">
        <v>7606</v>
      </c>
      <c r="C1065" s="296" t="s">
        <v>6684</v>
      </c>
      <c r="D1065" s="296" t="s">
        <v>6534</v>
      </c>
      <c r="E1065" s="344">
        <v>4039.92</v>
      </c>
      <c r="F1065" s="344">
        <v>3145.63</v>
      </c>
      <c r="G1065" s="344">
        <v>4061.07</v>
      </c>
      <c r="H1065" s="344">
        <v>4095</v>
      </c>
      <c r="I1065" s="344">
        <v>3167.27</v>
      </c>
      <c r="J1065" s="344">
        <v>3177.44</v>
      </c>
      <c r="K1065" s="344">
        <v>3173.8</v>
      </c>
      <c r="L1065" s="344">
        <v>2644.4</v>
      </c>
    </row>
    <row r="1066" spans="1:12">
      <c r="A1066" s="296">
        <v>43091</v>
      </c>
      <c r="B1066" s="343" t="s">
        <v>7607</v>
      </c>
      <c r="C1066" s="296" t="s">
        <v>6533</v>
      </c>
      <c r="D1066" s="296" t="s">
        <v>6534</v>
      </c>
      <c r="E1066" s="344">
        <v>9265.84</v>
      </c>
      <c r="F1066" s="344">
        <v>7409.45</v>
      </c>
      <c r="G1066" s="344">
        <v>8743.27</v>
      </c>
      <c r="H1066" s="344">
        <v>6742.31</v>
      </c>
      <c r="I1066" s="344">
        <v>6485.86</v>
      </c>
      <c r="J1066" s="344">
        <v>5710.06</v>
      </c>
      <c r="K1066" s="344">
        <v>12314.71</v>
      </c>
      <c r="L1066" s="344">
        <v>6846.36</v>
      </c>
    </row>
    <row r="1067" spans="1:12">
      <c r="A1067" s="296">
        <v>43092</v>
      </c>
      <c r="B1067" s="343" t="s">
        <v>7608</v>
      </c>
      <c r="C1067" s="296" t="s">
        <v>6533</v>
      </c>
      <c r="D1067" s="296" t="s">
        <v>6534</v>
      </c>
      <c r="E1067" s="344">
        <v>12354.46</v>
      </c>
      <c r="F1067" s="344">
        <v>9879.27</v>
      </c>
      <c r="G1067" s="344">
        <v>11657.69</v>
      </c>
      <c r="H1067" s="344">
        <v>8989.74</v>
      </c>
      <c r="I1067" s="344">
        <v>8647.81</v>
      </c>
      <c r="J1067" s="344">
        <v>7613.41</v>
      </c>
      <c r="K1067" s="344">
        <v>16419.61</v>
      </c>
      <c r="L1067" s="344">
        <v>9128.48</v>
      </c>
    </row>
    <row r="1068" spans="1:12">
      <c r="A1068" s="296">
        <v>43089</v>
      </c>
      <c r="B1068" s="343" t="s">
        <v>7609</v>
      </c>
      <c r="C1068" s="296" t="s">
        <v>6533</v>
      </c>
      <c r="D1068" s="296" t="s">
        <v>6534</v>
      </c>
      <c r="E1068" s="344">
        <v>2153.12</v>
      </c>
      <c r="F1068" s="344">
        <v>1721.74</v>
      </c>
      <c r="G1068" s="344">
        <v>2031.69</v>
      </c>
      <c r="H1068" s="344">
        <v>1566.72</v>
      </c>
      <c r="I1068" s="344">
        <v>1507.13</v>
      </c>
      <c r="J1068" s="344">
        <v>1326.85</v>
      </c>
      <c r="K1068" s="344">
        <v>2861.59</v>
      </c>
      <c r="L1068" s="344">
        <v>1590.9</v>
      </c>
    </row>
    <row r="1069" spans="1:12">
      <c r="A1069" s="296">
        <v>43090</v>
      </c>
      <c r="B1069" s="343" t="s">
        <v>7610</v>
      </c>
      <c r="C1069" s="296" t="s">
        <v>6533</v>
      </c>
      <c r="D1069" s="296" t="s">
        <v>6534</v>
      </c>
      <c r="E1069" s="344">
        <v>4751.71</v>
      </c>
      <c r="F1069" s="344">
        <v>3799.71</v>
      </c>
      <c r="G1069" s="344">
        <v>4483.7299999999996</v>
      </c>
      <c r="H1069" s="344">
        <v>3457.59</v>
      </c>
      <c r="I1069" s="344">
        <v>3326.08</v>
      </c>
      <c r="J1069" s="344">
        <v>2928.23</v>
      </c>
      <c r="K1069" s="344">
        <v>6315.23</v>
      </c>
      <c r="L1069" s="344">
        <v>3510.95</v>
      </c>
    </row>
    <row r="1070" spans="1:12">
      <c r="A1070" s="296">
        <v>41967</v>
      </c>
      <c r="B1070" s="343" t="s">
        <v>7611</v>
      </c>
      <c r="C1070" s="296" t="s">
        <v>6584</v>
      </c>
      <c r="D1070" s="296" t="s">
        <v>6534</v>
      </c>
      <c r="E1070" s="344">
        <v>25.96</v>
      </c>
      <c r="F1070" s="344">
        <v>29.95</v>
      </c>
      <c r="G1070" s="344">
        <v>22.46</v>
      </c>
      <c r="H1070" s="344">
        <v>21.03</v>
      </c>
      <c r="I1070" s="344">
        <v>20.260000000000002</v>
      </c>
      <c r="J1070" s="344">
        <v>26.39</v>
      </c>
      <c r="K1070" s="344">
        <v>20.64</v>
      </c>
      <c r="L1070" s="344">
        <v>20.87</v>
      </c>
    </row>
    <row r="1071" spans="1:12">
      <c r="A1071" s="296">
        <v>12760</v>
      </c>
      <c r="B1071" s="343" t="s">
        <v>7612</v>
      </c>
      <c r="C1071" s="296" t="s">
        <v>6937</v>
      </c>
      <c r="D1071" s="296" t="s">
        <v>6534</v>
      </c>
      <c r="E1071" s="344">
        <v>1700.88</v>
      </c>
      <c r="F1071" s="344">
        <v>1481.08</v>
      </c>
      <c r="G1071" s="344">
        <v>1478.63</v>
      </c>
      <c r="H1071" s="344">
        <v>1770.66</v>
      </c>
      <c r="I1071" s="344">
        <v>1252.8399999999999</v>
      </c>
      <c r="J1071" s="344">
        <v>1302.56</v>
      </c>
      <c r="K1071" s="344">
        <v>1476.42</v>
      </c>
      <c r="L1071" s="344">
        <v>1738.68</v>
      </c>
    </row>
    <row r="1072" spans="1:12">
      <c r="A1072" s="296">
        <v>12759</v>
      </c>
      <c r="B1072" s="343" t="s">
        <v>7613</v>
      </c>
      <c r="C1072" s="296" t="s">
        <v>6937</v>
      </c>
      <c r="D1072" s="296" t="s">
        <v>6534</v>
      </c>
      <c r="E1072" s="344">
        <v>1133.9000000000001</v>
      </c>
      <c r="F1072" s="344">
        <v>987.37</v>
      </c>
      <c r="G1072" s="344">
        <v>985.74</v>
      </c>
      <c r="H1072" s="344">
        <v>1180.42</v>
      </c>
      <c r="I1072" s="344">
        <v>835.21</v>
      </c>
      <c r="J1072" s="344">
        <v>868.36</v>
      </c>
      <c r="K1072" s="344">
        <v>984.27</v>
      </c>
      <c r="L1072" s="344">
        <v>1159.0999999999999</v>
      </c>
    </row>
    <row r="1073" spans="1:12">
      <c r="A1073" s="296">
        <v>43105</v>
      </c>
      <c r="B1073" s="343" t="s">
        <v>7614</v>
      </c>
      <c r="C1073" s="296" t="s">
        <v>6582</v>
      </c>
      <c r="D1073" s="296" t="s">
        <v>6534</v>
      </c>
      <c r="E1073" s="344"/>
      <c r="F1073" s="344">
        <v>47.53</v>
      </c>
      <c r="G1073" s="344"/>
      <c r="H1073" s="344">
        <v>40.96</v>
      </c>
      <c r="I1073" s="344">
        <v>34.85</v>
      </c>
      <c r="J1073" s="344">
        <v>36.549999999999997</v>
      </c>
      <c r="K1073" s="344">
        <v>31.75</v>
      </c>
      <c r="L1073" s="344">
        <v>34.67</v>
      </c>
    </row>
    <row r="1074" spans="1:12">
      <c r="A1074" s="296">
        <v>40424</v>
      </c>
      <c r="B1074" s="343" t="s">
        <v>7615</v>
      </c>
      <c r="C1074" s="296" t="s">
        <v>6582</v>
      </c>
      <c r="D1074" s="296" t="s">
        <v>6534</v>
      </c>
      <c r="E1074" s="344"/>
      <c r="F1074" s="344">
        <v>12.07</v>
      </c>
      <c r="G1074" s="344"/>
      <c r="H1074" s="344">
        <v>10.41</v>
      </c>
      <c r="I1074" s="344">
        <v>8.85</v>
      </c>
      <c r="J1074" s="344">
        <v>9.2799999999999994</v>
      </c>
      <c r="K1074" s="344">
        <v>8.06</v>
      </c>
      <c r="L1074" s="344">
        <v>8.81</v>
      </c>
    </row>
    <row r="1075" spans="1:12">
      <c r="A1075" s="296">
        <v>1325</v>
      </c>
      <c r="B1075" s="343" t="s">
        <v>7616</v>
      </c>
      <c r="C1075" s="296" t="s">
        <v>6582</v>
      </c>
      <c r="D1075" s="296" t="s">
        <v>6534</v>
      </c>
      <c r="E1075" s="344"/>
      <c r="F1075" s="344">
        <v>13.22</v>
      </c>
      <c r="G1075" s="344"/>
      <c r="H1075" s="344">
        <v>11.4</v>
      </c>
      <c r="I1075" s="344">
        <v>9.6999999999999993</v>
      </c>
      <c r="J1075" s="344">
        <v>10.17</v>
      </c>
      <c r="K1075" s="344">
        <v>8.83</v>
      </c>
      <c r="L1075" s="344">
        <v>9.64</v>
      </c>
    </row>
    <row r="1076" spans="1:12">
      <c r="A1076" s="296">
        <v>1327</v>
      </c>
      <c r="B1076" s="343" t="s">
        <v>7617</v>
      </c>
      <c r="C1076" s="296" t="s">
        <v>6582</v>
      </c>
      <c r="D1076" s="296" t="s">
        <v>6534</v>
      </c>
      <c r="E1076" s="344"/>
      <c r="F1076" s="344">
        <v>14.08</v>
      </c>
      <c r="G1076" s="344"/>
      <c r="H1076" s="344">
        <v>12.14</v>
      </c>
      <c r="I1076" s="344">
        <v>10.33</v>
      </c>
      <c r="J1076" s="344">
        <v>10.83</v>
      </c>
      <c r="K1076" s="344">
        <v>9.41</v>
      </c>
      <c r="L1076" s="344">
        <v>10.27</v>
      </c>
    </row>
    <row r="1077" spans="1:12">
      <c r="A1077" s="296">
        <v>1328</v>
      </c>
      <c r="B1077" s="343" t="s">
        <v>7618</v>
      </c>
      <c r="C1077" s="296" t="s">
        <v>6582</v>
      </c>
      <c r="D1077" s="296" t="s">
        <v>6534</v>
      </c>
      <c r="E1077" s="344"/>
      <c r="F1077" s="344">
        <v>13.26</v>
      </c>
      <c r="G1077" s="344"/>
      <c r="H1077" s="344">
        <v>11.43</v>
      </c>
      <c r="I1077" s="344">
        <v>9.7200000000000006</v>
      </c>
      <c r="J1077" s="344">
        <v>10.19</v>
      </c>
      <c r="K1077" s="344">
        <v>8.85</v>
      </c>
      <c r="L1077" s="344">
        <v>9.67</v>
      </c>
    </row>
    <row r="1078" spans="1:12">
      <c r="A1078" s="296">
        <v>1321</v>
      </c>
      <c r="B1078" s="343" t="s">
        <v>7619</v>
      </c>
      <c r="C1078" s="296" t="s">
        <v>6582</v>
      </c>
      <c r="D1078" s="296" t="s">
        <v>6534</v>
      </c>
      <c r="E1078" s="344"/>
      <c r="F1078" s="344">
        <v>12.28</v>
      </c>
      <c r="G1078" s="344"/>
      <c r="H1078" s="344">
        <v>10.58</v>
      </c>
      <c r="I1078" s="344">
        <v>9</v>
      </c>
      <c r="J1078" s="344">
        <v>9.44</v>
      </c>
      <c r="K1078" s="344">
        <v>8.1999999999999993</v>
      </c>
      <c r="L1078" s="344">
        <v>8.9499999999999993</v>
      </c>
    </row>
    <row r="1079" spans="1:12">
      <c r="A1079" s="296">
        <v>1318</v>
      </c>
      <c r="B1079" s="343" t="s">
        <v>7620</v>
      </c>
      <c r="C1079" s="296" t="s">
        <v>6582</v>
      </c>
      <c r="D1079" s="296" t="s">
        <v>6534</v>
      </c>
      <c r="E1079" s="344"/>
      <c r="F1079" s="344">
        <v>12.29</v>
      </c>
      <c r="G1079" s="344"/>
      <c r="H1079" s="344">
        <v>10.59</v>
      </c>
      <c r="I1079" s="344">
        <v>9.01</v>
      </c>
      <c r="J1079" s="344">
        <v>9.4499999999999993</v>
      </c>
      <c r="K1079" s="344">
        <v>8.2100000000000009</v>
      </c>
      <c r="L1079" s="344">
        <v>8.9600000000000009</v>
      </c>
    </row>
    <row r="1080" spans="1:12">
      <c r="A1080" s="296">
        <v>1322</v>
      </c>
      <c r="B1080" s="343" t="s">
        <v>7621</v>
      </c>
      <c r="C1080" s="296" t="s">
        <v>6582</v>
      </c>
      <c r="D1080" s="296" t="s">
        <v>6534</v>
      </c>
      <c r="E1080" s="344"/>
      <c r="F1080" s="344">
        <v>12.98</v>
      </c>
      <c r="G1080" s="344"/>
      <c r="H1080" s="344">
        <v>11.18</v>
      </c>
      <c r="I1080" s="344">
        <v>9.51</v>
      </c>
      <c r="J1080" s="344">
        <v>9.98</v>
      </c>
      <c r="K1080" s="344">
        <v>8.67</v>
      </c>
      <c r="L1080" s="344">
        <v>9.4700000000000006</v>
      </c>
    </row>
    <row r="1081" spans="1:12">
      <c r="A1081" s="296">
        <v>1323</v>
      </c>
      <c r="B1081" s="343" t="s">
        <v>7622</v>
      </c>
      <c r="C1081" s="296" t="s">
        <v>6582</v>
      </c>
      <c r="D1081" s="296" t="s">
        <v>6534</v>
      </c>
      <c r="E1081" s="344"/>
      <c r="F1081" s="344">
        <v>12.98</v>
      </c>
      <c r="G1081" s="344"/>
      <c r="H1081" s="344">
        <v>11.18</v>
      </c>
      <c r="I1081" s="344">
        <v>9.51</v>
      </c>
      <c r="J1081" s="344">
        <v>9.98</v>
      </c>
      <c r="K1081" s="344">
        <v>8.67</v>
      </c>
      <c r="L1081" s="344">
        <v>9.4700000000000006</v>
      </c>
    </row>
    <row r="1082" spans="1:12">
      <c r="A1082" s="296">
        <v>1319</v>
      </c>
      <c r="B1082" s="343" t="s">
        <v>7623</v>
      </c>
      <c r="C1082" s="296" t="s">
        <v>6582</v>
      </c>
      <c r="D1082" s="296" t="s">
        <v>6534</v>
      </c>
      <c r="E1082" s="344"/>
      <c r="F1082" s="344">
        <v>10.94</v>
      </c>
      <c r="G1082" s="344"/>
      <c r="H1082" s="344">
        <v>9.42</v>
      </c>
      <c r="I1082" s="344">
        <v>8.02</v>
      </c>
      <c r="J1082" s="344">
        <v>8.41</v>
      </c>
      <c r="K1082" s="344">
        <v>7.3</v>
      </c>
      <c r="L1082" s="344">
        <v>7.98</v>
      </c>
    </row>
    <row r="1083" spans="1:12">
      <c r="A1083" s="296">
        <v>11026</v>
      </c>
      <c r="B1083" s="343" t="s">
        <v>7624</v>
      </c>
      <c r="C1083" s="296" t="s">
        <v>6582</v>
      </c>
      <c r="D1083" s="296" t="s">
        <v>6534</v>
      </c>
      <c r="E1083" s="344"/>
      <c r="F1083" s="344">
        <v>15.04</v>
      </c>
      <c r="G1083" s="344"/>
      <c r="H1083" s="344">
        <v>12.96</v>
      </c>
      <c r="I1083" s="344">
        <v>11.03</v>
      </c>
      <c r="J1083" s="344">
        <v>11.57</v>
      </c>
      <c r="K1083" s="344">
        <v>10.050000000000001</v>
      </c>
      <c r="L1083" s="344">
        <v>10.97</v>
      </c>
    </row>
    <row r="1084" spans="1:12">
      <c r="A1084" s="296">
        <v>11027</v>
      </c>
      <c r="B1084" s="343" t="s">
        <v>7625</v>
      </c>
      <c r="C1084" s="296" t="s">
        <v>6582</v>
      </c>
      <c r="D1084" s="296" t="s">
        <v>6534</v>
      </c>
      <c r="E1084" s="344"/>
      <c r="F1084" s="344">
        <v>15.66</v>
      </c>
      <c r="G1084" s="344"/>
      <c r="H1084" s="344">
        <v>13.49</v>
      </c>
      <c r="I1084" s="344">
        <v>11.48</v>
      </c>
      <c r="J1084" s="344">
        <v>12.04</v>
      </c>
      <c r="K1084" s="344">
        <v>10.46</v>
      </c>
      <c r="L1084" s="344">
        <v>11.42</v>
      </c>
    </row>
    <row r="1085" spans="1:12">
      <c r="A1085" s="296">
        <v>11046</v>
      </c>
      <c r="B1085" s="343" t="s">
        <v>7626</v>
      </c>
      <c r="C1085" s="296" t="s">
        <v>6582</v>
      </c>
      <c r="D1085" s="296" t="s">
        <v>6534</v>
      </c>
      <c r="E1085" s="344"/>
      <c r="F1085" s="344">
        <v>15</v>
      </c>
      <c r="G1085" s="344"/>
      <c r="H1085" s="344">
        <v>12.93</v>
      </c>
      <c r="I1085" s="344">
        <v>11</v>
      </c>
      <c r="J1085" s="344">
        <v>11.53</v>
      </c>
      <c r="K1085" s="344">
        <v>10.02</v>
      </c>
      <c r="L1085" s="344">
        <v>10.94</v>
      </c>
    </row>
    <row r="1086" spans="1:12">
      <c r="A1086" s="296">
        <v>11047</v>
      </c>
      <c r="B1086" s="343" t="s">
        <v>7627</v>
      </c>
      <c r="C1086" s="296" t="s">
        <v>6582</v>
      </c>
      <c r="D1086" s="296" t="s">
        <v>6534</v>
      </c>
      <c r="E1086" s="344"/>
      <c r="F1086" s="344">
        <v>16.350000000000001</v>
      </c>
      <c r="G1086" s="344"/>
      <c r="H1086" s="344">
        <v>14.09</v>
      </c>
      <c r="I1086" s="344">
        <v>11.99</v>
      </c>
      <c r="J1086" s="344">
        <v>12.57</v>
      </c>
      <c r="K1086" s="344">
        <v>10.92</v>
      </c>
      <c r="L1086" s="344">
        <v>11.92</v>
      </c>
    </row>
    <row r="1087" spans="1:12">
      <c r="A1087" s="296">
        <v>43668</v>
      </c>
      <c r="B1087" s="343" t="s">
        <v>7628</v>
      </c>
      <c r="C1087" s="296" t="s">
        <v>6582</v>
      </c>
      <c r="D1087" s="296" t="s">
        <v>6534</v>
      </c>
      <c r="E1087" s="344"/>
      <c r="F1087" s="344">
        <v>14.43</v>
      </c>
      <c r="G1087" s="344"/>
      <c r="H1087" s="344">
        <v>12.44</v>
      </c>
      <c r="I1087" s="344">
        <v>10.58</v>
      </c>
      <c r="J1087" s="344">
        <v>11.1</v>
      </c>
      <c r="K1087" s="344">
        <v>9.64</v>
      </c>
      <c r="L1087" s="344">
        <v>10.52</v>
      </c>
    </row>
    <row r="1088" spans="1:12">
      <c r="A1088" s="296">
        <v>11049</v>
      </c>
      <c r="B1088" s="343" t="s">
        <v>7629</v>
      </c>
      <c r="C1088" s="296" t="s">
        <v>6582</v>
      </c>
      <c r="D1088" s="296" t="s">
        <v>6539</v>
      </c>
      <c r="E1088" s="344"/>
      <c r="F1088" s="344">
        <v>15.63</v>
      </c>
      <c r="G1088" s="344"/>
      <c r="H1088" s="344">
        <v>13.47</v>
      </c>
      <c r="I1088" s="344">
        <v>11.46</v>
      </c>
      <c r="J1088" s="344">
        <v>12.02</v>
      </c>
      <c r="K1088" s="344">
        <v>10.44</v>
      </c>
      <c r="L1088" s="344">
        <v>11.4</v>
      </c>
    </row>
    <row r="1089" spans="1:12">
      <c r="A1089" s="296">
        <v>43106</v>
      </c>
      <c r="B1089" s="343" t="s">
        <v>7630</v>
      </c>
      <c r="C1089" s="296" t="s">
        <v>6582</v>
      </c>
      <c r="D1089" s="296" t="s">
        <v>6534</v>
      </c>
      <c r="E1089" s="344"/>
      <c r="F1089" s="344">
        <v>15.73</v>
      </c>
      <c r="G1089" s="344"/>
      <c r="H1089" s="344">
        <v>13.55</v>
      </c>
      <c r="I1089" s="344">
        <v>11.53</v>
      </c>
      <c r="J1089" s="344">
        <v>12.09</v>
      </c>
      <c r="K1089" s="344">
        <v>10.5</v>
      </c>
      <c r="L1089" s="344">
        <v>11.47</v>
      </c>
    </row>
    <row r="1090" spans="1:12">
      <c r="A1090" s="296">
        <v>11051</v>
      </c>
      <c r="B1090" s="343" t="s">
        <v>7631</v>
      </c>
      <c r="C1090" s="296" t="s">
        <v>6582</v>
      </c>
      <c r="D1090" s="296" t="s">
        <v>6534</v>
      </c>
      <c r="E1090" s="344"/>
      <c r="F1090" s="344">
        <v>16.41</v>
      </c>
      <c r="G1090" s="344"/>
      <c r="H1090" s="344">
        <v>14.14</v>
      </c>
      <c r="I1090" s="344">
        <v>12.03</v>
      </c>
      <c r="J1090" s="344">
        <v>12.62</v>
      </c>
      <c r="K1090" s="344">
        <v>10.96</v>
      </c>
      <c r="L1090" s="344">
        <v>11.97</v>
      </c>
    </row>
    <row r="1091" spans="1:12">
      <c r="A1091" s="296">
        <v>11061</v>
      </c>
      <c r="B1091" s="343" t="s">
        <v>7632</v>
      </c>
      <c r="C1091" s="296" t="s">
        <v>6582</v>
      </c>
      <c r="D1091" s="296" t="s">
        <v>6534</v>
      </c>
      <c r="E1091" s="344"/>
      <c r="F1091" s="344">
        <v>19.690000000000001</v>
      </c>
      <c r="G1091" s="344"/>
      <c r="H1091" s="344">
        <v>16.97</v>
      </c>
      <c r="I1091" s="344">
        <v>14.43</v>
      </c>
      <c r="J1091" s="344">
        <v>15.14</v>
      </c>
      <c r="K1091" s="344">
        <v>13.15</v>
      </c>
      <c r="L1091" s="344">
        <v>14.36</v>
      </c>
    </row>
    <row r="1092" spans="1:12">
      <c r="A1092" s="296">
        <v>43667</v>
      </c>
      <c r="B1092" s="343" t="s">
        <v>7633</v>
      </c>
      <c r="C1092" s="296" t="s">
        <v>6582</v>
      </c>
      <c r="D1092" s="296" t="s">
        <v>6534</v>
      </c>
      <c r="E1092" s="344"/>
      <c r="F1092" s="344">
        <v>14.31</v>
      </c>
      <c r="G1092" s="344"/>
      <c r="H1092" s="344">
        <v>12.33</v>
      </c>
      <c r="I1092" s="344">
        <v>10.49</v>
      </c>
      <c r="J1092" s="344">
        <v>11</v>
      </c>
      <c r="K1092" s="344">
        <v>9.56</v>
      </c>
      <c r="L1092" s="344">
        <v>10.43</v>
      </c>
    </row>
    <row r="1093" spans="1:12">
      <c r="A1093" s="296">
        <v>1333</v>
      </c>
      <c r="B1093" s="343" t="s">
        <v>7634</v>
      </c>
      <c r="C1093" s="296" t="s">
        <v>6582</v>
      </c>
      <c r="D1093" s="296" t="s">
        <v>6534</v>
      </c>
      <c r="E1093" s="344"/>
      <c r="F1093" s="344">
        <v>11.92</v>
      </c>
      <c r="G1093" s="344"/>
      <c r="H1093" s="344">
        <v>10.27</v>
      </c>
      <c r="I1093" s="344">
        <v>8.74</v>
      </c>
      <c r="J1093" s="344">
        <v>9.16</v>
      </c>
      <c r="K1093" s="344">
        <v>7.96</v>
      </c>
      <c r="L1093" s="344">
        <v>8.69</v>
      </c>
    </row>
    <row r="1094" spans="1:12">
      <c r="A1094" s="296">
        <v>1330</v>
      </c>
      <c r="B1094" s="343" t="s">
        <v>7635</v>
      </c>
      <c r="C1094" s="296" t="s">
        <v>6582</v>
      </c>
      <c r="D1094" s="296" t="s">
        <v>6534</v>
      </c>
      <c r="E1094" s="344"/>
      <c r="F1094" s="344">
        <v>11.81</v>
      </c>
      <c r="G1094" s="344"/>
      <c r="H1094" s="344">
        <v>10.17</v>
      </c>
      <c r="I1094" s="344">
        <v>8.66</v>
      </c>
      <c r="J1094" s="344">
        <v>9.08</v>
      </c>
      <c r="K1094" s="344">
        <v>7.88</v>
      </c>
      <c r="L1094" s="344">
        <v>8.61</v>
      </c>
    </row>
    <row r="1095" spans="1:12">
      <c r="A1095" s="296">
        <v>10957</v>
      </c>
      <c r="B1095" s="343" t="s">
        <v>7636</v>
      </c>
      <c r="C1095" s="296" t="s">
        <v>6582</v>
      </c>
      <c r="D1095" s="296" t="s">
        <v>6534</v>
      </c>
      <c r="E1095" s="344"/>
      <c r="F1095" s="344">
        <v>13.62</v>
      </c>
      <c r="G1095" s="344"/>
      <c r="H1095" s="344">
        <v>11.73</v>
      </c>
      <c r="I1095" s="344">
        <v>9.98</v>
      </c>
      <c r="J1095" s="344">
        <v>10.47</v>
      </c>
      <c r="K1095" s="344">
        <v>9.09</v>
      </c>
      <c r="L1095" s="344">
        <v>9.93</v>
      </c>
    </row>
    <row r="1096" spans="1:12">
      <c r="A1096" s="296">
        <v>1332</v>
      </c>
      <c r="B1096" s="343" t="s">
        <v>7637</v>
      </c>
      <c r="C1096" s="296" t="s">
        <v>6582</v>
      </c>
      <c r="D1096" s="296" t="s">
        <v>6534</v>
      </c>
      <c r="E1096" s="344"/>
      <c r="F1096" s="344">
        <v>12.11</v>
      </c>
      <c r="G1096" s="344"/>
      <c r="H1096" s="344">
        <v>10.43</v>
      </c>
      <c r="I1096" s="344">
        <v>8.8800000000000008</v>
      </c>
      <c r="J1096" s="344">
        <v>9.31</v>
      </c>
      <c r="K1096" s="344">
        <v>8.09</v>
      </c>
      <c r="L1096" s="344">
        <v>8.83</v>
      </c>
    </row>
    <row r="1097" spans="1:12">
      <c r="A1097" s="296">
        <v>1334</v>
      </c>
      <c r="B1097" s="343" t="s">
        <v>7638</v>
      </c>
      <c r="C1097" s="296" t="s">
        <v>6582</v>
      </c>
      <c r="D1097" s="296" t="s">
        <v>6534</v>
      </c>
      <c r="E1097" s="344"/>
      <c r="F1097" s="344">
        <v>13.43</v>
      </c>
      <c r="G1097" s="344"/>
      <c r="H1097" s="344">
        <v>11.57</v>
      </c>
      <c r="I1097" s="344">
        <v>9.84</v>
      </c>
      <c r="J1097" s="344">
        <v>10.32</v>
      </c>
      <c r="K1097" s="344">
        <v>8.9700000000000006</v>
      </c>
      <c r="L1097" s="344">
        <v>9.7899999999999991</v>
      </c>
    </row>
    <row r="1098" spans="1:12">
      <c r="A1098" s="296">
        <v>1335</v>
      </c>
      <c r="B1098" s="343" t="s">
        <v>7639</v>
      </c>
      <c r="C1098" s="296" t="s">
        <v>6582</v>
      </c>
      <c r="D1098" s="296" t="s">
        <v>6534</v>
      </c>
      <c r="E1098" s="344"/>
      <c r="F1098" s="344">
        <v>13.87</v>
      </c>
      <c r="G1098" s="344"/>
      <c r="H1098" s="344">
        <v>11.95</v>
      </c>
      <c r="I1098" s="344">
        <v>10.17</v>
      </c>
      <c r="J1098" s="344">
        <v>10.67</v>
      </c>
      <c r="K1098" s="344">
        <v>9.26</v>
      </c>
      <c r="L1098" s="344">
        <v>10.119999999999999</v>
      </c>
    </row>
    <row r="1099" spans="1:12">
      <c r="A1099" s="296">
        <v>40425</v>
      </c>
      <c r="B1099" s="343" t="s">
        <v>7640</v>
      </c>
      <c r="C1099" s="296" t="s">
        <v>6582</v>
      </c>
      <c r="D1099" s="296" t="s">
        <v>6534</v>
      </c>
      <c r="E1099" s="344"/>
      <c r="F1099" s="344">
        <v>11.87</v>
      </c>
      <c r="G1099" s="344"/>
      <c r="H1099" s="344">
        <v>10.23</v>
      </c>
      <c r="I1099" s="344">
        <v>8.6999999999999993</v>
      </c>
      <c r="J1099" s="344">
        <v>9.1300000000000008</v>
      </c>
      <c r="K1099" s="344">
        <v>7.93</v>
      </c>
      <c r="L1099" s="344">
        <v>8.66</v>
      </c>
    </row>
    <row r="1100" spans="1:12">
      <c r="A1100" s="296">
        <v>1337</v>
      </c>
      <c r="B1100" s="343" t="s">
        <v>7641</v>
      </c>
      <c r="C1100" s="296" t="s">
        <v>6582</v>
      </c>
      <c r="D1100" s="296" t="s">
        <v>6534</v>
      </c>
      <c r="E1100" s="344"/>
      <c r="F1100" s="344">
        <v>13.62</v>
      </c>
      <c r="G1100" s="344"/>
      <c r="H1100" s="344">
        <v>11.73</v>
      </c>
      <c r="I1100" s="344">
        <v>9.98</v>
      </c>
      <c r="J1100" s="344">
        <v>10.47</v>
      </c>
      <c r="K1100" s="344">
        <v>9.09</v>
      </c>
      <c r="L1100" s="344">
        <v>9.93</v>
      </c>
    </row>
    <row r="1101" spans="1:12">
      <c r="A1101" s="296">
        <v>1338</v>
      </c>
      <c r="B1101" s="343" t="s">
        <v>7642</v>
      </c>
      <c r="C1101" s="296" t="s">
        <v>6937</v>
      </c>
      <c r="D1101" s="296" t="s">
        <v>6539</v>
      </c>
      <c r="E1101" s="344"/>
      <c r="F1101" s="344"/>
      <c r="G1101" s="344"/>
      <c r="H1101" s="344"/>
      <c r="I1101" s="344">
        <v>46.23</v>
      </c>
      <c r="J1101" s="344"/>
      <c r="K1101" s="344"/>
      <c r="L1101" s="344">
        <v>43.94</v>
      </c>
    </row>
    <row r="1102" spans="1:12">
      <c r="A1102" s="296">
        <v>1340</v>
      </c>
      <c r="B1102" s="343" t="s">
        <v>7643</v>
      </c>
      <c r="C1102" s="296" t="s">
        <v>6937</v>
      </c>
      <c r="D1102" s="296" t="s">
        <v>6534</v>
      </c>
      <c r="E1102" s="344"/>
      <c r="F1102" s="344"/>
      <c r="G1102" s="344"/>
      <c r="H1102" s="344"/>
      <c r="I1102" s="344">
        <v>53.45</v>
      </c>
      <c r="J1102" s="344"/>
      <c r="K1102" s="344"/>
      <c r="L1102" s="344">
        <v>50.8</v>
      </c>
    </row>
    <row r="1103" spans="1:12">
      <c r="A1103" s="296">
        <v>1341</v>
      </c>
      <c r="B1103" s="343" t="s">
        <v>7644</v>
      </c>
      <c r="C1103" s="296" t="s">
        <v>6937</v>
      </c>
      <c r="D1103" s="296" t="s">
        <v>6534</v>
      </c>
      <c r="E1103" s="344"/>
      <c r="F1103" s="344"/>
      <c r="G1103" s="344"/>
      <c r="H1103" s="344"/>
      <c r="I1103" s="344">
        <v>51.48</v>
      </c>
      <c r="J1103" s="344"/>
      <c r="K1103" s="344"/>
      <c r="L1103" s="344">
        <v>48.93</v>
      </c>
    </row>
    <row r="1104" spans="1:12">
      <c r="A1104" s="296">
        <v>34659</v>
      </c>
      <c r="B1104" s="343" t="s">
        <v>7645</v>
      </c>
      <c r="C1104" s="296" t="s">
        <v>6937</v>
      </c>
      <c r="D1104" s="296" t="s">
        <v>6534</v>
      </c>
      <c r="E1104" s="344"/>
      <c r="F1104" s="344"/>
      <c r="G1104" s="344"/>
      <c r="H1104" s="344">
        <v>45.24</v>
      </c>
      <c r="I1104" s="344">
        <v>44.43</v>
      </c>
      <c r="J1104" s="344"/>
      <c r="K1104" s="344">
        <v>43.9</v>
      </c>
      <c r="L1104" s="344">
        <v>40.81</v>
      </c>
    </row>
    <row r="1105" spans="1:12">
      <c r="A1105" s="296">
        <v>34514</v>
      </c>
      <c r="B1105" s="343" t="s">
        <v>7646</v>
      </c>
      <c r="C1105" s="296" t="s">
        <v>6937</v>
      </c>
      <c r="D1105" s="296" t="s">
        <v>6539</v>
      </c>
      <c r="E1105" s="344"/>
      <c r="F1105" s="344"/>
      <c r="G1105" s="344"/>
      <c r="H1105" s="344">
        <v>50.11</v>
      </c>
      <c r="I1105" s="344">
        <v>49.21</v>
      </c>
      <c r="J1105" s="344"/>
      <c r="K1105" s="344">
        <v>48.63</v>
      </c>
      <c r="L1105" s="344">
        <v>45.2</v>
      </c>
    </row>
    <row r="1106" spans="1:12">
      <c r="A1106" s="296">
        <v>34660</v>
      </c>
      <c r="B1106" s="343" t="s">
        <v>7647</v>
      </c>
      <c r="C1106" s="296" t="s">
        <v>6937</v>
      </c>
      <c r="D1106" s="296" t="s">
        <v>6534</v>
      </c>
      <c r="E1106" s="344"/>
      <c r="F1106" s="344"/>
      <c r="G1106" s="344"/>
      <c r="H1106" s="344">
        <v>63.59</v>
      </c>
      <c r="I1106" s="344">
        <v>62.45</v>
      </c>
      <c r="J1106" s="344"/>
      <c r="K1106" s="344">
        <v>61.71</v>
      </c>
      <c r="L1106" s="344">
        <v>57.36</v>
      </c>
    </row>
    <row r="1107" spans="1:12">
      <c r="A1107" s="296">
        <v>34661</v>
      </c>
      <c r="B1107" s="343" t="s">
        <v>7648</v>
      </c>
      <c r="C1107" s="296" t="s">
        <v>6937</v>
      </c>
      <c r="D1107" s="296" t="s">
        <v>6534</v>
      </c>
      <c r="E1107" s="344"/>
      <c r="F1107" s="344"/>
      <c r="G1107" s="344"/>
      <c r="H1107" s="344">
        <v>91.34</v>
      </c>
      <c r="I1107" s="344">
        <v>89.7</v>
      </c>
      <c r="J1107" s="344"/>
      <c r="K1107" s="344">
        <v>88.64</v>
      </c>
      <c r="L1107" s="344">
        <v>82.39</v>
      </c>
    </row>
    <row r="1108" spans="1:12">
      <c r="A1108" s="296">
        <v>34667</v>
      </c>
      <c r="B1108" s="343" t="s">
        <v>7649</v>
      </c>
      <c r="C1108" s="296" t="s">
        <v>6937</v>
      </c>
      <c r="D1108" s="296" t="s">
        <v>6534</v>
      </c>
      <c r="E1108" s="344"/>
      <c r="F1108" s="344"/>
      <c r="G1108" s="344"/>
      <c r="H1108" s="344">
        <v>33.07</v>
      </c>
      <c r="I1108" s="344">
        <v>32.479999999999997</v>
      </c>
      <c r="J1108" s="344"/>
      <c r="K1108" s="344">
        <v>32.1</v>
      </c>
      <c r="L1108" s="344">
        <v>29.83</v>
      </c>
    </row>
    <row r="1109" spans="1:12">
      <c r="A1109" s="296">
        <v>34668</v>
      </c>
      <c r="B1109" s="343" t="s">
        <v>7650</v>
      </c>
      <c r="C1109" s="296" t="s">
        <v>6937</v>
      </c>
      <c r="D1109" s="296" t="s">
        <v>6534</v>
      </c>
      <c r="E1109" s="344"/>
      <c r="F1109" s="344"/>
      <c r="G1109" s="344"/>
      <c r="H1109" s="344">
        <v>43.22</v>
      </c>
      <c r="I1109" s="344">
        <v>42.45</v>
      </c>
      <c r="J1109" s="344"/>
      <c r="K1109" s="344">
        <v>41.95</v>
      </c>
      <c r="L1109" s="344">
        <v>38.99</v>
      </c>
    </row>
    <row r="1110" spans="1:12">
      <c r="A1110" s="296">
        <v>34741</v>
      </c>
      <c r="B1110" s="343" t="s">
        <v>7651</v>
      </c>
      <c r="C1110" s="296" t="s">
        <v>6937</v>
      </c>
      <c r="D1110" s="296" t="s">
        <v>6534</v>
      </c>
      <c r="E1110" s="344"/>
      <c r="F1110" s="344"/>
      <c r="G1110" s="344"/>
      <c r="H1110" s="344">
        <v>47.56</v>
      </c>
      <c r="I1110" s="344">
        <v>46.7</v>
      </c>
      <c r="J1110" s="344"/>
      <c r="K1110" s="344">
        <v>46.15</v>
      </c>
      <c r="L1110" s="344">
        <v>42.9</v>
      </c>
    </row>
    <row r="1111" spans="1:12">
      <c r="A1111" s="296">
        <v>34664</v>
      </c>
      <c r="B1111" s="343" t="s">
        <v>7652</v>
      </c>
      <c r="C1111" s="296" t="s">
        <v>6937</v>
      </c>
      <c r="D1111" s="296" t="s">
        <v>6534</v>
      </c>
      <c r="E1111" s="344"/>
      <c r="F1111" s="344"/>
      <c r="G1111" s="344"/>
      <c r="H1111" s="344">
        <v>51.9</v>
      </c>
      <c r="I1111" s="344">
        <v>50.97</v>
      </c>
      <c r="J1111" s="344"/>
      <c r="K1111" s="344">
        <v>50.36</v>
      </c>
      <c r="L1111" s="344">
        <v>46.81</v>
      </c>
    </row>
    <row r="1112" spans="1:12">
      <c r="A1112" s="296">
        <v>34665</v>
      </c>
      <c r="B1112" s="343" t="s">
        <v>7653</v>
      </c>
      <c r="C1112" s="296" t="s">
        <v>6937</v>
      </c>
      <c r="D1112" s="296" t="s">
        <v>6534</v>
      </c>
      <c r="E1112" s="344"/>
      <c r="F1112" s="344"/>
      <c r="G1112" s="344"/>
      <c r="H1112" s="344">
        <v>64.430000000000007</v>
      </c>
      <c r="I1112" s="344">
        <v>63.27</v>
      </c>
      <c r="J1112" s="344"/>
      <c r="K1112" s="344">
        <v>62.52</v>
      </c>
      <c r="L1112" s="344">
        <v>58.11</v>
      </c>
    </row>
    <row r="1113" spans="1:12">
      <c r="A1113" s="296">
        <v>34666</v>
      </c>
      <c r="B1113" s="343" t="s">
        <v>7654</v>
      </c>
      <c r="C1113" s="296" t="s">
        <v>6937</v>
      </c>
      <c r="D1113" s="296" t="s">
        <v>6534</v>
      </c>
      <c r="E1113" s="344"/>
      <c r="F1113" s="344"/>
      <c r="G1113" s="344"/>
      <c r="H1113" s="344">
        <v>97.31</v>
      </c>
      <c r="I1113" s="344">
        <v>95.56</v>
      </c>
      <c r="J1113" s="344"/>
      <c r="K1113" s="344">
        <v>94.44</v>
      </c>
      <c r="L1113" s="344">
        <v>87.78</v>
      </c>
    </row>
    <row r="1114" spans="1:12">
      <c r="A1114" s="296">
        <v>34669</v>
      </c>
      <c r="B1114" s="343" t="s">
        <v>7655</v>
      </c>
      <c r="C1114" s="296" t="s">
        <v>6937</v>
      </c>
      <c r="D1114" s="296" t="s">
        <v>6534</v>
      </c>
      <c r="E1114" s="344"/>
      <c r="F1114" s="344"/>
      <c r="G1114" s="344"/>
      <c r="H1114" s="344">
        <v>35.68</v>
      </c>
      <c r="I1114" s="344">
        <v>35.04</v>
      </c>
      <c r="J1114" s="344"/>
      <c r="K1114" s="344">
        <v>34.619999999999997</v>
      </c>
      <c r="L1114" s="344">
        <v>32.18</v>
      </c>
    </row>
    <row r="1115" spans="1:12">
      <c r="A1115" s="296">
        <v>34670</v>
      </c>
      <c r="B1115" s="343" t="s">
        <v>7656</v>
      </c>
      <c r="C1115" s="296" t="s">
        <v>6937</v>
      </c>
      <c r="D1115" s="296" t="s">
        <v>6534</v>
      </c>
      <c r="E1115" s="344"/>
      <c r="F1115" s="344"/>
      <c r="G1115" s="344"/>
      <c r="H1115" s="344">
        <v>43.64</v>
      </c>
      <c r="I1115" s="344">
        <v>42.85</v>
      </c>
      <c r="J1115" s="344"/>
      <c r="K1115" s="344">
        <v>42.35</v>
      </c>
      <c r="L1115" s="344">
        <v>39.36</v>
      </c>
    </row>
    <row r="1116" spans="1:12">
      <c r="A1116" s="296">
        <v>34671</v>
      </c>
      <c r="B1116" s="343" t="s">
        <v>7657</v>
      </c>
      <c r="C1116" s="296" t="s">
        <v>6937</v>
      </c>
      <c r="D1116" s="296" t="s">
        <v>6534</v>
      </c>
      <c r="E1116" s="344"/>
      <c r="F1116" s="344"/>
      <c r="G1116" s="344"/>
      <c r="H1116" s="344">
        <v>36.43</v>
      </c>
      <c r="I1116" s="344">
        <v>35.770000000000003</v>
      </c>
      <c r="J1116" s="344"/>
      <c r="K1116" s="344">
        <v>35.35</v>
      </c>
      <c r="L1116" s="344">
        <v>32.86</v>
      </c>
    </row>
    <row r="1117" spans="1:12">
      <c r="A1117" s="296">
        <v>34672</v>
      </c>
      <c r="B1117" s="343" t="s">
        <v>7658</v>
      </c>
      <c r="C1117" s="296" t="s">
        <v>6937</v>
      </c>
      <c r="D1117" s="296" t="s">
        <v>6534</v>
      </c>
      <c r="E1117" s="344"/>
      <c r="F1117" s="344"/>
      <c r="G1117" s="344"/>
      <c r="H1117" s="344">
        <v>38.409999999999997</v>
      </c>
      <c r="I1117" s="344">
        <v>37.72</v>
      </c>
      <c r="J1117" s="344"/>
      <c r="K1117" s="344">
        <v>37.28</v>
      </c>
      <c r="L1117" s="344">
        <v>34.65</v>
      </c>
    </row>
    <row r="1118" spans="1:12">
      <c r="A1118" s="296">
        <v>34673</v>
      </c>
      <c r="B1118" s="343" t="s">
        <v>7659</v>
      </c>
      <c r="C1118" s="296" t="s">
        <v>6937</v>
      </c>
      <c r="D1118" s="296" t="s">
        <v>6534</v>
      </c>
      <c r="E1118" s="344"/>
      <c r="F1118" s="344"/>
      <c r="G1118" s="344"/>
      <c r="H1118" s="344">
        <v>46.87</v>
      </c>
      <c r="I1118" s="344">
        <v>46.03</v>
      </c>
      <c r="J1118" s="344"/>
      <c r="K1118" s="344">
        <v>45.49</v>
      </c>
      <c r="L1118" s="344">
        <v>42.28</v>
      </c>
    </row>
    <row r="1119" spans="1:12">
      <c r="A1119" s="296">
        <v>34674</v>
      </c>
      <c r="B1119" s="343" t="s">
        <v>7660</v>
      </c>
      <c r="C1119" s="296" t="s">
        <v>6937</v>
      </c>
      <c r="D1119" s="296" t="s">
        <v>6534</v>
      </c>
      <c r="E1119" s="344"/>
      <c r="F1119" s="344"/>
      <c r="G1119" s="344"/>
      <c r="H1119" s="344">
        <v>62.31</v>
      </c>
      <c r="I1119" s="344">
        <v>61.19</v>
      </c>
      <c r="J1119" s="344"/>
      <c r="K1119" s="344">
        <v>60.47</v>
      </c>
      <c r="L1119" s="344">
        <v>56.21</v>
      </c>
    </row>
    <row r="1120" spans="1:12">
      <c r="A1120" s="296">
        <v>34675</v>
      </c>
      <c r="B1120" s="343" t="s">
        <v>7661</v>
      </c>
      <c r="C1120" s="296" t="s">
        <v>6937</v>
      </c>
      <c r="D1120" s="296" t="s">
        <v>6534</v>
      </c>
      <c r="E1120" s="344"/>
      <c r="F1120" s="344"/>
      <c r="G1120" s="344"/>
      <c r="H1120" s="344">
        <v>75.97</v>
      </c>
      <c r="I1120" s="344">
        <v>74.61</v>
      </c>
      <c r="J1120" s="344"/>
      <c r="K1120" s="344">
        <v>73.73</v>
      </c>
      <c r="L1120" s="344">
        <v>68.53</v>
      </c>
    </row>
    <row r="1121" spans="1:12">
      <c r="A1121" s="296">
        <v>34676</v>
      </c>
      <c r="B1121" s="343" t="s">
        <v>7662</v>
      </c>
      <c r="C1121" s="296" t="s">
        <v>6937</v>
      </c>
      <c r="D1121" s="296" t="s">
        <v>6534</v>
      </c>
      <c r="E1121" s="344"/>
      <c r="F1121" s="344"/>
      <c r="G1121" s="344"/>
      <c r="H1121" s="344">
        <v>21.87</v>
      </c>
      <c r="I1121" s="344">
        <v>21.48</v>
      </c>
      <c r="J1121" s="344"/>
      <c r="K1121" s="344">
        <v>21.22</v>
      </c>
      <c r="L1121" s="344">
        <v>19.73</v>
      </c>
    </row>
    <row r="1122" spans="1:12">
      <c r="A1122" s="296">
        <v>34677</v>
      </c>
      <c r="B1122" s="343" t="s">
        <v>7663</v>
      </c>
      <c r="C1122" s="296" t="s">
        <v>6937</v>
      </c>
      <c r="D1122" s="296" t="s">
        <v>6534</v>
      </c>
      <c r="E1122" s="344"/>
      <c r="F1122" s="344"/>
      <c r="G1122" s="344"/>
      <c r="H1122" s="344">
        <v>29.4</v>
      </c>
      <c r="I1122" s="344">
        <v>28.88</v>
      </c>
      <c r="J1122" s="344"/>
      <c r="K1122" s="344">
        <v>28.54</v>
      </c>
      <c r="L1122" s="344">
        <v>26.52</v>
      </c>
    </row>
    <row r="1123" spans="1:12">
      <c r="A1123" s="296">
        <v>43126</v>
      </c>
      <c r="B1123" s="343" t="s">
        <v>7664</v>
      </c>
      <c r="C1123" s="296" t="s">
        <v>6937</v>
      </c>
      <c r="D1123" s="296" t="s">
        <v>6534</v>
      </c>
      <c r="E1123" s="344">
        <v>95.76</v>
      </c>
      <c r="F1123" s="344"/>
      <c r="G1123" s="344"/>
      <c r="H1123" s="344">
        <v>87.69</v>
      </c>
      <c r="I1123" s="344">
        <v>104.64</v>
      </c>
      <c r="J1123" s="344"/>
      <c r="K1123" s="344"/>
      <c r="L1123" s="344"/>
    </row>
    <row r="1124" spans="1:12">
      <c r="A1124" s="296">
        <v>43124</v>
      </c>
      <c r="B1124" s="343" t="s">
        <v>7665</v>
      </c>
      <c r="C1124" s="296" t="s">
        <v>6937</v>
      </c>
      <c r="D1124" s="296" t="s">
        <v>6534</v>
      </c>
      <c r="E1124" s="344">
        <v>111.81</v>
      </c>
      <c r="F1124" s="344"/>
      <c r="G1124" s="344"/>
      <c r="H1124" s="344">
        <v>102.39</v>
      </c>
      <c r="I1124" s="344">
        <v>122.18</v>
      </c>
      <c r="J1124" s="344"/>
      <c r="K1124" s="344"/>
      <c r="L1124" s="344"/>
    </row>
    <row r="1125" spans="1:12">
      <c r="A1125" s="296">
        <v>43125</v>
      </c>
      <c r="B1125" s="343" t="s">
        <v>7666</v>
      </c>
      <c r="C1125" s="296" t="s">
        <v>6937</v>
      </c>
      <c r="D1125" s="296" t="s">
        <v>6534</v>
      </c>
      <c r="E1125" s="344">
        <v>145</v>
      </c>
      <c r="F1125" s="344"/>
      <c r="G1125" s="344"/>
      <c r="H1125" s="344">
        <v>132.79</v>
      </c>
      <c r="I1125" s="344">
        <v>158.44999999999999</v>
      </c>
      <c r="J1125" s="344"/>
      <c r="K1125" s="344"/>
      <c r="L1125" s="344"/>
    </row>
    <row r="1126" spans="1:12">
      <c r="A1126" s="296">
        <v>40623</v>
      </c>
      <c r="B1126" s="343" t="s">
        <v>7667</v>
      </c>
      <c r="C1126" s="296" t="s">
        <v>6951</v>
      </c>
      <c r="D1126" s="296" t="s">
        <v>6534</v>
      </c>
      <c r="E1126" s="344"/>
      <c r="F1126" s="344">
        <v>132.57</v>
      </c>
      <c r="G1126" s="344"/>
      <c r="H1126" s="344">
        <v>114.25</v>
      </c>
      <c r="I1126" s="344">
        <v>97.2</v>
      </c>
      <c r="J1126" s="344">
        <v>101.95</v>
      </c>
      <c r="K1126" s="344">
        <v>88.55</v>
      </c>
      <c r="L1126" s="344">
        <v>96.69</v>
      </c>
    </row>
    <row r="1127" spans="1:12">
      <c r="A1127" s="296">
        <v>43701</v>
      </c>
      <c r="B1127" s="343" t="s">
        <v>7668</v>
      </c>
      <c r="C1127" s="296" t="s">
        <v>6582</v>
      </c>
      <c r="D1127" s="296" t="s">
        <v>6539</v>
      </c>
      <c r="E1127" s="344"/>
      <c r="F1127" s="344">
        <v>36.58</v>
      </c>
      <c r="G1127" s="344"/>
      <c r="H1127" s="344"/>
      <c r="I1127" s="344">
        <v>53.35</v>
      </c>
      <c r="J1127" s="344"/>
      <c r="K1127" s="344"/>
      <c r="L1127" s="344">
        <v>68.98</v>
      </c>
    </row>
    <row r="1128" spans="1:12">
      <c r="A1128" s="296">
        <v>1345</v>
      </c>
      <c r="B1128" s="343" t="s">
        <v>7669</v>
      </c>
      <c r="C1128" s="296" t="s">
        <v>6937</v>
      </c>
      <c r="D1128" s="296" t="s">
        <v>6534</v>
      </c>
      <c r="E1128" s="344">
        <v>106.63</v>
      </c>
      <c r="F1128" s="344">
        <v>111.06</v>
      </c>
      <c r="G1128" s="344">
        <v>95.64</v>
      </c>
      <c r="H1128" s="344">
        <v>105.5</v>
      </c>
      <c r="I1128" s="344">
        <v>67.680000000000007</v>
      </c>
      <c r="J1128" s="344">
        <v>98.3</v>
      </c>
      <c r="K1128" s="344">
        <v>64.430000000000007</v>
      </c>
      <c r="L1128" s="344">
        <v>93.62</v>
      </c>
    </row>
    <row r="1129" spans="1:12">
      <c r="A1129" s="296">
        <v>1346</v>
      </c>
      <c r="B1129" s="343" t="s">
        <v>7670</v>
      </c>
      <c r="C1129" s="296" t="s">
        <v>6937</v>
      </c>
      <c r="D1129" s="296" t="s">
        <v>6534</v>
      </c>
      <c r="E1129" s="344">
        <v>62.02</v>
      </c>
      <c r="F1129" s="344">
        <v>64.599999999999994</v>
      </c>
      <c r="G1129" s="344">
        <v>55.63</v>
      </c>
      <c r="H1129" s="344">
        <v>61.36</v>
      </c>
      <c r="I1129" s="344">
        <v>39.369999999999997</v>
      </c>
      <c r="J1129" s="344">
        <v>57.17</v>
      </c>
      <c r="K1129" s="344">
        <v>37.47</v>
      </c>
      <c r="L1129" s="344">
        <v>54.45</v>
      </c>
    </row>
    <row r="1130" spans="1:12">
      <c r="A1130" s="296">
        <v>1347</v>
      </c>
      <c r="B1130" s="343" t="s">
        <v>7671</v>
      </c>
      <c r="C1130" s="296" t="s">
        <v>6937</v>
      </c>
      <c r="D1130" s="296" t="s">
        <v>6534</v>
      </c>
      <c r="E1130" s="344">
        <v>76.849999999999994</v>
      </c>
      <c r="F1130" s="344">
        <v>80.05</v>
      </c>
      <c r="G1130" s="344">
        <v>68.930000000000007</v>
      </c>
      <c r="H1130" s="344">
        <v>76.040000000000006</v>
      </c>
      <c r="I1130" s="344">
        <v>48.78</v>
      </c>
      <c r="J1130" s="344">
        <v>70.849999999999994</v>
      </c>
      <c r="K1130" s="344">
        <v>46.43</v>
      </c>
      <c r="L1130" s="344">
        <v>67.47</v>
      </c>
    </row>
    <row r="1131" spans="1:12">
      <c r="A1131" s="296">
        <v>43678</v>
      </c>
      <c r="B1131" s="343" t="s">
        <v>7672</v>
      </c>
      <c r="C1131" s="296" t="s">
        <v>6937</v>
      </c>
      <c r="D1131" s="296" t="s">
        <v>6534</v>
      </c>
      <c r="E1131" s="344">
        <v>89.15</v>
      </c>
      <c r="F1131" s="344">
        <v>92.85</v>
      </c>
      <c r="G1131" s="344">
        <v>79.95</v>
      </c>
      <c r="H1131" s="344">
        <v>88.2</v>
      </c>
      <c r="I1131" s="344">
        <v>56.58</v>
      </c>
      <c r="J1131" s="344">
        <v>82.18</v>
      </c>
      <c r="K1131" s="344">
        <v>53.86</v>
      </c>
      <c r="L1131" s="344">
        <v>78.27</v>
      </c>
    </row>
    <row r="1132" spans="1:12">
      <c r="A1132" s="296">
        <v>43680</v>
      </c>
      <c r="B1132" s="343" t="s">
        <v>7673</v>
      </c>
      <c r="C1132" s="296" t="s">
        <v>6937</v>
      </c>
      <c r="D1132" s="296" t="s">
        <v>6534</v>
      </c>
      <c r="E1132" s="344">
        <v>128.41999999999999</v>
      </c>
      <c r="F1132" s="344">
        <v>133.76</v>
      </c>
      <c r="G1132" s="344">
        <v>115.18</v>
      </c>
      <c r="H1132" s="344">
        <v>127.06</v>
      </c>
      <c r="I1132" s="344">
        <v>81.510000000000005</v>
      </c>
      <c r="J1132" s="344">
        <v>118.39</v>
      </c>
      <c r="K1132" s="344">
        <v>77.59</v>
      </c>
      <c r="L1132" s="344">
        <v>112.75</v>
      </c>
    </row>
    <row r="1133" spans="1:12">
      <c r="A1133" s="296">
        <v>43679</v>
      </c>
      <c r="B1133" s="343" t="s">
        <v>7674</v>
      </c>
      <c r="C1133" s="296" t="s">
        <v>6937</v>
      </c>
      <c r="D1133" s="296" t="s">
        <v>6534</v>
      </c>
      <c r="E1133" s="344">
        <v>45.07</v>
      </c>
      <c r="F1133" s="344">
        <v>46.94</v>
      </c>
      <c r="G1133" s="344">
        <v>40.42</v>
      </c>
      <c r="H1133" s="344">
        <v>44.59</v>
      </c>
      <c r="I1133" s="344">
        <v>28.6</v>
      </c>
      <c r="J1133" s="344">
        <v>41.55</v>
      </c>
      <c r="K1133" s="344">
        <v>27.23</v>
      </c>
      <c r="L1133" s="344">
        <v>39.57</v>
      </c>
    </row>
    <row r="1134" spans="1:12">
      <c r="A1134" s="296">
        <v>1355</v>
      </c>
      <c r="B1134" s="343" t="s">
        <v>7675</v>
      </c>
      <c r="C1134" s="296" t="s">
        <v>6937</v>
      </c>
      <c r="D1134" s="296" t="s">
        <v>6534</v>
      </c>
      <c r="E1134" s="344">
        <v>51.29</v>
      </c>
      <c r="F1134" s="344">
        <v>53.42</v>
      </c>
      <c r="G1134" s="344">
        <v>46</v>
      </c>
      <c r="H1134" s="344">
        <v>50.74</v>
      </c>
      <c r="I1134" s="344">
        <v>32.549999999999997</v>
      </c>
      <c r="J1134" s="344">
        <v>47.28</v>
      </c>
      <c r="K1134" s="344">
        <v>30.99</v>
      </c>
      <c r="L1134" s="344">
        <v>45.03</v>
      </c>
    </row>
    <row r="1135" spans="1:12">
      <c r="A1135" s="296">
        <v>1358</v>
      </c>
      <c r="B1135" s="343" t="s">
        <v>7676</v>
      </c>
      <c r="C1135" s="296" t="s">
        <v>6937</v>
      </c>
      <c r="D1135" s="296" t="s">
        <v>6534</v>
      </c>
      <c r="E1135" s="344">
        <v>62.96</v>
      </c>
      <c r="F1135" s="344">
        <v>65.58</v>
      </c>
      <c r="G1135" s="344">
        <v>56.47</v>
      </c>
      <c r="H1135" s="344">
        <v>62.3</v>
      </c>
      <c r="I1135" s="344">
        <v>39.96</v>
      </c>
      <c r="J1135" s="344">
        <v>58.04</v>
      </c>
      <c r="K1135" s="344">
        <v>38.04</v>
      </c>
      <c r="L1135" s="344">
        <v>55.28</v>
      </c>
    </row>
    <row r="1136" spans="1:12">
      <c r="A1136" s="296">
        <v>43677</v>
      </c>
      <c r="B1136" s="343" t="s">
        <v>7677</v>
      </c>
      <c r="C1136" s="296" t="s">
        <v>6937</v>
      </c>
      <c r="D1136" s="296" t="s">
        <v>6534</v>
      </c>
      <c r="E1136" s="344">
        <v>78.12</v>
      </c>
      <c r="F1136" s="344">
        <v>81.37</v>
      </c>
      <c r="G1136" s="344">
        <v>70.06</v>
      </c>
      <c r="H1136" s="344">
        <v>77.290000000000006</v>
      </c>
      <c r="I1136" s="344">
        <v>49.58</v>
      </c>
      <c r="J1136" s="344">
        <v>72.010000000000005</v>
      </c>
      <c r="K1136" s="344">
        <v>47.2</v>
      </c>
      <c r="L1136" s="344">
        <v>68.59</v>
      </c>
    </row>
    <row r="1137" spans="1:12">
      <c r="A1137" s="296">
        <v>43682</v>
      </c>
      <c r="B1137" s="343" t="s">
        <v>7678</v>
      </c>
      <c r="C1137" s="296" t="s">
        <v>6937</v>
      </c>
      <c r="D1137" s="296" t="s">
        <v>6534</v>
      </c>
      <c r="E1137" s="344">
        <v>23.95</v>
      </c>
      <c r="F1137" s="344">
        <v>24.94</v>
      </c>
      <c r="G1137" s="344">
        <v>21.48</v>
      </c>
      <c r="H1137" s="344">
        <v>23.69</v>
      </c>
      <c r="I1137" s="344">
        <v>15.2</v>
      </c>
      <c r="J1137" s="344">
        <v>22.07</v>
      </c>
      <c r="K1137" s="344">
        <v>14.47</v>
      </c>
      <c r="L1137" s="344">
        <v>21.02</v>
      </c>
    </row>
    <row r="1138" spans="1:12">
      <c r="A1138" s="296">
        <v>43681</v>
      </c>
      <c r="B1138" s="343" t="s">
        <v>7679</v>
      </c>
      <c r="C1138" s="296" t="s">
        <v>6937</v>
      </c>
      <c r="D1138" s="296" t="s">
        <v>6539</v>
      </c>
      <c r="E1138" s="344">
        <v>39.67</v>
      </c>
      <c r="F1138" s="344">
        <v>41.32</v>
      </c>
      <c r="G1138" s="344">
        <v>35.58</v>
      </c>
      <c r="H1138" s="344">
        <v>39.25</v>
      </c>
      <c r="I1138" s="344">
        <v>25.18</v>
      </c>
      <c r="J1138" s="344">
        <v>36.57</v>
      </c>
      <c r="K1138" s="344">
        <v>23.97</v>
      </c>
      <c r="L1138" s="344">
        <v>34.83</v>
      </c>
    </row>
    <row r="1139" spans="1:12">
      <c r="A1139" s="296">
        <v>20971</v>
      </c>
      <c r="B1139" s="343" t="s">
        <v>7680</v>
      </c>
      <c r="C1139" s="296" t="s">
        <v>6533</v>
      </c>
      <c r="D1139" s="296" t="s">
        <v>6534</v>
      </c>
      <c r="E1139" s="344">
        <v>15.61</v>
      </c>
      <c r="F1139" s="344">
        <v>27.14</v>
      </c>
      <c r="G1139" s="344">
        <v>18.09</v>
      </c>
      <c r="H1139" s="344"/>
      <c r="I1139" s="344">
        <v>27.46</v>
      </c>
      <c r="J1139" s="344">
        <v>19.420000000000002</v>
      </c>
      <c r="K1139" s="344">
        <v>18.09</v>
      </c>
      <c r="L1139" s="344">
        <v>18.09</v>
      </c>
    </row>
    <row r="1140" spans="1:12">
      <c r="A1140" s="296">
        <v>39746</v>
      </c>
      <c r="B1140" s="343" t="s">
        <v>7681</v>
      </c>
      <c r="C1140" s="296" t="s">
        <v>6533</v>
      </c>
      <c r="D1140" s="296" t="s">
        <v>6534</v>
      </c>
      <c r="E1140" s="344"/>
      <c r="F1140" s="344">
        <v>80.459999999999994</v>
      </c>
      <c r="G1140" s="344"/>
      <c r="H1140" s="344">
        <v>99.73</v>
      </c>
      <c r="I1140" s="344">
        <v>87.64</v>
      </c>
      <c r="J1140" s="344">
        <v>96.33</v>
      </c>
      <c r="K1140" s="344"/>
      <c r="L1140" s="344"/>
    </row>
    <row r="1141" spans="1:12">
      <c r="A1141" s="296">
        <v>13279</v>
      </c>
      <c r="B1141" s="343" t="s">
        <v>7682</v>
      </c>
      <c r="C1141" s="296" t="s">
        <v>6582</v>
      </c>
      <c r="D1141" s="296" t="s">
        <v>6534</v>
      </c>
      <c r="E1141" s="344"/>
      <c r="F1141" s="344">
        <v>20.37</v>
      </c>
      <c r="G1141" s="344"/>
      <c r="H1141" s="344">
        <v>25.25</v>
      </c>
      <c r="I1141" s="344">
        <v>22.19</v>
      </c>
      <c r="J1141" s="344">
        <v>24.39</v>
      </c>
      <c r="K1141" s="344"/>
      <c r="L1141" s="344"/>
    </row>
    <row r="1142" spans="1:12">
      <c r="A1142" s="296">
        <v>11977</v>
      </c>
      <c r="B1142" s="343" t="s">
        <v>7683</v>
      </c>
      <c r="C1142" s="296" t="s">
        <v>6533</v>
      </c>
      <c r="D1142" s="296" t="s">
        <v>6534</v>
      </c>
      <c r="E1142" s="344"/>
      <c r="F1142" s="344">
        <v>10.55</v>
      </c>
      <c r="G1142" s="344"/>
      <c r="H1142" s="344">
        <v>13.08</v>
      </c>
      <c r="I1142" s="344">
        <v>11.49</v>
      </c>
      <c r="J1142" s="344">
        <v>12.63</v>
      </c>
      <c r="K1142" s="344"/>
      <c r="L1142" s="344"/>
    </row>
    <row r="1143" spans="1:12">
      <c r="A1143" s="296">
        <v>11976</v>
      </c>
      <c r="B1143" s="343" t="s">
        <v>7684</v>
      </c>
      <c r="C1143" s="296" t="s">
        <v>6533</v>
      </c>
      <c r="D1143" s="296" t="s">
        <v>6534</v>
      </c>
      <c r="E1143" s="344"/>
      <c r="F1143" s="344">
        <v>1.18</v>
      </c>
      <c r="G1143" s="344"/>
      <c r="H1143" s="344">
        <v>1.46</v>
      </c>
      <c r="I1143" s="344">
        <v>1.29</v>
      </c>
      <c r="J1143" s="344">
        <v>1.41</v>
      </c>
      <c r="K1143" s="344"/>
      <c r="L1143" s="344"/>
    </row>
    <row r="1144" spans="1:12">
      <c r="A1144" s="296">
        <v>11975</v>
      </c>
      <c r="B1144" s="343" t="s">
        <v>7685</v>
      </c>
      <c r="C1144" s="296" t="s">
        <v>6533</v>
      </c>
      <c r="D1144" s="296" t="s">
        <v>6534</v>
      </c>
      <c r="E1144" s="344"/>
      <c r="F1144" s="344">
        <v>23.13</v>
      </c>
      <c r="G1144" s="344"/>
      <c r="H1144" s="344">
        <v>28.67</v>
      </c>
      <c r="I1144" s="344">
        <v>25.19</v>
      </c>
      <c r="J1144" s="344">
        <v>27.69</v>
      </c>
      <c r="K1144" s="344"/>
      <c r="L1144" s="344"/>
    </row>
    <row r="1145" spans="1:12">
      <c r="A1145" s="296">
        <v>1368</v>
      </c>
      <c r="B1145" s="343" t="s">
        <v>7686</v>
      </c>
      <c r="C1145" s="296" t="s">
        <v>6533</v>
      </c>
      <c r="D1145" s="296" t="s">
        <v>6539</v>
      </c>
      <c r="E1145" s="344">
        <v>85.1</v>
      </c>
      <c r="F1145" s="344">
        <v>90</v>
      </c>
      <c r="G1145" s="344">
        <v>73.63</v>
      </c>
      <c r="H1145" s="344">
        <v>89</v>
      </c>
      <c r="I1145" s="344">
        <v>85</v>
      </c>
      <c r="J1145" s="344">
        <v>90.11</v>
      </c>
      <c r="K1145" s="344">
        <v>78.900000000000006</v>
      </c>
      <c r="L1145" s="344">
        <v>79.900000000000006</v>
      </c>
    </row>
    <row r="1146" spans="1:12">
      <c r="A1146" s="296">
        <v>1367</v>
      </c>
      <c r="B1146" s="343" t="s">
        <v>7687</v>
      </c>
      <c r="C1146" s="296" t="s">
        <v>6533</v>
      </c>
      <c r="D1146" s="296" t="s">
        <v>6534</v>
      </c>
      <c r="E1146" s="344">
        <v>275.27</v>
      </c>
      <c r="F1146" s="344">
        <v>291.12</v>
      </c>
      <c r="G1146" s="344">
        <v>238.17</v>
      </c>
      <c r="H1146" s="344">
        <v>287.89</v>
      </c>
      <c r="I1146" s="344">
        <v>274.95</v>
      </c>
      <c r="J1146" s="344">
        <v>291.48</v>
      </c>
      <c r="K1146" s="344">
        <v>255.22</v>
      </c>
      <c r="L1146" s="344">
        <v>258.45</v>
      </c>
    </row>
    <row r="1147" spans="1:12">
      <c r="A1147" s="296">
        <v>1380</v>
      </c>
      <c r="B1147" s="343" t="s">
        <v>7688</v>
      </c>
      <c r="C1147" s="296" t="s">
        <v>6582</v>
      </c>
      <c r="D1147" s="296" t="s">
        <v>6534</v>
      </c>
      <c r="E1147" s="344">
        <v>8.56</v>
      </c>
      <c r="F1147" s="344">
        <v>5.22</v>
      </c>
      <c r="G1147" s="344">
        <v>6.69</v>
      </c>
      <c r="H1147" s="344">
        <v>7.49</v>
      </c>
      <c r="I1147" s="344">
        <v>5.35</v>
      </c>
      <c r="J1147" s="344">
        <v>4.82</v>
      </c>
      <c r="K1147" s="344">
        <v>4.3499999999999996</v>
      </c>
      <c r="L1147" s="344">
        <v>4.41</v>
      </c>
    </row>
    <row r="1148" spans="1:12">
      <c r="A1148" s="296">
        <v>1375</v>
      </c>
      <c r="B1148" s="343" t="s">
        <v>7689</v>
      </c>
      <c r="C1148" s="296" t="s">
        <v>6582</v>
      </c>
      <c r="D1148" s="296" t="s">
        <v>6534</v>
      </c>
      <c r="E1148" s="344">
        <v>20.89</v>
      </c>
      <c r="F1148" s="344">
        <v>22.23</v>
      </c>
      <c r="G1148" s="344"/>
      <c r="H1148" s="344">
        <v>17.78</v>
      </c>
      <c r="I1148" s="344">
        <v>15.8</v>
      </c>
      <c r="J1148" s="344">
        <v>18.84</v>
      </c>
      <c r="K1148" s="344">
        <v>17.55</v>
      </c>
      <c r="L1148" s="344">
        <v>14.2</v>
      </c>
    </row>
    <row r="1149" spans="1:12">
      <c r="A1149" s="296">
        <v>1379</v>
      </c>
      <c r="B1149" s="343" t="s">
        <v>7690</v>
      </c>
      <c r="C1149" s="296" t="s">
        <v>6582</v>
      </c>
      <c r="D1149" s="296" t="s">
        <v>6539</v>
      </c>
      <c r="E1149" s="344">
        <v>1.28</v>
      </c>
      <c r="F1149" s="344">
        <v>0.78</v>
      </c>
      <c r="G1149" s="344">
        <v>1</v>
      </c>
      <c r="H1149" s="344">
        <v>1.1200000000000001</v>
      </c>
      <c r="I1149" s="344">
        <v>0.8</v>
      </c>
      <c r="J1149" s="344">
        <v>0.72</v>
      </c>
      <c r="K1149" s="344">
        <v>0.65</v>
      </c>
      <c r="L1149" s="344">
        <v>0.66</v>
      </c>
    </row>
    <row r="1150" spans="1:12">
      <c r="A1150" s="296">
        <v>13284</v>
      </c>
      <c r="B1150" s="343" t="s">
        <v>7691</v>
      </c>
      <c r="C1150" s="296" t="s">
        <v>6582</v>
      </c>
      <c r="D1150" s="296" t="s">
        <v>6534</v>
      </c>
      <c r="E1150" s="344">
        <v>1.1499999999999999</v>
      </c>
      <c r="F1150" s="344">
        <v>0.7</v>
      </c>
      <c r="G1150" s="344">
        <v>0.9</v>
      </c>
      <c r="H1150" s="344">
        <v>1.01</v>
      </c>
      <c r="I1150" s="344">
        <v>0.72</v>
      </c>
      <c r="J1150" s="344">
        <v>0.65</v>
      </c>
      <c r="K1150" s="344">
        <v>0.57999999999999996</v>
      </c>
      <c r="L1150" s="344">
        <v>0.59</v>
      </c>
    </row>
    <row r="1151" spans="1:12">
      <c r="A1151" s="296">
        <v>44528</v>
      </c>
      <c r="B1151" s="343" t="s">
        <v>7692</v>
      </c>
      <c r="C1151" s="296" t="s">
        <v>6582</v>
      </c>
      <c r="D1151" s="296" t="s">
        <v>6534</v>
      </c>
      <c r="E1151" s="344">
        <v>6.82</v>
      </c>
      <c r="F1151" s="344">
        <v>4.1500000000000004</v>
      </c>
      <c r="G1151" s="344">
        <v>5.33</v>
      </c>
      <c r="H1151" s="344">
        <v>5.97</v>
      </c>
      <c r="I1151" s="344">
        <v>4.26</v>
      </c>
      <c r="J1151" s="344">
        <v>3.83</v>
      </c>
      <c r="K1151" s="344">
        <v>3.46</v>
      </c>
      <c r="L1151" s="344">
        <v>3.51</v>
      </c>
    </row>
    <row r="1152" spans="1:12">
      <c r="A1152" s="296">
        <v>34753</v>
      </c>
      <c r="B1152" s="343" t="s">
        <v>7693</v>
      </c>
      <c r="C1152" s="296" t="s">
        <v>6582</v>
      </c>
      <c r="D1152" s="296" t="s">
        <v>6534</v>
      </c>
      <c r="E1152" s="344">
        <v>1.24</v>
      </c>
      <c r="F1152" s="344">
        <v>0.75</v>
      </c>
      <c r="G1152" s="344">
        <v>0.97</v>
      </c>
      <c r="H1152" s="344">
        <v>1.08</v>
      </c>
      <c r="I1152" s="344">
        <v>0.77</v>
      </c>
      <c r="J1152" s="344">
        <v>0.7</v>
      </c>
      <c r="K1152" s="344">
        <v>0.63</v>
      </c>
      <c r="L1152" s="344">
        <v>0.64</v>
      </c>
    </row>
    <row r="1153" spans="1:12">
      <c r="A1153" s="296">
        <v>420</v>
      </c>
      <c r="B1153" s="343" t="s">
        <v>7694</v>
      </c>
      <c r="C1153" s="296" t="s">
        <v>6533</v>
      </c>
      <c r="D1153" s="296" t="s">
        <v>6534</v>
      </c>
      <c r="E1153" s="344">
        <v>25.8</v>
      </c>
      <c r="F1153" s="344">
        <v>48.61</v>
      </c>
      <c r="G1153" s="344">
        <v>32.51</v>
      </c>
      <c r="H1153" s="344"/>
      <c r="I1153" s="344">
        <v>53.29</v>
      </c>
      <c r="J1153" s="344"/>
      <c r="K1153" s="344">
        <v>55.1</v>
      </c>
      <c r="L1153" s="344">
        <v>38.99</v>
      </c>
    </row>
    <row r="1154" spans="1:12">
      <c r="A1154" s="296">
        <v>12327</v>
      </c>
      <c r="B1154" s="343" t="s">
        <v>7695</v>
      </c>
      <c r="C1154" s="296" t="s">
        <v>6533</v>
      </c>
      <c r="D1154" s="296" t="s">
        <v>6534</v>
      </c>
      <c r="E1154" s="344">
        <v>30.73</v>
      </c>
      <c r="F1154" s="344">
        <v>57.91</v>
      </c>
      <c r="G1154" s="344">
        <v>38.72</v>
      </c>
      <c r="H1154" s="344"/>
      <c r="I1154" s="344">
        <v>63.49</v>
      </c>
      <c r="J1154" s="344"/>
      <c r="K1154" s="344">
        <v>65.64</v>
      </c>
      <c r="L1154" s="344">
        <v>46.45</v>
      </c>
    </row>
    <row r="1155" spans="1:12">
      <c r="A1155" s="296">
        <v>36148</v>
      </c>
      <c r="B1155" s="343" t="s">
        <v>7696</v>
      </c>
      <c r="C1155" s="296" t="s">
        <v>6533</v>
      </c>
      <c r="D1155" s="296" t="s">
        <v>6534</v>
      </c>
      <c r="E1155" s="344">
        <v>69.599999999999994</v>
      </c>
      <c r="F1155" s="344">
        <v>72</v>
      </c>
      <c r="G1155" s="344">
        <v>82.8</v>
      </c>
      <c r="H1155" s="344">
        <v>86.4</v>
      </c>
      <c r="I1155" s="344">
        <v>66.81</v>
      </c>
      <c r="J1155" s="344">
        <v>66.239999999999995</v>
      </c>
      <c r="K1155" s="344">
        <v>62.64</v>
      </c>
      <c r="L1155" s="344">
        <v>62.4</v>
      </c>
    </row>
    <row r="1156" spans="1:12">
      <c r="A1156" s="296">
        <v>12329</v>
      </c>
      <c r="B1156" s="343" t="s">
        <v>7697</v>
      </c>
      <c r="C1156" s="296" t="s">
        <v>6582</v>
      </c>
      <c r="D1156" s="296" t="s">
        <v>6534</v>
      </c>
      <c r="E1156" s="344">
        <v>154.59</v>
      </c>
      <c r="F1156" s="344">
        <v>159.06</v>
      </c>
      <c r="G1156" s="344">
        <v>128.82</v>
      </c>
      <c r="H1156" s="344">
        <v>158.03</v>
      </c>
      <c r="I1156" s="344">
        <v>127.11</v>
      </c>
      <c r="J1156" s="344">
        <v>125.39</v>
      </c>
      <c r="K1156" s="344">
        <v>161.46</v>
      </c>
      <c r="L1156" s="344">
        <v>137.41</v>
      </c>
    </row>
    <row r="1157" spans="1:12">
      <c r="A1157" s="296">
        <v>1339</v>
      </c>
      <c r="B1157" s="343" t="s">
        <v>7698</v>
      </c>
      <c r="C1157" s="296" t="s">
        <v>6582</v>
      </c>
      <c r="D1157" s="296" t="s">
        <v>6534</v>
      </c>
      <c r="E1157" s="344"/>
      <c r="F1157" s="344"/>
      <c r="G1157" s="344"/>
      <c r="H1157" s="344"/>
      <c r="I1157" s="344">
        <v>46.35</v>
      </c>
      <c r="J1157" s="344"/>
      <c r="K1157" s="344"/>
      <c r="L1157" s="344">
        <v>44.05</v>
      </c>
    </row>
    <row r="1158" spans="1:12">
      <c r="A1158" s="296">
        <v>44396</v>
      </c>
      <c r="B1158" s="343" t="s">
        <v>7699</v>
      </c>
      <c r="C1158" s="296" t="s">
        <v>6582</v>
      </c>
      <c r="D1158" s="296" t="s">
        <v>6534</v>
      </c>
      <c r="E1158" s="344">
        <v>43.3</v>
      </c>
      <c r="F1158" s="344">
        <v>33.21</v>
      </c>
      <c r="G1158" s="344">
        <v>28.58</v>
      </c>
      <c r="H1158" s="344">
        <v>22.39</v>
      </c>
      <c r="I1158" s="344">
        <v>37.46</v>
      </c>
      <c r="J1158" s="344">
        <v>45.87</v>
      </c>
      <c r="K1158" s="344">
        <v>48.48</v>
      </c>
      <c r="L1158" s="344">
        <v>50.43</v>
      </c>
    </row>
    <row r="1159" spans="1:12">
      <c r="A1159" s="296">
        <v>44327</v>
      </c>
      <c r="B1159" s="343" t="s">
        <v>7700</v>
      </c>
      <c r="C1159" s="296" t="s">
        <v>6584</v>
      </c>
      <c r="D1159" s="296" t="s">
        <v>6534</v>
      </c>
      <c r="E1159" s="344">
        <v>147.27000000000001</v>
      </c>
      <c r="F1159" s="344">
        <v>112.96</v>
      </c>
      <c r="G1159" s="344">
        <v>97.2</v>
      </c>
      <c r="H1159" s="344">
        <v>76.150000000000006</v>
      </c>
      <c r="I1159" s="344">
        <v>127.4</v>
      </c>
      <c r="J1159" s="344">
        <v>156.01</v>
      </c>
      <c r="K1159" s="344">
        <v>164.88</v>
      </c>
      <c r="L1159" s="344">
        <v>171.5</v>
      </c>
    </row>
    <row r="1160" spans="1:12">
      <c r="A1160" s="296">
        <v>37418</v>
      </c>
      <c r="B1160" s="343" t="s">
        <v>7701</v>
      </c>
      <c r="C1160" s="296" t="s">
        <v>6533</v>
      </c>
      <c r="D1160" s="296" t="s">
        <v>6534</v>
      </c>
      <c r="E1160" s="344"/>
      <c r="F1160" s="344"/>
      <c r="G1160" s="344"/>
      <c r="H1160" s="344"/>
      <c r="I1160" s="344"/>
      <c r="J1160" s="344"/>
      <c r="K1160" s="344"/>
      <c r="L1160" s="344"/>
    </row>
    <row r="1161" spans="1:12">
      <c r="A1161" s="296">
        <v>37419</v>
      </c>
      <c r="B1161" s="343" t="s">
        <v>7702</v>
      </c>
      <c r="C1161" s="296" t="s">
        <v>6533</v>
      </c>
      <c r="D1161" s="296" t="s">
        <v>6534</v>
      </c>
      <c r="E1161" s="344"/>
      <c r="F1161" s="344"/>
      <c r="G1161" s="344"/>
      <c r="H1161" s="344"/>
      <c r="I1161" s="344"/>
      <c r="J1161" s="344"/>
      <c r="K1161" s="344"/>
      <c r="L1161" s="344"/>
    </row>
    <row r="1162" spans="1:12">
      <c r="A1162" s="296">
        <v>1427</v>
      </c>
      <c r="B1162" s="343" t="s">
        <v>7703</v>
      </c>
      <c r="C1162" s="296" t="s">
        <v>6533</v>
      </c>
      <c r="D1162" s="296" t="s">
        <v>6534</v>
      </c>
      <c r="E1162" s="344">
        <v>17.690000000000001</v>
      </c>
      <c r="F1162" s="344">
        <v>18.2</v>
      </c>
      <c r="G1162" s="344"/>
      <c r="H1162" s="344"/>
      <c r="I1162" s="344">
        <v>12.74</v>
      </c>
      <c r="J1162" s="344"/>
      <c r="K1162" s="344"/>
      <c r="L1162" s="344"/>
    </row>
    <row r="1163" spans="1:12">
      <c r="A1163" s="296">
        <v>1402</v>
      </c>
      <c r="B1163" s="343" t="s">
        <v>7704</v>
      </c>
      <c r="C1163" s="296" t="s">
        <v>6533</v>
      </c>
      <c r="D1163" s="296" t="s">
        <v>6534</v>
      </c>
      <c r="E1163" s="344">
        <v>6.12</v>
      </c>
      <c r="F1163" s="344">
        <v>6.3</v>
      </c>
      <c r="G1163" s="344"/>
      <c r="H1163" s="344"/>
      <c r="I1163" s="344">
        <v>4.41</v>
      </c>
      <c r="J1163" s="344"/>
      <c r="K1163" s="344"/>
      <c r="L1163" s="344"/>
    </row>
    <row r="1164" spans="1:12">
      <c r="A1164" s="296">
        <v>1420</v>
      </c>
      <c r="B1164" s="343" t="s">
        <v>7705</v>
      </c>
      <c r="C1164" s="296" t="s">
        <v>6533</v>
      </c>
      <c r="D1164" s="296" t="s">
        <v>6534</v>
      </c>
      <c r="E1164" s="344">
        <v>7.87</v>
      </c>
      <c r="F1164" s="344">
        <v>8.1</v>
      </c>
      <c r="G1164" s="344"/>
      <c r="H1164" s="344"/>
      <c r="I1164" s="344">
        <v>5.67</v>
      </c>
      <c r="J1164" s="344"/>
      <c r="K1164" s="344"/>
      <c r="L1164" s="344"/>
    </row>
    <row r="1165" spans="1:12">
      <c r="A1165" s="296">
        <v>1419</v>
      </c>
      <c r="B1165" s="343" t="s">
        <v>7706</v>
      </c>
      <c r="C1165" s="296" t="s">
        <v>6533</v>
      </c>
      <c r="D1165" s="296" t="s">
        <v>6534</v>
      </c>
      <c r="E1165" s="344">
        <v>9.51</v>
      </c>
      <c r="F1165" s="344">
        <v>9.7799999999999994</v>
      </c>
      <c r="G1165" s="344"/>
      <c r="H1165" s="344"/>
      <c r="I1165" s="344">
        <v>6.85</v>
      </c>
      <c r="J1165" s="344"/>
      <c r="K1165" s="344"/>
      <c r="L1165" s="344"/>
    </row>
    <row r="1166" spans="1:12">
      <c r="A1166" s="296">
        <v>1414</v>
      </c>
      <c r="B1166" s="343" t="s">
        <v>7707</v>
      </c>
      <c r="C1166" s="296" t="s">
        <v>6533</v>
      </c>
      <c r="D1166" s="296" t="s">
        <v>6534</v>
      </c>
      <c r="E1166" s="344">
        <v>9.3000000000000007</v>
      </c>
      <c r="F1166" s="344">
        <v>9.57</v>
      </c>
      <c r="G1166" s="344"/>
      <c r="H1166" s="344"/>
      <c r="I1166" s="344">
        <v>6.7</v>
      </c>
      <c r="J1166" s="344"/>
      <c r="K1166" s="344"/>
      <c r="L1166" s="344"/>
    </row>
    <row r="1167" spans="1:12">
      <c r="A1167" s="296">
        <v>1413</v>
      </c>
      <c r="B1167" s="343" t="s">
        <v>7708</v>
      </c>
      <c r="C1167" s="296" t="s">
        <v>6533</v>
      </c>
      <c r="D1167" s="296" t="s">
        <v>6534</v>
      </c>
      <c r="E1167" s="344">
        <v>13.74</v>
      </c>
      <c r="F1167" s="344">
        <v>14.14</v>
      </c>
      <c r="G1167" s="344"/>
      <c r="H1167" s="344"/>
      <c r="I1167" s="344">
        <v>9.9</v>
      </c>
      <c r="J1167" s="344"/>
      <c r="K1167" s="344"/>
      <c r="L1167" s="344"/>
    </row>
    <row r="1168" spans="1:12">
      <c r="A1168" s="296">
        <v>1412</v>
      </c>
      <c r="B1168" s="343" t="s">
        <v>7709</v>
      </c>
      <c r="C1168" s="296" t="s">
        <v>6533</v>
      </c>
      <c r="D1168" s="296" t="s">
        <v>6534</v>
      </c>
      <c r="E1168" s="344">
        <v>11.64</v>
      </c>
      <c r="F1168" s="344">
        <v>11.98</v>
      </c>
      <c r="G1168" s="344"/>
      <c r="H1168" s="344"/>
      <c r="I1168" s="344">
        <v>8.39</v>
      </c>
      <c r="J1168" s="344"/>
      <c r="K1168" s="344"/>
      <c r="L1168" s="344"/>
    </row>
    <row r="1169" spans="1:12">
      <c r="A1169" s="296">
        <v>1406</v>
      </c>
      <c r="B1169" s="343" t="s">
        <v>7710</v>
      </c>
      <c r="C1169" s="296" t="s">
        <v>6533</v>
      </c>
      <c r="D1169" s="296" t="s">
        <v>6534</v>
      </c>
      <c r="E1169" s="344">
        <v>14.04</v>
      </c>
      <c r="F1169" s="344">
        <v>14.46</v>
      </c>
      <c r="G1169" s="344"/>
      <c r="H1169" s="344"/>
      <c r="I1169" s="344">
        <v>10.119999999999999</v>
      </c>
      <c r="J1169" s="344"/>
      <c r="K1169" s="344"/>
      <c r="L1169" s="344"/>
    </row>
    <row r="1170" spans="1:12">
      <c r="A1170" s="296">
        <v>11281</v>
      </c>
      <c r="B1170" s="343" t="s">
        <v>7711</v>
      </c>
      <c r="C1170" s="296" t="s">
        <v>6533</v>
      </c>
      <c r="D1170" s="296" t="s">
        <v>6539</v>
      </c>
      <c r="E1170" s="344"/>
      <c r="F1170" s="344"/>
      <c r="G1170" s="344"/>
      <c r="H1170" s="344"/>
      <c r="I1170" s="344"/>
      <c r="J1170" s="344"/>
      <c r="K1170" s="344"/>
      <c r="L1170" s="344"/>
    </row>
    <row r="1171" spans="1:12">
      <c r="A1171" s="296">
        <v>1442</v>
      </c>
      <c r="B1171" s="343" t="s">
        <v>7712</v>
      </c>
      <c r="C1171" s="296" t="s">
        <v>6533</v>
      </c>
      <c r="D1171" s="296" t="s">
        <v>6534</v>
      </c>
      <c r="E1171" s="344"/>
      <c r="F1171" s="344"/>
      <c r="G1171" s="344"/>
      <c r="H1171" s="344"/>
      <c r="I1171" s="344"/>
      <c r="J1171" s="344"/>
      <c r="K1171" s="344"/>
      <c r="L1171" s="344"/>
    </row>
    <row r="1172" spans="1:12">
      <c r="A1172" s="296">
        <v>13457</v>
      </c>
      <c r="B1172" s="343" t="s">
        <v>7713</v>
      </c>
      <c r="C1172" s="296" t="s">
        <v>6533</v>
      </c>
      <c r="D1172" s="296" t="s">
        <v>6534</v>
      </c>
      <c r="E1172" s="344"/>
      <c r="F1172" s="344"/>
      <c r="G1172" s="344"/>
      <c r="H1172" s="344"/>
      <c r="I1172" s="344"/>
      <c r="J1172" s="344"/>
      <c r="K1172" s="344"/>
      <c r="L1172" s="344"/>
    </row>
    <row r="1173" spans="1:12">
      <c r="A1173" s="296">
        <v>40699</v>
      </c>
      <c r="B1173" s="343" t="s">
        <v>7714</v>
      </c>
      <c r="C1173" s="296" t="s">
        <v>6533</v>
      </c>
      <c r="D1173" s="296" t="s">
        <v>6534</v>
      </c>
      <c r="E1173" s="344"/>
      <c r="F1173" s="344"/>
      <c r="G1173" s="344"/>
      <c r="H1173" s="344"/>
      <c r="I1173" s="344"/>
      <c r="J1173" s="344"/>
      <c r="K1173" s="344"/>
      <c r="L1173" s="344"/>
    </row>
    <row r="1174" spans="1:12">
      <c r="A1174" s="296">
        <v>40701</v>
      </c>
      <c r="B1174" s="343" t="s">
        <v>7715</v>
      </c>
      <c r="C1174" s="296" t="s">
        <v>6533</v>
      </c>
      <c r="D1174" s="296" t="s">
        <v>6534</v>
      </c>
      <c r="E1174" s="344"/>
      <c r="F1174" s="344"/>
      <c r="G1174" s="344"/>
      <c r="H1174" s="344"/>
      <c r="I1174" s="344"/>
      <c r="J1174" s="344"/>
      <c r="K1174" s="344"/>
      <c r="L1174" s="344"/>
    </row>
    <row r="1175" spans="1:12">
      <c r="A1175" s="296">
        <v>40700</v>
      </c>
      <c r="B1175" s="343" t="s">
        <v>7716</v>
      </c>
      <c r="C1175" s="296" t="s">
        <v>6533</v>
      </c>
      <c r="D1175" s="296" t="s">
        <v>6534</v>
      </c>
      <c r="E1175" s="344"/>
      <c r="F1175" s="344"/>
      <c r="G1175" s="344"/>
      <c r="H1175" s="344"/>
      <c r="I1175" s="344"/>
      <c r="J1175" s="344"/>
      <c r="K1175" s="344"/>
      <c r="L1175" s="344"/>
    </row>
    <row r="1176" spans="1:12">
      <c r="A1176" s="296">
        <v>13458</v>
      </c>
      <c r="B1176" s="343" t="s">
        <v>7717</v>
      </c>
      <c r="C1176" s="296" t="s">
        <v>6533</v>
      </c>
      <c r="D1176" s="296" t="s">
        <v>6534</v>
      </c>
      <c r="E1176" s="344"/>
      <c r="F1176" s="344"/>
      <c r="G1176" s="344"/>
      <c r="H1176" s="344"/>
      <c r="I1176" s="344"/>
      <c r="J1176" s="344"/>
      <c r="K1176" s="344"/>
      <c r="L1176" s="344"/>
    </row>
    <row r="1177" spans="1:12">
      <c r="A1177" s="296">
        <v>11134</v>
      </c>
      <c r="B1177" s="343" t="s">
        <v>7718</v>
      </c>
      <c r="C1177" s="296" t="s">
        <v>6937</v>
      </c>
      <c r="D1177" s="296" t="s">
        <v>6534</v>
      </c>
      <c r="E1177" s="344">
        <v>88.36</v>
      </c>
      <c r="F1177" s="344">
        <v>92.03</v>
      </c>
      <c r="G1177" s="344">
        <v>79.25</v>
      </c>
      <c r="H1177" s="344">
        <v>87.42</v>
      </c>
      <c r="I1177" s="344">
        <v>56.08</v>
      </c>
      <c r="J1177" s="344">
        <v>81.45</v>
      </c>
      <c r="K1177" s="344">
        <v>53.39</v>
      </c>
      <c r="L1177" s="344">
        <v>77.58</v>
      </c>
    </row>
    <row r="1178" spans="1:12">
      <c r="A1178" s="296">
        <v>11135</v>
      </c>
      <c r="B1178" s="343" t="s">
        <v>7719</v>
      </c>
      <c r="C1178" s="296" t="s">
        <v>6937</v>
      </c>
      <c r="D1178" s="296" t="s">
        <v>6534</v>
      </c>
      <c r="E1178" s="344">
        <v>95.4</v>
      </c>
      <c r="F1178" s="344">
        <v>99.36</v>
      </c>
      <c r="G1178" s="344">
        <v>85.56</v>
      </c>
      <c r="H1178" s="344">
        <v>94.39</v>
      </c>
      <c r="I1178" s="344">
        <v>60.55</v>
      </c>
      <c r="J1178" s="344">
        <v>87.94</v>
      </c>
      <c r="K1178" s="344">
        <v>57.64</v>
      </c>
      <c r="L1178" s="344">
        <v>83.76</v>
      </c>
    </row>
    <row r="1179" spans="1:12">
      <c r="A1179" s="296">
        <v>11136</v>
      </c>
      <c r="B1179" s="343" t="s">
        <v>7720</v>
      </c>
      <c r="C1179" s="296" t="s">
        <v>6937</v>
      </c>
      <c r="D1179" s="296" t="s">
        <v>6534</v>
      </c>
      <c r="E1179" s="344">
        <v>109.23</v>
      </c>
      <c r="F1179" s="344">
        <v>113.78</v>
      </c>
      <c r="G1179" s="344">
        <v>97.97</v>
      </c>
      <c r="H1179" s="344">
        <v>108.08</v>
      </c>
      <c r="I1179" s="344">
        <v>69.33</v>
      </c>
      <c r="J1179" s="344">
        <v>100.7</v>
      </c>
      <c r="K1179" s="344">
        <v>66</v>
      </c>
      <c r="L1179" s="344">
        <v>95.91</v>
      </c>
    </row>
    <row r="1180" spans="1:12">
      <c r="A1180" s="296">
        <v>34743</v>
      </c>
      <c r="B1180" s="343" t="s">
        <v>7721</v>
      </c>
      <c r="C1180" s="296" t="s">
        <v>6937</v>
      </c>
      <c r="D1180" s="296" t="s">
        <v>6534</v>
      </c>
      <c r="E1180" s="344">
        <v>131.80000000000001</v>
      </c>
      <c r="F1180" s="344">
        <v>137.28</v>
      </c>
      <c r="G1180" s="344">
        <v>118.21</v>
      </c>
      <c r="H1180" s="344">
        <v>130.4</v>
      </c>
      <c r="I1180" s="344">
        <v>83.65</v>
      </c>
      <c r="J1180" s="344">
        <v>121.5</v>
      </c>
      <c r="K1180" s="344">
        <v>79.63</v>
      </c>
      <c r="L1180" s="344">
        <v>115.72</v>
      </c>
    </row>
    <row r="1181" spans="1:12">
      <c r="A1181" s="296">
        <v>11137</v>
      </c>
      <c r="B1181" s="343" t="s">
        <v>7722</v>
      </c>
      <c r="C1181" s="296" t="s">
        <v>6937</v>
      </c>
      <c r="D1181" s="296" t="s">
        <v>6534</v>
      </c>
      <c r="E1181" s="344">
        <v>149.69</v>
      </c>
      <c r="F1181" s="344">
        <v>155.91999999999999</v>
      </c>
      <c r="G1181" s="344">
        <v>134.26</v>
      </c>
      <c r="H1181" s="344">
        <v>148.11000000000001</v>
      </c>
      <c r="I1181" s="344">
        <v>95.01</v>
      </c>
      <c r="J1181" s="344">
        <v>137.99</v>
      </c>
      <c r="K1181" s="344">
        <v>90.45</v>
      </c>
      <c r="L1181" s="344">
        <v>131.43</v>
      </c>
    </row>
    <row r="1182" spans="1:12">
      <c r="A1182" s="296">
        <v>34745</v>
      </c>
      <c r="B1182" s="343" t="s">
        <v>7723</v>
      </c>
      <c r="C1182" s="296" t="s">
        <v>6937</v>
      </c>
      <c r="D1182" s="296" t="s">
        <v>6534</v>
      </c>
      <c r="E1182" s="344">
        <v>178.01</v>
      </c>
      <c r="F1182" s="344">
        <v>185.42</v>
      </c>
      <c r="G1182" s="344">
        <v>159.66</v>
      </c>
      <c r="H1182" s="344">
        <v>176.13</v>
      </c>
      <c r="I1182" s="344">
        <v>112.99</v>
      </c>
      <c r="J1182" s="344">
        <v>164.1</v>
      </c>
      <c r="K1182" s="344">
        <v>107.56</v>
      </c>
      <c r="L1182" s="344">
        <v>156.29</v>
      </c>
    </row>
    <row r="1183" spans="1:12">
      <c r="A1183" s="296">
        <v>34746</v>
      </c>
      <c r="B1183" s="343" t="s">
        <v>7724</v>
      </c>
      <c r="C1183" s="296" t="s">
        <v>6937</v>
      </c>
      <c r="D1183" s="296" t="s">
        <v>6534</v>
      </c>
      <c r="E1183" s="344">
        <v>48.55</v>
      </c>
      <c r="F1183" s="344">
        <v>50.56</v>
      </c>
      <c r="G1183" s="344">
        <v>43.54</v>
      </c>
      <c r="H1183" s="344">
        <v>48.03</v>
      </c>
      <c r="I1183" s="344">
        <v>30.81</v>
      </c>
      <c r="J1183" s="344">
        <v>44.75</v>
      </c>
      <c r="K1183" s="344">
        <v>29.33</v>
      </c>
      <c r="L1183" s="344">
        <v>42.62</v>
      </c>
    </row>
    <row r="1184" spans="1:12">
      <c r="A1184" s="296">
        <v>1360</v>
      </c>
      <c r="B1184" s="343" t="s">
        <v>7725</v>
      </c>
      <c r="C1184" s="296" t="s">
        <v>6937</v>
      </c>
      <c r="D1184" s="296" t="s">
        <v>6534</v>
      </c>
      <c r="E1184" s="344">
        <v>56.64</v>
      </c>
      <c r="F1184" s="344">
        <v>58.99</v>
      </c>
      <c r="G1184" s="344">
        <v>50.8</v>
      </c>
      <c r="H1184" s="344">
        <v>56.04</v>
      </c>
      <c r="I1184" s="344">
        <v>35.950000000000003</v>
      </c>
      <c r="J1184" s="344">
        <v>52.21</v>
      </c>
      <c r="K1184" s="344">
        <v>34.22</v>
      </c>
      <c r="L1184" s="344">
        <v>49.73</v>
      </c>
    </row>
    <row r="1185" spans="1:12">
      <c r="A1185" s="296">
        <v>36524</v>
      </c>
      <c r="B1185" s="343" t="s">
        <v>7726</v>
      </c>
      <c r="C1185" s="296" t="s">
        <v>6533</v>
      </c>
      <c r="D1185" s="296" t="s">
        <v>6534</v>
      </c>
      <c r="E1185" s="344"/>
      <c r="F1185" s="344"/>
      <c r="G1185" s="344"/>
      <c r="H1185" s="344"/>
      <c r="I1185" s="344"/>
      <c r="J1185" s="344"/>
      <c r="K1185" s="344"/>
      <c r="L1185" s="344"/>
    </row>
    <row r="1186" spans="1:12">
      <c r="A1186" s="296">
        <v>36526</v>
      </c>
      <c r="B1186" s="343" t="s">
        <v>7727</v>
      </c>
      <c r="C1186" s="296" t="s">
        <v>6533</v>
      </c>
      <c r="D1186" s="296" t="s">
        <v>6534</v>
      </c>
      <c r="E1186" s="344"/>
      <c r="F1186" s="344"/>
      <c r="G1186" s="344"/>
      <c r="H1186" s="344"/>
      <c r="I1186" s="344"/>
      <c r="J1186" s="344"/>
      <c r="K1186" s="344"/>
      <c r="L1186" s="344"/>
    </row>
    <row r="1187" spans="1:12">
      <c r="A1187" s="296">
        <v>36523</v>
      </c>
      <c r="B1187" s="343" t="s">
        <v>7728</v>
      </c>
      <c r="C1187" s="296" t="s">
        <v>6533</v>
      </c>
      <c r="D1187" s="296" t="s">
        <v>6534</v>
      </c>
      <c r="E1187" s="344"/>
      <c r="F1187" s="344"/>
      <c r="G1187" s="344"/>
      <c r="H1187" s="344"/>
      <c r="I1187" s="344"/>
      <c r="J1187" s="344"/>
      <c r="K1187" s="344"/>
      <c r="L1187" s="344"/>
    </row>
    <row r="1188" spans="1:12">
      <c r="A1188" s="296">
        <v>36527</v>
      </c>
      <c r="B1188" s="343" t="s">
        <v>7729</v>
      </c>
      <c r="C1188" s="296" t="s">
        <v>6533</v>
      </c>
      <c r="D1188" s="296" t="s">
        <v>6534</v>
      </c>
      <c r="E1188" s="344"/>
      <c r="F1188" s="344"/>
      <c r="G1188" s="344"/>
      <c r="H1188" s="344"/>
      <c r="I1188" s="344"/>
      <c r="J1188" s="344"/>
      <c r="K1188" s="344"/>
      <c r="L1188" s="344"/>
    </row>
    <row r="1189" spans="1:12">
      <c r="A1189" s="296">
        <v>38642</v>
      </c>
      <c r="B1189" s="343" t="s">
        <v>7730</v>
      </c>
      <c r="C1189" s="296" t="s">
        <v>6533</v>
      </c>
      <c r="D1189" s="296" t="s">
        <v>6534</v>
      </c>
      <c r="E1189" s="344"/>
      <c r="F1189" s="344"/>
      <c r="G1189" s="344"/>
      <c r="H1189" s="344"/>
      <c r="I1189" s="344"/>
      <c r="J1189" s="344"/>
      <c r="K1189" s="344"/>
      <c r="L1189" s="344"/>
    </row>
    <row r="1190" spans="1:12">
      <c r="A1190" s="296">
        <v>36522</v>
      </c>
      <c r="B1190" s="343" t="s">
        <v>7731</v>
      </c>
      <c r="C1190" s="296" t="s">
        <v>6533</v>
      </c>
      <c r="D1190" s="296" t="s">
        <v>6534</v>
      </c>
      <c r="E1190" s="344"/>
      <c r="F1190" s="344"/>
      <c r="G1190" s="344"/>
      <c r="H1190" s="344"/>
      <c r="I1190" s="344"/>
      <c r="J1190" s="344"/>
      <c r="K1190" s="344"/>
      <c r="L1190" s="344"/>
    </row>
    <row r="1191" spans="1:12">
      <c r="A1191" s="296">
        <v>36525</v>
      </c>
      <c r="B1191" s="343" t="s">
        <v>7732</v>
      </c>
      <c r="C1191" s="296" t="s">
        <v>6533</v>
      </c>
      <c r="D1191" s="296" t="s">
        <v>6534</v>
      </c>
      <c r="E1191" s="344"/>
      <c r="F1191" s="344"/>
      <c r="G1191" s="344"/>
      <c r="H1191" s="344"/>
      <c r="I1191" s="344"/>
      <c r="J1191" s="344"/>
      <c r="K1191" s="344"/>
      <c r="L1191" s="344"/>
    </row>
    <row r="1192" spans="1:12">
      <c r="A1192" s="296">
        <v>13803</v>
      </c>
      <c r="B1192" s="343" t="s">
        <v>7733</v>
      </c>
      <c r="C1192" s="296" t="s">
        <v>6533</v>
      </c>
      <c r="D1192" s="296" t="s">
        <v>6539</v>
      </c>
      <c r="E1192" s="344"/>
      <c r="F1192" s="344"/>
      <c r="G1192" s="344"/>
      <c r="H1192" s="344"/>
      <c r="I1192" s="344"/>
      <c r="J1192" s="344"/>
      <c r="K1192" s="344"/>
      <c r="L1192" s="344"/>
    </row>
    <row r="1193" spans="1:12">
      <c r="A1193" s="296">
        <v>34348</v>
      </c>
      <c r="B1193" s="343" t="s">
        <v>7734</v>
      </c>
      <c r="C1193" s="296" t="s">
        <v>6578</v>
      </c>
      <c r="D1193" s="296" t="s">
        <v>6534</v>
      </c>
      <c r="E1193" s="344">
        <v>28.23</v>
      </c>
      <c r="F1193" s="344">
        <v>26.81</v>
      </c>
      <c r="G1193" s="344">
        <v>33.520000000000003</v>
      </c>
      <c r="H1193" s="344">
        <v>24.93</v>
      </c>
      <c r="I1193" s="344">
        <v>23.67</v>
      </c>
      <c r="J1193" s="344">
        <v>16.86</v>
      </c>
      <c r="K1193" s="344">
        <v>20.3</v>
      </c>
      <c r="L1193" s="344">
        <v>29.58</v>
      </c>
    </row>
    <row r="1194" spans="1:12">
      <c r="A1194" s="296">
        <v>34347</v>
      </c>
      <c r="B1194" s="343" t="s">
        <v>7735</v>
      </c>
      <c r="C1194" s="296" t="s">
        <v>6578</v>
      </c>
      <c r="D1194" s="296" t="s">
        <v>6534</v>
      </c>
      <c r="E1194" s="344">
        <v>20.18</v>
      </c>
      <c r="F1194" s="344">
        <v>19.170000000000002</v>
      </c>
      <c r="G1194" s="344">
        <v>23.96</v>
      </c>
      <c r="H1194" s="344">
        <v>17.82</v>
      </c>
      <c r="I1194" s="344">
        <v>16.920000000000002</v>
      </c>
      <c r="J1194" s="344">
        <v>12.05</v>
      </c>
      <c r="K1194" s="344">
        <v>14.51</v>
      </c>
      <c r="L1194" s="344">
        <v>21.15</v>
      </c>
    </row>
    <row r="1195" spans="1:12">
      <c r="A1195" s="296">
        <v>11146</v>
      </c>
      <c r="B1195" s="343" t="s">
        <v>7736</v>
      </c>
      <c r="C1195" s="296" t="s">
        <v>6680</v>
      </c>
      <c r="D1195" s="296" t="s">
        <v>6534</v>
      </c>
      <c r="E1195" s="344">
        <v>1557.37</v>
      </c>
      <c r="F1195" s="344">
        <v>551.37</v>
      </c>
      <c r="G1195" s="344">
        <v>956.46</v>
      </c>
      <c r="H1195" s="344">
        <v>911.45</v>
      </c>
      <c r="I1195" s="344">
        <v>582.30999999999995</v>
      </c>
      <c r="J1195" s="344">
        <v>534.49</v>
      </c>
      <c r="K1195" s="344">
        <v>528.86</v>
      </c>
      <c r="L1195" s="344">
        <v>655.46</v>
      </c>
    </row>
    <row r="1196" spans="1:12">
      <c r="A1196" s="296">
        <v>11147</v>
      </c>
      <c r="B1196" s="343" t="s">
        <v>7737</v>
      </c>
      <c r="C1196" s="296" t="s">
        <v>6680</v>
      </c>
      <c r="D1196" s="296" t="s">
        <v>6534</v>
      </c>
      <c r="E1196" s="344">
        <v>1618.32</v>
      </c>
      <c r="F1196" s="344">
        <v>572.95000000000005</v>
      </c>
      <c r="G1196" s="344">
        <v>993.89</v>
      </c>
      <c r="H1196" s="344">
        <v>947.12</v>
      </c>
      <c r="I1196" s="344">
        <v>605.1</v>
      </c>
      <c r="J1196" s="344">
        <v>555.41</v>
      </c>
      <c r="K1196" s="344">
        <v>549.55999999999995</v>
      </c>
      <c r="L1196" s="344">
        <v>681.11</v>
      </c>
    </row>
    <row r="1197" spans="1:12">
      <c r="A1197" s="296">
        <v>34872</v>
      </c>
      <c r="B1197" s="343" t="s">
        <v>7738</v>
      </c>
      <c r="C1197" s="296" t="s">
        <v>6680</v>
      </c>
      <c r="D1197" s="296" t="s">
        <v>6534</v>
      </c>
      <c r="E1197" s="344">
        <v>1636.49</v>
      </c>
      <c r="F1197" s="344">
        <v>579.38</v>
      </c>
      <c r="G1197" s="344">
        <v>1005.05</v>
      </c>
      <c r="H1197" s="344">
        <v>957.76</v>
      </c>
      <c r="I1197" s="344">
        <v>611.9</v>
      </c>
      <c r="J1197" s="344">
        <v>561.64</v>
      </c>
      <c r="K1197" s="344">
        <v>555.73</v>
      </c>
      <c r="L1197" s="344">
        <v>688.75</v>
      </c>
    </row>
    <row r="1198" spans="1:12">
      <c r="A1198" s="296">
        <v>34491</v>
      </c>
      <c r="B1198" s="343" t="s">
        <v>7739</v>
      </c>
      <c r="C1198" s="296" t="s">
        <v>6680</v>
      </c>
      <c r="D1198" s="296" t="s">
        <v>6534</v>
      </c>
      <c r="E1198" s="344">
        <v>1683.91</v>
      </c>
      <c r="F1198" s="344">
        <v>596.16999999999996</v>
      </c>
      <c r="G1198" s="344">
        <v>1034.18</v>
      </c>
      <c r="H1198" s="344">
        <v>985.51</v>
      </c>
      <c r="I1198" s="344">
        <v>629.63</v>
      </c>
      <c r="J1198" s="344">
        <v>577.91999999999996</v>
      </c>
      <c r="K1198" s="344">
        <v>571.84</v>
      </c>
      <c r="L1198" s="344">
        <v>708.71</v>
      </c>
    </row>
    <row r="1199" spans="1:12">
      <c r="A1199" s="296">
        <v>34770</v>
      </c>
      <c r="B1199" s="343" t="s">
        <v>7740</v>
      </c>
      <c r="C1199" s="296" t="s">
        <v>7741</v>
      </c>
      <c r="D1199" s="296" t="s">
        <v>6534</v>
      </c>
      <c r="E1199" s="344">
        <v>1844.07</v>
      </c>
      <c r="F1199" s="344"/>
      <c r="G1199" s="344"/>
      <c r="H1199" s="344"/>
      <c r="I1199" s="344">
        <v>529.67999999999995</v>
      </c>
      <c r="J1199" s="344">
        <v>557.14</v>
      </c>
      <c r="K1199" s="344">
        <v>647.38</v>
      </c>
      <c r="L1199" s="344">
        <v>676.81</v>
      </c>
    </row>
    <row r="1200" spans="1:12">
      <c r="A1200" s="296">
        <v>1518</v>
      </c>
      <c r="B1200" s="343" t="s">
        <v>7742</v>
      </c>
      <c r="C1200" s="296" t="s">
        <v>7741</v>
      </c>
      <c r="D1200" s="296" t="s">
        <v>6539</v>
      </c>
      <c r="E1200" s="344">
        <v>1880</v>
      </c>
      <c r="F1200" s="344"/>
      <c r="G1200" s="344"/>
      <c r="H1200" s="344"/>
      <c r="I1200" s="344">
        <v>540</v>
      </c>
      <c r="J1200" s="344">
        <v>568</v>
      </c>
      <c r="K1200" s="344">
        <v>660</v>
      </c>
      <c r="L1200" s="344">
        <v>690</v>
      </c>
    </row>
    <row r="1201" spans="1:12">
      <c r="A1201" s="296">
        <v>41965</v>
      </c>
      <c r="B1201" s="343" t="s">
        <v>7743</v>
      </c>
      <c r="C1201" s="296" t="s">
        <v>7741</v>
      </c>
      <c r="D1201" s="296" t="s">
        <v>6534</v>
      </c>
      <c r="E1201" s="344">
        <v>1648.46</v>
      </c>
      <c r="F1201" s="344"/>
      <c r="G1201" s="344"/>
      <c r="H1201" s="344"/>
      <c r="I1201" s="344">
        <v>473.49</v>
      </c>
      <c r="J1201" s="344">
        <v>498.04</v>
      </c>
      <c r="K1201" s="344">
        <v>578.71</v>
      </c>
      <c r="L1201" s="344">
        <v>605.02</v>
      </c>
    </row>
    <row r="1202" spans="1:12">
      <c r="A1202" s="296">
        <v>1524</v>
      </c>
      <c r="B1202" s="343" t="s">
        <v>7744</v>
      </c>
      <c r="C1202" s="296" t="s">
        <v>6680</v>
      </c>
      <c r="D1202" s="296" t="s">
        <v>6534</v>
      </c>
      <c r="E1202" s="344">
        <v>1494.18</v>
      </c>
      <c r="F1202" s="344">
        <v>529</v>
      </c>
      <c r="G1202" s="344">
        <v>917.65</v>
      </c>
      <c r="H1202" s="344">
        <v>874.47</v>
      </c>
      <c r="I1202" s="344">
        <v>558.69000000000005</v>
      </c>
      <c r="J1202" s="344">
        <v>512.79999999999995</v>
      </c>
      <c r="K1202" s="344">
        <v>507.41</v>
      </c>
      <c r="L1202" s="344">
        <v>628.86</v>
      </c>
    </row>
    <row r="1203" spans="1:12">
      <c r="A1203" s="296">
        <v>34492</v>
      </c>
      <c r="B1203" s="343" t="s">
        <v>7745</v>
      </c>
      <c r="C1203" s="296" t="s">
        <v>6680</v>
      </c>
      <c r="D1203" s="296" t="s">
        <v>6539</v>
      </c>
      <c r="E1203" s="344">
        <v>1384.02</v>
      </c>
      <c r="F1203" s="344">
        <v>490</v>
      </c>
      <c r="G1203" s="344">
        <v>850</v>
      </c>
      <c r="H1203" s="344">
        <v>810</v>
      </c>
      <c r="I1203" s="344">
        <v>517.5</v>
      </c>
      <c r="J1203" s="344">
        <v>475</v>
      </c>
      <c r="K1203" s="344">
        <v>470</v>
      </c>
      <c r="L1203" s="344">
        <v>582.5</v>
      </c>
    </row>
    <row r="1204" spans="1:12">
      <c r="A1204" s="296">
        <v>38404</v>
      </c>
      <c r="B1204" s="343" t="s">
        <v>7746</v>
      </c>
      <c r="C1204" s="296" t="s">
        <v>6680</v>
      </c>
      <c r="D1204" s="296" t="s">
        <v>6534</v>
      </c>
      <c r="E1204" s="344">
        <v>1433.58</v>
      </c>
      <c r="F1204" s="344">
        <v>507.54</v>
      </c>
      <c r="G1204" s="344">
        <v>880.43</v>
      </c>
      <c r="H1204" s="344">
        <v>839</v>
      </c>
      <c r="I1204" s="344">
        <v>536.03</v>
      </c>
      <c r="J1204" s="344">
        <v>492</v>
      </c>
      <c r="K1204" s="344">
        <v>486.83</v>
      </c>
      <c r="L1204" s="344">
        <v>603.35</v>
      </c>
    </row>
    <row r="1205" spans="1:12">
      <c r="A1205" s="296">
        <v>39849</v>
      </c>
      <c r="B1205" s="343" t="s">
        <v>7747</v>
      </c>
      <c r="C1205" s="296" t="s">
        <v>6680</v>
      </c>
      <c r="D1205" s="296" t="s">
        <v>6534</v>
      </c>
      <c r="E1205" s="344">
        <v>1642.88</v>
      </c>
      <c r="F1205" s="344">
        <v>581.64</v>
      </c>
      <c r="G1205" s="344">
        <v>1008.98</v>
      </c>
      <c r="H1205" s="344">
        <v>961.5</v>
      </c>
      <c r="I1205" s="344">
        <v>614.29</v>
      </c>
      <c r="J1205" s="344">
        <v>563.84</v>
      </c>
      <c r="K1205" s="344">
        <v>557.9</v>
      </c>
      <c r="L1205" s="344">
        <v>691.45</v>
      </c>
    </row>
    <row r="1206" spans="1:12">
      <c r="A1206" s="296">
        <v>38464</v>
      </c>
      <c r="B1206" s="343" t="s">
        <v>7748</v>
      </c>
      <c r="C1206" s="296" t="s">
        <v>6680</v>
      </c>
      <c r="D1206" s="296" t="s">
        <v>6534</v>
      </c>
      <c r="E1206" s="344">
        <v>1666.73</v>
      </c>
      <c r="F1206" s="344">
        <v>590.09</v>
      </c>
      <c r="G1206" s="344">
        <v>1023.63</v>
      </c>
      <c r="H1206" s="344">
        <v>975.45</v>
      </c>
      <c r="I1206" s="344">
        <v>623.21</v>
      </c>
      <c r="J1206" s="344">
        <v>572.02</v>
      </c>
      <c r="K1206" s="344">
        <v>566</v>
      </c>
      <c r="L1206" s="344">
        <v>701.48</v>
      </c>
    </row>
    <row r="1207" spans="1:12">
      <c r="A1207" s="296">
        <v>1527</v>
      </c>
      <c r="B1207" s="343" t="s">
        <v>7749</v>
      </c>
      <c r="C1207" s="296" t="s">
        <v>6680</v>
      </c>
      <c r="D1207" s="296" t="s">
        <v>6534</v>
      </c>
      <c r="E1207" s="344">
        <v>1541.62</v>
      </c>
      <c r="F1207" s="344">
        <v>545.79</v>
      </c>
      <c r="G1207" s="344">
        <v>946.79</v>
      </c>
      <c r="H1207" s="344">
        <v>902.23</v>
      </c>
      <c r="I1207" s="344">
        <v>576.42999999999995</v>
      </c>
      <c r="J1207" s="344">
        <v>529.09</v>
      </c>
      <c r="K1207" s="344">
        <v>523.52</v>
      </c>
      <c r="L1207" s="344">
        <v>648.83000000000004</v>
      </c>
    </row>
    <row r="1208" spans="1:12">
      <c r="A1208" s="296">
        <v>34493</v>
      </c>
      <c r="B1208" s="343" t="s">
        <v>7750</v>
      </c>
      <c r="C1208" s="296" t="s">
        <v>6680</v>
      </c>
      <c r="D1208" s="296" t="s">
        <v>6534</v>
      </c>
      <c r="E1208" s="344">
        <v>1423.03</v>
      </c>
      <c r="F1208" s="344">
        <v>503.81</v>
      </c>
      <c r="G1208" s="344">
        <v>873.96</v>
      </c>
      <c r="H1208" s="344">
        <v>832.83</v>
      </c>
      <c r="I1208" s="344">
        <v>532.08000000000004</v>
      </c>
      <c r="J1208" s="344">
        <v>488.38</v>
      </c>
      <c r="K1208" s="344">
        <v>483.24</v>
      </c>
      <c r="L1208" s="344">
        <v>598.91</v>
      </c>
    </row>
    <row r="1209" spans="1:12">
      <c r="A1209" s="296">
        <v>38405</v>
      </c>
      <c r="B1209" s="343" t="s">
        <v>7751</v>
      </c>
      <c r="C1209" s="296" t="s">
        <v>6680</v>
      </c>
      <c r="D1209" s="296" t="s">
        <v>6534</v>
      </c>
      <c r="E1209" s="344">
        <v>1477.79</v>
      </c>
      <c r="F1209" s="344">
        <v>523.20000000000005</v>
      </c>
      <c r="G1209" s="344">
        <v>907.59</v>
      </c>
      <c r="H1209" s="344">
        <v>864.88</v>
      </c>
      <c r="I1209" s="344">
        <v>552.55999999999995</v>
      </c>
      <c r="J1209" s="344">
        <v>507.18</v>
      </c>
      <c r="K1209" s="344">
        <v>501.84</v>
      </c>
      <c r="L1209" s="344">
        <v>621.96</v>
      </c>
    </row>
    <row r="1210" spans="1:12">
      <c r="A1210" s="296">
        <v>38408</v>
      </c>
      <c r="B1210" s="343" t="s">
        <v>7752</v>
      </c>
      <c r="C1210" s="296" t="s">
        <v>6680</v>
      </c>
      <c r="D1210" s="296" t="s">
        <v>6534</v>
      </c>
      <c r="E1210" s="344">
        <v>1635.77</v>
      </c>
      <c r="F1210" s="344">
        <v>579.13</v>
      </c>
      <c r="G1210" s="344">
        <v>1004.61</v>
      </c>
      <c r="H1210" s="344">
        <v>957.34</v>
      </c>
      <c r="I1210" s="344">
        <v>611.63</v>
      </c>
      <c r="J1210" s="344">
        <v>561.4</v>
      </c>
      <c r="K1210" s="344">
        <v>555.49</v>
      </c>
      <c r="L1210" s="344">
        <v>688.45</v>
      </c>
    </row>
    <row r="1211" spans="1:12">
      <c r="A1211" s="296">
        <v>1525</v>
      </c>
      <c r="B1211" s="343" t="s">
        <v>7753</v>
      </c>
      <c r="C1211" s="296" t="s">
        <v>6680</v>
      </c>
      <c r="D1211" s="296" t="s">
        <v>6534</v>
      </c>
      <c r="E1211" s="344">
        <v>1589.05</v>
      </c>
      <c r="F1211" s="344">
        <v>562.58000000000004</v>
      </c>
      <c r="G1211" s="344">
        <v>975.92</v>
      </c>
      <c r="H1211" s="344">
        <v>929.99</v>
      </c>
      <c r="I1211" s="344">
        <v>594.16</v>
      </c>
      <c r="J1211" s="344">
        <v>545.36</v>
      </c>
      <c r="K1211" s="344">
        <v>539.62</v>
      </c>
      <c r="L1211" s="344">
        <v>668.79</v>
      </c>
    </row>
    <row r="1212" spans="1:12">
      <c r="A1212" s="296">
        <v>34494</v>
      </c>
      <c r="B1212" s="343" t="s">
        <v>7754</v>
      </c>
      <c r="C1212" s="296" t="s">
        <v>6680</v>
      </c>
      <c r="D1212" s="296" t="s">
        <v>6534</v>
      </c>
      <c r="E1212" s="344">
        <v>1470.47</v>
      </c>
      <c r="F1212" s="344">
        <v>520.6</v>
      </c>
      <c r="G1212" s="344">
        <v>903.09</v>
      </c>
      <c r="H1212" s="344">
        <v>860.59</v>
      </c>
      <c r="I1212" s="344">
        <v>549.82000000000005</v>
      </c>
      <c r="J1212" s="344">
        <v>504.67</v>
      </c>
      <c r="K1212" s="344">
        <v>499.35</v>
      </c>
      <c r="L1212" s="344">
        <v>618.88</v>
      </c>
    </row>
    <row r="1213" spans="1:12">
      <c r="A1213" s="296">
        <v>38406</v>
      </c>
      <c r="B1213" s="343" t="s">
        <v>7755</v>
      </c>
      <c r="C1213" s="296" t="s">
        <v>6680</v>
      </c>
      <c r="D1213" s="296" t="s">
        <v>6534</v>
      </c>
      <c r="E1213" s="344">
        <v>1560.45</v>
      </c>
      <c r="F1213" s="344">
        <v>552.46</v>
      </c>
      <c r="G1213" s="344">
        <v>958.35</v>
      </c>
      <c r="H1213" s="344">
        <v>913.25</v>
      </c>
      <c r="I1213" s="344">
        <v>583.47</v>
      </c>
      <c r="J1213" s="344">
        <v>535.54999999999995</v>
      </c>
      <c r="K1213" s="344">
        <v>529.91</v>
      </c>
      <c r="L1213" s="344">
        <v>656.75</v>
      </c>
    </row>
    <row r="1214" spans="1:12">
      <c r="A1214" s="296">
        <v>38409</v>
      </c>
      <c r="B1214" s="343" t="s">
        <v>7756</v>
      </c>
      <c r="C1214" s="296" t="s">
        <v>6680</v>
      </c>
      <c r="D1214" s="296" t="s">
        <v>6534</v>
      </c>
      <c r="E1214" s="344">
        <v>1646.92</v>
      </c>
      <c r="F1214" s="344">
        <v>583.07000000000005</v>
      </c>
      <c r="G1214" s="344">
        <v>1011.46</v>
      </c>
      <c r="H1214" s="344">
        <v>963.86</v>
      </c>
      <c r="I1214" s="344">
        <v>615.79999999999995</v>
      </c>
      <c r="J1214" s="344">
        <v>565.22</v>
      </c>
      <c r="K1214" s="344">
        <v>559.27</v>
      </c>
      <c r="L1214" s="344">
        <v>693.14</v>
      </c>
    </row>
    <row r="1215" spans="1:12">
      <c r="A1215" s="296">
        <v>43360</v>
      </c>
      <c r="B1215" s="343" t="s">
        <v>7757</v>
      </c>
      <c r="C1215" s="296" t="s">
        <v>6680</v>
      </c>
      <c r="D1215" s="296" t="s">
        <v>6534</v>
      </c>
      <c r="E1215" s="344">
        <v>1717.26</v>
      </c>
      <c r="F1215" s="344">
        <v>607.98</v>
      </c>
      <c r="G1215" s="344">
        <v>1054.6600000000001</v>
      </c>
      <c r="H1215" s="344">
        <v>1005.03</v>
      </c>
      <c r="I1215" s="344">
        <v>642.1</v>
      </c>
      <c r="J1215" s="344">
        <v>589.37</v>
      </c>
      <c r="K1215" s="344">
        <v>583.16</v>
      </c>
      <c r="L1215" s="344">
        <v>722.75</v>
      </c>
    </row>
    <row r="1216" spans="1:12">
      <c r="A1216" s="296">
        <v>11145</v>
      </c>
      <c r="B1216" s="343" t="s">
        <v>7758</v>
      </c>
      <c r="C1216" s="296" t="s">
        <v>6680</v>
      </c>
      <c r="D1216" s="296" t="s">
        <v>6534</v>
      </c>
      <c r="E1216" s="344">
        <v>1636.49</v>
      </c>
      <c r="F1216" s="344">
        <v>579.38</v>
      </c>
      <c r="G1216" s="344">
        <v>1005.05</v>
      </c>
      <c r="H1216" s="344">
        <v>957.76</v>
      </c>
      <c r="I1216" s="344">
        <v>611.9</v>
      </c>
      <c r="J1216" s="344">
        <v>561.64</v>
      </c>
      <c r="K1216" s="344">
        <v>555.73</v>
      </c>
      <c r="L1216" s="344">
        <v>688.75</v>
      </c>
    </row>
    <row r="1217" spans="1:12">
      <c r="A1217" s="296">
        <v>34495</v>
      </c>
      <c r="B1217" s="343" t="s">
        <v>7759</v>
      </c>
      <c r="C1217" s="296" t="s">
        <v>6680</v>
      </c>
      <c r="D1217" s="296" t="s">
        <v>6534</v>
      </c>
      <c r="E1217" s="344">
        <v>1517.89</v>
      </c>
      <c r="F1217" s="344">
        <v>537.39</v>
      </c>
      <c r="G1217" s="344">
        <v>932.22</v>
      </c>
      <c r="H1217" s="344">
        <v>888.35</v>
      </c>
      <c r="I1217" s="344">
        <v>567.54999999999995</v>
      </c>
      <c r="J1217" s="344">
        <v>520.94000000000005</v>
      </c>
      <c r="K1217" s="344">
        <v>515.46</v>
      </c>
      <c r="L1217" s="344">
        <v>638.84</v>
      </c>
    </row>
    <row r="1218" spans="1:12">
      <c r="A1218" s="296">
        <v>34479</v>
      </c>
      <c r="B1218" s="343" t="s">
        <v>7760</v>
      </c>
      <c r="C1218" s="296" t="s">
        <v>6680</v>
      </c>
      <c r="D1218" s="296" t="s">
        <v>6534</v>
      </c>
      <c r="E1218" s="344">
        <v>1683.91</v>
      </c>
      <c r="F1218" s="344">
        <v>596.16999999999996</v>
      </c>
      <c r="G1218" s="344">
        <v>1034.18</v>
      </c>
      <c r="H1218" s="344">
        <v>985.51</v>
      </c>
      <c r="I1218" s="344">
        <v>629.63</v>
      </c>
      <c r="J1218" s="344">
        <v>577.91999999999996</v>
      </c>
      <c r="K1218" s="344">
        <v>571.84</v>
      </c>
      <c r="L1218" s="344">
        <v>708.71</v>
      </c>
    </row>
    <row r="1219" spans="1:12">
      <c r="A1219" s="296">
        <v>34496</v>
      </c>
      <c r="B1219" s="343" t="s">
        <v>7761</v>
      </c>
      <c r="C1219" s="296" t="s">
        <v>6680</v>
      </c>
      <c r="D1219" s="296" t="s">
        <v>6534</v>
      </c>
      <c r="E1219" s="344">
        <v>1583.43</v>
      </c>
      <c r="F1219" s="344">
        <v>560.6</v>
      </c>
      <c r="G1219" s="344">
        <v>972.47</v>
      </c>
      <c r="H1219" s="344">
        <v>926.7</v>
      </c>
      <c r="I1219" s="344">
        <v>592.05999999999995</v>
      </c>
      <c r="J1219" s="344">
        <v>543.42999999999995</v>
      </c>
      <c r="K1219" s="344">
        <v>537.71</v>
      </c>
      <c r="L1219" s="344">
        <v>666.42</v>
      </c>
    </row>
    <row r="1220" spans="1:12">
      <c r="A1220" s="296">
        <v>34481</v>
      </c>
      <c r="B1220" s="343" t="s">
        <v>7762</v>
      </c>
      <c r="C1220" s="296" t="s">
        <v>6680</v>
      </c>
      <c r="D1220" s="296" t="s">
        <v>6534</v>
      </c>
      <c r="E1220" s="344">
        <v>1759.49</v>
      </c>
      <c r="F1220" s="344">
        <v>622.92999999999995</v>
      </c>
      <c r="G1220" s="344">
        <v>1080.5899999999999</v>
      </c>
      <c r="H1220" s="344">
        <v>1029.74</v>
      </c>
      <c r="I1220" s="344">
        <v>657.89</v>
      </c>
      <c r="J1220" s="344">
        <v>603.86</v>
      </c>
      <c r="K1220" s="344">
        <v>597.5</v>
      </c>
      <c r="L1220" s="344">
        <v>740.52</v>
      </c>
    </row>
    <row r="1221" spans="1:12">
      <c r="A1221" s="296">
        <v>34483</v>
      </c>
      <c r="B1221" s="343" t="s">
        <v>7763</v>
      </c>
      <c r="C1221" s="296" t="s">
        <v>6680</v>
      </c>
      <c r="D1221" s="296" t="s">
        <v>6534</v>
      </c>
      <c r="E1221" s="344">
        <v>1879.89</v>
      </c>
      <c r="F1221" s="344">
        <v>665.56</v>
      </c>
      <c r="G1221" s="344">
        <v>1154.54</v>
      </c>
      <c r="H1221" s="344">
        <v>1100.21</v>
      </c>
      <c r="I1221" s="344">
        <v>702.91</v>
      </c>
      <c r="J1221" s="344">
        <v>645.17999999999995</v>
      </c>
      <c r="K1221" s="344">
        <v>638.39</v>
      </c>
      <c r="L1221" s="344">
        <v>791.2</v>
      </c>
    </row>
    <row r="1222" spans="1:12">
      <c r="A1222" s="296">
        <v>34485</v>
      </c>
      <c r="B1222" s="343" t="s">
        <v>7764</v>
      </c>
      <c r="C1222" s="296" t="s">
        <v>6680</v>
      </c>
      <c r="D1222" s="296" t="s">
        <v>6534</v>
      </c>
      <c r="E1222" s="344">
        <v>2010.33</v>
      </c>
      <c r="F1222" s="344">
        <v>711.74</v>
      </c>
      <c r="G1222" s="344">
        <v>1234.6500000000001</v>
      </c>
      <c r="H1222" s="344">
        <v>1176.55</v>
      </c>
      <c r="I1222" s="344">
        <v>751.68</v>
      </c>
      <c r="J1222" s="344">
        <v>689.95</v>
      </c>
      <c r="K1222" s="344">
        <v>682.69</v>
      </c>
      <c r="L1222" s="344">
        <v>846.1</v>
      </c>
    </row>
    <row r="1223" spans="1:12">
      <c r="A1223" s="296">
        <v>14041</v>
      </c>
      <c r="B1223" s="343" t="s">
        <v>7765</v>
      </c>
      <c r="C1223" s="296" t="s">
        <v>6680</v>
      </c>
      <c r="D1223" s="296" t="s">
        <v>6534</v>
      </c>
      <c r="E1223" s="344">
        <v>1306.81</v>
      </c>
      <c r="F1223" s="344">
        <v>462.66</v>
      </c>
      <c r="G1223" s="344">
        <v>802.58</v>
      </c>
      <c r="H1223" s="344">
        <v>764.81</v>
      </c>
      <c r="I1223" s="344">
        <v>488.63</v>
      </c>
      <c r="J1223" s="344">
        <v>448.5</v>
      </c>
      <c r="K1223" s="344">
        <v>443.78</v>
      </c>
      <c r="L1223" s="344">
        <v>550</v>
      </c>
    </row>
    <row r="1224" spans="1:12">
      <c r="A1224" s="296">
        <v>1523</v>
      </c>
      <c r="B1224" s="343" t="s">
        <v>7766</v>
      </c>
      <c r="C1224" s="296" t="s">
        <v>6680</v>
      </c>
      <c r="D1224" s="296" t="s">
        <v>6534</v>
      </c>
      <c r="E1224" s="344">
        <v>1328.16</v>
      </c>
      <c r="F1224" s="344">
        <v>470.22</v>
      </c>
      <c r="G1224" s="344">
        <v>815.69</v>
      </c>
      <c r="H1224" s="344">
        <v>777.31</v>
      </c>
      <c r="I1224" s="344">
        <v>496.61</v>
      </c>
      <c r="J1224" s="344">
        <v>455.83</v>
      </c>
      <c r="K1224" s="344">
        <v>451.03</v>
      </c>
      <c r="L1224" s="344">
        <v>558.99</v>
      </c>
    </row>
    <row r="1225" spans="1:12">
      <c r="A1225" s="296">
        <v>14054</v>
      </c>
      <c r="B1225" s="343" t="s">
        <v>7767</v>
      </c>
      <c r="C1225" s="296" t="s">
        <v>6533</v>
      </c>
      <c r="D1225" s="296" t="s">
        <v>6534</v>
      </c>
      <c r="E1225" s="344"/>
      <c r="F1225" s="344">
        <v>16.309999999999999</v>
      </c>
      <c r="G1225" s="344">
        <v>20.58</v>
      </c>
      <c r="H1225" s="344">
        <v>16.43</v>
      </c>
      <c r="I1225" s="344">
        <v>21.57</v>
      </c>
      <c r="J1225" s="344"/>
      <c r="K1225" s="344">
        <v>15.25</v>
      </c>
      <c r="L1225" s="344">
        <v>18</v>
      </c>
    </row>
    <row r="1226" spans="1:12">
      <c r="A1226" s="296">
        <v>14052</v>
      </c>
      <c r="B1226" s="343" t="s">
        <v>7768</v>
      </c>
      <c r="C1226" s="296" t="s">
        <v>6533</v>
      </c>
      <c r="D1226" s="296" t="s">
        <v>6534</v>
      </c>
      <c r="E1226" s="344"/>
      <c r="F1226" s="344">
        <v>12.55</v>
      </c>
      <c r="G1226" s="344">
        <v>15.83</v>
      </c>
      <c r="H1226" s="344">
        <v>12.64</v>
      </c>
      <c r="I1226" s="344">
        <v>16.59</v>
      </c>
      <c r="J1226" s="344"/>
      <c r="K1226" s="344">
        <v>11.73</v>
      </c>
      <c r="L1226" s="344">
        <v>13.85</v>
      </c>
    </row>
    <row r="1227" spans="1:12">
      <c r="A1227" s="296">
        <v>14053</v>
      </c>
      <c r="B1227" s="343" t="s">
        <v>7769</v>
      </c>
      <c r="C1227" s="296" t="s">
        <v>6533</v>
      </c>
      <c r="D1227" s="296" t="s">
        <v>6534</v>
      </c>
      <c r="E1227" s="344"/>
      <c r="F1227" s="344">
        <v>12.74</v>
      </c>
      <c r="G1227" s="344">
        <v>16.07</v>
      </c>
      <c r="H1227" s="344">
        <v>12.83</v>
      </c>
      <c r="I1227" s="344">
        <v>16.84</v>
      </c>
      <c r="J1227" s="344"/>
      <c r="K1227" s="344">
        <v>11.91</v>
      </c>
      <c r="L1227" s="344">
        <v>14.06</v>
      </c>
    </row>
    <row r="1228" spans="1:12">
      <c r="A1228" s="296">
        <v>2560</v>
      </c>
      <c r="B1228" s="343" t="s">
        <v>7770</v>
      </c>
      <c r="C1228" s="296" t="s">
        <v>6533</v>
      </c>
      <c r="D1228" s="296" t="s">
        <v>6534</v>
      </c>
      <c r="E1228" s="344"/>
      <c r="F1228" s="344">
        <v>16.88</v>
      </c>
      <c r="G1228" s="344">
        <v>21.29</v>
      </c>
      <c r="H1228" s="344">
        <v>17</v>
      </c>
      <c r="I1228" s="344">
        <v>22.32</v>
      </c>
      <c r="J1228" s="344"/>
      <c r="K1228" s="344">
        <v>15.78</v>
      </c>
      <c r="L1228" s="344">
        <v>18.63</v>
      </c>
    </row>
    <row r="1229" spans="1:12">
      <c r="A1229" s="296">
        <v>2558</v>
      </c>
      <c r="B1229" s="343" t="s">
        <v>7771</v>
      </c>
      <c r="C1229" s="296" t="s">
        <v>6533</v>
      </c>
      <c r="D1229" s="296" t="s">
        <v>6534</v>
      </c>
      <c r="E1229" s="344"/>
      <c r="F1229" s="344">
        <v>9.59</v>
      </c>
      <c r="G1229" s="344">
        <v>12.1</v>
      </c>
      <c r="H1229" s="344">
        <v>9.66</v>
      </c>
      <c r="I1229" s="344">
        <v>12.68</v>
      </c>
      <c r="J1229" s="344"/>
      <c r="K1229" s="344">
        <v>8.9600000000000009</v>
      </c>
      <c r="L1229" s="344">
        <v>10.58</v>
      </c>
    </row>
    <row r="1230" spans="1:12">
      <c r="A1230" s="296">
        <v>2559</v>
      </c>
      <c r="B1230" s="343" t="s">
        <v>7772</v>
      </c>
      <c r="C1230" s="296" t="s">
        <v>6533</v>
      </c>
      <c r="D1230" s="296" t="s">
        <v>6539</v>
      </c>
      <c r="E1230" s="344"/>
      <c r="F1230" s="344">
        <v>13.5</v>
      </c>
      <c r="G1230" s="344">
        <v>17.03</v>
      </c>
      <c r="H1230" s="344">
        <v>13.6</v>
      </c>
      <c r="I1230" s="344">
        <v>17.850000000000001</v>
      </c>
      <c r="J1230" s="344"/>
      <c r="K1230" s="344">
        <v>12.62</v>
      </c>
      <c r="L1230" s="344">
        <v>14.9</v>
      </c>
    </row>
    <row r="1231" spans="1:12">
      <c r="A1231" s="296">
        <v>2592</v>
      </c>
      <c r="B1231" s="343" t="s">
        <v>7773</v>
      </c>
      <c r="C1231" s="296" t="s">
        <v>6533</v>
      </c>
      <c r="D1231" s="296" t="s">
        <v>6534</v>
      </c>
      <c r="E1231" s="344"/>
      <c r="F1231" s="344">
        <v>223.8</v>
      </c>
      <c r="G1231" s="344">
        <v>282.32</v>
      </c>
      <c r="H1231" s="344">
        <v>225.46</v>
      </c>
      <c r="I1231" s="344">
        <v>295.91000000000003</v>
      </c>
      <c r="J1231" s="344"/>
      <c r="K1231" s="344">
        <v>209.21</v>
      </c>
      <c r="L1231" s="344">
        <v>247.01</v>
      </c>
    </row>
    <row r="1232" spans="1:12">
      <c r="A1232" s="296">
        <v>2589</v>
      </c>
      <c r="B1232" s="343" t="s">
        <v>7774</v>
      </c>
      <c r="C1232" s="296" t="s">
        <v>6533</v>
      </c>
      <c r="D1232" s="296" t="s">
        <v>6534</v>
      </c>
      <c r="E1232" s="344"/>
      <c r="F1232" s="344">
        <v>29.93</v>
      </c>
      <c r="G1232" s="344">
        <v>37.76</v>
      </c>
      <c r="H1232" s="344">
        <v>30.16</v>
      </c>
      <c r="I1232" s="344">
        <v>39.58</v>
      </c>
      <c r="J1232" s="344"/>
      <c r="K1232" s="344">
        <v>27.98</v>
      </c>
      <c r="L1232" s="344">
        <v>33.04</v>
      </c>
    </row>
    <row r="1233" spans="1:12">
      <c r="A1233" s="296">
        <v>2566</v>
      </c>
      <c r="B1233" s="343" t="s">
        <v>7775</v>
      </c>
      <c r="C1233" s="296" t="s">
        <v>6533</v>
      </c>
      <c r="D1233" s="296" t="s">
        <v>6534</v>
      </c>
      <c r="E1233" s="344"/>
      <c r="F1233" s="344">
        <v>22.52</v>
      </c>
      <c r="G1233" s="344">
        <v>28.41</v>
      </c>
      <c r="H1233" s="344">
        <v>22.69</v>
      </c>
      <c r="I1233" s="344">
        <v>29.78</v>
      </c>
      <c r="J1233" s="344"/>
      <c r="K1233" s="344">
        <v>21.05</v>
      </c>
      <c r="L1233" s="344">
        <v>24.86</v>
      </c>
    </row>
    <row r="1234" spans="1:12">
      <c r="A1234" s="296">
        <v>2590</v>
      </c>
      <c r="B1234" s="343" t="s">
        <v>7776</v>
      </c>
      <c r="C1234" s="296" t="s">
        <v>6533</v>
      </c>
      <c r="D1234" s="296" t="s">
        <v>6534</v>
      </c>
      <c r="E1234" s="344"/>
      <c r="F1234" s="344">
        <v>18.37</v>
      </c>
      <c r="G1234" s="344">
        <v>23.17</v>
      </c>
      <c r="H1234" s="344">
        <v>18.5</v>
      </c>
      <c r="I1234" s="344">
        <v>24.29</v>
      </c>
      <c r="J1234" s="344"/>
      <c r="K1234" s="344">
        <v>17.170000000000002</v>
      </c>
      <c r="L1234" s="344">
        <v>20.27</v>
      </c>
    </row>
    <row r="1235" spans="1:12">
      <c r="A1235" s="296">
        <v>2591</v>
      </c>
      <c r="B1235" s="343" t="s">
        <v>7777</v>
      </c>
      <c r="C1235" s="296" t="s">
        <v>6533</v>
      </c>
      <c r="D1235" s="296" t="s">
        <v>6534</v>
      </c>
      <c r="E1235" s="344"/>
      <c r="F1235" s="344">
        <v>10.92</v>
      </c>
      <c r="G1235" s="344">
        <v>13.77</v>
      </c>
      <c r="H1235" s="344">
        <v>11</v>
      </c>
      <c r="I1235" s="344">
        <v>14.44</v>
      </c>
      <c r="J1235" s="344"/>
      <c r="K1235" s="344">
        <v>10.199999999999999</v>
      </c>
      <c r="L1235" s="344">
        <v>12.05</v>
      </c>
    </row>
    <row r="1236" spans="1:12">
      <c r="A1236" s="296">
        <v>2567</v>
      </c>
      <c r="B1236" s="343" t="s">
        <v>7778</v>
      </c>
      <c r="C1236" s="296" t="s">
        <v>6533</v>
      </c>
      <c r="D1236" s="296" t="s">
        <v>6534</v>
      </c>
      <c r="E1236" s="344"/>
      <c r="F1236" s="344">
        <v>43.91</v>
      </c>
      <c r="G1236" s="344">
        <v>55.39</v>
      </c>
      <c r="H1236" s="344">
        <v>44.23</v>
      </c>
      <c r="I1236" s="344">
        <v>58.06</v>
      </c>
      <c r="J1236" s="344"/>
      <c r="K1236" s="344">
        <v>41.05</v>
      </c>
      <c r="L1236" s="344">
        <v>48.46</v>
      </c>
    </row>
    <row r="1237" spans="1:12">
      <c r="A1237" s="296">
        <v>2568</v>
      </c>
      <c r="B1237" s="343" t="s">
        <v>7779</v>
      </c>
      <c r="C1237" s="296" t="s">
        <v>6533</v>
      </c>
      <c r="D1237" s="296" t="s">
        <v>6534</v>
      </c>
      <c r="E1237" s="344"/>
      <c r="F1237" s="344">
        <v>121.93</v>
      </c>
      <c r="G1237" s="344">
        <v>153.82</v>
      </c>
      <c r="H1237" s="344">
        <v>122.83</v>
      </c>
      <c r="I1237" s="344">
        <v>161.22</v>
      </c>
      <c r="J1237" s="344"/>
      <c r="K1237" s="344">
        <v>113.98</v>
      </c>
      <c r="L1237" s="344">
        <v>134.58000000000001</v>
      </c>
    </row>
    <row r="1238" spans="1:12">
      <c r="A1238" s="296">
        <v>2565</v>
      </c>
      <c r="B1238" s="343" t="s">
        <v>7780</v>
      </c>
      <c r="C1238" s="296" t="s">
        <v>6533</v>
      </c>
      <c r="D1238" s="296" t="s">
        <v>6534</v>
      </c>
      <c r="E1238" s="344"/>
      <c r="F1238" s="344">
        <v>10.94</v>
      </c>
      <c r="G1238" s="344">
        <v>13.8</v>
      </c>
      <c r="H1238" s="344">
        <v>11.02</v>
      </c>
      <c r="I1238" s="344">
        <v>14.46</v>
      </c>
      <c r="J1238" s="344"/>
      <c r="K1238" s="344">
        <v>10.220000000000001</v>
      </c>
      <c r="L1238" s="344">
        <v>12.07</v>
      </c>
    </row>
    <row r="1239" spans="1:12">
      <c r="A1239" s="296">
        <v>2594</v>
      </c>
      <c r="B1239" s="343" t="s">
        <v>7781</v>
      </c>
      <c r="C1239" s="296" t="s">
        <v>6533</v>
      </c>
      <c r="D1239" s="296" t="s">
        <v>6534</v>
      </c>
      <c r="E1239" s="344"/>
      <c r="F1239" s="344">
        <v>203.13</v>
      </c>
      <c r="G1239" s="344">
        <v>256.25</v>
      </c>
      <c r="H1239" s="344">
        <v>204.63</v>
      </c>
      <c r="I1239" s="344">
        <v>268.58</v>
      </c>
      <c r="J1239" s="344"/>
      <c r="K1239" s="344">
        <v>189.89</v>
      </c>
      <c r="L1239" s="344">
        <v>224.2</v>
      </c>
    </row>
    <row r="1240" spans="1:12">
      <c r="A1240" s="296">
        <v>2587</v>
      </c>
      <c r="B1240" s="343" t="s">
        <v>7782</v>
      </c>
      <c r="C1240" s="296" t="s">
        <v>6533</v>
      </c>
      <c r="D1240" s="296" t="s">
        <v>6534</v>
      </c>
      <c r="E1240" s="344"/>
      <c r="F1240" s="344">
        <v>34.619999999999997</v>
      </c>
      <c r="G1240" s="344">
        <v>43.67</v>
      </c>
      <c r="H1240" s="344">
        <v>34.869999999999997</v>
      </c>
      <c r="I1240" s="344">
        <v>45.77</v>
      </c>
      <c r="J1240" s="344"/>
      <c r="K1240" s="344">
        <v>32.36</v>
      </c>
      <c r="L1240" s="344">
        <v>38.21</v>
      </c>
    </row>
    <row r="1241" spans="1:12">
      <c r="A1241" s="296">
        <v>2588</v>
      </c>
      <c r="B1241" s="343" t="s">
        <v>7783</v>
      </c>
      <c r="C1241" s="296" t="s">
        <v>6533</v>
      </c>
      <c r="D1241" s="296" t="s">
        <v>6534</v>
      </c>
      <c r="E1241" s="344"/>
      <c r="F1241" s="344">
        <v>27.5</v>
      </c>
      <c r="G1241" s="344">
        <v>34.69</v>
      </c>
      <c r="H1241" s="344">
        <v>27.7</v>
      </c>
      <c r="I1241" s="344">
        <v>36.36</v>
      </c>
      <c r="J1241" s="344"/>
      <c r="K1241" s="344">
        <v>25.7</v>
      </c>
      <c r="L1241" s="344">
        <v>30.35</v>
      </c>
    </row>
    <row r="1242" spans="1:12">
      <c r="A1242" s="296">
        <v>2570</v>
      </c>
      <c r="B1242" s="343" t="s">
        <v>7784</v>
      </c>
      <c r="C1242" s="296" t="s">
        <v>6533</v>
      </c>
      <c r="D1242" s="296" t="s">
        <v>6534</v>
      </c>
      <c r="E1242" s="344"/>
      <c r="F1242" s="344">
        <v>17.760000000000002</v>
      </c>
      <c r="G1242" s="344">
        <v>22.41</v>
      </c>
      <c r="H1242" s="344">
        <v>17.89</v>
      </c>
      <c r="I1242" s="344">
        <v>23.49</v>
      </c>
      <c r="J1242" s="344"/>
      <c r="K1242" s="344">
        <v>16.600000000000001</v>
      </c>
      <c r="L1242" s="344">
        <v>19.600000000000001</v>
      </c>
    </row>
    <row r="1243" spans="1:12">
      <c r="A1243" s="296">
        <v>2569</v>
      </c>
      <c r="B1243" s="343" t="s">
        <v>7785</v>
      </c>
      <c r="C1243" s="296" t="s">
        <v>6533</v>
      </c>
      <c r="D1243" s="296" t="s">
        <v>6534</v>
      </c>
      <c r="E1243" s="344"/>
      <c r="F1243" s="344">
        <v>10.59</v>
      </c>
      <c r="G1243" s="344">
        <v>13.37</v>
      </c>
      <c r="H1243" s="344">
        <v>10.67</v>
      </c>
      <c r="I1243" s="344">
        <v>14.01</v>
      </c>
      <c r="J1243" s="344"/>
      <c r="K1243" s="344">
        <v>9.9</v>
      </c>
      <c r="L1243" s="344">
        <v>11.69</v>
      </c>
    </row>
    <row r="1244" spans="1:12">
      <c r="A1244" s="296">
        <v>2571</v>
      </c>
      <c r="B1244" s="343" t="s">
        <v>7786</v>
      </c>
      <c r="C1244" s="296" t="s">
        <v>6533</v>
      </c>
      <c r="D1244" s="296" t="s">
        <v>6534</v>
      </c>
      <c r="E1244" s="344"/>
      <c r="F1244" s="344">
        <v>52.72</v>
      </c>
      <c r="G1244" s="344">
        <v>66.510000000000005</v>
      </c>
      <c r="H1244" s="344">
        <v>53.12</v>
      </c>
      <c r="I1244" s="344">
        <v>69.72</v>
      </c>
      <c r="J1244" s="344"/>
      <c r="K1244" s="344">
        <v>49.29</v>
      </c>
      <c r="L1244" s="344">
        <v>58.19</v>
      </c>
    </row>
    <row r="1245" spans="1:12">
      <c r="A1245" s="296">
        <v>2572</v>
      </c>
      <c r="B1245" s="343" t="s">
        <v>7787</v>
      </c>
      <c r="C1245" s="296" t="s">
        <v>6533</v>
      </c>
      <c r="D1245" s="296" t="s">
        <v>6534</v>
      </c>
      <c r="E1245" s="344"/>
      <c r="F1245" s="344">
        <v>155.93</v>
      </c>
      <c r="G1245" s="344">
        <v>196.7</v>
      </c>
      <c r="H1245" s="344">
        <v>157.08000000000001</v>
      </c>
      <c r="I1245" s="344">
        <v>206.17</v>
      </c>
      <c r="J1245" s="344"/>
      <c r="K1245" s="344">
        <v>145.76</v>
      </c>
      <c r="L1245" s="344">
        <v>172.1</v>
      </c>
    </row>
    <row r="1246" spans="1:12">
      <c r="A1246" s="296">
        <v>2593</v>
      </c>
      <c r="B1246" s="343" t="s">
        <v>7788</v>
      </c>
      <c r="C1246" s="296" t="s">
        <v>6533</v>
      </c>
      <c r="D1246" s="296" t="s">
        <v>6534</v>
      </c>
      <c r="E1246" s="344"/>
      <c r="F1246" s="344">
        <v>11.3</v>
      </c>
      <c r="G1246" s="344">
        <v>14.25</v>
      </c>
      <c r="H1246" s="344">
        <v>11.38</v>
      </c>
      <c r="I1246" s="344">
        <v>14.94</v>
      </c>
      <c r="J1246" s="344"/>
      <c r="K1246" s="344">
        <v>10.56</v>
      </c>
      <c r="L1246" s="344">
        <v>12.47</v>
      </c>
    </row>
    <row r="1247" spans="1:12">
      <c r="A1247" s="296">
        <v>2595</v>
      </c>
      <c r="B1247" s="343" t="s">
        <v>7789</v>
      </c>
      <c r="C1247" s="296" t="s">
        <v>6533</v>
      </c>
      <c r="D1247" s="296" t="s">
        <v>6534</v>
      </c>
      <c r="E1247" s="344"/>
      <c r="F1247" s="344">
        <v>243.28</v>
      </c>
      <c r="G1247" s="344">
        <v>306.89</v>
      </c>
      <c r="H1247" s="344">
        <v>245.08</v>
      </c>
      <c r="I1247" s="344">
        <v>321.67</v>
      </c>
      <c r="J1247" s="344"/>
      <c r="K1247" s="344">
        <v>227.42</v>
      </c>
      <c r="L1247" s="344">
        <v>268.51</v>
      </c>
    </row>
    <row r="1248" spans="1:12">
      <c r="A1248" s="296">
        <v>2576</v>
      </c>
      <c r="B1248" s="343" t="s">
        <v>7790</v>
      </c>
      <c r="C1248" s="296" t="s">
        <v>6533</v>
      </c>
      <c r="D1248" s="296" t="s">
        <v>6534</v>
      </c>
      <c r="E1248" s="344"/>
      <c r="F1248" s="344">
        <v>41.47</v>
      </c>
      <c r="G1248" s="344">
        <v>52.32</v>
      </c>
      <c r="H1248" s="344">
        <v>41.78</v>
      </c>
      <c r="I1248" s="344">
        <v>54.84</v>
      </c>
      <c r="J1248" s="344"/>
      <c r="K1248" s="344">
        <v>38.770000000000003</v>
      </c>
      <c r="L1248" s="344">
        <v>45.77</v>
      </c>
    </row>
    <row r="1249" spans="1:12">
      <c r="A1249" s="296">
        <v>2575</v>
      </c>
      <c r="B1249" s="343" t="s">
        <v>7791</v>
      </c>
      <c r="C1249" s="296" t="s">
        <v>6533</v>
      </c>
      <c r="D1249" s="296" t="s">
        <v>6534</v>
      </c>
      <c r="E1249" s="344"/>
      <c r="F1249" s="344">
        <v>31.18</v>
      </c>
      <c r="G1249" s="344">
        <v>39.33</v>
      </c>
      <c r="H1249" s="344">
        <v>31.41</v>
      </c>
      <c r="I1249" s="344">
        <v>41.22</v>
      </c>
      <c r="J1249" s="344"/>
      <c r="K1249" s="344">
        <v>29.14</v>
      </c>
      <c r="L1249" s="344">
        <v>34.409999999999997</v>
      </c>
    </row>
    <row r="1250" spans="1:12">
      <c r="A1250" s="296">
        <v>2586</v>
      </c>
      <c r="B1250" s="343" t="s">
        <v>7792</v>
      </c>
      <c r="C1250" s="296" t="s">
        <v>6533</v>
      </c>
      <c r="D1250" s="296" t="s">
        <v>6534</v>
      </c>
      <c r="E1250" s="344"/>
      <c r="F1250" s="344">
        <v>20.98</v>
      </c>
      <c r="G1250" s="344">
        <v>26.47</v>
      </c>
      <c r="H1250" s="344">
        <v>21.14</v>
      </c>
      <c r="I1250" s="344">
        <v>27.75</v>
      </c>
      <c r="J1250" s="344"/>
      <c r="K1250" s="344">
        <v>19.62</v>
      </c>
      <c r="L1250" s="344">
        <v>23.16</v>
      </c>
    </row>
    <row r="1251" spans="1:12">
      <c r="A1251" s="296">
        <v>2573</v>
      </c>
      <c r="B1251" s="343" t="s">
        <v>7793</v>
      </c>
      <c r="C1251" s="296" t="s">
        <v>6533</v>
      </c>
      <c r="D1251" s="296" t="s">
        <v>6534</v>
      </c>
      <c r="E1251" s="344"/>
      <c r="F1251" s="344">
        <v>12.95</v>
      </c>
      <c r="G1251" s="344">
        <v>16.329999999999998</v>
      </c>
      <c r="H1251" s="344">
        <v>13.04</v>
      </c>
      <c r="I1251" s="344">
        <v>17.12</v>
      </c>
      <c r="J1251" s="344"/>
      <c r="K1251" s="344">
        <v>12.1</v>
      </c>
      <c r="L1251" s="344">
        <v>14.29</v>
      </c>
    </row>
    <row r="1252" spans="1:12">
      <c r="A1252" s="296">
        <v>2577</v>
      </c>
      <c r="B1252" s="343" t="s">
        <v>7794</v>
      </c>
      <c r="C1252" s="296" t="s">
        <v>6533</v>
      </c>
      <c r="D1252" s="296" t="s">
        <v>6534</v>
      </c>
      <c r="E1252" s="344"/>
      <c r="F1252" s="344">
        <v>56.19</v>
      </c>
      <c r="G1252" s="344">
        <v>70.89</v>
      </c>
      <c r="H1252" s="344">
        <v>56.61</v>
      </c>
      <c r="I1252" s="344">
        <v>74.3</v>
      </c>
      <c r="J1252" s="344"/>
      <c r="K1252" s="344">
        <v>52.53</v>
      </c>
      <c r="L1252" s="344">
        <v>62.02</v>
      </c>
    </row>
    <row r="1253" spans="1:12">
      <c r="A1253" s="296">
        <v>2578</v>
      </c>
      <c r="B1253" s="343" t="s">
        <v>7795</v>
      </c>
      <c r="C1253" s="296" t="s">
        <v>6533</v>
      </c>
      <c r="D1253" s="296" t="s">
        <v>6534</v>
      </c>
      <c r="E1253" s="344"/>
      <c r="F1253" s="344">
        <v>175.45</v>
      </c>
      <c r="G1253" s="344">
        <v>221.33</v>
      </c>
      <c r="H1253" s="344">
        <v>176.75</v>
      </c>
      <c r="I1253" s="344">
        <v>231.98</v>
      </c>
      <c r="J1253" s="344"/>
      <c r="K1253" s="344">
        <v>164.01</v>
      </c>
      <c r="L1253" s="344">
        <v>193.64</v>
      </c>
    </row>
    <row r="1254" spans="1:12">
      <c r="A1254" s="296">
        <v>2574</v>
      </c>
      <c r="B1254" s="343" t="s">
        <v>7796</v>
      </c>
      <c r="C1254" s="296" t="s">
        <v>6533</v>
      </c>
      <c r="D1254" s="296" t="s">
        <v>6534</v>
      </c>
      <c r="E1254" s="344"/>
      <c r="F1254" s="344">
        <v>13.03</v>
      </c>
      <c r="G1254" s="344">
        <v>16.440000000000001</v>
      </c>
      <c r="H1254" s="344">
        <v>13.13</v>
      </c>
      <c r="I1254" s="344">
        <v>17.23</v>
      </c>
      <c r="J1254" s="344"/>
      <c r="K1254" s="344">
        <v>12.18</v>
      </c>
      <c r="L1254" s="344">
        <v>14.38</v>
      </c>
    </row>
    <row r="1255" spans="1:12">
      <c r="A1255" s="296">
        <v>2585</v>
      </c>
      <c r="B1255" s="343" t="s">
        <v>7797</v>
      </c>
      <c r="C1255" s="296" t="s">
        <v>6533</v>
      </c>
      <c r="D1255" s="296" t="s">
        <v>6534</v>
      </c>
      <c r="E1255" s="344"/>
      <c r="F1255" s="344">
        <v>240.76</v>
      </c>
      <c r="G1255" s="344">
        <v>303.70999999999998</v>
      </c>
      <c r="H1255" s="344">
        <v>242.54</v>
      </c>
      <c r="I1255" s="344">
        <v>318.33999999999997</v>
      </c>
      <c r="J1255" s="344"/>
      <c r="K1255" s="344">
        <v>225.06</v>
      </c>
      <c r="L1255" s="344">
        <v>265.73</v>
      </c>
    </row>
    <row r="1256" spans="1:12">
      <c r="A1256" s="296">
        <v>12008</v>
      </c>
      <c r="B1256" s="343" t="s">
        <v>7798</v>
      </c>
      <c r="C1256" s="296" t="s">
        <v>6533</v>
      </c>
      <c r="D1256" s="296" t="s">
        <v>6534</v>
      </c>
      <c r="E1256" s="344"/>
      <c r="F1256" s="344">
        <v>129.16999999999999</v>
      </c>
      <c r="G1256" s="344">
        <v>162.94999999999999</v>
      </c>
      <c r="H1256" s="344">
        <v>130.13</v>
      </c>
      <c r="I1256" s="344">
        <v>170.8</v>
      </c>
      <c r="J1256" s="344"/>
      <c r="K1256" s="344">
        <v>120.75</v>
      </c>
      <c r="L1256" s="344">
        <v>142.57</v>
      </c>
    </row>
    <row r="1257" spans="1:12">
      <c r="A1257" s="296">
        <v>2582</v>
      </c>
      <c r="B1257" s="343" t="s">
        <v>7799</v>
      </c>
      <c r="C1257" s="296" t="s">
        <v>6533</v>
      </c>
      <c r="D1257" s="296" t="s">
        <v>6534</v>
      </c>
      <c r="E1257" s="344"/>
      <c r="F1257" s="344">
        <v>38.47</v>
      </c>
      <c r="G1257" s="344">
        <v>48.53</v>
      </c>
      <c r="H1257" s="344">
        <v>38.75</v>
      </c>
      <c r="I1257" s="344">
        <v>50.86</v>
      </c>
      <c r="J1257" s="344"/>
      <c r="K1257" s="344">
        <v>35.96</v>
      </c>
      <c r="L1257" s="344">
        <v>42.46</v>
      </c>
    </row>
    <row r="1258" spans="1:12">
      <c r="A1258" s="296">
        <v>2597</v>
      </c>
      <c r="B1258" s="343" t="s">
        <v>7800</v>
      </c>
      <c r="C1258" s="296" t="s">
        <v>6533</v>
      </c>
      <c r="D1258" s="296" t="s">
        <v>6534</v>
      </c>
      <c r="E1258" s="344"/>
      <c r="F1258" s="344">
        <v>32.97</v>
      </c>
      <c r="G1258" s="344">
        <v>41.59</v>
      </c>
      <c r="H1258" s="344">
        <v>33.21</v>
      </c>
      <c r="I1258" s="344">
        <v>43.59</v>
      </c>
      <c r="J1258" s="344"/>
      <c r="K1258" s="344">
        <v>30.82</v>
      </c>
      <c r="L1258" s="344">
        <v>36.39</v>
      </c>
    </row>
    <row r="1259" spans="1:12">
      <c r="A1259" s="296">
        <v>2581</v>
      </c>
      <c r="B1259" s="343" t="s">
        <v>7801</v>
      </c>
      <c r="C1259" s="296" t="s">
        <v>6533</v>
      </c>
      <c r="D1259" s="296" t="s">
        <v>6534</v>
      </c>
      <c r="E1259" s="344"/>
      <c r="F1259" s="344">
        <v>20.079999999999998</v>
      </c>
      <c r="G1259" s="344">
        <v>25.34</v>
      </c>
      <c r="H1259" s="344">
        <v>20.23</v>
      </c>
      <c r="I1259" s="344">
        <v>26.56</v>
      </c>
      <c r="J1259" s="344"/>
      <c r="K1259" s="344">
        <v>18.77</v>
      </c>
      <c r="L1259" s="344">
        <v>22.17</v>
      </c>
    </row>
    <row r="1260" spans="1:12">
      <c r="A1260" s="296">
        <v>2579</v>
      </c>
      <c r="B1260" s="343" t="s">
        <v>7802</v>
      </c>
      <c r="C1260" s="296" t="s">
        <v>6533</v>
      </c>
      <c r="D1260" s="296" t="s">
        <v>6534</v>
      </c>
      <c r="E1260" s="344"/>
      <c r="F1260" s="344">
        <v>15.69</v>
      </c>
      <c r="G1260" s="344">
        <v>19.8</v>
      </c>
      <c r="H1260" s="344">
        <v>15.81</v>
      </c>
      <c r="I1260" s="344">
        <v>20.75</v>
      </c>
      <c r="J1260" s="344"/>
      <c r="K1260" s="344">
        <v>14.67</v>
      </c>
      <c r="L1260" s="344">
        <v>17.32</v>
      </c>
    </row>
    <row r="1261" spans="1:12">
      <c r="A1261" s="296">
        <v>2596</v>
      </c>
      <c r="B1261" s="343" t="s">
        <v>7803</v>
      </c>
      <c r="C1261" s="296" t="s">
        <v>6533</v>
      </c>
      <c r="D1261" s="296" t="s">
        <v>6534</v>
      </c>
      <c r="E1261" s="344"/>
      <c r="F1261" s="344">
        <v>59.4</v>
      </c>
      <c r="G1261" s="344">
        <v>74.930000000000007</v>
      </c>
      <c r="H1261" s="344">
        <v>59.84</v>
      </c>
      <c r="I1261" s="344">
        <v>78.540000000000006</v>
      </c>
      <c r="J1261" s="344"/>
      <c r="K1261" s="344">
        <v>55.53</v>
      </c>
      <c r="L1261" s="344">
        <v>65.56</v>
      </c>
    </row>
    <row r="1262" spans="1:12">
      <c r="A1262" s="296">
        <v>2583</v>
      </c>
      <c r="B1262" s="343" t="s">
        <v>7804</v>
      </c>
      <c r="C1262" s="296" t="s">
        <v>6533</v>
      </c>
      <c r="D1262" s="296" t="s">
        <v>6534</v>
      </c>
      <c r="E1262" s="344"/>
      <c r="F1262" s="344">
        <v>144.47999999999999</v>
      </c>
      <c r="G1262" s="344">
        <v>182.25</v>
      </c>
      <c r="H1262" s="344">
        <v>145.55000000000001</v>
      </c>
      <c r="I1262" s="344">
        <v>191.03</v>
      </c>
      <c r="J1262" s="344"/>
      <c r="K1262" s="344">
        <v>135.06</v>
      </c>
      <c r="L1262" s="344">
        <v>159.46</v>
      </c>
    </row>
    <row r="1263" spans="1:12">
      <c r="A1263" s="296">
        <v>2580</v>
      </c>
      <c r="B1263" s="343" t="s">
        <v>7805</v>
      </c>
      <c r="C1263" s="296" t="s">
        <v>6533</v>
      </c>
      <c r="D1263" s="296" t="s">
        <v>6534</v>
      </c>
      <c r="E1263" s="344"/>
      <c r="F1263" s="344">
        <v>17.2</v>
      </c>
      <c r="G1263" s="344">
        <v>21.7</v>
      </c>
      <c r="H1263" s="344">
        <v>17.329999999999998</v>
      </c>
      <c r="I1263" s="344">
        <v>22.75</v>
      </c>
      <c r="J1263" s="344"/>
      <c r="K1263" s="344">
        <v>16.079999999999998</v>
      </c>
      <c r="L1263" s="344">
        <v>18.989999999999998</v>
      </c>
    </row>
    <row r="1264" spans="1:12">
      <c r="A1264" s="296">
        <v>2584</v>
      </c>
      <c r="B1264" s="343" t="s">
        <v>7806</v>
      </c>
      <c r="C1264" s="296" t="s">
        <v>6533</v>
      </c>
      <c r="D1264" s="296" t="s">
        <v>6534</v>
      </c>
      <c r="E1264" s="344"/>
      <c r="F1264" s="344">
        <v>240.51</v>
      </c>
      <c r="G1264" s="344">
        <v>303.39999999999998</v>
      </c>
      <c r="H1264" s="344">
        <v>242.29</v>
      </c>
      <c r="I1264" s="344">
        <v>318.01</v>
      </c>
      <c r="J1264" s="344"/>
      <c r="K1264" s="344">
        <v>224.83</v>
      </c>
      <c r="L1264" s="344">
        <v>265.45</v>
      </c>
    </row>
    <row r="1265" spans="1:12">
      <c r="A1265" s="296">
        <v>39329</v>
      </c>
      <c r="B1265" s="343" t="s">
        <v>7807</v>
      </c>
      <c r="C1265" s="296" t="s">
        <v>6533</v>
      </c>
      <c r="D1265" s="296" t="s">
        <v>6534</v>
      </c>
      <c r="E1265" s="344">
        <v>8.3699999999999992</v>
      </c>
      <c r="F1265" s="344">
        <v>8.0299999999999994</v>
      </c>
      <c r="G1265" s="344">
        <v>11.83</v>
      </c>
      <c r="H1265" s="344">
        <v>12.87</v>
      </c>
      <c r="I1265" s="344">
        <v>9.3000000000000007</v>
      </c>
      <c r="J1265" s="344">
        <v>8.4499999999999993</v>
      </c>
      <c r="K1265" s="344">
        <v>12.37</v>
      </c>
      <c r="L1265" s="344">
        <v>10.68</v>
      </c>
    </row>
    <row r="1266" spans="1:12">
      <c r="A1266" s="296">
        <v>12010</v>
      </c>
      <c r="B1266" s="343" t="s">
        <v>7808</v>
      </c>
      <c r="C1266" s="296" t="s">
        <v>6533</v>
      </c>
      <c r="D1266" s="296" t="s">
        <v>6534</v>
      </c>
      <c r="E1266" s="344">
        <v>8.01</v>
      </c>
      <c r="F1266" s="344">
        <v>7.68</v>
      </c>
      <c r="G1266" s="344">
        <v>11.32</v>
      </c>
      <c r="H1266" s="344">
        <v>12.31</v>
      </c>
      <c r="I1266" s="344">
        <v>8.89</v>
      </c>
      <c r="J1266" s="344">
        <v>8.08</v>
      </c>
      <c r="K1266" s="344">
        <v>11.83</v>
      </c>
      <c r="L1266" s="344">
        <v>10.210000000000001</v>
      </c>
    </row>
    <row r="1267" spans="1:12">
      <c r="A1267" s="296">
        <v>39332</v>
      </c>
      <c r="B1267" s="343" t="s">
        <v>7809</v>
      </c>
      <c r="C1267" s="296" t="s">
        <v>6533</v>
      </c>
      <c r="D1267" s="296" t="s">
        <v>6534</v>
      </c>
      <c r="E1267" s="344">
        <v>9.85</v>
      </c>
      <c r="F1267" s="344">
        <v>9.44</v>
      </c>
      <c r="G1267" s="344">
        <v>13.91</v>
      </c>
      <c r="H1267" s="344">
        <v>15.13</v>
      </c>
      <c r="I1267" s="344">
        <v>10.93</v>
      </c>
      <c r="J1267" s="344">
        <v>9.94</v>
      </c>
      <c r="K1267" s="344">
        <v>14.55</v>
      </c>
      <c r="L1267" s="344">
        <v>12.56</v>
      </c>
    </row>
    <row r="1268" spans="1:12">
      <c r="A1268" s="296">
        <v>39330</v>
      </c>
      <c r="B1268" s="343" t="s">
        <v>7810</v>
      </c>
      <c r="C1268" s="296" t="s">
        <v>6533</v>
      </c>
      <c r="D1268" s="296" t="s">
        <v>6534</v>
      </c>
      <c r="E1268" s="344">
        <v>8.81</v>
      </c>
      <c r="F1268" s="344">
        <v>8.4499999999999993</v>
      </c>
      <c r="G1268" s="344">
        <v>12.45</v>
      </c>
      <c r="H1268" s="344">
        <v>13.54</v>
      </c>
      <c r="I1268" s="344">
        <v>9.7799999999999994</v>
      </c>
      <c r="J1268" s="344">
        <v>8.89</v>
      </c>
      <c r="K1268" s="344">
        <v>13.02</v>
      </c>
      <c r="L1268" s="344">
        <v>11.24</v>
      </c>
    </row>
    <row r="1269" spans="1:12">
      <c r="A1269" s="296">
        <v>39331</v>
      </c>
      <c r="B1269" s="343" t="s">
        <v>7811</v>
      </c>
      <c r="C1269" s="296" t="s">
        <v>6533</v>
      </c>
      <c r="D1269" s="296" t="s">
        <v>6534</v>
      </c>
      <c r="E1269" s="344">
        <v>7.84</v>
      </c>
      <c r="F1269" s="344">
        <v>7.51</v>
      </c>
      <c r="G1269" s="344">
        <v>11.07</v>
      </c>
      <c r="H1269" s="344">
        <v>12.05</v>
      </c>
      <c r="I1269" s="344">
        <v>8.6999999999999993</v>
      </c>
      <c r="J1269" s="344">
        <v>7.91</v>
      </c>
      <c r="K1269" s="344">
        <v>11.58</v>
      </c>
      <c r="L1269" s="344">
        <v>9.99</v>
      </c>
    </row>
    <row r="1270" spans="1:12">
      <c r="A1270" s="296">
        <v>39335</v>
      </c>
      <c r="B1270" s="343" t="s">
        <v>7812</v>
      </c>
      <c r="C1270" s="296" t="s">
        <v>6533</v>
      </c>
      <c r="D1270" s="296" t="s">
        <v>6534</v>
      </c>
      <c r="E1270" s="344">
        <v>8.84</v>
      </c>
      <c r="F1270" s="344">
        <v>8.48</v>
      </c>
      <c r="G1270" s="344">
        <v>12.49</v>
      </c>
      <c r="H1270" s="344">
        <v>13.59</v>
      </c>
      <c r="I1270" s="344">
        <v>9.82</v>
      </c>
      <c r="J1270" s="344">
        <v>8.92</v>
      </c>
      <c r="K1270" s="344">
        <v>13.06</v>
      </c>
      <c r="L1270" s="344">
        <v>11.28</v>
      </c>
    </row>
    <row r="1271" spans="1:12">
      <c r="A1271" s="296">
        <v>39333</v>
      </c>
      <c r="B1271" s="343" t="s">
        <v>7813</v>
      </c>
      <c r="C1271" s="296" t="s">
        <v>6533</v>
      </c>
      <c r="D1271" s="296" t="s">
        <v>6534</v>
      </c>
      <c r="E1271" s="344">
        <v>7.64</v>
      </c>
      <c r="F1271" s="344">
        <v>7.33</v>
      </c>
      <c r="G1271" s="344">
        <v>10.8</v>
      </c>
      <c r="H1271" s="344">
        <v>11.74</v>
      </c>
      <c r="I1271" s="344">
        <v>8.48</v>
      </c>
      <c r="J1271" s="344">
        <v>7.71</v>
      </c>
      <c r="K1271" s="344">
        <v>11.29</v>
      </c>
      <c r="L1271" s="344">
        <v>9.75</v>
      </c>
    </row>
    <row r="1272" spans="1:12">
      <c r="A1272" s="296">
        <v>39334</v>
      </c>
      <c r="B1272" s="343" t="s">
        <v>7814</v>
      </c>
      <c r="C1272" s="296" t="s">
        <v>6533</v>
      </c>
      <c r="D1272" s="296" t="s">
        <v>6534</v>
      </c>
      <c r="E1272" s="344">
        <v>7.03</v>
      </c>
      <c r="F1272" s="344">
        <v>6.74</v>
      </c>
      <c r="G1272" s="344">
        <v>9.93</v>
      </c>
      <c r="H1272" s="344">
        <v>10.8</v>
      </c>
      <c r="I1272" s="344">
        <v>7.8</v>
      </c>
      <c r="J1272" s="344">
        <v>7.09</v>
      </c>
      <c r="K1272" s="344">
        <v>10.38</v>
      </c>
      <c r="L1272" s="344">
        <v>8.9600000000000009</v>
      </c>
    </row>
    <row r="1273" spans="1:12">
      <c r="A1273" s="296">
        <v>12015</v>
      </c>
      <c r="B1273" s="343" t="s">
        <v>7815</v>
      </c>
      <c r="C1273" s="296" t="s">
        <v>6533</v>
      </c>
      <c r="D1273" s="296" t="s">
        <v>6534</v>
      </c>
      <c r="E1273" s="344">
        <v>10.27</v>
      </c>
      <c r="F1273" s="344">
        <v>9.85</v>
      </c>
      <c r="G1273" s="344">
        <v>14.51</v>
      </c>
      <c r="H1273" s="344">
        <v>15.78</v>
      </c>
      <c r="I1273" s="344">
        <v>11.4</v>
      </c>
      <c r="J1273" s="344">
        <v>10.36</v>
      </c>
      <c r="K1273" s="344">
        <v>15.17</v>
      </c>
      <c r="L1273" s="344">
        <v>13.1</v>
      </c>
    </row>
    <row r="1274" spans="1:12">
      <c r="A1274" s="296">
        <v>12016</v>
      </c>
      <c r="B1274" s="343" t="s">
        <v>7816</v>
      </c>
      <c r="C1274" s="296" t="s">
        <v>6533</v>
      </c>
      <c r="D1274" s="296" t="s">
        <v>6534</v>
      </c>
      <c r="E1274" s="344">
        <v>8.82</v>
      </c>
      <c r="F1274" s="344">
        <v>8.4600000000000009</v>
      </c>
      <c r="G1274" s="344">
        <v>12.47</v>
      </c>
      <c r="H1274" s="344">
        <v>13.56</v>
      </c>
      <c r="I1274" s="344">
        <v>9.7899999999999991</v>
      </c>
      <c r="J1274" s="344">
        <v>8.9</v>
      </c>
      <c r="K1274" s="344">
        <v>13.03</v>
      </c>
      <c r="L1274" s="344">
        <v>11.25</v>
      </c>
    </row>
    <row r="1275" spans="1:12">
      <c r="A1275" s="296">
        <v>12019</v>
      </c>
      <c r="B1275" s="343" t="s">
        <v>7817</v>
      </c>
      <c r="C1275" s="296" t="s">
        <v>6533</v>
      </c>
      <c r="D1275" s="296" t="s">
        <v>6534</v>
      </c>
      <c r="E1275" s="344">
        <v>10.27</v>
      </c>
      <c r="F1275" s="344">
        <v>9.85</v>
      </c>
      <c r="G1275" s="344">
        <v>14.51</v>
      </c>
      <c r="H1275" s="344">
        <v>15.78</v>
      </c>
      <c r="I1275" s="344">
        <v>11.4</v>
      </c>
      <c r="J1275" s="344">
        <v>10.36</v>
      </c>
      <c r="K1275" s="344">
        <v>15.17</v>
      </c>
      <c r="L1275" s="344">
        <v>13.1</v>
      </c>
    </row>
    <row r="1276" spans="1:12">
      <c r="A1276" s="296">
        <v>12020</v>
      </c>
      <c r="B1276" s="343" t="s">
        <v>7818</v>
      </c>
      <c r="C1276" s="296" t="s">
        <v>6533</v>
      </c>
      <c r="D1276" s="296" t="s">
        <v>6534</v>
      </c>
      <c r="E1276" s="344">
        <v>8.82</v>
      </c>
      <c r="F1276" s="344">
        <v>8.4600000000000009</v>
      </c>
      <c r="G1276" s="344">
        <v>12.47</v>
      </c>
      <c r="H1276" s="344">
        <v>13.56</v>
      </c>
      <c r="I1276" s="344">
        <v>9.7899999999999991</v>
      </c>
      <c r="J1276" s="344">
        <v>8.9</v>
      </c>
      <c r="K1276" s="344">
        <v>13.03</v>
      </c>
      <c r="L1276" s="344">
        <v>11.25</v>
      </c>
    </row>
    <row r="1277" spans="1:12">
      <c r="A1277" s="296">
        <v>39338</v>
      </c>
      <c r="B1277" s="343" t="s">
        <v>7819</v>
      </c>
      <c r="C1277" s="296" t="s">
        <v>6533</v>
      </c>
      <c r="D1277" s="296" t="s">
        <v>6534</v>
      </c>
      <c r="E1277" s="344">
        <v>9.85</v>
      </c>
      <c r="F1277" s="344">
        <v>9.44</v>
      </c>
      <c r="G1277" s="344">
        <v>13.91</v>
      </c>
      <c r="H1277" s="344">
        <v>15.13</v>
      </c>
      <c r="I1277" s="344">
        <v>10.93</v>
      </c>
      <c r="J1277" s="344">
        <v>9.94</v>
      </c>
      <c r="K1277" s="344">
        <v>14.55</v>
      </c>
      <c r="L1277" s="344">
        <v>12.56</v>
      </c>
    </row>
    <row r="1278" spans="1:12">
      <c r="A1278" s="296">
        <v>39336</v>
      </c>
      <c r="B1278" s="343" t="s">
        <v>7820</v>
      </c>
      <c r="C1278" s="296" t="s">
        <v>6533</v>
      </c>
      <c r="D1278" s="296" t="s">
        <v>6534</v>
      </c>
      <c r="E1278" s="344">
        <v>8.81</v>
      </c>
      <c r="F1278" s="344">
        <v>8.4499999999999993</v>
      </c>
      <c r="G1278" s="344">
        <v>12.45</v>
      </c>
      <c r="H1278" s="344">
        <v>13.54</v>
      </c>
      <c r="I1278" s="344">
        <v>9.7799999999999994</v>
      </c>
      <c r="J1278" s="344">
        <v>8.89</v>
      </c>
      <c r="K1278" s="344">
        <v>13.02</v>
      </c>
      <c r="L1278" s="344">
        <v>11.24</v>
      </c>
    </row>
    <row r="1279" spans="1:12">
      <c r="A1279" s="296">
        <v>39337</v>
      </c>
      <c r="B1279" s="343" t="s">
        <v>7821</v>
      </c>
      <c r="C1279" s="296" t="s">
        <v>6533</v>
      </c>
      <c r="D1279" s="296" t="s">
        <v>6534</v>
      </c>
      <c r="E1279" s="344">
        <v>7.84</v>
      </c>
      <c r="F1279" s="344">
        <v>7.51</v>
      </c>
      <c r="G1279" s="344">
        <v>11.07</v>
      </c>
      <c r="H1279" s="344">
        <v>12.05</v>
      </c>
      <c r="I1279" s="344">
        <v>8.6999999999999993</v>
      </c>
      <c r="J1279" s="344">
        <v>7.91</v>
      </c>
      <c r="K1279" s="344">
        <v>11.58</v>
      </c>
      <c r="L1279" s="344">
        <v>9.99</v>
      </c>
    </row>
    <row r="1280" spans="1:12">
      <c r="A1280" s="296">
        <v>39341</v>
      </c>
      <c r="B1280" s="343" t="s">
        <v>7822</v>
      </c>
      <c r="C1280" s="296" t="s">
        <v>6533</v>
      </c>
      <c r="D1280" s="296" t="s">
        <v>6534</v>
      </c>
      <c r="E1280" s="344">
        <v>12.83</v>
      </c>
      <c r="F1280" s="344">
        <v>12.3</v>
      </c>
      <c r="G1280" s="344">
        <v>18.14</v>
      </c>
      <c r="H1280" s="344">
        <v>19.73</v>
      </c>
      <c r="I1280" s="344">
        <v>14.25</v>
      </c>
      <c r="J1280" s="344">
        <v>12.95</v>
      </c>
      <c r="K1280" s="344">
        <v>18.96</v>
      </c>
      <c r="L1280" s="344">
        <v>16.37</v>
      </c>
    </row>
    <row r="1281" spans="1:12">
      <c r="A1281" s="296">
        <v>39340</v>
      </c>
      <c r="B1281" s="343" t="s">
        <v>7823</v>
      </c>
      <c r="C1281" s="296" t="s">
        <v>6533</v>
      </c>
      <c r="D1281" s="296" t="s">
        <v>6534</v>
      </c>
      <c r="E1281" s="344">
        <v>9.42</v>
      </c>
      <c r="F1281" s="344">
        <v>9.0299999999999994</v>
      </c>
      <c r="G1281" s="344">
        <v>13.31</v>
      </c>
      <c r="H1281" s="344">
        <v>14.48</v>
      </c>
      <c r="I1281" s="344">
        <v>10.46</v>
      </c>
      <c r="J1281" s="344">
        <v>9.51</v>
      </c>
      <c r="K1281" s="344">
        <v>13.92</v>
      </c>
      <c r="L1281" s="344">
        <v>12.02</v>
      </c>
    </row>
    <row r="1282" spans="1:12">
      <c r="A1282" s="296">
        <v>39342</v>
      </c>
      <c r="B1282" s="343" t="s">
        <v>7824</v>
      </c>
      <c r="C1282" s="296" t="s">
        <v>6533</v>
      </c>
      <c r="D1282" s="296" t="s">
        <v>6534</v>
      </c>
      <c r="E1282" s="344">
        <v>12.83</v>
      </c>
      <c r="F1282" s="344">
        <v>12.3</v>
      </c>
      <c r="G1282" s="344">
        <v>18.14</v>
      </c>
      <c r="H1282" s="344">
        <v>19.73</v>
      </c>
      <c r="I1282" s="344">
        <v>14.25</v>
      </c>
      <c r="J1282" s="344">
        <v>12.95</v>
      </c>
      <c r="K1282" s="344">
        <v>18.96</v>
      </c>
      <c r="L1282" s="344">
        <v>16.37</v>
      </c>
    </row>
    <row r="1283" spans="1:12">
      <c r="A1283" s="296">
        <v>12025</v>
      </c>
      <c r="B1283" s="343" t="s">
        <v>7825</v>
      </c>
      <c r="C1283" s="296" t="s">
        <v>6533</v>
      </c>
      <c r="D1283" s="296" t="s">
        <v>6534</v>
      </c>
      <c r="E1283" s="344">
        <v>9.73</v>
      </c>
      <c r="F1283" s="344">
        <v>9.33</v>
      </c>
      <c r="G1283" s="344">
        <v>13.75</v>
      </c>
      <c r="H1283" s="344">
        <v>14.96</v>
      </c>
      <c r="I1283" s="344">
        <v>10.8</v>
      </c>
      <c r="J1283" s="344">
        <v>9.82</v>
      </c>
      <c r="K1283" s="344">
        <v>14.38</v>
      </c>
      <c r="L1283" s="344">
        <v>12.41</v>
      </c>
    </row>
    <row r="1284" spans="1:12">
      <c r="A1284" s="296">
        <v>39345</v>
      </c>
      <c r="B1284" s="343" t="s">
        <v>7826</v>
      </c>
      <c r="C1284" s="296" t="s">
        <v>6533</v>
      </c>
      <c r="D1284" s="296" t="s">
        <v>6534</v>
      </c>
      <c r="E1284" s="344">
        <v>14.67</v>
      </c>
      <c r="F1284" s="344">
        <v>14.06</v>
      </c>
      <c r="G1284" s="344">
        <v>20.72</v>
      </c>
      <c r="H1284" s="344">
        <v>22.54</v>
      </c>
      <c r="I1284" s="344">
        <v>16.28</v>
      </c>
      <c r="J1284" s="344">
        <v>14.8</v>
      </c>
      <c r="K1284" s="344">
        <v>21.67</v>
      </c>
      <c r="L1284" s="344">
        <v>18.71</v>
      </c>
    </row>
    <row r="1285" spans="1:12">
      <c r="A1285" s="296">
        <v>39343</v>
      </c>
      <c r="B1285" s="343" t="s">
        <v>7827</v>
      </c>
      <c r="C1285" s="296" t="s">
        <v>6533</v>
      </c>
      <c r="D1285" s="296" t="s">
        <v>6534</v>
      </c>
      <c r="E1285" s="344">
        <v>10.84</v>
      </c>
      <c r="F1285" s="344">
        <v>10.39</v>
      </c>
      <c r="G1285" s="344">
        <v>15.31</v>
      </c>
      <c r="H1285" s="344">
        <v>16.66</v>
      </c>
      <c r="I1285" s="344">
        <v>12.03</v>
      </c>
      <c r="J1285" s="344">
        <v>10.94</v>
      </c>
      <c r="K1285" s="344">
        <v>16.010000000000002</v>
      </c>
      <c r="L1285" s="344">
        <v>13.82</v>
      </c>
    </row>
    <row r="1286" spans="1:12">
      <c r="A1286" s="296">
        <v>39344</v>
      </c>
      <c r="B1286" s="343" t="s">
        <v>7828</v>
      </c>
      <c r="C1286" s="296" t="s">
        <v>6533</v>
      </c>
      <c r="D1286" s="296" t="s">
        <v>6534</v>
      </c>
      <c r="E1286" s="344">
        <v>10.48</v>
      </c>
      <c r="F1286" s="344">
        <v>10.050000000000001</v>
      </c>
      <c r="G1286" s="344">
        <v>14.81</v>
      </c>
      <c r="H1286" s="344">
        <v>16.100000000000001</v>
      </c>
      <c r="I1286" s="344">
        <v>11.63</v>
      </c>
      <c r="J1286" s="344">
        <v>10.57</v>
      </c>
      <c r="K1286" s="344">
        <v>15.48</v>
      </c>
      <c r="L1286" s="344">
        <v>13.36</v>
      </c>
    </row>
    <row r="1287" spans="1:12">
      <c r="A1287" s="296">
        <v>12623</v>
      </c>
      <c r="B1287" s="343" t="s">
        <v>7829</v>
      </c>
      <c r="C1287" s="296" t="s">
        <v>6578</v>
      </c>
      <c r="D1287" s="296" t="s">
        <v>6534</v>
      </c>
      <c r="E1287" s="344">
        <v>47.52</v>
      </c>
      <c r="F1287" s="344">
        <v>44.31</v>
      </c>
      <c r="G1287" s="344">
        <v>42.68</v>
      </c>
      <c r="H1287" s="344">
        <v>31.96</v>
      </c>
      <c r="I1287" s="344">
        <v>35.44</v>
      </c>
      <c r="J1287" s="344">
        <v>40.020000000000003</v>
      </c>
      <c r="K1287" s="344">
        <v>46.79</v>
      </c>
      <c r="L1287" s="344">
        <v>56.62</v>
      </c>
    </row>
    <row r="1288" spans="1:12">
      <c r="A1288" s="296">
        <v>34498</v>
      </c>
      <c r="B1288" s="343" t="s">
        <v>7830</v>
      </c>
      <c r="C1288" s="296" t="s">
        <v>6533</v>
      </c>
      <c r="D1288" s="296" t="s">
        <v>6534</v>
      </c>
      <c r="E1288" s="344">
        <v>75.849999999999994</v>
      </c>
      <c r="F1288" s="344">
        <v>135.77000000000001</v>
      </c>
      <c r="G1288" s="344">
        <v>101.86</v>
      </c>
      <c r="H1288" s="344">
        <v>154.41999999999999</v>
      </c>
      <c r="I1288" s="344">
        <v>83.14</v>
      </c>
      <c r="J1288" s="344">
        <v>114.03</v>
      </c>
      <c r="K1288" s="344">
        <v>93.72</v>
      </c>
      <c r="L1288" s="344">
        <v>94</v>
      </c>
    </row>
    <row r="1289" spans="1:12">
      <c r="A1289" s="296">
        <v>13244</v>
      </c>
      <c r="B1289" s="343" t="s">
        <v>7831</v>
      </c>
      <c r="C1289" s="296" t="s">
        <v>6533</v>
      </c>
      <c r="D1289" s="296" t="s">
        <v>6539</v>
      </c>
      <c r="E1289" s="344">
        <v>31.93</v>
      </c>
      <c r="F1289" s="344">
        <v>57.15</v>
      </c>
      <c r="G1289" s="344">
        <v>42.88</v>
      </c>
      <c r="H1289" s="344">
        <v>65</v>
      </c>
      <c r="I1289" s="344">
        <v>35</v>
      </c>
      <c r="J1289" s="344">
        <v>48</v>
      </c>
      <c r="K1289" s="344">
        <v>39.450000000000003</v>
      </c>
      <c r="L1289" s="344">
        <v>39.57</v>
      </c>
    </row>
    <row r="1290" spans="1:12">
      <c r="A1290" s="296">
        <v>38998</v>
      </c>
      <c r="B1290" s="343" t="s">
        <v>7832</v>
      </c>
      <c r="C1290" s="296" t="s">
        <v>6533</v>
      </c>
      <c r="D1290" s="296" t="s">
        <v>6534</v>
      </c>
      <c r="E1290" s="344"/>
      <c r="F1290" s="344"/>
      <c r="G1290" s="344"/>
      <c r="H1290" s="344"/>
      <c r="I1290" s="344"/>
      <c r="J1290" s="344"/>
      <c r="K1290" s="344">
        <v>13.54</v>
      </c>
      <c r="L1290" s="344"/>
    </row>
    <row r="1291" spans="1:12">
      <c r="A1291" s="296">
        <v>38999</v>
      </c>
      <c r="B1291" s="343" t="s">
        <v>7833</v>
      </c>
      <c r="C1291" s="296" t="s">
        <v>6533</v>
      </c>
      <c r="D1291" s="296" t="s">
        <v>6534</v>
      </c>
      <c r="E1291" s="344"/>
      <c r="F1291" s="344"/>
      <c r="G1291" s="344"/>
      <c r="H1291" s="344"/>
      <c r="I1291" s="344"/>
      <c r="J1291" s="344"/>
      <c r="K1291" s="344">
        <v>34.229999999999997</v>
      </c>
      <c r="L1291" s="344"/>
    </row>
    <row r="1292" spans="1:12">
      <c r="A1292" s="296">
        <v>38996</v>
      </c>
      <c r="B1292" s="343" t="s">
        <v>7834</v>
      </c>
      <c r="C1292" s="296" t="s">
        <v>6533</v>
      </c>
      <c r="D1292" s="296" t="s">
        <v>6534</v>
      </c>
      <c r="E1292" s="344"/>
      <c r="F1292" s="344"/>
      <c r="G1292" s="344"/>
      <c r="H1292" s="344"/>
      <c r="I1292" s="344"/>
      <c r="J1292" s="344"/>
      <c r="K1292" s="344">
        <v>24.19</v>
      </c>
      <c r="L1292" s="344"/>
    </row>
    <row r="1293" spans="1:12">
      <c r="A1293" s="296">
        <v>44173</v>
      </c>
      <c r="B1293" s="343" t="s">
        <v>7835</v>
      </c>
      <c r="C1293" s="296" t="s">
        <v>6533</v>
      </c>
      <c r="D1293" s="296" t="s">
        <v>6534</v>
      </c>
      <c r="E1293" s="344"/>
      <c r="F1293" s="344"/>
      <c r="G1293" s="344"/>
      <c r="H1293" s="344"/>
      <c r="I1293" s="344"/>
      <c r="J1293" s="344"/>
      <c r="K1293" s="344">
        <v>23.53</v>
      </c>
      <c r="L1293" s="344"/>
    </row>
    <row r="1294" spans="1:12">
      <c r="A1294" s="296">
        <v>44174</v>
      </c>
      <c r="B1294" s="343" t="s">
        <v>7836</v>
      </c>
      <c r="C1294" s="296" t="s">
        <v>6533</v>
      </c>
      <c r="D1294" s="296" t="s">
        <v>6534</v>
      </c>
      <c r="E1294" s="344"/>
      <c r="F1294" s="344"/>
      <c r="G1294" s="344"/>
      <c r="H1294" s="344"/>
      <c r="I1294" s="344"/>
      <c r="J1294" s="344"/>
      <c r="K1294" s="344">
        <v>38.51</v>
      </c>
      <c r="L1294" s="344"/>
    </row>
    <row r="1295" spans="1:12">
      <c r="A1295" s="296">
        <v>38997</v>
      </c>
      <c r="B1295" s="343" t="s">
        <v>7837</v>
      </c>
      <c r="C1295" s="296" t="s">
        <v>6533</v>
      </c>
      <c r="D1295" s="296" t="s">
        <v>6534</v>
      </c>
      <c r="E1295" s="344"/>
      <c r="F1295" s="344"/>
      <c r="G1295" s="344"/>
      <c r="H1295" s="344"/>
      <c r="I1295" s="344"/>
      <c r="J1295" s="344"/>
      <c r="K1295" s="344">
        <v>34.61</v>
      </c>
      <c r="L1295" s="344"/>
    </row>
    <row r="1296" spans="1:12">
      <c r="A1296" s="296">
        <v>39600</v>
      </c>
      <c r="B1296" s="343" t="s">
        <v>7838</v>
      </c>
      <c r="C1296" s="296" t="s">
        <v>6533</v>
      </c>
      <c r="D1296" s="296" t="s">
        <v>6534</v>
      </c>
      <c r="E1296" s="344">
        <v>15.68</v>
      </c>
      <c r="F1296" s="344">
        <v>13</v>
      </c>
      <c r="G1296" s="344">
        <v>13.47</v>
      </c>
      <c r="H1296" s="344">
        <v>10.96</v>
      </c>
      <c r="I1296" s="344">
        <v>13.16</v>
      </c>
      <c r="J1296" s="344">
        <v>13.84</v>
      </c>
      <c r="K1296" s="344">
        <v>18.350000000000001</v>
      </c>
      <c r="L1296" s="344">
        <v>12.42</v>
      </c>
    </row>
    <row r="1297" spans="1:12">
      <c r="A1297" s="296">
        <v>39601</v>
      </c>
      <c r="B1297" s="343" t="s">
        <v>7839</v>
      </c>
      <c r="C1297" s="296" t="s">
        <v>6533</v>
      </c>
      <c r="D1297" s="296" t="s">
        <v>6534</v>
      </c>
      <c r="E1297" s="344">
        <v>33.25</v>
      </c>
      <c r="F1297" s="344">
        <v>27.58</v>
      </c>
      <c r="G1297" s="344">
        <v>28.58</v>
      </c>
      <c r="H1297" s="344">
        <v>23.24</v>
      </c>
      <c r="I1297" s="344">
        <v>27.91</v>
      </c>
      <c r="J1297" s="344">
        <v>29.36</v>
      </c>
      <c r="K1297" s="344">
        <v>38.93</v>
      </c>
      <c r="L1297" s="344">
        <v>26.36</v>
      </c>
    </row>
    <row r="1298" spans="1:12">
      <c r="A1298" s="296">
        <v>39862</v>
      </c>
      <c r="B1298" s="343" t="s">
        <v>7840</v>
      </c>
      <c r="C1298" s="296" t="s">
        <v>6533</v>
      </c>
      <c r="D1298" s="296" t="s">
        <v>6534</v>
      </c>
      <c r="E1298" s="344"/>
      <c r="F1298" s="344"/>
      <c r="G1298" s="344"/>
      <c r="H1298" s="344"/>
      <c r="I1298" s="344"/>
      <c r="J1298" s="344"/>
      <c r="K1298" s="344">
        <v>23.5</v>
      </c>
      <c r="L1298" s="344"/>
    </row>
    <row r="1299" spans="1:12">
      <c r="A1299" s="296">
        <v>39863</v>
      </c>
      <c r="B1299" s="343" t="s">
        <v>7841</v>
      </c>
      <c r="C1299" s="296" t="s">
        <v>6533</v>
      </c>
      <c r="D1299" s="296" t="s">
        <v>6534</v>
      </c>
      <c r="E1299" s="344"/>
      <c r="F1299" s="344"/>
      <c r="G1299" s="344"/>
      <c r="H1299" s="344"/>
      <c r="I1299" s="344"/>
      <c r="J1299" s="344"/>
      <c r="K1299" s="344">
        <v>23.83</v>
      </c>
      <c r="L1299" s="344"/>
    </row>
    <row r="1300" spans="1:12">
      <c r="A1300" s="296">
        <v>39864</v>
      </c>
      <c r="B1300" s="343" t="s">
        <v>7842</v>
      </c>
      <c r="C1300" s="296" t="s">
        <v>6533</v>
      </c>
      <c r="D1300" s="296" t="s">
        <v>6534</v>
      </c>
      <c r="E1300" s="344"/>
      <c r="F1300" s="344"/>
      <c r="G1300" s="344"/>
      <c r="H1300" s="344"/>
      <c r="I1300" s="344"/>
      <c r="J1300" s="344"/>
      <c r="K1300" s="344">
        <v>29.57</v>
      </c>
      <c r="L1300" s="344"/>
    </row>
    <row r="1301" spans="1:12">
      <c r="A1301" s="296">
        <v>39865</v>
      </c>
      <c r="B1301" s="343" t="s">
        <v>7843</v>
      </c>
      <c r="C1301" s="296" t="s">
        <v>6533</v>
      </c>
      <c r="D1301" s="296" t="s">
        <v>6534</v>
      </c>
      <c r="E1301" s="344"/>
      <c r="F1301" s="344"/>
      <c r="G1301" s="344"/>
      <c r="H1301" s="344"/>
      <c r="I1301" s="344"/>
      <c r="J1301" s="344"/>
      <c r="K1301" s="344">
        <v>41.67</v>
      </c>
      <c r="L1301" s="344"/>
    </row>
    <row r="1302" spans="1:12">
      <c r="A1302" s="296">
        <v>2517</v>
      </c>
      <c r="B1302" s="343" t="s">
        <v>7844</v>
      </c>
      <c r="C1302" s="296" t="s">
        <v>6533</v>
      </c>
      <c r="D1302" s="296" t="s">
        <v>6534</v>
      </c>
      <c r="E1302" s="344"/>
      <c r="F1302" s="344">
        <v>23.96</v>
      </c>
      <c r="G1302" s="344">
        <v>30.23</v>
      </c>
      <c r="H1302" s="344">
        <v>24.14</v>
      </c>
      <c r="I1302" s="344">
        <v>31.68</v>
      </c>
      <c r="J1302" s="344"/>
      <c r="K1302" s="344">
        <v>22.4</v>
      </c>
      <c r="L1302" s="344">
        <v>26.45</v>
      </c>
    </row>
    <row r="1303" spans="1:12">
      <c r="A1303" s="296">
        <v>2522</v>
      </c>
      <c r="B1303" s="343" t="s">
        <v>7845</v>
      </c>
      <c r="C1303" s="296" t="s">
        <v>6533</v>
      </c>
      <c r="D1303" s="296" t="s">
        <v>6534</v>
      </c>
      <c r="E1303" s="344"/>
      <c r="F1303" s="344">
        <v>15.49</v>
      </c>
      <c r="G1303" s="344">
        <v>19.54</v>
      </c>
      <c r="H1303" s="344">
        <v>15.6</v>
      </c>
      <c r="I1303" s="344">
        <v>20.48</v>
      </c>
      <c r="J1303" s="344"/>
      <c r="K1303" s="344">
        <v>14.48</v>
      </c>
      <c r="L1303" s="344">
        <v>17.09</v>
      </c>
    </row>
    <row r="1304" spans="1:12">
      <c r="A1304" s="296">
        <v>2516</v>
      </c>
      <c r="B1304" s="343" t="s">
        <v>7846</v>
      </c>
      <c r="C1304" s="296" t="s">
        <v>6533</v>
      </c>
      <c r="D1304" s="296" t="s">
        <v>6534</v>
      </c>
      <c r="E1304" s="344"/>
      <c r="F1304" s="344">
        <v>12.43</v>
      </c>
      <c r="G1304" s="344">
        <v>15.69</v>
      </c>
      <c r="H1304" s="344">
        <v>12.53</v>
      </c>
      <c r="I1304" s="344">
        <v>16.440000000000001</v>
      </c>
      <c r="J1304" s="344"/>
      <c r="K1304" s="344">
        <v>11.62</v>
      </c>
      <c r="L1304" s="344">
        <v>13.72</v>
      </c>
    </row>
    <row r="1305" spans="1:12">
      <c r="A1305" s="296">
        <v>2548</v>
      </c>
      <c r="B1305" s="343" t="s">
        <v>7847</v>
      </c>
      <c r="C1305" s="296" t="s">
        <v>6533</v>
      </c>
      <c r="D1305" s="296" t="s">
        <v>6534</v>
      </c>
      <c r="E1305" s="344"/>
      <c r="F1305" s="344">
        <v>9.52</v>
      </c>
      <c r="G1305" s="344">
        <v>12.01</v>
      </c>
      <c r="H1305" s="344">
        <v>9.59</v>
      </c>
      <c r="I1305" s="344">
        <v>12.59</v>
      </c>
      <c r="J1305" s="344"/>
      <c r="K1305" s="344">
        <v>8.9</v>
      </c>
      <c r="L1305" s="344">
        <v>10.51</v>
      </c>
    </row>
    <row r="1306" spans="1:12">
      <c r="A1306" s="296">
        <v>2518</v>
      </c>
      <c r="B1306" s="343" t="s">
        <v>7848</v>
      </c>
      <c r="C1306" s="296" t="s">
        <v>6533</v>
      </c>
      <c r="D1306" s="296" t="s">
        <v>6534</v>
      </c>
      <c r="E1306" s="344"/>
      <c r="F1306" s="344">
        <v>114.06</v>
      </c>
      <c r="G1306" s="344">
        <v>143.88999999999999</v>
      </c>
      <c r="H1306" s="344">
        <v>114.91</v>
      </c>
      <c r="I1306" s="344">
        <v>150.82</v>
      </c>
      <c r="J1306" s="344"/>
      <c r="K1306" s="344">
        <v>106.63</v>
      </c>
      <c r="L1306" s="344">
        <v>125.89</v>
      </c>
    </row>
    <row r="1307" spans="1:12">
      <c r="A1307" s="296">
        <v>2521</v>
      </c>
      <c r="B1307" s="343" t="s">
        <v>7849</v>
      </c>
      <c r="C1307" s="296" t="s">
        <v>6533</v>
      </c>
      <c r="D1307" s="296" t="s">
        <v>6534</v>
      </c>
      <c r="E1307" s="344"/>
      <c r="F1307" s="344">
        <v>48.55</v>
      </c>
      <c r="G1307" s="344">
        <v>61.25</v>
      </c>
      <c r="H1307" s="344">
        <v>48.91</v>
      </c>
      <c r="I1307" s="344">
        <v>64.2</v>
      </c>
      <c r="J1307" s="344"/>
      <c r="K1307" s="344">
        <v>45.39</v>
      </c>
      <c r="L1307" s="344">
        <v>53.59</v>
      </c>
    </row>
    <row r="1308" spans="1:12">
      <c r="A1308" s="296">
        <v>2519</v>
      </c>
      <c r="B1308" s="343" t="s">
        <v>7850</v>
      </c>
      <c r="C1308" s="296" t="s">
        <v>6533</v>
      </c>
      <c r="D1308" s="296" t="s">
        <v>6534</v>
      </c>
      <c r="E1308" s="344"/>
      <c r="F1308" s="344">
        <v>137.54</v>
      </c>
      <c r="G1308" s="344">
        <v>173.5</v>
      </c>
      <c r="H1308" s="344">
        <v>138.55000000000001</v>
      </c>
      <c r="I1308" s="344">
        <v>181.85</v>
      </c>
      <c r="J1308" s="344"/>
      <c r="K1308" s="344">
        <v>128.57</v>
      </c>
      <c r="L1308" s="344">
        <v>151.80000000000001</v>
      </c>
    </row>
    <row r="1309" spans="1:12">
      <c r="A1309" s="296">
        <v>2515</v>
      </c>
      <c r="B1309" s="343" t="s">
        <v>7851</v>
      </c>
      <c r="C1309" s="296" t="s">
        <v>6533</v>
      </c>
      <c r="D1309" s="296" t="s">
        <v>6534</v>
      </c>
      <c r="E1309" s="344"/>
      <c r="F1309" s="344">
        <v>10.35</v>
      </c>
      <c r="G1309" s="344">
        <v>13.05</v>
      </c>
      <c r="H1309" s="344">
        <v>10.42</v>
      </c>
      <c r="I1309" s="344">
        <v>13.68</v>
      </c>
      <c r="J1309" s="344"/>
      <c r="K1309" s="344">
        <v>9.67</v>
      </c>
      <c r="L1309" s="344">
        <v>11.42</v>
      </c>
    </row>
    <row r="1310" spans="1:12">
      <c r="A1310" s="296">
        <v>2520</v>
      </c>
      <c r="B1310" s="343" t="s">
        <v>7852</v>
      </c>
      <c r="C1310" s="296" t="s">
        <v>6533</v>
      </c>
      <c r="D1310" s="296" t="s">
        <v>6534</v>
      </c>
      <c r="E1310" s="344"/>
      <c r="F1310" s="344">
        <v>253.14</v>
      </c>
      <c r="G1310" s="344">
        <v>319.33</v>
      </c>
      <c r="H1310" s="344">
        <v>255.01</v>
      </c>
      <c r="I1310" s="344">
        <v>334.71</v>
      </c>
      <c r="J1310" s="344"/>
      <c r="K1310" s="344">
        <v>236.64</v>
      </c>
      <c r="L1310" s="344">
        <v>279.39</v>
      </c>
    </row>
    <row r="1311" spans="1:12">
      <c r="A1311" s="296">
        <v>1602</v>
      </c>
      <c r="B1311" s="343" t="s">
        <v>7853</v>
      </c>
      <c r="C1311" s="296" t="s">
        <v>6533</v>
      </c>
      <c r="D1311" s="296" t="s">
        <v>6534</v>
      </c>
      <c r="E1311" s="344">
        <v>52.08</v>
      </c>
      <c r="F1311" s="344">
        <v>55.45</v>
      </c>
      <c r="G1311" s="344">
        <v>47.81</v>
      </c>
      <c r="H1311" s="344">
        <v>52.45</v>
      </c>
      <c r="I1311" s="344">
        <v>46.98</v>
      </c>
      <c r="J1311" s="344"/>
      <c r="K1311" s="344">
        <v>51.41</v>
      </c>
      <c r="L1311" s="344">
        <v>56.2</v>
      </c>
    </row>
    <row r="1312" spans="1:12">
      <c r="A1312" s="296">
        <v>1601</v>
      </c>
      <c r="B1312" s="343" t="s">
        <v>7854</v>
      </c>
      <c r="C1312" s="296" t="s">
        <v>6533</v>
      </c>
      <c r="D1312" s="296" t="s">
        <v>6534</v>
      </c>
      <c r="E1312" s="344">
        <v>46.42</v>
      </c>
      <c r="F1312" s="344">
        <v>49.42</v>
      </c>
      <c r="G1312" s="344">
        <v>42.61</v>
      </c>
      <c r="H1312" s="344">
        <v>46.75</v>
      </c>
      <c r="I1312" s="344">
        <v>41.87</v>
      </c>
      <c r="J1312" s="344"/>
      <c r="K1312" s="344">
        <v>45.82</v>
      </c>
      <c r="L1312" s="344">
        <v>50.09</v>
      </c>
    </row>
    <row r="1313" spans="1:12">
      <c r="A1313" s="296">
        <v>1600</v>
      </c>
      <c r="B1313" s="343" t="s">
        <v>7855</v>
      </c>
      <c r="C1313" s="296" t="s">
        <v>6533</v>
      </c>
      <c r="D1313" s="296" t="s">
        <v>6534</v>
      </c>
      <c r="E1313" s="344">
        <v>20.27</v>
      </c>
      <c r="F1313" s="344">
        <v>21.59</v>
      </c>
      <c r="G1313" s="344">
        <v>18.61</v>
      </c>
      <c r="H1313" s="344">
        <v>20.420000000000002</v>
      </c>
      <c r="I1313" s="344">
        <v>18.29</v>
      </c>
      <c r="J1313" s="344"/>
      <c r="K1313" s="344">
        <v>20.010000000000002</v>
      </c>
      <c r="L1313" s="344">
        <v>21.88</v>
      </c>
    </row>
    <row r="1314" spans="1:12">
      <c r="A1314" s="296">
        <v>1598</v>
      </c>
      <c r="B1314" s="343" t="s">
        <v>7856</v>
      </c>
      <c r="C1314" s="296" t="s">
        <v>6533</v>
      </c>
      <c r="D1314" s="296" t="s">
        <v>6534</v>
      </c>
      <c r="E1314" s="344">
        <v>13.74</v>
      </c>
      <c r="F1314" s="344">
        <v>14.63</v>
      </c>
      <c r="G1314" s="344">
        <v>12.61</v>
      </c>
      <c r="H1314" s="344">
        <v>13.83</v>
      </c>
      <c r="I1314" s="344">
        <v>12.39</v>
      </c>
      <c r="J1314" s="344"/>
      <c r="K1314" s="344">
        <v>13.56</v>
      </c>
      <c r="L1314" s="344">
        <v>14.82</v>
      </c>
    </row>
    <row r="1315" spans="1:12">
      <c r="A1315" s="296">
        <v>1603</v>
      </c>
      <c r="B1315" s="343" t="s">
        <v>7857</v>
      </c>
      <c r="C1315" s="296" t="s">
        <v>6533</v>
      </c>
      <c r="D1315" s="296" t="s">
        <v>6534</v>
      </c>
      <c r="E1315" s="344">
        <v>78.63</v>
      </c>
      <c r="F1315" s="344">
        <v>83.73</v>
      </c>
      <c r="G1315" s="344">
        <v>72.180000000000007</v>
      </c>
      <c r="H1315" s="344">
        <v>79.2</v>
      </c>
      <c r="I1315" s="344">
        <v>70.94</v>
      </c>
      <c r="J1315" s="344"/>
      <c r="K1315" s="344">
        <v>77.62</v>
      </c>
      <c r="L1315" s="344">
        <v>84.86</v>
      </c>
    </row>
    <row r="1316" spans="1:12">
      <c r="A1316" s="296">
        <v>1599</v>
      </c>
      <c r="B1316" s="343" t="s">
        <v>7858</v>
      </c>
      <c r="C1316" s="296" t="s">
        <v>6533</v>
      </c>
      <c r="D1316" s="296" t="s">
        <v>6534</v>
      </c>
      <c r="E1316" s="344">
        <v>15.94</v>
      </c>
      <c r="F1316" s="344">
        <v>16.97</v>
      </c>
      <c r="G1316" s="344">
        <v>14.63</v>
      </c>
      <c r="H1316" s="344">
        <v>16.05</v>
      </c>
      <c r="I1316" s="344">
        <v>14.38</v>
      </c>
      <c r="J1316" s="344"/>
      <c r="K1316" s="344">
        <v>15.73</v>
      </c>
      <c r="L1316" s="344">
        <v>17.2</v>
      </c>
    </row>
    <row r="1317" spans="1:12">
      <c r="A1317" s="296">
        <v>1597</v>
      </c>
      <c r="B1317" s="343" t="s">
        <v>7859</v>
      </c>
      <c r="C1317" s="296" t="s">
        <v>6533</v>
      </c>
      <c r="D1317" s="296" t="s">
        <v>6534</v>
      </c>
      <c r="E1317" s="344">
        <v>12.91</v>
      </c>
      <c r="F1317" s="344">
        <v>13.75</v>
      </c>
      <c r="G1317" s="344">
        <v>11.85</v>
      </c>
      <c r="H1317" s="344">
        <v>13.01</v>
      </c>
      <c r="I1317" s="344">
        <v>11.65</v>
      </c>
      <c r="J1317" s="344"/>
      <c r="K1317" s="344">
        <v>12.75</v>
      </c>
      <c r="L1317" s="344">
        <v>13.94</v>
      </c>
    </row>
    <row r="1318" spans="1:12">
      <c r="A1318" s="296">
        <v>39602</v>
      </c>
      <c r="B1318" s="343" t="s">
        <v>7860</v>
      </c>
      <c r="C1318" s="296" t="s">
        <v>6533</v>
      </c>
      <c r="D1318" s="296" t="s">
        <v>6534</v>
      </c>
      <c r="E1318" s="344">
        <v>1.66</v>
      </c>
      <c r="F1318" s="344">
        <v>1.38</v>
      </c>
      <c r="G1318" s="344">
        <v>1.43</v>
      </c>
      <c r="H1318" s="344">
        <v>1.1599999999999999</v>
      </c>
      <c r="I1318" s="344">
        <v>1.39</v>
      </c>
      <c r="J1318" s="344">
        <v>1.46</v>
      </c>
      <c r="K1318" s="344">
        <v>1.94</v>
      </c>
      <c r="L1318" s="344">
        <v>1.31</v>
      </c>
    </row>
    <row r="1319" spans="1:12">
      <c r="A1319" s="296">
        <v>39603</v>
      </c>
      <c r="B1319" s="343" t="s">
        <v>7861</v>
      </c>
      <c r="C1319" s="296" t="s">
        <v>6533</v>
      </c>
      <c r="D1319" s="296" t="s">
        <v>6534</v>
      </c>
      <c r="E1319" s="344">
        <v>3.54</v>
      </c>
      <c r="F1319" s="344">
        <v>2.94</v>
      </c>
      <c r="G1319" s="344">
        <v>3.04</v>
      </c>
      <c r="H1319" s="344">
        <v>2.4700000000000002</v>
      </c>
      <c r="I1319" s="344">
        <v>2.97</v>
      </c>
      <c r="J1319" s="344">
        <v>3.13</v>
      </c>
      <c r="K1319" s="344">
        <v>4.1500000000000004</v>
      </c>
      <c r="L1319" s="344">
        <v>2.81</v>
      </c>
    </row>
    <row r="1320" spans="1:12">
      <c r="A1320" s="296">
        <v>11821</v>
      </c>
      <c r="B1320" s="343" t="s">
        <v>7862</v>
      </c>
      <c r="C1320" s="296" t="s">
        <v>6533</v>
      </c>
      <c r="D1320" s="296" t="s">
        <v>6534</v>
      </c>
      <c r="E1320" s="344">
        <v>10.61</v>
      </c>
      <c r="F1320" s="344">
        <v>11.29</v>
      </c>
      <c r="G1320" s="344">
        <v>9.74</v>
      </c>
      <c r="H1320" s="344">
        <v>10.68</v>
      </c>
      <c r="I1320" s="344">
        <v>9.57</v>
      </c>
      <c r="J1320" s="344"/>
      <c r="K1320" s="344">
        <v>10.47</v>
      </c>
      <c r="L1320" s="344">
        <v>11.45</v>
      </c>
    </row>
    <row r="1321" spans="1:12">
      <c r="A1321" s="296">
        <v>1562</v>
      </c>
      <c r="B1321" s="343" t="s">
        <v>7863</v>
      </c>
      <c r="C1321" s="296" t="s">
        <v>6533</v>
      </c>
      <c r="D1321" s="296" t="s">
        <v>6534</v>
      </c>
      <c r="E1321" s="344">
        <v>17.37</v>
      </c>
      <c r="F1321" s="344">
        <v>18.5</v>
      </c>
      <c r="G1321" s="344">
        <v>15.95</v>
      </c>
      <c r="H1321" s="344">
        <v>17.5</v>
      </c>
      <c r="I1321" s="344">
        <v>15.67</v>
      </c>
      <c r="J1321" s="344"/>
      <c r="K1321" s="344">
        <v>17.149999999999999</v>
      </c>
      <c r="L1321" s="344">
        <v>18.75</v>
      </c>
    </row>
    <row r="1322" spans="1:12">
      <c r="A1322" s="296">
        <v>1563</v>
      </c>
      <c r="B1322" s="343" t="s">
        <v>7864</v>
      </c>
      <c r="C1322" s="296" t="s">
        <v>6533</v>
      </c>
      <c r="D1322" s="296" t="s">
        <v>6534</v>
      </c>
      <c r="E1322" s="344">
        <v>23.31</v>
      </c>
      <c r="F1322" s="344">
        <v>24.82</v>
      </c>
      <c r="G1322" s="344">
        <v>21.4</v>
      </c>
      <c r="H1322" s="344">
        <v>23.48</v>
      </c>
      <c r="I1322" s="344">
        <v>21.03</v>
      </c>
      <c r="J1322" s="344"/>
      <c r="K1322" s="344">
        <v>23.01</v>
      </c>
      <c r="L1322" s="344">
        <v>25.16</v>
      </c>
    </row>
    <row r="1323" spans="1:12">
      <c r="A1323" s="296">
        <v>11856</v>
      </c>
      <c r="B1323" s="343" t="s">
        <v>7865</v>
      </c>
      <c r="C1323" s="296" t="s">
        <v>6533</v>
      </c>
      <c r="D1323" s="296" t="s">
        <v>6539</v>
      </c>
      <c r="E1323" s="344">
        <v>6.95</v>
      </c>
      <c r="F1323" s="344">
        <v>7.4</v>
      </c>
      <c r="G1323" s="344">
        <v>6.38</v>
      </c>
      <c r="H1323" s="344">
        <v>7</v>
      </c>
      <c r="I1323" s="344">
        <v>6.27</v>
      </c>
      <c r="J1323" s="344"/>
      <c r="K1323" s="344">
        <v>6.86</v>
      </c>
      <c r="L1323" s="344">
        <v>7.5</v>
      </c>
    </row>
    <row r="1324" spans="1:12">
      <c r="A1324" s="296">
        <v>11857</v>
      </c>
      <c r="B1324" s="343" t="s">
        <v>7866</v>
      </c>
      <c r="C1324" s="296" t="s">
        <v>6533</v>
      </c>
      <c r="D1324" s="296" t="s">
        <v>6534</v>
      </c>
      <c r="E1324" s="344">
        <v>36.58</v>
      </c>
      <c r="F1324" s="344">
        <v>38.94</v>
      </c>
      <c r="G1324" s="344">
        <v>33.58</v>
      </c>
      <c r="H1324" s="344">
        <v>36.840000000000003</v>
      </c>
      <c r="I1324" s="344">
        <v>33</v>
      </c>
      <c r="J1324" s="344"/>
      <c r="K1324" s="344">
        <v>36.1</v>
      </c>
      <c r="L1324" s="344">
        <v>39.47</v>
      </c>
    </row>
    <row r="1325" spans="1:12">
      <c r="A1325" s="296">
        <v>11858</v>
      </c>
      <c r="B1325" s="343" t="s">
        <v>7867</v>
      </c>
      <c r="C1325" s="296" t="s">
        <v>6533</v>
      </c>
      <c r="D1325" s="296" t="s">
        <v>6534</v>
      </c>
      <c r="E1325" s="344">
        <v>45.4</v>
      </c>
      <c r="F1325" s="344">
        <v>48.34</v>
      </c>
      <c r="G1325" s="344">
        <v>41.67</v>
      </c>
      <c r="H1325" s="344">
        <v>45.72</v>
      </c>
      <c r="I1325" s="344">
        <v>40.950000000000003</v>
      </c>
      <c r="J1325" s="344"/>
      <c r="K1325" s="344">
        <v>44.81</v>
      </c>
      <c r="L1325" s="344">
        <v>48.99</v>
      </c>
    </row>
    <row r="1326" spans="1:12">
      <c r="A1326" s="296">
        <v>1539</v>
      </c>
      <c r="B1326" s="343" t="s">
        <v>7868</v>
      </c>
      <c r="C1326" s="296" t="s">
        <v>6533</v>
      </c>
      <c r="D1326" s="296" t="s">
        <v>6534</v>
      </c>
      <c r="E1326" s="344">
        <v>8.17</v>
      </c>
      <c r="F1326" s="344">
        <v>8.69</v>
      </c>
      <c r="G1326" s="344">
        <v>7.5</v>
      </c>
      <c r="H1326" s="344">
        <v>8.2200000000000006</v>
      </c>
      <c r="I1326" s="344">
        <v>7.37</v>
      </c>
      <c r="J1326" s="344"/>
      <c r="K1326" s="344">
        <v>8.06</v>
      </c>
      <c r="L1326" s="344">
        <v>8.81</v>
      </c>
    </row>
    <row r="1327" spans="1:12">
      <c r="A1327" s="296">
        <v>11859</v>
      </c>
      <c r="B1327" s="343" t="s">
        <v>7869</v>
      </c>
      <c r="C1327" s="296" t="s">
        <v>6533</v>
      </c>
      <c r="D1327" s="296" t="s">
        <v>6534</v>
      </c>
      <c r="E1327" s="344">
        <v>61.76</v>
      </c>
      <c r="F1327" s="344">
        <v>65.760000000000005</v>
      </c>
      <c r="G1327" s="344">
        <v>56.7</v>
      </c>
      <c r="H1327" s="344">
        <v>62.21</v>
      </c>
      <c r="I1327" s="344">
        <v>55.72</v>
      </c>
      <c r="J1327" s="344"/>
      <c r="K1327" s="344">
        <v>60.96</v>
      </c>
      <c r="L1327" s="344">
        <v>66.650000000000006</v>
      </c>
    </row>
    <row r="1328" spans="1:12">
      <c r="A1328" s="296">
        <v>1550</v>
      </c>
      <c r="B1328" s="343" t="s">
        <v>7870</v>
      </c>
      <c r="C1328" s="296" t="s">
        <v>6533</v>
      </c>
      <c r="D1328" s="296" t="s">
        <v>6534</v>
      </c>
      <c r="E1328" s="344">
        <v>8.6199999999999992</v>
      </c>
      <c r="F1328" s="344">
        <v>9.17</v>
      </c>
      <c r="G1328" s="344">
        <v>7.91</v>
      </c>
      <c r="H1328" s="344">
        <v>8.68</v>
      </c>
      <c r="I1328" s="344">
        <v>7.77</v>
      </c>
      <c r="J1328" s="344"/>
      <c r="K1328" s="344">
        <v>8.5</v>
      </c>
      <c r="L1328" s="344">
        <v>9.3000000000000007</v>
      </c>
    </row>
    <row r="1329" spans="1:12">
      <c r="A1329" s="296">
        <v>11854</v>
      </c>
      <c r="B1329" s="343" t="s">
        <v>7871</v>
      </c>
      <c r="C1329" s="296" t="s">
        <v>6533</v>
      </c>
      <c r="D1329" s="296" t="s">
        <v>6534</v>
      </c>
      <c r="E1329" s="344">
        <v>10.76</v>
      </c>
      <c r="F1329" s="344">
        <v>11.46</v>
      </c>
      <c r="G1329" s="344">
        <v>9.8800000000000008</v>
      </c>
      <c r="H1329" s="344">
        <v>10.84</v>
      </c>
      <c r="I1329" s="344">
        <v>9.7100000000000009</v>
      </c>
      <c r="J1329" s="344"/>
      <c r="K1329" s="344">
        <v>10.63</v>
      </c>
      <c r="L1329" s="344">
        <v>11.62</v>
      </c>
    </row>
    <row r="1330" spans="1:12">
      <c r="A1330" s="296">
        <v>11862</v>
      </c>
      <c r="B1330" s="343" t="s">
        <v>7872</v>
      </c>
      <c r="C1330" s="296" t="s">
        <v>6533</v>
      </c>
      <c r="D1330" s="296" t="s">
        <v>6534</v>
      </c>
      <c r="E1330" s="344">
        <v>15.1</v>
      </c>
      <c r="F1330" s="344">
        <v>16.079999999999998</v>
      </c>
      <c r="G1330" s="344">
        <v>13.86</v>
      </c>
      <c r="H1330" s="344">
        <v>15.21</v>
      </c>
      <c r="I1330" s="344">
        <v>13.62</v>
      </c>
      <c r="J1330" s="344"/>
      <c r="K1330" s="344">
        <v>14.91</v>
      </c>
      <c r="L1330" s="344">
        <v>16.3</v>
      </c>
    </row>
    <row r="1331" spans="1:12">
      <c r="A1331" s="296">
        <v>11863</v>
      </c>
      <c r="B1331" s="343" t="s">
        <v>7873</v>
      </c>
      <c r="C1331" s="296" t="s">
        <v>6533</v>
      </c>
      <c r="D1331" s="296" t="s">
        <v>6534</v>
      </c>
      <c r="E1331" s="344">
        <v>6.1</v>
      </c>
      <c r="F1331" s="344">
        <v>6.49</v>
      </c>
      <c r="G1331" s="344">
        <v>5.6</v>
      </c>
      <c r="H1331" s="344">
        <v>6.14</v>
      </c>
      <c r="I1331" s="344">
        <v>5.5</v>
      </c>
      <c r="J1331" s="344"/>
      <c r="K1331" s="344">
        <v>6.02</v>
      </c>
      <c r="L1331" s="344">
        <v>6.58</v>
      </c>
    </row>
    <row r="1332" spans="1:12">
      <c r="A1332" s="296">
        <v>11855</v>
      </c>
      <c r="B1332" s="343" t="s">
        <v>7874</v>
      </c>
      <c r="C1332" s="296" t="s">
        <v>6533</v>
      </c>
      <c r="D1332" s="296" t="s">
        <v>6534</v>
      </c>
      <c r="E1332" s="344">
        <v>22.54</v>
      </c>
      <c r="F1332" s="344">
        <v>24</v>
      </c>
      <c r="G1332" s="344">
        <v>20.69</v>
      </c>
      <c r="H1332" s="344">
        <v>22.7</v>
      </c>
      <c r="I1332" s="344">
        <v>20.34</v>
      </c>
      <c r="J1332" s="344"/>
      <c r="K1332" s="344">
        <v>22.25</v>
      </c>
      <c r="L1332" s="344">
        <v>24.33</v>
      </c>
    </row>
    <row r="1333" spans="1:12">
      <c r="A1333" s="296">
        <v>11864</v>
      </c>
      <c r="B1333" s="343" t="s">
        <v>7875</v>
      </c>
      <c r="C1333" s="296" t="s">
        <v>6533</v>
      </c>
      <c r="D1333" s="296" t="s">
        <v>6534</v>
      </c>
      <c r="E1333" s="344">
        <v>34.08</v>
      </c>
      <c r="F1333" s="344">
        <v>36.29</v>
      </c>
      <c r="G1333" s="344">
        <v>31.29</v>
      </c>
      <c r="H1333" s="344">
        <v>34.33</v>
      </c>
      <c r="I1333" s="344">
        <v>30.75</v>
      </c>
      <c r="J1333" s="344"/>
      <c r="K1333" s="344">
        <v>33.64</v>
      </c>
      <c r="L1333" s="344">
        <v>36.78</v>
      </c>
    </row>
    <row r="1334" spans="1:12">
      <c r="A1334" s="296">
        <v>2527</v>
      </c>
      <c r="B1334" s="343" t="s">
        <v>7876</v>
      </c>
      <c r="C1334" s="296" t="s">
        <v>6533</v>
      </c>
      <c r="D1334" s="296" t="s">
        <v>6534</v>
      </c>
      <c r="E1334" s="344"/>
      <c r="F1334" s="344">
        <v>8.57</v>
      </c>
      <c r="G1334" s="344">
        <v>10.82</v>
      </c>
      <c r="H1334" s="344">
        <v>8.64</v>
      </c>
      <c r="I1334" s="344">
        <v>11.34</v>
      </c>
      <c r="J1334" s="344"/>
      <c r="K1334" s="344">
        <v>8.02</v>
      </c>
      <c r="L1334" s="344">
        <v>9.4600000000000009</v>
      </c>
    </row>
    <row r="1335" spans="1:12">
      <c r="A1335" s="296">
        <v>2526</v>
      </c>
      <c r="B1335" s="343" t="s">
        <v>7877</v>
      </c>
      <c r="C1335" s="296" t="s">
        <v>6533</v>
      </c>
      <c r="D1335" s="296" t="s">
        <v>6534</v>
      </c>
      <c r="E1335" s="344"/>
      <c r="F1335" s="344">
        <v>5.49</v>
      </c>
      <c r="G1335" s="344">
        <v>6.93</v>
      </c>
      <c r="H1335" s="344">
        <v>5.53</v>
      </c>
      <c r="I1335" s="344">
        <v>7.27</v>
      </c>
      <c r="J1335" s="344"/>
      <c r="K1335" s="344">
        <v>5.14</v>
      </c>
      <c r="L1335" s="344">
        <v>6.06</v>
      </c>
    </row>
    <row r="1336" spans="1:12">
      <c r="A1336" s="296">
        <v>2483</v>
      </c>
      <c r="B1336" s="343" t="s">
        <v>7878</v>
      </c>
      <c r="C1336" s="296" t="s">
        <v>6533</v>
      </c>
      <c r="D1336" s="296" t="s">
        <v>6534</v>
      </c>
      <c r="E1336" s="344"/>
      <c r="F1336" s="344">
        <v>3.91</v>
      </c>
      <c r="G1336" s="344">
        <v>4.93</v>
      </c>
      <c r="H1336" s="344">
        <v>3.94</v>
      </c>
      <c r="I1336" s="344">
        <v>5.17</v>
      </c>
      <c r="J1336" s="344"/>
      <c r="K1336" s="344">
        <v>3.66</v>
      </c>
      <c r="L1336" s="344">
        <v>4.32</v>
      </c>
    </row>
    <row r="1337" spans="1:12">
      <c r="A1337" s="296">
        <v>2487</v>
      </c>
      <c r="B1337" s="343" t="s">
        <v>7879</v>
      </c>
      <c r="C1337" s="296" t="s">
        <v>6533</v>
      </c>
      <c r="D1337" s="296" t="s">
        <v>6534</v>
      </c>
      <c r="E1337" s="344"/>
      <c r="F1337" s="344">
        <v>1.87</v>
      </c>
      <c r="G1337" s="344">
        <v>2.36</v>
      </c>
      <c r="H1337" s="344">
        <v>1.89</v>
      </c>
      <c r="I1337" s="344">
        <v>2.48</v>
      </c>
      <c r="J1337" s="344"/>
      <c r="K1337" s="344">
        <v>1.75</v>
      </c>
      <c r="L1337" s="344">
        <v>2.0699999999999998</v>
      </c>
    </row>
    <row r="1338" spans="1:12">
      <c r="A1338" s="296">
        <v>2528</v>
      </c>
      <c r="B1338" s="343" t="s">
        <v>7880</v>
      </c>
      <c r="C1338" s="296" t="s">
        <v>6533</v>
      </c>
      <c r="D1338" s="296" t="s">
        <v>6534</v>
      </c>
      <c r="E1338" s="344"/>
      <c r="F1338" s="344">
        <v>21.58</v>
      </c>
      <c r="G1338" s="344">
        <v>27.23</v>
      </c>
      <c r="H1338" s="344">
        <v>21.74</v>
      </c>
      <c r="I1338" s="344">
        <v>28.54</v>
      </c>
      <c r="J1338" s="344"/>
      <c r="K1338" s="344">
        <v>20.170000000000002</v>
      </c>
      <c r="L1338" s="344">
        <v>23.82</v>
      </c>
    </row>
    <row r="1339" spans="1:12">
      <c r="A1339" s="296">
        <v>2489</v>
      </c>
      <c r="B1339" s="343" t="s">
        <v>7881</v>
      </c>
      <c r="C1339" s="296" t="s">
        <v>6533</v>
      </c>
      <c r="D1339" s="296" t="s">
        <v>6534</v>
      </c>
      <c r="E1339" s="344"/>
      <c r="F1339" s="344">
        <v>9.5</v>
      </c>
      <c r="G1339" s="344">
        <v>11.99</v>
      </c>
      <c r="H1339" s="344">
        <v>9.57</v>
      </c>
      <c r="I1339" s="344">
        <v>12.57</v>
      </c>
      <c r="J1339" s="344"/>
      <c r="K1339" s="344">
        <v>8.8800000000000008</v>
      </c>
      <c r="L1339" s="344">
        <v>10.49</v>
      </c>
    </row>
    <row r="1340" spans="1:12">
      <c r="A1340" s="296">
        <v>2484</v>
      </c>
      <c r="B1340" s="343" t="s">
        <v>7882</v>
      </c>
      <c r="C1340" s="296" t="s">
        <v>6533</v>
      </c>
      <c r="D1340" s="296" t="s">
        <v>6534</v>
      </c>
      <c r="E1340" s="344"/>
      <c r="F1340" s="344">
        <v>31.35</v>
      </c>
      <c r="G1340" s="344">
        <v>39.54</v>
      </c>
      <c r="H1340" s="344">
        <v>31.58</v>
      </c>
      <c r="I1340" s="344">
        <v>41.45</v>
      </c>
      <c r="J1340" s="344"/>
      <c r="K1340" s="344">
        <v>29.3</v>
      </c>
      <c r="L1340" s="344">
        <v>34.6</v>
      </c>
    </row>
    <row r="1341" spans="1:12">
      <c r="A1341" s="296">
        <v>2488</v>
      </c>
      <c r="B1341" s="343" t="s">
        <v>7883</v>
      </c>
      <c r="C1341" s="296" t="s">
        <v>6533</v>
      </c>
      <c r="D1341" s="296" t="s">
        <v>6534</v>
      </c>
      <c r="E1341" s="344"/>
      <c r="F1341" s="344">
        <v>2.19</v>
      </c>
      <c r="G1341" s="344">
        <v>2.77</v>
      </c>
      <c r="H1341" s="344">
        <v>2.21</v>
      </c>
      <c r="I1341" s="344">
        <v>2.9</v>
      </c>
      <c r="J1341" s="344"/>
      <c r="K1341" s="344">
        <v>2.0499999999999998</v>
      </c>
      <c r="L1341" s="344">
        <v>2.42</v>
      </c>
    </row>
    <row r="1342" spans="1:12">
      <c r="A1342" s="296">
        <v>2485</v>
      </c>
      <c r="B1342" s="343" t="s">
        <v>7884</v>
      </c>
      <c r="C1342" s="296" t="s">
        <v>6533</v>
      </c>
      <c r="D1342" s="296" t="s">
        <v>6534</v>
      </c>
      <c r="E1342" s="344"/>
      <c r="F1342" s="344">
        <v>49.13</v>
      </c>
      <c r="G1342" s="344">
        <v>61.98</v>
      </c>
      <c r="H1342" s="344">
        <v>49.5</v>
      </c>
      <c r="I1342" s="344">
        <v>64.959999999999994</v>
      </c>
      <c r="J1342" s="344"/>
      <c r="K1342" s="344">
        <v>45.93</v>
      </c>
      <c r="L1342" s="344">
        <v>54.23</v>
      </c>
    </row>
    <row r="1343" spans="1:12">
      <c r="A1343" s="296">
        <v>44247</v>
      </c>
      <c r="B1343" s="343" t="s">
        <v>7885</v>
      </c>
      <c r="C1343" s="296" t="s">
        <v>6533</v>
      </c>
      <c r="D1343" s="296" t="s">
        <v>6534</v>
      </c>
      <c r="E1343" s="344">
        <v>1854.18</v>
      </c>
      <c r="F1343" s="344"/>
      <c r="G1343" s="344">
        <v>1531.66</v>
      </c>
      <c r="H1343" s="344"/>
      <c r="I1343" s="344">
        <v>1570.15</v>
      </c>
      <c r="J1343" s="344">
        <v>1660.4</v>
      </c>
      <c r="K1343" s="344">
        <v>1617.93</v>
      </c>
      <c r="L1343" s="344">
        <v>1767.91</v>
      </c>
    </row>
    <row r="1344" spans="1:12">
      <c r="A1344" s="296">
        <v>38005</v>
      </c>
      <c r="B1344" s="343" t="s">
        <v>7886</v>
      </c>
      <c r="C1344" s="296" t="s">
        <v>6533</v>
      </c>
      <c r="D1344" s="296" t="s">
        <v>6534</v>
      </c>
      <c r="E1344" s="344">
        <v>22.05</v>
      </c>
      <c r="F1344" s="344"/>
      <c r="G1344" s="344">
        <v>18.21</v>
      </c>
      <c r="H1344" s="344"/>
      <c r="I1344" s="344">
        <v>18.670000000000002</v>
      </c>
      <c r="J1344" s="344">
        <v>19.739999999999998</v>
      </c>
      <c r="K1344" s="344">
        <v>19.239999999999998</v>
      </c>
      <c r="L1344" s="344">
        <v>21.02</v>
      </c>
    </row>
    <row r="1345" spans="1:12">
      <c r="A1345" s="296">
        <v>38006</v>
      </c>
      <c r="B1345" s="343" t="s">
        <v>7887</v>
      </c>
      <c r="C1345" s="296" t="s">
        <v>6533</v>
      </c>
      <c r="D1345" s="296" t="s">
        <v>6534</v>
      </c>
      <c r="E1345" s="344">
        <v>29.3</v>
      </c>
      <c r="F1345" s="344"/>
      <c r="G1345" s="344">
        <v>24.2</v>
      </c>
      <c r="H1345" s="344"/>
      <c r="I1345" s="344">
        <v>24.81</v>
      </c>
      <c r="J1345" s="344">
        <v>26.23</v>
      </c>
      <c r="K1345" s="344">
        <v>25.56</v>
      </c>
      <c r="L1345" s="344">
        <v>27.93</v>
      </c>
    </row>
    <row r="1346" spans="1:12">
      <c r="A1346" s="296">
        <v>38428</v>
      </c>
      <c r="B1346" s="343" t="s">
        <v>7888</v>
      </c>
      <c r="C1346" s="296" t="s">
        <v>6533</v>
      </c>
      <c r="D1346" s="296" t="s">
        <v>6534</v>
      </c>
      <c r="E1346" s="344">
        <v>26.24</v>
      </c>
      <c r="F1346" s="344"/>
      <c r="G1346" s="344">
        <v>21.67</v>
      </c>
      <c r="H1346" s="344"/>
      <c r="I1346" s="344">
        <v>22.22</v>
      </c>
      <c r="J1346" s="344">
        <v>23.49</v>
      </c>
      <c r="K1346" s="344">
        <v>22.89</v>
      </c>
      <c r="L1346" s="344">
        <v>25.01</v>
      </c>
    </row>
    <row r="1347" spans="1:12">
      <c r="A1347" s="296">
        <v>38007</v>
      </c>
      <c r="B1347" s="343" t="s">
        <v>7889</v>
      </c>
      <c r="C1347" s="296" t="s">
        <v>6533</v>
      </c>
      <c r="D1347" s="296" t="s">
        <v>6534</v>
      </c>
      <c r="E1347" s="344">
        <v>33.799999999999997</v>
      </c>
      <c r="F1347" s="344"/>
      <c r="G1347" s="344">
        <v>27.92</v>
      </c>
      <c r="H1347" s="344"/>
      <c r="I1347" s="344">
        <v>28.62</v>
      </c>
      <c r="J1347" s="344">
        <v>30.27</v>
      </c>
      <c r="K1347" s="344">
        <v>29.49</v>
      </c>
      <c r="L1347" s="344">
        <v>32.229999999999997</v>
      </c>
    </row>
    <row r="1348" spans="1:12">
      <c r="A1348" s="296">
        <v>38008</v>
      </c>
      <c r="B1348" s="343" t="s">
        <v>7890</v>
      </c>
      <c r="C1348" s="296" t="s">
        <v>6533</v>
      </c>
      <c r="D1348" s="296" t="s">
        <v>6534</v>
      </c>
      <c r="E1348" s="344">
        <v>54.09</v>
      </c>
      <c r="F1348" s="344"/>
      <c r="G1348" s="344">
        <v>44.68</v>
      </c>
      <c r="H1348" s="344"/>
      <c r="I1348" s="344">
        <v>45.8</v>
      </c>
      <c r="J1348" s="344">
        <v>48.44</v>
      </c>
      <c r="K1348" s="344">
        <v>47.2</v>
      </c>
      <c r="L1348" s="344">
        <v>51.57</v>
      </c>
    </row>
    <row r="1349" spans="1:12">
      <c r="A1349" s="296">
        <v>38009</v>
      </c>
      <c r="B1349" s="343" t="s">
        <v>7891</v>
      </c>
      <c r="C1349" s="296" t="s">
        <v>6533</v>
      </c>
      <c r="D1349" s="296" t="s">
        <v>6534</v>
      </c>
      <c r="E1349" s="344">
        <v>66.22</v>
      </c>
      <c r="F1349" s="344"/>
      <c r="G1349" s="344">
        <v>54.7</v>
      </c>
      <c r="H1349" s="344"/>
      <c r="I1349" s="344">
        <v>56.07</v>
      </c>
      <c r="J1349" s="344">
        <v>59.3</v>
      </c>
      <c r="K1349" s="344">
        <v>57.78</v>
      </c>
      <c r="L1349" s="344">
        <v>63.14</v>
      </c>
    </row>
    <row r="1350" spans="1:12">
      <c r="A1350" s="296">
        <v>44248</v>
      </c>
      <c r="B1350" s="343" t="s">
        <v>7892</v>
      </c>
      <c r="C1350" s="296" t="s">
        <v>6533</v>
      </c>
      <c r="D1350" s="296" t="s">
        <v>6534</v>
      </c>
      <c r="E1350" s="344">
        <v>107.93</v>
      </c>
      <c r="F1350" s="344"/>
      <c r="G1350" s="344">
        <v>89.16</v>
      </c>
      <c r="H1350" s="344"/>
      <c r="I1350" s="344">
        <v>91.4</v>
      </c>
      <c r="J1350" s="344">
        <v>96.65</v>
      </c>
      <c r="K1350" s="344">
        <v>94.18</v>
      </c>
      <c r="L1350" s="344">
        <v>102.91</v>
      </c>
    </row>
    <row r="1351" spans="1:12">
      <c r="A1351" s="296">
        <v>44249</v>
      </c>
      <c r="B1351" s="343" t="s">
        <v>7893</v>
      </c>
      <c r="C1351" s="296" t="s">
        <v>6533</v>
      </c>
      <c r="D1351" s="296" t="s">
        <v>6534</v>
      </c>
      <c r="E1351" s="344">
        <v>416.43</v>
      </c>
      <c r="F1351" s="344"/>
      <c r="G1351" s="344">
        <v>343.99</v>
      </c>
      <c r="H1351" s="344"/>
      <c r="I1351" s="344">
        <v>352.63</v>
      </c>
      <c r="J1351" s="344">
        <v>372.9</v>
      </c>
      <c r="K1351" s="344">
        <v>363.37</v>
      </c>
      <c r="L1351" s="344">
        <v>397.05</v>
      </c>
    </row>
    <row r="1352" spans="1:12">
      <c r="A1352" s="296">
        <v>44250</v>
      </c>
      <c r="B1352" s="343" t="s">
        <v>7894</v>
      </c>
      <c r="C1352" s="296" t="s">
        <v>6533</v>
      </c>
      <c r="D1352" s="296" t="s">
        <v>6534</v>
      </c>
      <c r="E1352" s="344">
        <v>604.74</v>
      </c>
      <c r="F1352" s="344"/>
      <c r="G1352" s="344">
        <v>499.55</v>
      </c>
      <c r="H1352" s="344"/>
      <c r="I1352" s="344">
        <v>512.1</v>
      </c>
      <c r="J1352" s="344">
        <v>541.54</v>
      </c>
      <c r="K1352" s="344">
        <v>527.69000000000005</v>
      </c>
      <c r="L1352" s="344">
        <v>576.6</v>
      </c>
    </row>
    <row r="1353" spans="1:12">
      <c r="A1353" s="296">
        <v>39279</v>
      </c>
      <c r="B1353" s="343" t="s">
        <v>7895</v>
      </c>
      <c r="C1353" s="296" t="s">
        <v>6533</v>
      </c>
      <c r="D1353" s="296" t="s">
        <v>6534</v>
      </c>
      <c r="E1353" s="344"/>
      <c r="F1353" s="344"/>
      <c r="G1353" s="344"/>
      <c r="H1353" s="344"/>
      <c r="I1353" s="344"/>
      <c r="J1353" s="344"/>
      <c r="K1353" s="344"/>
      <c r="L1353" s="344"/>
    </row>
    <row r="1354" spans="1:12">
      <c r="A1354" s="296">
        <v>39280</v>
      </c>
      <c r="B1354" s="343" t="s">
        <v>7896</v>
      </c>
      <c r="C1354" s="296" t="s">
        <v>6533</v>
      </c>
      <c r="D1354" s="296" t="s">
        <v>6534</v>
      </c>
      <c r="E1354" s="344"/>
      <c r="F1354" s="344"/>
      <c r="G1354" s="344"/>
      <c r="H1354" s="344"/>
      <c r="I1354" s="344"/>
      <c r="J1354" s="344"/>
      <c r="K1354" s="344"/>
      <c r="L1354" s="344"/>
    </row>
    <row r="1355" spans="1:12">
      <c r="A1355" s="296">
        <v>39281</v>
      </c>
      <c r="B1355" s="343" t="s">
        <v>7897</v>
      </c>
      <c r="C1355" s="296" t="s">
        <v>6533</v>
      </c>
      <c r="D1355" s="296" t="s">
        <v>6534</v>
      </c>
      <c r="E1355" s="344"/>
      <c r="F1355" s="344"/>
      <c r="G1355" s="344"/>
      <c r="H1355" s="344"/>
      <c r="I1355" s="344"/>
      <c r="J1355" s="344"/>
      <c r="K1355" s="344"/>
      <c r="L1355" s="344"/>
    </row>
    <row r="1356" spans="1:12">
      <c r="A1356" s="296">
        <v>39282</v>
      </c>
      <c r="B1356" s="343" t="s">
        <v>7898</v>
      </c>
      <c r="C1356" s="296" t="s">
        <v>6533</v>
      </c>
      <c r="D1356" s="296" t="s">
        <v>6534</v>
      </c>
      <c r="E1356" s="344"/>
      <c r="F1356" s="344"/>
      <c r="G1356" s="344"/>
      <c r="H1356" s="344"/>
      <c r="I1356" s="344"/>
      <c r="J1356" s="344"/>
      <c r="K1356" s="344"/>
      <c r="L1356" s="344"/>
    </row>
    <row r="1357" spans="1:12">
      <c r="A1357" s="296">
        <v>38844</v>
      </c>
      <c r="B1357" s="343" t="s">
        <v>7899</v>
      </c>
      <c r="C1357" s="296" t="s">
        <v>6533</v>
      </c>
      <c r="D1357" s="296" t="s">
        <v>6539</v>
      </c>
      <c r="E1357" s="344"/>
      <c r="F1357" s="344"/>
      <c r="G1357" s="344"/>
      <c r="H1357" s="344"/>
      <c r="I1357" s="344"/>
      <c r="J1357" s="344"/>
      <c r="K1357" s="344"/>
      <c r="L1357" s="344"/>
    </row>
    <row r="1358" spans="1:12">
      <c r="A1358" s="296">
        <v>38846</v>
      </c>
      <c r="B1358" s="343" t="s">
        <v>7900</v>
      </c>
      <c r="C1358" s="296" t="s">
        <v>6533</v>
      </c>
      <c r="D1358" s="296" t="s">
        <v>6534</v>
      </c>
      <c r="E1358" s="344"/>
      <c r="F1358" s="344"/>
      <c r="G1358" s="344"/>
      <c r="H1358" s="344"/>
      <c r="I1358" s="344"/>
      <c r="J1358" s="344"/>
      <c r="K1358" s="344"/>
      <c r="L1358" s="344"/>
    </row>
    <row r="1359" spans="1:12">
      <c r="A1359" s="296">
        <v>38847</v>
      </c>
      <c r="B1359" s="343" t="s">
        <v>7901</v>
      </c>
      <c r="C1359" s="296" t="s">
        <v>6533</v>
      </c>
      <c r="D1359" s="296" t="s">
        <v>6534</v>
      </c>
      <c r="E1359" s="344"/>
      <c r="F1359" s="344"/>
      <c r="G1359" s="344"/>
      <c r="H1359" s="344"/>
      <c r="I1359" s="344"/>
      <c r="J1359" s="344"/>
      <c r="K1359" s="344"/>
      <c r="L1359" s="344"/>
    </row>
    <row r="1360" spans="1:12">
      <c r="A1360" s="296">
        <v>38850</v>
      </c>
      <c r="B1360" s="343" t="s">
        <v>7902</v>
      </c>
      <c r="C1360" s="296" t="s">
        <v>6533</v>
      </c>
      <c r="D1360" s="296" t="s">
        <v>6534</v>
      </c>
      <c r="E1360" s="344"/>
      <c r="F1360" s="344"/>
      <c r="G1360" s="344"/>
      <c r="H1360" s="344"/>
      <c r="I1360" s="344"/>
      <c r="J1360" s="344"/>
      <c r="K1360" s="344"/>
      <c r="L1360" s="344"/>
    </row>
    <row r="1361" spans="1:12">
      <c r="A1361" s="296">
        <v>38848</v>
      </c>
      <c r="B1361" s="343" t="s">
        <v>7903</v>
      </c>
      <c r="C1361" s="296" t="s">
        <v>6533</v>
      </c>
      <c r="D1361" s="296" t="s">
        <v>6534</v>
      </c>
      <c r="E1361" s="344"/>
      <c r="F1361" s="344"/>
      <c r="G1361" s="344"/>
      <c r="H1361" s="344"/>
      <c r="I1361" s="344"/>
      <c r="J1361" s="344"/>
      <c r="K1361" s="344"/>
      <c r="L1361" s="344"/>
    </row>
    <row r="1362" spans="1:12">
      <c r="A1362" s="296">
        <v>38851</v>
      </c>
      <c r="B1362" s="343" t="s">
        <v>7904</v>
      </c>
      <c r="C1362" s="296" t="s">
        <v>6533</v>
      </c>
      <c r="D1362" s="296" t="s">
        <v>6534</v>
      </c>
      <c r="E1362" s="344"/>
      <c r="F1362" s="344"/>
      <c r="G1362" s="344"/>
      <c r="H1362" s="344"/>
      <c r="I1362" s="344"/>
      <c r="J1362" s="344"/>
      <c r="K1362" s="344"/>
      <c r="L1362" s="344"/>
    </row>
    <row r="1363" spans="1:12">
      <c r="A1363" s="296">
        <v>38854</v>
      </c>
      <c r="B1363" s="343" t="s">
        <v>7905</v>
      </c>
      <c r="C1363" s="296" t="s">
        <v>6533</v>
      </c>
      <c r="D1363" s="296" t="s">
        <v>6534</v>
      </c>
      <c r="E1363" s="344"/>
      <c r="F1363" s="344"/>
      <c r="G1363" s="344"/>
      <c r="H1363" s="344"/>
      <c r="I1363" s="344"/>
      <c r="J1363" s="344"/>
      <c r="K1363" s="344"/>
      <c r="L1363" s="344"/>
    </row>
    <row r="1364" spans="1:12">
      <c r="A1364" s="296">
        <v>3104</v>
      </c>
      <c r="B1364" s="343" t="s">
        <v>7906</v>
      </c>
      <c r="C1364" s="296" t="s">
        <v>7907</v>
      </c>
      <c r="D1364" s="296" t="s">
        <v>6534</v>
      </c>
      <c r="E1364" s="344">
        <v>124.23</v>
      </c>
      <c r="F1364" s="344">
        <v>161.34</v>
      </c>
      <c r="G1364" s="344">
        <v>165.74</v>
      </c>
      <c r="H1364" s="344">
        <v>184.36</v>
      </c>
      <c r="I1364" s="344">
        <v>178.39</v>
      </c>
      <c r="J1364" s="344">
        <v>147.32</v>
      </c>
      <c r="K1364" s="344">
        <v>159.88999999999999</v>
      </c>
      <c r="L1364" s="344">
        <v>133.96</v>
      </c>
    </row>
    <row r="1365" spans="1:12">
      <c r="A1365" s="296">
        <v>1607</v>
      </c>
      <c r="B1365" s="343" t="s">
        <v>7908</v>
      </c>
      <c r="C1365" s="296" t="s">
        <v>7907</v>
      </c>
      <c r="D1365" s="296" t="s">
        <v>6534</v>
      </c>
      <c r="E1365" s="344">
        <v>0.21</v>
      </c>
      <c r="F1365" s="344">
        <v>0.28000000000000003</v>
      </c>
      <c r="G1365" s="344"/>
      <c r="H1365" s="344">
        <v>0.26</v>
      </c>
      <c r="I1365" s="344">
        <v>0.28000000000000003</v>
      </c>
      <c r="J1365" s="344">
        <v>0.19</v>
      </c>
      <c r="K1365" s="344"/>
      <c r="L1365" s="344">
        <v>0.28000000000000003</v>
      </c>
    </row>
    <row r="1366" spans="1:12">
      <c r="A1366" s="296">
        <v>38169</v>
      </c>
      <c r="B1366" s="343" t="s">
        <v>7909</v>
      </c>
      <c r="C1366" s="296" t="s">
        <v>7907</v>
      </c>
      <c r="D1366" s="296" t="s">
        <v>6534</v>
      </c>
      <c r="E1366" s="344">
        <v>80.430000000000007</v>
      </c>
      <c r="F1366" s="344">
        <v>79.040000000000006</v>
      </c>
      <c r="G1366" s="344">
        <v>86.16</v>
      </c>
      <c r="H1366" s="344">
        <v>75.09</v>
      </c>
      <c r="I1366" s="344">
        <v>85.88</v>
      </c>
      <c r="J1366" s="344">
        <v>82.99</v>
      </c>
      <c r="K1366" s="344">
        <v>78.650000000000006</v>
      </c>
      <c r="L1366" s="344">
        <v>76.59</v>
      </c>
    </row>
    <row r="1367" spans="1:12">
      <c r="A1367" s="296">
        <v>6142</v>
      </c>
      <c r="B1367" s="343" t="s">
        <v>7910</v>
      </c>
      <c r="C1367" s="296" t="s">
        <v>6533</v>
      </c>
      <c r="D1367" s="296" t="s">
        <v>6534</v>
      </c>
      <c r="E1367" s="344">
        <v>8.49</v>
      </c>
      <c r="F1367" s="344">
        <v>8.64</v>
      </c>
      <c r="G1367" s="344">
        <v>9.23</v>
      </c>
      <c r="H1367" s="344">
        <v>8.3000000000000007</v>
      </c>
      <c r="I1367" s="344">
        <v>8.2100000000000009</v>
      </c>
      <c r="J1367" s="344">
        <v>8.31</v>
      </c>
      <c r="K1367" s="344">
        <v>9.64</v>
      </c>
      <c r="L1367" s="344">
        <v>8.73</v>
      </c>
    </row>
    <row r="1368" spans="1:12">
      <c r="A1368" s="296">
        <v>11686</v>
      </c>
      <c r="B1368" s="343" t="s">
        <v>7911</v>
      </c>
      <c r="C1368" s="296" t="s">
        <v>6533</v>
      </c>
      <c r="D1368" s="296" t="s">
        <v>6534</v>
      </c>
      <c r="E1368" s="344">
        <v>11.79</v>
      </c>
      <c r="F1368" s="344">
        <v>11.99</v>
      </c>
      <c r="G1368" s="344">
        <v>12.81</v>
      </c>
      <c r="H1368" s="344">
        <v>11.52</v>
      </c>
      <c r="I1368" s="344">
        <v>11.4</v>
      </c>
      <c r="J1368" s="344">
        <v>11.53</v>
      </c>
      <c r="K1368" s="344">
        <v>13.39</v>
      </c>
      <c r="L1368" s="344">
        <v>12.12</v>
      </c>
    </row>
    <row r="1369" spans="1:12">
      <c r="A1369" s="296">
        <v>37598</v>
      </c>
      <c r="B1369" s="343" t="s">
        <v>7912</v>
      </c>
      <c r="C1369" s="296" t="s">
        <v>6533</v>
      </c>
      <c r="D1369" s="296" t="s">
        <v>6534</v>
      </c>
      <c r="E1369" s="344"/>
      <c r="F1369" s="344"/>
      <c r="G1369" s="344"/>
      <c r="H1369" s="344"/>
      <c r="I1369" s="344"/>
      <c r="J1369" s="344"/>
      <c r="K1369" s="344"/>
      <c r="L1369" s="344"/>
    </row>
    <row r="1370" spans="1:12">
      <c r="A1370" s="296">
        <v>25398</v>
      </c>
      <c r="B1370" s="343" t="s">
        <v>7913</v>
      </c>
      <c r="C1370" s="296" t="s">
        <v>6533</v>
      </c>
      <c r="D1370" s="296" t="s">
        <v>6534</v>
      </c>
      <c r="E1370" s="344"/>
      <c r="F1370" s="344"/>
      <c r="G1370" s="344"/>
      <c r="H1370" s="344"/>
      <c r="I1370" s="344"/>
      <c r="J1370" s="344"/>
      <c r="K1370" s="344"/>
      <c r="L1370" s="344"/>
    </row>
    <row r="1371" spans="1:12">
      <c r="A1371" s="296">
        <v>25399</v>
      </c>
      <c r="B1371" s="343" t="s">
        <v>7914</v>
      </c>
      <c r="C1371" s="296" t="s">
        <v>6533</v>
      </c>
      <c r="D1371" s="296" t="s">
        <v>6534</v>
      </c>
      <c r="E1371" s="344"/>
      <c r="F1371" s="344"/>
      <c r="G1371" s="344"/>
      <c r="H1371" s="344"/>
      <c r="I1371" s="344"/>
      <c r="J1371" s="344"/>
      <c r="K1371" s="344"/>
      <c r="L1371" s="344"/>
    </row>
    <row r="1372" spans="1:12">
      <c r="A1372" s="296">
        <v>43440</v>
      </c>
      <c r="B1372" s="343" t="s">
        <v>7915</v>
      </c>
      <c r="C1372" s="296" t="s">
        <v>6533</v>
      </c>
      <c r="D1372" s="296" t="s">
        <v>6534</v>
      </c>
      <c r="E1372" s="344"/>
      <c r="F1372" s="344">
        <v>341.04</v>
      </c>
      <c r="G1372" s="344"/>
      <c r="H1372" s="344"/>
      <c r="I1372" s="344">
        <v>508.36</v>
      </c>
      <c r="J1372" s="344"/>
      <c r="K1372" s="344">
        <v>489.75</v>
      </c>
      <c r="L1372" s="344">
        <v>457.44</v>
      </c>
    </row>
    <row r="1373" spans="1:12">
      <c r="A1373" s="296">
        <v>10667</v>
      </c>
      <c r="B1373" s="343" t="s">
        <v>7916</v>
      </c>
      <c r="C1373" s="296" t="s">
        <v>6533</v>
      </c>
      <c r="D1373" s="296" t="s">
        <v>6539</v>
      </c>
      <c r="E1373" s="344"/>
      <c r="F1373" s="344"/>
      <c r="G1373" s="344"/>
      <c r="H1373" s="344"/>
      <c r="I1373" s="344">
        <v>33899</v>
      </c>
      <c r="J1373" s="344"/>
      <c r="K1373" s="344"/>
      <c r="L1373" s="344"/>
    </row>
    <row r="1374" spans="1:12">
      <c r="A1374" s="296">
        <v>1613</v>
      </c>
      <c r="B1374" s="343" t="s">
        <v>7917</v>
      </c>
      <c r="C1374" s="296" t="s">
        <v>6533</v>
      </c>
      <c r="D1374" s="296" t="s">
        <v>6534</v>
      </c>
      <c r="E1374" s="344"/>
      <c r="F1374" s="344">
        <v>2355.7399999999998</v>
      </c>
      <c r="G1374" s="344"/>
      <c r="H1374" s="344"/>
      <c r="I1374" s="344">
        <v>1022.07</v>
      </c>
      <c r="J1374" s="344"/>
      <c r="K1374" s="344">
        <v>1869.64</v>
      </c>
      <c r="L1374" s="344">
        <v>1527.87</v>
      </c>
    </row>
    <row r="1375" spans="1:12">
      <c r="A1375" s="296">
        <v>1626</v>
      </c>
      <c r="B1375" s="343" t="s">
        <v>7918</v>
      </c>
      <c r="C1375" s="296" t="s">
        <v>6533</v>
      </c>
      <c r="D1375" s="296" t="s">
        <v>6534</v>
      </c>
      <c r="E1375" s="344"/>
      <c r="F1375" s="344">
        <v>3523.3</v>
      </c>
      <c r="G1375" s="344"/>
      <c r="H1375" s="344"/>
      <c r="I1375" s="344">
        <v>1528.63</v>
      </c>
      <c r="J1375" s="344"/>
      <c r="K1375" s="344">
        <v>2796.27</v>
      </c>
      <c r="L1375" s="344">
        <v>2285.11</v>
      </c>
    </row>
    <row r="1376" spans="1:12">
      <c r="A1376" s="296">
        <v>1625</v>
      </c>
      <c r="B1376" s="343" t="s">
        <v>7919</v>
      </c>
      <c r="C1376" s="296" t="s">
        <v>6533</v>
      </c>
      <c r="D1376" s="296" t="s">
        <v>6534</v>
      </c>
      <c r="E1376" s="344"/>
      <c r="F1376" s="344">
        <v>246.09</v>
      </c>
      <c r="G1376" s="344"/>
      <c r="H1376" s="344"/>
      <c r="I1376" s="344">
        <v>106.77</v>
      </c>
      <c r="J1376" s="344"/>
      <c r="K1376" s="344">
        <v>195.31</v>
      </c>
      <c r="L1376" s="344">
        <v>159.6</v>
      </c>
    </row>
    <row r="1377" spans="1:12">
      <c r="A1377" s="296">
        <v>1622</v>
      </c>
      <c r="B1377" s="343" t="s">
        <v>7920</v>
      </c>
      <c r="C1377" s="296" t="s">
        <v>6533</v>
      </c>
      <c r="D1377" s="296" t="s">
        <v>6534</v>
      </c>
      <c r="E1377" s="344"/>
      <c r="F1377" s="344">
        <v>7950.65</v>
      </c>
      <c r="G1377" s="344"/>
      <c r="H1377" s="344"/>
      <c r="I1377" s="344">
        <v>3449.49</v>
      </c>
      <c r="J1377" s="344"/>
      <c r="K1377" s="344">
        <v>6310.04</v>
      </c>
      <c r="L1377" s="344">
        <v>5156.5600000000004</v>
      </c>
    </row>
    <row r="1378" spans="1:12">
      <c r="A1378" s="296">
        <v>1620</v>
      </c>
      <c r="B1378" s="343" t="s">
        <v>7921</v>
      </c>
      <c r="C1378" s="296" t="s">
        <v>6533</v>
      </c>
      <c r="D1378" s="296" t="s">
        <v>6534</v>
      </c>
      <c r="E1378" s="344"/>
      <c r="F1378" s="344">
        <v>518.39</v>
      </c>
      <c r="G1378" s="344"/>
      <c r="H1378" s="344"/>
      <c r="I1378" s="344">
        <v>224.91</v>
      </c>
      <c r="J1378" s="344"/>
      <c r="K1378" s="344">
        <v>411.42</v>
      </c>
      <c r="L1378" s="344">
        <v>336.21</v>
      </c>
    </row>
    <row r="1379" spans="1:12">
      <c r="A1379" s="296">
        <v>1629</v>
      </c>
      <c r="B1379" s="343" t="s">
        <v>7922</v>
      </c>
      <c r="C1379" s="296" t="s">
        <v>6533</v>
      </c>
      <c r="D1379" s="296" t="s">
        <v>6534</v>
      </c>
      <c r="E1379" s="344"/>
      <c r="F1379" s="344">
        <v>19349.990000000002</v>
      </c>
      <c r="G1379" s="344"/>
      <c r="H1379" s="344"/>
      <c r="I1379" s="344">
        <v>8395.23</v>
      </c>
      <c r="J1379" s="344"/>
      <c r="K1379" s="344">
        <v>15357.14</v>
      </c>
      <c r="L1379" s="344">
        <v>12549.85</v>
      </c>
    </row>
    <row r="1380" spans="1:12">
      <c r="A1380" s="296">
        <v>1627</v>
      </c>
      <c r="B1380" s="343" t="s">
        <v>7923</v>
      </c>
      <c r="C1380" s="296" t="s">
        <v>6533</v>
      </c>
      <c r="D1380" s="296" t="s">
        <v>6534</v>
      </c>
      <c r="E1380" s="344"/>
      <c r="F1380" s="344">
        <v>990.89</v>
      </c>
      <c r="G1380" s="344"/>
      <c r="H1380" s="344"/>
      <c r="I1380" s="344">
        <v>429.91</v>
      </c>
      <c r="J1380" s="344"/>
      <c r="K1380" s="344">
        <v>786.42</v>
      </c>
      <c r="L1380" s="344">
        <v>642.66</v>
      </c>
    </row>
    <row r="1381" spans="1:12">
      <c r="A1381" s="296">
        <v>1623</v>
      </c>
      <c r="B1381" s="343" t="s">
        <v>7924</v>
      </c>
      <c r="C1381" s="296" t="s">
        <v>6533</v>
      </c>
      <c r="D1381" s="296" t="s">
        <v>6534</v>
      </c>
      <c r="E1381" s="344"/>
      <c r="F1381" s="344">
        <v>200.69</v>
      </c>
      <c r="G1381" s="344"/>
      <c r="H1381" s="344"/>
      <c r="I1381" s="344">
        <v>87.07</v>
      </c>
      <c r="J1381" s="344"/>
      <c r="K1381" s="344">
        <v>159.28</v>
      </c>
      <c r="L1381" s="344">
        <v>130.16</v>
      </c>
    </row>
    <row r="1382" spans="1:12">
      <c r="A1382" s="296">
        <v>1619</v>
      </c>
      <c r="B1382" s="343" t="s">
        <v>7925</v>
      </c>
      <c r="C1382" s="296" t="s">
        <v>6533</v>
      </c>
      <c r="D1382" s="296" t="s">
        <v>6534</v>
      </c>
      <c r="E1382" s="344"/>
      <c r="F1382" s="344">
        <v>276.07</v>
      </c>
      <c r="G1382" s="344"/>
      <c r="H1382" s="344"/>
      <c r="I1382" s="344">
        <v>119.77</v>
      </c>
      <c r="J1382" s="344"/>
      <c r="K1382" s="344">
        <v>219.1</v>
      </c>
      <c r="L1382" s="344">
        <v>179.05</v>
      </c>
    </row>
    <row r="1383" spans="1:12">
      <c r="A1383" s="296">
        <v>1630</v>
      </c>
      <c r="B1383" s="343" t="s">
        <v>7926</v>
      </c>
      <c r="C1383" s="296" t="s">
        <v>6533</v>
      </c>
      <c r="D1383" s="296" t="s">
        <v>6534</v>
      </c>
      <c r="E1383" s="344"/>
      <c r="F1383" s="344">
        <v>6078.44</v>
      </c>
      <c r="G1383" s="344"/>
      <c r="H1383" s="344"/>
      <c r="I1383" s="344">
        <v>2637.2</v>
      </c>
      <c r="J1383" s="344"/>
      <c r="K1383" s="344">
        <v>4824.16</v>
      </c>
      <c r="L1383" s="344">
        <v>3942.3</v>
      </c>
    </row>
    <row r="1384" spans="1:12">
      <c r="A1384" s="296">
        <v>1616</v>
      </c>
      <c r="B1384" s="343" t="s">
        <v>7927</v>
      </c>
      <c r="C1384" s="296" t="s">
        <v>6533</v>
      </c>
      <c r="D1384" s="296" t="s">
        <v>6534</v>
      </c>
      <c r="E1384" s="344"/>
      <c r="F1384" s="344">
        <v>9348.74</v>
      </c>
      <c r="G1384" s="344"/>
      <c r="H1384" s="344"/>
      <c r="I1384" s="344">
        <v>4056.07</v>
      </c>
      <c r="J1384" s="344"/>
      <c r="K1384" s="344">
        <v>7419.64</v>
      </c>
      <c r="L1384" s="344">
        <v>6063.33</v>
      </c>
    </row>
    <row r="1385" spans="1:12">
      <c r="A1385" s="296">
        <v>1614</v>
      </c>
      <c r="B1385" s="343" t="s">
        <v>7928</v>
      </c>
      <c r="C1385" s="296" t="s">
        <v>6533</v>
      </c>
      <c r="D1385" s="296" t="s">
        <v>6534</v>
      </c>
      <c r="E1385" s="344"/>
      <c r="F1385" s="344">
        <v>427.27</v>
      </c>
      <c r="G1385" s="344"/>
      <c r="H1385" s="344"/>
      <c r="I1385" s="344">
        <v>185.37</v>
      </c>
      <c r="J1385" s="344"/>
      <c r="K1385" s="344">
        <v>339.1</v>
      </c>
      <c r="L1385" s="344">
        <v>277.11</v>
      </c>
    </row>
    <row r="1386" spans="1:12">
      <c r="A1386" s="296">
        <v>1617</v>
      </c>
      <c r="B1386" s="343" t="s">
        <v>7929</v>
      </c>
      <c r="C1386" s="296" t="s">
        <v>6533</v>
      </c>
      <c r="D1386" s="296" t="s">
        <v>6534</v>
      </c>
      <c r="E1386" s="344"/>
      <c r="F1386" s="344">
        <v>11160.38</v>
      </c>
      <c r="G1386" s="344"/>
      <c r="H1386" s="344"/>
      <c r="I1386" s="344">
        <v>4842.07</v>
      </c>
      <c r="J1386" s="344"/>
      <c r="K1386" s="344">
        <v>8857.44</v>
      </c>
      <c r="L1386" s="344">
        <v>7238.3</v>
      </c>
    </row>
    <row r="1387" spans="1:12">
      <c r="A1387" s="296">
        <v>1621</v>
      </c>
      <c r="B1387" s="343" t="s">
        <v>7930</v>
      </c>
      <c r="C1387" s="296" t="s">
        <v>6533</v>
      </c>
      <c r="D1387" s="296" t="s">
        <v>6534</v>
      </c>
      <c r="E1387" s="344"/>
      <c r="F1387" s="344">
        <v>764.16</v>
      </c>
      <c r="G1387" s="344"/>
      <c r="H1387" s="344"/>
      <c r="I1387" s="344">
        <v>331.54</v>
      </c>
      <c r="J1387" s="344"/>
      <c r="K1387" s="344">
        <v>606.48</v>
      </c>
      <c r="L1387" s="344">
        <v>495.61</v>
      </c>
    </row>
    <row r="1388" spans="1:12">
      <c r="A1388" s="296">
        <v>1624</v>
      </c>
      <c r="B1388" s="343" t="s">
        <v>7931</v>
      </c>
      <c r="C1388" s="296" t="s">
        <v>6533</v>
      </c>
      <c r="D1388" s="296" t="s">
        <v>6534</v>
      </c>
      <c r="E1388" s="344"/>
      <c r="F1388" s="344">
        <v>27432.75</v>
      </c>
      <c r="G1388" s="344"/>
      <c r="H1388" s="344"/>
      <c r="I1388" s="344">
        <v>11902.04</v>
      </c>
      <c r="J1388" s="344"/>
      <c r="K1388" s="344">
        <v>21772.02</v>
      </c>
      <c r="L1388" s="344">
        <v>17792.099999999999</v>
      </c>
    </row>
    <row r="1389" spans="1:12">
      <c r="A1389" s="296">
        <v>1615</v>
      </c>
      <c r="B1389" s="343" t="s">
        <v>7932</v>
      </c>
      <c r="C1389" s="296" t="s">
        <v>6533</v>
      </c>
      <c r="D1389" s="296" t="s">
        <v>6534</v>
      </c>
      <c r="E1389" s="344"/>
      <c r="F1389" s="344">
        <v>1434.98</v>
      </c>
      <c r="G1389" s="344"/>
      <c r="H1389" s="344"/>
      <c r="I1389" s="344">
        <v>622.58000000000004</v>
      </c>
      <c r="J1389" s="344"/>
      <c r="K1389" s="344">
        <v>1138.8699999999999</v>
      </c>
      <c r="L1389" s="344">
        <v>930.68</v>
      </c>
    </row>
    <row r="1390" spans="1:12">
      <c r="A1390" s="296">
        <v>1612</v>
      </c>
      <c r="B1390" s="343" t="s">
        <v>7933</v>
      </c>
      <c r="C1390" s="296" t="s">
        <v>6533</v>
      </c>
      <c r="D1390" s="296" t="s">
        <v>6539</v>
      </c>
      <c r="E1390" s="344"/>
      <c r="F1390" s="344">
        <v>189</v>
      </c>
      <c r="G1390" s="344"/>
      <c r="H1390" s="344"/>
      <c r="I1390" s="344">
        <v>82</v>
      </c>
      <c r="J1390" s="344"/>
      <c r="K1390" s="344">
        <v>150</v>
      </c>
      <c r="L1390" s="344">
        <v>122.58</v>
      </c>
    </row>
    <row r="1391" spans="1:12">
      <c r="A1391" s="296">
        <v>1618</v>
      </c>
      <c r="B1391" s="343" t="s">
        <v>7934</v>
      </c>
      <c r="C1391" s="296" t="s">
        <v>6533</v>
      </c>
      <c r="D1391" s="296" t="s">
        <v>6534</v>
      </c>
      <c r="E1391" s="344"/>
      <c r="F1391" s="344">
        <v>1971.87</v>
      </c>
      <c r="G1391" s="344"/>
      <c r="H1391" s="344"/>
      <c r="I1391" s="344">
        <v>855.52</v>
      </c>
      <c r="J1391" s="344"/>
      <c r="K1391" s="344">
        <v>1564.98</v>
      </c>
      <c r="L1391" s="344">
        <v>1278.9000000000001</v>
      </c>
    </row>
    <row r="1392" spans="1:12">
      <c r="A1392" s="296">
        <v>14211</v>
      </c>
      <c r="B1392" s="343" t="s">
        <v>7935</v>
      </c>
      <c r="C1392" s="296" t="s">
        <v>6533</v>
      </c>
      <c r="D1392" s="296" t="s">
        <v>6534</v>
      </c>
      <c r="E1392" s="344"/>
      <c r="F1392" s="344">
        <v>44.08</v>
      </c>
      <c r="G1392" s="344"/>
      <c r="H1392" s="344">
        <v>54.63</v>
      </c>
      <c r="I1392" s="344">
        <v>48.01</v>
      </c>
      <c r="J1392" s="344">
        <v>52.77</v>
      </c>
      <c r="K1392" s="344"/>
      <c r="L1392" s="344"/>
    </row>
    <row r="1393" spans="1:12">
      <c r="A1393" s="296">
        <v>43657</v>
      </c>
      <c r="B1393" s="343" t="s">
        <v>7936</v>
      </c>
      <c r="C1393" s="296" t="s">
        <v>6578</v>
      </c>
      <c r="D1393" s="296" t="s">
        <v>6534</v>
      </c>
      <c r="E1393" s="344"/>
      <c r="F1393" s="344">
        <v>9.07</v>
      </c>
      <c r="G1393" s="344"/>
      <c r="H1393" s="344"/>
      <c r="I1393" s="344">
        <v>4.2300000000000004</v>
      </c>
      <c r="J1393" s="344">
        <v>8.41</v>
      </c>
      <c r="K1393" s="344">
        <v>8.48</v>
      </c>
      <c r="L1393" s="344">
        <v>6.82</v>
      </c>
    </row>
    <row r="1394" spans="1:12">
      <c r="A1394" s="296">
        <v>38200</v>
      </c>
      <c r="B1394" s="343" t="s">
        <v>7937</v>
      </c>
      <c r="C1394" s="296" t="s">
        <v>7938</v>
      </c>
      <c r="D1394" s="296" t="s">
        <v>6534</v>
      </c>
      <c r="E1394" s="344">
        <v>618.9</v>
      </c>
      <c r="F1394" s="344">
        <v>640.24</v>
      </c>
      <c r="G1394" s="344">
        <v>736.28</v>
      </c>
      <c r="H1394" s="344">
        <v>768.29</v>
      </c>
      <c r="I1394" s="344">
        <v>594.14</v>
      </c>
      <c r="J1394" s="344">
        <v>589.02</v>
      </c>
      <c r="K1394" s="344">
        <v>557.01</v>
      </c>
      <c r="L1394" s="344">
        <v>554.87</v>
      </c>
    </row>
    <row r="1395" spans="1:12">
      <c r="A1395" s="296">
        <v>39269</v>
      </c>
      <c r="B1395" s="343" t="s">
        <v>7939</v>
      </c>
      <c r="C1395" s="296" t="s">
        <v>6578</v>
      </c>
      <c r="D1395" s="296" t="s">
        <v>6534</v>
      </c>
      <c r="E1395" s="344">
        <v>1.63</v>
      </c>
      <c r="F1395" s="344">
        <v>1.67</v>
      </c>
      <c r="G1395" s="344">
        <v>1.36</v>
      </c>
      <c r="H1395" s="344">
        <v>1.66</v>
      </c>
      <c r="I1395" s="344">
        <v>1.34</v>
      </c>
      <c r="J1395" s="344">
        <v>1.32</v>
      </c>
      <c r="K1395" s="344">
        <v>1.7</v>
      </c>
      <c r="L1395" s="344">
        <v>1.45</v>
      </c>
    </row>
    <row r="1396" spans="1:12">
      <c r="A1396" s="296">
        <v>11889</v>
      </c>
      <c r="B1396" s="343" t="s">
        <v>7940</v>
      </c>
      <c r="C1396" s="296" t="s">
        <v>6578</v>
      </c>
      <c r="D1396" s="296" t="s">
        <v>6534</v>
      </c>
      <c r="E1396" s="344">
        <v>2.2400000000000002</v>
      </c>
      <c r="F1396" s="344">
        <v>2.2999999999999998</v>
      </c>
      <c r="G1396" s="344">
        <v>1.86</v>
      </c>
      <c r="H1396" s="344">
        <v>2.29</v>
      </c>
      <c r="I1396" s="344">
        <v>1.84</v>
      </c>
      <c r="J1396" s="344">
        <v>1.81</v>
      </c>
      <c r="K1396" s="344">
        <v>2.34</v>
      </c>
      <c r="L1396" s="344">
        <v>1.99</v>
      </c>
    </row>
    <row r="1397" spans="1:12">
      <c r="A1397" s="296">
        <v>39270</v>
      </c>
      <c r="B1397" s="343" t="s">
        <v>7941</v>
      </c>
      <c r="C1397" s="296" t="s">
        <v>6578</v>
      </c>
      <c r="D1397" s="296" t="s">
        <v>6534</v>
      </c>
      <c r="E1397" s="344">
        <v>2.91</v>
      </c>
      <c r="F1397" s="344">
        <v>2.99</v>
      </c>
      <c r="G1397" s="344">
        <v>2.42</v>
      </c>
      <c r="H1397" s="344">
        <v>2.97</v>
      </c>
      <c r="I1397" s="344">
        <v>2.39</v>
      </c>
      <c r="J1397" s="344">
        <v>2.36</v>
      </c>
      <c r="K1397" s="344">
        <v>3.04</v>
      </c>
      <c r="L1397" s="344">
        <v>2.58</v>
      </c>
    </row>
    <row r="1398" spans="1:12">
      <c r="A1398" s="296">
        <v>11890</v>
      </c>
      <c r="B1398" s="343" t="s">
        <v>7942</v>
      </c>
      <c r="C1398" s="296" t="s">
        <v>6578</v>
      </c>
      <c r="D1398" s="296" t="s">
        <v>6534</v>
      </c>
      <c r="E1398" s="344">
        <v>3.96</v>
      </c>
      <c r="F1398" s="344">
        <v>4.07</v>
      </c>
      <c r="G1398" s="344">
        <v>3.3</v>
      </c>
      <c r="H1398" s="344">
        <v>4.04</v>
      </c>
      <c r="I1398" s="344">
        <v>3.25</v>
      </c>
      <c r="J1398" s="344">
        <v>3.21</v>
      </c>
      <c r="K1398" s="344">
        <v>4.13</v>
      </c>
      <c r="L1398" s="344">
        <v>3.52</v>
      </c>
    </row>
    <row r="1399" spans="1:12">
      <c r="A1399" s="296">
        <v>11891</v>
      </c>
      <c r="B1399" s="343" t="s">
        <v>7943</v>
      </c>
      <c r="C1399" s="296" t="s">
        <v>6578</v>
      </c>
      <c r="D1399" s="296" t="s">
        <v>6534</v>
      </c>
      <c r="E1399" s="344">
        <v>6.41</v>
      </c>
      <c r="F1399" s="344">
        <v>6.6</v>
      </c>
      <c r="G1399" s="344">
        <v>5.34</v>
      </c>
      <c r="H1399" s="344">
        <v>6.56</v>
      </c>
      <c r="I1399" s="344">
        <v>5.27</v>
      </c>
      <c r="J1399" s="344">
        <v>5.2</v>
      </c>
      <c r="K1399" s="344">
        <v>6.7</v>
      </c>
      <c r="L1399" s="344">
        <v>5.7</v>
      </c>
    </row>
    <row r="1400" spans="1:12">
      <c r="A1400" s="296">
        <v>11892</v>
      </c>
      <c r="B1400" s="343" t="s">
        <v>7944</v>
      </c>
      <c r="C1400" s="296" t="s">
        <v>6578</v>
      </c>
      <c r="D1400" s="296" t="s">
        <v>6534</v>
      </c>
      <c r="E1400" s="344">
        <v>10.49</v>
      </c>
      <c r="F1400" s="344">
        <v>10.79</v>
      </c>
      <c r="G1400" s="344">
        <v>8.74</v>
      </c>
      <c r="H1400" s="344">
        <v>10.72</v>
      </c>
      <c r="I1400" s="344">
        <v>8.6199999999999992</v>
      </c>
      <c r="J1400" s="344">
        <v>8.5</v>
      </c>
      <c r="K1400" s="344">
        <v>10.95</v>
      </c>
      <c r="L1400" s="344">
        <v>9.32</v>
      </c>
    </row>
    <row r="1401" spans="1:12">
      <c r="A1401" s="296">
        <v>37601</v>
      </c>
      <c r="B1401" s="343" t="s">
        <v>7945</v>
      </c>
      <c r="C1401" s="296" t="s">
        <v>6578</v>
      </c>
      <c r="D1401" s="296" t="s">
        <v>6534</v>
      </c>
      <c r="E1401" s="344"/>
      <c r="F1401" s="344"/>
      <c r="G1401" s="344"/>
      <c r="H1401" s="344"/>
      <c r="I1401" s="344"/>
      <c r="J1401" s="344"/>
      <c r="K1401" s="344"/>
      <c r="L1401" s="344"/>
    </row>
    <row r="1402" spans="1:12">
      <c r="A1402" s="296">
        <v>1634</v>
      </c>
      <c r="B1402" s="343" t="s">
        <v>7946</v>
      </c>
      <c r="C1402" s="296" t="s">
        <v>6578</v>
      </c>
      <c r="D1402" s="296" t="s">
        <v>6534</v>
      </c>
      <c r="E1402" s="344"/>
      <c r="F1402" s="344"/>
      <c r="G1402" s="344"/>
      <c r="H1402" s="344"/>
      <c r="I1402" s="344"/>
      <c r="J1402" s="344"/>
      <c r="K1402" s="344"/>
      <c r="L1402" s="344"/>
    </row>
    <row r="1403" spans="1:12">
      <c r="A1403" s="296">
        <v>44274</v>
      </c>
      <c r="B1403" s="343" t="s">
        <v>7947</v>
      </c>
      <c r="C1403" s="296" t="s">
        <v>6533</v>
      </c>
      <c r="D1403" s="296" t="s">
        <v>6534</v>
      </c>
      <c r="E1403" s="344"/>
      <c r="F1403" s="344"/>
      <c r="G1403" s="344"/>
      <c r="H1403" s="344"/>
      <c r="I1403" s="344">
        <v>642.29</v>
      </c>
      <c r="J1403" s="344"/>
      <c r="K1403" s="344"/>
      <c r="L1403" s="344">
        <v>737.73</v>
      </c>
    </row>
    <row r="1404" spans="1:12">
      <c r="A1404" s="296">
        <v>5086</v>
      </c>
      <c r="B1404" s="343" t="s">
        <v>7948</v>
      </c>
      <c r="C1404" s="296" t="s">
        <v>6582</v>
      </c>
      <c r="D1404" s="296" t="s">
        <v>6534</v>
      </c>
      <c r="E1404" s="344">
        <v>33.29</v>
      </c>
      <c r="F1404" s="344">
        <v>32.72</v>
      </c>
      <c r="G1404" s="344">
        <v>35.67</v>
      </c>
      <c r="H1404" s="344">
        <v>31.09</v>
      </c>
      <c r="I1404" s="344">
        <v>35.549999999999997</v>
      </c>
      <c r="J1404" s="344">
        <v>34.36</v>
      </c>
      <c r="K1404" s="344">
        <v>32.56</v>
      </c>
      <c r="L1404" s="344">
        <v>31.71</v>
      </c>
    </row>
    <row r="1405" spans="1:12">
      <c r="A1405" s="296">
        <v>11280</v>
      </c>
      <c r="B1405" s="343" t="s">
        <v>7949</v>
      </c>
      <c r="C1405" s="296" t="s">
        <v>6533</v>
      </c>
      <c r="D1405" s="296" t="s">
        <v>6534</v>
      </c>
      <c r="E1405" s="344">
        <v>14768.83</v>
      </c>
      <c r="F1405" s="344">
        <v>13814.18</v>
      </c>
      <c r="G1405" s="344"/>
      <c r="H1405" s="344">
        <v>12710.31</v>
      </c>
      <c r="I1405" s="344">
        <v>12966.59</v>
      </c>
      <c r="J1405" s="344">
        <v>15394.12</v>
      </c>
      <c r="K1405" s="344">
        <v>13815.56</v>
      </c>
      <c r="L1405" s="344"/>
    </row>
    <row r="1406" spans="1:12">
      <c r="A1406" s="296">
        <v>40519</v>
      </c>
      <c r="B1406" s="343" t="s">
        <v>7950</v>
      </c>
      <c r="C1406" s="296" t="s">
        <v>6533</v>
      </c>
      <c r="D1406" s="296" t="s">
        <v>6534</v>
      </c>
      <c r="E1406" s="344">
        <v>121749.21</v>
      </c>
      <c r="F1406" s="344">
        <v>113879.36</v>
      </c>
      <c r="G1406" s="344"/>
      <c r="H1406" s="344">
        <v>104779.49</v>
      </c>
      <c r="I1406" s="344">
        <v>106892.16</v>
      </c>
      <c r="J1406" s="344">
        <v>126903.91</v>
      </c>
      <c r="K1406" s="344">
        <v>113890.75</v>
      </c>
      <c r="L1406" s="344"/>
    </row>
    <row r="1407" spans="1:12">
      <c r="A1407" s="296">
        <v>3446</v>
      </c>
      <c r="B1407" s="343" t="s">
        <v>7951</v>
      </c>
      <c r="C1407" s="296" t="s">
        <v>6533</v>
      </c>
      <c r="D1407" s="296" t="s">
        <v>6534</v>
      </c>
      <c r="E1407" s="344">
        <v>35.25</v>
      </c>
      <c r="F1407" s="344"/>
      <c r="G1407" s="344"/>
      <c r="H1407" s="344"/>
      <c r="I1407" s="344">
        <v>33.71</v>
      </c>
      <c r="J1407" s="344"/>
      <c r="K1407" s="344"/>
      <c r="L1407" s="344"/>
    </row>
    <row r="1408" spans="1:12">
      <c r="A1408" s="296">
        <v>3445</v>
      </c>
      <c r="B1408" s="343" t="s">
        <v>7952</v>
      </c>
      <c r="C1408" s="296" t="s">
        <v>6533</v>
      </c>
      <c r="D1408" s="296" t="s">
        <v>6534</v>
      </c>
      <c r="E1408" s="344">
        <v>28.78</v>
      </c>
      <c r="F1408" s="344"/>
      <c r="G1408" s="344"/>
      <c r="H1408" s="344"/>
      <c r="I1408" s="344">
        <v>27.52</v>
      </c>
      <c r="J1408" s="344"/>
      <c r="K1408" s="344"/>
      <c r="L1408" s="344"/>
    </row>
    <row r="1409" spans="1:12">
      <c r="A1409" s="296">
        <v>3444</v>
      </c>
      <c r="B1409" s="343" t="s">
        <v>7953</v>
      </c>
      <c r="C1409" s="296" t="s">
        <v>6533</v>
      </c>
      <c r="D1409" s="296" t="s">
        <v>6534</v>
      </c>
      <c r="E1409" s="344">
        <v>17.71</v>
      </c>
      <c r="F1409" s="344"/>
      <c r="G1409" s="344"/>
      <c r="H1409" s="344"/>
      <c r="I1409" s="344">
        <v>16.940000000000001</v>
      </c>
      <c r="J1409" s="344"/>
      <c r="K1409" s="344"/>
      <c r="L1409" s="344"/>
    </row>
    <row r="1410" spans="1:12">
      <c r="A1410" s="296">
        <v>3441</v>
      </c>
      <c r="B1410" s="343" t="s">
        <v>7954</v>
      </c>
      <c r="C1410" s="296" t="s">
        <v>6533</v>
      </c>
      <c r="D1410" s="296" t="s">
        <v>6534</v>
      </c>
      <c r="E1410" s="344">
        <v>8.1199999999999992</v>
      </c>
      <c r="F1410" s="344"/>
      <c r="G1410" s="344"/>
      <c r="H1410" s="344"/>
      <c r="I1410" s="344">
        <v>7.77</v>
      </c>
      <c r="J1410" s="344"/>
      <c r="K1410" s="344"/>
      <c r="L1410" s="344"/>
    </row>
    <row r="1411" spans="1:12">
      <c r="A1411" s="296">
        <v>12402</v>
      </c>
      <c r="B1411" s="343" t="s">
        <v>7955</v>
      </c>
      <c r="C1411" s="296" t="s">
        <v>6533</v>
      </c>
      <c r="D1411" s="296" t="s">
        <v>6534</v>
      </c>
      <c r="E1411" s="344">
        <v>99.09</v>
      </c>
      <c r="F1411" s="344"/>
      <c r="G1411" s="344"/>
      <c r="H1411" s="344"/>
      <c r="I1411" s="344">
        <v>94.76</v>
      </c>
      <c r="J1411" s="344"/>
      <c r="K1411" s="344"/>
      <c r="L1411" s="344"/>
    </row>
    <row r="1412" spans="1:12">
      <c r="A1412" s="296">
        <v>3447</v>
      </c>
      <c r="B1412" s="343" t="s">
        <v>7956</v>
      </c>
      <c r="C1412" s="296" t="s">
        <v>6533</v>
      </c>
      <c r="D1412" s="296" t="s">
        <v>6534</v>
      </c>
      <c r="E1412" s="344">
        <v>51.26</v>
      </c>
      <c r="F1412" s="344"/>
      <c r="G1412" s="344"/>
      <c r="H1412" s="344"/>
      <c r="I1412" s="344">
        <v>49.02</v>
      </c>
      <c r="J1412" s="344"/>
      <c r="K1412" s="344"/>
      <c r="L1412" s="344"/>
    </row>
    <row r="1413" spans="1:12">
      <c r="A1413" s="296">
        <v>3448</v>
      </c>
      <c r="B1413" s="343" t="s">
        <v>7957</v>
      </c>
      <c r="C1413" s="296" t="s">
        <v>6533</v>
      </c>
      <c r="D1413" s="296" t="s">
        <v>6534</v>
      </c>
      <c r="E1413" s="344">
        <v>144.87</v>
      </c>
      <c r="F1413" s="344"/>
      <c r="G1413" s="344"/>
      <c r="H1413" s="344"/>
      <c r="I1413" s="344">
        <v>138.53</v>
      </c>
      <c r="J1413" s="344"/>
      <c r="K1413" s="344"/>
      <c r="L1413" s="344"/>
    </row>
    <row r="1414" spans="1:12">
      <c r="A1414" s="296">
        <v>3442</v>
      </c>
      <c r="B1414" s="343" t="s">
        <v>7958</v>
      </c>
      <c r="C1414" s="296" t="s">
        <v>6533</v>
      </c>
      <c r="D1414" s="296" t="s">
        <v>6534</v>
      </c>
      <c r="E1414" s="344">
        <v>12.15</v>
      </c>
      <c r="F1414" s="344"/>
      <c r="G1414" s="344"/>
      <c r="H1414" s="344"/>
      <c r="I1414" s="344">
        <v>11.62</v>
      </c>
      <c r="J1414" s="344"/>
      <c r="K1414" s="344"/>
      <c r="L1414" s="344"/>
    </row>
    <row r="1415" spans="1:12">
      <c r="A1415" s="296">
        <v>3449</v>
      </c>
      <c r="B1415" s="343" t="s">
        <v>7959</v>
      </c>
      <c r="C1415" s="296" t="s">
        <v>6533</v>
      </c>
      <c r="D1415" s="296" t="s">
        <v>6534</v>
      </c>
      <c r="E1415" s="344">
        <v>253.85</v>
      </c>
      <c r="F1415" s="344"/>
      <c r="G1415" s="344"/>
      <c r="H1415" s="344"/>
      <c r="I1415" s="344">
        <v>242.74</v>
      </c>
      <c r="J1415" s="344"/>
      <c r="K1415" s="344"/>
      <c r="L1415" s="344"/>
    </row>
    <row r="1416" spans="1:12">
      <c r="A1416" s="296">
        <v>37438</v>
      </c>
      <c r="B1416" s="343" t="s">
        <v>7960</v>
      </c>
      <c r="C1416" s="296" t="s">
        <v>6533</v>
      </c>
      <c r="D1416" s="296" t="s">
        <v>6534</v>
      </c>
      <c r="E1416" s="344"/>
      <c r="F1416" s="344"/>
      <c r="G1416" s="344"/>
      <c r="H1416" s="344"/>
      <c r="I1416" s="344"/>
      <c r="J1416" s="344"/>
      <c r="K1416" s="344"/>
      <c r="L1416" s="344"/>
    </row>
    <row r="1417" spans="1:12">
      <c r="A1417" s="296">
        <v>37439</v>
      </c>
      <c r="B1417" s="343" t="s">
        <v>7961</v>
      </c>
      <c r="C1417" s="296" t="s">
        <v>6533</v>
      </c>
      <c r="D1417" s="296" t="s">
        <v>6534</v>
      </c>
      <c r="E1417" s="344"/>
      <c r="F1417" s="344"/>
      <c r="G1417" s="344"/>
      <c r="H1417" s="344"/>
      <c r="I1417" s="344"/>
      <c r="J1417" s="344"/>
      <c r="K1417" s="344"/>
      <c r="L1417" s="344"/>
    </row>
    <row r="1418" spans="1:12">
      <c r="A1418" s="296">
        <v>37435</v>
      </c>
      <c r="B1418" s="343" t="s">
        <v>7962</v>
      </c>
      <c r="C1418" s="296" t="s">
        <v>6533</v>
      </c>
      <c r="D1418" s="296" t="s">
        <v>6534</v>
      </c>
      <c r="E1418" s="344"/>
      <c r="F1418" s="344"/>
      <c r="G1418" s="344"/>
      <c r="H1418" s="344"/>
      <c r="I1418" s="344"/>
      <c r="J1418" s="344"/>
      <c r="K1418" s="344"/>
      <c r="L1418" s="344"/>
    </row>
    <row r="1419" spans="1:12">
      <c r="A1419" s="296">
        <v>37436</v>
      </c>
      <c r="B1419" s="343" t="s">
        <v>7963</v>
      </c>
      <c r="C1419" s="296" t="s">
        <v>6533</v>
      </c>
      <c r="D1419" s="296" t="s">
        <v>6534</v>
      </c>
      <c r="E1419" s="344"/>
      <c r="F1419" s="344"/>
      <c r="G1419" s="344"/>
      <c r="H1419" s="344"/>
      <c r="I1419" s="344"/>
      <c r="J1419" s="344"/>
      <c r="K1419" s="344"/>
      <c r="L1419" s="344"/>
    </row>
    <row r="1420" spans="1:12">
      <c r="A1420" s="296">
        <v>37437</v>
      </c>
      <c r="B1420" s="343" t="s">
        <v>7964</v>
      </c>
      <c r="C1420" s="296" t="s">
        <v>6533</v>
      </c>
      <c r="D1420" s="296" t="s">
        <v>6534</v>
      </c>
      <c r="E1420" s="344"/>
      <c r="F1420" s="344"/>
      <c r="G1420" s="344"/>
      <c r="H1420" s="344"/>
      <c r="I1420" s="344"/>
      <c r="J1420" s="344"/>
      <c r="K1420" s="344"/>
      <c r="L1420" s="344"/>
    </row>
    <row r="1421" spans="1:12">
      <c r="A1421" s="296">
        <v>3473</v>
      </c>
      <c r="B1421" s="343" t="s">
        <v>7965</v>
      </c>
      <c r="C1421" s="296" t="s">
        <v>6533</v>
      </c>
      <c r="D1421" s="296" t="s">
        <v>6534</v>
      </c>
      <c r="E1421" s="344">
        <v>39.86</v>
      </c>
      <c r="F1421" s="344"/>
      <c r="G1421" s="344"/>
      <c r="H1421" s="344"/>
      <c r="I1421" s="344">
        <v>38.11</v>
      </c>
      <c r="J1421" s="344"/>
      <c r="K1421" s="344"/>
      <c r="L1421" s="344"/>
    </row>
    <row r="1422" spans="1:12">
      <c r="A1422" s="296">
        <v>3474</v>
      </c>
      <c r="B1422" s="343" t="s">
        <v>7966</v>
      </c>
      <c r="C1422" s="296" t="s">
        <v>6533</v>
      </c>
      <c r="D1422" s="296" t="s">
        <v>6534</v>
      </c>
      <c r="E1422" s="344">
        <v>32.85</v>
      </c>
      <c r="F1422" s="344"/>
      <c r="G1422" s="344"/>
      <c r="H1422" s="344"/>
      <c r="I1422" s="344">
        <v>31.42</v>
      </c>
      <c r="J1422" s="344"/>
      <c r="K1422" s="344"/>
      <c r="L1422" s="344"/>
    </row>
    <row r="1423" spans="1:12">
      <c r="A1423" s="296">
        <v>3443</v>
      </c>
      <c r="B1423" s="343" t="s">
        <v>7967</v>
      </c>
      <c r="C1423" s="296" t="s">
        <v>6533</v>
      </c>
      <c r="D1423" s="296" t="s">
        <v>6534</v>
      </c>
      <c r="E1423" s="344">
        <v>20.440000000000001</v>
      </c>
      <c r="F1423" s="344"/>
      <c r="G1423" s="344"/>
      <c r="H1423" s="344"/>
      <c r="I1423" s="344">
        <v>19.54</v>
      </c>
      <c r="J1423" s="344"/>
      <c r="K1423" s="344"/>
      <c r="L1423" s="344"/>
    </row>
    <row r="1424" spans="1:12">
      <c r="A1424" s="296">
        <v>3450</v>
      </c>
      <c r="B1424" s="343" t="s">
        <v>7968</v>
      </c>
      <c r="C1424" s="296" t="s">
        <v>6533</v>
      </c>
      <c r="D1424" s="296" t="s">
        <v>6534</v>
      </c>
      <c r="E1424" s="344">
        <v>9.52</v>
      </c>
      <c r="F1424" s="344"/>
      <c r="G1424" s="344"/>
      <c r="H1424" s="344"/>
      <c r="I1424" s="344">
        <v>9.11</v>
      </c>
      <c r="J1424" s="344"/>
      <c r="K1424" s="344"/>
      <c r="L1424" s="344"/>
    </row>
    <row r="1425" spans="1:12">
      <c r="A1425" s="296">
        <v>3453</v>
      </c>
      <c r="B1425" s="343" t="s">
        <v>7969</v>
      </c>
      <c r="C1425" s="296" t="s">
        <v>6533</v>
      </c>
      <c r="D1425" s="296" t="s">
        <v>6534</v>
      </c>
      <c r="E1425" s="344">
        <v>116.34</v>
      </c>
      <c r="F1425" s="344"/>
      <c r="G1425" s="344"/>
      <c r="H1425" s="344"/>
      <c r="I1425" s="344">
        <v>111.25</v>
      </c>
      <c r="J1425" s="344"/>
      <c r="K1425" s="344"/>
      <c r="L1425" s="344"/>
    </row>
    <row r="1426" spans="1:12">
      <c r="A1426" s="296">
        <v>3452</v>
      </c>
      <c r="B1426" s="343" t="s">
        <v>7970</v>
      </c>
      <c r="C1426" s="296" t="s">
        <v>6533</v>
      </c>
      <c r="D1426" s="296" t="s">
        <v>6534</v>
      </c>
      <c r="E1426" s="344">
        <v>57.42</v>
      </c>
      <c r="F1426" s="344"/>
      <c r="G1426" s="344"/>
      <c r="H1426" s="344"/>
      <c r="I1426" s="344">
        <v>54.91</v>
      </c>
      <c r="J1426" s="344"/>
      <c r="K1426" s="344"/>
      <c r="L1426" s="344"/>
    </row>
    <row r="1427" spans="1:12">
      <c r="A1427" s="296">
        <v>3454</v>
      </c>
      <c r="B1427" s="343" t="s">
        <v>7971</v>
      </c>
      <c r="C1427" s="296" t="s">
        <v>6533</v>
      </c>
      <c r="D1427" s="296" t="s">
        <v>6534</v>
      </c>
      <c r="E1427" s="344">
        <v>176.95</v>
      </c>
      <c r="F1427" s="344"/>
      <c r="G1427" s="344"/>
      <c r="H1427" s="344"/>
      <c r="I1427" s="344">
        <v>169.21</v>
      </c>
      <c r="J1427" s="344"/>
      <c r="K1427" s="344"/>
      <c r="L1427" s="344"/>
    </row>
    <row r="1428" spans="1:12">
      <c r="A1428" s="296">
        <v>3451</v>
      </c>
      <c r="B1428" s="343" t="s">
        <v>7972</v>
      </c>
      <c r="C1428" s="296" t="s">
        <v>6533</v>
      </c>
      <c r="D1428" s="296" t="s">
        <v>6534</v>
      </c>
      <c r="E1428" s="344">
        <v>11.39</v>
      </c>
      <c r="F1428" s="344"/>
      <c r="G1428" s="344"/>
      <c r="H1428" s="344"/>
      <c r="I1428" s="344">
        <v>10.89</v>
      </c>
      <c r="J1428" s="344"/>
      <c r="K1428" s="344"/>
      <c r="L1428" s="344"/>
    </row>
    <row r="1429" spans="1:12">
      <c r="A1429" s="296">
        <v>3458</v>
      </c>
      <c r="B1429" s="343" t="s">
        <v>7973</v>
      </c>
      <c r="C1429" s="296" t="s">
        <v>6533</v>
      </c>
      <c r="D1429" s="296" t="s">
        <v>6534</v>
      </c>
      <c r="E1429" s="344">
        <v>31.95</v>
      </c>
      <c r="F1429" s="344"/>
      <c r="G1429" s="344"/>
      <c r="H1429" s="344"/>
      <c r="I1429" s="344">
        <v>30.55</v>
      </c>
      <c r="J1429" s="344"/>
      <c r="K1429" s="344"/>
      <c r="L1429" s="344"/>
    </row>
    <row r="1430" spans="1:12">
      <c r="A1430" s="296">
        <v>3457</v>
      </c>
      <c r="B1430" s="343" t="s">
        <v>7974</v>
      </c>
      <c r="C1430" s="296" t="s">
        <v>6533</v>
      </c>
      <c r="D1430" s="296" t="s">
        <v>6534</v>
      </c>
      <c r="E1430" s="344">
        <v>23.98</v>
      </c>
      <c r="F1430" s="344"/>
      <c r="G1430" s="344"/>
      <c r="H1430" s="344"/>
      <c r="I1430" s="344">
        <v>22.93</v>
      </c>
      <c r="J1430" s="344"/>
      <c r="K1430" s="344"/>
      <c r="L1430" s="344"/>
    </row>
    <row r="1431" spans="1:12">
      <c r="A1431" s="296">
        <v>3472</v>
      </c>
      <c r="B1431" s="343" t="s">
        <v>7975</v>
      </c>
      <c r="C1431" s="296" t="s">
        <v>6533</v>
      </c>
      <c r="D1431" s="296" t="s">
        <v>6534</v>
      </c>
      <c r="E1431" s="344">
        <v>15.3</v>
      </c>
      <c r="F1431" s="344"/>
      <c r="G1431" s="344"/>
      <c r="H1431" s="344"/>
      <c r="I1431" s="344">
        <v>14.63</v>
      </c>
      <c r="J1431" s="344"/>
      <c r="K1431" s="344"/>
      <c r="L1431" s="344"/>
    </row>
    <row r="1432" spans="1:12">
      <c r="A1432" s="296">
        <v>3455</v>
      </c>
      <c r="B1432" s="343" t="s">
        <v>7976</v>
      </c>
      <c r="C1432" s="296" t="s">
        <v>6533</v>
      </c>
      <c r="D1432" s="296" t="s">
        <v>6534</v>
      </c>
      <c r="E1432" s="344">
        <v>6.81</v>
      </c>
      <c r="F1432" s="344"/>
      <c r="G1432" s="344"/>
      <c r="H1432" s="344"/>
      <c r="I1432" s="344">
        <v>6.51</v>
      </c>
      <c r="J1432" s="344"/>
      <c r="K1432" s="344"/>
      <c r="L1432" s="344"/>
    </row>
    <row r="1433" spans="1:12">
      <c r="A1433" s="296">
        <v>3470</v>
      </c>
      <c r="B1433" s="343" t="s">
        <v>7977</v>
      </c>
      <c r="C1433" s="296" t="s">
        <v>6533</v>
      </c>
      <c r="D1433" s="296" t="s">
        <v>6534</v>
      </c>
      <c r="E1433" s="344">
        <v>89.21</v>
      </c>
      <c r="F1433" s="344"/>
      <c r="G1433" s="344"/>
      <c r="H1433" s="344"/>
      <c r="I1433" s="344">
        <v>85.31</v>
      </c>
      <c r="J1433" s="344"/>
      <c r="K1433" s="344"/>
      <c r="L1433" s="344"/>
    </row>
    <row r="1434" spans="1:12">
      <c r="A1434" s="296">
        <v>3471</v>
      </c>
      <c r="B1434" s="343" t="s">
        <v>7978</v>
      </c>
      <c r="C1434" s="296" t="s">
        <v>6533</v>
      </c>
      <c r="D1434" s="296" t="s">
        <v>6534</v>
      </c>
      <c r="E1434" s="344">
        <v>49.02</v>
      </c>
      <c r="F1434" s="344"/>
      <c r="G1434" s="344"/>
      <c r="H1434" s="344"/>
      <c r="I1434" s="344">
        <v>46.87</v>
      </c>
      <c r="J1434" s="344"/>
      <c r="K1434" s="344"/>
      <c r="L1434" s="344"/>
    </row>
    <row r="1435" spans="1:12">
      <c r="A1435" s="296">
        <v>3459</v>
      </c>
      <c r="B1435" s="343" t="s">
        <v>7979</v>
      </c>
      <c r="C1435" s="296" t="s">
        <v>6533</v>
      </c>
      <c r="D1435" s="296" t="s">
        <v>6534</v>
      </c>
      <c r="E1435" s="344">
        <v>125.83</v>
      </c>
      <c r="F1435" s="344"/>
      <c r="G1435" s="344"/>
      <c r="H1435" s="344"/>
      <c r="I1435" s="344">
        <v>120.32</v>
      </c>
      <c r="J1435" s="344"/>
      <c r="K1435" s="344"/>
      <c r="L1435" s="344"/>
    </row>
    <row r="1436" spans="1:12">
      <c r="A1436" s="296">
        <v>3456</v>
      </c>
      <c r="B1436" s="343" t="s">
        <v>7980</v>
      </c>
      <c r="C1436" s="296" t="s">
        <v>6533</v>
      </c>
      <c r="D1436" s="296" t="s">
        <v>6534</v>
      </c>
      <c r="E1436" s="344">
        <v>10.19</v>
      </c>
      <c r="F1436" s="344"/>
      <c r="G1436" s="344"/>
      <c r="H1436" s="344"/>
      <c r="I1436" s="344">
        <v>9.74</v>
      </c>
      <c r="J1436" s="344"/>
      <c r="K1436" s="344"/>
      <c r="L1436" s="344"/>
    </row>
    <row r="1437" spans="1:12">
      <c r="A1437" s="296">
        <v>3469</v>
      </c>
      <c r="B1437" s="343" t="s">
        <v>7981</v>
      </c>
      <c r="C1437" s="296" t="s">
        <v>6533</v>
      </c>
      <c r="D1437" s="296" t="s">
        <v>6534</v>
      </c>
      <c r="E1437" s="344">
        <v>239.3</v>
      </c>
      <c r="F1437" s="344"/>
      <c r="G1437" s="344"/>
      <c r="H1437" s="344"/>
      <c r="I1437" s="344">
        <v>228.83</v>
      </c>
      <c r="J1437" s="344"/>
      <c r="K1437" s="344"/>
      <c r="L1437" s="344"/>
    </row>
    <row r="1438" spans="1:12">
      <c r="A1438" s="296">
        <v>3460</v>
      </c>
      <c r="B1438" s="343" t="s">
        <v>7982</v>
      </c>
      <c r="C1438" s="296" t="s">
        <v>6533</v>
      </c>
      <c r="D1438" s="296" t="s">
        <v>6534</v>
      </c>
      <c r="E1438" s="344">
        <v>349.17</v>
      </c>
      <c r="F1438" s="344"/>
      <c r="G1438" s="344"/>
      <c r="H1438" s="344"/>
      <c r="I1438" s="344">
        <v>333.89</v>
      </c>
      <c r="J1438" s="344"/>
      <c r="K1438" s="344"/>
      <c r="L1438" s="344"/>
    </row>
    <row r="1439" spans="1:12">
      <c r="A1439" s="296">
        <v>3461</v>
      </c>
      <c r="B1439" s="343" t="s">
        <v>7983</v>
      </c>
      <c r="C1439" s="296" t="s">
        <v>6533</v>
      </c>
      <c r="D1439" s="296" t="s">
        <v>6534</v>
      </c>
      <c r="E1439" s="344">
        <v>892.46</v>
      </c>
      <c r="F1439" s="344"/>
      <c r="G1439" s="344"/>
      <c r="H1439" s="344"/>
      <c r="I1439" s="344">
        <v>853.42</v>
      </c>
      <c r="J1439" s="344"/>
      <c r="K1439" s="344"/>
      <c r="L1439" s="344"/>
    </row>
    <row r="1440" spans="1:12">
      <c r="A1440" s="296">
        <v>37433</v>
      </c>
      <c r="B1440" s="343" t="s">
        <v>7984</v>
      </c>
      <c r="C1440" s="296" t="s">
        <v>6533</v>
      </c>
      <c r="D1440" s="296" t="s">
        <v>6534</v>
      </c>
      <c r="E1440" s="344"/>
      <c r="F1440" s="344"/>
      <c r="G1440" s="344"/>
      <c r="H1440" s="344"/>
      <c r="I1440" s="344"/>
      <c r="J1440" s="344"/>
      <c r="K1440" s="344"/>
      <c r="L1440" s="344"/>
    </row>
    <row r="1441" spans="1:12">
      <c r="A1441" s="296">
        <v>37430</v>
      </c>
      <c r="B1441" s="343" t="s">
        <v>7985</v>
      </c>
      <c r="C1441" s="296" t="s">
        <v>6533</v>
      </c>
      <c r="D1441" s="296" t="s">
        <v>6534</v>
      </c>
      <c r="E1441" s="344"/>
      <c r="F1441" s="344"/>
      <c r="G1441" s="344"/>
      <c r="H1441" s="344"/>
      <c r="I1441" s="344"/>
      <c r="J1441" s="344"/>
      <c r="K1441" s="344"/>
      <c r="L1441" s="344"/>
    </row>
    <row r="1442" spans="1:12">
      <c r="A1442" s="296">
        <v>37434</v>
      </c>
      <c r="B1442" s="343" t="s">
        <v>7986</v>
      </c>
      <c r="C1442" s="296" t="s">
        <v>6533</v>
      </c>
      <c r="D1442" s="296" t="s">
        <v>6534</v>
      </c>
      <c r="E1442" s="344"/>
      <c r="F1442" s="344"/>
      <c r="G1442" s="344"/>
      <c r="H1442" s="344"/>
      <c r="I1442" s="344"/>
      <c r="J1442" s="344"/>
      <c r="K1442" s="344"/>
      <c r="L1442" s="344"/>
    </row>
    <row r="1443" spans="1:12">
      <c r="A1443" s="296">
        <v>37431</v>
      </c>
      <c r="B1443" s="343" t="s">
        <v>7987</v>
      </c>
      <c r="C1443" s="296" t="s">
        <v>6533</v>
      </c>
      <c r="D1443" s="296" t="s">
        <v>6534</v>
      </c>
      <c r="E1443" s="344"/>
      <c r="F1443" s="344"/>
      <c r="G1443" s="344"/>
      <c r="H1443" s="344"/>
      <c r="I1443" s="344"/>
      <c r="J1443" s="344"/>
      <c r="K1443" s="344"/>
      <c r="L1443" s="344"/>
    </row>
    <row r="1444" spans="1:12">
      <c r="A1444" s="296">
        <v>37432</v>
      </c>
      <c r="B1444" s="343" t="s">
        <v>7988</v>
      </c>
      <c r="C1444" s="296" t="s">
        <v>6533</v>
      </c>
      <c r="D1444" s="296" t="s">
        <v>6534</v>
      </c>
      <c r="E1444" s="344"/>
      <c r="F1444" s="344"/>
      <c r="G1444" s="344"/>
      <c r="H1444" s="344"/>
      <c r="I1444" s="344"/>
      <c r="J1444" s="344"/>
      <c r="K1444" s="344"/>
      <c r="L1444" s="344"/>
    </row>
    <row r="1445" spans="1:12">
      <c r="A1445" s="296">
        <v>39869</v>
      </c>
      <c r="B1445" s="343" t="s">
        <v>7989</v>
      </c>
      <c r="C1445" s="296" t="s">
        <v>6533</v>
      </c>
      <c r="D1445" s="296" t="s">
        <v>6534</v>
      </c>
      <c r="E1445" s="344"/>
      <c r="F1445" s="344"/>
      <c r="G1445" s="344"/>
      <c r="H1445" s="344"/>
      <c r="I1445" s="344"/>
      <c r="J1445" s="344"/>
      <c r="K1445" s="344">
        <v>23.33</v>
      </c>
      <c r="L1445" s="344"/>
    </row>
    <row r="1446" spans="1:12">
      <c r="A1446" s="296">
        <v>39870</v>
      </c>
      <c r="B1446" s="343" t="s">
        <v>7990</v>
      </c>
      <c r="C1446" s="296" t="s">
        <v>6533</v>
      </c>
      <c r="D1446" s="296" t="s">
        <v>6534</v>
      </c>
      <c r="E1446" s="344"/>
      <c r="F1446" s="344"/>
      <c r="G1446" s="344"/>
      <c r="H1446" s="344"/>
      <c r="I1446" s="344"/>
      <c r="J1446" s="344"/>
      <c r="K1446" s="344">
        <v>35.69</v>
      </c>
      <c r="L1446" s="344"/>
    </row>
    <row r="1447" spans="1:12">
      <c r="A1447" s="296">
        <v>39871</v>
      </c>
      <c r="B1447" s="343" t="s">
        <v>7991</v>
      </c>
      <c r="C1447" s="296" t="s">
        <v>6533</v>
      </c>
      <c r="D1447" s="296" t="s">
        <v>6534</v>
      </c>
      <c r="E1447" s="344"/>
      <c r="F1447" s="344"/>
      <c r="G1447" s="344"/>
      <c r="H1447" s="344"/>
      <c r="I1447" s="344"/>
      <c r="J1447" s="344"/>
      <c r="K1447" s="344">
        <v>40.01</v>
      </c>
      <c r="L1447" s="344"/>
    </row>
    <row r="1448" spans="1:12">
      <c r="A1448" s="296">
        <v>12722</v>
      </c>
      <c r="B1448" s="343" t="s">
        <v>7992</v>
      </c>
      <c r="C1448" s="296" t="s">
        <v>6533</v>
      </c>
      <c r="D1448" s="296" t="s">
        <v>6534</v>
      </c>
      <c r="E1448" s="344"/>
      <c r="F1448" s="344"/>
      <c r="G1448" s="344"/>
      <c r="H1448" s="344"/>
      <c r="I1448" s="344"/>
      <c r="J1448" s="344"/>
      <c r="K1448" s="344">
        <v>1338.65</v>
      </c>
      <c r="L1448" s="344"/>
    </row>
    <row r="1449" spans="1:12">
      <c r="A1449" s="296">
        <v>12714</v>
      </c>
      <c r="B1449" s="343" t="s">
        <v>7993</v>
      </c>
      <c r="C1449" s="296" t="s">
        <v>6533</v>
      </c>
      <c r="D1449" s="296" t="s">
        <v>6534</v>
      </c>
      <c r="E1449" s="344"/>
      <c r="F1449" s="344"/>
      <c r="G1449" s="344"/>
      <c r="H1449" s="344"/>
      <c r="I1449" s="344"/>
      <c r="J1449" s="344"/>
      <c r="K1449" s="344">
        <v>8.74</v>
      </c>
      <c r="L1449" s="344"/>
    </row>
    <row r="1450" spans="1:12">
      <c r="A1450" s="296">
        <v>12715</v>
      </c>
      <c r="B1450" s="343" t="s">
        <v>7994</v>
      </c>
      <c r="C1450" s="296" t="s">
        <v>6533</v>
      </c>
      <c r="D1450" s="296" t="s">
        <v>6534</v>
      </c>
      <c r="E1450" s="344"/>
      <c r="F1450" s="344"/>
      <c r="G1450" s="344"/>
      <c r="H1450" s="344"/>
      <c r="I1450" s="344"/>
      <c r="J1450" s="344"/>
      <c r="K1450" s="344">
        <v>19.73</v>
      </c>
      <c r="L1450" s="344"/>
    </row>
    <row r="1451" spans="1:12">
      <c r="A1451" s="296">
        <v>12716</v>
      </c>
      <c r="B1451" s="343" t="s">
        <v>7995</v>
      </c>
      <c r="C1451" s="296" t="s">
        <v>6533</v>
      </c>
      <c r="D1451" s="296" t="s">
        <v>6534</v>
      </c>
      <c r="E1451" s="344"/>
      <c r="F1451" s="344"/>
      <c r="G1451" s="344"/>
      <c r="H1451" s="344"/>
      <c r="I1451" s="344"/>
      <c r="J1451" s="344"/>
      <c r="K1451" s="344">
        <v>33.880000000000003</v>
      </c>
      <c r="L1451" s="344"/>
    </row>
    <row r="1452" spans="1:12">
      <c r="A1452" s="296">
        <v>12717</v>
      </c>
      <c r="B1452" s="343" t="s">
        <v>7996</v>
      </c>
      <c r="C1452" s="296" t="s">
        <v>6533</v>
      </c>
      <c r="D1452" s="296" t="s">
        <v>6534</v>
      </c>
      <c r="E1452" s="344"/>
      <c r="F1452" s="344"/>
      <c r="G1452" s="344"/>
      <c r="H1452" s="344"/>
      <c r="I1452" s="344"/>
      <c r="J1452" s="344"/>
      <c r="K1452" s="344">
        <v>66.599999999999994</v>
      </c>
      <c r="L1452" s="344"/>
    </row>
    <row r="1453" spans="1:12">
      <c r="A1453" s="296">
        <v>12718</v>
      </c>
      <c r="B1453" s="343" t="s">
        <v>7997</v>
      </c>
      <c r="C1453" s="296" t="s">
        <v>6533</v>
      </c>
      <c r="D1453" s="296" t="s">
        <v>6534</v>
      </c>
      <c r="E1453" s="344"/>
      <c r="F1453" s="344"/>
      <c r="G1453" s="344"/>
      <c r="H1453" s="344"/>
      <c r="I1453" s="344"/>
      <c r="J1453" s="344"/>
      <c r="K1453" s="344">
        <v>102.21</v>
      </c>
      <c r="L1453" s="344"/>
    </row>
    <row r="1454" spans="1:12">
      <c r="A1454" s="296">
        <v>12719</v>
      </c>
      <c r="B1454" s="343" t="s">
        <v>7998</v>
      </c>
      <c r="C1454" s="296" t="s">
        <v>6533</v>
      </c>
      <c r="D1454" s="296" t="s">
        <v>6534</v>
      </c>
      <c r="E1454" s="344"/>
      <c r="F1454" s="344"/>
      <c r="G1454" s="344"/>
      <c r="H1454" s="344"/>
      <c r="I1454" s="344"/>
      <c r="J1454" s="344"/>
      <c r="K1454" s="344">
        <v>162.25</v>
      </c>
      <c r="L1454" s="344"/>
    </row>
    <row r="1455" spans="1:12">
      <c r="A1455" s="296">
        <v>12720</v>
      </c>
      <c r="B1455" s="343" t="s">
        <v>7999</v>
      </c>
      <c r="C1455" s="296" t="s">
        <v>6533</v>
      </c>
      <c r="D1455" s="296" t="s">
        <v>6534</v>
      </c>
      <c r="E1455" s="344"/>
      <c r="F1455" s="344"/>
      <c r="G1455" s="344"/>
      <c r="H1455" s="344"/>
      <c r="I1455" s="344"/>
      <c r="J1455" s="344"/>
      <c r="K1455" s="344">
        <v>564.95000000000005</v>
      </c>
      <c r="L1455" s="344"/>
    </row>
    <row r="1456" spans="1:12">
      <c r="A1456" s="296">
        <v>12721</v>
      </c>
      <c r="B1456" s="343" t="s">
        <v>8000</v>
      </c>
      <c r="C1456" s="296" t="s">
        <v>6533</v>
      </c>
      <c r="D1456" s="296" t="s">
        <v>6534</v>
      </c>
      <c r="E1456" s="344"/>
      <c r="F1456" s="344"/>
      <c r="G1456" s="344"/>
      <c r="H1456" s="344"/>
      <c r="I1456" s="344"/>
      <c r="J1456" s="344"/>
      <c r="K1456" s="344">
        <v>541.75</v>
      </c>
      <c r="L1456" s="344"/>
    </row>
    <row r="1457" spans="1:12">
      <c r="A1457" s="296">
        <v>3468</v>
      </c>
      <c r="B1457" s="343" t="s">
        <v>8001</v>
      </c>
      <c r="C1457" s="296" t="s">
        <v>6533</v>
      </c>
      <c r="D1457" s="296" t="s">
        <v>6534</v>
      </c>
      <c r="E1457" s="344">
        <v>41.7</v>
      </c>
      <c r="F1457" s="344"/>
      <c r="G1457" s="344"/>
      <c r="H1457" s="344"/>
      <c r="I1457" s="344">
        <v>39.880000000000003</v>
      </c>
      <c r="J1457" s="344"/>
      <c r="K1457" s="344"/>
      <c r="L1457" s="344"/>
    </row>
    <row r="1458" spans="1:12">
      <c r="A1458" s="296">
        <v>3465</v>
      </c>
      <c r="B1458" s="343" t="s">
        <v>8002</v>
      </c>
      <c r="C1458" s="296" t="s">
        <v>6533</v>
      </c>
      <c r="D1458" s="296" t="s">
        <v>6534</v>
      </c>
      <c r="E1458" s="344">
        <v>41.69</v>
      </c>
      <c r="F1458" s="344"/>
      <c r="G1458" s="344"/>
      <c r="H1458" s="344"/>
      <c r="I1458" s="344">
        <v>39.86</v>
      </c>
      <c r="J1458" s="344"/>
      <c r="K1458" s="344"/>
      <c r="L1458" s="344"/>
    </row>
    <row r="1459" spans="1:12">
      <c r="A1459" s="296">
        <v>12403</v>
      </c>
      <c r="B1459" s="343" t="s">
        <v>8003</v>
      </c>
      <c r="C1459" s="296" t="s">
        <v>6533</v>
      </c>
      <c r="D1459" s="296" t="s">
        <v>6534</v>
      </c>
      <c r="E1459" s="344">
        <v>29.71</v>
      </c>
      <c r="F1459" s="344"/>
      <c r="G1459" s="344"/>
      <c r="H1459" s="344"/>
      <c r="I1459" s="344">
        <v>28.41</v>
      </c>
      <c r="J1459" s="344"/>
      <c r="K1459" s="344"/>
      <c r="L1459" s="344"/>
    </row>
    <row r="1460" spans="1:12">
      <c r="A1460" s="296">
        <v>3463</v>
      </c>
      <c r="B1460" s="343" t="s">
        <v>8004</v>
      </c>
      <c r="C1460" s="296" t="s">
        <v>6533</v>
      </c>
      <c r="D1460" s="296" t="s">
        <v>6534</v>
      </c>
      <c r="E1460" s="344">
        <v>17.36</v>
      </c>
      <c r="F1460" s="344"/>
      <c r="G1460" s="344"/>
      <c r="H1460" s="344"/>
      <c r="I1460" s="344">
        <v>16.600000000000001</v>
      </c>
      <c r="J1460" s="344"/>
      <c r="K1460" s="344"/>
      <c r="L1460" s="344"/>
    </row>
    <row r="1461" spans="1:12">
      <c r="A1461" s="296">
        <v>3464</v>
      </c>
      <c r="B1461" s="343" t="s">
        <v>8005</v>
      </c>
      <c r="C1461" s="296" t="s">
        <v>6533</v>
      </c>
      <c r="D1461" s="296" t="s">
        <v>6534</v>
      </c>
      <c r="E1461" s="344">
        <v>17.36</v>
      </c>
      <c r="F1461" s="344"/>
      <c r="G1461" s="344"/>
      <c r="H1461" s="344"/>
      <c r="I1461" s="344">
        <v>16.600000000000001</v>
      </c>
      <c r="J1461" s="344"/>
      <c r="K1461" s="344"/>
      <c r="L1461" s="344"/>
    </row>
    <row r="1462" spans="1:12">
      <c r="A1462" s="296">
        <v>3466</v>
      </c>
      <c r="B1462" s="343" t="s">
        <v>8006</v>
      </c>
      <c r="C1462" s="296" t="s">
        <v>6533</v>
      </c>
      <c r="D1462" s="296" t="s">
        <v>6534</v>
      </c>
      <c r="E1462" s="344">
        <v>105.88</v>
      </c>
      <c r="F1462" s="344"/>
      <c r="G1462" s="344"/>
      <c r="H1462" s="344"/>
      <c r="I1462" s="344">
        <v>101.25</v>
      </c>
      <c r="J1462" s="344"/>
      <c r="K1462" s="344"/>
      <c r="L1462" s="344"/>
    </row>
    <row r="1463" spans="1:12">
      <c r="A1463" s="296">
        <v>3467</v>
      </c>
      <c r="B1463" s="343" t="s">
        <v>8007</v>
      </c>
      <c r="C1463" s="296" t="s">
        <v>6533</v>
      </c>
      <c r="D1463" s="296" t="s">
        <v>6534</v>
      </c>
      <c r="E1463" s="344">
        <v>59.8</v>
      </c>
      <c r="F1463" s="344"/>
      <c r="G1463" s="344"/>
      <c r="H1463" s="344"/>
      <c r="I1463" s="344">
        <v>57.18</v>
      </c>
      <c r="J1463" s="344"/>
      <c r="K1463" s="344"/>
      <c r="L1463" s="344"/>
    </row>
    <row r="1464" spans="1:12">
      <c r="A1464" s="296">
        <v>3462</v>
      </c>
      <c r="B1464" s="343" t="s">
        <v>8008</v>
      </c>
      <c r="C1464" s="296" t="s">
        <v>6533</v>
      </c>
      <c r="D1464" s="296" t="s">
        <v>6534</v>
      </c>
      <c r="E1464" s="344">
        <v>11.45</v>
      </c>
      <c r="F1464" s="344"/>
      <c r="G1464" s="344"/>
      <c r="H1464" s="344"/>
      <c r="I1464" s="344">
        <v>10.95</v>
      </c>
      <c r="J1464" s="344"/>
      <c r="K1464" s="344"/>
      <c r="L1464" s="344"/>
    </row>
    <row r="1465" spans="1:12">
      <c r="A1465" s="296">
        <v>37416</v>
      </c>
      <c r="B1465" s="343" t="s">
        <v>8009</v>
      </c>
      <c r="C1465" s="296" t="s">
        <v>6533</v>
      </c>
      <c r="D1465" s="296" t="s">
        <v>6534</v>
      </c>
      <c r="E1465" s="344"/>
      <c r="F1465" s="344"/>
      <c r="G1465" s="344"/>
      <c r="H1465" s="344"/>
      <c r="I1465" s="344"/>
      <c r="J1465" s="344"/>
      <c r="K1465" s="344"/>
      <c r="L1465" s="344"/>
    </row>
    <row r="1466" spans="1:12">
      <c r="A1466" s="296">
        <v>37417</v>
      </c>
      <c r="B1466" s="343" t="s">
        <v>8010</v>
      </c>
      <c r="C1466" s="296" t="s">
        <v>6533</v>
      </c>
      <c r="D1466" s="296" t="s">
        <v>6534</v>
      </c>
      <c r="E1466" s="344"/>
      <c r="F1466" s="344"/>
      <c r="G1466" s="344"/>
      <c r="H1466" s="344"/>
      <c r="I1466" s="344"/>
      <c r="J1466" s="344"/>
      <c r="K1466" s="344"/>
      <c r="L1466" s="344"/>
    </row>
    <row r="1467" spans="1:12">
      <c r="A1467" s="296">
        <v>37413</v>
      </c>
      <c r="B1467" s="343" t="s">
        <v>8011</v>
      </c>
      <c r="C1467" s="296" t="s">
        <v>6533</v>
      </c>
      <c r="D1467" s="296" t="s">
        <v>6534</v>
      </c>
      <c r="E1467" s="344"/>
      <c r="F1467" s="344"/>
      <c r="G1467" s="344"/>
      <c r="H1467" s="344"/>
      <c r="I1467" s="344"/>
      <c r="J1467" s="344"/>
      <c r="K1467" s="344"/>
      <c r="L1467" s="344"/>
    </row>
    <row r="1468" spans="1:12">
      <c r="A1468" s="296">
        <v>37414</v>
      </c>
      <c r="B1468" s="343" t="s">
        <v>8012</v>
      </c>
      <c r="C1468" s="296" t="s">
        <v>6533</v>
      </c>
      <c r="D1468" s="296" t="s">
        <v>6534</v>
      </c>
      <c r="E1468" s="344"/>
      <c r="F1468" s="344"/>
      <c r="G1468" s="344"/>
      <c r="H1468" s="344"/>
      <c r="I1468" s="344"/>
      <c r="J1468" s="344"/>
      <c r="K1468" s="344"/>
      <c r="L1468" s="344"/>
    </row>
    <row r="1469" spans="1:12">
      <c r="A1469" s="296">
        <v>37415</v>
      </c>
      <c r="B1469" s="343" t="s">
        <v>8013</v>
      </c>
      <c r="C1469" s="296" t="s">
        <v>6533</v>
      </c>
      <c r="D1469" s="296" t="s">
        <v>6534</v>
      </c>
      <c r="E1469" s="344"/>
      <c r="F1469" s="344"/>
      <c r="G1469" s="344"/>
      <c r="H1469" s="344"/>
      <c r="I1469" s="344"/>
      <c r="J1469" s="344"/>
      <c r="K1469" s="344"/>
      <c r="L1469" s="344"/>
    </row>
    <row r="1470" spans="1:12">
      <c r="A1470" s="296">
        <v>43590</v>
      </c>
      <c r="B1470" s="343" t="s">
        <v>8014</v>
      </c>
      <c r="C1470" s="296" t="s">
        <v>6533</v>
      </c>
      <c r="D1470" s="296" t="s">
        <v>6534</v>
      </c>
      <c r="E1470" s="344">
        <v>154.79</v>
      </c>
      <c r="F1470" s="344">
        <v>152.13</v>
      </c>
      <c r="G1470" s="344">
        <v>165.82</v>
      </c>
      <c r="H1470" s="344">
        <v>144.52000000000001</v>
      </c>
      <c r="I1470" s="344">
        <v>165.29</v>
      </c>
      <c r="J1470" s="344">
        <v>159.74</v>
      </c>
      <c r="K1470" s="344">
        <v>151.37</v>
      </c>
      <c r="L1470" s="344">
        <v>147.41</v>
      </c>
    </row>
    <row r="1471" spans="1:12">
      <c r="A1471" s="296">
        <v>43589</v>
      </c>
      <c r="B1471" s="343" t="s">
        <v>8015</v>
      </c>
      <c r="C1471" s="296" t="s">
        <v>6533</v>
      </c>
      <c r="D1471" s="296" t="s">
        <v>6534</v>
      </c>
      <c r="E1471" s="344">
        <v>28</v>
      </c>
      <c r="F1471" s="344">
        <v>27.52</v>
      </c>
      <c r="G1471" s="344">
        <v>30</v>
      </c>
      <c r="H1471" s="344">
        <v>26.14</v>
      </c>
      <c r="I1471" s="344">
        <v>29.9</v>
      </c>
      <c r="J1471" s="344">
        <v>28.9</v>
      </c>
      <c r="K1471" s="344">
        <v>27.38</v>
      </c>
      <c r="L1471" s="344">
        <v>26.67</v>
      </c>
    </row>
    <row r="1472" spans="1:12">
      <c r="A1472" s="296">
        <v>34519</v>
      </c>
      <c r="B1472" s="343" t="s">
        <v>8016</v>
      </c>
      <c r="C1472" s="296" t="s">
        <v>6533</v>
      </c>
      <c r="D1472" s="296" t="s">
        <v>6534</v>
      </c>
      <c r="E1472" s="344"/>
      <c r="F1472" s="344">
        <v>86.09</v>
      </c>
      <c r="G1472" s="344"/>
      <c r="H1472" s="344"/>
      <c r="I1472" s="344">
        <v>101.02</v>
      </c>
      <c r="J1472" s="344"/>
      <c r="K1472" s="344"/>
      <c r="L1472" s="344">
        <v>116.47</v>
      </c>
    </row>
    <row r="1473" spans="1:12">
      <c r="A1473" s="296">
        <v>1649</v>
      </c>
      <c r="B1473" s="343" t="s">
        <v>8017</v>
      </c>
      <c r="C1473" s="296" t="s">
        <v>6533</v>
      </c>
      <c r="D1473" s="296" t="s">
        <v>6534</v>
      </c>
      <c r="E1473" s="344">
        <v>75.34</v>
      </c>
      <c r="F1473" s="344"/>
      <c r="G1473" s="344"/>
      <c r="H1473" s="344"/>
      <c r="I1473" s="344">
        <v>72.05</v>
      </c>
      <c r="J1473" s="344"/>
      <c r="K1473" s="344"/>
      <c r="L1473" s="344"/>
    </row>
    <row r="1474" spans="1:12">
      <c r="A1474" s="296">
        <v>1653</v>
      </c>
      <c r="B1474" s="343" t="s">
        <v>8018</v>
      </c>
      <c r="C1474" s="296" t="s">
        <v>6533</v>
      </c>
      <c r="D1474" s="296" t="s">
        <v>6534</v>
      </c>
      <c r="E1474" s="344">
        <v>59.01</v>
      </c>
      <c r="F1474" s="344"/>
      <c r="G1474" s="344"/>
      <c r="H1474" s="344"/>
      <c r="I1474" s="344">
        <v>56.43</v>
      </c>
      <c r="J1474" s="344"/>
      <c r="K1474" s="344"/>
      <c r="L1474" s="344"/>
    </row>
    <row r="1475" spans="1:12">
      <c r="A1475" s="296">
        <v>1648</v>
      </c>
      <c r="B1475" s="343" t="s">
        <v>8019</v>
      </c>
      <c r="C1475" s="296" t="s">
        <v>6533</v>
      </c>
      <c r="D1475" s="296" t="s">
        <v>6534</v>
      </c>
      <c r="E1475" s="344">
        <v>40.58</v>
      </c>
      <c r="F1475" s="344"/>
      <c r="G1475" s="344"/>
      <c r="H1475" s="344"/>
      <c r="I1475" s="344">
        <v>38.799999999999997</v>
      </c>
      <c r="J1475" s="344"/>
      <c r="K1475" s="344"/>
      <c r="L1475" s="344"/>
    </row>
    <row r="1476" spans="1:12">
      <c r="A1476" s="296">
        <v>1647</v>
      </c>
      <c r="B1476" s="343" t="s">
        <v>8020</v>
      </c>
      <c r="C1476" s="296" t="s">
        <v>6533</v>
      </c>
      <c r="D1476" s="296" t="s">
        <v>6534</v>
      </c>
      <c r="E1476" s="344">
        <v>21.13</v>
      </c>
      <c r="F1476" s="344"/>
      <c r="G1476" s="344"/>
      <c r="H1476" s="344"/>
      <c r="I1476" s="344">
        <v>20.21</v>
      </c>
      <c r="J1476" s="344"/>
      <c r="K1476" s="344"/>
      <c r="L1476" s="344"/>
    </row>
    <row r="1477" spans="1:12">
      <c r="A1477" s="296">
        <v>1651</v>
      </c>
      <c r="B1477" s="343" t="s">
        <v>8021</v>
      </c>
      <c r="C1477" s="296" t="s">
        <v>6533</v>
      </c>
      <c r="D1477" s="296" t="s">
        <v>6534</v>
      </c>
      <c r="E1477" s="344">
        <v>188.24</v>
      </c>
      <c r="F1477" s="344"/>
      <c r="G1477" s="344"/>
      <c r="H1477" s="344"/>
      <c r="I1477" s="344">
        <v>180.01</v>
      </c>
      <c r="J1477" s="344"/>
      <c r="K1477" s="344"/>
      <c r="L1477" s="344"/>
    </row>
    <row r="1478" spans="1:12">
      <c r="A1478" s="296">
        <v>1650</v>
      </c>
      <c r="B1478" s="343" t="s">
        <v>8022</v>
      </c>
      <c r="C1478" s="296" t="s">
        <v>6533</v>
      </c>
      <c r="D1478" s="296" t="s">
        <v>6534</v>
      </c>
      <c r="E1478" s="344">
        <v>104.05</v>
      </c>
      <c r="F1478" s="344"/>
      <c r="G1478" s="344"/>
      <c r="H1478" s="344"/>
      <c r="I1478" s="344">
        <v>99.5</v>
      </c>
      <c r="J1478" s="344"/>
      <c r="K1478" s="344"/>
      <c r="L1478" s="344"/>
    </row>
    <row r="1479" spans="1:12">
      <c r="A1479" s="296">
        <v>1652</v>
      </c>
      <c r="B1479" s="343" t="s">
        <v>8023</v>
      </c>
      <c r="C1479" s="296" t="s">
        <v>6533</v>
      </c>
      <c r="D1479" s="296" t="s">
        <v>6534</v>
      </c>
      <c r="E1479" s="344">
        <v>270.17</v>
      </c>
      <c r="F1479" s="344"/>
      <c r="G1479" s="344"/>
      <c r="H1479" s="344"/>
      <c r="I1479" s="344">
        <v>258.36</v>
      </c>
      <c r="J1479" s="344"/>
      <c r="K1479" s="344"/>
      <c r="L1479" s="344"/>
    </row>
    <row r="1480" spans="1:12">
      <c r="A1480" s="296">
        <v>1654</v>
      </c>
      <c r="B1480" s="343" t="s">
        <v>8024</v>
      </c>
      <c r="C1480" s="296" t="s">
        <v>6533</v>
      </c>
      <c r="D1480" s="296" t="s">
        <v>6534</v>
      </c>
      <c r="E1480" s="344">
        <v>29.01</v>
      </c>
      <c r="F1480" s="344"/>
      <c r="G1480" s="344"/>
      <c r="H1480" s="344"/>
      <c r="I1480" s="344">
        <v>27.74</v>
      </c>
      <c r="J1480" s="344"/>
      <c r="K1480" s="344"/>
      <c r="L1480" s="344"/>
    </row>
    <row r="1481" spans="1:12">
      <c r="A1481" s="296">
        <v>10510</v>
      </c>
      <c r="B1481" s="343" t="s">
        <v>8025</v>
      </c>
      <c r="C1481" s="296" t="s">
        <v>6533</v>
      </c>
      <c r="D1481" s="296" t="s">
        <v>6534</v>
      </c>
      <c r="E1481" s="344"/>
      <c r="F1481" s="344"/>
      <c r="G1481" s="344"/>
      <c r="H1481" s="344">
        <v>190.73</v>
      </c>
      <c r="I1481" s="344">
        <v>157.29</v>
      </c>
      <c r="J1481" s="344"/>
      <c r="K1481" s="344">
        <v>150.22</v>
      </c>
      <c r="L1481" s="344"/>
    </row>
    <row r="1482" spans="1:12">
      <c r="A1482" s="296">
        <v>1744</v>
      </c>
      <c r="B1482" s="343" t="s">
        <v>8026</v>
      </c>
      <c r="C1482" s="296" t="s">
        <v>6533</v>
      </c>
      <c r="D1482" s="296" t="s">
        <v>6534</v>
      </c>
      <c r="E1482" s="344">
        <v>161.61000000000001</v>
      </c>
      <c r="F1482" s="344">
        <v>140.72</v>
      </c>
      <c r="G1482" s="344">
        <v>140.49</v>
      </c>
      <c r="H1482" s="344">
        <v>168.24</v>
      </c>
      <c r="I1482" s="344">
        <v>119.04</v>
      </c>
      <c r="J1482" s="344">
        <v>123.76</v>
      </c>
      <c r="K1482" s="344">
        <v>140.28</v>
      </c>
      <c r="L1482" s="344">
        <v>165.2</v>
      </c>
    </row>
    <row r="1483" spans="1:12">
      <c r="A1483" s="296">
        <v>1743</v>
      </c>
      <c r="B1483" s="343" t="s">
        <v>8027</v>
      </c>
      <c r="C1483" s="296" t="s">
        <v>6533</v>
      </c>
      <c r="D1483" s="296" t="s">
        <v>6534</v>
      </c>
      <c r="E1483" s="344">
        <v>212.22</v>
      </c>
      <c r="F1483" s="344">
        <v>184.8</v>
      </c>
      <c r="G1483" s="344">
        <v>184.49</v>
      </c>
      <c r="H1483" s="344">
        <v>220.93</v>
      </c>
      <c r="I1483" s="344">
        <v>156.32</v>
      </c>
      <c r="J1483" s="344">
        <v>162.52000000000001</v>
      </c>
      <c r="K1483" s="344">
        <v>184.21</v>
      </c>
      <c r="L1483" s="344">
        <v>216.94</v>
      </c>
    </row>
    <row r="1484" spans="1:12">
      <c r="A1484" s="296">
        <v>1747</v>
      </c>
      <c r="B1484" s="343" t="s">
        <v>8028</v>
      </c>
      <c r="C1484" s="296" t="s">
        <v>6533</v>
      </c>
      <c r="D1484" s="296" t="s">
        <v>6534</v>
      </c>
      <c r="E1484" s="344">
        <v>233.32</v>
      </c>
      <c r="F1484" s="344">
        <v>203.17</v>
      </c>
      <c r="G1484" s="344">
        <v>202.83</v>
      </c>
      <c r="H1484" s="344">
        <v>242.89</v>
      </c>
      <c r="I1484" s="344">
        <v>171.86</v>
      </c>
      <c r="J1484" s="344">
        <v>178.68</v>
      </c>
      <c r="K1484" s="344">
        <v>202.53</v>
      </c>
      <c r="L1484" s="344">
        <v>238.5</v>
      </c>
    </row>
    <row r="1485" spans="1:12">
      <c r="A1485" s="296">
        <v>39640</v>
      </c>
      <c r="B1485" s="343" t="s">
        <v>8029</v>
      </c>
      <c r="C1485" s="296" t="s">
        <v>6533</v>
      </c>
      <c r="D1485" s="296" t="s">
        <v>6534</v>
      </c>
      <c r="E1485" s="344">
        <v>18.809999999999999</v>
      </c>
      <c r="F1485" s="344">
        <v>17.899999999999999</v>
      </c>
      <c r="G1485" s="344">
        <v>23.92</v>
      </c>
      <c r="H1485" s="344">
        <v>10.08</v>
      </c>
      <c r="I1485" s="344">
        <v>12.58</v>
      </c>
      <c r="J1485" s="344">
        <v>17.010000000000002</v>
      </c>
      <c r="K1485" s="344">
        <v>10.46</v>
      </c>
      <c r="L1485" s="344">
        <v>11.94</v>
      </c>
    </row>
    <row r="1486" spans="1:12">
      <c r="A1486" s="296">
        <v>7216</v>
      </c>
      <c r="B1486" s="343" t="s">
        <v>8030</v>
      </c>
      <c r="C1486" s="296" t="s">
        <v>6533</v>
      </c>
      <c r="D1486" s="296" t="s">
        <v>6534</v>
      </c>
      <c r="E1486" s="344">
        <v>101.02</v>
      </c>
      <c r="F1486" s="344">
        <v>96.15</v>
      </c>
      <c r="G1486" s="344">
        <v>128.46</v>
      </c>
      <c r="H1486" s="344">
        <v>54.14</v>
      </c>
      <c r="I1486" s="344">
        <v>67.56</v>
      </c>
      <c r="J1486" s="344">
        <v>91.36</v>
      </c>
      <c r="K1486" s="344">
        <v>56.18</v>
      </c>
      <c r="L1486" s="344">
        <v>64.17</v>
      </c>
    </row>
    <row r="1487" spans="1:12">
      <c r="A1487" s="296">
        <v>20235</v>
      </c>
      <c r="B1487" s="343" t="s">
        <v>8031</v>
      </c>
      <c r="C1487" s="296" t="s">
        <v>6533</v>
      </c>
      <c r="D1487" s="296" t="s">
        <v>6534</v>
      </c>
      <c r="E1487" s="344">
        <v>81.22</v>
      </c>
      <c r="F1487" s="344">
        <v>77.3</v>
      </c>
      <c r="G1487" s="344">
        <v>103.28</v>
      </c>
      <c r="H1487" s="344">
        <v>43.53</v>
      </c>
      <c r="I1487" s="344">
        <v>54.32</v>
      </c>
      <c r="J1487" s="344">
        <v>73.45</v>
      </c>
      <c r="K1487" s="344">
        <v>45.17</v>
      </c>
      <c r="L1487" s="344">
        <v>51.59</v>
      </c>
    </row>
    <row r="1488" spans="1:12">
      <c r="A1488" s="296">
        <v>7181</v>
      </c>
      <c r="B1488" s="343" t="s">
        <v>8032</v>
      </c>
      <c r="C1488" s="296" t="s">
        <v>6533</v>
      </c>
      <c r="D1488" s="296" t="s">
        <v>6534</v>
      </c>
      <c r="E1488" s="344">
        <v>4.0199999999999996</v>
      </c>
      <c r="F1488" s="344">
        <v>2.1</v>
      </c>
      <c r="G1488" s="344">
        <v>4.0199999999999996</v>
      </c>
      <c r="H1488" s="344">
        <v>4.1399999999999997</v>
      </c>
      <c r="I1488" s="344">
        <v>2.62</v>
      </c>
      <c r="J1488" s="344">
        <v>2.9</v>
      </c>
      <c r="K1488" s="344">
        <v>4.0199999999999996</v>
      </c>
      <c r="L1488" s="344">
        <v>2.15</v>
      </c>
    </row>
    <row r="1489" spans="1:12">
      <c r="A1489" s="296">
        <v>40742</v>
      </c>
      <c r="B1489" s="343" t="s">
        <v>8033</v>
      </c>
      <c r="C1489" s="296" t="s">
        <v>6533</v>
      </c>
      <c r="D1489" s="296" t="s">
        <v>6534</v>
      </c>
      <c r="E1489" s="344">
        <v>17.84</v>
      </c>
      <c r="F1489" s="344">
        <v>10.210000000000001</v>
      </c>
      <c r="G1489" s="344">
        <v>13.09</v>
      </c>
      <c r="H1489" s="344">
        <v>11.97</v>
      </c>
      <c r="I1489" s="344">
        <v>8.9700000000000006</v>
      </c>
      <c r="J1489" s="344">
        <v>12.34</v>
      </c>
      <c r="K1489" s="344">
        <v>13.43</v>
      </c>
      <c r="L1489" s="344">
        <v>11.44</v>
      </c>
    </row>
    <row r="1490" spans="1:12">
      <c r="A1490" s="296">
        <v>7214</v>
      </c>
      <c r="B1490" s="343" t="s">
        <v>8034</v>
      </c>
      <c r="C1490" s="296" t="s">
        <v>6533</v>
      </c>
      <c r="D1490" s="296" t="s">
        <v>6534</v>
      </c>
      <c r="E1490" s="344">
        <v>98.65</v>
      </c>
      <c r="F1490" s="344">
        <v>93.89</v>
      </c>
      <c r="G1490" s="344">
        <v>125.45</v>
      </c>
      <c r="H1490" s="344">
        <v>52.87</v>
      </c>
      <c r="I1490" s="344">
        <v>65.98</v>
      </c>
      <c r="J1490" s="344">
        <v>89.22</v>
      </c>
      <c r="K1490" s="344">
        <v>54.86</v>
      </c>
      <c r="L1490" s="344">
        <v>62.67</v>
      </c>
    </row>
    <row r="1491" spans="1:12">
      <c r="A1491" s="296">
        <v>7219</v>
      </c>
      <c r="B1491" s="343" t="s">
        <v>8035</v>
      </c>
      <c r="C1491" s="296" t="s">
        <v>6533</v>
      </c>
      <c r="D1491" s="296" t="s">
        <v>6534</v>
      </c>
      <c r="E1491" s="344">
        <v>87.5</v>
      </c>
      <c r="F1491" s="344">
        <v>83.28</v>
      </c>
      <c r="G1491" s="344">
        <v>111.27</v>
      </c>
      <c r="H1491" s="344">
        <v>46.89</v>
      </c>
      <c r="I1491" s="344">
        <v>58.52</v>
      </c>
      <c r="J1491" s="344">
        <v>79.14</v>
      </c>
      <c r="K1491" s="344">
        <v>48.66</v>
      </c>
      <c r="L1491" s="344">
        <v>55.58</v>
      </c>
    </row>
    <row r="1492" spans="1:12">
      <c r="A1492" s="296">
        <v>2628</v>
      </c>
      <c r="B1492" s="343" t="s">
        <v>8036</v>
      </c>
      <c r="C1492" s="296" t="s">
        <v>6533</v>
      </c>
      <c r="D1492" s="296" t="s">
        <v>6534</v>
      </c>
      <c r="E1492" s="344">
        <v>230.73</v>
      </c>
      <c r="F1492" s="344"/>
      <c r="G1492" s="344"/>
      <c r="H1492" s="344"/>
      <c r="I1492" s="344">
        <v>170.89</v>
      </c>
      <c r="J1492" s="344"/>
      <c r="K1492" s="344">
        <v>216.04</v>
      </c>
      <c r="L1492" s="344">
        <v>152.96</v>
      </c>
    </row>
    <row r="1493" spans="1:12">
      <c r="A1493" s="296">
        <v>2622</v>
      </c>
      <c r="B1493" s="343" t="s">
        <v>8037</v>
      </c>
      <c r="C1493" s="296" t="s">
        <v>6533</v>
      </c>
      <c r="D1493" s="296" t="s">
        <v>6534</v>
      </c>
      <c r="E1493" s="344">
        <v>5.48</v>
      </c>
      <c r="F1493" s="344"/>
      <c r="G1493" s="344"/>
      <c r="H1493" s="344"/>
      <c r="I1493" s="344">
        <v>4.0599999999999996</v>
      </c>
      <c r="J1493" s="344"/>
      <c r="K1493" s="344">
        <v>5.13</v>
      </c>
      <c r="L1493" s="344">
        <v>3.63</v>
      </c>
    </row>
    <row r="1494" spans="1:12">
      <c r="A1494" s="296">
        <v>2623</v>
      </c>
      <c r="B1494" s="343" t="s">
        <v>8038</v>
      </c>
      <c r="C1494" s="296" t="s">
        <v>6533</v>
      </c>
      <c r="D1494" s="296" t="s">
        <v>6534</v>
      </c>
      <c r="E1494" s="344">
        <v>6.59</v>
      </c>
      <c r="F1494" s="344"/>
      <c r="G1494" s="344"/>
      <c r="H1494" s="344"/>
      <c r="I1494" s="344">
        <v>4.88</v>
      </c>
      <c r="J1494" s="344"/>
      <c r="K1494" s="344">
        <v>6.17</v>
      </c>
      <c r="L1494" s="344">
        <v>4.37</v>
      </c>
    </row>
    <row r="1495" spans="1:12">
      <c r="A1495" s="296">
        <v>2624</v>
      </c>
      <c r="B1495" s="343" t="s">
        <v>8039</v>
      </c>
      <c r="C1495" s="296" t="s">
        <v>6533</v>
      </c>
      <c r="D1495" s="296" t="s">
        <v>6534</v>
      </c>
      <c r="E1495" s="344">
        <v>10.49</v>
      </c>
      <c r="F1495" s="344"/>
      <c r="G1495" s="344"/>
      <c r="H1495" s="344"/>
      <c r="I1495" s="344">
        <v>7.76</v>
      </c>
      <c r="J1495" s="344"/>
      <c r="K1495" s="344">
        <v>9.82</v>
      </c>
      <c r="L1495" s="344">
        <v>6.95</v>
      </c>
    </row>
    <row r="1496" spans="1:12">
      <c r="A1496" s="296">
        <v>2625</v>
      </c>
      <c r="B1496" s="343" t="s">
        <v>8040</v>
      </c>
      <c r="C1496" s="296" t="s">
        <v>6533</v>
      </c>
      <c r="D1496" s="296" t="s">
        <v>6534</v>
      </c>
      <c r="E1496" s="344">
        <v>22.14</v>
      </c>
      <c r="F1496" s="344"/>
      <c r="G1496" s="344"/>
      <c r="H1496" s="344"/>
      <c r="I1496" s="344">
        <v>16.399999999999999</v>
      </c>
      <c r="J1496" s="344"/>
      <c r="K1496" s="344">
        <v>20.73</v>
      </c>
      <c r="L1496" s="344">
        <v>14.67</v>
      </c>
    </row>
    <row r="1497" spans="1:12">
      <c r="A1497" s="296">
        <v>2626</v>
      </c>
      <c r="B1497" s="343" t="s">
        <v>8041</v>
      </c>
      <c r="C1497" s="296" t="s">
        <v>6533</v>
      </c>
      <c r="D1497" s="296" t="s">
        <v>6534</v>
      </c>
      <c r="E1497" s="344">
        <v>32.44</v>
      </c>
      <c r="F1497" s="344"/>
      <c r="G1497" s="344"/>
      <c r="H1497" s="344"/>
      <c r="I1497" s="344">
        <v>24.02</v>
      </c>
      <c r="J1497" s="344"/>
      <c r="K1497" s="344">
        <v>30.37</v>
      </c>
      <c r="L1497" s="344">
        <v>21.5</v>
      </c>
    </row>
    <row r="1498" spans="1:12">
      <c r="A1498" s="296">
        <v>2630</v>
      </c>
      <c r="B1498" s="343" t="s">
        <v>8042</v>
      </c>
      <c r="C1498" s="296" t="s">
        <v>6533</v>
      </c>
      <c r="D1498" s="296" t="s">
        <v>6534</v>
      </c>
      <c r="E1498" s="344">
        <v>49.34</v>
      </c>
      <c r="F1498" s="344"/>
      <c r="G1498" s="344"/>
      <c r="H1498" s="344"/>
      <c r="I1498" s="344">
        <v>36.54</v>
      </c>
      <c r="J1498" s="344"/>
      <c r="K1498" s="344">
        <v>46.2</v>
      </c>
      <c r="L1498" s="344">
        <v>32.700000000000003</v>
      </c>
    </row>
    <row r="1499" spans="1:12">
      <c r="A1499" s="296">
        <v>2627</v>
      </c>
      <c r="B1499" s="343" t="s">
        <v>8043</v>
      </c>
      <c r="C1499" s="296" t="s">
        <v>6533</v>
      </c>
      <c r="D1499" s="296" t="s">
        <v>6534</v>
      </c>
      <c r="E1499" s="344">
        <v>86.91</v>
      </c>
      <c r="F1499" s="344"/>
      <c r="G1499" s="344"/>
      <c r="H1499" s="344"/>
      <c r="I1499" s="344">
        <v>64.37</v>
      </c>
      <c r="J1499" s="344"/>
      <c r="K1499" s="344">
        <v>81.37</v>
      </c>
      <c r="L1499" s="344">
        <v>57.61</v>
      </c>
    </row>
    <row r="1500" spans="1:12">
      <c r="A1500" s="296">
        <v>2629</v>
      </c>
      <c r="B1500" s="343" t="s">
        <v>8044</v>
      </c>
      <c r="C1500" s="296" t="s">
        <v>6533</v>
      </c>
      <c r="D1500" s="296" t="s">
        <v>6534</v>
      </c>
      <c r="E1500" s="344">
        <v>117.55</v>
      </c>
      <c r="F1500" s="344"/>
      <c r="G1500" s="344"/>
      <c r="H1500" s="344"/>
      <c r="I1500" s="344">
        <v>87.06</v>
      </c>
      <c r="J1500" s="344"/>
      <c r="K1500" s="344">
        <v>110.06</v>
      </c>
      <c r="L1500" s="344">
        <v>77.92</v>
      </c>
    </row>
    <row r="1501" spans="1:12">
      <c r="A1501" s="296">
        <v>1880</v>
      </c>
      <c r="B1501" s="343" t="s">
        <v>8045</v>
      </c>
      <c r="C1501" s="296" t="s">
        <v>6533</v>
      </c>
      <c r="D1501" s="296" t="s">
        <v>6534</v>
      </c>
      <c r="E1501" s="344">
        <v>2.62</v>
      </c>
      <c r="F1501" s="344">
        <v>2.5099999999999998</v>
      </c>
      <c r="G1501" s="344">
        <v>3.7</v>
      </c>
      <c r="H1501" s="344">
        <v>4.0199999999999996</v>
      </c>
      <c r="I1501" s="344">
        <v>2.91</v>
      </c>
      <c r="J1501" s="344">
        <v>2.64</v>
      </c>
      <c r="K1501" s="344">
        <v>3.87</v>
      </c>
      <c r="L1501" s="344">
        <v>3.34</v>
      </c>
    </row>
    <row r="1502" spans="1:12">
      <c r="A1502" s="296">
        <v>39274</v>
      </c>
      <c r="B1502" s="343" t="s">
        <v>8046</v>
      </c>
      <c r="C1502" s="296" t="s">
        <v>6533</v>
      </c>
      <c r="D1502" s="296" t="s">
        <v>6534</v>
      </c>
      <c r="E1502" s="344">
        <v>2.0299999999999998</v>
      </c>
      <c r="F1502" s="344">
        <v>1.95</v>
      </c>
      <c r="G1502" s="344">
        <v>2.87</v>
      </c>
      <c r="H1502" s="344">
        <v>3.12</v>
      </c>
      <c r="I1502" s="344">
        <v>2.25</v>
      </c>
      <c r="J1502" s="344">
        <v>2.0499999999999998</v>
      </c>
      <c r="K1502" s="344">
        <v>3</v>
      </c>
      <c r="L1502" s="344">
        <v>2.59</v>
      </c>
    </row>
    <row r="1503" spans="1:12">
      <c r="A1503" s="296">
        <v>12033</v>
      </c>
      <c r="B1503" s="343" t="s">
        <v>8047</v>
      </c>
      <c r="C1503" s="296" t="s">
        <v>6533</v>
      </c>
      <c r="D1503" s="296" t="s">
        <v>6534</v>
      </c>
      <c r="E1503" s="344">
        <v>8.36</v>
      </c>
      <c r="F1503" s="344">
        <v>8.02</v>
      </c>
      <c r="G1503" s="344">
        <v>11.82</v>
      </c>
      <c r="H1503" s="344">
        <v>12.85</v>
      </c>
      <c r="I1503" s="344">
        <v>9.2799999999999994</v>
      </c>
      <c r="J1503" s="344">
        <v>8.44</v>
      </c>
      <c r="K1503" s="344">
        <v>12.35</v>
      </c>
      <c r="L1503" s="344">
        <v>10.66</v>
      </c>
    </row>
    <row r="1504" spans="1:12">
      <c r="A1504" s="296">
        <v>40408</v>
      </c>
      <c r="B1504" s="343" t="s">
        <v>8048</v>
      </c>
      <c r="C1504" s="296" t="s">
        <v>6533</v>
      </c>
      <c r="D1504" s="296" t="s">
        <v>6534</v>
      </c>
      <c r="E1504" s="344">
        <v>5.49</v>
      </c>
      <c r="F1504" s="344">
        <v>5.27</v>
      </c>
      <c r="G1504" s="344">
        <v>7.76</v>
      </c>
      <c r="H1504" s="344">
        <v>8.44</v>
      </c>
      <c r="I1504" s="344">
        <v>6.1</v>
      </c>
      <c r="J1504" s="344">
        <v>5.54</v>
      </c>
      <c r="K1504" s="344">
        <v>8.11</v>
      </c>
      <c r="L1504" s="344">
        <v>7.01</v>
      </c>
    </row>
    <row r="1505" spans="1:12">
      <c r="A1505" s="296">
        <v>39276</v>
      </c>
      <c r="B1505" s="343" t="s">
        <v>8049</v>
      </c>
      <c r="C1505" s="296" t="s">
        <v>6533</v>
      </c>
      <c r="D1505" s="296" t="s">
        <v>6534</v>
      </c>
      <c r="E1505" s="344">
        <v>4.95</v>
      </c>
      <c r="F1505" s="344">
        <v>4.74</v>
      </c>
      <c r="G1505" s="344">
        <v>6.99</v>
      </c>
      <c r="H1505" s="344">
        <v>7.61</v>
      </c>
      <c r="I1505" s="344">
        <v>5.49</v>
      </c>
      <c r="J1505" s="344">
        <v>4.99</v>
      </c>
      <c r="K1505" s="344">
        <v>7.31</v>
      </c>
      <c r="L1505" s="344">
        <v>6.31</v>
      </c>
    </row>
    <row r="1506" spans="1:12">
      <c r="A1506" s="296">
        <v>40409</v>
      </c>
      <c r="B1506" s="343" t="s">
        <v>8050</v>
      </c>
      <c r="C1506" s="296" t="s">
        <v>6533</v>
      </c>
      <c r="D1506" s="296" t="s">
        <v>6534</v>
      </c>
      <c r="E1506" s="344">
        <v>1.94</v>
      </c>
      <c r="F1506" s="344">
        <v>1.86</v>
      </c>
      <c r="G1506" s="344">
        <v>2.74</v>
      </c>
      <c r="H1506" s="344">
        <v>2.99</v>
      </c>
      <c r="I1506" s="344">
        <v>2.16</v>
      </c>
      <c r="J1506" s="344">
        <v>1.96</v>
      </c>
      <c r="K1506" s="344">
        <v>2.87</v>
      </c>
      <c r="L1506" s="344">
        <v>2.48</v>
      </c>
    </row>
    <row r="1507" spans="1:12">
      <c r="A1507" s="296">
        <v>39277</v>
      </c>
      <c r="B1507" s="343" t="s">
        <v>8051</v>
      </c>
      <c r="C1507" s="296" t="s">
        <v>6533</v>
      </c>
      <c r="D1507" s="296" t="s">
        <v>6534</v>
      </c>
      <c r="E1507" s="344">
        <v>13.37</v>
      </c>
      <c r="F1507" s="344">
        <v>12.81</v>
      </c>
      <c r="G1507" s="344">
        <v>18.89</v>
      </c>
      <c r="H1507" s="344">
        <v>20.54</v>
      </c>
      <c r="I1507" s="344">
        <v>14.84</v>
      </c>
      <c r="J1507" s="344">
        <v>13.49</v>
      </c>
      <c r="K1507" s="344">
        <v>19.739999999999998</v>
      </c>
      <c r="L1507" s="344">
        <v>17.05</v>
      </c>
    </row>
    <row r="1508" spans="1:12">
      <c r="A1508" s="296">
        <v>12034</v>
      </c>
      <c r="B1508" s="343" t="s">
        <v>8052</v>
      </c>
      <c r="C1508" s="296" t="s">
        <v>6533</v>
      </c>
      <c r="D1508" s="296" t="s">
        <v>6534</v>
      </c>
      <c r="E1508" s="344">
        <v>3.79</v>
      </c>
      <c r="F1508" s="344">
        <v>3.63</v>
      </c>
      <c r="G1508" s="344">
        <v>5.35</v>
      </c>
      <c r="H1508" s="344">
        <v>5.82</v>
      </c>
      <c r="I1508" s="344">
        <v>4.2</v>
      </c>
      <c r="J1508" s="344">
        <v>3.82</v>
      </c>
      <c r="K1508" s="344">
        <v>5.59</v>
      </c>
      <c r="L1508" s="344">
        <v>4.83</v>
      </c>
    </row>
    <row r="1509" spans="1:12">
      <c r="A1509" s="296">
        <v>39879</v>
      </c>
      <c r="B1509" s="343" t="s">
        <v>8053</v>
      </c>
      <c r="C1509" s="296" t="s">
        <v>6533</v>
      </c>
      <c r="D1509" s="296" t="s">
        <v>6534</v>
      </c>
      <c r="E1509" s="344"/>
      <c r="F1509" s="344"/>
      <c r="G1509" s="344"/>
      <c r="H1509" s="344"/>
      <c r="I1509" s="344"/>
      <c r="J1509" s="344"/>
      <c r="K1509" s="344">
        <v>8.69</v>
      </c>
      <c r="L1509" s="344"/>
    </row>
    <row r="1510" spans="1:12">
      <c r="A1510" s="296">
        <v>39880</v>
      </c>
      <c r="B1510" s="343" t="s">
        <v>8054</v>
      </c>
      <c r="C1510" s="296" t="s">
        <v>6533</v>
      </c>
      <c r="D1510" s="296" t="s">
        <v>6534</v>
      </c>
      <c r="E1510" s="344"/>
      <c r="F1510" s="344"/>
      <c r="G1510" s="344"/>
      <c r="H1510" s="344"/>
      <c r="I1510" s="344"/>
      <c r="J1510" s="344"/>
      <c r="K1510" s="344">
        <v>19.239999999999998</v>
      </c>
      <c r="L1510" s="344"/>
    </row>
    <row r="1511" spans="1:12">
      <c r="A1511" s="296">
        <v>39881</v>
      </c>
      <c r="B1511" s="343" t="s">
        <v>8055</v>
      </c>
      <c r="C1511" s="296" t="s">
        <v>6533</v>
      </c>
      <c r="D1511" s="296" t="s">
        <v>6534</v>
      </c>
      <c r="E1511" s="344"/>
      <c r="F1511" s="344"/>
      <c r="G1511" s="344"/>
      <c r="H1511" s="344"/>
      <c r="I1511" s="344"/>
      <c r="J1511" s="344"/>
      <c r="K1511" s="344">
        <v>30.88</v>
      </c>
      <c r="L1511" s="344"/>
    </row>
    <row r="1512" spans="1:12">
      <c r="A1512" s="296">
        <v>39882</v>
      </c>
      <c r="B1512" s="343" t="s">
        <v>8056</v>
      </c>
      <c r="C1512" s="296" t="s">
        <v>6533</v>
      </c>
      <c r="D1512" s="296" t="s">
        <v>6534</v>
      </c>
      <c r="E1512" s="344"/>
      <c r="F1512" s="344"/>
      <c r="G1512" s="344"/>
      <c r="H1512" s="344"/>
      <c r="I1512" s="344"/>
      <c r="J1512" s="344"/>
      <c r="K1512" s="344">
        <v>81.33</v>
      </c>
      <c r="L1512" s="344"/>
    </row>
    <row r="1513" spans="1:12">
      <c r="A1513" s="296">
        <v>39883</v>
      </c>
      <c r="B1513" s="343" t="s">
        <v>8057</v>
      </c>
      <c r="C1513" s="296" t="s">
        <v>6533</v>
      </c>
      <c r="D1513" s="296" t="s">
        <v>6534</v>
      </c>
      <c r="E1513" s="344"/>
      <c r="F1513" s="344"/>
      <c r="G1513" s="344"/>
      <c r="H1513" s="344"/>
      <c r="I1513" s="344"/>
      <c r="J1513" s="344"/>
      <c r="K1513" s="344">
        <v>129.87</v>
      </c>
      <c r="L1513" s="344"/>
    </row>
    <row r="1514" spans="1:12">
      <c r="A1514" s="296">
        <v>39884</v>
      </c>
      <c r="B1514" s="343" t="s">
        <v>8058</v>
      </c>
      <c r="C1514" s="296" t="s">
        <v>6533</v>
      </c>
      <c r="D1514" s="296" t="s">
        <v>6534</v>
      </c>
      <c r="E1514" s="344"/>
      <c r="F1514" s="344"/>
      <c r="G1514" s="344"/>
      <c r="H1514" s="344"/>
      <c r="I1514" s="344"/>
      <c r="J1514" s="344"/>
      <c r="K1514" s="344">
        <v>192.89</v>
      </c>
      <c r="L1514" s="344"/>
    </row>
    <row r="1515" spans="1:12">
      <c r="A1515" s="296">
        <v>39885</v>
      </c>
      <c r="B1515" s="343" t="s">
        <v>8059</v>
      </c>
      <c r="C1515" s="296" t="s">
        <v>6533</v>
      </c>
      <c r="D1515" s="296" t="s">
        <v>6534</v>
      </c>
      <c r="E1515" s="344"/>
      <c r="F1515" s="344"/>
      <c r="G1515" s="344"/>
      <c r="H1515" s="344"/>
      <c r="I1515" s="344"/>
      <c r="J1515" s="344"/>
      <c r="K1515" s="344">
        <v>458.42</v>
      </c>
      <c r="L1515" s="344"/>
    </row>
    <row r="1516" spans="1:12">
      <c r="A1516" s="296">
        <v>1777</v>
      </c>
      <c r="B1516" s="343" t="s">
        <v>8060</v>
      </c>
      <c r="C1516" s="296" t="s">
        <v>6533</v>
      </c>
      <c r="D1516" s="296" t="s">
        <v>6534</v>
      </c>
      <c r="E1516" s="344">
        <v>81.23</v>
      </c>
      <c r="F1516" s="344"/>
      <c r="G1516" s="344"/>
      <c r="H1516" s="344"/>
      <c r="I1516" s="344">
        <v>77.680000000000007</v>
      </c>
      <c r="J1516" s="344"/>
      <c r="K1516" s="344"/>
      <c r="L1516" s="344"/>
    </row>
    <row r="1517" spans="1:12">
      <c r="A1517" s="296">
        <v>1819</v>
      </c>
      <c r="B1517" s="343" t="s">
        <v>8061</v>
      </c>
      <c r="C1517" s="296" t="s">
        <v>6533</v>
      </c>
      <c r="D1517" s="296" t="s">
        <v>6534</v>
      </c>
      <c r="E1517" s="344">
        <v>59.1</v>
      </c>
      <c r="F1517" s="344"/>
      <c r="G1517" s="344"/>
      <c r="H1517" s="344"/>
      <c r="I1517" s="344">
        <v>56.52</v>
      </c>
      <c r="J1517" s="344"/>
      <c r="K1517" s="344"/>
      <c r="L1517" s="344"/>
    </row>
    <row r="1518" spans="1:12">
      <c r="A1518" s="296">
        <v>1776</v>
      </c>
      <c r="B1518" s="343" t="s">
        <v>8062</v>
      </c>
      <c r="C1518" s="296" t="s">
        <v>6533</v>
      </c>
      <c r="D1518" s="296" t="s">
        <v>6534</v>
      </c>
      <c r="E1518" s="344">
        <v>48.09</v>
      </c>
      <c r="F1518" s="344"/>
      <c r="G1518" s="344"/>
      <c r="H1518" s="344"/>
      <c r="I1518" s="344">
        <v>45.98</v>
      </c>
      <c r="J1518" s="344"/>
      <c r="K1518" s="344"/>
      <c r="L1518" s="344"/>
    </row>
    <row r="1519" spans="1:12">
      <c r="A1519" s="296">
        <v>1775</v>
      </c>
      <c r="B1519" s="343" t="s">
        <v>8063</v>
      </c>
      <c r="C1519" s="296" t="s">
        <v>6533</v>
      </c>
      <c r="D1519" s="296" t="s">
        <v>6534</v>
      </c>
      <c r="E1519" s="344">
        <v>17.670000000000002</v>
      </c>
      <c r="F1519" s="344"/>
      <c r="G1519" s="344"/>
      <c r="H1519" s="344"/>
      <c r="I1519" s="344">
        <v>16.899999999999999</v>
      </c>
      <c r="J1519" s="344"/>
      <c r="K1519" s="344"/>
      <c r="L1519" s="344"/>
    </row>
    <row r="1520" spans="1:12">
      <c r="A1520" s="296">
        <v>1778</v>
      </c>
      <c r="B1520" s="343" t="s">
        <v>8064</v>
      </c>
      <c r="C1520" s="296" t="s">
        <v>6533</v>
      </c>
      <c r="D1520" s="296" t="s">
        <v>6534</v>
      </c>
      <c r="E1520" s="344">
        <v>196.63</v>
      </c>
      <c r="F1520" s="344"/>
      <c r="G1520" s="344"/>
      <c r="H1520" s="344"/>
      <c r="I1520" s="344">
        <v>188.03</v>
      </c>
      <c r="J1520" s="344"/>
      <c r="K1520" s="344"/>
      <c r="L1520" s="344"/>
    </row>
    <row r="1521" spans="1:12">
      <c r="A1521" s="296">
        <v>1818</v>
      </c>
      <c r="B1521" s="343" t="s">
        <v>8065</v>
      </c>
      <c r="C1521" s="296" t="s">
        <v>6533</v>
      </c>
      <c r="D1521" s="296" t="s">
        <v>6534</v>
      </c>
      <c r="E1521" s="344">
        <v>130.52000000000001</v>
      </c>
      <c r="F1521" s="344"/>
      <c r="G1521" s="344"/>
      <c r="H1521" s="344"/>
      <c r="I1521" s="344">
        <v>124.81</v>
      </c>
      <c r="J1521" s="344"/>
      <c r="K1521" s="344"/>
      <c r="L1521" s="344"/>
    </row>
    <row r="1522" spans="1:12">
      <c r="A1522" s="296">
        <v>1779</v>
      </c>
      <c r="B1522" s="343" t="s">
        <v>8066</v>
      </c>
      <c r="C1522" s="296" t="s">
        <v>6533</v>
      </c>
      <c r="D1522" s="296" t="s">
        <v>6534</v>
      </c>
      <c r="E1522" s="344">
        <v>285.97000000000003</v>
      </c>
      <c r="F1522" s="344"/>
      <c r="G1522" s="344"/>
      <c r="H1522" s="344"/>
      <c r="I1522" s="344">
        <v>273.45999999999998</v>
      </c>
      <c r="J1522" s="344"/>
      <c r="K1522" s="344"/>
      <c r="L1522" s="344"/>
    </row>
    <row r="1523" spans="1:12">
      <c r="A1523" s="296">
        <v>1820</v>
      </c>
      <c r="B1523" s="343" t="s">
        <v>8067</v>
      </c>
      <c r="C1523" s="296" t="s">
        <v>6533</v>
      </c>
      <c r="D1523" s="296" t="s">
        <v>6534</v>
      </c>
      <c r="E1523" s="344">
        <v>25.52</v>
      </c>
      <c r="F1523" s="344"/>
      <c r="G1523" s="344"/>
      <c r="H1523" s="344"/>
      <c r="I1523" s="344">
        <v>24.41</v>
      </c>
      <c r="J1523" s="344"/>
      <c r="K1523" s="344"/>
      <c r="L1523" s="344"/>
    </row>
    <row r="1524" spans="1:12">
      <c r="A1524" s="296">
        <v>1780</v>
      </c>
      <c r="B1524" s="343" t="s">
        <v>8068</v>
      </c>
      <c r="C1524" s="296" t="s">
        <v>6533</v>
      </c>
      <c r="D1524" s="296" t="s">
        <v>6534</v>
      </c>
      <c r="E1524" s="344">
        <v>589.54</v>
      </c>
      <c r="F1524" s="344"/>
      <c r="G1524" s="344"/>
      <c r="H1524" s="344"/>
      <c r="I1524" s="344">
        <v>563.75</v>
      </c>
      <c r="J1524" s="344"/>
      <c r="K1524" s="344"/>
      <c r="L1524" s="344"/>
    </row>
    <row r="1525" spans="1:12">
      <c r="A1525" s="296">
        <v>1783</v>
      </c>
      <c r="B1525" s="343" t="s">
        <v>8069</v>
      </c>
      <c r="C1525" s="296" t="s">
        <v>6533</v>
      </c>
      <c r="D1525" s="296" t="s">
        <v>6534</v>
      </c>
      <c r="E1525" s="344">
        <v>62.33</v>
      </c>
      <c r="F1525" s="344"/>
      <c r="G1525" s="344"/>
      <c r="H1525" s="344"/>
      <c r="I1525" s="344">
        <v>59.6</v>
      </c>
      <c r="J1525" s="344"/>
      <c r="K1525" s="344"/>
      <c r="L1525" s="344"/>
    </row>
    <row r="1526" spans="1:12">
      <c r="A1526" s="296">
        <v>1782</v>
      </c>
      <c r="B1526" s="343" t="s">
        <v>8070</v>
      </c>
      <c r="C1526" s="296" t="s">
        <v>6533</v>
      </c>
      <c r="D1526" s="296" t="s">
        <v>6534</v>
      </c>
      <c r="E1526" s="344">
        <v>49.28</v>
      </c>
      <c r="F1526" s="344"/>
      <c r="G1526" s="344"/>
      <c r="H1526" s="344"/>
      <c r="I1526" s="344">
        <v>47.13</v>
      </c>
      <c r="J1526" s="344"/>
      <c r="K1526" s="344"/>
      <c r="L1526" s="344"/>
    </row>
    <row r="1527" spans="1:12">
      <c r="A1527" s="296">
        <v>1781</v>
      </c>
      <c r="B1527" s="343" t="s">
        <v>8071</v>
      </c>
      <c r="C1527" s="296" t="s">
        <v>6533</v>
      </c>
      <c r="D1527" s="296" t="s">
        <v>6534</v>
      </c>
      <c r="E1527" s="344">
        <v>32.11</v>
      </c>
      <c r="F1527" s="344"/>
      <c r="G1527" s="344"/>
      <c r="H1527" s="344"/>
      <c r="I1527" s="344">
        <v>30.7</v>
      </c>
      <c r="J1527" s="344"/>
      <c r="K1527" s="344"/>
      <c r="L1527" s="344"/>
    </row>
    <row r="1528" spans="1:12">
      <c r="A1528" s="296">
        <v>1817</v>
      </c>
      <c r="B1528" s="343" t="s">
        <v>8072</v>
      </c>
      <c r="C1528" s="296" t="s">
        <v>6533</v>
      </c>
      <c r="D1528" s="296" t="s">
        <v>6534</v>
      </c>
      <c r="E1528" s="344">
        <v>14.68</v>
      </c>
      <c r="F1528" s="344"/>
      <c r="G1528" s="344"/>
      <c r="H1528" s="344"/>
      <c r="I1528" s="344">
        <v>14.04</v>
      </c>
      <c r="J1528" s="344"/>
      <c r="K1528" s="344"/>
      <c r="L1528" s="344"/>
    </row>
    <row r="1529" spans="1:12">
      <c r="A1529" s="296">
        <v>1784</v>
      </c>
      <c r="B1529" s="343" t="s">
        <v>8073</v>
      </c>
      <c r="C1529" s="296" t="s">
        <v>6533</v>
      </c>
      <c r="D1529" s="296" t="s">
        <v>6534</v>
      </c>
      <c r="E1529" s="344">
        <v>176.01</v>
      </c>
      <c r="F1529" s="344"/>
      <c r="G1529" s="344"/>
      <c r="H1529" s="344"/>
      <c r="I1529" s="344">
        <v>168.31</v>
      </c>
      <c r="J1529" s="344"/>
      <c r="K1529" s="344"/>
      <c r="L1529" s="344"/>
    </row>
    <row r="1530" spans="1:12">
      <c r="A1530" s="296">
        <v>1810</v>
      </c>
      <c r="B1530" s="343" t="s">
        <v>8074</v>
      </c>
      <c r="C1530" s="296" t="s">
        <v>6533</v>
      </c>
      <c r="D1530" s="296" t="s">
        <v>6534</v>
      </c>
      <c r="E1530" s="344">
        <v>97.63</v>
      </c>
      <c r="F1530" s="344"/>
      <c r="G1530" s="344"/>
      <c r="H1530" s="344"/>
      <c r="I1530" s="344">
        <v>93.36</v>
      </c>
      <c r="J1530" s="344"/>
      <c r="K1530" s="344"/>
      <c r="L1530" s="344"/>
    </row>
    <row r="1531" spans="1:12">
      <c r="A1531" s="296">
        <v>1812</v>
      </c>
      <c r="B1531" s="343" t="s">
        <v>8075</v>
      </c>
      <c r="C1531" s="296" t="s">
        <v>6533</v>
      </c>
      <c r="D1531" s="296" t="s">
        <v>6534</v>
      </c>
      <c r="E1531" s="344">
        <v>246.45</v>
      </c>
      <c r="F1531" s="344"/>
      <c r="G1531" s="344"/>
      <c r="H1531" s="344"/>
      <c r="I1531" s="344">
        <v>235.67</v>
      </c>
      <c r="J1531" s="344"/>
      <c r="K1531" s="344"/>
      <c r="L1531" s="344"/>
    </row>
    <row r="1532" spans="1:12">
      <c r="A1532" s="296">
        <v>1811</v>
      </c>
      <c r="B1532" s="343" t="s">
        <v>8076</v>
      </c>
      <c r="C1532" s="296" t="s">
        <v>6533</v>
      </c>
      <c r="D1532" s="296" t="s">
        <v>6534</v>
      </c>
      <c r="E1532" s="344">
        <v>21.12</v>
      </c>
      <c r="F1532" s="344"/>
      <c r="G1532" s="344"/>
      <c r="H1532" s="344"/>
      <c r="I1532" s="344">
        <v>20.190000000000001</v>
      </c>
      <c r="J1532" s="344"/>
      <c r="K1532" s="344"/>
      <c r="L1532" s="344"/>
    </row>
    <row r="1533" spans="1:12">
      <c r="A1533" s="296">
        <v>40386</v>
      </c>
      <c r="B1533" s="343" t="s">
        <v>8077</v>
      </c>
      <c r="C1533" s="296" t="s">
        <v>6533</v>
      </c>
      <c r="D1533" s="296" t="s">
        <v>6534</v>
      </c>
      <c r="E1533" s="344"/>
      <c r="F1533" s="344"/>
      <c r="G1533" s="344"/>
      <c r="H1533" s="344"/>
      <c r="I1533" s="344">
        <v>130.66</v>
      </c>
      <c r="J1533" s="344"/>
      <c r="K1533" s="344"/>
      <c r="L1533" s="344">
        <v>70.849999999999994</v>
      </c>
    </row>
    <row r="1534" spans="1:12">
      <c r="A1534" s="296">
        <v>40384</v>
      </c>
      <c r="B1534" s="343" t="s">
        <v>8078</v>
      </c>
      <c r="C1534" s="296" t="s">
        <v>6533</v>
      </c>
      <c r="D1534" s="296" t="s">
        <v>6534</v>
      </c>
      <c r="E1534" s="344"/>
      <c r="F1534" s="344"/>
      <c r="G1534" s="344"/>
      <c r="H1534" s="344"/>
      <c r="I1534" s="344">
        <v>89.45</v>
      </c>
      <c r="J1534" s="344"/>
      <c r="K1534" s="344"/>
      <c r="L1534" s="344">
        <v>48.51</v>
      </c>
    </row>
    <row r="1535" spans="1:12">
      <c r="A1535" s="296">
        <v>40423</v>
      </c>
      <c r="B1535" s="343" t="s">
        <v>8079</v>
      </c>
      <c r="C1535" s="296" t="s">
        <v>6533</v>
      </c>
      <c r="D1535" s="296" t="s">
        <v>6534</v>
      </c>
      <c r="E1535" s="344"/>
      <c r="F1535" s="344"/>
      <c r="G1535" s="344"/>
      <c r="H1535" s="344"/>
      <c r="I1535" s="344">
        <v>58.53</v>
      </c>
      <c r="J1535" s="344"/>
      <c r="K1535" s="344"/>
      <c r="L1535" s="344">
        <v>31.74</v>
      </c>
    </row>
    <row r="1536" spans="1:12">
      <c r="A1536" s="296">
        <v>40379</v>
      </c>
      <c r="B1536" s="343" t="s">
        <v>8080</v>
      </c>
      <c r="C1536" s="296" t="s">
        <v>6533</v>
      </c>
      <c r="D1536" s="296" t="s">
        <v>6534</v>
      </c>
      <c r="E1536" s="344"/>
      <c r="F1536" s="344"/>
      <c r="G1536" s="344"/>
      <c r="H1536" s="344"/>
      <c r="I1536" s="344">
        <v>30.92</v>
      </c>
      <c r="J1536" s="344"/>
      <c r="K1536" s="344"/>
      <c r="L1536" s="344">
        <v>16.77</v>
      </c>
    </row>
    <row r="1537" spans="1:12">
      <c r="A1537" s="296">
        <v>40389</v>
      </c>
      <c r="B1537" s="343" t="s">
        <v>8081</v>
      </c>
      <c r="C1537" s="296" t="s">
        <v>6533</v>
      </c>
      <c r="D1537" s="296" t="s">
        <v>6534</v>
      </c>
      <c r="E1537" s="344"/>
      <c r="F1537" s="344"/>
      <c r="G1537" s="344"/>
      <c r="H1537" s="344"/>
      <c r="I1537" s="344">
        <v>371.13</v>
      </c>
      <c r="J1537" s="344"/>
      <c r="K1537" s="344"/>
      <c r="L1537" s="344">
        <v>201.26</v>
      </c>
    </row>
    <row r="1538" spans="1:12">
      <c r="A1538" s="296">
        <v>40388</v>
      </c>
      <c r="B1538" s="343" t="s">
        <v>8082</v>
      </c>
      <c r="C1538" s="296" t="s">
        <v>6533</v>
      </c>
      <c r="D1538" s="296" t="s">
        <v>6534</v>
      </c>
      <c r="E1538" s="344"/>
      <c r="F1538" s="344"/>
      <c r="G1538" s="344"/>
      <c r="H1538" s="344"/>
      <c r="I1538" s="344">
        <v>185.77</v>
      </c>
      <c r="J1538" s="344"/>
      <c r="K1538" s="344"/>
      <c r="L1538" s="344">
        <v>100.74</v>
      </c>
    </row>
    <row r="1539" spans="1:12">
      <c r="A1539" s="296">
        <v>40391</v>
      </c>
      <c r="B1539" s="343" t="s">
        <v>8083</v>
      </c>
      <c r="C1539" s="296" t="s">
        <v>6533</v>
      </c>
      <c r="D1539" s="296" t="s">
        <v>6534</v>
      </c>
      <c r="E1539" s="344"/>
      <c r="F1539" s="344"/>
      <c r="G1539" s="344"/>
      <c r="H1539" s="344"/>
      <c r="I1539" s="344">
        <v>963.27</v>
      </c>
      <c r="J1539" s="344"/>
      <c r="K1539" s="344"/>
      <c r="L1539" s="344">
        <v>522.38</v>
      </c>
    </row>
    <row r="1540" spans="1:12">
      <c r="A1540" s="296">
        <v>40381</v>
      </c>
      <c r="B1540" s="343" t="s">
        <v>8084</v>
      </c>
      <c r="C1540" s="296" t="s">
        <v>6533</v>
      </c>
      <c r="D1540" s="296" t="s">
        <v>6534</v>
      </c>
      <c r="E1540" s="344"/>
      <c r="F1540" s="344"/>
      <c r="G1540" s="344"/>
      <c r="H1540" s="344"/>
      <c r="I1540" s="344">
        <v>41.23</v>
      </c>
      <c r="J1540" s="344"/>
      <c r="K1540" s="344"/>
      <c r="L1540" s="344">
        <v>22.36</v>
      </c>
    </row>
    <row r="1541" spans="1:12">
      <c r="A1541" s="296">
        <v>2609</v>
      </c>
      <c r="B1541" s="343" t="s">
        <v>8085</v>
      </c>
      <c r="C1541" s="296" t="s">
        <v>6533</v>
      </c>
      <c r="D1541" s="296" t="s">
        <v>6534</v>
      </c>
      <c r="E1541" s="344">
        <v>5.15</v>
      </c>
      <c r="F1541" s="344"/>
      <c r="G1541" s="344"/>
      <c r="H1541" s="344"/>
      <c r="I1541" s="344">
        <v>3.81</v>
      </c>
      <c r="J1541" s="344"/>
      <c r="K1541" s="344">
        <v>4.82</v>
      </c>
      <c r="L1541" s="344">
        <v>3.41</v>
      </c>
    </row>
    <row r="1542" spans="1:12">
      <c r="A1542" s="296">
        <v>2634</v>
      </c>
      <c r="B1542" s="343" t="s">
        <v>8086</v>
      </c>
      <c r="C1542" s="296" t="s">
        <v>6533</v>
      </c>
      <c r="D1542" s="296" t="s">
        <v>6534</v>
      </c>
      <c r="E1542" s="344">
        <v>6.76</v>
      </c>
      <c r="F1542" s="344"/>
      <c r="G1542" s="344"/>
      <c r="H1542" s="344"/>
      <c r="I1542" s="344">
        <v>5</v>
      </c>
      <c r="J1542" s="344"/>
      <c r="K1542" s="344">
        <v>6.33</v>
      </c>
      <c r="L1542" s="344">
        <v>4.4800000000000004</v>
      </c>
    </row>
    <row r="1543" spans="1:12">
      <c r="A1543" s="296">
        <v>2611</v>
      </c>
      <c r="B1543" s="343" t="s">
        <v>8087</v>
      </c>
      <c r="C1543" s="296" t="s">
        <v>6533</v>
      </c>
      <c r="D1543" s="296" t="s">
        <v>6534</v>
      </c>
      <c r="E1543" s="344">
        <v>19.05</v>
      </c>
      <c r="F1543" s="344"/>
      <c r="G1543" s="344"/>
      <c r="H1543" s="344"/>
      <c r="I1543" s="344">
        <v>14.11</v>
      </c>
      <c r="J1543" s="344"/>
      <c r="K1543" s="344">
        <v>17.84</v>
      </c>
      <c r="L1543" s="344">
        <v>12.63</v>
      </c>
    </row>
    <row r="1544" spans="1:12">
      <c r="A1544" s="296">
        <v>40414</v>
      </c>
      <c r="B1544" s="343" t="s">
        <v>8088</v>
      </c>
      <c r="C1544" s="296" t="s">
        <v>6533</v>
      </c>
      <c r="D1544" s="296" t="s">
        <v>6534</v>
      </c>
      <c r="E1544" s="344"/>
      <c r="F1544" s="344"/>
      <c r="G1544" s="344"/>
      <c r="H1544" s="344"/>
      <c r="I1544" s="344">
        <v>39.4</v>
      </c>
      <c r="J1544" s="344"/>
      <c r="K1544" s="344"/>
      <c r="L1544" s="344"/>
    </row>
    <row r="1545" spans="1:12">
      <c r="A1545" s="296">
        <v>40416</v>
      </c>
      <c r="B1545" s="343" t="s">
        <v>8089</v>
      </c>
      <c r="C1545" s="296" t="s">
        <v>6533</v>
      </c>
      <c r="D1545" s="296" t="s">
        <v>6534</v>
      </c>
      <c r="E1545" s="344"/>
      <c r="F1545" s="344"/>
      <c r="G1545" s="344"/>
      <c r="H1545" s="344"/>
      <c r="I1545" s="344">
        <v>54.46</v>
      </c>
      <c r="J1545" s="344"/>
      <c r="K1545" s="344"/>
      <c r="L1545" s="344"/>
    </row>
    <row r="1546" spans="1:12">
      <c r="A1546" s="296">
        <v>40418</v>
      </c>
      <c r="B1546" s="343" t="s">
        <v>8090</v>
      </c>
      <c r="C1546" s="296" t="s">
        <v>6533</v>
      </c>
      <c r="D1546" s="296" t="s">
        <v>6534</v>
      </c>
      <c r="E1546" s="344"/>
      <c r="F1546" s="344"/>
      <c r="G1546" s="344"/>
      <c r="H1546" s="344"/>
      <c r="I1546" s="344">
        <v>64.95</v>
      </c>
      <c r="J1546" s="344"/>
      <c r="K1546" s="344"/>
      <c r="L1546" s="344"/>
    </row>
    <row r="1547" spans="1:12">
      <c r="A1547" s="296">
        <v>34359</v>
      </c>
      <c r="B1547" s="343" t="s">
        <v>8091</v>
      </c>
      <c r="C1547" s="296" t="s">
        <v>6533</v>
      </c>
      <c r="D1547" s="296" t="s">
        <v>6534</v>
      </c>
      <c r="E1547" s="344"/>
      <c r="F1547" s="344"/>
      <c r="G1547" s="344"/>
      <c r="H1547" s="344"/>
      <c r="I1547" s="344">
        <v>15.51</v>
      </c>
      <c r="J1547" s="344"/>
      <c r="K1547" s="344"/>
      <c r="L1547" s="344"/>
    </row>
    <row r="1548" spans="1:12">
      <c r="A1548" s="296">
        <v>1789</v>
      </c>
      <c r="B1548" s="343" t="s">
        <v>8092</v>
      </c>
      <c r="C1548" s="296" t="s">
        <v>6533</v>
      </c>
      <c r="D1548" s="296" t="s">
        <v>6534</v>
      </c>
      <c r="E1548" s="344">
        <v>77.97</v>
      </c>
      <c r="F1548" s="344"/>
      <c r="G1548" s="344"/>
      <c r="H1548" s="344"/>
      <c r="I1548" s="344">
        <v>74.56</v>
      </c>
      <c r="J1548" s="344"/>
      <c r="K1548" s="344"/>
      <c r="L1548" s="344"/>
    </row>
    <row r="1549" spans="1:12">
      <c r="A1549" s="296">
        <v>1788</v>
      </c>
      <c r="B1549" s="343" t="s">
        <v>8093</v>
      </c>
      <c r="C1549" s="296" t="s">
        <v>6533</v>
      </c>
      <c r="D1549" s="296" t="s">
        <v>6534</v>
      </c>
      <c r="E1549" s="344">
        <v>62.5</v>
      </c>
      <c r="F1549" s="344"/>
      <c r="G1549" s="344"/>
      <c r="H1549" s="344"/>
      <c r="I1549" s="344">
        <v>59.76</v>
      </c>
      <c r="J1549" s="344"/>
      <c r="K1549" s="344"/>
      <c r="L1549" s="344"/>
    </row>
    <row r="1550" spans="1:12">
      <c r="A1550" s="296">
        <v>1787</v>
      </c>
      <c r="B1550" s="343" t="s">
        <v>8094</v>
      </c>
      <c r="C1550" s="296" t="s">
        <v>6533</v>
      </c>
      <c r="D1550" s="296" t="s">
        <v>6534</v>
      </c>
      <c r="E1550" s="344">
        <v>37.159999999999997</v>
      </c>
      <c r="F1550" s="344"/>
      <c r="G1550" s="344"/>
      <c r="H1550" s="344"/>
      <c r="I1550" s="344">
        <v>35.53</v>
      </c>
      <c r="J1550" s="344"/>
      <c r="K1550" s="344"/>
      <c r="L1550" s="344"/>
    </row>
    <row r="1551" spans="1:12">
      <c r="A1551" s="296">
        <v>1786</v>
      </c>
      <c r="B1551" s="343" t="s">
        <v>8095</v>
      </c>
      <c r="C1551" s="296" t="s">
        <v>6533</v>
      </c>
      <c r="D1551" s="296" t="s">
        <v>6534</v>
      </c>
      <c r="E1551" s="344">
        <v>15.52</v>
      </c>
      <c r="F1551" s="344"/>
      <c r="G1551" s="344"/>
      <c r="H1551" s="344"/>
      <c r="I1551" s="344">
        <v>14.84</v>
      </c>
      <c r="J1551" s="344"/>
      <c r="K1551" s="344"/>
      <c r="L1551" s="344"/>
    </row>
    <row r="1552" spans="1:12">
      <c r="A1552" s="296">
        <v>1791</v>
      </c>
      <c r="B1552" s="343" t="s">
        <v>8096</v>
      </c>
      <c r="C1552" s="296" t="s">
        <v>6533</v>
      </c>
      <c r="D1552" s="296" t="s">
        <v>6534</v>
      </c>
      <c r="E1552" s="344">
        <v>225.33</v>
      </c>
      <c r="F1552" s="344"/>
      <c r="G1552" s="344"/>
      <c r="H1552" s="344"/>
      <c r="I1552" s="344">
        <v>215.47</v>
      </c>
      <c r="J1552" s="344"/>
      <c r="K1552" s="344"/>
      <c r="L1552" s="344"/>
    </row>
    <row r="1553" spans="1:12">
      <c r="A1553" s="296">
        <v>1790</v>
      </c>
      <c r="B1553" s="343" t="s">
        <v>8097</v>
      </c>
      <c r="C1553" s="296" t="s">
        <v>6533</v>
      </c>
      <c r="D1553" s="296" t="s">
        <v>6534</v>
      </c>
      <c r="E1553" s="344">
        <v>129.84</v>
      </c>
      <c r="F1553" s="344"/>
      <c r="G1553" s="344"/>
      <c r="H1553" s="344"/>
      <c r="I1553" s="344">
        <v>124.16</v>
      </c>
      <c r="J1553" s="344"/>
      <c r="K1553" s="344"/>
      <c r="L1553" s="344"/>
    </row>
    <row r="1554" spans="1:12">
      <c r="A1554" s="296">
        <v>1792</v>
      </c>
      <c r="B1554" s="343" t="s">
        <v>8098</v>
      </c>
      <c r="C1554" s="296" t="s">
        <v>6533</v>
      </c>
      <c r="D1554" s="296" t="s">
        <v>6534</v>
      </c>
      <c r="E1554" s="344">
        <v>304.16000000000003</v>
      </c>
      <c r="F1554" s="344"/>
      <c r="G1554" s="344"/>
      <c r="H1554" s="344"/>
      <c r="I1554" s="344">
        <v>290.85000000000002</v>
      </c>
      <c r="J1554" s="344"/>
      <c r="K1554" s="344"/>
      <c r="L1554" s="344"/>
    </row>
    <row r="1555" spans="1:12">
      <c r="A1555" s="296">
        <v>1813</v>
      </c>
      <c r="B1555" s="343" t="s">
        <v>8099</v>
      </c>
      <c r="C1555" s="296" t="s">
        <v>6533</v>
      </c>
      <c r="D1555" s="296" t="s">
        <v>6534</v>
      </c>
      <c r="E1555" s="344">
        <v>24.63</v>
      </c>
      <c r="F1555" s="344"/>
      <c r="G1555" s="344"/>
      <c r="H1555" s="344"/>
      <c r="I1555" s="344">
        <v>23.55</v>
      </c>
      <c r="J1555" s="344"/>
      <c r="K1555" s="344"/>
      <c r="L1555" s="344"/>
    </row>
    <row r="1556" spans="1:12">
      <c r="A1556" s="296">
        <v>1793</v>
      </c>
      <c r="B1556" s="343" t="s">
        <v>8100</v>
      </c>
      <c r="C1556" s="296" t="s">
        <v>6533</v>
      </c>
      <c r="D1556" s="296" t="s">
        <v>6534</v>
      </c>
      <c r="E1556" s="344">
        <v>614.6</v>
      </c>
      <c r="F1556" s="344"/>
      <c r="G1556" s="344"/>
      <c r="H1556" s="344"/>
      <c r="I1556" s="344">
        <v>587.72</v>
      </c>
      <c r="J1556" s="344"/>
      <c r="K1556" s="344"/>
      <c r="L1556" s="344"/>
    </row>
    <row r="1557" spans="1:12">
      <c r="A1557" s="296">
        <v>1797</v>
      </c>
      <c r="B1557" s="343" t="s">
        <v>8101</v>
      </c>
      <c r="C1557" s="296" t="s">
        <v>6533</v>
      </c>
      <c r="D1557" s="296" t="s">
        <v>6534</v>
      </c>
      <c r="E1557" s="344">
        <v>88.53</v>
      </c>
      <c r="F1557" s="344"/>
      <c r="G1557" s="344"/>
      <c r="H1557" s="344"/>
      <c r="I1557" s="344">
        <v>84.66</v>
      </c>
      <c r="J1557" s="344"/>
      <c r="K1557" s="344"/>
      <c r="L1557" s="344"/>
    </row>
    <row r="1558" spans="1:12">
      <c r="A1558" s="296">
        <v>1796</v>
      </c>
      <c r="B1558" s="343" t="s">
        <v>8102</v>
      </c>
      <c r="C1558" s="296" t="s">
        <v>6533</v>
      </c>
      <c r="D1558" s="296" t="s">
        <v>6534</v>
      </c>
      <c r="E1558" s="344">
        <v>67.91</v>
      </c>
      <c r="F1558" s="344"/>
      <c r="G1558" s="344"/>
      <c r="H1558" s="344"/>
      <c r="I1558" s="344">
        <v>64.94</v>
      </c>
      <c r="J1558" s="344"/>
      <c r="K1558" s="344"/>
      <c r="L1558" s="344"/>
    </row>
    <row r="1559" spans="1:12">
      <c r="A1559" s="296">
        <v>1816</v>
      </c>
      <c r="B1559" s="343" t="s">
        <v>8103</v>
      </c>
      <c r="C1559" s="296" t="s">
        <v>6533</v>
      </c>
      <c r="D1559" s="296" t="s">
        <v>6534</v>
      </c>
      <c r="E1559" s="344">
        <v>36.549999999999997</v>
      </c>
      <c r="F1559" s="344"/>
      <c r="G1559" s="344"/>
      <c r="H1559" s="344"/>
      <c r="I1559" s="344">
        <v>34.950000000000003</v>
      </c>
      <c r="J1559" s="344"/>
      <c r="K1559" s="344"/>
      <c r="L1559" s="344"/>
    </row>
    <row r="1560" spans="1:12">
      <c r="A1560" s="296">
        <v>1794</v>
      </c>
      <c r="B1560" s="343" t="s">
        <v>8104</v>
      </c>
      <c r="C1560" s="296" t="s">
        <v>6533</v>
      </c>
      <c r="D1560" s="296" t="s">
        <v>6534</v>
      </c>
      <c r="E1560" s="344">
        <v>16.21</v>
      </c>
      <c r="F1560" s="344"/>
      <c r="G1560" s="344"/>
      <c r="H1560" s="344"/>
      <c r="I1560" s="344">
        <v>15.5</v>
      </c>
      <c r="J1560" s="344"/>
      <c r="K1560" s="344"/>
      <c r="L1560" s="344"/>
    </row>
    <row r="1561" spans="1:12">
      <c r="A1561" s="296">
        <v>1815</v>
      </c>
      <c r="B1561" s="343" t="s">
        <v>8105</v>
      </c>
      <c r="C1561" s="296" t="s">
        <v>6533</v>
      </c>
      <c r="D1561" s="296" t="s">
        <v>6534</v>
      </c>
      <c r="E1561" s="344">
        <v>280.7</v>
      </c>
      <c r="F1561" s="344"/>
      <c r="G1561" s="344"/>
      <c r="H1561" s="344"/>
      <c r="I1561" s="344">
        <v>268.42</v>
      </c>
      <c r="J1561" s="344"/>
      <c r="K1561" s="344"/>
      <c r="L1561" s="344"/>
    </row>
    <row r="1562" spans="1:12">
      <c r="A1562" s="296">
        <v>1798</v>
      </c>
      <c r="B1562" s="343" t="s">
        <v>8106</v>
      </c>
      <c r="C1562" s="296" t="s">
        <v>6533</v>
      </c>
      <c r="D1562" s="296" t="s">
        <v>6534</v>
      </c>
      <c r="E1562" s="344">
        <v>125.6</v>
      </c>
      <c r="F1562" s="344"/>
      <c r="G1562" s="344"/>
      <c r="H1562" s="344"/>
      <c r="I1562" s="344">
        <v>120.11</v>
      </c>
      <c r="J1562" s="344"/>
      <c r="K1562" s="344"/>
      <c r="L1562" s="344"/>
    </row>
    <row r="1563" spans="1:12">
      <c r="A1563" s="296">
        <v>1799</v>
      </c>
      <c r="B1563" s="343" t="s">
        <v>8107</v>
      </c>
      <c r="C1563" s="296" t="s">
        <v>6533</v>
      </c>
      <c r="D1563" s="296" t="s">
        <v>6534</v>
      </c>
      <c r="E1563" s="344">
        <v>365.59</v>
      </c>
      <c r="F1563" s="344"/>
      <c r="G1563" s="344"/>
      <c r="H1563" s="344"/>
      <c r="I1563" s="344">
        <v>349.59</v>
      </c>
      <c r="J1563" s="344"/>
      <c r="K1563" s="344"/>
      <c r="L1563" s="344"/>
    </row>
    <row r="1564" spans="1:12">
      <c r="A1564" s="296">
        <v>1795</v>
      </c>
      <c r="B1564" s="343" t="s">
        <v>8108</v>
      </c>
      <c r="C1564" s="296" t="s">
        <v>6533</v>
      </c>
      <c r="D1564" s="296" t="s">
        <v>6534</v>
      </c>
      <c r="E1564" s="344">
        <v>22.46</v>
      </c>
      <c r="F1564" s="344"/>
      <c r="G1564" s="344"/>
      <c r="H1564" s="344"/>
      <c r="I1564" s="344">
        <v>21.47</v>
      </c>
      <c r="J1564" s="344"/>
      <c r="K1564" s="344"/>
      <c r="L1564" s="344"/>
    </row>
    <row r="1565" spans="1:12">
      <c r="A1565" s="296">
        <v>1800</v>
      </c>
      <c r="B1565" s="343" t="s">
        <v>8109</v>
      </c>
      <c r="C1565" s="296" t="s">
        <v>6533</v>
      </c>
      <c r="D1565" s="296" t="s">
        <v>6534</v>
      </c>
      <c r="E1565" s="344">
        <v>697.96</v>
      </c>
      <c r="F1565" s="344"/>
      <c r="G1565" s="344"/>
      <c r="H1565" s="344"/>
      <c r="I1565" s="344">
        <v>667.43</v>
      </c>
      <c r="J1565" s="344"/>
      <c r="K1565" s="344"/>
      <c r="L1565" s="344"/>
    </row>
    <row r="1566" spans="1:12">
      <c r="A1566" s="296">
        <v>1802</v>
      </c>
      <c r="B1566" s="343" t="s">
        <v>8110</v>
      </c>
      <c r="C1566" s="296" t="s">
        <v>6533</v>
      </c>
      <c r="D1566" s="296" t="s">
        <v>6534</v>
      </c>
      <c r="E1566" s="344">
        <v>1745.89</v>
      </c>
      <c r="F1566" s="344"/>
      <c r="G1566" s="344"/>
      <c r="H1566" s="344"/>
      <c r="I1566" s="344">
        <v>1669.51</v>
      </c>
      <c r="J1566" s="344"/>
      <c r="K1566" s="344"/>
      <c r="L1566" s="344"/>
    </row>
    <row r="1567" spans="1:12">
      <c r="A1567" s="296">
        <v>1809</v>
      </c>
      <c r="B1567" s="343" t="s">
        <v>8111</v>
      </c>
      <c r="C1567" s="296" t="s">
        <v>6533</v>
      </c>
      <c r="D1567" s="296" t="s">
        <v>6534</v>
      </c>
      <c r="E1567" s="344">
        <v>73.099999999999994</v>
      </c>
      <c r="F1567" s="344"/>
      <c r="G1567" s="344"/>
      <c r="H1567" s="344"/>
      <c r="I1567" s="344">
        <v>69.900000000000006</v>
      </c>
      <c r="J1567" s="344"/>
      <c r="K1567" s="344"/>
      <c r="L1567" s="344"/>
    </row>
    <row r="1568" spans="1:12">
      <c r="A1568" s="296">
        <v>1814</v>
      </c>
      <c r="B1568" s="343" t="s">
        <v>8112</v>
      </c>
      <c r="C1568" s="296" t="s">
        <v>6533</v>
      </c>
      <c r="D1568" s="296" t="s">
        <v>6534</v>
      </c>
      <c r="E1568" s="344">
        <v>60.05</v>
      </c>
      <c r="F1568" s="344"/>
      <c r="G1568" s="344"/>
      <c r="H1568" s="344"/>
      <c r="I1568" s="344">
        <v>57.42</v>
      </c>
      <c r="J1568" s="344"/>
      <c r="K1568" s="344"/>
      <c r="L1568" s="344"/>
    </row>
    <row r="1569" spans="1:12">
      <c r="A1569" s="296">
        <v>1805</v>
      </c>
      <c r="B1569" s="343" t="s">
        <v>8113</v>
      </c>
      <c r="C1569" s="296" t="s">
        <v>6533</v>
      </c>
      <c r="D1569" s="296" t="s">
        <v>6534</v>
      </c>
      <c r="E1569" s="344">
        <v>34.85</v>
      </c>
      <c r="F1569" s="344"/>
      <c r="G1569" s="344"/>
      <c r="H1569" s="344"/>
      <c r="I1569" s="344">
        <v>33.32</v>
      </c>
      <c r="J1569" s="344"/>
      <c r="K1569" s="344"/>
      <c r="L1569" s="344"/>
    </row>
    <row r="1570" spans="1:12">
      <c r="A1570" s="296">
        <v>1803</v>
      </c>
      <c r="B1570" s="343" t="s">
        <v>8114</v>
      </c>
      <c r="C1570" s="296" t="s">
        <v>6533</v>
      </c>
      <c r="D1570" s="296" t="s">
        <v>6534</v>
      </c>
      <c r="E1570" s="344">
        <v>15.18</v>
      </c>
      <c r="F1570" s="344"/>
      <c r="G1570" s="344"/>
      <c r="H1570" s="344"/>
      <c r="I1570" s="344">
        <v>14.51</v>
      </c>
      <c r="J1570" s="344"/>
      <c r="K1570" s="344"/>
      <c r="L1570" s="344"/>
    </row>
    <row r="1571" spans="1:12">
      <c r="A1571" s="296">
        <v>1821</v>
      </c>
      <c r="B1571" s="343" t="s">
        <v>8115</v>
      </c>
      <c r="C1571" s="296" t="s">
        <v>6533</v>
      </c>
      <c r="D1571" s="296" t="s">
        <v>6534</v>
      </c>
      <c r="E1571" s="344">
        <v>205.87</v>
      </c>
      <c r="F1571" s="344"/>
      <c r="G1571" s="344"/>
      <c r="H1571" s="344"/>
      <c r="I1571" s="344">
        <v>196.86</v>
      </c>
      <c r="J1571" s="344"/>
      <c r="K1571" s="344"/>
      <c r="L1571" s="344"/>
    </row>
    <row r="1572" spans="1:12">
      <c r="A1572" s="296">
        <v>1806</v>
      </c>
      <c r="B1572" s="343" t="s">
        <v>8116</v>
      </c>
      <c r="C1572" s="296" t="s">
        <v>6533</v>
      </c>
      <c r="D1572" s="296" t="s">
        <v>6534</v>
      </c>
      <c r="E1572" s="344">
        <v>122.54</v>
      </c>
      <c r="F1572" s="344"/>
      <c r="G1572" s="344"/>
      <c r="H1572" s="344"/>
      <c r="I1572" s="344">
        <v>117.18</v>
      </c>
      <c r="J1572" s="344"/>
      <c r="K1572" s="344"/>
      <c r="L1572" s="344"/>
    </row>
    <row r="1573" spans="1:12">
      <c r="A1573" s="296">
        <v>1807</v>
      </c>
      <c r="B1573" s="343" t="s">
        <v>8117</v>
      </c>
      <c r="C1573" s="296" t="s">
        <v>6533</v>
      </c>
      <c r="D1573" s="296" t="s">
        <v>6534</v>
      </c>
      <c r="E1573" s="344">
        <v>294.43</v>
      </c>
      <c r="F1573" s="344"/>
      <c r="G1573" s="344"/>
      <c r="H1573" s="344"/>
      <c r="I1573" s="344">
        <v>281.55</v>
      </c>
      <c r="J1573" s="344"/>
      <c r="K1573" s="344"/>
      <c r="L1573" s="344"/>
    </row>
    <row r="1574" spans="1:12">
      <c r="A1574" s="296">
        <v>1804</v>
      </c>
      <c r="B1574" s="343" t="s">
        <v>8118</v>
      </c>
      <c r="C1574" s="296" t="s">
        <v>6533</v>
      </c>
      <c r="D1574" s="296" t="s">
        <v>6534</v>
      </c>
      <c r="E1574" s="344">
        <v>21.6</v>
      </c>
      <c r="F1574" s="344"/>
      <c r="G1574" s="344"/>
      <c r="H1574" s="344"/>
      <c r="I1574" s="344">
        <v>20.65</v>
      </c>
      <c r="J1574" s="344"/>
      <c r="K1574" s="344"/>
      <c r="L1574" s="344"/>
    </row>
    <row r="1575" spans="1:12">
      <c r="A1575" s="296">
        <v>1808</v>
      </c>
      <c r="B1575" s="343" t="s">
        <v>8119</v>
      </c>
      <c r="C1575" s="296" t="s">
        <v>6533</v>
      </c>
      <c r="D1575" s="296" t="s">
        <v>6534</v>
      </c>
      <c r="E1575" s="344">
        <v>590.27</v>
      </c>
      <c r="F1575" s="344"/>
      <c r="G1575" s="344"/>
      <c r="H1575" s="344"/>
      <c r="I1575" s="344">
        <v>564.45000000000005</v>
      </c>
      <c r="J1575" s="344"/>
      <c r="K1575" s="344"/>
      <c r="L1575" s="344"/>
    </row>
    <row r="1576" spans="1:12">
      <c r="A1576" s="296">
        <v>40385</v>
      </c>
      <c r="B1576" s="343" t="s">
        <v>8120</v>
      </c>
      <c r="C1576" s="296" t="s">
        <v>6533</v>
      </c>
      <c r="D1576" s="296" t="s">
        <v>6534</v>
      </c>
      <c r="E1576" s="344"/>
      <c r="F1576" s="344"/>
      <c r="G1576" s="344"/>
      <c r="H1576" s="344"/>
      <c r="I1576" s="344">
        <v>130.66</v>
      </c>
      <c r="J1576" s="344"/>
      <c r="K1576" s="344"/>
      <c r="L1576" s="344">
        <v>70.849999999999994</v>
      </c>
    </row>
    <row r="1577" spans="1:12">
      <c r="A1577" s="296">
        <v>40383</v>
      </c>
      <c r="B1577" s="343" t="s">
        <v>8121</v>
      </c>
      <c r="C1577" s="296" t="s">
        <v>6533</v>
      </c>
      <c r="D1577" s="296" t="s">
        <v>6534</v>
      </c>
      <c r="E1577" s="344"/>
      <c r="F1577" s="344"/>
      <c r="G1577" s="344"/>
      <c r="H1577" s="344"/>
      <c r="I1577" s="344">
        <v>89.45</v>
      </c>
      <c r="J1577" s="344"/>
      <c r="K1577" s="344"/>
      <c r="L1577" s="344">
        <v>48.51</v>
      </c>
    </row>
    <row r="1578" spans="1:12">
      <c r="A1578" s="296">
        <v>40382</v>
      </c>
      <c r="B1578" s="343" t="s">
        <v>8122</v>
      </c>
      <c r="C1578" s="296" t="s">
        <v>6533</v>
      </c>
      <c r="D1578" s="296" t="s">
        <v>6534</v>
      </c>
      <c r="E1578" s="344"/>
      <c r="F1578" s="344"/>
      <c r="G1578" s="344"/>
      <c r="H1578" s="344"/>
      <c r="I1578" s="344">
        <v>58.53</v>
      </c>
      <c r="J1578" s="344"/>
      <c r="K1578" s="344"/>
      <c r="L1578" s="344">
        <v>31.74</v>
      </c>
    </row>
    <row r="1579" spans="1:12">
      <c r="A1579" s="296">
        <v>40378</v>
      </c>
      <c r="B1579" s="343" t="s">
        <v>8123</v>
      </c>
      <c r="C1579" s="296" t="s">
        <v>6533</v>
      </c>
      <c r="D1579" s="296" t="s">
        <v>6534</v>
      </c>
      <c r="E1579" s="344"/>
      <c r="F1579" s="344"/>
      <c r="G1579" s="344"/>
      <c r="H1579" s="344"/>
      <c r="I1579" s="344">
        <v>30.92</v>
      </c>
      <c r="J1579" s="344"/>
      <c r="K1579" s="344"/>
      <c r="L1579" s="344">
        <v>16.77</v>
      </c>
    </row>
    <row r="1580" spans="1:12">
      <c r="A1580" s="296">
        <v>40422</v>
      </c>
      <c r="B1580" s="343" t="s">
        <v>8124</v>
      </c>
      <c r="C1580" s="296" t="s">
        <v>6533</v>
      </c>
      <c r="D1580" s="296" t="s">
        <v>6534</v>
      </c>
      <c r="E1580" s="344"/>
      <c r="F1580" s="344"/>
      <c r="G1580" s="344"/>
      <c r="H1580" s="344"/>
      <c r="I1580" s="344">
        <v>398.68</v>
      </c>
      <c r="J1580" s="344"/>
      <c r="K1580" s="344"/>
      <c r="L1580" s="344">
        <v>216.2</v>
      </c>
    </row>
    <row r="1581" spans="1:12">
      <c r="A1581" s="296">
        <v>40387</v>
      </c>
      <c r="B1581" s="343" t="s">
        <v>8125</v>
      </c>
      <c r="C1581" s="296" t="s">
        <v>6533</v>
      </c>
      <c r="D1581" s="296" t="s">
        <v>6534</v>
      </c>
      <c r="E1581" s="344"/>
      <c r="F1581" s="344"/>
      <c r="G1581" s="344"/>
      <c r="H1581" s="344"/>
      <c r="I1581" s="344">
        <v>202.99</v>
      </c>
      <c r="J1581" s="344"/>
      <c r="K1581" s="344"/>
      <c r="L1581" s="344">
        <v>110.08</v>
      </c>
    </row>
    <row r="1582" spans="1:12">
      <c r="A1582" s="296">
        <v>40390</v>
      </c>
      <c r="B1582" s="343" t="s">
        <v>8126</v>
      </c>
      <c r="C1582" s="296" t="s">
        <v>6533</v>
      </c>
      <c r="D1582" s="296" t="s">
        <v>6534</v>
      </c>
      <c r="E1582" s="344"/>
      <c r="F1582" s="344"/>
      <c r="G1582" s="344"/>
      <c r="H1582" s="344"/>
      <c r="I1582" s="344">
        <v>839.66</v>
      </c>
      <c r="J1582" s="344"/>
      <c r="K1582" s="344"/>
      <c r="L1582" s="344">
        <v>455.35</v>
      </c>
    </row>
    <row r="1583" spans="1:12">
      <c r="A1583" s="296">
        <v>40380</v>
      </c>
      <c r="B1583" s="343" t="s">
        <v>8127</v>
      </c>
      <c r="C1583" s="296" t="s">
        <v>6533</v>
      </c>
      <c r="D1583" s="296" t="s">
        <v>6534</v>
      </c>
      <c r="E1583" s="344"/>
      <c r="F1583" s="344"/>
      <c r="G1583" s="344"/>
      <c r="H1583" s="344"/>
      <c r="I1583" s="344">
        <v>41.23</v>
      </c>
      <c r="J1583" s="344"/>
      <c r="K1583" s="344"/>
      <c r="L1583" s="344">
        <v>22.36</v>
      </c>
    </row>
    <row r="1584" spans="1:12">
      <c r="A1584" s="296">
        <v>2621</v>
      </c>
      <c r="B1584" s="343" t="s">
        <v>8128</v>
      </c>
      <c r="C1584" s="296" t="s">
        <v>6533</v>
      </c>
      <c r="D1584" s="296" t="s">
        <v>6534</v>
      </c>
      <c r="E1584" s="344">
        <v>163.02000000000001</v>
      </c>
      <c r="F1584" s="344"/>
      <c r="G1584" s="344"/>
      <c r="H1584" s="344"/>
      <c r="I1584" s="344">
        <v>120.74</v>
      </c>
      <c r="J1584" s="344"/>
      <c r="K1584" s="344">
        <v>152.63999999999999</v>
      </c>
      <c r="L1584" s="344">
        <v>108.07</v>
      </c>
    </row>
    <row r="1585" spans="1:12">
      <c r="A1585" s="296">
        <v>2616</v>
      </c>
      <c r="B1585" s="343" t="s">
        <v>8129</v>
      </c>
      <c r="C1585" s="296" t="s">
        <v>6533</v>
      </c>
      <c r="D1585" s="296" t="s">
        <v>6534</v>
      </c>
      <c r="E1585" s="344">
        <v>4.6100000000000003</v>
      </c>
      <c r="F1585" s="344"/>
      <c r="G1585" s="344"/>
      <c r="H1585" s="344"/>
      <c r="I1585" s="344">
        <v>3.41</v>
      </c>
      <c r="J1585" s="344"/>
      <c r="K1585" s="344">
        <v>4.32</v>
      </c>
      <c r="L1585" s="344">
        <v>3.06</v>
      </c>
    </row>
    <row r="1586" spans="1:12">
      <c r="A1586" s="296">
        <v>2633</v>
      </c>
      <c r="B1586" s="343" t="s">
        <v>8130</v>
      </c>
      <c r="C1586" s="296" t="s">
        <v>6533</v>
      </c>
      <c r="D1586" s="296" t="s">
        <v>6534</v>
      </c>
      <c r="E1586" s="344">
        <v>5.22</v>
      </c>
      <c r="F1586" s="344"/>
      <c r="G1586" s="344"/>
      <c r="H1586" s="344"/>
      <c r="I1586" s="344">
        <v>3.86</v>
      </c>
      <c r="J1586" s="344"/>
      <c r="K1586" s="344">
        <v>4.88</v>
      </c>
      <c r="L1586" s="344">
        <v>3.46</v>
      </c>
    </row>
    <row r="1587" spans="1:12">
      <c r="A1587" s="296">
        <v>2617</v>
      </c>
      <c r="B1587" s="343" t="s">
        <v>8131</v>
      </c>
      <c r="C1587" s="296" t="s">
        <v>6533</v>
      </c>
      <c r="D1587" s="296" t="s">
        <v>6534</v>
      </c>
      <c r="E1587" s="344">
        <v>7.09</v>
      </c>
      <c r="F1587" s="344"/>
      <c r="G1587" s="344"/>
      <c r="H1587" s="344"/>
      <c r="I1587" s="344">
        <v>5.25</v>
      </c>
      <c r="J1587" s="344"/>
      <c r="K1587" s="344">
        <v>6.64</v>
      </c>
      <c r="L1587" s="344">
        <v>4.7</v>
      </c>
    </row>
    <row r="1588" spans="1:12">
      <c r="A1588" s="296">
        <v>2618</v>
      </c>
      <c r="B1588" s="343" t="s">
        <v>8132</v>
      </c>
      <c r="C1588" s="296" t="s">
        <v>6533</v>
      </c>
      <c r="D1588" s="296" t="s">
        <v>6534</v>
      </c>
      <c r="E1588" s="344">
        <v>16.149999999999999</v>
      </c>
      <c r="F1588" s="344"/>
      <c r="G1588" s="344"/>
      <c r="H1588" s="344"/>
      <c r="I1588" s="344">
        <v>11.96</v>
      </c>
      <c r="J1588" s="344"/>
      <c r="K1588" s="344">
        <v>15.12</v>
      </c>
      <c r="L1588" s="344">
        <v>10.7</v>
      </c>
    </row>
    <row r="1589" spans="1:12">
      <c r="A1589" s="296">
        <v>2632</v>
      </c>
      <c r="B1589" s="343" t="s">
        <v>8133</v>
      </c>
      <c r="C1589" s="296" t="s">
        <v>6533</v>
      </c>
      <c r="D1589" s="296" t="s">
        <v>6534</v>
      </c>
      <c r="E1589" s="344">
        <v>19.690000000000001</v>
      </c>
      <c r="F1589" s="344"/>
      <c r="G1589" s="344"/>
      <c r="H1589" s="344"/>
      <c r="I1589" s="344">
        <v>14.58</v>
      </c>
      <c r="J1589" s="344"/>
      <c r="K1589" s="344">
        <v>18.440000000000001</v>
      </c>
      <c r="L1589" s="344">
        <v>13.05</v>
      </c>
    </row>
    <row r="1590" spans="1:12">
      <c r="A1590" s="296">
        <v>2631</v>
      </c>
      <c r="B1590" s="343" t="s">
        <v>8134</v>
      </c>
      <c r="C1590" s="296" t="s">
        <v>6533</v>
      </c>
      <c r="D1590" s="296" t="s">
        <v>6534</v>
      </c>
      <c r="E1590" s="344">
        <v>28.91</v>
      </c>
      <c r="F1590" s="344"/>
      <c r="G1590" s="344"/>
      <c r="H1590" s="344"/>
      <c r="I1590" s="344">
        <v>21.41</v>
      </c>
      <c r="J1590" s="344"/>
      <c r="K1590" s="344">
        <v>27.07</v>
      </c>
      <c r="L1590" s="344">
        <v>19.170000000000002</v>
      </c>
    </row>
    <row r="1591" spans="1:12">
      <c r="A1591" s="296">
        <v>2619</v>
      </c>
      <c r="B1591" s="343" t="s">
        <v>8135</v>
      </c>
      <c r="C1591" s="296" t="s">
        <v>6533</v>
      </c>
      <c r="D1591" s="296" t="s">
        <v>6534</v>
      </c>
      <c r="E1591" s="344">
        <v>73.209999999999994</v>
      </c>
      <c r="F1591" s="344"/>
      <c r="G1591" s="344"/>
      <c r="H1591" s="344"/>
      <c r="I1591" s="344">
        <v>54.22</v>
      </c>
      <c r="J1591" s="344"/>
      <c r="K1591" s="344">
        <v>68.55</v>
      </c>
      <c r="L1591" s="344">
        <v>48.53</v>
      </c>
    </row>
    <row r="1592" spans="1:12">
      <c r="A1592" s="296">
        <v>2620</v>
      </c>
      <c r="B1592" s="343" t="s">
        <v>8136</v>
      </c>
      <c r="C1592" s="296" t="s">
        <v>6533</v>
      </c>
      <c r="D1592" s="296" t="s">
        <v>6534</v>
      </c>
      <c r="E1592" s="344">
        <v>96.12</v>
      </c>
      <c r="F1592" s="344"/>
      <c r="G1592" s="344"/>
      <c r="H1592" s="344"/>
      <c r="I1592" s="344">
        <v>71.19</v>
      </c>
      <c r="J1592" s="344"/>
      <c r="K1592" s="344">
        <v>90</v>
      </c>
      <c r="L1592" s="344">
        <v>63.72</v>
      </c>
    </row>
    <row r="1593" spans="1:12">
      <c r="A1593" s="296">
        <v>40413</v>
      </c>
      <c r="B1593" s="343" t="s">
        <v>8137</v>
      </c>
      <c r="C1593" s="296" t="s">
        <v>6533</v>
      </c>
      <c r="D1593" s="296" t="s">
        <v>6534</v>
      </c>
      <c r="E1593" s="344"/>
      <c r="F1593" s="344"/>
      <c r="G1593" s="344"/>
      <c r="H1593" s="344"/>
      <c r="I1593" s="344">
        <v>42.8</v>
      </c>
      <c r="J1593" s="344"/>
      <c r="K1593" s="344"/>
      <c r="L1593" s="344"/>
    </row>
    <row r="1594" spans="1:12">
      <c r="A1594" s="296">
        <v>40415</v>
      </c>
      <c r="B1594" s="343" t="s">
        <v>8138</v>
      </c>
      <c r="C1594" s="296" t="s">
        <v>6533</v>
      </c>
      <c r="D1594" s="296" t="s">
        <v>6534</v>
      </c>
      <c r="E1594" s="344"/>
      <c r="F1594" s="344"/>
      <c r="G1594" s="344"/>
      <c r="H1594" s="344"/>
      <c r="I1594" s="344">
        <v>60.99</v>
      </c>
      <c r="J1594" s="344"/>
      <c r="K1594" s="344"/>
      <c r="L1594" s="344"/>
    </row>
    <row r="1595" spans="1:12">
      <c r="A1595" s="296">
        <v>40417</v>
      </c>
      <c r="B1595" s="343" t="s">
        <v>8139</v>
      </c>
      <c r="C1595" s="296" t="s">
        <v>6533</v>
      </c>
      <c r="D1595" s="296" t="s">
        <v>6534</v>
      </c>
      <c r="E1595" s="344"/>
      <c r="F1595" s="344"/>
      <c r="G1595" s="344"/>
      <c r="H1595" s="344"/>
      <c r="I1595" s="344">
        <v>71.94</v>
      </c>
      <c r="J1595" s="344"/>
      <c r="K1595" s="344"/>
      <c r="L1595" s="344"/>
    </row>
    <row r="1596" spans="1:12">
      <c r="A1596" s="296">
        <v>39273</v>
      </c>
      <c r="B1596" s="343" t="s">
        <v>8140</v>
      </c>
      <c r="C1596" s="296" t="s">
        <v>6533</v>
      </c>
      <c r="D1596" s="296" t="s">
        <v>6534</v>
      </c>
      <c r="E1596" s="344">
        <v>2.86</v>
      </c>
      <c r="F1596" s="344">
        <v>2.74</v>
      </c>
      <c r="G1596" s="344">
        <v>4.04</v>
      </c>
      <c r="H1596" s="344">
        <v>4.3899999999999997</v>
      </c>
      <c r="I1596" s="344">
        <v>3.17</v>
      </c>
      <c r="J1596" s="344">
        <v>2.88</v>
      </c>
      <c r="K1596" s="344">
        <v>4.22</v>
      </c>
      <c r="L1596" s="344">
        <v>3.65</v>
      </c>
    </row>
    <row r="1597" spans="1:12">
      <c r="A1597" s="296">
        <v>39271</v>
      </c>
      <c r="B1597" s="343" t="s">
        <v>8141</v>
      </c>
      <c r="C1597" s="296" t="s">
        <v>6533</v>
      </c>
      <c r="D1597" s="296" t="s">
        <v>6534</v>
      </c>
      <c r="E1597" s="344">
        <v>1.68</v>
      </c>
      <c r="F1597" s="344">
        <v>1.61</v>
      </c>
      <c r="G1597" s="344">
        <v>2.38</v>
      </c>
      <c r="H1597" s="344">
        <v>2.59</v>
      </c>
      <c r="I1597" s="344">
        <v>1.87</v>
      </c>
      <c r="J1597" s="344">
        <v>1.7</v>
      </c>
      <c r="K1597" s="344">
        <v>2.4900000000000002</v>
      </c>
      <c r="L1597" s="344">
        <v>2.15</v>
      </c>
    </row>
    <row r="1598" spans="1:12">
      <c r="A1598" s="296">
        <v>39272</v>
      </c>
      <c r="B1598" s="343" t="s">
        <v>8142</v>
      </c>
      <c r="C1598" s="296" t="s">
        <v>6533</v>
      </c>
      <c r="D1598" s="296" t="s">
        <v>6534</v>
      </c>
      <c r="E1598" s="344">
        <v>2.0699999999999998</v>
      </c>
      <c r="F1598" s="344">
        <v>1.98</v>
      </c>
      <c r="G1598" s="344">
        <v>2.92</v>
      </c>
      <c r="H1598" s="344">
        <v>3.18</v>
      </c>
      <c r="I1598" s="344">
        <v>2.2999999999999998</v>
      </c>
      <c r="J1598" s="344">
        <v>2.09</v>
      </c>
      <c r="K1598" s="344">
        <v>3.06</v>
      </c>
      <c r="L1598" s="344">
        <v>2.64</v>
      </c>
    </row>
    <row r="1599" spans="1:12">
      <c r="A1599" s="296">
        <v>1875</v>
      </c>
      <c r="B1599" s="343" t="s">
        <v>8143</v>
      </c>
      <c r="C1599" s="296" t="s">
        <v>6533</v>
      </c>
      <c r="D1599" s="296" t="s">
        <v>6534</v>
      </c>
      <c r="E1599" s="344">
        <v>4.57</v>
      </c>
      <c r="F1599" s="344">
        <v>4.38</v>
      </c>
      <c r="G1599" s="344">
        <v>6.46</v>
      </c>
      <c r="H1599" s="344">
        <v>7.03</v>
      </c>
      <c r="I1599" s="344">
        <v>5.07</v>
      </c>
      <c r="J1599" s="344">
        <v>4.6100000000000003</v>
      </c>
      <c r="K1599" s="344">
        <v>6.75</v>
      </c>
      <c r="L1599" s="344">
        <v>5.83</v>
      </c>
    </row>
    <row r="1600" spans="1:12">
      <c r="A1600" s="296">
        <v>1874</v>
      </c>
      <c r="B1600" s="343" t="s">
        <v>8144</v>
      </c>
      <c r="C1600" s="296" t="s">
        <v>6533</v>
      </c>
      <c r="D1600" s="296" t="s">
        <v>6534</v>
      </c>
      <c r="E1600" s="344">
        <v>3.77</v>
      </c>
      <c r="F1600" s="344">
        <v>3.62</v>
      </c>
      <c r="G1600" s="344">
        <v>5.33</v>
      </c>
      <c r="H1600" s="344">
        <v>5.8</v>
      </c>
      <c r="I1600" s="344">
        <v>4.1900000000000004</v>
      </c>
      <c r="J1600" s="344">
        <v>3.81</v>
      </c>
      <c r="K1600" s="344">
        <v>5.58</v>
      </c>
      <c r="L1600" s="344">
        <v>4.8099999999999996</v>
      </c>
    </row>
    <row r="1601" spans="1:12">
      <c r="A1601" s="296">
        <v>1884</v>
      </c>
      <c r="B1601" s="343" t="s">
        <v>8145</v>
      </c>
      <c r="C1601" s="296" t="s">
        <v>6533</v>
      </c>
      <c r="D1601" s="296" t="s">
        <v>6534</v>
      </c>
      <c r="E1601" s="344">
        <v>3.34</v>
      </c>
      <c r="F1601" s="344">
        <v>3.21</v>
      </c>
      <c r="G1601" s="344">
        <v>4.7300000000000004</v>
      </c>
      <c r="H1601" s="344">
        <v>5.14</v>
      </c>
      <c r="I1601" s="344">
        <v>3.71</v>
      </c>
      <c r="J1601" s="344">
        <v>3.37</v>
      </c>
      <c r="K1601" s="344">
        <v>4.9400000000000004</v>
      </c>
      <c r="L1601" s="344">
        <v>4.2699999999999996</v>
      </c>
    </row>
    <row r="1602" spans="1:12">
      <c r="A1602" s="296">
        <v>1870</v>
      </c>
      <c r="B1602" s="343" t="s">
        <v>8146</v>
      </c>
      <c r="C1602" s="296" t="s">
        <v>6533</v>
      </c>
      <c r="D1602" s="296" t="s">
        <v>6539</v>
      </c>
      <c r="E1602" s="344">
        <v>2.1800000000000002</v>
      </c>
      <c r="F1602" s="344">
        <v>2.09</v>
      </c>
      <c r="G1602" s="344">
        <v>3.08</v>
      </c>
      <c r="H1602" s="344">
        <v>3.35</v>
      </c>
      <c r="I1602" s="344">
        <v>2.42</v>
      </c>
      <c r="J1602" s="344">
        <v>2.2000000000000002</v>
      </c>
      <c r="K1602" s="344">
        <v>3.22</v>
      </c>
      <c r="L1602" s="344">
        <v>2.78</v>
      </c>
    </row>
    <row r="1603" spans="1:12">
      <c r="A1603" s="296">
        <v>1887</v>
      </c>
      <c r="B1603" s="343" t="s">
        <v>8147</v>
      </c>
      <c r="C1603" s="296" t="s">
        <v>6533</v>
      </c>
      <c r="D1603" s="296" t="s">
        <v>6534</v>
      </c>
      <c r="E1603" s="344">
        <v>18.95</v>
      </c>
      <c r="F1603" s="344">
        <v>18.170000000000002</v>
      </c>
      <c r="G1603" s="344">
        <v>26.78</v>
      </c>
      <c r="H1603" s="344">
        <v>29.13</v>
      </c>
      <c r="I1603" s="344">
        <v>21.04</v>
      </c>
      <c r="J1603" s="344">
        <v>19.13</v>
      </c>
      <c r="K1603" s="344">
        <v>28</v>
      </c>
      <c r="L1603" s="344">
        <v>24.17</v>
      </c>
    </row>
    <row r="1604" spans="1:12">
      <c r="A1604" s="296">
        <v>1876</v>
      </c>
      <c r="B1604" s="343" t="s">
        <v>8148</v>
      </c>
      <c r="C1604" s="296" t="s">
        <v>6533</v>
      </c>
      <c r="D1604" s="296" t="s">
        <v>6534</v>
      </c>
      <c r="E1604" s="344">
        <v>7.43</v>
      </c>
      <c r="F1604" s="344">
        <v>7.12</v>
      </c>
      <c r="G1604" s="344">
        <v>10.49</v>
      </c>
      <c r="H1604" s="344">
        <v>11.41</v>
      </c>
      <c r="I1604" s="344">
        <v>8.24</v>
      </c>
      <c r="J1604" s="344">
        <v>7.49</v>
      </c>
      <c r="K1604" s="344">
        <v>10.97</v>
      </c>
      <c r="L1604" s="344">
        <v>9.4700000000000006</v>
      </c>
    </row>
    <row r="1605" spans="1:12">
      <c r="A1605" s="296">
        <v>1877</v>
      </c>
      <c r="B1605" s="343" t="s">
        <v>8149</v>
      </c>
      <c r="C1605" s="296" t="s">
        <v>6533</v>
      </c>
      <c r="D1605" s="296" t="s">
        <v>6534</v>
      </c>
      <c r="E1605" s="344">
        <v>18.98</v>
      </c>
      <c r="F1605" s="344">
        <v>18.190000000000001</v>
      </c>
      <c r="G1605" s="344">
        <v>26.81</v>
      </c>
      <c r="H1605" s="344">
        <v>29.16</v>
      </c>
      <c r="I1605" s="344">
        <v>21.07</v>
      </c>
      <c r="J1605" s="344">
        <v>19.149999999999999</v>
      </c>
      <c r="K1605" s="344">
        <v>28.03</v>
      </c>
      <c r="L1605" s="344">
        <v>24.2</v>
      </c>
    </row>
    <row r="1606" spans="1:12">
      <c r="A1606" s="296">
        <v>1879</v>
      </c>
      <c r="B1606" s="343" t="s">
        <v>8150</v>
      </c>
      <c r="C1606" s="296" t="s">
        <v>6533</v>
      </c>
      <c r="D1606" s="296" t="s">
        <v>6534</v>
      </c>
      <c r="E1606" s="344">
        <v>2.21</v>
      </c>
      <c r="F1606" s="344">
        <v>2.12</v>
      </c>
      <c r="G1606" s="344">
        <v>3.12</v>
      </c>
      <c r="H1606" s="344">
        <v>3.39</v>
      </c>
      <c r="I1606" s="344">
        <v>2.4500000000000002</v>
      </c>
      <c r="J1606" s="344">
        <v>2.23</v>
      </c>
      <c r="K1606" s="344">
        <v>3.26</v>
      </c>
      <c r="L1606" s="344">
        <v>2.82</v>
      </c>
    </row>
    <row r="1607" spans="1:12">
      <c r="A1607" s="296">
        <v>1878</v>
      </c>
      <c r="B1607" s="343" t="s">
        <v>8151</v>
      </c>
      <c r="C1607" s="296" t="s">
        <v>6533</v>
      </c>
      <c r="D1607" s="296" t="s">
        <v>6534</v>
      </c>
      <c r="E1607" s="344">
        <v>38.130000000000003</v>
      </c>
      <c r="F1607" s="344">
        <v>36.549999999999997</v>
      </c>
      <c r="G1607" s="344">
        <v>53.87</v>
      </c>
      <c r="H1607" s="344">
        <v>58.6</v>
      </c>
      <c r="I1607" s="344">
        <v>42.33</v>
      </c>
      <c r="J1607" s="344">
        <v>38.479999999999997</v>
      </c>
      <c r="K1607" s="344">
        <v>56.32</v>
      </c>
      <c r="L1607" s="344">
        <v>48.62</v>
      </c>
    </row>
    <row r="1608" spans="1:12">
      <c r="A1608" s="296">
        <v>37971</v>
      </c>
      <c r="B1608" s="343" t="s">
        <v>8152</v>
      </c>
      <c r="C1608" s="296" t="s">
        <v>6533</v>
      </c>
      <c r="D1608" s="296" t="s">
        <v>6534</v>
      </c>
      <c r="E1608" s="344">
        <v>5.99</v>
      </c>
      <c r="F1608" s="344"/>
      <c r="G1608" s="344">
        <v>4.95</v>
      </c>
      <c r="H1608" s="344"/>
      <c r="I1608" s="344">
        <v>5.07</v>
      </c>
      <c r="J1608" s="344">
        <v>5.36</v>
      </c>
      <c r="K1608" s="344">
        <v>5.23</v>
      </c>
      <c r="L1608" s="344">
        <v>5.71</v>
      </c>
    </row>
    <row r="1609" spans="1:12">
      <c r="A1609" s="296">
        <v>37972</v>
      </c>
      <c r="B1609" s="343" t="s">
        <v>8153</v>
      </c>
      <c r="C1609" s="296" t="s">
        <v>6533</v>
      </c>
      <c r="D1609" s="296" t="s">
        <v>6534</v>
      </c>
      <c r="E1609" s="344">
        <v>8.5</v>
      </c>
      <c r="F1609" s="344"/>
      <c r="G1609" s="344">
        <v>7.02</v>
      </c>
      <c r="H1609" s="344"/>
      <c r="I1609" s="344">
        <v>7.2</v>
      </c>
      <c r="J1609" s="344">
        <v>7.61</v>
      </c>
      <c r="K1609" s="344">
        <v>7.41</v>
      </c>
      <c r="L1609" s="344">
        <v>8.1</v>
      </c>
    </row>
    <row r="1610" spans="1:12">
      <c r="A1610" s="296">
        <v>37973</v>
      </c>
      <c r="B1610" s="343" t="s">
        <v>8154</v>
      </c>
      <c r="C1610" s="296" t="s">
        <v>6533</v>
      </c>
      <c r="D1610" s="296" t="s">
        <v>6534</v>
      </c>
      <c r="E1610" s="344">
        <v>15.97</v>
      </c>
      <c r="F1610" s="344"/>
      <c r="G1610" s="344">
        <v>13.19</v>
      </c>
      <c r="H1610" s="344"/>
      <c r="I1610" s="344">
        <v>13.52</v>
      </c>
      <c r="J1610" s="344">
        <v>14.3</v>
      </c>
      <c r="K1610" s="344">
        <v>13.93</v>
      </c>
      <c r="L1610" s="344">
        <v>15.22</v>
      </c>
    </row>
    <row r="1611" spans="1:12">
      <c r="A1611" s="296">
        <v>1926</v>
      </c>
      <c r="B1611" s="343" t="s">
        <v>8155</v>
      </c>
      <c r="C1611" s="296" t="s">
        <v>6533</v>
      </c>
      <c r="D1611" s="296" t="s">
        <v>6534</v>
      </c>
      <c r="E1611" s="344">
        <v>2.46</v>
      </c>
      <c r="F1611" s="344">
        <v>2.11</v>
      </c>
      <c r="G1611" s="344">
        <v>2.19</v>
      </c>
      <c r="H1611" s="344">
        <v>1.84</v>
      </c>
      <c r="I1611" s="344">
        <v>1.87</v>
      </c>
      <c r="J1611" s="344">
        <v>2.02</v>
      </c>
      <c r="K1611" s="344">
        <v>2.35</v>
      </c>
      <c r="L1611" s="344">
        <v>2.63</v>
      </c>
    </row>
    <row r="1612" spans="1:12">
      <c r="A1612" s="296">
        <v>1927</v>
      </c>
      <c r="B1612" s="343" t="s">
        <v>8156</v>
      </c>
      <c r="C1612" s="296" t="s">
        <v>6533</v>
      </c>
      <c r="D1612" s="296" t="s">
        <v>6534</v>
      </c>
      <c r="E1612" s="344">
        <v>2.76</v>
      </c>
      <c r="F1612" s="344">
        <v>2.37</v>
      </c>
      <c r="G1612" s="344">
        <v>2.46</v>
      </c>
      <c r="H1612" s="344">
        <v>2.0699999999999998</v>
      </c>
      <c r="I1612" s="344">
        <v>2.1</v>
      </c>
      <c r="J1612" s="344">
        <v>2.27</v>
      </c>
      <c r="K1612" s="344">
        <v>2.63</v>
      </c>
      <c r="L1612" s="344">
        <v>2.95</v>
      </c>
    </row>
    <row r="1613" spans="1:12">
      <c r="A1613" s="296">
        <v>1923</v>
      </c>
      <c r="B1613" s="343" t="s">
        <v>8157</v>
      </c>
      <c r="C1613" s="296" t="s">
        <v>6533</v>
      </c>
      <c r="D1613" s="296" t="s">
        <v>6534</v>
      </c>
      <c r="E1613" s="344">
        <v>5.0199999999999996</v>
      </c>
      <c r="F1613" s="344">
        <v>4.32</v>
      </c>
      <c r="G1613" s="344">
        <v>4.49</v>
      </c>
      <c r="H1613" s="344">
        <v>3.76</v>
      </c>
      <c r="I1613" s="344">
        <v>3.83</v>
      </c>
      <c r="J1613" s="344">
        <v>4.13</v>
      </c>
      <c r="K1613" s="344">
        <v>4.8</v>
      </c>
      <c r="L1613" s="344">
        <v>5.37</v>
      </c>
    </row>
    <row r="1614" spans="1:12">
      <c r="A1614" s="296">
        <v>1929</v>
      </c>
      <c r="B1614" s="343" t="s">
        <v>8158</v>
      </c>
      <c r="C1614" s="296" t="s">
        <v>6533</v>
      </c>
      <c r="D1614" s="296" t="s">
        <v>6534</v>
      </c>
      <c r="E1614" s="344">
        <v>6.09</v>
      </c>
      <c r="F1614" s="344">
        <v>5.25</v>
      </c>
      <c r="G1614" s="344">
        <v>5.44</v>
      </c>
      <c r="H1614" s="344">
        <v>4.57</v>
      </c>
      <c r="I1614" s="344">
        <v>4.6399999999999997</v>
      </c>
      <c r="J1614" s="344">
        <v>5.01</v>
      </c>
      <c r="K1614" s="344">
        <v>5.82</v>
      </c>
      <c r="L1614" s="344">
        <v>6.51</v>
      </c>
    </row>
    <row r="1615" spans="1:12">
      <c r="A1615" s="296">
        <v>1930</v>
      </c>
      <c r="B1615" s="343" t="s">
        <v>8159</v>
      </c>
      <c r="C1615" s="296" t="s">
        <v>6533</v>
      </c>
      <c r="D1615" s="296" t="s">
        <v>6534</v>
      </c>
      <c r="E1615" s="344">
        <v>10.43</v>
      </c>
      <c r="F1615" s="344">
        <v>8.98</v>
      </c>
      <c r="G1615" s="344">
        <v>9.31</v>
      </c>
      <c r="H1615" s="344">
        <v>7.81</v>
      </c>
      <c r="I1615" s="344">
        <v>7.95</v>
      </c>
      <c r="J1615" s="344">
        <v>8.57</v>
      </c>
      <c r="K1615" s="344">
        <v>9.9600000000000009</v>
      </c>
      <c r="L1615" s="344">
        <v>11.14</v>
      </c>
    </row>
    <row r="1616" spans="1:12">
      <c r="A1616" s="296">
        <v>1924</v>
      </c>
      <c r="B1616" s="343" t="s">
        <v>8160</v>
      </c>
      <c r="C1616" s="296" t="s">
        <v>6533</v>
      </c>
      <c r="D1616" s="296" t="s">
        <v>6534</v>
      </c>
      <c r="E1616" s="344">
        <v>16.829999999999998</v>
      </c>
      <c r="F1616" s="344">
        <v>14.49</v>
      </c>
      <c r="G1616" s="344">
        <v>15.03</v>
      </c>
      <c r="H1616" s="344">
        <v>12.61</v>
      </c>
      <c r="I1616" s="344">
        <v>12.83</v>
      </c>
      <c r="J1616" s="344">
        <v>13.84</v>
      </c>
      <c r="K1616" s="344">
        <v>16.07</v>
      </c>
      <c r="L1616" s="344">
        <v>17.98</v>
      </c>
    </row>
    <row r="1617" spans="1:12">
      <c r="A1617" s="296">
        <v>1922</v>
      </c>
      <c r="B1617" s="343" t="s">
        <v>8161</v>
      </c>
      <c r="C1617" s="296" t="s">
        <v>6533</v>
      </c>
      <c r="D1617" s="296" t="s">
        <v>6534</v>
      </c>
      <c r="E1617" s="344">
        <v>34.81</v>
      </c>
      <c r="F1617" s="344">
        <v>29.96</v>
      </c>
      <c r="G1617" s="344">
        <v>31.08</v>
      </c>
      <c r="H1617" s="344">
        <v>26.09</v>
      </c>
      <c r="I1617" s="344">
        <v>26.53</v>
      </c>
      <c r="J1617" s="344">
        <v>28.62</v>
      </c>
      <c r="K1617" s="344">
        <v>33.24</v>
      </c>
      <c r="L1617" s="344">
        <v>37.19</v>
      </c>
    </row>
    <row r="1618" spans="1:12">
      <c r="A1618" s="296">
        <v>1953</v>
      </c>
      <c r="B1618" s="343" t="s">
        <v>8162</v>
      </c>
      <c r="C1618" s="296" t="s">
        <v>6533</v>
      </c>
      <c r="D1618" s="296" t="s">
        <v>6534</v>
      </c>
      <c r="E1618" s="344">
        <v>42.49</v>
      </c>
      <c r="F1618" s="344">
        <v>36.58</v>
      </c>
      <c r="G1618" s="344">
        <v>37.94</v>
      </c>
      <c r="H1618" s="344">
        <v>31.85</v>
      </c>
      <c r="I1618" s="344">
        <v>32.39</v>
      </c>
      <c r="J1618" s="344">
        <v>34.94</v>
      </c>
      <c r="K1618" s="344">
        <v>40.58</v>
      </c>
      <c r="L1618" s="344">
        <v>45.4</v>
      </c>
    </row>
    <row r="1619" spans="1:12">
      <c r="A1619" s="296">
        <v>1962</v>
      </c>
      <c r="B1619" s="343" t="s">
        <v>8163</v>
      </c>
      <c r="C1619" s="296" t="s">
        <v>6533</v>
      </c>
      <c r="D1619" s="296" t="s">
        <v>6534</v>
      </c>
      <c r="E1619" s="344">
        <v>206.44</v>
      </c>
      <c r="F1619" s="344">
        <v>177.71</v>
      </c>
      <c r="G1619" s="344">
        <v>184.34</v>
      </c>
      <c r="H1619" s="344">
        <v>154.72</v>
      </c>
      <c r="I1619" s="344">
        <v>157.37</v>
      </c>
      <c r="J1619" s="344">
        <v>169.75</v>
      </c>
      <c r="K1619" s="344">
        <v>197.16</v>
      </c>
      <c r="L1619" s="344">
        <v>220.59</v>
      </c>
    </row>
    <row r="1620" spans="1:12">
      <c r="A1620" s="296">
        <v>1955</v>
      </c>
      <c r="B1620" s="343" t="s">
        <v>8164</v>
      </c>
      <c r="C1620" s="296" t="s">
        <v>6533</v>
      </c>
      <c r="D1620" s="296" t="s">
        <v>6534</v>
      </c>
      <c r="E1620" s="344">
        <v>2.37</v>
      </c>
      <c r="F1620" s="344">
        <v>2.04</v>
      </c>
      <c r="G1620" s="344">
        <v>2.12</v>
      </c>
      <c r="H1620" s="344">
        <v>1.78</v>
      </c>
      <c r="I1620" s="344">
        <v>1.81</v>
      </c>
      <c r="J1620" s="344">
        <v>1.95</v>
      </c>
      <c r="K1620" s="344">
        <v>2.27</v>
      </c>
      <c r="L1620" s="344">
        <v>2.54</v>
      </c>
    </row>
    <row r="1621" spans="1:12">
      <c r="A1621" s="296">
        <v>1956</v>
      </c>
      <c r="B1621" s="343" t="s">
        <v>8165</v>
      </c>
      <c r="C1621" s="296" t="s">
        <v>6533</v>
      </c>
      <c r="D1621" s="296" t="s">
        <v>6534</v>
      </c>
      <c r="E1621" s="344">
        <v>3.36</v>
      </c>
      <c r="F1621" s="344">
        <v>2.89</v>
      </c>
      <c r="G1621" s="344">
        <v>3</v>
      </c>
      <c r="H1621" s="344">
        <v>2.5099999999999998</v>
      </c>
      <c r="I1621" s="344">
        <v>2.56</v>
      </c>
      <c r="J1621" s="344">
        <v>2.76</v>
      </c>
      <c r="K1621" s="344">
        <v>3.2</v>
      </c>
      <c r="L1621" s="344">
        <v>3.59</v>
      </c>
    </row>
    <row r="1622" spans="1:12">
      <c r="A1622" s="296">
        <v>1957</v>
      </c>
      <c r="B1622" s="343" t="s">
        <v>8166</v>
      </c>
      <c r="C1622" s="296" t="s">
        <v>6533</v>
      </c>
      <c r="D1622" s="296" t="s">
        <v>6534</v>
      </c>
      <c r="E1622" s="344">
        <v>7.26</v>
      </c>
      <c r="F1622" s="344">
        <v>6.25</v>
      </c>
      <c r="G1622" s="344">
        <v>6.48</v>
      </c>
      <c r="H1622" s="344">
        <v>5.44</v>
      </c>
      <c r="I1622" s="344">
        <v>5.53</v>
      </c>
      <c r="J1622" s="344">
        <v>5.97</v>
      </c>
      <c r="K1622" s="344">
        <v>6.93</v>
      </c>
      <c r="L1622" s="344">
        <v>7.76</v>
      </c>
    </row>
    <row r="1623" spans="1:12">
      <c r="A1623" s="296">
        <v>1958</v>
      </c>
      <c r="B1623" s="343" t="s">
        <v>8167</v>
      </c>
      <c r="C1623" s="296" t="s">
        <v>6533</v>
      </c>
      <c r="D1623" s="296" t="s">
        <v>6534</v>
      </c>
      <c r="E1623" s="344">
        <v>13.52</v>
      </c>
      <c r="F1623" s="344">
        <v>11.64</v>
      </c>
      <c r="G1623" s="344">
        <v>12.07</v>
      </c>
      <c r="H1623" s="344">
        <v>10.130000000000001</v>
      </c>
      <c r="I1623" s="344">
        <v>10.3</v>
      </c>
      <c r="J1623" s="344">
        <v>11.11</v>
      </c>
      <c r="K1623" s="344">
        <v>12.91</v>
      </c>
      <c r="L1623" s="344">
        <v>14.44</v>
      </c>
    </row>
    <row r="1624" spans="1:12">
      <c r="A1624" s="296">
        <v>1959</v>
      </c>
      <c r="B1624" s="343" t="s">
        <v>8168</v>
      </c>
      <c r="C1624" s="296" t="s">
        <v>6533</v>
      </c>
      <c r="D1624" s="296" t="s">
        <v>6534</v>
      </c>
      <c r="E1624" s="344">
        <v>14.67</v>
      </c>
      <c r="F1624" s="344">
        <v>12.63</v>
      </c>
      <c r="G1624" s="344">
        <v>13.1</v>
      </c>
      <c r="H1624" s="344">
        <v>10.99</v>
      </c>
      <c r="I1624" s="344">
        <v>11.18</v>
      </c>
      <c r="J1624" s="344">
        <v>12.06</v>
      </c>
      <c r="K1624" s="344">
        <v>14.01</v>
      </c>
      <c r="L1624" s="344">
        <v>15.67</v>
      </c>
    </row>
    <row r="1625" spans="1:12">
      <c r="A1625" s="296">
        <v>1925</v>
      </c>
      <c r="B1625" s="343" t="s">
        <v>8169</v>
      </c>
      <c r="C1625" s="296" t="s">
        <v>6533</v>
      </c>
      <c r="D1625" s="296" t="s">
        <v>6534</v>
      </c>
      <c r="E1625" s="344">
        <v>38.340000000000003</v>
      </c>
      <c r="F1625" s="344">
        <v>33</v>
      </c>
      <c r="G1625" s="344">
        <v>34.229999999999997</v>
      </c>
      <c r="H1625" s="344">
        <v>28.73</v>
      </c>
      <c r="I1625" s="344">
        <v>29.22</v>
      </c>
      <c r="J1625" s="344">
        <v>31.52</v>
      </c>
      <c r="K1625" s="344">
        <v>36.61</v>
      </c>
      <c r="L1625" s="344">
        <v>40.96</v>
      </c>
    </row>
    <row r="1626" spans="1:12">
      <c r="A1626" s="296">
        <v>1960</v>
      </c>
      <c r="B1626" s="343" t="s">
        <v>8170</v>
      </c>
      <c r="C1626" s="296" t="s">
        <v>6533</v>
      </c>
      <c r="D1626" s="296" t="s">
        <v>6534</v>
      </c>
      <c r="E1626" s="344">
        <v>58.87</v>
      </c>
      <c r="F1626" s="344">
        <v>50.67</v>
      </c>
      <c r="G1626" s="344">
        <v>52.57</v>
      </c>
      <c r="H1626" s="344">
        <v>44.12</v>
      </c>
      <c r="I1626" s="344">
        <v>44.88</v>
      </c>
      <c r="J1626" s="344">
        <v>48.41</v>
      </c>
      <c r="K1626" s="344">
        <v>56.22</v>
      </c>
      <c r="L1626" s="344">
        <v>62.9</v>
      </c>
    </row>
    <row r="1627" spans="1:12">
      <c r="A1627" s="296">
        <v>1961</v>
      </c>
      <c r="B1627" s="343" t="s">
        <v>8171</v>
      </c>
      <c r="C1627" s="296" t="s">
        <v>6533</v>
      </c>
      <c r="D1627" s="296" t="s">
        <v>6534</v>
      </c>
      <c r="E1627" s="344">
        <v>75.42</v>
      </c>
      <c r="F1627" s="344">
        <v>64.92</v>
      </c>
      <c r="G1627" s="344">
        <v>67.34</v>
      </c>
      <c r="H1627" s="344">
        <v>56.52</v>
      </c>
      <c r="I1627" s="344">
        <v>57.49</v>
      </c>
      <c r="J1627" s="344">
        <v>62.01</v>
      </c>
      <c r="K1627" s="344">
        <v>72.03</v>
      </c>
      <c r="L1627" s="344">
        <v>80.59</v>
      </c>
    </row>
    <row r="1628" spans="1:12">
      <c r="A1628" s="296">
        <v>38423</v>
      </c>
      <c r="B1628" s="343" t="s">
        <v>8172</v>
      </c>
      <c r="C1628" s="296" t="s">
        <v>6533</v>
      </c>
      <c r="D1628" s="296" t="s">
        <v>6534</v>
      </c>
      <c r="E1628" s="344">
        <v>38.28</v>
      </c>
      <c r="F1628" s="344">
        <v>35.69</v>
      </c>
      <c r="G1628" s="344">
        <v>34.380000000000003</v>
      </c>
      <c r="H1628" s="344">
        <v>25.74</v>
      </c>
      <c r="I1628" s="344">
        <v>28.55</v>
      </c>
      <c r="J1628" s="344">
        <v>32.24</v>
      </c>
      <c r="K1628" s="344">
        <v>37.69</v>
      </c>
      <c r="L1628" s="344">
        <v>45.61</v>
      </c>
    </row>
    <row r="1629" spans="1:12">
      <c r="A1629" s="296">
        <v>39866</v>
      </c>
      <c r="B1629" s="343" t="s">
        <v>8173</v>
      </c>
      <c r="C1629" s="296" t="s">
        <v>6533</v>
      </c>
      <c r="D1629" s="296" t="s">
        <v>6534</v>
      </c>
      <c r="E1629" s="344"/>
      <c r="F1629" s="344"/>
      <c r="G1629" s="344"/>
      <c r="H1629" s="344"/>
      <c r="I1629" s="344"/>
      <c r="J1629" s="344"/>
      <c r="K1629" s="344">
        <v>30.9</v>
      </c>
      <c r="L1629" s="344"/>
    </row>
    <row r="1630" spans="1:12">
      <c r="A1630" s="296">
        <v>39867</v>
      </c>
      <c r="B1630" s="343" t="s">
        <v>8174</v>
      </c>
      <c r="C1630" s="296" t="s">
        <v>6533</v>
      </c>
      <c r="D1630" s="296" t="s">
        <v>6534</v>
      </c>
      <c r="E1630" s="344"/>
      <c r="F1630" s="344"/>
      <c r="G1630" s="344"/>
      <c r="H1630" s="344"/>
      <c r="I1630" s="344"/>
      <c r="J1630" s="344"/>
      <c r="K1630" s="344">
        <v>68.7</v>
      </c>
      <c r="L1630" s="344"/>
    </row>
    <row r="1631" spans="1:12">
      <c r="A1631" s="296">
        <v>39868</v>
      </c>
      <c r="B1631" s="343" t="s">
        <v>8175</v>
      </c>
      <c r="C1631" s="296" t="s">
        <v>6533</v>
      </c>
      <c r="D1631" s="296" t="s">
        <v>6534</v>
      </c>
      <c r="E1631" s="344"/>
      <c r="F1631" s="344"/>
      <c r="G1631" s="344"/>
      <c r="H1631" s="344"/>
      <c r="I1631" s="344"/>
      <c r="J1631" s="344"/>
      <c r="K1631" s="344">
        <v>123.77</v>
      </c>
      <c r="L1631" s="344"/>
    </row>
    <row r="1632" spans="1:12">
      <c r="A1632" s="296">
        <v>37999</v>
      </c>
      <c r="B1632" s="343" t="s">
        <v>8176</v>
      </c>
      <c r="C1632" s="296" t="s">
        <v>6533</v>
      </c>
      <c r="D1632" s="296" t="s">
        <v>6534</v>
      </c>
      <c r="E1632" s="344">
        <v>10.1</v>
      </c>
      <c r="F1632" s="344"/>
      <c r="G1632" s="344">
        <v>8.34</v>
      </c>
      <c r="H1632" s="344"/>
      <c r="I1632" s="344">
        <v>8.5500000000000007</v>
      </c>
      <c r="J1632" s="344">
        <v>9.0399999999999991</v>
      </c>
      <c r="K1632" s="344">
        <v>8.81</v>
      </c>
      <c r="L1632" s="344">
        <v>9.6300000000000008</v>
      </c>
    </row>
    <row r="1633" spans="1:12">
      <c r="A1633" s="296">
        <v>38000</v>
      </c>
      <c r="B1633" s="343" t="s">
        <v>8177</v>
      </c>
      <c r="C1633" s="296" t="s">
        <v>6533</v>
      </c>
      <c r="D1633" s="296" t="s">
        <v>6534</v>
      </c>
      <c r="E1633" s="344">
        <v>11.79</v>
      </c>
      <c r="F1633" s="344"/>
      <c r="G1633" s="344">
        <v>9.74</v>
      </c>
      <c r="H1633" s="344"/>
      <c r="I1633" s="344">
        <v>9.99</v>
      </c>
      <c r="J1633" s="344">
        <v>10.56</v>
      </c>
      <c r="K1633" s="344">
        <v>10.29</v>
      </c>
      <c r="L1633" s="344">
        <v>11.24</v>
      </c>
    </row>
    <row r="1634" spans="1:12">
      <c r="A1634" s="296">
        <v>38129</v>
      </c>
      <c r="B1634" s="343" t="s">
        <v>8178</v>
      </c>
      <c r="C1634" s="296" t="s">
        <v>6533</v>
      </c>
      <c r="D1634" s="296" t="s">
        <v>6534</v>
      </c>
      <c r="E1634" s="344">
        <v>5.54</v>
      </c>
      <c r="F1634" s="344">
        <v>4.76</v>
      </c>
      <c r="G1634" s="344">
        <v>4.9400000000000004</v>
      </c>
      <c r="H1634" s="344">
        <v>4.1500000000000004</v>
      </c>
      <c r="I1634" s="344">
        <v>4.22</v>
      </c>
      <c r="J1634" s="344">
        <v>4.55</v>
      </c>
      <c r="K1634" s="344">
        <v>5.29</v>
      </c>
      <c r="L1634" s="344">
        <v>5.91</v>
      </c>
    </row>
    <row r="1635" spans="1:12">
      <c r="A1635" s="296">
        <v>38025</v>
      </c>
      <c r="B1635" s="343" t="s">
        <v>8179</v>
      </c>
      <c r="C1635" s="296" t="s">
        <v>6533</v>
      </c>
      <c r="D1635" s="296" t="s">
        <v>6534</v>
      </c>
      <c r="E1635" s="344">
        <v>7.51</v>
      </c>
      <c r="F1635" s="344">
        <v>6.47</v>
      </c>
      <c r="G1635" s="344">
        <v>6.71</v>
      </c>
      <c r="H1635" s="344">
        <v>5.63</v>
      </c>
      <c r="I1635" s="344">
        <v>5.73</v>
      </c>
      <c r="J1635" s="344">
        <v>6.18</v>
      </c>
      <c r="K1635" s="344">
        <v>7.18</v>
      </c>
      <c r="L1635" s="344">
        <v>8.0299999999999994</v>
      </c>
    </row>
    <row r="1636" spans="1:12">
      <c r="A1636" s="296">
        <v>38026</v>
      </c>
      <c r="B1636" s="343" t="s">
        <v>8180</v>
      </c>
      <c r="C1636" s="296" t="s">
        <v>6533</v>
      </c>
      <c r="D1636" s="296" t="s">
        <v>6534</v>
      </c>
      <c r="E1636" s="344">
        <v>18.55</v>
      </c>
      <c r="F1636" s="344">
        <v>15.97</v>
      </c>
      <c r="G1636" s="344">
        <v>16.559999999999999</v>
      </c>
      <c r="H1636" s="344">
        <v>13.9</v>
      </c>
      <c r="I1636" s="344">
        <v>14.14</v>
      </c>
      <c r="J1636" s="344">
        <v>15.25</v>
      </c>
      <c r="K1636" s="344">
        <v>17.72</v>
      </c>
      <c r="L1636" s="344">
        <v>19.82</v>
      </c>
    </row>
    <row r="1637" spans="1:12">
      <c r="A1637" s="296">
        <v>1858</v>
      </c>
      <c r="B1637" s="343" t="s">
        <v>8181</v>
      </c>
      <c r="C1637" s="296" t="s">
        <v>6533</v>
      </c>
      <c r="D1637" s="296" t="s">
        <v>6534</v>
      </c>
      <c r="E1637" s="344">
        <v>59.32</v>
      </c>
      <c r="F1637" s="344">
        <v>55.3</v>
      </c>
      <c r="G1637" s="344">
        <v>53.28</v>
      </c>
      <c r="H1637" s="344">
        <v>39.89</v>
      </c>
      <c r="I1637" s="344">
        <v>44.24</v>
      </c>
      <c r="J1637" s="344">
        <v>49.96</v>
      </c>
      <c r="K1637" s="344">
        <v>58.4</v>
      </c>
      <c r="L1637" s="344">
        <v>70.680000000000007</v>
      </c>
    </row>
    <row r="1638" spans="1:12">
      <c r="A1638" s="296">
        <v>1844</v>
      </c>
      <c r="B1638" s="343" t="s">
        <v>8182</v>
      </c>
      <c r="C1638" s="296" t="s">
        <v>6533</v>
      </c>
      <c r="D1638" s="296" t="s">
        <v>6534</v>
      </c>
      <c r="E1638" s="344">
        <v>135.86000000000001</v>
      </c>
      <c r="F1638" s="344">
        <v>126.66</v>
      </c>
      <c r="G1638" s="344">
        <v>122.01</v>
      </c>
      <c r="H1638" s="344">
        <v>91.36</v>
      </c>
      <c r="I1638" s="344">
        <v>101.33</v>
      </c>
      <c r="J1638" s="344">
        <v>114.41</v>
      </c>
      <c r="K1638" s="344">
        <v>133.75</v>
      </c>
      <c r="L1638" s="344">
        <v>161.87</v>
      </c>
    </row>
    <row r="1639" spans="1:12">
      <c r="A1639" s="296">
        <v>1863</v>
      </c>
      <c r="B1639" s="343" t="s">
        <v>8183</v>
      </c>
      <c r="C1639" s="296" t="s">
        <v>6533</v>
      </c>
      <c r="D1639" s="296" t="s">
        <v>6534</v>
      </c>
      <c r="E1639" s="344">
        <v>63.13</v>
      </c>
      <c r="F1639" s="344">
        <v>58.85</v>
      </c>
      <c r="G1639" s="344">
        <v>56.7</v>
      </c>
      <c r="H1639" s="344">
        <v>42.45</v>
      </c>
      <c r="I1639" s="344">
        <v>47.08</v>
      </c>
      <c r="J1639" s="344">
        <v>53.16</v>
      </c>
      <c r="K1639" s="344">
        <v>62.15</v>
      </c>
      <c r="L1639" s="344">
        <v>75.22</v>
      </c>
    </row>
    <row r="1640" spans="1:12">
      <c r="A1640" s="296">
        <v>1865</v>
      </c>
      <c r="B1640" s="343" t="s">
        <v>8184</v>
      </c>
      <c r="C1640" s="296" t="s">
        <v>6533</v>
      </c>
      <c r="D1640" s="296" t="s">
        <v>6534</v>
      </c>
      <c r="E1640" s="344">
        <v>164.49</v>
      </c>
      <c r="F1640" s="344">
        <v>153.34</v>
      </c>
      <c r="G1640" s="344">
        <v>147.72</v>
      </c>
      <c r="H1640" s="344">
        <v>110.61</v>
      </c>
      <c r="I1640" s="344">
        <v>122.67</v>
      </c>
      <c r="J1640" s="344">
        <v>138.52000000000001</v>
      </c>
      <c r="K1640" s="344">
        <v>161.93</v>
      </c>
      <c r="L1640" s="344">
        <v>195.97</v>
      </c>
    </row>
    <row r="1641" spans="1:12">
      <c r="A1641" s="296">
        <v>36355</v>
      </c>
      <c r="B1641" s="343" t="s">
        <v>8185</v>
      </c>
      <c r="C1641" s="296" t="s">
        <v>6533</v>
      </c>
      <c r="D1641" s="296" t="s">
        <v>6534</v>
      </c>
      <c r="E1641" s="344"/>
      <c r="F1641" s="344"/>
      <c r="G1641" s="344"/>
      <c r="H1641" s="344"/>
      <c r="I1641" s="344"/>
      <c r="J1641" s="344"/>
      <c r="K1641" s="344">
        <v>12.85</v>
      </c>
      <c r="L1641" s="344"/>
    </row>
    <row r="1642" spans="1:12">
      <c r="A1642" s="296">
        <v>36356</v>
      </c>
      <c r="B1642" s="343" t="s">
        <v>8186</v>
      </c>
      <c r="C1642" s="296" t="s">
        <v>6533</v>
      </c>
      <c r="D1642" s="296" t="s">
        <v>6534</v>
      </c>
      <c r="E1642" s="344"/>
      <c r="F1642" s="344"/>
      <c r="G1642" s="344"/>
      <c r="H1642" s="344"/>
      <c r="I1642" s="344"/>
      <c r="J1642" s="344"/>
      <c r="K1642" s="344">
        <v>20.67</v>
      </c>
      <c r="L1642" s="344"/>
    </row>
    <row r="1643" spans="1:12">
      <c r="A1643" s="296">
        <v>1940</v>
      </c>
      <c r="B1643" s="343" t="s">
        <v>8187</v>
      </c>
      <c r="C1643" s="296" t="s">
        <v>6533</v>
      </c>
      <c r="D1643" s="296" t="s">
        <v>6534</v>
      </c>
      <c r="E1643" s="344">
        <v>37.46</v>
      </c>
      <c r="F1643" s="344">
        <v>32.24</v>
      </c>
      <c r="G1643" s="344">
        <v>33.450000000000003</v>
      </c>
      <c r="H1643" s="344">
        <v>28.07</v>
      </c>
      <c r="I1643" s="344">
        <v>28.55</v>
      </c>
      <c r="J1643" s="344">
        <v>30.8</v>
      </c>
      <c r="K1643" s="344">
        <v>35.770000000000003</v>
      </c>
      <c r="L1643" s="344">
        <v>40.03</v>
      </c>
    </row>
    <row r="1644" spans="1:12">
      <c r="A1644" s="296">
        <v>1939</v>
      </c>
      <c r="B1644" s="343" t="s">
        <v>8188</v>
      </c>
      <c r="C1644" s="296" t="s">
        <v>6533</v>
      </c>
      <c r="D1644" s="296" t="s">
        <v>6534</v>
      </c>
      <c r="E1644" s="344">
        <v>10.27</v>
      </c>
      <c r="F1644" s="344">
        <v>8.84</v>
      </c>
      <c r="G1644" s="344">
        <v>9.17</v>
      </c>
      <c r="H1644" s="344">
        <v>7.7</v>
      </c>
      <c r="I1644" s="344">
        <v>7.83</v>
      </c>
      <c r="J1644" s="344">
        <v>8.4499999999999993</v>
      </c>
      <c r="K1644" s="344">
        <v>9.81</v>
      </c>
      <c r="L1644" s="344">
        <v>10.98</v>
      </c>
    </row>
    <row r="1645" spans="1:12">
      <c r="A1645" s="296">
        <v>1937</v>
      </c>
      <c r="B1645" s="343" t="s">
        <v>8189</v>
      </c>
      <c r="C1645" s="296" t="s">
        <v>6533</v>
      </c>
      <c r="D1645" s="296" t="s">
        <v>6534</v>
      </c>
      <c r="E1645" s="344">
        <v>6.32</v>
      </c>
      <c r="F1645" s="344">
        <v>5.44</v>
      </c>
      <c r="G1645" s="344">
        <v>5.64</v>
      </c>
      <c r="H1645" s="344">
        <v>4.74</v>
      </c>
      <c r="I1645" s="344">
        <v>4.82</v>
      </c>
      <c r="J1645" s="344">
        <v>5.2</v>
      </c>
      <c r="K1645" s="344">
        <v>6.04</v>
      </c>
      <c r="L1645" s="344">
        <v>6.75</v>
      </c>
    </row>
    <row r="1646" spans="1:12">
      <c r="A1646" s="296">
        <v>1938</v>
      </c>
      <c r="B1646" s="343" t="s">
        <v>8190</v>
      </c>
      <c r="C1646" s="296" t="s">
        <v>6533</v>
      </c>
      <c r="D1646" s="296" t="s">
        <v>6534</v>
      </c>
      <c r="E1646" s="344">
        <v>7.19</v>
      </c>
      <c r="F1646" s="344">
        <v>6.19</v>
      </c>
      <c r="G1646" s="344">
        <v>6.42</v>
      </c>
      <c r="H1646" s="344">
        <v>5.39</v>
      </c>
      <c r="I1646" s="344">
        <v>5.48</v>
      </c>
      <c r="J1646" s="344">
        <v>5.91</v>
      </c>
      <c r="K1646" s="344">
        <v>6.86</v>
      </c>
      <c r="L1646" s="344">
        <v>7.68</v>
      </c>
    </row>
    <row r="1647" spans="1:12">
      <c r="A1647" s="296">
        <v>1966</v>
      </c>
      <c r="B1647" s="343" t="s">
        <v>8191</v>
      </c>
      <c r="C1647" s="296" t="s">
        <v>6533</v>
      </c>
      <c r="D1647" s="296" t="s">
        <v>6534</v>
      </c>
      <c r="E1647" s="344">
        <v>25.17</v>
      </c>
      <c r="F1647" s="344">
        <v>23.47</v>
      </c>
      <c r="G1647" s="344">
        <v>22.61</v>
      </c>
      <c r="H1647" s="344">
        <v>16.93</v>
      </c>
      <c r="I1647" s="344">
        <v>18.77</v>
      </c>
      <c r="J1647" s="344">
        <v>21.2</v>
      </c>
      <c r="K1647" s="344">
        <v>24.78</v>
      </c>
      <c r="L1647" s="344">
        <v>29.99</v>
      </c>
    </row>
    <row r="1648" spans="1:12">
      <c r="A1648" s="296">
        <v>1933</v>
      </c>
      <c r="B1648" s="343" t="s">
        <v>8192</v>
      </c>
      <c r="C1648" s="296" t="s">
        <v>6533</v>
      </c>
      <c r="D1648" s="296" t="s">
        <v>6534</v>
      </c>
      <c r="E1648" s="344">
        <v>5.42</v>
      </c>
      <c r="F1648" s="344">
        <v>5.0599999999999996</v>
      </c>
      <c r="G1648" s="344">
        <v>4.87</v>
      </c>
      <c r="H1648" s="344">
        <v>3.65</v>
      </c>
      <c r="I1648" s="344">
        <v>4.04</v>
      </c>
      <c r="J1648" s="344">
        <v>4.57</v>
      </c>
      <c r="K1648" s="344">
        <v>5.34</v>
      </c>
      <c r="L1648" s="344">
        <v>6.46</v>
      </c>
    </row>
    <row r="1649" spans="1:12">
      <c r="A1649" s="296">
        <v>1932</v>
      </c>
      <c r="B1649" s="343" t="s">
        <v>8193</v>
      </c>
      <c r="C1649" s="296" t="s">
        <v>6533</v>
      </c>
      <c r="D1649" s="296" t="s">
        <v>6534</v>
      </c>
      <c r="E1649" s="344">
        <v>12.42</v>
      </c>
      <c r="F1649" s="344">
        <v>11.57</v>
      </c>
      <c r="G1649" s="344">
        <v>11.15</v>
      </c>
      <c r="H1649" s="344">
        <v>8.35</v>
      </c>
      <c r="I1649" s="344">
        <v>9.26</v>
      </c>
      <c r="J1649" s="344">
        <v>10.45</v>
      </c>
      <c r="K1649" s="344">
        <v>12.22</v>
      </c>
      <c r="L1649" s="344">
        <v>14.79</v>
      </c>
    </row>
    <row r="1650" spans="1:12">
      <c r="A1650" s="296">
        <v>1951</v>
      </c>
      <c r="B1650" s="343" t="s">
        <v>8194</v>
      </c>
      <c r="C1650" s="296" t="s">
        <v>6533</v>
      </c>
      <c r="D1650" s="296" t="s">
        <v>6534</v>
      </c>
      <c r="E1650" s="344">
        <v>25.9</v>
      </c>
      <c r="F1650" s="344">
        <v>24.15</v>
      </c>
      <c r="G1650" s="344">
        <v>23.26</v>
      </c>
      <c r="H1650" s="344">
        <v>17.420000000000002</v>
      </c>
      <c r="I1650" s="344">
        <v>19.32</v>
      </c>
      <c r="J1650" s="344">
        <v>21.81</v>
      </c>
      <c r="K1650" s="344">
        <v>25.5</v>
      </c>
      <c r="L1650" s="344">
        <v>30.86</v>
      </c>
    </row>
    <row r="1651" spans="1:12">
      <c r="A1651" s="296">
        <v>1970</v>
      </c>
      <c r="B1651" s="343" t="s">
        <v>8195</v>
      </c>
      <c r="C1651" s="296" t="s">
        <v>6533</v>
      </c>
      <c r="D1651" s="296" t="s">
        <v>6534</v>
      </c>
      <c r="E1651" s="344">
        <v>62.93</v>
      </c>
      <c r="F1651" s="344">
        <v>58.67</v>
      </c>
      <c r="G1651" s="344">
        <v>56.51</v>
      </c>
      <c r="H1651" s="344">
        <v>42.32</v>
      </c>
      <c r="I1651" s="344">
        <v>46.93</v>
      </c>
      <c r="J1651" s="344">
        <v>52.99</v>
      </c>
      <c r="K1651" s="344">
        <v>61.95</v>
      </c>
      <c r="L1651" s="344">
        <v>74.98</v>
      </c>
    </row>
    <row r="1652" spans="1:12">
      <c r="A1652" s="296">
        <v>1967</v>
      </c>
      <c r="B1652" s="343" t="s">
        <v>8196</v>
      </c>
      <c r="C1652" s="296" t="s">
        <v>6533</v>
      </c>
      <c r="D1652" s="296" t="s">
        <v>6534</v>
      </c>
      <c r="E1652" s="344">
        <v>7.47</v>
      </c>
      <c r="F1652" s="344">
        <v>6.96</v>
      </c>
      <c r="G1652" s="344">
        <v>6.71</v>
      </c>
      <c r="H1652" s="344">
        <v>5.0199999999999996</v>
      </c>
      <c r="I1652" s="344">
        <v>5.57</v>
      </c>
      <c r="J1652" s="344">
        <v>6.29</v>
      </c>
      <c r="K1652" s="344">
        <v>7.35</v>
      </c>
      <c r="L1652" s="344">
        <v>8.9</v>
      </c>
    </row>
    <row r="1653" spans="1:12">
      <c r="A1653" s="296">
        <v>1968</v>
      </c>
      <c r="B1653" s="343" t="s">
        <v>8197</v>
      </c>
      <c r="C1653" s="296" t="s">
        <v>6533</v>
      </c>
      <c r="D1653" s="296" t="s">
        <v>6534</v>
      </c>
      <c r="E1653" s="344">
        <v>14.77</v>
      </c>
      <c r="F1653" s="344">
        <v>13.77</v>
      </c>
      <c r="G1653" s="344">
        <v>13.26</v>
      </c>
      <c r="H1653" s="344">
        <v>9.93</v>
      </c>
      <c r="I1653" s="344">
        <v>11.01</v>
      </c>
      <c r="J1653" s="344">
        <v>12.44</v>
      </c>
      <c r="K1653" s="344">
        <v>14.54</v>
      </c>
      <c r="L1653" s="344">
        <v>17.600000000000001</v>
      </c>
    </row>
    <row r="1654" spans="1:12">
      <c r="A1654" s="296">
        <v>1969</v>
      </c>
      <c r="B1654" s="343" t="s">
        <v>8198</v>
      </c>
      <c r="C1654" s="296" t="s">
        <v>6533</v>
      </c>
      <c r="D1654" s="296" t="s">
        <v>6534</v>
      </c>
      <c r="E1654" s="344">
        <v>48.08</v>
      </c>
      <c r="F1654" s="344">
        <v>44.82</v>
      </c>
      <c r="G1654" s="344">
        <v>43.18</v>
      </c>
      <c r="H1654" s="344">
        <v>32.33</v>
      </c>
      <c r="I1654" s="344">
        <v>35.86</v>
      </c>
      <c r="J1654" s="344">
        <v>40.49</v>
      </c>
      <c r="K1654" s="344">
        <v>47.33</v>
      </c>
      <c r="L1654" s="344">
        <v>57.28</v>
      </c>
    </row>
    <row r="1655" spans="1:12">
      <c r="A1655" s="296">
        <v>1827</v>
      </c>
      <c r="B1655" s="343" t="s">
        <v>8199</v>
      </c>
      <c r="C1655" s="296" t="s">
        <v>6533</v>
      </c>
      <c r="D1655" s="296" t="s">
        <v>6534</v>
      </c>
      <c r="E1655" s="344">
        <v>125.52</v>
      </c>
      <c r="F1655" s="344">
        <v>129.19</v>
      </c>
      <c r="G1655" s="344"/>
      <c r="H1655" s="344"/>
      <c r="I1655" s="344">
        <v>90.45</v>
      </c>
      <c r="J1655" s="344"/>
      <c r="K1655" s="344"/>
      <c r="L1655" s="344"/>
    </row>
    <row r="1656" spans="1:12">
      <c r="A1656" s="296">
        <v>1831</v>
      </c>
      <c r="B1656" s="343" t="s">
        <v>8200</v>
      </c>
      <c r="C1656" s="296" t="s">
        <v>6533</v>
      </c>
      <c r="D1656" s="296" t="s">
        <v>6534</v>
      </c>
      <c r="E1656" s="344">
        <v>27.4</v>
      </c>
      <c r="F1656" s="344">
        <v>28.2</v>
      </c>
      <c r="G1656" s="344"/>
      <c r="H1656" s="344"/>
      <c r="I1656" s="344">
        <v>19.739999999999998</v>
      </c>
      <c r="J1656" s="344"/>
      <c r="K1656" s="344"/>
      <c r="L1656" s="344"/>
    </row>
    <row r="1657" spans="1:12">
      <c r="A1657" s="296">
        <v>1825</v>
      </c>
      <c r="B1657" s="343" t="s">
        <v>8201</v>
      </c>
      <c r="C1657" s="296" t="s">
        <v>6533</v>
      </c>
      <c r="D1657" s="296" t="s">
        <v>6534</v>
      </c>
      <c r="E1657" s="344">
        <v>67.63</v>
      </c>
      <c r="F1657" s="344">
        <v>69.599999999999994</v>
      </c>
      <c r="G1657" s="344"/>
      <c r="H1657" s="344"/>
      <c r="I1657" s="344">
        <v>48.73</v>
      </c>
      <c r="J1657" s="344"/>
      <c r="K1657" s="344"/>
      <c r="L1657" s="344"/>
    </row>
    <row r="1658" spans="1:12">
      <c r="A1658" s="296">
        <v>1828</v>
      </c>
      <c r="B1658" s="343" t="s">
        <v>8202</v>
      </c>
      <c r="C1658" s="296" t="s">
        <v>6533</v>
      </c>
      <c r="D1658" s="296" t="s">
        <v>6534</v>
      </c>
      <c r="E1658" s="344">
        <v>153.18</v>
      </c>
      <c r="F1658" s="344">
        <v>157.66</v>
      </c>
      <c r="G1658" s="344"/>
      <c r="H1658" s="344"/>
      <c r="I1658" s="344">
        <v>110.38</v>
      </c>
      <c r="J1658" s="344"/>
      <c r="K1658" s="344"/>
      <c r="L1658" s="344"/>
    </row>
    <row r="1659" spans="1:12">
      <c r="A1659" s="296">
        <v>1845</v>
      </c>
      <c r="B1659" s="343" t="s">
        <v>8203</v>
      </c>
      <c r="C1659" s="296" t="s">
        <v>6533</v>
      </c>
      <c r="D1659" s="296" t="s">
        <v>6534</v>
      </c>
      <c r="E1659" s="344">
        <v>34.340000000000003</v>
      </c>
      <c r="F1659" s="344">
        <v>35.340000000000003</v>
      </c>
      <c r="G1659" s="344"/>
      <c r="H1659" s="344"/>
      <c r="I1659" s="344">
        <v>24.74</v>
      </c>
      <c r="J1659" s="344"/>
      <c r="K1659" s="344"/>
      <c r="L1659" s="344"/>
    </row>
    <row r="1660" spans="1:12">
      <c r="A1660" s="296">
        <v>1824</v>
      </c>
      <c r="B1660" s="343" t="s">
        <v>8204</v>
      </c>
      <c r="C1660" s="296" t="s">
        <v>6533</v>
      </c>
      <c r="D1660" s="296" t="s">
        <v>6534</v>
      </c>
      <c r="E1660" s="344">
        <v>81.069999999999993</v>
      </c>
      <c r="F1660" s="344">
        <v>83.44</v>
      </c>
      <c r="G1660" s="344"/>
      <c r="H1660" s="344"/>
      <c r="I1660" s="344">
        <v>58.42</v>
      </c>
      <c r="J1660" s="344"/>
      <c r="K1660" s="344"/>
      <c r="L1660" s="344"/>
    </row>
    <row r="1661" spans="1:12">
      <c r="A1661" s="296">
        <v>42693</v>
      </c>
      <c r="B1661" s="343" t="s">
        <v>8205</v>
      </c>
      <c r="C1661" s="296" t="s">
        <v>6533</v>
      </c>
      <c r="D1661" s="296" t="s">
        <v>6534</v>
      </c>
      <c r="E1661" s="344">
        <v>462.07</v>
      </c>
      <c r="F1661" s="344">
        <v>430.77</v>
      </c>
      <c r="G1661" s="344">
        <v>414.98</v>
      </c>
      <c r="H1661" s="344">
        <v>310.73</v>
      </c>
      <c r="I1661" s="344">
        <v>344.62</v>
      </c>
      <c r="J1661" s="344">
        <v>389.13</v>
      </c>
      <c r="K1661" s="344">
        <v>454.89</v>
      </c>
      <c r="L1661" s="344">
        <v>550.53</v>
      </c>
    </row>
    <row r="1662" spans="1:12">
      <c r="A1662" s="296">
        <v>42695</v>
      </c>
      <c r="B1662" s="343" t="s">
        <v>8206</v>
      </c>
      <c r="C1662" s="296" t="s">
        <v>6533</v>
      </c>
      <c r="D1662" s="296" t="s">
        <v>6534</v>
      </c>
      <c r="E1662" s="344">
        <v>322.83</v>
      </c>
      <c r="F1662" s="344">
        <v>300.95999999999998</v>
      </c>
      <c r="G1662" s="344">
        <v>289.92</v>
      </c>
      <c r="H1662" s="344">
        <v>217.09</v>
      </c>
      <c r="I1662" s="344">
        <v>240.77</v>
      </c>
      <c r="J1662" s="344">
        <v>271.86</v>
      </c>
      <c r="K1662" s="344">
        <v>317.81</v>
      </c>
      <c r="L1662" s="344">
        <v>384.63</v>
      </c>
    </row>
    <row r="1663" spans="1:12">
      <c r="A1663" s="296">
        <v>42694</v>
      </c>
      <c r="B1663" s="343" t="s">
        <v>8207</v>
      </c>
      <c r="C1663" s="296" t="s">
        <v>6533</v>
      </c>
      <c r="D1663" s="296" t="s">
        <v>6534</v>
      </c>
      <c r="E1663" s="344">
        <v>618.35</v>
      </c>
      <c r="F1663" s="344">
        <v>576.46</v>
      </c>
      <c r="G1663" s="344">
        <v>555.32000000000005</v>
      </c>
      <c r="H1663" s="344">
        <v>415.82</v>
      </c>
      <c r="I1663" s="344">
        <v>461.17</v>
      </c>
      <c r="J1663" s="344">
        <v>520.74</v>
      </c>
      <c r="K1663" s="344">
        <v>608.74</v>
      </c>
      <c r="L1663" s="344">
        <v>736.72</v>
      </c>
    </row>
    <row r="1664" spans="1:12">
      <c r="A1664" s="296">
        <v>20097</v>
      </c>
      <c r="B1664" s="343" t="s">
        <v>8208</v>
      </c>
      <c r="C1664" s="296" t="s">
        <v>6533</v>
      </c>
      <c r="D1664" s="296" t="s">
        <v>6534</v>
      </c>
      <c r="E1664" s="344">
        <v>26.81</v>
      </c>
      <c r="F1664" s="344">
        <v>24.99</v>
      </c>
      <c r="G1664" s="344">
        <v>24.08</v>
      </c>
      <c r="H1664" s="344">
        <v>18.03</v>
      </c>
      <c r="I1664" s="344">
        <v>19.989999999999998</v>
      </c>
      <c r="J1664" s="344">
        <v>22.58</v>
      </c>
      <c r="K1664" s="344">
        <v>26.39</v>
      </c>
      <c r="L1664" s="344">
        <v>31.94</v>
      </c>
    </row>
    <row r="1665" spans="1:12">
      <c r="A1665" s="296">
        <v>20098</v>
      </c>
      <c r="B1665" s="343" t="s">
        <v>8209</v>
      </c>
      <c r="C1665" s="296" t="s">
        <v>6533</v>
      </c>
      <c r="D1665" s="296" t="s">
        <v>6534</v>
      </c>
      <c r="E1665" s="344">
        <v>109.58</v>
      </c>
      <c r="F1665" s="344">
        <v>102.15</v>
      </c>
      <c r="G1665" s="344">
        <v>98.41</v>
      </c>
      <c r="H1665" s="344">
        <v>73.69</v>
      </c>
      <c r="I1665" s="344">
        <v>81.72</v>
      </c>
      <c r="J1665" s="344">
        <v>92.28</v>
      </c>
      <c r="K1665" s="344">
        <v>107.87</v>
      </c>
      <c r="L1665" s="344">
        <v>130.55000000000001</v>
      </c>
    </row>
    <row r="1666" spans="1:12">
      <c r="A1666" s="296">
        <v>20096</v>
      </c>
      <c r="B1666" s="343" t="s">
        <v>8210</v>
      </c>
      <c r="C1666" s="296" t="s">
        <v>6533</v>
      </c>
      <c r="D1666" s="296" t="s">
        <v>6534</v>
      </c>
      <c r="E1666" s="344">
        <v>27.75</v>
      </c>
      <c r="F1666" s="344">
        <v>25.87</v>
      </c>
      <c r="G1666" s="344">
        <v>24.92</v>
      </c>
      <c r="H1666" s="344">
        <v>18.66</v>
      </c>
      <c r="I1666" s="344">
        <v>20.7</v>
      </c>
      <c r="J1666" s="344">
        <v>23.37</v>
      </c>
      <c r="K1666" s="344">
        <v>27.32</v>
      </c>
      <c r="L1666" s="344">
        <v>33.06</v>
      </c>
    </row>
    <row r="1667" spans="1:12">
      <c r="A1667" s="296">
        <v>44472</v>
      </c>
      <c r="B1667" s="343" t="s">
        <v>8211</v>
      </c>
      <c r="C1667" s="296" t="s">
        <v>6533</v>
      </c>
      <c r="D1667" s="296" t="s">
        <v>6534</v>
      </c>
      <c r="E1667" s="344"/>
      <c r="F1667" s="344"/>
      <c r="G1667" s="344"/>
      <c r="H1667" s="344"/>
      <c r="I1667" s="344"/>
      <c r="J1667" s="344"/>
      <c r="K1667" s="344"/>
      <c r="L1667" s="344"/>
    </row>
    <row r="1668" spans="1:12">
      <c r="A1668" s="296">
        <v>38369</v>
      </c>
      <c r="B1668" s="343" t="s">
        <v>8212</v>
      </c>
      <c r="C1668" s="296" t="s">
        <v>6533</v>
      </c>
      <c r="D1668" s="296" t="s">
        <v>6534</v>
      </c>
      <c r="E1668" s="344">
        <v>23.22</v>
      </c>
      <c r="F1668" s="344">
        <v>18.829999999999998</v>
      </c>
      <c r="G1668" s="344"/>
      <c r="H1668" s="344">
        <v>22.02</v>
      </c>
      <c r="I1668" s="344">
        <v>18.91</v>
      </c>
      <c r="J1668" s="344"/>
      <c r="K1668" s="344">
        <v>23.96</v>
      </c>
      <c r="L1668" s="344">
        <v>19.61</v>
      </c>
    </row>
    <row r="1669" spans="1:12">
      <c r="A1669" s="296">
        <v>38370</v>
      </c>
      <c r="B1669" s="343" t="s">
        <v>8213</v>
      </c>
      <c r="C1669" s="296" t="s">
        <v>6533</v>
      </c>
      <c r="D1669" s="296" t="s">
        <v>6534</v>
      </c>
      <c r="E1669" s="344">
        <v>23.22</v>
      </c>
      <c r="F1669" s="344">
        <v>18.829999999999998</v>
      </c>
      <c r="G1669" s="344"/>
      <c r="H1669" s="344">
        <v>22.02</v>
      </c>
      <c r="I1669" s="344">
        <v>18.91</v>
      </c>
      <c r="J1669" s="344"/>
      <c r="K1669" s="344">
        <v>23.96</v>
      </c>
      <c r="L1669" s="344">
        <v>19.61</v>
      </c>
    </row>
    <row r="1670" spans="1:12">
      <c r="A1670" s="296">
        <v>38372</v>
      </c>
      <c r="B1670" s="343" t="s">
        <v>8214</v>
      </c>
      <c r="C1670" s="296" t="s">
        <v>6533</v>
      </c>
      <c r="D1670" s="296" t="s">
        <v>6534</v>
      </c>
      <c r="E1670" s="344">
        <v>23.78</v>
      </c>
      <c r="F1670" s="344">
        <v>19.010000000000002</v>
      </c>
      <c r="G1670" s="344">
        <v>21.4</v>
      </c>
      <c r="H1670" s="344">
        <v>19.71</v>
      </c>
      <c r="I1670" s="344">
        <v>21.49</v>
      </c>
      <c r="J1670" s="344">
        <v>18.12</v>
      </c>
      <c r="K1670" s="344">
        <v>23.72</v>
      </c>
      <c r="L1670" s="344">
        <v>22.7</v>
      </c>
    </row>
    <row r="1671" spans="1:12">
      <c r="A1671" s="296">
        <v>2358</v>
      </c>
      <c r="B1671" s="343" t="s">
        <v>8215</v>
      </c>
      <c r="C1671" s="296" t="s">
        <v>6682</v>
      </c>
      <c r="D1671" s="296" t="s">
        <v>6534</v>
      </c>
      <c r="E1671" s="344">
        <v>18.29</v>
      </c>
      <c r="F1671" s="344">
        <v>36.4</v>
      </c>
      <c r="G1671" s="344">
        <v>25.96</v>
      </c>
      <c r="H1671" s="344">
        <v>16.82</v>
      </c>
      <c r="I1671" s="344">
        <v>27.31</v>
      </c>
      <c r="J1671" s="344">
        <v>27.36</v>
      </c>
      <c r="K1671" s="344">
        <v>15.96</v>
      </c>
      <c r="L1671" s="344">
        <v>22.88</v>
      </c>
    </row>
    <row r="1672" spans="1:12">
      <c r="A1672" s="296">
        <v>40807</v>
      </c>
      <c r="B1672" s="343" t="s">
        <v>8216</v>
      </c>
      <c r="C1672" s="296" t="s">
        <v>6684</v>
      </c>
      <c r="D1672" s="296" t="s">
        <v>6534</v>
      </c>
      <c r="E1672" s="344">
        <v>3198.11</v>
      </c>
      <c r="F1672" s="344">
        <v>6356.38</v>
      </c>
      <c r="G1672" s="344">
        <v>4554.91</v>
      </c>
      <c r="H1672" s="344">
        <v>2922.85</v>
      </c>
      <c r="I1672" s="344">
        <v>4776.37</v>
      </c>
      <c r="J1672" s="344">
        <v>4809.16</v>
      </c>
      <c r="K1672" s="344">
        <v>2847.97</v>
      </c>
      <c r="L1672" s="344">
        <v>4016.6</v>
      </c>
    </row>
    <row r="1673" spans="1:12">
      <c r="A1673" s="296">
        <v>44330</v>
      </c>
      <c r="B1673" s="343" t="s">
        <v>8217</v>
      </c>
      <c r="C1673" s="296" t="s">
        <v>6584</v>
      </c>
      <c r="D1673" s="296" t="s">
        <v>6534</v>
      </c>
      <c r="E1673" s="344">
        <v>11.74</v>
      </c>
      <c r="F1673" s="344">
        <v>13.54</v>
      </c>
      <c r="G1673" s="344">
        <v>10.15</v>
      </c>
      <c r="H1673" s="344">
        <v>9.51</v>
      </c>
      <c r="I1673" s="344">
        <v>9.16</v>
      </c>
      <c r="J1673" s="344">
        <v>11.93</v>
      </c>
      <c r="K1673" s="344">
        <v>9.33</v>
      </c>
      <c r="L1673" s="344">
        <v>9.44</v>
      </c>
    </row>
    <row r="1674" spans="1:12">
      <c r="A1674" s="296">
        <v>43144</v>
      </c>
      <c r="B1674" s="343" t="s">
        <v>8218</v>
      </c>
      <c r="C1674" s="296" t="s">
        <v>6582</v>
      </c>
      <c r="D1674" s="296" t="s">
        <v>6534</v>
      </c>
      <c r="E1674" s="344">
        <v>46.35</v>
      </c>
      <c r="F1674" s="344">
        <v>49.33</v>
      </c>
      <c r="G1674" s="344"/>
      <c r="H1674" s="344">
        <v>39.450000000000003</v>
      </c>
      <c r="I1674" s="344">
        <v>35.06</v>
      </c>
      <c r="J1674" s="344">
        <v>41.81</v>
      </c>
      <c r="K1674" s="344">
        <v>38.93</v>
      </c>
      <c r="L1674" s="344">
        <v>31.51</v>
      </c>
    </row>
    <row r="1675" spans="1:12">
      <c r="A1675" s="296">
        <v>39397</v>
      </c>
      <c r="B1675" s="343" t="s">
        <v>8219</v>
      </c>
      <c r="C1675" s="296" t="s">
        <v>6584</v>
      </c>
      <c r="D1675" s="296" t="s">
        <v>6534</v>
      </c>
      <c r="E1675" s="344">
        <v>21.13</v>
      </c>
      <c r="F1675" s="344">
        <v>22.48</v>
      </c>
      <c r="G1675" s="344"/>
      <c r="H1675" s="344">
        <v>17.98</v>
      </c>
      <c r="I1675" s="344">
        <v>15.98</v>
      </c>
      <c r="J1675" s="344">
        <v>19.05</v>
      </c>
      <c r="K1675" s="344">
        <v>17.739999999999998</v>
      </c>
      <c r="L1675" s="344">
        <v>14.36</v>
      </c>
    </row>
    <row r="1676" spans="1:12">
      <c r="A1676" s="296">
        <v>2692</v>
      </c>
      <c r="B1676" s="343" t="s">
        <v>8220</v>
      </c>
      <c r="C1676" s="296" t="s">
        <v>6584</v>
      </c>
      <c r="D1676" s="296" t="s">
        <v>6534</v>
      </c>
      <c r="E1676" s="344">
        <v>8.52</v>
      </c>
      <c r="F1676" s="344">
        <v>9.07</v>
      </c>
      <c r="G1676" s="344"/>
      <c r="H1676" s="344">
        <v>7.25</v>
      </c>
      <c r="I1676" s="344">
        <v>6.45</v>
      </c>
      <c r="J1676" s="344">
        <v>7.69</v>
      </c>
      <c r="K1676" s="344">
        <v>7.16</v>
      </c>
      <c r="L1676" s="344">
        <v>5.79</v>
      </c>
    </row>
    <row r="1677" spans="1:12">
      <c r="A1677" s="296">
        <v>44329</v>
      </c>
      <c r="B1677" s="343" t="s">
        <v>8221</v>
      </c>
      <c r="C1677" s="296" t="s">
        <v>6584</v>
      </c>
      <c r="D1677" s="296" t="s">
        <v>6534</v>
      </c>
      <c r="E1677" s="344">
        <v>15.38</v>
      </c>
      <c r="F1677" s="344">
        <v>17.75</v>
      </c>
      <c r="G1677" s="344">
        <v>13.31</v>
      </c>
      <c r="H1677" s="344">
        <v>12.46</v>
      </c>
      <c r="I1677" s="344">
        <v>12</v>
      </c>
      <c r="J1677" s="344">
        <v>15.64</v>
      </c>
      <c r="K1677" s="344">
        <v>12.23</v>
      </c>
      <c r="L1677" s="344">
        <v>12.37</v>
      </c>
    </row>
    <row r="1678" spans="1:12">
      <c r="A1678" s="296">
        <v>5318</v>
      </c>
      <c r="B1678" s="343" t="s">
        <v>8222</v>
      </c>
      <c r="C1678" s="296" t="s">
        <v>6584</v>
      </c>
      <c r="D1678" s="296" t="s">
        <v>6539</v>
      </c>
      <c r="E1678" s="344">
        <v>24.87</v>
      </c>
      <c r="F1678" s="344">
        <v>28.7</v>
      </c>
      <c r="G1678" s="344">
        <v>21.52</v>
      </c>
      <c r="H1678" s="344">
        <v>20.149999999999999</v>
      </c>
      <c r="I1678" s="344">
        <v>19.41</v>
      </c>
      <c r="J1678" s="344">
        <v>25.29</v>
      </c>
      <c r="K1678" s="344">
        <v>19.78</v>
      </c>
      <c r="L1678" s="344">
        <v>20</v>
      </c>
    </row>
    <row r="1679" spans="1:12">
      <c r="A1679" s="296">
        <v>5330</v>
      </c>
      <c r="B1679" s="343" t="s">
        <v>8223</v>
      </c>
      <c r="C1679" s="296" t="s">
        <v>6584</v>
      </c>
      <c r="D1679" s="296" t="s">
        <v>6534</v>
      </c>
      <c r="E1679" s="344">
        <v>56.69</v>
      </c>
      <c r="F1679" s="344">
        <v>65.42</v>
      </c>
      <c r="G1679" s="344">
        <v>49.05</v>
      </c>
      <c r="H1679" s="344">
        <v>45.93</v>
      </c>
      <c r="I1679" s="344">
        <v>44.24</v>
      </c>
      <c r="J1679" s="344">
        <v>57.64</v>
      </c>
      <c r="K1679" s="344">
        <v>45.08</v>
      </c>
      <c r="L1679" s="344">
        <v>45.59</v>
      </c>
    </row>
    <row r="1680" spans="1:12">
      <c r="A1680" s="296">
        <v>44532</v>
      </c>
      <c r="B1680" s="343" t="s">
        <v>8224</v>
      </c>
      <c r="C1680" s="296" t="s">
        <v>6533</v>
      </c>
      <c r="D1680" s="296" t="s">
        <v>6534</v>
      </c>
      <c r="E1680" s="344">
        <v>31.53</v>
      </c>
      <c r="F1680" s="344">
        <v>24.32</v>
      </c>
      <c r="G1680" s="344">
        <v>25.3</v>
      </c>
      <c r="H1680" s="344">
        <v>21.27</v>
      </c>
      <c r="I1680" s="344">
        <v>28.27</v>
      </c>
      <c r="J1680" s="344">
        <v>29.19</v>
      </c>
      <c r="K1680" s="344">
        <v>22.56</v>
      </c>
      <c r="L1680" s="344">
        <v>20.329999999999998</v>
      </c>
    </row>
    <row r="1681" spans="1:12">
      <c r="A1681" s="296">
        <v>44531</v>
      </c>
      <c r="B1681" s="343" t="s">
        <v>8225</v>
      </c>
      <c r="C1681" s="296" t="s">
        <v>6533</v>
      </c>
      <c r="D1681" s="296" t="s">
        <v>6534</v>
      </c>
      <c r="E1681" s="344">
        <v>100.2</v>
      </c>
      <c r="F1681" s="344">
        <v>77.31</v>
      </c>
      <c r="G1681" s="344">
        <v>80.41</v>
      </c>
      <c r="H1681" s="344">
        <v>67.62</v>
      </c>
      <c r="I1681" s="344">
        <v>89.85</v>
      </c>
      <c r="J1681" s="344">
        <v>92.78</v>
      </c>
      <c r="K1681" s="344">
        <v>71.709999999999994</v>
      </c>
      <c r="L1681" s="344">
        <v>64.61</v>
      </c>
    </row>
    <row r="1682" spans="1:12">
      <c r="A1682" s="296">
        <v>13887</v>
      </c>
      <c r="B1682" s="343" t="s">
        <v>8226</v>
      </c>
      <c r="C1682" s="296" t="s">
        <v>6533</v>
      </c>
      <c r="D1682" s="296" t="s">
        <v>6534</v>
      </c>
      <c r="E1682" s="344">
        <v>575.32000000000005</v>
      </c>
      <c r="F1682" s="344">
        <v>443.92</v>
      </c>
      <c r="G1682" s="344">
        <v>461.67</v>
      </c>
      <c r="H1682" s="344">
        <v>388.28</v>
      </c>
      <c r="I1682" s="344">
        <v>515.89</v>
      </c>
      <c r="J1682" s="344">
        <v>532.70000000000005</v>
      </c>
      <c r="K1682" s="344">
        <v>411.72</v>
      </c>
      <c r="L1682" s="344">
        <v>370.99</v>
      </c>
    </row>
    <row r="1683" spans="1:12">
      <c r="A1683" s="296">
        <v>38140</v>
      </c>
      <c r="B1683" s="343" t="s">
        <v>8227</v>
      </c>
      <c r="C1683" s="296" t="s">
        <v>6533</v>
      </c>
      <c r="D1683" s="296" t="s">
        <v>6539</v>
      </c>
      <c r="E1683" s="344">
        <v>24.3</v>
      </c>
      <c r="F1683" s="344">
        <v>18.75</v>
      </c>
      <c r="G1683" s="344">
        <v>19.5</v>
      </c>
      <c r="H1683" s="344">
        <v>16.399999999999999</v>
      </c>
      <c r="I1683" s="344">
        <v>21.79</v>
      </c>
      <c r="J1683" s="344">
        <v>22.5</v>
      </c>
      <c r="K1683" s="344">
        <v>17.39</v>
      </c>
      <c r="L1683" s="344">
        <v>15.67</v>
      </c>
    </row>
    <row r="1684" spans="1:12">
      <c r="A1684" s="296">
        <v>44495</v>
      </c>
      <c r="B1684" s="343" t="s">
        <v>8228</v>
      </c>
      <c r="C1684" s="296" t="s">
        <v>6533</v>
      </c>
      <c r="D1684" s="296" t="s">
        <v>6534</v>
      </c>
      <c r="E1684" s="344">
        <v>25.61</v>
      </c>
      <c r="F1684" s="344">
        <v>19.760000000000002</v>
      </c>
      <c r="G1684" s="344">
        <v>20.55</v>
      </c>
      <c r="H1684" s="344">
        <v>17.28</v>
      </c>
      <c r="I1684" s="344">
        <v>22.96</v>
      </c>
      <c r="J1684" s="344">
        <v>23.71</v>
      </c>
      <c r="K1684" s="344">
        <v>18.32</v>
      </c>
      <c r="L1684" s="344">
        <v>16.510000000000002</v>
      </c>
    </row>
    <row r="1685" spans="1:12">
      <c r="A1685" s="296">
        <v>44533</v>
      </c>
      <c r="B1685" s="343" t="s">
        <v>8229</v>
      </c>
      <c r="C1685" s="296" t="s">
        <v>6533</v>
      </c>
      <c r="D1685" s="296" t="s">
        <v>6534</v>
      </c>
      <c r="E1685" s="344">
        <v>24.18</v>
      </c>
      <c r="F1685" s="344">
        <v>18.66</v>
      </c>
      <c r="G1685" s="344">
        <v>19.399999999999999</v>
      </c>
      <c r="H1685" s="344">
        <v>16.32</v>
      </c>
      <c r="I1685" s="344">
        <v>21.68</v>
      </c>
      <c r="J1685" s="344">
        <v>22.39</v>
      </c>
      <c r="K1685" s="344">
        <v>17.3</v>
      </c>
      <c r="L1685" s="344">
        <v>15.59</v>
      </c>
    </row>
    <row r="1686" spans="1:12">
      <c r="A1686" s="296">
        <v>44534</v>
      </c>
      <c r="B1686" s="343" t="s">
        <v>8230</v>
      </c>
      <c r="C1686" s="296" t="s">
        <v>6533</v>
      </c>
      <c r="D1686" s="296" t="s">
        <v>6534</v>
      </c>
      <c r="E1686" s="344">
        <v>6.3</v>
      </c>
      <c r="F1686" s="344">
        <v>4.8600000000000003</v>
      </c>
      <c r="G1686" s="344">
        <v>5.0599999999999996</v>
      </c>
      <c r="H1686" s="344">
        <v>4.25</v>
      </c>
      <c r="I1686" s="344">
        <v>5.65</v>
      </c>
      <c r="J1686" s="344">
        <v>5.83</v>
      </c>
      <c r="K1686" s="344">
        <v>4.51</v>
      </c>
      <c r="L1686" s="344">
        <v>4.0599999999999996</v>
      </c>
    </row>
    <row r="1687" spans="1:12">
      <c r="A1687" s="296">
        <v>34729</v>
      </c>
      <c r="B1687" s="343" t="s">
        <v>8231</v>
      </c>
      <c r="C1687" s="296" t="s">
        <v>6533</v>
      </c>
      <c r="D1687" s="296" t="s">
        <v>6534</v>
      </c>
      <c r="E1687" s="344">
        <v>1299.8800000000001</v>
      </c>
      <c r="F1687" s="344">
        <v>1388.35</v>
      </c>
      <c r="G1687" s="344">
        <v>1211.4100000000001</v>
      </c>
      <c r="H1687" s="344">
        <v>1145.06</v>
      </c>
      <c r="I1687" s="344">
        <v>1105.8499999999999</v>
      </c>
      <c r="J1687" s="344">
        <v>1248.6099999999999</v>
      </c>
      <c r="K1687" s="344">
        <v>1699</v>
      </c>
      <c r="L1687" s="344">
        <v>1104.8499999999999</v>
      </c>
    </row>
    <row r="1688" spans="1:12">
      <c r="A1688" s="296">
        <v>34734</v>
      </c>
      <c r="B1688" s="343" t="s">
        <v>8232</v>
      </c>
      <c r="C1688" s="296" t="s">
        <v>6533</v>
      </c>
      <c r="D1688" s="296" t="s">
        <v>6534</v>
      </c>
      <c r="E1688" s="344">
        <v>2012.63</v>
      </c>
      <c r="F1688" s="344">
        <v>2149.61</v>
      </c>
      <c r="G1688" s="344">
        <v>1875.66</v>
      </c>
      <c r="H1688" s="344">
        <v>1772.92</v>
      </c>
      <c r="I1688" s="344">
        <v>1712.22</v>
      </c>
      <c r="J1688" s="344">
        <v>1933.25</v>
      </c>
      <c r="K1688" s="344">
        <v>2630.59</v>
      </c>
      <c r="L1688" s="344">
        <v>1710.66</v>
      </c>
    </row>
    <row r="1689" spans="1:12">
      <c r="A1689" s="296">
        <v>34738</v>
      </c>
      <c r="B1689" s="343" t="s">
        <v>8233</v>
      </c>
      <c r="C1689" s="296" t="s">
        <v>6533</v>
      </c>
      <c r="D1689" s="296" t="s">
        <v>6534</v>
      </c>
      <c r="E1689" s="344">
        <v>4702.1400000000003</v>
      </c>
      <c r="F1689" s="344">
        <v>5022.16</v>
      </c>
      <c r="G1689" s="344">
        <v>4382.12</v>
      </c>
      <c r="H1689" s="344">
        <v>4142.1000000000004</v>
      </c>
      <c r="I1689" s="344">
        <v>4000.27</v>
      </c>
      <c r="J1689" s="344">
        <v>4516.67</v>
      </c>
      <c r="K1689" s="344">
        <v>6145.88</v>
      </c>
      <c r="L1689" s="344">
        <v>3996.64</v>
      </c>
    </row>
    <row r="1690" spans="1:12">
      <c r="A1690" s="296">
        <v>34623</v>
      </c>
      <c r="B1690" s="343" t="s">
        <v>8234</v>
      </c>
      <c r="C1690" s="296" t="s">
        <v>6533</v>
      </c>
      <c r="D1690" s="296" t="s">
        <v>6534</v>
      </c>
      <c r="E1690" s="344">
        <v>56.35</v>
      </c>
      <c r="F1690" s="344">
        <v>60.18</v>
      </c>
      <c r="G1690" s="344">
        <v>52.51</v>
      </c>
      <c r="H1690" s="344">
        <v>49.63</v>
      </c>
      <c r="I1690" s="344">
        <v>47.94</v>
      </c>
      <c r="J1690" s="344">
        <v>54.12</v>
      </c>
      <c r="K1690" s="344">
        <v>73.650000000000006</v>
      </c>
      <c r="L1690" s="344">
        <v>47.89</v>
      </c>
    </row>
    <row r="1691" spans="1:12">
      <c r="A1691" s="296">
        <v>34616</v>
      </c>
      <c r="B1691" s="343" t="s">
        <v>8235</v>
      </c>
      <c r="C1691" s="296" t="s">
        <v>6533</v>
      </c>
      <c r="D1691" s="296" t="s">
        <v>6534</v>
      </c>
      <c r="E1691" s="344">
        <v>57.22</v>
      </c>
      <c r="F1691" s="344">
        <v>61.12</v>
      </c>
      <c r="G1691" s="344">
        <v>53.33</v>
      </c>
      <c r="H1691" s="344">
        <v>50.41</v>
      </c>
      <c r="I1691" s="344">
        <v>48.68</v>
      </c>
      <c r="J1691" s="344">
        <v>54.97</v>
      </c>
      <c r="K1691" s="344">
        <v>74.8</v>
      </c>
      <c r="L1691" s="344">
        <v>48.64</v>
      </c>
    </row>
    <row r="1692" spans="1:12">
      <c r="A1692" s="296">
        <v>34628</v>
      </c>
      <c r="B1692" s="343" t="s">
        <v>8236</v>
      </c>
      <c r="C1692" s="296" t="s">
        <v>6533</v>
      </c>
      <c r="D1692" s="296" t="s">
        <v>6534</v>
      </c>
      <c r="E1692" s="344">
        <v>80.709999999999994</v>
      </c>
      <c r="F1692" s="344">
        <v>86.2</v>
      </c>
      <c r="G1692" s="344">
        <v>75.22</v>
      </c>
      <c r="H1692" s="344">
        <v>71.099999999999994</v>
      </c>
      <c r="I1692" s="344">
        <v>68.66</v>
      </c>
      <c r="J1692" s="344">
        <v>77.52</v>
      </c>
      <c r="K1692" s="344">
        <v>105.49</v>
      </c>
      <c r="L1692" s="344">
        <v>68.599999999999994</v>
      </c>
    </row>
    <row r="1693" spans="1:12">
      <c r="A1693" s="296">
        <v>34686</v>
      </c>
      <c r="B1693" s="343" t="s">
        <v>8237</v>
      </c>
      <c r="C1693" s="296" t="s">
        <v>6533</v>
      </c>
      <c r="D1693" s="296" t="s">
        <v>6534</v>
      </c>
      <c r="E1693" s="344">
        <v>14.8</v>
      </c>
      <c r="F1693" s="344">
        <v>15.81</v>
      </c>
      <c r="G1693" s="344">
        <v>13.79</v>
      </c>
      <c r="H1693" s="344">
        <v>13.04</v>
      </c>
      <c r="I1693" s="344">
        <v>12.59</v>
      </c>
      <c r="J1693" s="344">
        <v>14.22</v>
      </c>
      <c r="K1693" s="344">
        <v>19.350000000000001</v>
      </c>
      <c r="L1693" s="344">
        <v>12.58</v>
      </c>
    </row>
    <row r="1694" spans="1:12">
      <c r="A1694" s="296">
        <v>34653</v>
      </c>
      <c r="B1694" s="343" t="s">
        <v>8238</v>
      </c>
      <c r="C1694" s="296" t="s">
        <v>6533</v>
      </c>
      <c r="D1694" s="296" t="s">
        <v>6534</v>
      </c>
      <c r="E1694" s="344">
        <v>9.98</v>
      </c>
      <c r="F1694" s="344">
        <v>10.66</v>
      </c>
      <c r="G1694" s="344">
        <v>9.3000000000000007</v>
      </c>
      <c r="H1694" s="344">
        <v>8.7899999999999991</v>
      </c>
      <c r="I1694" s="344">
        <v>8.49</v>
      </c>
      <c r="J1694" s="344">
        <v>9.59</v>
      </c>
      <c r="K1694" s="344">
        <v>13.05</v>
      </c>
      <c r="L1694" s="344">
        <v>8.48</v>
      </c>
    </row>
    <row r="1695" spans="1:12">
      <c r="A1695" s="296">
        <v>34688</v>
      </c>
      <c r="B1695" s="343" t="s">
        <v>8239</v>
      </c>
      <c r="C1695" s="296" t="s">
        <v>6533</v>
      </c>
      <c r="D1695" s="296" t="s">
        <v>6534</v>
      </c>
      <c r="E1695" s="344">
        <v>18.09</v>
      </c>
      <c r="F1695" s="344">
        <v>19.32</v>
      </c>
      <c r="G1695" s="344">
        <v>16.86</v>
      </c>
      <c r="H1695" s="344">
        <v>15.93</v>
      </c>
      <c r="I1695" s="344">
        <v>15.39</v>
      </c>
      <c r="J1695" s="344">
        <v>17.38</v>
      </c>
      <c r="K1695" s="344">
        <v>23.65</v>
      </c>
      <c r="L1695" s="344">
        <v>15.38</v>
      </c>
    </row>
    <row r="1696" spans="1:12">
      <c r="A1696" s="296">
        <v>34709</v>
      </c>
      <c r="B1696" s="343" t="s">
        <v>8240</v>
      </c>
      <c r="C1696" s="296" t="s">
        <v>6533</v>
      </c>
      <c r="D1696" s="296" t="s">
        <v>6534</v>
      </c>
      <c r="E1696" s="344">
        <v>70.11</v>
      </c>
      <c r="F1696" s="344">
        <v>74.88</v>
      </c>
      <c r="G1696" s="344">
        <v>65.34</v>
      </c>
      <c r="H1696" s="344">
        <v>61.76</v>
      </c>
      <c r="I1696" s="344">
        <v>59.65</v>
      </c>
      <c r="J1696" s="344">
        <v>67.349999999999994</v>
      </c>
      <c r="K1696" s="344">
        <v>91.64</v>
      </c>
      <c r="L1696" s="344">
        <v>59.59</v>
      </c>
    </row>
    <row r="1697" spans="1:12">
      <c r="A1697" s="296">
        <v>34714</v>
      </c>
      <c r="B1697" s="343" t="s">
        <v>8241</v>
      </c>
      <c r="C1697" s="296" t="s">
        <v>6533</v>
      </c>
      <c r="D1697" s="296" t="s">
        <v>6534</v>
      </c>
      <c r="E1697" s="344">
        <v>83.74</v>
      </c>
      <c r="F1697" s="344">
        <v>89.44</v>
      </c>
      <c r="G1697" s="344">
        <v>78.040000000000006</v>
      </c>
      <c r="H1697" s="344">
        <v>73.760000000000005</v>
      </c>
      <c r="I1697" s="344">
        <v>71.239999999999995</v>
      </c>
      <c r="J1697" s="344">
        <v>80.44</v>
      </c>
      <c r="K1697" s="344">
        <v>109.45</v>
      </c>
      <c r="L1697" s="344">
        <v>71.17</v>
      </c>
    </row>
    <row r="1698" spans="1:12">
      <c r="A1698" s="296">
        <v>2391</v>
      </c>
      <c r="B1698" s="343" t="s">
        <v>8242</v>
      </c>
      <c r="C1698" s="296" t="s">
        <v>6533</v>
      </c>
      <c r="D1698" s="296" t="s">
        <v>6534</v>
      </c>
      <c r="E1698" s="344">
        <v>382.44</v>
      </c>
      <c r="F1698" s="344">
        <v>408.47</v>
      </c>
      <c r="G1698" s="344">
        <v>356.41</v>
      </c>
      <c r="H1698" s="344">
        <v>336.89</v>
      </c>
      <c r="I1698" s="344">
        <v>325.35000000000002</v>
      </c>
      <c r="J1698" s="344">
        <v>367.35</v>
      </c>
      <c r="K1698" s="344">
        <v>499.86</v>
      </c>
      <c r="L1698" s="344">
        <v>325.06</v>
      </c>
    </row>
    <row r="1699" spans="1:12">
      <c r="A1699" s="296">
        <v>2374</v>
      </c>
      <c r="B1699" s="343" t="s">
        <v>8243</v>
      </c>
      <c r="C1699" s="296" t="s">
        <v>6533</v>
      </c>
      <c r="D1699" s="296" t="s">
        <v>6534</v>
      </c>
      <c r="E1699" s="344">
        <v>433.86</v>
      </c>
      <c r="F1699" s="344">
        <v>463.39</v>
      </c>
      <c r="G1699" s="344">
        <v>404.34</v>
      </c>
      <c r="H1699" s="344">
        <v>382.19</v>
      </c>
      <c r="I1699" s="344">
        <v>369.1</v>
      </c>
      <c r="J1699" s="344">
        <v>416.75</v>
      </c>
      <c r="K1699" s="344">
        <v>567.08000000000004</v>
      </c>
      <c r="L1699" s="344">
        <v>368.77</v>
      </c>
    </row>
    <row r="1700" spans="1:12">
      <c r="A1700" s="296">
        <v>2377</v>
      </c>
      <c r="B1700" s="343" t="s">
        <v>8244</v>
      </c>
      <c r="C1700" s="296" t="s">
        <v>6533</v>
      </c>
      <c r="D1700" s="296" t="s">
        <v>6534</v>
      </c>
      <c r="E1700" s="344">
        <v>608.88</v>
      </c>
      <c r="F1700" s="344">
        <v>650.32000000000005</v>
      </c>
      <c r="G1700" s="344">
        <v>567.44000000000005</v>
      </c>
      <c r="H1700" s="344">
        <v>536.36</v>
      </c>
      <c r="I1700" s="344">
        <v>518</v>
      </c>
      <c r="J1700" s="344">
        <v>584.87</v>
      </c>
      <c r="K1700" s="344">
        <v>795.84</v>
      </c>
      <c r="L1700" s="344">
        <v>517.53</v>
      </c>
    </row>
    <row r="1701" spans="1:12">
      <c r="A1701" s="296">
        <v>2393</v>
      </c>
      <c r="B1701" s="343" t="s">
        <v>8245</v>
      </c>
      <c r="C1701" s="296" t="s">
        <v>6533</v>
      </c>
      <c r="D1701" s="296" t="s">
        <v>6534</v>
      </c>
      <c r="E1701" s="344">
        <v>1019.66</v>
      </c>
      <c r="F1701" s="344">
        <v>1089.05</v>
      </c>
      <c r="G1701" s="344">
        <v>950.26</v>
      </c>
      <c r="H1701" s="344">
        <v>898.21</v>
      </c>
      <c r="I1701" s="344">
        <v>867.46</v>
      </c>
      <c r="J1701" s="344">
        <v>979.44</v>
      </c>
      <c r="K1701" s="344">
        <v>1332.73</v>
      </c>
      <c r="L1701" s="344">
        <v>866.67</v>
      </c>
    </row>
    <row r="1702" spans="1:12">
      <c r="A1702" s="296">
        <v>34705</v>
      </c>
      <c r="B1702" s="343" t="s">
        <v>8246</v>
      </c>
      <c r="C1702" s="296" t="s">
        <v>6533</v>
      </c>
      <c r="D1702" s="296" t="s">
        <v>6534</v>
      </c>
      <c r="E1702" s="344">
        <v>891.84</v>
      </c>
      <c r="F1702" s="344">
        <v>952.54</v>
      </c>
      <c r="G1702" s="344">
        <v>831.14</v>
      </c>
      <c r="H1702" s="344">
        <v>785.62</v>
      </c>
      <c r="I1702" s="344">
        <v>758.72</v>
      </c>
      <c r="J1702" s="344">
        <v>856.66</v>
      </c>
      <c r="K1702" s="344">
        <v>1165.67</v>
      </c>
      <c r="L1702" s="344">
        <v>758.03</v>
      </c>
    </row>
    <row r="1703" spans="1:12">
      <c r="A1703" s="296">
        <v>34707</v>
      </c>
      <c r="B1703" s="343" t="s">
        <v>8247</v>
      </c>
      <c r="C1703" s="296" t="s">
        <v>6533</v>
      </c>
      <c r="D1703" s="296" t="s">
        <v>6534</v>
      </c>
      <c r="E1703" s="344">
        <v>1652.59</v>
      </c>
      <c r="F1703" s="344">
        <v>1765.06</v>
      </c>
      <c r="G1703" s="344">
        <v>1540.12</v>
      </c>
      <c r="H1703" s="344">
        <v>1455.76</v>
      </c>
      <c r="I1703" s="344">
        <v>1405.92</v>
      </c>
      <c r="J1703" s="344">
        <v>1587.41</v>
      </c>
      <c r="K1703" s="344">
        <v>2160</v>
      </c>
      <c r="L1703" s="344">
        <v>1404.64</v>
      </c>
    </row>
    <row r="1704" spans="1:12">
      <c r="A1704" s="296">
        <v>34544</v>
      </c>
      <c r="B1704" s="343" t="s">
        <v>8248</v>
      </c>
      <c r="C1704" s="296" t="s">
        <v>6533</v>
      </c>
      <c r="D1704" s="296" t="s">
        <v>6534</v>
      </c>
      <c r="E1704" s="344">
        <v>1652.42</v>
      </c>
      <c r="F1704" s="344">
        <v>1764.88</v>
      </c>
      <c r="G1704" s="344">
        <v>1539.96</v>
      </c>
      <c r="H1704" s="344">
        <v>1455.61</v>
      </c>
      <c r="I1704" s="344">
        <v>1405.77</v>
      </c>
      <c r="J1704" s="344">
        <v>1587.24</v>
      </c>
      <c r="K1704" s="344">
        <v>2159.77</v>
      </c>
      <c r="L1704" s="344">
        <v>1404.49</v>
      </c>
    </row>
    <row r="1705" spans="1:12">
      <c r="A1705" s="296">
        <v>2378</v>
      </c>
      <c r="B1705" s="343" t="s">
        <v>8249</v>
      </c>
      <c r="C1705" s="296" t="s">
        <v>6533</v>
      </c>
      <c r="D1705" s="296" t="s">
        <v>6534</v>
      </c>
      <c r="E1705" s="344">
        <v>1400.64</v>
      </c>
      <c r="F1705" s="344">
        <v>1495.96</v>
      </c>
      <c r="G1705" s="344">
        <v>1305.31</v>
      </c>
      <c r="H1705" s="344">
        <v>1233.82</v>
      </c>
      <c r="I1705" s="344">
        <v>1191.57</v>
      </c>
      <c r="J1705" s="344">
        <v>1345.39</v>
      </c>
      <c r="K1705" s="344">
        <v>1830.69</v>
      </c>
      <c r="L1705" s="344">
        <v>1190.49</v>
      </c>
    </row>
    <row r="1706" spans="1:12">
      <c r="A1706" s="296">
        <v>2379</v>
      </c>
      <c r="B1706" s="343" t="s">
        <v>8250</v>
      </c>
      <c r="C1706" s="296" t="s">
        <v>6533</v>
      </c>
      <c r="D1706" s="296" t="s">
        <v>6534</v>
      </c>
      <c r="E1706" s="344">
        <v>1400.64</v>
      </c>
      <c r="F1706" s="344">
        <v>1495.96</v>
      </c>
      <c r="G1706" s="344">
        <v>1305.31</v>
      </c>
      <c r="H1706" s="344">
        <v>1233.82</v>
      </c>
      <c r="I1706" s="344">
        <v>1191.57</v>
      </c>
      <c r="J1706" s="344">
        <v>1345.39</v>
      </c>
      <c r="K1706" s="344">
        <v>1830.69</v>
      </c>
      <c r="L1706" s="344">
        <v>1190.49</v>
      </c>
    </row>
    <row r="1707" spans="1:12">
      <c r="A1707" s="296">
        <v>2376</v>
      </c>
      <c r="B1707" s="343" t="s">
        <v>8251</v>
      </c>
      <c r="C1707" s="296" t="s">
        <v>6533</v>
      </c>
      <c r="D1707" s="296" t="s">
        <v>6534</v>
      </c>
      <c r="E1707" s="344">
        <v>2306.84</v>
      </c>
      <c r="F1707" s="344">
        <v>2463.84</v>
      </c>
      <c r="G1707" s="344">
        <v>2149.84</v>
      </c>
      <c r="H1707" s="344">
        <v>2032.09</v>
      </c>
      <c r="I1707" s="344">
        <v>1962.51</v>
      </c>
      <c r="J1707" s="344">
        <v>2215.85</v>
      </c>
      <c r="K1707" s="344">
        <v>3015.13</v>
      </c>
      <c r="L1707" s="344">
        <v>1960.72</v>
      </c>
    </row>
    <row r="1708" spans="1:12">
      <c r="A1708" s="296">
        <v>2394</v>
      </c>
      <c r="B1708" s="343" t="s">
        <v>8252</v>
      </c>
      <c r="C1708" s="296" t="s">
        <v>6533</v>
      </c>
      <c r="D1708" s="296" t="s">
        <v>6534</v>
      </c>
      <c r="E1708" s="344">
        <v>4931.6000000000004</v>
      </c>
      <c r="F1708" s="344">
        <v>5267.24</v>
      </c>
      <c r="G1708" s="344">
        <v>4595.96</v>
      </c>
      <c r="H1708" s="344">
        <v>4344.2299999999996</v>
      </c>
      <c r="I1708" s="344">
        <v>4195.4799999999996</v>
      </c>
      <c r="J1708" s="344">
        <v>4737.08</v>
      </c>
      <c r="K1708" s="344">
        <v>6445.79</v>
      </c>
      <c r="L1708" s="344">
        <v>4191.67</v>
      </c>
    </row>
    <row r="1709" spans="1:12">
      <c r="A1709" s="296">
        <v>2388</v>
      </c>
      <c r="B1709" s="343" t="s">
        <v>8253</v>
      </c>
      <c r="C1709" s="296" t="s">
        <v>6533</v>
      </c>
      <c r="D1709" s="296" t="s">
        <v>6534</v>
      </c>
      <c r="E1709" s="344">
        <v>69.59</v>
      </c>
      <c r="F1709" s="344">
        <v>74.319999999999993</v>
      </c>
      <c r="G1709" s="344">
        <v>64.849999999999994</v>
      </c>
      <c r="H1709" s="344">
        <v>61.3</v>
      </c>
      <c r="I1709" s="344">
        <v>59.2</v>
      </c>
      <c r="J1709" s="344">
        <v>66.84</v>
      </c>
      <c r="K1709" s="344">
        <v>90.95</v>
      </c>
      <c r="L1709" s="344">
        <v>59.14</v>
      </c>
    </row>
    <row r="1710" spans="1:12">
      <c r="A1710" s="296">
        <v>34606</v>
      </c>
      <c r="B1710" s="343" t="s">
        <v>8254</v>
      </c>
      <c r="C1710" s="296" t="s">
        <v>6533</v>
      </c>
      <c r="D1710" s="296" t="s">
        <v>6534</v>
      </c>
      <c r="E1710" s="344">
        <v>106.74</v>
      </c>
      <c r="F1710" s="344">
        <v>114.01</v>
      </c>
      <c r="G1710" s="344">
        <v>99.48</v>
      </c>
      <c r="H1710" s="344">
        <v>94.03</v>
      </c>
      <c r="I1710" s="344">
        <v>90.81</v>
      </c>
      <c r="J1710" s="344">
        <v>102.53</v>
      </c>
      <c r="K1710" s="344">
        <v>139.52000000000001</v>
      </c>
      <c r="L1710" s="344">
        <v>90.72</v>
      </c>
    </row>
    <row r="1711" spans="1:12">
      <c r="A1711" s="296">
        <v>2370</v>
      </c>
      <c r="B1711" s="343" t="s">
        <v>8255</v>
      </c>
      <c r="C1711" s="296" t="s">
        <v>6533</v>
      </c>
      <c r="D1711" s="296" t="s">
        <v>6539</v>
      </c>
      <c r="E1711" s="344">
        <v>12.93</v>
      </c>
      <c r="F1711" s="344">
        <v>13.81</v>
      </c>
      <c r="G1711" s="344">
        <v>12.05</v>
      </c>
      <c r="H1711" s="344">
        <v>11.39</v>
      </c>
      <c r="I1711" s="344">
        <v>11</v>
      </c>
      <c r="J1711" s="344">
        <v>12.42</v>
      </c>
      <c r="K1711" s="344">
        <v>16.899999999999999</v>
      </c>
      <c r="L1711" s="344">
        <v>10.99</v>
      </c>
    </row>
    <row r="1712" spans="1:12">
      <c r="A1712" s="296">
        <v>2386</v>
      </c>
      <c r="B1712" s="343" t="s">
        <v>8256</v>
      </c>
      <c r="C1712" s="296" t="s">
        <v>6533</v>
      </c>
      <c r="D1712" s="296" t="s">
        <v>6534</v>
      </c>
      <c r="E1712" s="344">
        <v>21.69</v>
      </c>
      <c r="F1712" s="344">
        <v>23.16</v>
      </c>
      <c r="G1712" s="344">
        <v>20.21</v>
      </c>
      <c r="H1712" s="344">
        <v>19.100000000000001</v>
      </c>
      <c r="I1712" s="344">
        <v>18.45</v>
      </c>
      <c r="J1712" s="344">
        <v>20.83</v>
      </c>
      <c r="K1712" s="344">
        <v>28.35</v>
      </c>
      <c r="L1712" s="344">
        <v>18.43</v>
      </c>
    </row>
    <row r="1713" spans="1:12">
      <c r="A1713" s="296">
        <v>34689</v>
      </c>
      <c r="B1713" s="343" t="s">
        <v>8257</v>
      </c>
      <c r="C1713" s="296" t="s">
        <v>6533</v>
      </c>
      <c r="D1713" s="296" t="s">
        <v>6534</v>
      </c>
      <c r="E1713" s="344">
        <v>33.979999999999997</v>
      </c>
      <c r="F1713" s="344">
        <v>36.29</v>
      </c>
      <c r="G1713" s="344">
        <v>31.67</v>
      </c>
      <c r="H1713" s="344">
        <v>29.93</v>
      </c>
      <c r="I1713" s="344">
        <v>28.91</v>
      </c>
      <c r="J1713" s="344">
        <v>32.64</v>
      </c>
      <c r="K1713" s="344">
        <v>44.42</v>
      </c>
      <c r="L1713" s="344">
        <v>28.88</v>
      </c>
    </row>
    <row r="1714" spans="1:12">
      <c r="A1714" s="296">
        <v>2392</v>
      </c>
      <c r="B1714" s="343" t="s">
        <v>8258</v>
      </c>
      <c r="C1714" s="296" t="s">
        <v>6533</v>
      </c>
      <c r="D1714" s="296" t="s">
        <v>6534</v>
      </c>
      <c r="E1714" s="344">
        <v>86.79</v>
      </c>
      <c r="F1714" s="344">
        <v>92.7</v>
      </c>
      <c r="G1714" s="344">
        <v>80.89</v>
      </c>
      <c r="H1714" s="344">
        <v>76.459999999999994</v>
      </c>
      <c r="I1714" s="344">
        <v>73.84</v>
      </c>
      <c r="J1714" s="344">
        <v>83.37</v>
      </c>
      <c r="K1714" s="344">
        <v>113.45</v>
      </c>
      <c r="L1714" s="344">
        <v>73.77</v>
      </c>
    </row>
    <row r="1715" spans="1:12">
      <c r="A1715" s="296">
        <v>2373</v>
      </c>
      <c r="B1715" s="343" t="s">
        <v>8259</v>
      </c>
      <c r="C1715" s="296" t="s">
        <v>6533</v>
      </c>
      <c r="D1715" s="296" t="s">
        <v>6534</v>
      </c>
      <c r="E1715" s="344">
        <v>122.29</v>
      </c>
      <c r="F1715" s="344">
        <v>130.61000000000001</v>
      </c>
      <c r="G1715" s="344">
        <v>113.96</v>
      </c>
      <c r="H1715" s="344">
        <v>107.72</v>
      </c>
      <c r="I1715" s="344">
        <v>104.03</v>
      </c>
      <c r="J1715" s="344">
        <v>117.46</v>
      </c>
      <c r="K1715" s="344">
        <v>159.84</v>
      </c>
      <c r="L1715" s="344">
        <v>103.94</v>
      </c>
    </row>
    <row r="1716" spans="1:12">
      <c r="A1716" s="296">
        <v>39465</v>
      </c>
      <c r="B1716" s="343" t="s">
        <v>8260</v>
      </c>
      <c r="C1716" s="296" t="s">
        <v>6533</v>
      </c>
      <c r="D1716" s="296" t="s">
        <v>6534</v>
      </c>
      <c r="E1716" s="344">
        <v>74.7</v>
      </c>
      <c r="F1716" s="344">
        <v>79.790000000000006</v>
      </c>
      <c r="G1716" s="344">
        <v>69.62</v>
      </c>
      <c r="H1716" s="344">
        <v>65.8</v>
      </c>
      <c r="I1716" s="344">
        <v>63.55</v>
      </c>
      <c r="J1716" s="344">
        <v>71.760000000000005</v>
      </c>
      <c r="K1716" s="344">
        <v>97.64</v>
      </c>
      <c r="L1716" s="344">
        <v>63.49</v>
      </c>
    </row>
    <row r="1717" spans="1:12">
      <c r="A1717" s="296">
        <v>39466</v>
      </c>
      <c r="B1717" s="343" t="s">
        <v>8261</v>
      </c>
      <c r="C1717" s="296" t="s">
        <v>6533</v>
      </c>
      <c r="D1717" s="296" t="s">
        <v>6534</v>
      </c>
      <c r="E1717" s="344">
        <v>84.04</v>
      </c>
      <c r="F1717" s="344">
        <v>89.76</v>
      </c>
      <c r="G1717" s="344">
        <v>78.319999999999993</v>
      </c>
      <c r="H1717" s="344">
        <v>74.03</v>
      </c>
      <c r="I1717" s="344">
        <v>71.5</v>
      </c>
      <c r="J1717" s="344">
        <v>80.73</v>
      </c>
      <c r="K1717" s="344">
        <v>109.85</v>
      </c>
      <c r="L1717" s="344">
        <v>71.430000000000007</v>
      </c>
    </row>
    <row r="1718" spans="1:12">
      <c r="A1718" s="296">
        <v>39467</v>
      </c>
      <c r="B1718" s="343" t="s">
        <v>8262</v>
      </c>
      <c r="C1718" s="296" t="s">
        <v>6533</v>
      </c>
      <c r="D1718" s="296" t="s">
        <v>6534</v>
      </c>
      <c r="E1718" s="344">
        <v>107.5</v>
      </c>
      <c r="F1718" s="344">
        <v>114.82</v>
      </c>
      <c r="G1718" s="344">
        <v>100.18</v>
      </c>
      <c r="H1718" s="344">
        <v>94.7</v>
      </c>
      <c r="I1718" s="344">
        <v>91.45</v>
      </c>
      <c r="J1718" s="344">
        <v>103.26</v>
      </c>
      <c r="K1718" s="344">
        <v>140.51</v>
      </c>
      <c r="L1718" s="344">
        <v>91.37</v>
      </c>
    </row>
    <row r="1719" spans="1:12">
      <c r="A1719" s="296">
        <v>39468</v>
      </c>
      <c r="B1719" s="343" t="s">
        <v>8263</v>
      </c>
      <c r="C1719" s="296" t="s">
        <v>6533</v>
      </c>
      <c r="D1719" s="296" t="s">
        <v>6534</v>
      </c>
      <c r="E1719" s="344">
        <v>191.08</v>
      </c>
      <c r="F1719" s="344">
        <v>204.08</v>
      </c>
      <c r="G1719" s="344">
        <v>178.07</v>
      </c>
      <c r="H1719" s="344">
        <v>168.32</v>
      </c>
      <c r="I1719" s="344">
        <v>162.56</v>
      </c>
      <c r="J1719" s="344">
        <v>183.54</v>
      </c>
      <c r="K1719" s="344">
        <v>249.75</v>
      </c>
      <c r="L1719" s="344">
        <v>162.41</v>
      </c>
    </row>
    <row r="1720" spans="1:12">
      <c r="A1720" s="296">
        <v>39469</v>
      </c>
      <c r="B1720" s="343" t="s">
        <v>8264</v>
      </c>
      <c r="C1720" s="296" t="s">
        <v>6533</v>
      </c>
      <c r="D1720" s="296" t="s">
        <v>6534</v>
      </c>
      <c r="E1720" s="344">
        <v>77.83</v>
      </c>
      <c r="F1720" s="344">
        <v>83.13</v>
      </c>
      <c r="G1720" s="344">
        <v>72.540000000000006</v>
      </c>
      <c r="H1720" s="344">
        <v>68.56</v>
      </c>
      <c r="I1720" s="344">
        <v>66.22</v>
      </c>
      <c r="J1720" s="344">
        <v>74.760000000000005</v>
      </c>
      <c r="K1720" s="344">
        <v>101.73</v>
      </c>
      <c r="L1720" s="344">
        <v>66.150000000000006</v>
      </c>
    </row>
    <row r="1721" spans="1:12">
      <c r="A1721" s="296">
        <v>39470</v>
      </c>
      <c r="B1721" s="343" t="s">
        <v>8265</v>
      </c>
      <c r="C1721" s="296" t="s">
        <v>6533</v>
      </c>
      <c r="D1721" s="296" t="s">
        <v>6534</v>
      </c>
      <c r="E1721" s="344">
        <v>95.63</v>
      </c>
      <c r="F1721" s="344">
        <v>102.14</v>
      </c>
      <c r="G1721" s="344">
        <v>89.12</v>
      </c>
      <c r="H1721" s="344">
        <v>84.24</v>
      </c>
      <c r="I1721" s="344">
        <v>81.36</v>
      </c>
      <c r="J1721" s="344">
        <v>91.86</v>
      </c>
      <c r="K1721" s="344">
        <v>125</v>
      </c>
      <c r="L1721" s="344">
        <v>81.28</v>
      </c>
    </row>
    <row r="1722" spans="1:12">
      <c r="A1722" s="296">
        <v>39471</v>
      </c>
      <c r="B1722" s="343" t="s">
        <v>8266</v>
      </c>
      <c r="C1722" s="296" t="s">
        <v>6533</v>
      </c>
      <c r="D1722" s="296" t="s">
        <v>6534</v>
      </c>
      <c r="E1722" s="344">
        <v>114.93</v>
      </c>
      <c r="F1722" s="344">
        <v>122.75</v>
      </c>
      <c r="G1722" s="344">
        <v>107.11</v>
      </c>
      <c r="H1722" s="344">
        <v>101.24</v>
      </c>
      <c r="I1722" s="344">
        <v>97.77</v>
      </c>
      <c r="J1722" s="344">
        <v>110.4</v>
      </c>
      <c r="K1722" s="344">
        <v>150.22</v>
      </c>
      <c r="L1722" s="344">
        <v>97.68</v>
      </c>
    </row>
    <row r="1723" spans="1:12">
      <c r="A1723" s="296">
        <v>39472</v>
      </c>
      <c r="B1723" s="343" t="s">
        <v>8267</v>
      </c>
      <c r="C1723" s="296" t="s">
        <v>6533</v>
      </c>
      <c r="D1723" s="296" t="s">
        <v>6534</v>
      </c>
      <c r="E1723" s="344">
        <v>199.69</v>
      </c>
      <c r="F1723" s="344">
        <v>213.28</v>
      </c>
      <c r="G1723" s="344">
        <v>186.1</v>
      </c>
      <c r="H1723" s="344">
        <v>175.91</v>
      </c>
      <c r="I1723" s="344">
        <v>169.88</v>
      </c>
      <c r="J1723" s="344">
        <v>191.81</v>
      </c>
      <c r="K1723" s="344">
        <v>261.01</v>
      </c>
      <c r="L1723" s="344">
        <v>169.73</v>
      </c>
    </row>
    <row r="1724" spans="1:12">
      <c r="A1724" s="296">
        <v>39473</v>
      </c>
      <c r="B1724" s="343" t="s">
        <v>8268</v>
      </c>
      <c r="C1724" s="296" t="s">
        <v>6533</v>
      </c>
      <c r="D1724" s="296" t="s">
        <v>6534</v>
      </c>
      <c r="E1724" s="344">
        <v>129</v>
      </c>
      <c r="F1724" s="344">
        <v>137.78</v>
      </c>
      <c r="G1724" s="344">
        <v>120.22</v>
      </c>
      <c r="H1724" s="344">
        <v>113.64</v>
      </c>
      <c r="I1724" s="344">
        <v>109.74</v>
      </c>
      <c r="J1724" s="344">
        <v>123.91</v>
      </c>
      <c r="K1724" s="344">
        <v>168.61</v>
      </c>
      <c r="L1724" s="344">
        <v>109.64</v>
      </c>
    </row>
    <row r="1725" spans="1:12">
      <c r="A1725" s="296">
        <v>39474</v>
      </c>
      <c r="B1725" s="343" t="s">
        <v>8269</v>
      </c>
      <c r="C1725" s="296" t="s">
        <v>6533</v>
      </c>
      <c r="D1725" s="296" t="s">
        <v>6534</v>
      </c>
      <c r="E1725" s="344">
        <v>137.52000000000001</v>
      </c>
      <c r="F1725" s="344">
        <v>146.88</v>
      </c>
      <c r="G1725" s="344">
        <v>128.16</v>
      </c>
      <c r="H1725" s="344">
        <v>121.14</v>
      </c>
      <c r="I1725" s="344">
        <v>116.99</v>
      </c>
      <c r="J1725" s="344">
        <v>132.1</v>
      </c>
      <c r="K1725" s="344">
        <v>179.75</v>
      </c>
      <c r="L1725" s="344">
        <v>116.89</v>
      </c>
    </row>
    <row r="1726" spans="1:12">
      <c r="A1726" s="296">
        <v>39475</v>
      </c>
      <c r="B1726" s="343" t="s">
        <v>8270</v>
      </c>
      <c r="C1726" s="296" t="s">
        <v>6533</v>
      </c>
      <c r="D1726" s="296" t="s">
        <v>6534</v>
      </c>
      <c r="E1726" s="344">
        <v>156.03</v>
      </c>
      <c r="F1726" s="344">
        <v>166.65</v>
      </c>
      <c r="G1726" s="344">
        <v>145.41</v>
      </c>
      <c r="H1726" s="344">
        <v>137.44999999999999</v>
      </c>
      <c r="I1726" s="344">
        <v>132.74</v>
      </c>
      <c r="J1726" s="344">
        <v>149.88</v>
      </c>
      <c r="K1726" s="344">
        <v>203.94</v>
      </c>
      <c r="L1726" s="344">
        <v>132.62</v>
      </c>
    </row>
    <row r="1727" spans="1:12">
      <c r="A1727" s="296">
        <v>39476</v>
      </c>
      <c r="B1727" s="343" t="s">
        <v>8271</v>
      </c>
      <c r="C1727" s="296" t="s">
        <v>6533</v>
      </c>
      <c r="D1727" s="296" t="s">
        <v>6534</v>
      </c>
      <c r="E1727" s="344">
        <v>293.72000000000003</v>
      </c>
      <c r="F1727" s="344">
        <v>313.70999999999998</v>
      </c>
      <c r="G1727" s="344">
        <v>273.73</v>
      </c>
      <c r="H1727" s="344">
        <v>258.74</v>
      </c>
      <c r="I1727" s="344">
        <v>249.88</v>
      </c>
      <c r="J1727" s="344">
        <v>282.14</v>
      </c>
      <c r="K1727" s="344">
        <v>383.91</v>
      </c>
      <c r="L1727" s="344">
        <v>249.65</v>
      </c>
    </row>
    <row r="1728" spans="1:12">
      <c r="A1728" s="296">
        <v>39477</v>
      </c>
      <c r="B1728" s="343" t="s">
        <v>8272</v>
      </c>
      <c r="C1728" s="296" t="s">
        <v>6533</v>
      </c>
      <c r="D1728" s="296" t="s">
        <v>6534</v>
      </c>
      <c r="E1728" s="344">
        <v>143.91</v>
      </c>
      <c r="F1728" s="344">
        <v>153.71</v>
      </c>
      <c r="G1728" s="344">
        <v>134.12</v>
      </c>
      <c r="H1728" s="344">
        <v>126.77</v>
      </c>
      <c r="I1728" s="344">
        <v>122.43</v>
      </c>
      <c r="J1728" s="344">
        <v>138.24</v>
      </c>
      <c r="K1728" s="344">
        <v>188.1</v>
      </c>
      <c r="L1728" s="344">
        <v>122.32</v>
      </c>
    </row>
    <row r="1729" spans="1:12">
      <c r="A1729" s="296">
        <v>39478</v>
      </c>
      <c r="B1729" s="343" t="s">
        <v>8273</v>
      </c>
      <c r="C1729" s="296" t="s">
        <v>6533</v>
      </c>
      <c r="D1729" s="296" t="s">
        <v>6534</v>
      </c>
      <c r="E1729" s="344">
        <v>148.37</v>
      </c>
      <c r="F1729" s="344">
        <v>158.46</v>
      </c>
      <c r="G1729" s="344">
        <v>138.27000000000001</v>
      </c>
      <c r="H1729" s="344">
        <v>130.69999999999999</v>
      </c>
      <c r="I1729" s="344">
        <v>126.22</v>
      </c>
      <c r="J1729" s="344">
        <v>142.51</v>
      </c>
      <c r="K1729" s="344">
        <v>193.92</v>
      </c>
      <c r="L1729" s="344">
        <v>126.11</v>
      </c>
    </row>
    <row r="1730" spans="1:12">
      <c r="A1730" s="296">
        <v>39479</v>
      </c>
      <c r="B1730" s="343" t="s">
        <v>8274</v>
      </c>
      <c r="C1730" s="296" t="s">
        <v>6533</v>
      </c>
      <c r="D1730" s="296" t="s">
        <v>6534</v>
      </c>
      <c r="E1730" s="344">
        <v>174.81</v>
      </c>
      <c r="F1730" s="344">
        <v>186.71</v>
      </c>
      <c r="G1730" s="344">
        <v>162.91</v>
      </c>
      <c r="H1730" s="344">
        <v>153.99</v>
      </c>
      <c r="I1730" s="344">
        <v>148.72</v>
      </c>
      <c r="J1730" s="344">
        <v>167.91</v>
      </c>
      <c r="K1730" s="344">
        <v>228.48</v>
      </c>
      <c r="L1730" s="344">
        <v>148.58000000000001</v>
      </c>
    </row>
    <row r="1731" spans="1:12">
      <c r="A1731" s="296">
        <v>39480</v>
      </c>
      <c r="B1731" s="343" t="s">
        <v>8275</v>
      </c>
      <c r="C1731" s="296" t="s">
        <v>6533</v>
      </c>
      <c r="D1731" s="296" t="s">
        <v>6534</v>
      </c>
      <c r="E1731" s="344">
        <v>360.71</v>
      </c>
      <c r="F1731" s="344">
        <v>385.26</v>
      </c>
      <c r="G1731" s="344">
        <v>336.16</v>
      </c>
      <c r="H1731" s="344">
        <v>317.75</v>
      </c>
      <c r="I1731" s="344">
        <v>306.87</v>
      </c>
      <c r="J1731" s="344">
        <v>346.49</v>
      </c>
      <c r="K1731" s="344">
        <v>471.47</v>
      </c>
      <c r="L1731" s="344">
        <v>306.58999999999997</v>
      </c>
    </row>
    <row r="1732" spans="1:12">
      <c r="A1732" s="296">
        <v>39459</v>
      </c>
      <c r="B1732" s="343" t="s">
        <v>8276</v>
      </c>
      <c r="C1732" s="296" t="s">
        <v>6533</v>
      </c>
      <c r="D1732" s="296" t="s">
        <v>6534</v>
      </c>
      <c r="E1732" s="344">
        <v>306.16000000000003</v>
      </c>
      <c r="F1732" s="344">
        <v>326.99</v>
      </c>
      <c r="G1732" s="344">
        <v>285.32</v>
      </c>
      <c r="H1732" s="344">
        <v>269.69</v>
      </c>
      <c r="I1732" s="344">
        <v>260.45999999999998</v>
      </c>
      <c r="J1732" s="344">
        <v>294.08</v>
      </c>
      <c r="K1732" s="344">
        <v>400.16</v>
      </c>
      <c r="L1732" s="344">
        <v>260.22000000000003</v>
      </c>
    </row>
    <row r="1733" spans="1:12">
      <c r="A1733" s="296">
        <v>39445</v>
      </c>
      <c r="B1733" s="343" t="s">
        <v>8277</v>
      </c>
      <c r="C1733" s="296" t="s">
        <v>6533</v>
      </c>
      <c r="D1733" s="296" t="s">
        <v>6534</v>
      </c>
      <c r="E1733" s="344">
        <v>153.72</v>
      </c>
      <c r="F1733" s="344">
        <v>164.18</v>
      </c>
      <c r="G1733" s="344">
        <v>143.26</v>
      </c>
      <c r="H1733" s="344">
        <v>135.41</v>
      </c>
      <c r="I1733" s="344">
        <v>130.77000000000001</v>
      </c>
      <c r="J1733" s="344">
        <v>147.66</v>
      </c>
      <c r="K1733" s="344">
        <v>200.92</v>
      </c>
      <c r="L1733" s="344">
        <v>130.65</v>
      </c>
    </row>
    <row r="1734" spans="1:12">
      <c r="A1734" s="296">
        <v>39446</v>
      </c>
      <c r="B1734" s="343" t="s">
        <v>8278</v>
      </c>
      <c r="C1734" s="296" t="s">
        <v>6533</v>
      </c>
      <c r="D1734" s="296" t="s">
        <v>6534</v>
      </c>
      <c r="E1734" s="344">
        <v>156.46</v>
      </c>
      <c r="F1734" s="344">
        <v>167.1</v>
      </c>
      <c r="G1734" s="344">
        <v>145.81</v>
      </c>
      <c r="H1734" s="344">
        <v>137.82</v>
      </c>
      <c r="I1734" s="344">
        <v>133.1</v>
      </c>
      <c r="J1734" s="344">
        <v>150.28</v>
      </c>
      <c r="K1734" s="344">
        <v>204.49</v>
      </c>
      <c r="L1734" s="344">
        <v>132.97999999999999</v>
      </c>
    </row>
    <row r="1735" spans="1:12">
      <c r="A1735" s="296">
        <v>39447</v>
      </c>
      <c r="B1735" s="343" t="s">
        <v>8279</v>
      </c>
      <c r="C1735" s="296" t="s">
        <v>6533</v>
      </c>
      <c r="D1735" s="296" t="s">
        <v>6534</v>
      </c>
      <c r="E1735" s="344">
        <v>167.31</v>
      </c>
      <c r="F1735" s="344">
        <v>178.7</v>
      </c>
      <c r="G1735" s="344">
        <v>155.91999999999999</v>
      </c>
      <c r="H1735" s="344">
        <v>147.38</v>
      </c>
      <c r="I1735" s="344">
        <v>142.34</v>
      </c>
      <c r="J1735" s="344">
        <v>160.71</v>
      </c>
      <c r="K1735" s="344">
        <v>218.68</v>
      </c>
      <c r="L1735" s="344">
        <v>142.21</v>
      </c>
    </row>
    <row r="1736" spans="1:12">
      <c r="A1736" s="296">
        <v>39448</v>
      </c>
      <c r="B1736" s="343" t="s">
        <v>8280</v>
      </c>
      <c r="C1736" s="296" t="s">
        <v>6533</v>
      </c>
      <c r="D1736" s="296" t="s">
        <v>6534</v>
      </c>
      <c r="E1736" s="344">
        <v>285.3</v>
      </c>
      <c r="F1736" s="344">
        <v>304.70999999999998</v>
      </c>
      <c r="G1736" s="344">
        <v>265.88</v>
      </c>
      <c r="H1736" s="344">
        <v>251.32</v>
      </c>
      <c r="I1736" s="344">
        <v>242.71</v>
      </c>
      <c r="J1736" s="344">
        <v>274.04000000000002</v>
      </c>
      <c r="K1736" s="344">
        <v>372.89</v>
      </c>
      <c r="L1736" s="344">
        <v>242.49</v>
      </c>
    </row>
    <row r="1737" spans="1:12">
      <c r="A1737" s="296">
        <v>39450</v>
      </c>
      <c r="B1737" s="343" t="s">
        <v>8281</v>
      </c>
      <c r="C1737" s="296" t="s">
        <v>6533</v>
      </c>
      <c r="D1737" s="296" t="s">
        <v>6534</v>
      </c>
      <c r="E1737" s="344">
        <v>174.06</v>
      </c>
      <c r="F1737" s="344">
        <v>185.91</v>
      </c>
      <c r="G1737" s="344">
        <v>162.21</v>
      </c>
      <c r="H1737" s="344">
        <v>153.33000000000001</v>
      </c>
      <c r="I1737" s="344">
        <v>148.08000000000001</v>
      </c>
      <c r="J1737" s="344">
        <v>167.2</v>
      </c>
      <c r="K1737" s="344">
        <v>227.51</v>
      </c>
      <c r="L1737" s="344">
        <v>147.94</v>
      </c>
    </row>
    <row r="1738" spans="1:12">
      <c r="A1738" s="296">
        <v>39451</v>
      </c>
      <c r="B1738" s="343" t="s">
        <v>8282</v>
      </c>
      <c r="C1738" s="296" t="s">
        <v>6533</v>
      </c>
      <c r="D1738" s="296" t="s">
        <v>6534</v>
      </c>
      <c r="E1738" s="344">
        <v>189.85</v>
      </c>
      <c r="F1738" s="344">
        <v>202.77</v>
      </c>
      <c r="G1738" s="344">
        <v>176.93</v>
      </c>
      <c r="H1738" s="344">
        <v>167.24</v>
      </c>
      <c r="I1738" s="344">
        <v>161.51</v>
      </c>
      <c r="J1738" s="344">
        <v>182.36</v>
      </c>
      <c r="K1738" s="344">
        <v>248.14</v>
      </c>
      <c r="L1738" s="344">
        <v>161.36000000000001</v>
      </c>
    </row>
    <row r="1739" spans="1:12">
      <c r="A1739" s="296">
        <v>39452</v>
      </c>
      <c r="B1739" s="343" t="s">
        <v>8283</v>
      </c>
      <c r="C1739" s="296" t="s">
        <v>6533</v>
      </c>
      <c r="D1739" s="296" t="s">
        <v>6534</v>
      </c>
      <c r="E1739" s="344">
        <v>190.99</v>
      </c>
      <c r="F1739" s="344">
        <v>203.98</v>
      </c>
      <c r="G1739" s="344">
        <v>177.99</v>
      </c>
      <c r="H1739" s="344">
        <v>168.24</v>
      </c>
      <c r="I1739" s="344">
        <v>162.47999999999999</v>
      </c>
      <c r="J1739" s="344">
        <v>183.45</v>
      </c>
      <c r="K1739" s="344">
        <v>249.63</v>
      </c>
      <c r="L1739" s="344">
        <v>162.33000000000001</v>
      </c>
    </row>
    <row r="1740" spans="1:12">
      <c r="A1740" s="296">
        <v>39523</v>
      </c>
      <c r="B1740" s="343" t="s">
        <v>8284</v>
      </c>
      <c r="C1740" s="296" t="s">
        <v>6533</v>
      </c>
      <c r="D1740" s="296" t="s">
        <v>6534</v>
      </c>
      <c r="E1740" s="344">
        <v>319.61</v>
      </c>
      <c r="F1740" s="344">
        <v>341.36</v>
      </c>
      <c r="G1740" s="344">
        <v>297.86</v>
      </c>
      <c r="H1740" s="344">
        <v>281.54000000000002</v>
      </c>
      <c r="I1740" s="344">
        <v>271.89999999999998</v>
      </c>
      <c r="J1740" s="344">
        <v>307</v>
      </c>
      <c r="K1740" s="344">
        <v>417.74</v>
      </c>
      <c r="L1740" s="344">
        <v>271.66000000000003</v>
      </c>
    </row>
    <row r="1741" spans="1:12">
      <c r="A1741" s="296">
        <v>39449</v>
      </c>
      <c r="B1741" s="343" t="s">
        <v>8285</v>
      </c>
      <c r="C1741" s="296" t="s">
        <v>6533</v>
      </c>
      <c r="D1741" s="296" t="s">
        <v>6534</v>
      </c>
      <c r="E1741" s="344">
        <v>353.95</v>
      </c>
      <c r="F1741" s="344">
        <v>378.04</v>
      </c>
      <c r="G1741" s="344">
        <v>329.86</v>
      </c>
      <c r="H1741" s="344">
        <v>311.79000000000002</v>
      </c>
      <c r="I1741" s="344">
        <v>301.11</v>
      </c>
      <c r="J1741" s="344">
        <v>339.99</v>
      </c>
      <c r="K1741" s="344">
        <v>462.62</v>
      </c>
      <c r="L1741" s="344">
        <v>300.83999999999997</v>
      </c>
    </row>
    <row r="1742" spans="1:12">
      <c r="A1742" s="296">
        <v>39455</v>
      </c>
      <c r="B1742" s="343" t="s">
        <v>8286</v>
      </c>
      <c r="C1742" s="296" t="s">
        <v>6533</v>
      </c>
      <c r="D1742" s="296" t="s">
        <v>6534</v>
      </c>
      <c r="E1742" s="344">
        <v>175.14</v>
      </c>
      <c r="F1742" s="344">
        <v>187.06</v>
      </c>
      <c r="G1742" s="344">
        <v>163.22</v>
      </c>
      <c r="H1742" s="344">
        <v>154.28</v>
      </c>
      <c r="I1742" s="344">
        <v>149</v>
      </c>
      <c r="J1742" s="344">
        <v>168.23</v>
      </c>
      <c r="K1742" s="344">
        <v>228.91</v>
      </c>
      <c r="L1742" s="344">
        <v>148.86000000000001</v>
      </c>
    </row>
    <row r="1743" spans="1:12">
      <c r="A1743" s="296">
        <v>39456</v>
      </c>
      <c r="B1743" s="343" t="s">
        <v>8287</v>
      </c>
      <c r="C1743" s="296" t="s">
        <v>6533</v>
      </c>
      <c r="D1743" s="296" t="s">
        <v>6534</v>
      </c>
      <c r="E1743" s="344">
        <v>175.27</v>
      </c>
      <c r="F1743" s="344">
        <v>187.2</v>
      </c>
      <c r="G1743" s="344">
        <v>163.34</v>
      </c>
      <c r="H1743" s="344">
        <v>154.38999999999999</v>
      </c>
      <c r="I1743" s="344">
        <v>149.11000000000001</v>
      </c>
      <c r="J1743" s="344">
        <v>168.36</v>
      </c>
      <c r="K1743" s="344">
        <v>229.08</v>
      </c>
      <c r="L1743" s="344">
        <v>148.97</v>
      </c>
    </row>
    <row r="1744" spans="1:12">
      <c r="A1744" s="296">
        <v>39457</v>
      </c>
      <c r="B1744" s="343" t="s">
        <v>8288</v>
      </c>
      <c r="C1744" s="296" t="s">
        <v>6533</v>
      </c>
      <c r="D1744" s="296" t="s">
        <v>6534</v>
      </c>
      <c r="E1744" s="344">
        <v>191.07</v>
      </c>
      <c r="F1744" s="344">
        <v>204.08</v>
      </c>
      <c r="G1744" s="344">
        <v>178.07</v>
      </c>
      <c r="H1744" s="344">
        <v>168.31</v>
      </c>
      <c r="I1744" s="344">
        <v>162.55000000000001</v>
      </c>
      <c r="J1744" s="344">
        <v>183.54</v>
      </c>
      <c r="K1744" s="344">
        <v>249.74</v>
      </c>
      <c r="L1744" s="344">
        <v>162.4</v>
      </c>
    </row>
    <row r="1745" spans="1:12">
      <c r="A1745" s="296">
        <v>39458</v>
      </c>
      <c r="B1745" s="343" t="s">
        <v>8289</v>
      </c>
      <c r="C1745" s="296" t="s">
        <v>6533</v>
      </c>
      <c r="D1745" s="296" t="s">
        <v>6534</v>
      </c>
      <c r="E1745" s="344">
        <v>356.55</v>
      </c>
      <c r="F1745" s="344">
        <v>380.82</v>
      </c>
      <c r="G1745" s="344">
        <v>332.29</v>
      </c>
      <c r="H1745" s="344">
        <v>314.08999999999997</v>
      </c>
      <c r="I1745" s="344">
        <v>303.33</v>
      </c>
      <c r="J1745" s="344">
        <v>342.49</v>
      </c>
      <c r="K1745" s="344">
        <v>466.03</v>
      </c>
      <c r="L1745" s="344">
        <v>303.06</v>
      </c>
    </row>
    <row r="1746" spans="1:12">
      <c r="A1746" s="296">
        <v>39464</v>
      </c>
      <c r="B1746" s="343" t="s">
        <v>8290</v>
      </c>
      <c r="C1746" s="296" t="s">
        <v>6533</v>
      </c>
      <c r="D1746" s="296" t="s">
        <v>6534</v>
      </c>
      <c r="E1746" s="344">
        <v>573.37</v>
      </c>
      <c r="F1746" s="344">
        <v>612.39</v>
      </c>
      <c r="G1746" s="344">
        <v>534.35</v>
      </c>
      <c r="H1746" s="344">
        <v>505.08</v>
      </c>
      <c r="I1746" s="344">
        <v>487.78</v>
      </c>
      <c r="J1746" s="344">
        <v>550.75</v>
      </c>
      <c r="K1746" s="344">
        <v>749.42</v>
      </c>
      <c r="L1746" s="344">
        <v>487.34</v>
      </c>
    </row>
    <row r="1747" spans="1:12">
      <c r="A1747" s="296">
        <v>39460</v>
      </c>
      <c r="B1747" s="343" t="s">
        <v>8291</v>
      </c>
      <c r="C1747" s="296" t="s">
        <v>6533</v>
      </c>
      <c r="D1747" s="296" t="s">
        <v>6534</v>
      </c>
      <c r="E1747" s="344">
        <v>217.46</v>
      </c>
      <c r="F1747" s="344">
        <v>232.26</v>
      </c>
      <c r="G1747" s="344">
        <v>202.66</v>
      </c>
      <c r="H1747" s="344">
        <v>191.56</v>
      </c>
      <c r="I1747" s="344">
        <v>185</v>
      </c>
      <c r="J1747" s="344">
        <v>208.89</v>
      </c>
      <c r="K1747" s="344">
        <v>284.23</v>
      </c>
      <c r="L1747" s="344">
        <v>184.83</v>
      </c>
    </row>
    <row r="1748" spans="1:12">
      <c r="A1748" s="296">
        <v>39461</v>
      </c>
      <c r="B1748" s="343" t="s">
        <v>8292</v>
      </c>
      <c r="C1748" s="296" t="s">
        <v>6533</v>
      </c>
      <c r="D1748" s="296" t="s">
        <v>6534</v>
      </c>
      <c r="E1748" s="344">
        <v>254.82</v>
      </c>
      <c r="F1748" s="344">
        <v>272.16000000000003</v>
      </c>
      <c r="G1748" s="344">
        <v>237.47</v>
      </c>
      <c r="H1748" s="344">
        <v>224.47</v>
      </c>
      <c r="I1748" s="344">
        <v>216.78</v>
      </c>
      <c r="J1748" s="344">
        <v>244.77</v>
      </c>
      <c r="K1748" s="344">
        <v>333.06</v>
      </c>
      <c r="L1748" s="344">
        <v>216.58</v>
      </c>
    </row>
    <row r="1749" spans="1:12">
      <c r="A1749" s="296">
        <v>39462</v>
      </c>
      <c r="B1749" s="343" t="s">
        <v>8293</v>
      </c>
      <c r="C1749" s="296" t="s">
        <v>6533</v>
      </c>
      <c r="D1749" s="296" t="s">
        <v>6534</v>
      </c>
      <c r="E1749" s="344">
        <v>245.58</v>
      </c>
      <c r="F1749" s="344">
        <v>262.29000000000002</v>
      </c>
      <c r="G1749" s="344">
        <v>228.86</v>
      </c>
      <c r="H1749" s="344">
        <v>216.33</v>
      </c>
      <c r="I1749" s="344">
        <v>208.92</v>
      </c>
      <c r="J1749" s="344">
        <v>235.89</v>
      </c>
      <c r="K1749" s="344">
        <v>320.98</v>
      </c>
      <c r="L1749" s="344">
        <v>208.73</v>
      </c>
    </row>
    <row r="1750" spans="1:12">
      <c r="A1750" s="296">
        <v>39463</v>
      </c>
      <c r="B1750" s="343" t="s">
        <v>8294</v>
      </c>
      <c r="C1750" s="296" t="s">
        <v>6533</v>
      </c>
      <c r="D1750" s="296" t="s">
        <v>6534</v>
      </c>
      <c r="E1750" s="344">
        <v>568.91999999999996</v>
      </c>
      <c r="F1750" s="344">
        <v>607.64</v>
      </c>
      <c r="G1750" s="344">
        <v>530.20000000000005</v>
      </c>
      <c r="H1750" s="344">
        <v>501.16</v>
      </c>
      <c r="I1750" s="344">
        <v>484</v>
      </c>
      <c r="J1750" s="344">
        <v>546.48</v>
      </c>
      <c r="K1750" s="344">
        <v>743.6</v>
      </c>
      <c r="L1750" s="344">
        <v>483.56</v>
      </c>
    </row>
    <row r="1751" spans="1:12">
      <c r="A1751" s="296">
        <v>26039</v>
      </c>
      <c r="B1751" s="343" t="s">
        <v>8295</v>
      </c>
      <c r="C1751" s="296" t="s">
        <v>6533</v>
      </c>
      <c r="D1751" s="296" t="s">
        <v>6534</v>
      </c>
      <c r="E1751" s="344"/>
      <c r="F1751" s="344"/>
      <c r="G1751" s="344"/>
      <c r="H1751" s="344"/>
      <c r="I1751" s="344"/>
      <c r="J1751" s="344"/>
      <c r="K1751" s="344"/>
      <c r="L1751" s="344"/>
    </row>
    <row r="1752" spans="1:12">
      <c r="A1752" s="296">
        <v>2401</v>
      </c>
      <c r="B1752" s="343" t="s">
        <v>8296</v>
      </c>
      <c r="C1752" s="296" t="s">
        <v>6533</v>
      </c>
      <c r="D1752" s="296" t="s">
        <v>6534</v>
      </c>
      <c r="E1752" s="344"/>
      <c r="F1752" s="344"/>
      <c r="G1752" s="344"/>
      <c r="H1752" s="344"/>
      <c r="I1752" s="344"/>
      <c r="J1752" s="344"/>
      <c r="K1752" s="344"/>
      <c r="L1752" s="344"/>
    </row>
    <row r="1753" spans="1:12">
      <c r="A1753" s="296">
        <v>38870</v>
      </c>
      <c r="B1753" s="343" t="s">
        <v>8297</v>
      </c>
      <c r="C1753" s="296" t="s">
        <v>6533</v>
      </c>
      <c r="D1753" s="296" t="s">
        <v>6534</v>
      </c>
      <c r="E1753" s="344"/>
      <c r="F1753" s="344"/>
      <c r="G1753" s="344"/>
      <c r="H1753" s="344"/>
      <c r="I1753" s="344"/>
      <c r="J1753" s="344"/>
      <c r="K1753" s="344"/>
      <c r="L1753" s="344"/>
    </row>
    <row r="1754" spans="1:12">
      <c r="A1754" s="296">
        <v>38869</v>
      </c>
      <c r="B1754" s="343" t="s">
        <v>8298</v>
      </c>
      <c r="C1754" s="296" t="s">
        <v>6533</v>
      </c>
      <c r="D1754" s="296" t="s">
        <v>6534</v>
      </c>
      <c r="E1754" s="344"/>
      <c r="F1754" s="344"/>
      <c r="G1754" s="344"/>
      <c r="H1754" s="344"/>
      <c r="I1754" s="344"/>
      <c r="J1754" s="344"/>
      <c r="K1754" s="344"/>
      <c r="L1754" s="344"/>
    </row>
    <row r="1755" spans="1:12">
      <c r="A1755" s="296">
        <v>38872</v>
      </c>
      <c r="B1755" s="343" t="s">
        <v>8299</v>
      </c>
      <c r="C1755" s="296" t="s">
        <v>6533</v>
      </c>
      <c r="D1755" s="296" t="s">
        <v>6534</v>
      </c>
      <c r="E1755" s="344"/>
      <c r="F1755" s="344"/>
      <c r="G1755" s="344"/>
      <c r="H1755" s="344"/>
      <c r="I1755" s="344"/>
      <c r="J1755" s="344"/>
      <c r="K1755" s="344"/>
      <c r="L1755" s="344"/>
    </row>
    <row r="1756" spans="1:12">
      <c r="A1756" s="296">
        <v>38871</v>
      </c>
      <c r="B1756" s="343" t="s">
        <v>8300</v>
      </c>
      <c r="C1756" s="296" t="s">
        <v>6533</v>
      </c>
      <c r="D1756" s="296" t="s">
        <v>6534</v>
      </c>
      <c r="E1756" s="344"/>
      <c r="F1756" s="344"/>
      <c r="G1756" s="344"/>
      <c r="H1756" s="344"/>
      <c r="I1756" s="344"/>
      <c r="J1756" s="344"/>
      <c r="K1756" s="344"/>
      <c r="L1756" s="344"/>
    </row>
    <row r="1757" spans="1:12">
      <c r="A1757" s="296">
        <v>39283</v>
      </c>
      <c r="B1757" s="343" t="s">
        <v>8301</v>
      </c>
      <c r="C1757" s="296" t="s">
        <v>6533</v>
      </c>
      <c r="D1757" s="296" t="s">
        <v>6534</v>
      </c>
      <c r="E1757" s="344"/>
      <c r="F1757" s="344"/>
      <c r="G1757" s="344"/>
      <c r="H1757" s="344"/>
      <c r="I1757" s="344"/>
      <c r="J1757" s="344"/>
      <c r="K1757" s="344"/>
      <c r="L1757" s="344"/>
    </row>
    <row r="1758" spans="1:12">
      <c r="A1758" s="296">
        <v>39285</v>
      </c>
      <c r="B1758" s="343" t="s">
        <v>8302</v>
      </c>
      <c r="C1758" s="296" t="s">
        <v>6533</v>
      </c>
      <c r="D1758" s="296" t="s">
        <v>6534</v>
      </c>
      <c r="E1758" s="344"/>
      <c r="F1758" s="344"/>
      <c r="G1758" s="344"/>
      <c r="H1758" s="344"/>
      <c r="I1758" s="344"/>
      <c r="J1758" s="344"/>
      <c r="K1758" s="344"/>
      <c r="L1758" s="344"/>
    </row>
    <row r="1759" spans="1:12">
      <c r="A1759" s="296">
        <v>39286</v>
      </c>
      <c r="B1759" s="343" t="s">
        <v>8303</v>
      </c>
      <c r="C1759" s="296" t="s">
        <v>6533</v>
      </c>
      <c r="D1759" s="296" t="s">
        <v>6534</v>
      </c>
      <c r="E1759" s="344"/>
      <c r="F1759" s="344"/>
      <c r="G1759" s="344"/>
      <c r="H1759" s="344"/>
      <c r="I1759" s="344"/>
      <c r="J1759" s="344"/>
      <c r="K1759" s="344"/>
      <c r="L1759" s="344"/>
    </row>
    <row r="1760" spans="1:12">
      <c r="A1760" s="296">
        <v>39288</v>
      </c>
      <c r="B1760" s="343" t="s">
        <v>8304</v>
      </c>
      <c r="C1760" s="296" t="s">
        <v>6533</v>
      </c>
      <c r="D1760" s="296" t="s">
        <v>6534</v>
      </c>
      <c r="E1760" s="344"/>
      <c r="F1760" s="344"/>
      <c r="G1760" s="344"/>
      <c r="H1760" s="344"/>
      <c r="I1760" s="344"/>
      <c r="J1760" s="344"/>
      <c r="K1760" s="344"/>
      <c r="L1760" s="344"/>
    </row>
    <row r="1761" spans="1:12">
      <c r="A1761" s="296">
        <v>44476</v>
      </c>
      <c r="B1761" s="343" t="s">
        <v>8305</v>
      </c>
      <c r="C1761" s="296" t="s">
        <v>6937</v>
      </c>
      <c r="D1761" s="296" t="s">
        <v>6534</v>
      </c>
      <c r="E1761" s="344">
        <v>1422.01</v>
      </c>
      <c r="F1761" s="344">
        <v>662.22</v>
      </c>
      <c r="G1761" s="344">
        <v>869.93</v>
      </c>
      <c r="H1761" s="344">
        <v>973.66</v>
      </c>
      <c r="I1761" s="344">
        <v>523.63</v>
      </c>
      <c r="J1761" s="344">
        <v>677.54</v>
      </c>
      <c r="K1761" s="344">
        <v>574.04999999999995</v>
      </c>
      <c r="L1761" s="344">
        <v>397.32</v>
      </c>
    </row>
    <row r="1762" spans="1:12">
      <c r="A1762" s="296">
        <v>10629</v>
      </c>
      <c r="B1762" s="343" t="s">
        <v>8306</v>
      </c>
      <c r="C1762" s="296" t="s">
        <v>6937</v>
      </c>
      <c r="D1762" s="296" t="s">
        <v>6534</v>
      </c>
      <c r="E1762" s="344">
        <v>1295.6500000000001</v>
      </c>
      <c r="F1762" s="344">
        <v>781.96</v>
      </c>
      <c r="G1762" s="344">
        <v>838.36</v>
      </c>
      <c r="H1762" s="344">
        <v>838.36</v>
      </c>
      <c r="I1762" s="344">
        <v>411.56</v>
      </c>
      <c r="J1762" s="344">
        <v>487.77</v>
      </c>
      <c r="K1762" s="344">
        <v>533.5</v>
      </c>
      <c r="L1762" s="344">
        <v>289.61</v>
      </c>
    </row>
    <row r="1763" spans="1:12">
      <c r="A1763" s="296">
        <v>10698</v>
      </c>
      <c r="B1763" s="343" t="s">
        <v>8307</v>
      </c>
      <c r="C1763" s="296" t="s">
        <v>6937</v>
      </c>
      <c r="D1763" s="296" t="s">
        <v>6534</v>
      </c>
      <c r="E1763" s="344"/>
      <c r="F1763" s="344"/>
      <c r="G1763" s="344"/>
      <c r="H1763" s="344"/>
      <c r="I1763" s="344"/>
      <c r="J1763" s="344"/>
      <c r="K1763" s="344"/>
      <c r="L1763" s="344"/>
    </row>
    <row r="1764" spans="1:12">
      <c r="A1764" s="296">
        <v>40521</v>
      </c>
      <c r="B1764" s="343" t="s">
        <v>8308</v>
      </c>
      <c r="C1764" s="296" t="s">
        <v>6533</v>
      </c>
      <c r="D1764" s="296" t="s">
        <v>6534</v>
      </c>
      <c r="E1764" s="344">
        <v>129034.58</v>
      </c>
      <c r="F1764" s="344">
        <v>120693.81</v>
      </c>
      <c r="G1764" s="344"/>
      <c r="H1764" s="344">
        <v>111049.41</v>
      </c>
      <c r="I1764" s="344">
        <v>113288.5</v>
      </c>
      <c r="J1764" s="344">
        <v>134497.73000000001</v>
      </c>
      <c r="K1764" s="344">
        <v>120705.88</v>
      </c>
      <c r="L1764" s="344"/>
    </row>
    <row r="1765" spans="1:12">
      <c r="A1765" s="296">
        <v>2432</v>
      </c>
      <c r="B1765" s="343" t="s">
        <v>8309</v>
      </c>
      <c r="C1765" s="296" t="s">
        <v>6533</v>
      </c>
      <c r="D1765" s="296" t="s">
        <v>6534</v>
      </c>
      <c r="E1765" s="344">
        <v>23.34</v>
      </c>
      <c r="F1765" s="344">
        <v>15.09</v>
      </c>
      <c r="G1765" s="344">
        <v>26.17</v>
      </c>
      <c r="H1765" s="344">
        <v>18.059999999999999</v>
      </c>
      <c r="I1765" s="344">
        <v>39.17</v>
      </c>
      <c r="J1765" s="344">
        <v>31.19</v>
      </c>
      <c r="K1765" s="344">
        <v>25.07</v>
      </c>
      <c r="L1765" s="344">
        <v>19.25</v>
      </c>
    </row>
    <row r="1766" spans="1:12">
      <c r="A1766" s="296">
        <v>2418</v>
      </c>
      <c r="B1766" s="343" t="s">
        <v>8310</v>
      </c>
      <c r="C1766" s="296" t="s">
        <v>6533</v>
      </c>
      <c r="D1766" s="296" t="s">
        <v>6539</v>
      </c>
      <c r="E1766" s="344">
        <v>10.83</v>
      </c>
      <c r="F1766" s="344">
        <v>7</v>
      </c>
      <c r="G1766" s="344">
        <v>12.14</v>
      </c>
      <c r="H1766" s="344">
        <v>8.3800000000000008</v>
      </c>
      <c r="I1766" s="344">
        <v>18.170000000000002</v>
      </c>
      <c r="J1766" s="344">
        <v>14.47</v>
      </c>
      <c r="K1766" s="344">
        <v>11.63</v>
      </c>
      <c r="L1766" s="344">
        <v>8.93</v>
      </c>
    </row>
    <row r="1767" spans="1:12">
      <c r="A1767" s="296">
        <v>2433</v>
      </c>
      <c r="B1767" s="343" t="s">
        <v>8311</v>
      </c>
      <c r="C1767" s="296" t="s">
        <v>6533</v>
      </c>
      <c r="D1767" s="296" t="s">
        <v>6534</v>
      </c>
      <c r="E1767" s="344">
        <v>7.91</v>
      </c>
      <c r="F1767" s="344">
        <v>5.1100000000000003</v>
      </c>
      <c r="G1767" s="344">
        <v>8.86</v>
      </c>
      <c r="H1767" s="344">
        <v>6.12</v>
      </c>
      <c r="I1767" s="344">
        <v>13.27</v>
      </c>
      <c r="J1767" s="344">
        <v>10.57</v>
      </c>
      <c r="K1767" s="344">
        <v>8.49</v>
      </c>
      <c r="L1767" s="344">
        <v>6.52</v>
      </c>
    </row>
    <row r="1768" spans="1:12">
      <c r="A1768" s="296">
        <v>2420</v>
      </c>
      <c r="B1768" s="343" t="s">
        <v>8312</v>
      </c>
      <c r="C1768" s="296" t="s">
        <v>6533</v>
      </c>
      <c r="D1768" s="296" t="s">
        <v>6534</v>
      </c>
      <c r="E1768" s="344">
        <v>13.58</v>
      </c>
      <c r="F1768" s="344">
        <v>8.7799999999999994</v>
      </c>
      <c r="G1768" s="344">
        <v>15.22</v>
      </c>
      <c r="H1768" s="344">
        <v>10.51</v>
      </c>
      <c r="I1768" s="344">
        <v>22.79</v>
      </c>
      <c r="J1768" s="344">
        <v>18.149999999999999</v>
      </c>
      <c r="K1768" s="344">
        <v>14.58</v>
      </c>
      <c r="L1768" s="344">
        <v>11.2</v>
      </c>
    </row>
    <row r="1769" spans="1:12">
      <c r="A1769" s="296">
        <v>11447</v>
      </c>
      <c r="B1769" s="343" t="s">
        <v>8313</v>
      </c>
      <c r="C1769" s="296" t="s">
        <v>6533</v>
      </c>
      <c r="D1769" s="296" t="s">
        <v>6534</v>
      </c>
      <c r="E1769" s="344">
        <v>26.84</v>
      </c>
      <c r="F1769" s="344">
        <v>17.350000000000001</v>
      </c>
      <c r="G1769" s="344">
        <v>30.09</v>
      </c>
      <c r="H1769" s="344">
        <v>20.77</v>
      </c>
      <c r="I1769" s="344">
        <v>45.04</v>
      </c>
      <c r="J1769" s="344">
        <v>35.869999999999997</v>
      </c>
      <c r="K1769" s="344">
        <v>28.82</v>
      </c>
      <c r="L1769" s="344">
        <v>22.13</v>
      </c>
    </row>
    <row r="1770" spans="1:12">
      <c r="A1770" s="296">
        <v>11451</v>
      </c>
      <c r="B1770" s="343" t="s">
        <v>8314</v>
      </c>
      <c r="C1770" s="296" t="s">
        <v>6533</v>
      </c>
      <c r="D1770" s="296" t="s">
        <v>6534</v>
      </c>
      <c r="E1770" s="344">
        <v>71.959999999999994</v>
      </c>
      <c r="F1770" s="344">
        <v>46.51</v>
      </c>
      <c r="G1770" s="344">
        <v>80.67</v>
      </c>
      <c r="H1770" s="344">
        <v>55.68</v>
      </c>
      <c r="I1770" s="344">
        <v>120.74</v>
      </c>
      <c r="J1770" s="344">
        <v>96.15</v>
      </c>
      <c r="K1770" s="344">
        <v>77.28</v>
      </c>
      <c r="L1770" s="344">
        <v>59.34</v>
      </c>
    </row>
    <row r="1771" spans="1:12">
      <c r="A1771" s="296">
        <v>11116</v>
      </c>
      <c r="B1771" s="343" t="s">
        <v>8315</v>
      </c>
      <c r="C1771" s="296" t="s">
        <v>6533</v>
      </c>
      <c r="D1771" s="296" t="s">
        <v>6534</v>
      </c>
      <c r="E1771" s="344"/>
      <c r="F1771" s="344"/>
      <c r="G1771" s="344"/>
      <c r="H1771" s="344"/>
      <c r="I1771" s="344">
        <v>1076.78</v>
      </c>
      <c r="J1771" s="344"/>
      <c r="K1771" s="344"/>
      <c r="L1771" s="344"/>
    </row>
    <row r="1772" spans="1:12">
      <c r="A1772" s="296">
        <v>38411</v>
      </c>
      <c r="B1772" s="343" t="s">
        <v>8316</v>
      </c>
      <c r="C1772" s="296" t="s">
        <v>6533</v>
      </c>
      <c r="D1772" s="296" t="s">
        <v>6534</v>
      </c>
      <c r="E1772" s="344"/>
      <c r="F1772" s="344">
        <v>1633.33</v>
      </c>
      <c r="G1772" s="344"/>
      <c r="H1772" s="344">
        <v>1838.76</v>
      </c>
      <c r="I1772" s="344">
        <v>1832.14</v>
      </c>
      <c r="J1772" s="344"/>
      <c r="K1772" s="344">
        <v>1656.54</v>
      </c>
      <c r="L1772" s="344">
        <v>1517.39</v>
      </c>
    </row>
    <row r="1773" spans="1:12">
      <c r="A1773" s="296">
        <v>38189</v>
      </c>
      <c r="B1773" s="343" t="s">
        <v>8317</v>
      </c>
      <c r="C1773" s="296" t="s">
        <v>6533</v>
      </c>
      <c r="D1773" s="296" t="s">
        <v>6534</v>
      </c>
      <c r="E1773" s="344">
        <v>137.44999999999999</v>
      </c>
      <c r="F1773" s="344">
        <v>168.79</v>
      </c>
      <c r="G1773" s="344">
        <v>276.38</v>
      </c>
      <c r="H1773" s="344">
        <v>337.35</v>
      </c>
      <c r="I1773" s="344">
        <v>184.08</v>
      </c>
      <c r="J1773" s="344">
        <v>161.77000000000001</v>
      </c>
      <c r="K1773" s="344">
        <v>168.79</v>
      </c>
      <c r="L1773" s="344">
        <v>135.57</v>
      </c>
    </row>
    <row r="1774" spans="1:12">
      <c r="A1774" s="296">
        <v>38190</v>
      </c>
      <c r="B1774" s="343" t="s">
        <v>8318</v>
      </c>
      <c r="C1774" s="296" t="s">
        <v>6533</v>
      </c>
      <c r="D1774" s="296" t="s">
        <v>6534</v>
      </c>
      <c r="E1774" s="344">
        <v>289.57</v>
      </c>
      <c r="F1774" s="344">
        <v>355.6</v>
      </c>
      <c r="G1774" s="344">
        <v>582.25</v>
      </c>
      <c r="H1774" s="344">
        <v>710.71</v>
      </c>
      <c r="I1774" s="344">
        <v>387.81</v>
      </c>
      <c r="J1774" s="344">
        <v>340.8</v>
      </c>
      <c r="K1774" s="344">
        <v>355.6</v>
      </c>
      <c r="L1774" s="344">
        <v>285.60000000000002</v>
      </c>
    </row>
    <row r="1775" spans="1:12">
      <c r="A1775" s="296">
        <v>7608</v>
      </c>
      <c r="B1775" s="343" t="s">
        <v>8319</v>
      </c>
      <c r="C1775" s="296" t="s">
        <v>6533</v>
      </c>
      <c r="D1775" s="296" t="s">
        <v>6534</v>
      </c>
      <c r="E1775" s="344">
        <v>11.72</v>
      </c>
      <c r="F1775" s="344">
        <v>9.82</v>
      </c>
      <c r="G1775" s="344">
        <v>12.43</v>
      </c>
      <c r="H1775" s="344">
        <v>12.61</v>
      </c>
      <c r="I1775" s="344">
        <v>9.9</v>
      </c>
      <c r="J1775" s="344">
        <v>12.75</v>
      </c>
      <c r="K1775" s="344">
        <v>15.59</v>
      </c>
      <c r="L1775" s="344">
        <v>13.13</v>
      </c>
    </row>
    <row r="1776" spans="1:12">
      <c r="A1776" s="296">
        <v>1370</v>
      </c>
      <c r="B1776" s="343" t="s">
        <v>8320</v>
      </c>
      <c r="C1776" s="296" t="s">
        <v>6533</v>
      </c>
      <c r="D1776" s="296" t="s">
        <v>6534</v>
      </c>
      <c r="E1776" s="344">
        <v>115.88</v>
      </c>
      <c r="F1776" s="344">
        <v>122.56</v>
      </c>
      <c r="G1776" s="344">
        <v>100.26</v>
      </c>
      <c r="H1776" s="344">
        <v>121.19</v>
      </c>
      <c r="I1776" s="344">
        <v>115.75</v>
      </c>
      <c r="J1776" s="344">
        <v>122.71</v>
      </c>
      <c r="K1776" s="344">
        <v>107.44</v>
      </c>
      <c r="L1776" s="344">
        <v>108.8</v>
      </c>
    </row>
    <row r="1777" spans="1:12">
      <c r="A1777" s="296">
        <v>36516</v>
      </c>
      <c r="B1777" s="343" t="s">
        <v>8321</v>
      </c>
      <c r="C1777" s="296" t="s">
        <v>6533</v>
      </c>
      <c r="D1777" s="296" t="s">
        <v>6534</v>
      </c>
      <c r="E1777" s="344"/>
      <c r="F1777" s="344"/>
      <c r="G1777" s="344"/>
      <c r="H1777" s="344"/>
      <c r="I1777" s="344"/>
      <c r="J1777" s="344"/>
      <c r="K1777" s="344"/>
      <c r="L1777" s="344"/>
    </row>
    <row r="1778" spans="1:12">
      <c r="A1778" s="296">
        <v>34777</v>
      </c>
      <c r="B1778" s="343" t="s">
        <v>8322</v>
      </c>
      <c r="C1778" s="296" t="s">
        <v>6533</v>
      </c>
      <c r="D1778" s="296" t="s">
        <v>6534</v>
      </c>
      <c r="E1778" s="344">
        <v>2.77</v>
      </c>
      <c r="F1778" s="344">
        <v>3.32</v>
      </c>
      <c r="G1778" s="344">
        <v>3.32</v>
      </c>
      <c r="H1778" s="344">
        <v>3.51</v>
      </c>
      <c r="I1778" s="344">
        <v>2.95</v>
      </c>
      <c r="J1778" s="344">
        <v>3.14</v>
      </c>
      <c r="K1778" s="344">
        <v>3.28</v>
      </c>
      <c r="L1778" s="344">
        <v>2.21</v>
      </c>
    </row>
    <row r="1779" spans="1:12">
      <c r="A1779" s="296">
        <v>7272</v>
      </c>
      <c r="B1779" s="343" t="s">
        <v>8323</v>
      </c>
      <c r="C1779" s="296" t="s">
        <v>6533</v>
      </c>
      <c r="D1779" s="296" t="s">
        <v>6534</v>
      </c>
      <c r="E1779" s="344">
        <v>2.08</v>
      </c>
      <c r="F1779" s="344">
        <v>2.5</v>
      </c>
      <c r="G1779" s="344">
        <v>2.5</v>
      </c>
      <c r="H1779" s="344">
        <v>2.64</v>
      </c>
      <c r="I1779" s="344">
        <v>2.2200000000000002</v>
      </c>
      <c r="J1779" s="344">
        <v>2.36</v>
      </c>
      <c r="K1779" s="344">
        <v>2.4700000000000002</v>
      </c>
      <c r="L1779" s="344">
        <v>1.66</v>
      </c>
    </row>
    <row r="1780" spans="1:12">
      <c r="A1780" s="296">
        <v>10605</v>
      </c>
      <c r="B1780" s="343" t="s">
        <v>8324</v>
      </c>
      <c r="C1780" s="296" t="s">
        <v>6533</v>
      </c>
      <c r="D1780" s="296" t="s">
        <v>6534</v>
      </c>
      <c r="E1780" s="344">
        <v>8.35</v>
      </c>
      <c r="F1780" s="344">
        <v>4.78</v>
      </c>
      <c r="G1780" s="344">
        <v>6.13</v>
      </c>
      <c r="H1780" s="344">
        <v>5.6</v>
      </c>
      <c r="I1780" s="344">
        <v>4.2</v>
      </c>
      <c r="J1780" s="344">
        <v>5.78</v>
      </c>
      <c r="K1780" s="344">
        <v>6.28</v>
      </c>
      <c r="L1780" s="344">
        <v>5.36</v>
      </c>
    </row>
    <row r="1781" spans="1:12">
      <c r="A1781" s="296">
        <v>10604</v>
      </c>
      <c r="B1781" s="343" t="s">
        <v>8325</v>
      </c>
      <c r="C1781" s="296" t="s">
        <v>6533</v>
      </c>
      <c r="D1781" s="296" t="s">
        <v>6534</v>
      </c>
      <c r="E1781" s="344">
        <v>19.46</v>
      </c>
      <c r="F1781" s="344">
        <v>11.14</v>
      </c>
      <c r="G1781" s="344">
        <v>14.28</v>
      </c>
      <c r="H1781" s="344">
        <v>13.06</v>
      </c>
      <c r="I1781" s="344">
        <v>9.7899999999999991</v>
      </c>
      <c r="J1781" s="344">
        <v>13.46</v>
      </c>
      <c r="K1781" s="344">
        <v>14.65</v>
      </c>
      <c r="L1781" s="344">
        <v>12.48</v>
      </c>
    </row>
    <row r="1782" spans="1:12">
      <c r="A1782" s="296">
        <v>672</v>
      </c>
      <c r="B1782" s="343" t="s">
        <v>8326</v>
      </c>
      <c r="C1782" s="296" t="s">
        <v>6533</v>
      </c>
      <c r="D1782" s="296" t="s">
        <v>6534</v>
      </c>
      <c r="E1782" s="344">
        <v>26.77</v>
      </c>
      <c r="F1782" s="344">
        <v>15.32</v>
      </c>
      <c r="G1782" s="344">
        <v>19.64</v>
      </c>
      <c r="H1782" s="344">
        <v>17.95</v>
      </c>
      <c r="I1782" s="344">
        <v>13.46</v>
      </c>
      <c r="J1782" s="344">
        <v>18.52</v>
      </c>
      <c r="K1782" s="344">
        <v>20.14</v>
      </c>
      <c r="L1782" s="344">
        <v>17.170000000000002</v>
      </c>
    </row>
    <row r="1783" spans="1:12">
      <c r="A1783" s="296">
        <v>668</v>
      </c>
      <c r="B1783" s="343" t="s">
        <v>8327</v>
      </c>
      <c r="C1783" s="296" t="s">
        <v>6533</v>
      </c>
      <c r="D1783" s="296" t="s">
        <v>6534</v>
      </c>
      <c r="E1783" s="344">
        <v>32.31</v>
      </c>
      <c r="F1783" s="344">
        <v>18.489999999999998</v>
      </c>
      <c r="G1783" s="344">
        <v>23.71</v>
      </c>
      <c r="H1783" s="344">
        <v>21.68</v>
      </c>
      <c r="I1783" s="344">
        <v>16.260000000000002</v>
      </c>
      <c r="J1783" s="344">
        <v>22.35</v>
      </c>
      <c r="K1783" s="344">
        <v>24.32</v>
      </c>
      <c r="L1783" s="344">
        <v>20.73</v>
      </c>
    </row>
    <row r="1784" spans="1:12">
      <c r="A1784" s="296">
        <v>10578</v>
      </c>
      <c r="B1784" s="343" t="s">
        <v>8328</v>
      </c>
      <c r="C1784" s="296" t="s">
        <v>6533</v>
      </c>
      <c r="D1784" s="296" t="s">
        <v>6534</v>
      </c>
      <c r="E1784" s="344">
        <v>37.64</v>
      </c>
      <c r="F1784" s="344">
        <v>21.54</v>
      </c>
      <c r="G1784" s="344">
        <v>27.61</v>
      </c>
      <c r="H1784" s="344">
        <v>25.25</v>
      </c>
      <c r="I1784" s="344">
        <v>18.93</v>
      </c>
      <c r="J1784" s="344">
        <v>26.04</v>
      </c>
      <c r="K1784" s="344">
        <v>28.32</v>
      </c>
      <c r="L1784" s="344">
        <v>24.14</v>
      </c>
    </row>
    <row r="1785" spans="1:12">
      <c r="A1785" s="296">
        <v>666</v>
      </c>
      <c r="B1785" s="343" t="s">
        <v>8329</v>
      </c>
      <c r="C1785" s="296" t="s">
        <v>6533</v>
      </c>
      <c r="D1785" s="296" t="s">
        <v>6534</v>
      </c>
      <c r="E1785" s="344">
        <v>41.85</v>
      </c>
      <c r="F1785" s="344">
        <v>23.95</v>
      </c>
      <c r="G1785" s="344">
        <v>30.71</v>
      </c>
      <c r="H1785" s="344">
        <v>28.08</v>
      </c>
      <c r="I1785" s="344">
        <v>21.06</v>
      </c>
      <c r="J1785" s="344">
        <v>28.95</v>
      </c>
      <c r="K1785" s="344">
        <v>31.5</v>
      </c>
      <c r="L1785" s="344">
        <v>26.85</v>
      </c>
    </row>
    <row r="1786" spans="1:12">
      <c r="A1786" s="296">
        <v>665</v>
      </c>
      <c r="B1786" s="343" t="s">
        <v>8330</v>
      </c>
      <c r="C1786" s="296" t="s">
        <v>6533</v>
      </c>
      <c r="D1786" s="296" t="s">
        <v>6534</v>
      </c>
      <c r="E1786" s="344">
        <v>55.97</v>
      </c>
      <c r="F1786" s="344">
        <v>32.03</v>
      </c>
      <c r="G1786" s="344">
        <v>41.07</v>
      </c>
      <c r="H1786" s="344">
        <v>37.549999999999997</v>
      </c>
      <c r="I1786" s="344">
        <v>28.16</v>
      </c>
      <c r="J1786" s="344">
        <v>38.72</v>
      </c>
      <c r="K1786" s="344">
        <v>42.12</v>
      </c>
      <c r="L1786" s="344">
        <v>35.9</v>
      </c>
    </row>
    <row r="1787" spans="1:12">
      <c r="A1787" s="296">
        <v>10577</v>
      </c>
      <c r="B1787" s="343" t="s">
        <v>8331</v>
      </c>
      <c r="C1787" s="296" t="s">
        <v>6533</v>
      </c>
      <c r="D1787" s="296" t="s">
        <v>6534</v>
      </c>
      <c r="E1787" s="344">
        <v>49.64</v>
      </c>
      <c r="F1787" s="344">
        <v>28.41</v>
      </c>
      <c r="G1787" s="344">
        <v>36.42</v>
      </c>
      <c r="H1787" s="344">
        <v>33.299999999999997</v>
      </c>
      <c r="I1787" s="344">
        <v>24.97</v>
      </c>
      <c r="J1787" s="344">
        <v>34.340000000000003</v>
      </c>
      <c r="K1787" s="344">
        <v>37.36</v>
      </c>
      <c r="L1787" s="344">
        <v>31.84</v>
      </c>
    </row>
    <row r="1788" spans="1:12">
      <c r="A1788" s="296">
        <v>10583</v>
      </c>
      <c r="B1788" s="343" t="s">
        <v>8332</v>
      </c>
      <c r="C1788" s="296" t="s">
        <v>6533</v>
      </c>
      <c r="D1788" s="296" t="s">
        <v>6534</v>
      </c>
      <c r="E1788" s="344">
        <v>25.79</v>
      </c>
      <c r="F1788" s="344">
        <v>14.76</v>
      </c>
      <c r="G1788" s="344">
        <v>18.920000000000002</v>
      </c>
      <c r="H1788" s="344">
        <v>17.3</v>
      </c>
      <c r="I1788" s="344">
        <v>12.97</v>
      </c>
      <c r="J1788" s="344">
        <v>17.84</v>
      </c>
      <c r="K1788" s="344">
        <v>19.41</v>
      </c>
      <c r="L1788" s="344">
        <v>16.54</v>
      </c>
    </row>
    <row r="1789" spans="1:12">
      <c r="A1789" s="296">
        <v>10579</v>
      </c>
      <c r="B1789" s="343" t="s">
        <v>8333</v>
      </c>
      <c r="C1789" s="296" t="s">
        <v>6533</v>
      </c>
      <c r="D1789" s="296" t="s">
        <v>6534</v>
      </c>
      <c r="E1789" s="344">
        <v>44.95</v>
      </c>
      <c r="F1789" s="344">
        <v>25.73</v>
      </c>
      <c r="G1789" s="344">
        <v>32.979999999999997</v>
      </c>
      <c r="H1789" s="344">
        <v>30.16</v>
      </c>
      <c r="I1789" s="344">
        <v>22.62</v>
      </c>
      <c r="J1789" s="344">
        <v>31.1</v>
      </c>
      <c r="K1789" s="344">
        <v>33.83</v>
      </c>
      <c r="L1789" s="344">
        <v>28.84</v>
      </c>
    </row>
    <row r="1790" spans="1:12">
      <c r="A1790" s="296">
        <v>10582</v>
      </c>
      <c r="B1790" s="343" t="s">
        <v>8334</v>
      </c>
      <c r="C1790" s="296" t="s">
        <v>6533</v>
      </c>
      <c r="D1790" s="296" t="s">
        <v>6534</v>
      </c>
      <c r="E1790" s="344">
        <v>22.71</v>
      </c>
      <c r="F1790" s="344">
        <v>13</v>
      </c>
      <c r="G1790" s="344">
        <v>16.66</v>
      </c>
      <c r="H1790" s="344">
        <v>15.23</v>
      </c>
      <c r="I1790" s="344">
        <v>11.42</v>
      </c>
      <c r="J1790" s="344">
        <v>15.71</v>
      </c>
      <c r="K1790" s="344">
        <v>17.09</v>
      </c>
      <c r="L1790" s="344">
        <v>14.57</v>
      </c>
    </row>
    <row r="1791" spans="1:12">
      <c r="A1791" s="296">
        <v>2436</v>
      </c>
      <c r="B1791" s="343" t="s">
        <v>8335</v>
      </c>
      <c r="C1791" s="296" t="s">
        <v>6682</v>
      </c>
      <c r="D1791" s="296" t="s">
        <v>6539</v>
      </c>
      <c r="E1791" s="344">
        <v>21.03</v>
      </c>
      <c r="F1791" s="344">
        <v>22.83</v>
      </c>
      <c r="G1791" s="344">
        <v>30.94</v>
      </c>
      <c r="H1791" s="344">
        <v>22.32</v>
      </c>
      <c r="I1791" s="344">
        <v>22.8</v>
      </c>
      <c r="J1791" s="344">
        <v>20.47</v>
      </c>
      <c r="K1791" s="344">
        <v>21.83</v>
      </c>
      <c r="L1791" s="344">
        <v>28.04</v>
      </c>
    </row>
    <row r="1792" spans="1:12">
      <c r="A1792" s="296">
        <v>40918</v>
      </c>
      <c r="B1792" s="343" t="s">
        <v>8336</v>
      </c>
      <c r="C1792" s="296" t="s">
        <v>6684</v>
      </c>
      <c r="D1792" s="296" t="s">
        <v>6534</v>
      </c>
      <c r="E1792" s="344">
        <v>3675.05</v>
      </c>
      <c r="F1792" s="344">
        <v>3985.91</v>
      </c>
      <c r="G1792" s="344">
        <v>5427.54</v>
      </c>
      <c r="H1792" s="344">
        <v>3877.87</v>
      </c>
      <c r="I1792" s="344">
        <v>3986.94</v>
      </c>
      <c r="J1792" s="344">
        <v>3599.01</v>
      </c>
      <c r="K1792" s="344">
        <v>3890.2</v>
      </c>
      <c r="L1792" s="344">
        <v>4919.7299999999996</v>
      </c>
    </row>
    <row r="1793" spans="1:12">
      <c r="A1793" s="296">
        <v>10998</v>
      </c>
      <c r="B1793" s="343" t="s">
        <v>8337</v>
      </c>
      <c r="C1793" s="296" t="s">
        <v>6582</v>
      </c>
      <c r="D1793" s="296" t="s">
        <v>6534</v>
      </c>
      <c r="E1793" s="344">
        <v>30.21</v>
      </c>
      <c r="F1793" s="344">
        <v>54.87</v>
      </c>
      <c r="G1793" s="344"/>
      <c r="H1793" s="344">
        <v>31.44</v>
      </c>
      <c r="I1793" s="344">
        <v>37.159999999999997</v>
      </c>
      <c r="J1793" s="344">
        <v>50.31</v>
      </c>
      <c r="K1793" s="344">
        <v>46.12</v>
      </c>
      <c r="L1793" s="344">
        <v>29.02</v>
      </c>
    </row>
    <row r="1794" spans="1:12">
      <c r="A1794" s="296">
        <v>11002</v>
      </c>
      <c r="B1794" s="343" t="s">
        <v>8338</v>
      </c>
      <c r="C1794" s="296" t="s">
        <v>6582</v>
      </c>
      <c r="D1794" s="296" t="s">
        <v>6534</v>
      </c>
      <c r="E1794" s="344">
        <v>27.67</v>
      </c>
      <c r="F1794" s="344">
        <v>50.27</v>
      </c>
      <c r="G1794" s="344"/>
      <c r="H1794" s="344">
        <v>28.81</v>
      </c>
      <c r="I1794" s="344">
        <v>34.04</v>
      </c>
      <c r="J1794" s="344">
        <v>46.09</v>
      </c>
      <c r="K1794" s="344">
        <v>42.25</v>
      </c>
      <c r="L1794" s="344">
        <v>26.59</v>
      </c>
    </row>
    <row r="1795" spans="1:12">
      <c r="A1795" s="296">
        <v>10999</v>
      </c>
      <c r="B1795" s="343" t="s">
        <v>8339</v>
      </c>
      <c r="C1795" s="296" t="s">
        <v>6582</v>
      </c>
      <c r="D1795" s="296" t="s">
        <v>6534</v>
      </c>
      <c r="E1795" s="344">
        <v>26.59</v>
      </c>
      <c r="F1795" s="344">
        <v>48.3</v>
      </c>
      <c r="G1795" s="344"/>
      <c r="H1795" s="344">
        <v>27.68</v>
      </c>
      <c r="I1795" s="344">
        <v>32.71</v>
      </c>
      <c r="J1795" s="344">
        <v>44.29</v>
      </c>
      <c r="K1795" s="344">
        <v>40.590000000000003</v>
      </c>
      <c r="L1795" s="344">
        <v>25.55</v>
      </c>
    </row>
    <row r="1796" spans="1:12">
      <c r="A1796" s="296">
        <v>10997</v>
      </c>
      <c r="B1796" s="343" t="s">
        <v>8340</v>
      </c>
      <c r="C1796" s="296" t="s">
        <v>6582</v>
      </c>
      <c r="D1796" s="296" t="s">
        <v>6539</v>
      </c>
      <c r="E1796" s="344">
        <v>28.82</v>
      </c>
      <c r="F1796" s="344">
        <v>52.35</v>
      </c>
      <c r="G1796" s="344"/>
      <c r="H1796" s="344">
        <v>30</v>
      </c>
      <c r="I1796" s="344">
        <v>35.450000000000003</v>
      </c>
      <c r="J1796" s="344">
        <v>48</v>
      </c>
      <c r="K1796" s="344">
        <v>44</v>
      </c>
      <c r="L1796" s="344">
        <v>27.69</v>
      </c>
    </row>
    <row r="1797" spans="1:12">
      <c r="A1797" s="296">
        <v>2685</v>
      </c>
      <c r="B1797" s="343" t="s">
        <v>8341</v>
      </c>
      <c r="C1797" s="296" t="s">
        <v>6578</v>
      </c>
      <c r="D1797" s="296" t="s">
        <v>6534</v>
      </c>
      <c r="E1797" s="344">
        <v>9.7100000000000009</v>
      </c>
      <c r="F1797" s="344">
        <v>9.73</v>
      </c>
      <c r="G1797" s="344">
        <v>9.09</v>
      </c>
      <c r="H1797" s="344">
        <v>9.73</v>
      </c>
      <c r="I1797" s="344">
        <v>7.04</v>
      </c>
      <c r="J1797" s="344">
        <v>6.81</v>
      </c>
      <c r="K1797" s="344">
        <v>9.49</v>
      </c>
      <c r="L1797" s="344">
        <v>6.5</v>
      </c>
    </row>
    <row r="1798" spans="1:12">
      <c r="A1798" s="296">
        <v>2680</v>
      </c>
      <c r="B1798" s="343" t="s">
        <v>8342</v>
      </c>
      <c r="C1798" s="296" t="s">
        <v>6578</v>
      </c>
      <c r="D1798" s="296" t="s">
        <v>6534</v>
      </c>
      <c r="E1798" s="344">
        <v>14.21</v>
      </c>
      <c r="F1798" s="344">
        <v>14.24</v>
      </c>
      <c r="G1798" s="344">
        <v>13.3</v>
      </c>
      <c r="H1798" s="344">
        <v>14.24</v>
      </c>
      <c r="I1798" s="344">
        <v>10.31</v>
      </c>
      <c r="J1798" s="344">
        <v>9.9600000000000009</v>
      </c>
      <c r="K1798" s="344">
        <v>13.89</v>
      </c>
      <c r="L1798" s="344">
        <v>9.51</v>
      </c>
    </row>
    <row r="1799" spans="1:12">
      <c r="A1799" s="296">
        <v>2684</v>
      </c>
      <c r="B1799" s="343" t="s">
        <v>8343</v>
      </c>
      <c r="C1799" s="296" t="s">
        <v>6578</v>
      </c>
      <c r="D1799" s="296" t="s">
        <v>6534</v>
      </c>
      <c r="E1799" s="344">
        <v>12.93</v>
      </c>
      <c r="F1799" s="344">
        <v>12.95</v>
      </c>
      <c r="G1799" s="344">
        <v>12.1</v>
      </c>
      <c r="H1799" s="344">
        <v>12.95</v>
      </c>
      <c r="I1799" s="344">
        <v>9.3800000000000008</v>
      </c>
      <c r="J1799" s="344">
        <v>9.07</v>
      </c>
      <c r="K1799" s="344">
        <v>12.64</v>
      </c>
      <c r="L1799" s="344">
        <v>8.65</v>
      </c>
    </row>
    <row r="1800" spans="1:12">
      <c r="A1800" s="296">
        <v>2673</v>
      </c>
      <c r="B1800" s="343" t="s">
        <v>8344</v>
      </c>
      <c r="C1800" s="296" t="s">
        <v>6578</v>
      </c>
      <c r="D1800" s="296" t="s">
        <v>6539</v>
      </c>
      <c r="E1800" s="344">
        <v>4.99</v>
      </c>
      <c r="F1800" s="344">
        <v>5</v>
      </c>
      <c r="G1800" s="344">
        <v>4.67</v>
      </c>
      <c r="H1800" s="344">
        <v>5</v>
      </c>
      <c r="I1800" s="344">
        <v>3.62</v>
      </c>
      <c r="J1800" s="344">
        <v>3.5</v>
      </c>
      <c r="K1800" s="344">
        <v>4.88</v>
      </c>
      <c r="L1800" s="344">
        <v>3.34</v>
      </c>
    </row>
    <row r="1801" spans="1:12">
      <c r="A1801" s="296">
        <v>2681</v>
      </c>
      <c r="B1801" s="343" t="s">
        <v>8345</v>
      </c>
      <c r="C1801" s="296" t="s">
        <v>6578</v>
      </c>
      <c r="D1801" s="296" t="s">
        <v>6534</v>
      </c>
      <c r="E1801" s="344">
        <v>23.22</v>
      </c>
      <c r="F1801" s="344">
        <v>23.27</v>
      </c>
      <c r="G1801" s="344">
        <v>21.73</v>
      </c>
      <c r="H1801" s="344">
        <v>23.27</v>
      </c>
      <c r="I1801" s="344">
        <v>16.84</v>
      </c>
      <c r="J1801" s="344">
        <v>16.28</v>
      </c>
      <c r="K1801" s="344">
        <v>22.71</v>
      </c>
      <c r="L1801" s="344">
        <v>15.54</v>
      </c>
    </row>
    <row r="1802" spans="1:12">
      <c r="A1802" s="296">
        <v>2682</v>
      </c>
      <c r="B1802" s="343" t="s">
        <v>8346</v>
      </c>
      <c r="C1802" s="296" t="s">
        <v>6578</v>
      </c>
      <c r="D1802" s="296" t="s">
        <v>6534</v>
      </c>
      <c r="E1802" s="344">
        <v>33.880000000000003</v>
      </c>
      <c r="F1802" s="344">
        <v>33.94</v>
      </c>
      <c r="G1802" s="344">
        <v>31.7</v>
      </c>
      <c r="H1802" s="344">
        <v>33.94</v>
      </c>
      <c r="I1802" s="344">
        <v>24.57</v>
      </c>
      <c r="J1802" s="344">
        <v>23.76</v>
      </c>
      <c r="K1802" s="344">
        <v>33.130000000000003</v>
      </c>
      <c r="L1802" s="344">
        <v>22.67</v>
      </c>
    </row>
    <row r="1803" spans="1:12">
      <c r="A1803" s="296">
        <v>2686</v>
      </c>
      <c r="B1803" s="343" t="s">
        <v>8347</v>
      </c>
      <c r="C1803" s="296" t="s">
        <v>6578</v>
      </c>
      <c r="D1803" s="296" t="s">
        <v>6534</v>
      </c>
      <c r="E1803" s="344">
        <v>42.48</v>
      </c>
      <c r="F1803" s="344">
        <v>42.57</v>
      </c>
      <c r="G1803" s="344">
        <v>39.76</v>
      </c>
      <c r="H1803" s="344">
        <v>42.57</v>
      </c>
      <c r="I1803" s="344">
        <v>30.82</v>
      </c>
      <c r="J1803" s="344">
        <v>29.8</v>
      </c>
      <c r="K1803" s="344">
        <v>41.55</v>
      </c>
      <c r="L1803" s="344">
        <v>28.43</v>
      </c>
    </row>
    <row r="1804" spans="1:12">
      <c r="A1804" s="296">
        <v>2674</v>
      </c>
      <c r="B1804" s="343" t="s">
        <v>8348</v>
      </c>
      <c r="C1804" s="296" t="s">
        <v>6578</v>
      </c>
      <c r="D1804" s="296" t="s">
        <v>6534</v>
      </c>
      <c r="E1804" s="344">
        <v>6.21</v>
      </c>
      <c r="F1804" s="344">
        <v>6.22</v>
      </c>
      <c r="G1804" s="344">
        <v>5.81</v>
      </c>
      <c r="H1804" s="344">
        <v>6.22</v>
      </c>
      <c r="I1804" s="344">
        <v>4.5</v>
      </c>
      <c r="J1804" s="344">
        <v>4.3600000000000003</v>
      </c>
      <c r="K1804" s="344">
        <v>6.07</v>
      </c>
      <c r="L1804" s="344">
        <v>4.16</v>
      </c>
    </row>
    <row r="1805" spans="1:12">
      <c r="A1805" s="296">
        <v>2683</v>
      </c>
      <c r="B1805" s="343" t="s">
        <v>8349</v>
      </c>
      <c r="C1805" s="296" t="s">
        <v>6578</v>
      </c>
      <c r="D1805" s="296" t="s">
        <v>6534</v>
      </c>
      <c r="E1805" s="344">
        <v>66.94</v>
      </c>
      <c r="F1805" s="344">
        <v>67.08</v>
      </c>
      <c r="G1805" s="344">
        <v>62.65</v>
      </c>
      <c r="H1805" s="344">
        <v>67.08</v>
      </c>
      <c r="I1805" s="344">
        <v>48.56</v>
      </c>
      <c r="J1805" s="344">
        <v>46.95</v>
      </c>
      <c r="K1805" s="344">
        <v>65.47</v>
      </c>
      <c r="L1805" s="344">
        <v>44.8</v>
      </c>
    </row>
    <row r="1806" spans="1:12">
      <c r="A1806" s="296">
        <v>2676</v>
      </c>
      <c r="B1806" s="343" t="s">
        <v>8350</v>
      </c>
      <c r="C1806" s="296" t="s">
        <v>6578</v>
      </c>
      <c r="D1806" s="296" t="s">
        <v>6534</v>
      </c>
      <c r="E1806" s="344">
        <v>2.9</v>
      </c>
      <c r="F1806" s="344">
        <v>2.91</v>
      </c>
      <c r="G1806" s="344">
        <v>2.71</v>
      </c>
      <c r="H1806" s="344">
        <v>2.91</v>
      </c>
      <c r="I1806" s="344">
        <v>2.1</v>
      </c>
      <c r="J1806" s="344">
        <v>2.0299999999999998</v>
      </c>
      <c r="K1806" s="344">
        <v>2.84</v>
      </c>
      <c r="L1806" s="344">
        <v>1.94</v>
      </c>
    </row>
    <row r="1807" spans="1:12">
      <c r="A1807" s="296">
        <v>2678</v>
      </c>
      <c r="B1807" s="343" t="s">
        <v>8351</v>
      </c>
      <c r="C1807" s="296" t="s">
        <v>6578</v>
      </c>
      <c r="D1807" s="296" t="s">
        <v>6534</v>
      </c>
      <c r="E1807" s="344">
        <v>3.63</v>
      </c>
      <c r="F1807" s="344">
        <v>3.64</v>
      </c>
      <c r="G1807" s="344">
        <v>3.4</v>
      </c>
      <c r="H1807" s="344">
        <v>3.64</v>
      </c>
      <c r="I1807" s="344">
        <v>2.63</v>
      </c>
      <c r="J1807" s="344">
        <v>2.5499999999999998</v>
      </c>
      <c r="K1807" s="344">
        <v>3.55</v>
      </c>
      <c r="L1807" s="344">
        <v>2.4300000000000002</v>
      </c>
    </row>
    <row r="1808" spans="1:12">
      <c r="A1808" s="296">
        <v>2679</v>
      </c>
      <c r="B1808" s="343" t="s">
        <v>8352</v>
      </c>
      <c r="C1808" s="296" t="s">
        <v>6578</v>
      </c>
      <c r="D1808" s="296" t="s">
        <v>6534</v>
      </c>
      <c r="E1808" s="344">
        <v>5.6</v>
      </c>
      <c r="F1808" s="344">
        <v>5.61</v>
      </c>
      <c r="G1808" s="344">
        <v>5.24</v>
      </c>
      <c r="H1808" s="344">
        <v>5.61</v>
      </c>
      <c r="I1808" s="344">
        <v>4.0599999999999996</v>
      </c>
      <c r="J1808" s="344">
        <v>3.93</v>
      </c>
      <c r="K1808" s="344">
        <v>5.48</v>
      </c>
      <c r="L1808" s="344">
        <v>3.75</v>
      </c>
    </row>
    <row r="1809" spans="1:12">
      <c r="A1809" s="296">
        <v>12070</v>
      </c>
      <c r="B1809" s="343" t="s">
        <v>8353</v>
      </c>
      <c r="C1809" s="296" t="s">
        <v>6578</v>
      </c>
      <c r="D1809" s="296" t="s">
        <v>6534</v>
      </c>
      <c r="E1809" s="344">
        <v>7.8</v>
      </c>
      <c r="F1809" s="344">
        <v>7.81</v>
      </c>
      <c r="G1809" s="344">
        <v>7.3</v>
      </c>
      <c r="H1809" s="344">
        <v>7.81</v>
      </c>
      <c r="I1809" s="344">
        <v>5.66</v>
      </c>
      <c r="J1809" s="344">
        <v>5.47</v>
      </c>
      <c r="K1809" s="344">
        <v>7.63</v>
      </c>
      <c r="L1809" s="344">
        <v>5.22</v>
      </c>
    </row>
    <row r="1810" spans="1:12">
      <c r="A1810" s="296">
        <v>2675</v>
      </c>
      <c r="B1810" s="343" t="s">
        <v>8354</v>
      </c>
      <c r="C1810" s="296" t="s">
        <v>6578</v>
      </c>
      <c r="D1810" s="296" t="s">
        <v>6534</v>
      </c>
      <c r="E1810" s="344">
        <v>10.14</v>
      </c>
      <c r="F1810" s="344">
        <v>10.16</v>
      </c>
      <c r="G1810" s="344">
        <v>9.49</v>
      </c>
      <c r="H1810" s="344">
        <v>10.16</v>
      </c>
      <c r="I1810" s="344">
        <v>7.35</v>
      </c>
      <c r="J1810" s="344">
        <v>7.11</v>
      </c>
      <c r="K1810" s="344">
        <v>9.91</v>
      </c>
      <c r="L1810" s="344">
        <v>6.78</v>
      </c>
    </row>
    <row r="1811" spans="1:12">
      <c r="A1811" s="296">
        <v>12067</v>
      </c>
      <c r="B1811" s="343" t="s">
        <v>8355</v>
      </c>
      <c r="C1811" s="296" t="s">
        <v>6578</v>
      </c>
      <c r="D1811" s="296" t="s">
        <v>6534</v>
      </c>
      <c r="E1811" s="344">
        <v>13.75</v>
      </c>
      <c r="F1811" s="344">
        <v>13.78</v>
      </c>
      <c r="G1811" s="344">
        <v>12.87</v>
      </c>
      <c r="H1811" s="344">
        <v>13.78</v>
      </c>
      <c r="I1811" s="344">
        <v>9.9700000000000006</v>
      </c>
      <c r="J1811" s="344">
        <v>9.64</v>
      </c>
      <c r="K1811" s="344">
        <v>13.45</v>
      </c>
      <c r="L1811" s="344">
        <v>9.1999999999999993</v>
      </c>
    </row>
    <row r="1812" spans="1:12">
      <c r="A1812" s="296">
        <v>21128</v>
      </c>
      <c r="B1812" s="343" t="s">
        <v>8356</v>
      </c>
      <c r="C1812" s="296" t="s">
        <v>6578</v>
      </c>
      <c r="D1812" s="296" t="s">
        <v>6539</v>
      </c>
      <c r="E1812" s="344">
        <v>10.68</v>
      </c>
      <c r="F1812" s="344"/>
      <c r="G1812" s="344"/>
      <c r="H1812" s="344"/>
      <c r="I1812" s="344">
        <v>7.91</v>
      </c>
      <c r="J1812" s="344"/>
      <c r="K1812" s="344">
        <v>10</v>
      </c>
      <c r="L1812" s="344">
        <v>7.08</v>
      </c>
    </row>
    <row r="1813" spans="1:12">
      <c r="A1813" s="296">
        <v>40400</v>
      </c>
      <c r="B1813" s="343" t="s">
        <v>8357</v>
      </c>
      <c r="C1813" s="296" t="s">
        <v>6578</v>
      </c>
      <c r="D1813" s="296" t="s">
        <v>6534</v>
      </c>
      <c r="E1813" s="344"/>
      <c r="F1813" s="344">
        <v>2.1800000000000002</v>
      </c>
      <c r="G1813" s="344">
        <v>4.5999999999999996</v>
      </c>
      <c r="H1813" s="344">
        <v>1.94</v>
      </c>
      <c r="I1813" s="344">
        <v>1.88</v>
      </c>
      <c r="J1813" s="344"/>
      <c r="K1813" s="344">
        <v>1.77</v>
      </c>
      <c r="L1813" s="344">
        <v>2.17</v>
      </c>
    </row>
    <row r="1814" spans="1:12">
      <c r="A1814" s="296">
        <v>40401</v>
      </c>
      <c r="B1814" s="343" t="s">
        <v>8358</v>
      </c>
      <c r="C1814" s="296" t="s">
        <v>6578</v>
      </c>
      <c r="D1814" s="296" t="s">
        <v>6534</v>
      </c>
      <c r="E1814" s="344"/>
      <c r="F1814" s="344">
        <v>3.21</v>
      </c>
      <c r="G1814" s="344">
        <v>6.78</v>
      </c>
      <c r="H1814" s="344">
        <v>2.86</v>
      </c>
      <c r="I1814" s="344">
        <v>2.76</v>
      </c>
      <c r="J1814" s="344"/>
      <c r="K1814" s="344">
        <v>2.6</v>
      </c>
      <c r="L1814" s="344">
        <v>3.2</v>
      </c>
    </row>
    <row r="1815" spans="1:12">
      <c r="A1815" s="296">
        <v>40402</v>
      </c>
      <c r="B1815" s="343" t="s">
        <v>8359</v>
      </c>
      <c r="C1815" s="296" t="s">
        <v>6578</v>
      </c>
      <c r="D1815" s="296" t="s">
        <v>6534</v>
      </c>
      <c r="E1815" s="344"/>
      <c r="F1815" s="344">
        <v>4.1100000000000003</v>
      </c>
      <c r="G1815" s="344">
        <v>8.6999999999999993</v>
      </c>
      <c r="H1815" s="344">
        <v>3.68</v>
      </c>
      <c r="I1815" s="344">
        <v>3.55</v>
      </c>
      <c r="J1815" s="344"/>
      <c r="K1815" s="344">
        <v>3.34</v>
      </c>
      <c r="L1815" s="344">
        <v>4.0999999999999996</v>
      </c>
    </row>
    <row r="1816" spans="1:12">
      <c r="A1816" s="296">
        <v>21137</v>
      </c>
      <c r="B1816" s="343" t="s">
        <v>8360</v>
      </c>
      <c r="C1816" s="296" t="s">
        <v>6578</v>
      </c>
      <c r="D1816" s="296" t="s">
        <v>6534</v>
      </c>
      <c r="E1816" s="344">
        <v>10.93</v>
      </c>
      <c r="F1816" s="344"/>
      <c r="G1816" s="344"/>
      <c r="H1816" s="344"/>
      <c r="I1816" s="344">
        <v>8.09</v>
      </c>
      <c r="J1816" s="344"/>
      <c r="K1816" s="344">
        <v>10.23</v>
      </c>
      <c r="L1816" s="344">
        <v>7.24</v>
      </c>
    </row>
    <row r="1817" spans="1:12">
      <c r="A1817" s="296">
        <v>2504</v>
      </c>
      <c r="B1817" s="343" t="s">
        <v>8361</v>
      </c>
      <c r="C1817" s="296" t="s">
        <v>6578</v>
      </c>
      <c r="D1817" s="296" t="s">
        <v>6534</v>
      </c>
      <c r="E1817" s="344">
        <v>11.85</v>
      </c>
      <c r="F1817" s="344"/>
      <c r="G1817" s="344"/>
      <c r="H1817" s="344"/>
      <c r="I1817" s="344">
        <v>8.77</v>
      </c>
      <c r="J1817" s="344"/>
      <c r="K1817" s="344">
        <v>11.09</v>
      </c>
      <c r="L1817" s="344">
        <v>7.85</v>
      </c>
    </row>
    <row r="1818" spans="1:12">
      <c r="A1818" s="296">
        <v>2501</v>
      </c>
      <c r="B1818" s="343" t="s">
        <v>8362</v>
      </c>
      <c r="C1818" s="296" t="s">
        <v>6578</v>
      </c>
      <c r="D1818" s="296" t="s">
        <v>6534</v>
      </c>
      <c r="E1818" s="344">
        <v>15.54</v>
      </c>
      <c r="F1818" s="344"/>
      <c r="G1818" s="344"/>
      <c r="H1818" s="344"/>
      <c r="I1818" s="344">
        <v>11.51</v>
      </c>
      <c r="J1818" s="344"/>
      <c r="K1818" s="344">
        <v>14.55</v>
      </c>
      <c r="L1818" s="344">
        <v>10.3</v>
      </c>
    </row>
    <row r="1819" spans="1:12">
      <c r="A1819" s="296">
        <v>2502</v>
      </c>
      <c r="B1819" s="343" t="s">
        <v>8363</v>
      </c>
      <c r="C1819" s="296" t="s">
        <v>6578</v>
      </c>
      <c r="D1819" s="296" t="s">
        <v>6534</v>
      </c>
      <c r="E1819" s="344">
        <v>23.45</v>
      </c>
      <c r="F1819" s="344"/>
      <c r="G1819" s="344"/>
      <c r="H1819" s="344"/>
      <c r="I1819" s="344">
        <v>17.36</v>
      </c>
      <c r="J1819" s="344"/>
      <c r="K1819" s="344">
        <v>21.95</v>
      </c>
      <c r="L1819" s="344">
        <v>15.54</v>
      </c>
    </row>
    <row r="1820" spans="1:12">
      <c r="A1820" s="296">
        <v>2503</v>
      </c>
      <c r="B1820" s="343" t="s">
        <v>8364</v>
      </c>
      <c r="C1820" s="296" t="s">
        <v>6578</v>
      </c>
      <c r="D1820" s="296" t="s">
        <v>6534</v>
      </c>
      <c r="E1820" s="344">
        <v>30.18</v>
      </c>
      <c r="F1820" s="344"/>
      <c r="G1820" s="344"/>
      <c r="H1820" s="344"/>
      <c r="I1820" s="344">
        <v>22.35</v>
      </c>
      <c r="J1820" s="344"/>
      <c r="K1820" s="344">
        <v>28.26</v>
      </c>
      <c r="L1820" s="344">
        <v>20</v>
      </c>
    </row>
    <row r="1821" spans="1:12">
      <c r="A1821" s="296">
        <v>2500</v>
      </c>
      <c r="B1821" s="343" t="s">
        <v>8365</v>
      </c>
      <c r="C1821" s="296" t="s">
        <v>6578</v>
      </c>
      <c r="D1821" s="296" t="s">
        <v>6534</v>
      </c>
      <c r="E1821" s="344">
        <v>40.200000000000003</v>
      </c>
      <c r="F1821" s="344"/>
      <c r="G1821" s="344"/>
      <c r="H1821" s="344"/>
      <c r="I1821" s="344">
        <v>29.77</v>
      </c>
      <c r="J1821" s="344"/>
      <c r="K1821" s="344">
        <v>37.64</v>
      </c>
      <c r="L1821" s="344">
        <v>26.65</v>
      </c>
    </row>
    <row r="1822" spans="1:12">
      <c r="A1822" s="296">
        <v>2505</v>
      </c>
      <c r="B1822" s="343" t="s">
        <v>8366</v>
      </c>
      <c r="C1822" s="296" t="s">
        <v>6578</v>
      </c>
      <c r="D1822" s="296" t="s">
        <v>6534</v>
      </c>
      <c r="E1822" s="344">
        <v>62.65</v>
      </c>
      <c r="F1822" s="344"/>
      <c r="G1822" s="344"/>
      <c r="H1822" s="344"/>
      <c r="I1822" s="344">
        <v>46.4</v>
      </c>
      <c r="J1822" s="344"/>
      <c r="K1822" s="344">
        <v>58.66</v>
      </c>
      <c r="L1822" s="344">
        <v>41.53</v>
      </c>
    </row>
    <row r="1823" spans="1:12">
      <c r="A1823" s="296">
        <v>12056</v>
      </c>
      <c r="B1823" s="343" t="s">
        <v>8367</v>
      </c>
      <c r="C1823" s="296" t="s">
        <v>6578</v>
      </c>
      <c r="D1823" s="296" t="s">
        <v>6534</v>
      </c>
      <c r="E1823" s="344">
        <v>25.31</v>
      </c>
      <c r="F1823" s="344"/>
      <c r="G1823" s="344"/>
      <c r="H1823" s="344"/>
      <c r="I1823" s="344">
        <v>18.75</v>
      </c>
      <c r="J1823" s="344"/>
      <c r="K1823" s="344">
        <v>23.7</v>
      </c>
      <c r="L1823" s="344">
        <v>16.78</v>
      </c>
    </row>
    <row r="1824" spans="1:12">
      <c r="A1824" s="296">
        <v>12057</v>
      </c>
      <c r="B1824" s="343" t="s">
        <v>8368</v>
      </c>
      <c r="C1824" s="296" t="s">
        <v>6578</v>
      </c>
      <c r="D1824" s="296" t="s">
        <v>6534</v>
      </c>
      <c r="E1824" s="344">
        <v>21.5</v>
      </c>
      <c r="F1824" s="344"/>
      <c r="G1824" s="344"/>
      <c r="H1824" s="344"/>
      <c r="I1824" s="344">
        <v>15.92</v>
      </c>
      <c r="J1824" s="344"/>
      <c r="K1824" s="344">
        <v>20.13</v>
      </c>
      <c r="L1824" s="344">
        <v>14.25</v>
      </c>
    </row>
    <row r="1825" spans="1:12">
      <c r="A1825" s="296">
        <v>12058</v>
      </c>
      <c r="B1825" s="343" t="s">
        <v>8369</v>
      </c>
      <c r="C1825" s="296" t="s">
        <v>6578</v>
      </c>
      <c r="D1825" s="296" t="s">
        <v>6534</v>
      </c>
      <c r="E1825" s="344">
        <v>13.4</v>
      </c>
      <c r="F1825" s="344"/>
      <c r="G1825" s="344"/>
      <c r="H1825" s="344"/>
      <c r="I1825" s="344">
        <v>9.92</v>
      </c>
      <c r="J1825" s="344"/>
      <c r="K1825" s="344">
        <v>12.55</v>
      </c>
      <c r="L1825" s="344">
        <v>8.8800000000000008</v>
      </c>
    </row>
    <row r="1826" spans="1:12">
      <c r="A1826" s="296">
        <v>12059</v>
      </c>
      <c r="B1826" s="343" t="s">
        <v>8370</v>
      </c>
      <c r="C1826" s="296" t="s">
        <v>6578</v>
      </c>
      <c r="D1826" s="296" t="s">
        <v>6534</v>
      </c>
      <c r="E1826" s="344">
        <v>7.54</v>
      </c>
      <c r="F1826" s="344"/>
      <c r="G1826" s="344"/>
      <c r="H1826" s="344"/>
      <c r="I1826" s="344">
        <v>5.58</v>
      </c>
      <c r="J1826" s="344"/>
      <c r="K1826" s="344">
        <v>7.06</v>
      </c>
      <c r="L1826" s="344">
        <v>5</v>
      </c>
    </row>
    <row r="1827" spans="1:12">
      <c r="A1827" s="296">
        <v>12060</v>
      </c>
      <c r="B1827" s="343" t="s">
        <v>8371</v>
      </c>
      <c r="C1827" s="296" t="s">
        <v>6578</v>
      </c>
      <c r="D1827" s="296" t="s">
        <v>6534</v>
      </c>
      <c r="E1827" s="344">
        <v>55.86</v>
      </c>
      <c r="F1827" s="344"/>
      <c r="G1827" s="344"/>
      <c r="H1827" s="344"/>
      <c r="I1827" s="344">
        <v>41.37</v>
      </c>
      <c r="J1827" s="344"/>
      <c r="K1827" s="344">
        <v>52.3</v>
      </c>
      <c r="L1827" s="344">
        <v>37.03</v>
      </c>
    </row>
    <row r="1828" spans="1:12">
      <c r="A1828" s="296">
        <v>12061</v>
      </c>
      <c r="B1828" s="343" t="s">
        <v>8372</v>
      </c>
      <c r="C1828" s="296" t="s">
        <v>6578</v>
      </c>
      <c r="D1828" s="296" t="s">
        <v>6534</v>
      </c>
      <c r="E1828" s="344">
        <v>34.11</v>
      </c>
      <c r="F1828" s="344"/>
      <c r="G1828" s="344"/>
      <c r="H1828" s="344"/>
      <c r="I1828" s="344">
        <v>25.26</v>
      </c>
      <c r="J1828" s="344"/>
      <c r="K1828" s="344">
        <v>31.94</v>
      </c>
      <c r="L1828" s="344">
        <v>22.61</v>
      </c>
    </row>
    <row r="1829" spans="1:12">
      <c r="A1829" s="296">
        <v>12062</v>
      </c>
      <c r="B1829" s="343" t="s">
        <v>8373</v>
      </c>
      <c r="C1829" s="296" t="s">
        <v>6578</v>
      </c>
      <c r="D1829" s="296" t="s">
        <v>6534</v>
      </c>
      <c r="E1829" s="344">
        <v>62.9</v>
      </c>
      <c r="F1829" s="344"/>
      <c r="G1829" s="344"/>
      <c r="H1829" s="344"/>
      <c r="I1829" s="344">
        <v>46.59</v>
      </c>
      <c r="J1829" s="344"/>
      <c r="K1829" s="344">
        <v>58.9</v>
      </c>
      <c r="L1829" s="344">
        <v>41.7</v>
      </c>
    </row>
    <row r="1830" spans="1:12">
      <c r="A1830" s="296">
        <v>2687</v>
      </c>
      <c r="B1830" s="343" t="s">
        <v>8374</v>
      </c>
      <c r="C1830" s="296" t="s">
        <v>6578</v>
      </c>
      <c r="D1830" s="296" t="s">
        <v>6534</v>
      </c>
      <c r="E1830" s="344">
        <v>2.5299999999999998</v>
      </c>
      <c r="F1830" s="344">
        <v>2.54</v>
      </c>
      <c r="G1830" s="344">
        <v>2.37</v>
      </c>
      <c r="H1830" s="344">
        <v>2.54</v>
      </c>
      <c r="I1830" s="344">
        <v>1.84</v>
      </c>
      <c r="J1830" s="344">
        <v>1.77</v>
      </c>
      <c r="K1830" s="344">
        <v>2.48</v>
      </c>
      <c r="L1830" s="344">
        <v>1.69</v>
      </c>
    </row>
    <row r="1831" spans="1:12">
      <c r="A1831" s="296">
        <v>2689</v>
      </c>
      <c r="B1831" s="343" t="s">
        <v>8375</v>
      </c>
      <c r="C1831" s="296" t="s">
        <v>6578</v>
      </c>
      <c r="D1831" s="296" t="s">
        <v>6534</v>
      </c>
      <c r="E1831" s="344">
        <v>3.01</v>
      </c>
      <c r="F1831" s="344">
        <v>3.02</v>
      </c>
      <c r="G1831" s="344">
        <v>2.82</v>
      </c>
      <c r="H1831" s="344">
        <v>3.02</v>
      </c>
      <c r="I1831" s="344">
        <v>2.19</v>
      </c>
      <c r="J1831" s="344">
        <v>2.11</v>
      </c>
      <c r="K1831" s="344">
        <v>2.95</v>
      </c>
      <c r="L1831" s="344">
        <v>2.02</v>
      </c>
    </row>
    <row r="1832" spans="1:12">
      <c r="A1832" s="296">
        <v>2688</v>
      </c>
      <c r="B1832" s="343" t="s">
        <v>8376</v>
      </c>
      <c r="C1832" s="296" t="s">
        <v>6578</v>
      </c>
      <c r="D1832" s="296" t="s">
        <v>6534</v>
      </c>
      <c r="E1832" s="344">
        <v>3.27</v>
      </c>
      <c r="F1832" s="344">
        <v>3.27</v>
      </c>
      <c r="G1832" s="344">
        <v>3.06</v>
      </c>
      <c r="H1832" s="344">
        <v>3.27</v>
      </c>
      <c r="I1832" s="344">
        <v>2.37</v>
      </c>
      <c r="J1832" s="344">
        <v>2.29</v>
      </c>
      <c r="K1832" s="344">
        <v>3.19</v>
      </c>
      <c r="L1832" s="344">
        <v>2.1800000000000002</v>
      </c>
    </row>
    <row r="1833" spans="1:12">
      <c r="A1833" s="296">
        <v>2690</v>
      </c>
      <c r="B1833" s="343" t="s">
        <v>8377</v>
      </c>
      <c r="C1833" s="296" t="s">
        <v>6578</v>
      </c>
      <c r="D1833" s="296" t="s">
        <v>6534</v>
      </c>
      <c r="E1833" s="344">
        <v>5.59</v>
      </c>
      <c r="F1833" s="344">
        <v>5.6</v>
      </c>
      <c r="G1833" s="344">
        <v>5.23</v>
      </c>
      <c r="H1833" s="344">
        <v>5.6</v>
      </c>
      <c r="I1833" s="344">
        <v>4.05</v>
      </c>
      <c r="J1833" s="344">
        <v>3.92</v>
      </c>
      <c r="K1833" s="344">
        <v>5.47</v>
      </c>
      <c r="L1833" s="344">
        <v>3.74</v>
      </c>
    </row>
    <row r="1834" spans="1:12">
      <c r="A1834" s="296">
        <v>39243</v>
      </c>
      <c r="B1834" s="343" t="s">
        <v>8378</v>
      </c>
      <c r="C1834" s="296" t="s">
        <v>6578</v>
      </c>
      <c r="D1834" s="296" t="s">
        <v>6534</v>
      </c>
      <c r="E1834" s="344">
        <v>3.68</v>
      </c>
      <c r="F1834" s="344">
        <v>3.69</v>
      </c>
      <c r="G1834" s="344">
        <v>3.45</v>
      </c>
      <c r="H1834" s="344">
        <v>3.69</v>
      </c>
      <c r="I1834" s="344">
        <v>2.67</v>
      </c>
      <c r="J1834" s="344">
        <v>2.58</v>
      </c>
      <c r="K1834" s="344">
        <v>3.6</v>
      </c>
      <c r="L1834" s="344">
        <v>2.46</v>
      </c>
    </row>
    <row r="1835" spans="1:12">
      <c r="A1835" s="296">
        <v>39244</v>
      </c>
      <c r="B1835" s="343" t="s">
        <v>8379</v>
      </c>
      <c r="C1835" s="296" t="s">
        <v>6578</v>
      </c>
      <c r="D1835" s="296" t="s">
        <v>6534</v>
      </c>
      <c r="E1835" s="344">
        <v>4.9800000000000004</v>
      </c>
      <c r="F1835" s="344">
        <v>4.99</v>
      </c>
      <c r="G1835" s="344">
        <v>4.66</v>
      </c>
      <c r="H1835" s="344">
        <v>4.99</v>
      </c>
      <c r="I1835" s="344">
        <v>3.61</v>
      </c>
      <c r="J1835" s="344">
        <v>3.49</v>
      </c>
      <c r="K1835" s="344">
        <v>4.87</v>
      </c>
      <c r="L1835" s="344">
        <v>3.33</v>
      </c>
    </row>
    <row r="1836" spans="1:12">
      <c r="A1836" s="296">
        <v>39245</v>
      </c>
      <c r="B1836" s="343" t="s">
        <v>8380</v>
      </c>
      <c r="C1836" s="296" t="s">
        <v>6578</v>
      </c>
      <c r="D1836" s="296" t="s">
        <v>6534</v>
      </c>
      <c r="E1836" s="344">
        <v>9.58</v>
      </c>
      <c r="F1836" s="344">
        <v>9.6</v>
      </c>
      <c r="G1836" s="344">
        <v>8.9700000000000006</v>
      </c>
      <c r="H1836" s="344">
        <v>9.6</v>
      </c>
      <c r="I1836" s="344">
        <v>6.95</v>
      </c>
      <c r="J1836" s="344">
        <v>6.72</v>
      </c>
      <c r="K1836" s="344">
        <v>9.3699999999999992</v>
      </c>
      <c r="L1836" s="344">
        <v>6.41</v>
      </c>
    </row>
    <row r="1837" spans="1:12">
      <c r="A1837" s="296">
        <v>39255</v>
      </c>
      <c r="B1837" s="343" t="s">
        <v>8381</v>
      </c>
      <c r="C1837" s="296" t="s">
        <v>6578</v>
      </c>
      <c r="D1837" s="296" t="s">
        <v>6534</v>
      </c>
      <c r="E1837" s="344">
        <v>26.52</v>
      </c>
      <c r="F1837" s="344">
        <v>26.57</v>
      </c>
      <c r="G1837" s="344">
        <v>24.82</v>
      </c>
      <c r="H1837" s="344">
        <v>26.57</v>
      </c>
      <c r="I1837" s="344">
        <v>19.239999999999998</v>
      </c>
      <c r="J1837" s="344">
        <v>18.600000000000001</v>
      </c>
      <c r="K1837" s="344">
        <v>25.93</v>
      </c>
      <c r="L1837" s="344">
        <v>17.75</v>
      </c>
    </row>
    <row r="1838" spans="1:12">
      <c r="A1838" s="296">
        <v>39254</v>
      </c>
      <c r="B1838" s="343" t="s">
        <v>8382</v>
      </c>
      <c r="C1838" s="296" t="s">
        <v>6578</v>
      </c>
      <c r="D1838" s="296" t="s">
        <v>6534</v>
      </c>
      <c r="E1838" s="344">
        <v>14.33</v>
      </c>
      <c r="F1838" s="344">
        <v>14.36</v>
      </c>
      <c r="G1838" s="344">
        <v>13.41</v>
      </c>
      <c r="H1838" s="344">
        <v>14.36</v>
      </c>
      <c r="I1838" s="344">
        <v>10.39</v>
      </c>
      <c r="J1838" s="344">
        <v>10.050000000000001</v>
      </c>
      <c r="K1838" s="344">
        <v>14.01</v>
      </c>
      <c r="L1838" s="344">
        <v>9.59</v>
      </c>
    </row>
    <row r="1839" spans="1:12">
      <c r="A1839" s="296">
        <v>39253</v>
      </c>
      <c r="B1839" s="343" t="s">
        <v>8383</v>
      </c>
      <c r="C1839" s="296" t="s">
        <v>6578</v>
      </c>
      <c r="D1839" s="296" t="s">
        <v>6534</v>
      </c>
      <c r="E1839" s="344">
        <v>18.260000000000002</v>
      </c>
      <c r="F1839" s="344">
        <v>18.3</v>
      </c>
      <c r="G1839" s="344">
        <v>17.09</v>
      </c>
      <c r="H1839" s="344">
        <v>18.3</v>
      </c>
      <c r="I1839" s="344">
        <v>13.25</v>
      </c>
      <c r="J1839" s="344">
        <v>12.81</v>
      </c>
      <c r="K1839" s="344">
        <v>17.86</v>
      </c>
      <c r="L1839" s="344">
        <v>12.22</v>
      </c>
    </row>
    <row r="1840" spans="1:12">
      <c r="A1840" s="296">
        <v>39246</v>
      </c>
      <c r="B1840" s="343" t="s">
        <v>8384</v>
      </c>
      <c r="C1840" s="296" t="s">
        <v>6578</v>
      </c>
      <c r="D1840" s="296" t="s">
        <v>6534</v>
      </c>
      <c r="E1840" s="344"/>
      <c r="F1840" s="344">
        <v>5.57</v>
      </c>
      <c r="G1840" s="344">
        <v>11.77</v>
      </c>
      <c r="H1840" s="344">
        <v>4.9800000000000004</v>
      </c>
      <c r="I1840" s="344">
        <v>4.8</v>
      </c>
      <c r="J1840" s="344"/>
      <c r="K1840" s="344">
        <v>4.5199999999999996</v>
      </c>
      <c r="L1840" s="344">
        <v>5.56</v>
      </c>
    </row>
    <row r="1841" spans="1:12">
      <c r="A1841" s="296">
        <v>39247</v>
      </c>
      <c r="B1841" s="343" t="s">
        <v>8385</v>
      </c>
      <c r="C1841" s="296" t="s">
        <v>6578</v>
      </c>
      <c r="D1841" s="296" t="s">
        <v>6534</v>
      </c>
      <c r="E1841" s="344"/>
      <c r="F1841" s="344">
        <v>4.8600000000000003</v>
      </c>
      <c r="G1841" s="344">
        <v>10.26</v>
      </c>
      <c r="H1841" s="344">
        <v>4.34</v>
      </c>
      <c r="I1841" s="344">
        <v>4.1900000000000004</v>
      </c>
      <c r="J1841" s="344"/>
      <c r="K1841" s="344">
        <v>3.94</v>
      </c>
      <c r="L1841" s="344">
        <v>4.84</v>
      </c>
    </row>
    <row r="1842" spans="1:12">
      <c r="A1842" s="296">
        <v>2446</v>
      </c>
      <c r="B1842" s="343" t="s">
        <v>8386</v>
      </c>
      <c r="C1842" s="296" t="s">
        <v>6578</v>
      </c>
      <c r="D1842" s="296" t="s">
        <v>6539</v>
      </c>
      <c r="E1842" s="344"/>
      <c r="F1842" s="344">
        <v>8</v>
      </c>
      <c r="G1842" s="344">
        <v>16.899999999999999</v>
      </c>
      <c r="H1842" s="344">
        <v>7.15</v>
      </c>
      <c r="I1842" s="344">
        <v>6.9</v>
      </c>
      <c r="J1842" s="344"/>
      <c r="K1842" s="344">
        <v>6.5</v>
      </c>
      <c r="L1842" s="344">
        <v>7.98</v>
      </c>
    </row>
    <row r="1843" spans="1:12">
      <c r="A1843" s="296">
        <v>2442</v>
      </c>
      <c r="B1843" s="343" t="s">
        <v>8387</v>
      </c>
      <c r="C1843" s="296" t="s">
        <v>6578</v>
      </c>
      <c r="D1843" s="296" t="s">
        <v>6534</v>
      </c>
      <c r="E1843" s="344"/>
      <c r="F1843" s="344">
        <v>11.21</v>
      </c>
      <c r="G1843" s="344">
        <v>23.68</v>
      </c>
      <c r="H1843" s="344">
        <v>10.01</v>
      </c>
      <c r="I1843" s="344">
        <v>9.66</v>
      </c>
      <c r="J1843" s="344"/>
      <c r="K1843" s="344">
        <v>9.1</v>
      </c>
      <c r="L1843" s="344">
        <v>11.18</v>
      </c>
    </row>
    <row r="1844" spans="1:12">
      <c r="A1844" s="296">
        <v>39248</v>
      </c>
      <c r="B1844" s="343" t="s">
        <v>8388</v>
      </c>
      <c r="C1844" s="296" t="s">
        <v>6578</v>
      </c>
      <c r="D1844" s="296" t="s">
        <v>6534</v>
      </c>
      <c r="E1844" s="344"/>
      <c r="F1844" s="344">
        <v>15.62</v>
      </c>
      <c r="G1844" s="344">
        <v>33</v>
      </c>
      <c r="H1844" s="344">
        <v>13.96</v>
      </c>
      <c r="I1844" s="344">
        <v>13.47</v>
      </c>
      <c r="J1844" s="344"/>
      <c r="K1844" s="344">
        <v>12.69</v>
      </c>
      <c r="L1844" s="344">
        <v>15.58</v>
      </c>
    </row>
    <row r="1845" spans="1:12">
      <c r="A1845" s="296">
        <v>2438</v>
      </c>
      <c r="B1845" s="343" t="s">
        <v>8389</v>
      </c>
      <c r="C1845" s="296" t="s">
        <v>6682</v>
      </c>
      <c r="D1845" s="296" t="s">
        <v>6534</v>
      </c>
      <c r="E1845" s="344">
        <v>24.16</v>
      </c>
      <c r="F1845" s="344">
        <v>25.7</v>
      </c>
      <c r="G1845" s="344">
        <v>41</v>
      </c>
      <c r="H1845" s="344">
        <v>25.64</v>
      </c>
      <c r="I1845" s="344">
        <v>29.57</v>
      </c>
      <c r="J1845" s="344">
        <v>30.9</v>
      </c>
      <c r="K1845" s="344">
        <v>28.32</v>
      </c>
      <c r="L1845" s="344">
        <v>32.22</v>
      </c>
    </row>
    <row r="1846" spans="1:12">
      <c r="A1846" s="296">
        <v>40922</v>
      </c>
      <c r="B1846" s="343" t="s">
        <v>8390</v>
      </c>
      <c r="C1846" s="296" t="s">
        <v>6684</v>
      </c>
      <c r="D1846" s="296" t="s">
        <v>6534</v>
      </c>
      <c r="E1846" s="344">
        <v>4222.7</v>
      </c>
      <c r="F1846" s="344">
        <v>4489.04</v>
      </c>
      <c r="G1846" s="344">
        <v>7193.05</v>
      </c>
      <c r="H1846" s="344">
        <v>4455.75</v>
      </c>
      <c r="I1846" s="344">
        <v>5172.7299999999996</v>
      </c>
      <c r="J1846" s="344">
        <v>5434.38</v>
      </c>
      <c r="K1846" s="344">
        <v>5050.2</v>
      </c>
      <c r="L1846" s="344">
        <v>5657.09</v>
      </c>
    </row>
    <row r="1847" spans="1:12">
      <c r="A1847" s="296">
        <v>36486</v>
      </c>
      <c r="B1847" s="343" t="s">
        <v>8391</v>
      </c>
      <c r="C1847" s="296" t="s">
        <v>6533</v>
      </c>
      <c r="D1847" s="296" t="s">
        <v>6534</v>
      </c>
      <c r="E1847" s="344"/>
      <c r="F1847" s="344"/>
      <c r="G1847" s="344"/>
      <c r="H1847" s="344"/>
      <c r="I1847" s="344"/>
      <c r="J1847" s="344"/>
      <c r="K1847" s="344"/>
      <c r="L1847" s="344"/>
    </row>
    <row r="1848" spans="1:12">
      <c r="A1848" s="296">
        <v>37777</v>
      </c>
      <c r="B1848" s="343" t="s">
        <v>8392</v>
      </c>
      <c r="C1848" s="296" t="s">
        <v>6533</v>
      </c>
      <c r="D1848" s="296" t="s">
        <v>6534</v>
      </c>
      <c r="E1848" s="344"/>
      <c r="F1848" s="344"/>
      <c r="G1848" s="344"/>
      <c r="H1848" s="344"/>
      <c r="I1848" s="344"/>
      <c r="J1848" s="344"/>
      <c r="K1848" s="344"/>
      <c r="L1848" s="344"/>
    </row>
    <row r="1849" spans="1:12">
      <c r="A1849" s="296">
        <v>12624</v>
      </c>
      <c r="B1849" s="343" t="s">
        <v>8393</v>
      </c>
      <c r="C1849" s="296" t="s">
        <v>6533</v>
      </c>
      <c r="D1849" s="296" t="s">
        <v>6534</v>
      </c>
      <c r="E1849" s="344">
        <v>34.61</v>
      </c>
      <c r="F1849" s="344">
        <v>32.270000000000003</v>
      </c>
      <c r="G1849" s="344">
        <v>31.09</v>
      </c>
      <c r="H1849" s="344">
        <v>23.28</v>
      </c>
      <c r="I1849" s="344">
        <v>25.81</v>
      </c>
      <c r="J1849" s="344">
        <v>29.15</v>
      </c>
      <c r="K1849" s="344">
        <v>34.08</v>
      </c>
      <c r="L1849" s="344">
        <v>41.24</v>
      </c>
    </row>
    <row r="1850" spans="1:12">
      <c r="A1850" s="296">
        <v>517</v>
      </c>
      <c r="B1850" s="343" t="s">
        <v>8394</v>
      </c>
      <c r="C1850" s="296" t="s">
        <v>6584</v>
      </c>
      <c r="D1850" s="296" t="s">
        <v>6534</v>
      </c>
      <c r="E1850" s="344">
        <v>13.39</v>
      </c>
      <c r="F1850" s="344"/>
      <c r="G1850" s="344"/>
      <c r="H1850" s="344"/>
      <c r="I1850" s="344">
        <v>8.69</v>
      </c>
      <c r="J1850" s="344"/>
      <c r="K1850" s="344">
        <v>9.25</v>
      </c>
      <c r="L1850" s="344"/>
    </row>
    <row r="1851" spans="1:12">
      <c r="A1851" s="296">
        <v>37534</v>
      </c>
      <c r="B1851" s="343" t="s">
        <v>8395</v>
      </c>
      <c r="C1851" s="296" t="s">
        <v>6582</v>
      </c>
      <c r="D1851" s="296" t="s">
        <v>6534</v>
      </c>
      <c r="E1851" s="344"/>
      <c r="F1851" s="344"/>
      <c r="G1851" s="344"/>
      <c r="H1851" s="344"/>
      <c r="I1851" s="344"/>
      <c r="J1851" s="344"/>
      <c r="K1851" s="344"/>
      <c r="L1851" s="344"/>
    </row>
    <row r="1852" spans="1:12">
      <c r="A1852" s="296">
        <v>37535</v>
      </c>
      <c r="B1852" s="343" t="s">
        <v>8396</v>
      </c>
      <c r="C1852" s="296" t="s">
        <v>6582</v>
      </c>
      <c r="D1852" s="296" t="s">
        <v>6534</v>
      </c>
      <c r="E1852" s="344"/>
      <c r="F1852" s="344"/>
      <c r="G1852" s="344"/>
      <c r="H1852" s="344"/>
      <c r="I1852" s="344"/>
      <c r="J1852" s="344"/>
      <c r="K1852" s="344"/>
      <c r="L1852" s="344"/>
    </row>
    <row r="1853" spans="1:12">
      <c r="A1853" s="296">
        <v>37533</v>
      </c>
      <c r="B1853" s="343" t="s">
        <v>8397</v>
      </c>
      <c r="C1853" s="296" t="s">
        <v>6582</v>
      </c>
      <c r="D1853" s="296" t="s">
        <v>6534</v>
      </c>
      <c r="E1853" s="344"/>
      <c r="F1853" s="344"/>
      <c r="G1853" s="344"/>
      <c r="H1853" s="344"/>
      <c r="I1853" s="344"/>
      <c r="J1853" s="344"/>
      <c r="K1853" s="344"/>
      <c r="L1853" s="344"/>
    </row>
    <row r="1854" spans="1:12">
      <c r="A1854" s="296">
        <v>37537</v>
      </c>
      <c r="B1854" s="343" t="s">
        <v>8398</v>
      </c>
      <c r="C1854" s="296" t="s">
        <v>6582</v>
      </c>
      <c r="D1854" s="296" t="s">
        <v>6534</v>
      </c>
      <c r="E1854" s="344"/>
      <c r="F1854" s="344"/>
      <c r="G1854" s="344"/>
      <c r="H1854" s="344"/>
      <c r="I1854" s="344"/>
      <c r="J1854" s="344"/>
      <c r="K1854" s="344"/>
      <c r="L1854" s="344"/>
    </row>
    <row r="1855" spans="1:12">
      <c r="A1855" s="296">
        <v>37536</v>
      </c>
      <c r="B1855" s="343" t="s">
        <v>8399</v>
      </c>
      <c r="C1855" s="296" t="s">
        <v>6582</v>
      </c>
      <c r="D1855" s="296" t="s">
        <v>6534</v>
      </c>
      <c r="E1855" s="344"/>
      <c r="F1855" s="344"/>
      <c r="G1855" s="344"/>
      <c r="H1855" s="344"/>
      <c r="I1855" s="344"/>
      <c r="J1855" s="344"/>
      <c r="K1855" s="344"/>
      <c r="L1855" s="344"/>
    </row>
    <row r="1856" spans="1:12">
      <c r="A1856" s="296">
        <v>37532</v>
      </c>
      <c r="B1856" s="343" t="s">
        <v>8400</v>
      </c>
      <c r="C1856" s="296" t="s">
        <v>6582</v>
      </c>
      <c r="D1856" s="296" t="s">
        <v>6539</v>
      </c>
      <c r="E1856" s="344"/>
      <c r="F1856" s="344"/>
      <c r="G1856" s="344"/>
      <c r="H1856" s="344"/>
      <c r="I1856" s="344"/>
      <c r="J1856" s="344"/>
      <c r="K1856" s="344"/>
      <c r="L1856" s="344"/>
    </row>
    <row r="1857" spans="1:12">
      <c r="A1857" s="296">
        <v>2696</v>
      </c>
      <c r="B1857" s="343" t="s">
        <v>8401</v>
      </c>
      <c r="C1857" s="296" t="s">
        <v>6682</v>
      </c>
      <c r="D1857" s="296" t="s">
        <v>6539</v>
      </c>
      <c r="E1857" s="344">
        <v>21.03</v>
      </c>
      <c r="F1857" s="344">
        <v>22.83</v>
      </c>
      <c r="G1857" s="344">
        <v>19.64</v>
      </c>
      <c r="H1857" s="344">
        <v>21.21</v>
      </c>
      <c r="I1857" s="344">
        <v>22.8</v>
      </c>
      <c r="J1857" s="344">
        <v>20.47</v>
      </c>
      <c r="K1857" s="344">
        <v>21.83</v>
      </c>
      <c r="L1857" s="344">
        <v>21.25</v>
      </c>
    </row>
    <row r="1858" spans="1:12">
      <c r="A1858" s="296">
        <v>40928</v>
      </c>
      <c r="B1858" s="343" t="s">
        <v>8402</v>
      </c>
      <c r="C1858" s="296" t="s">
        <v>6684</v>
      </c>
      <c r="D1858" s="296" t="s">
        <v>6534</v>
      </c>
      <c r="E1858" s="344">
        <v>3675.05</v>
      </c>
      <c r="F1858" s="344">
        <v>3985.91</v>
      </c>
      <c r="G1858" s="344">
        <v>3446.06</v>
      </c>
      <c r="H1858" s="344">
        <v>3684.53</v>
      </c>
      <c r="I1858" s="344">
        <v>3986.94</v>
      </c>
      <c r="J1858" s="344">
        <v>3599.01</v>
      </c>
      <c r="K1858" s="344">
        <v>3890.2</v>
      </c>
      <c r="L1858" s="344">
        <v>3728.8</v>
      </c>
    </row>
    <row r="1859" spans="1:12">
      <c r="A1859" s="296">
        <v>4083</v>
      </c>
      <c r="B1859" s="343" t="s">
        <v>8403</v>
      </c>
      <c r="C1859" s="296" t="s">
        <v>6682</v>
      </c>
      <c r="D1859" s="296" t="s">
        <v>6539</v>
      </c>
      <c r="E1859" s="344">
        <v>33.1</v>
      </c>
      <c r="F1859" s="344">
        <v>22.83</v>
      </c>
      <c r="G1859" s="344">
        <v>37.67</v>
      </c>
      <c r="H1859" s="344">
        <v>24.59</v>
      </c>
      <c r="I1859" s="344">
        <v>35.090000000000003</v>
      </c>
      <c r="J1859" s="344">
        <v>24.06</v>
      </c>
      <c r="K1859" s="344">
        <v>21.83</v>
      </c>
      <c r="L1859" s="344">
        <v>35.479999999999997</v>
      </c>
    </row>
    <row r="1860" spans="1:12">
      <c r="A1860" s="296">
        <v>40818</v>
      </c>
      <c r="B1860" s="343" t="s">
        <v>8404</v>
      </c>
      <c r="C1860" s="296" t="s">
        <v>6684</v>
      </c>
      <c r="D1860" s="296" t="s">
        <v>6534</v>
      </c>
      <c r="E1860" s="344">
        <v>5782.03</v>
      </c>
      <c r="F1860" s="344">
        <v>3985.91</v>
      </c>
      <c r="G1860" s="344">
        <v>6607.45</v>
      </c>
      <c r="H1860" s="344">
        <v>4271.9799999999996</v>
      </c>
      <c r="I1860" s="344">
        <v>6134.92</v>
      </c>
      <c r="J1860" s="344">
        <v>4230.3500000000004</v>
      </c>
      <c r="K1860" s="344">
        <v>3890.2</v>
      </c>
      <c r="L1860" s="344">
        <v>6224.81</v>
      </c>
    </row>
    <row r="1861" spans="1:12">
      <c r="A1861" s="296">
        <v>43146</v>
      </c>
      <c r="B1861" s="343" t="s">
        <v>8405</v>
      </c>
      <c r="C1861" s="296" t="s">
        <v>6582</v>
      </c>
      <c r="D1861" s="296" t="s">
        <v>6534</v>
      </c>
      <c r="E1861" s="344">
        <v>10.92</v>
      </c>
      <c r="F1861" s="344">
        <v>11.62</v>
      </c>
      <c r="G1861" s="344"/>
      <c r="H1861" s="344">
        <v>9.2899999999999991</v>
      </c>
      <c r="I1861" s="344">
        <v>8.26</v>
      </c>
      <c r="J1861" s="344">
        <v>9.84</v>
      </c>
      <c r="K1861" s="344">
        <v>9.17</v>
      </c>
      <c r="L1861" s="344">
        <v>7.42</v>
      </c>
    </row>
    <row r="1862" spans="1:12">
      <c r="A1862" s="296">
        <v>2705</v>
      </c>
      <c r="B1862" s="343" t="s">
        <v>8406</v>
      </c>
      <c r="C1862" s="296" t="s">
        <v>8407</v>
      </c>
      <c r="D1862" s="296" t="s">
        <v>6534</v>
      </c>
      <c r="E1862" s="344">
        <v>1.1000000000000001</v>
      </c>
      <c r="F1862" s="344">
        <v>1.1000000000000001</v>
      </c>
      <c r="G1862" s="344">
        <v>0.98</v>
      </c>
      <c r="H1862" s="344">
        <v>0.92</v>
      </c>
      <c r="I1862" s="344">
        <v>1.06</v>
      </c>
      <c r="J1862" s="344">
        <v>1.04</v>
      </c>
      <c r="K1862" s="344">
        <v>0.72</v>
      </c>
      <c r="L1862" s="344">
        <v>0.85</v>
      </c>
    </row>
    <row r="1863" spans="1:12">
      <c r="A1863" s="296">
        <v>14250</v>
      </c>
      <c r="B1863" s="343" t="s">
        <v>8408</v>
      </c>
      <c r="C1863" s="296" t="s">
        <v>8407</v>
      </c>
      <c r="D1863" s="296" t="s">
        <v>6539</v>
      </c>
      <c r="E1863" s="344">
        <v>1.1200000000000001</v>
      </c>
      <c r="F1863" s="344">
        <v>1.1200000000000001</v>
      </c>
      <c r="G1863" s="344">
        <v>1</v>
      </c>
      <c r="H1863" s="344">
        <v>0.94</v>
      </c>
      <c r="I1863" s="344">
        <v>1.08</v>
      </c>
      <c r="J1863" s="344">
        <v>1.06</v>
      </c>
      <c r="K1863" s="344">
        <v>0.74</v>
      </c>
      <c r="L1863" s="344">
        <v>0.87</v>
      </c>
    </row>
    <row r="1864" spans="1:12">
      <c r="A1864" s="296">
        <v>11683</v>
      </c>
      <c r="B1864" s="343" t="s">
        <v>8409</v>
      </c>
      <c r="C1864" s="296" t="s">
        <v>6533</v>
      </c>
      <c r="D1864" s="296" t="s">
        <v>6534</v>
      </c>
      <c r="E1864" s="344">
        <v>34.17</v>
      </c>
      <c r="F1864" s="344"/>
      <c r="G1864" s="344"/>
      <c r="H1864" s="344">
        <v>49.1</v>
      </c>
      <c r="I1864" s="344">
        <v>30.87</v>
      </c>
      <c r="J1864" s="344">
        <v>50.08</v>
      </c>
      <c r="K1864" s="344">
        <v>33.33</v>
      </c>
      <c r="L1864" s="344">
        <v>44.62</v>
      </c>
    </row>
    <row r="1865" spans="1:12">
      <c r="A1865" s="296">
        <v>11684</v>
      </c>
      <c r="B1865" s="343" t="s">
        <v>8410</v>
      </c>
      <c r="C1865" s="296" t="s">
        <v>6533</v>
      </c>
      <c r="D1865" s="296" t="s">
        <v>6534</v>
      </c>
      <c r="E1865" s="344">
        <v>37.4</v>
      </c>
      <c r="F1865" s="344"/>
      <c r="G1865" s="344"/>
      <c r="H1865" s="344">
        <v>53.74</v>
      </c>
      <c r="I1865" s="344">
        <v>33.79</v>
      </c>
      <c r="J1865" s="344">
        <v>54.82</v>
      </c>
      <c r="K1865" s="344">
        <v>36.49</v>
      </c>
      <c r="L1865" s="344">
        <v>48.84</v>
      </c>
    </row>
    <row r="1866" spans="1:12">
      <c r="A1866" s="296">
        <v>6141</v>
      </c>
      <c r="B1866" s="343" t="s">
        <v>8411</v>
      </c>
      <c r="C1866" s="296" t="s">
        <v>6533</v>
      </c>
      <c r="D1866" s="296" t="s">
        <v>6534</v>
      </c>
      <c r="E1866" s="344">
        <v>4.84</v>
      </c>
      <c r="F1866" s="344">
        <v>4.84</v>
      </c>
      <c r="G1866" s="344">
        <v>5.81</v>
      </c>
      <c r="H1866" s="344">
        <v>5.56</v>
      </c>
      <c r="I1866" s="344">
        <v>4.91</v>
      </c>
      <c r="J1866" s="344">
        <v>6.05</v>
      </c>
      <c r="K1866" s="344">
        <v>5.1100000000000003</v>
      </c>
      <c r="L1866" s="344">
        <v>5.08</v>
      </c>
    </row>
    <row r="1867" spans="1:12">
      <c r="A1867" s="296">
        <v>11681</v>
      </c>
      <c r="B1867" s="343" t="s">
        <v>8412</v>
      </c>
      <c r="C1867" s="296" t="s">
        <v>6533</v>
      </c>
      <c r="D1867" s="296" t="s">
        <v>6534</v>
      </c>
      <c r="E1867" s="344">
        <v>6.1</v>
      </c>
      <c r="F1867" s="344">
        <v>6.1</v>
      </c>
      <c r="G1867" s="344">
        <v>7.32</v>
      </c>
      <c r="H1867" s="344">
        <v>7.02</v>
      </c>
      <c r="I1867" s="344">
        <v>6.19</v>
      </c>
      <c r="J1867" s="344">
        <v>7.63</v>
      </c>
      <c r="K1867" s="344">
        <v>6.44</v>
      </c>
      <c r="L1867" s="344">
        <v>6.41</v>
      </c>
    </row>
    <row r="1868" spans="1:12">
      <c r="A1868" s="296">
        <v>2706</v>
      </c>
      <c r="B1868" s="343" t="s">
        <v>8413</v>
      </c>
      <c r="C1868" s="296" t="s">
        <v>6682</v>
      </c>
      <c r="D1868" s="296" t="s">
        <v>6539</v>
      </c>
      <c r="E1868" s="344">
        <v>125.65</v>
      </c>
      <c r="F1868" s="344">
        <v>125.75</v>
      </c>
      <c r="G1868" s="344">
        <v>125.24</v>
      </c>
      <c r="H1868" s="344">
        <v>125.55</v>
      </c>
      <c r="I1868" s="344">
        <v>126.43</v>
      </c>
      <c r="J1868" s="344">
        <v>126.15</v>
      </c>
      <c r="K1868" s="344">
        <v>123.22</v>
      </c>
      <c r="L1868" s="344">
        <v>127.2</v>
      </c>
    </row>
    <row r="1869" spans="1:12">
      <c r="A1869" s="296">
        <v>40811</v>
      </c>
      <c r="B1869" s="343" t="s">
        <v>8414</v>
      </c>
      <c r="C1869" s="296" t="s">
        <v>6684</v>
      </c>
      <c r="D1869" s="296" t="s">
        <v>6534</v>
      </c>
      <c r="E1869" s="344">
        <v>21949.29</v>
      </c>
      <c r="F1869" s="344">
        <v>21950.58</v>
      </c>
      <c r="G1869" s="344">
        <v>21968.639999999999</v>
      </c>
      <c r="H1869" s="344">
        <v>21806.07</v>
      </c>
      <c r="I1869" s="344">
        <v>22101.54</v>
      </c>
      <c r="J1869" s="344">
        <v>22172.51</v>
      </c>
      <c r="K1869" s="344">
        <v>21959.61</v>
      </c>
      <c r="L1869" s="344">
        <v>22315.73</v>
      </c>
    </row>
    <row r="1870" spans="1:12">
      <c r="A1870" s="296">
        <v>2707</v>
      </c>
      <c r="B1870" s="343" t="s">
        <v>8415</v>
      </c>
      <c r="C1870" s="296" t="s">
        <v>6682</v>
      </c>
      <c r="D1870" s="296" t="s">
        <v>6534</v>
      </c>
      <c r="E1870" s="344">
        <v>131.88999999999999</v>
      </c>
      <c r="F1870" s="344">
        <v>131.99</v>
      </c>
      <c r="G1870" s="344">
        <v>131.46</v>
      </c>
      <c r="H1870" s="344">
        <v>131.78</v>
      </c>
      <c r="I1870" s="344">
        <v>130.85</v>
      </c>
      <c r="J1870" s="344">
        <v>137.22999999999999</v>
      </c>
      <c r="K1870" s="344">
        <v>145.83000000000001</v>
      </c>
      <c r="L1870" s="344">
        <v>136.66</v>
      </c>
    </row>
    <row r="1871" spans="1:12">
      <c r="A1871" s="296">
        <v>40813</v>
      </c>
      <c r="B1871" s="343" t="s">
        <v>8416</v>
      </c>
      <c r="C1871" s="296" t="s">
        <v>6684</v>
      </c>
      <c r="D1871" s="296" t="s">
        <v>6534</v>
      </c>
      <c r="E1871" s="344">
        <v>23040.71</v>
      </c>
      <c r="F1871" s="344">
        <v>23042.07</v>
      </c>
      <c r="G1871" s="344">
        <v>23061.03</v>
      </c>
      <c r="H1871" s="344">
        <v>22890.37</v>
      </c>
      <c r="I1871" s="344">
        <v>22877.54</v>
      </c>
      <c r="J1871" s="344">
        <v>24122.31</v>
      </c>
      <c r="K1871" s="344">
        <v>25988.71</v>
      </c>
      <c r="L1871" s="344">
        <v>23975.03</v>
      </c>
    </row>
    <row r="1872" spans="1:12">
      <c r="A1872" s="296">
        <v>2708</v>
      </c>
      <c r="B1872" s="343" t="s">
        <v>8417</v>
      </c>
      <c r="C1872" s="296" t="s">
        <v>6682</v>
      </c>
      <c r="D1872" s="296" t="s">
        <v>6534</v>
      </c>
      <c r="E1872" s="344">
        <v>157.47</v>
      </c>
      <c r="F1872" s="344">
        <v>157.59</v>
      </c>
      <c r="G1872" s="344">
        <v>135.02000000000001</v>
      </c>
      <c r="H1872" s="344">
        <v>157.34</v>
      </c>
      <c r="I1872" s="344">
        <v>144.63999999999999</v>
      </c>
      <c r="J1872" s="344">
        <v>160.19999999999999</v>
      </c>
      <c r="K1872" s="344">
        <v>205.17</v>
      </c>
      <c r="L1872" s="344">
        <v>159.78</v>
      </c>
    </row>
    <row r="1873" spans="1:12">
      <c r="A1873" s="296">
        <v>40814</v>
      </c>
      <c r="B1873" s="343" t="s">
        <v>8418</v>
      </c>
      <c r="C1873" s="296" t="s">
        <v>6684</v>
      </c>
      <c r="D1873" s="296" t="s">
        <v>6534</v>
      </c>
      <c r="E1873" s="344">
        <v>27507.84</v>
      </c>
      <c r="F1873" s="344">
        <v>27509.45</v>
      </c>
      <c r="G1873" s="344">
        <v>23687.08</v>
      </c>
      <c r="H1873" s="344">
        <v>27328.34</v>
      </c>
      <c r="I1873" s="344">
        <v>25289.06</v>
      </c>
      <c r="J1873" s="344">
        <v>28157.46</v>
      </c>
      <c r="K1873" s="344">
        <v>36565.08</v>
      </c>
      <c r="L1873" s="344">
        <v>28033.72</v>
      </c>
    </row>
    <row r="1874" spans="1:12">
      <c r="A1874" s="296">
        <v>38403</v>
      </c>
      <c r="B1874" s="343" t="s">
        <v>8419</v>
      </c>
      <c r="C1874" s="296" t="s">
        <v>6533</v>
      </c>
      <c r="D1874" s="296" t="s">
        <v>6534</v>
      </c>
      <c r="E1874" s="344">
        <v>57.47</v>
      </c>
      <c r="F1874" s="344">
        <v>46.62</v>
      </c>
      <c r="G1874" s="344"/>
      <c r="H1874" s="344">
        <v>54.5</v>
      </c>
      <c r="I1874" s="344">
        <v>46.82</v>
      </c>
      <c r="J1874" s="344"/>
      <c r="K1874" s="344">
        <v>59.32</v>
      </c>
      <c r="L1874" s="344">
        <v>48.55</v>
      </c>
    </row>
    <row r="1875" spans="1:12">
      <c r="A1875" s="296">
        <v>43482</v>
      </c>
      <c r="B1875" s="343" t="s">
        <v>8420</v>
      </c>
      <c r="C1875" s="296" t="s">
        <v>6682</v>
      </c>
      <c r="D1875" s="296" t="s">
        <v>6539</v>
      </c>
      <c r="E1875" s="344">
        <v>0.81</v>
      </c>
      <c r="F1875" s="344">
        <v>0.81</v>
      </c>
      <c r="G1875" s="344">
        <v>0.81</v>
      </c>
      <c r="H1875" s="344">
        <v>0.81</v>
      </c>
      <c r="I1875" s="344">
        <v>0.81</v>
      </c>
      <c r="J1875" s="344">
        <v>0.81</v>
      </c>
      <c r="K1875" s="344">
        <v>0.81</v>
      </c>
      <c r="L1875" s="344">
        <v>0.81</v>
      </c>
    </row>
    <row r="1876" spans="1:12">
      <c r="A1876" s="296">
        <v>43494</v>
      </c>
      <c r="B1876" s="343" t="s">
        <v>8421</v>
      </c>
      <c r="C1876" s="296" t="s">
        <v>6684</v>
      </c>
      <c r="D1876" s="296" t="s">
        <v>6539</v>
      </c>
      <c r="E1876" s="344">
        <v>153.54</v>
      </c>
      <c r="F1876" s="344">
        <v>153.54</v>
      </c>
      <c r="G1876" s="344">
        <v>153.54</v>
      </c>
      <c r="H1876" s="344">
        <v>153.54</v>
      </c>
      <c r="I1876" s="344">
        <v>153.54</v>
      </c>
      <c r="J1876" s="344">
        <v>153.54</v>
      </c>
      <c r="K1876" s="344">
        <v>153.54</v>
      </c>
      <c r="L1876" s="344">
        <v>153.54</v>
      </c>
    </row>
    <row r="1877" spans="1:12">
      <c r="A1877" s="296">
        <v>43483</v>
      </c>
      <c r="B1877" s="343" t="s">
        <v>8422</v>
      </c>
      <c r="C1877" s="296" t="s">
        <v>6682</v>
      </c>
      <c r="D1877" s="296" t="s">
        <v>6539</v>
      </c>
      <c r="E1877" s="344">
        <v>1.43</v>
      </c>
      <c r="F1877" s="344">
        <v>1.43</v>
      </c>
      <c r="G1877" s="344">
        <v>1.43</v>
      </c>
      <c r="H1877" s="344">
        <v>1.43</v>
      </c>
      <c r="I1877" s="344">
        <v>1.43</v>
      </c>
      <c r="J1877" s="344">
        <v>1.43</v>
      </c>
      <c r="K1877" s="344">
        <v>1.43</v>
      </c>
      <c r="L1877" s="344">
        <v>1.43</v>
      </c>
    </row>
    <row r="1878" spans="1:12">
      <c r="A1878" s="296">
        <v>43495</v>
      </c>
      <c r="B1878" s="343" t="s">
        <v>8423</v>
      </c>
      <c r="C1878" s="296" t="s">
        <v>6684</v>
      </c>
      <c r="D1878" s="296" t="s">
        <v>6539</v>
      </c>
      <c r="E1878" s="344">
        <v>270.51</v>
      </c>
      <c r="F1878" s="344">
        <v>270.51</v>
      </c>
      <c r="G1878" s="344">
        <v>270.51</v>
      </c>
      <c r="H1878" s="344">
        <v>270.51</v>
      </c>
      <c r="I1878" s="344">
        <v>270.51</v>
      </c>
      <c r="J1878" s="344">
        <v>270.51</v>
      </c>
      <c r="K1878" s="344">
        <v>270.51</v>
      </c>
      <c r="L1878" s="344">
        <v>270.51</v>
      </c>
    </row>
    <row r="1879" spans="1:12">
      <c r="A1879" s="296">
        <v>43484</v>
      </c>
      <c r="B1879" s="343" t="s">
        <v>8424</v>
      </c>
      <c r="C1879" s="296" t="s">
        <v>6682</v>
      </c>
      <c r="D1879" s="296" t="s">
        <v>6539</v>
      </c>
      <c r="E1879" s="344">
        <v>1.26</v>
      </c>
      <c r="F1879" s="344">
        <v>1.26</v>
      </c>
      <c r="G1879" s="344">
        <v>1.26</v>
      </c>
      <c r="H1879" s="344">
        <v>1.26</v>
      </c>
      <c r="I1879" s="344">
        <v>1.26</v>
      </c>
      <c r="J1879" s="344">
        <v>1.26</v>
      </c>
      <c r="K1879" s="344">
        <v>1.26</v>
      </c>
      <c r="L1879" s="344">
        <v>1.26</v>
      </c>
    </row>
    <row r="1880" spans="1:12">
      <c r="A1880" s="296">
        <v>43496</v>
      </c>
      <c r="B1880" s="343" t="s">
        <v>8425</v>
      </c>
      <c r="C1880" s="296" t="s">
        <v>6684</v>
      </c>
      <c r="D1880" s="296" t="s">
        <v>6539</v>
      </c>
      <c r="E1880" s="344">
        <v>238.02</v>
      </c>
      <c r="F1880" s="344">
        <v>238.02</v>
      </c>
      <c r="G1880" s="344">
        <v>238.02</v>
      </c>
      <c r="H1880" s="344">
        <v>238.02</v>
      </c>
      <c r="I1880" s="344">
        <v>238.02</v>
      </c>
      <c r="J1880" s="344">
        <v>238.02</v>
      </c>
      <c r="K1880" s="344">
        <v>238.02</v>
      </c>
      <c r="L1880" s="344">
        <v>238.02</v>
      </c>
    </row>
    <row r="1881" spans="1:12">
      <c r="A1881" s="296">
        <v>43485</v>
      </c>
      <c r="B1881" s="343" t="s">
        <v>8426</v>
      </c>
      <c r="C1881" s="296" t="s">
        <v>6682</v>
      </c>
      <c r="D1881" s="296" t="s">
        <v>6539</v>
      </c>
      <c r="E1881" s="344">
        <v>1.1299999999999999</v>
      </c>
      <c r="F1881" s="344">
        <v>1.1299999999999999</v>
      </c>
      <c r="G1881" s="344">
        <v>1.1299999999999999</v>
      </c>
      <c r="H1881" s="344">
        <v>1.1299999999999999</v>
      </c>
      <c r="I1881" s="344">
        <v>1.1299999999999999</v>
      </c>
      <c r="J1881" s="344">
        <v>1.1299999999999999</v>
      </c>
      <c r="K1881" s="344">
        <v>1.1299999999999999</v>
      </c>
      <c r="L1881" s="344">
        <v>1.1299999999999999</v>
      </c>
    </row>
    <row r="1882" spans="1:12">
      <c r="A1882" s="296">
        <v>43497</v>
      </c>
      <c r="B1882" s="343" t="s">
        <v>8427</v>
      </c>
      <c r="C1882" s="296" t="s">
        <v>6684</v>
      </c>
      <c r="D1882" s="296" t="s">
        <v>6539</v>
      </c>
      <c r="E1882" s="344">
        <v>212.45</v>
      </c>
      <c r="F1882" s="344">
        <v>212.45</v>
      </c>
      <c r="G1882" s="344">
        <v>212.45</v>
      </c>
      <c r="H1882" s="344">
        <v>212.45</v>
      </c>
      <c r="I1882" s="344">
        <v>212.45</v>
      </c>
      <c r="J1882" s="344">
        <v>212.45</v>
      </c>
      <c r="K1882" s="344">
        <v>212.45</v>
      </c>
      <c r="L1882" s="344">
        <v>212.45</v>
      </c>
    </row>
    <row r="1883" spans="1:12">
      <c r="A1883" s="296">
        <v>43487</v>
      </c>
      <c r="B1883" s="343" t="s">
        <v>8428</v>
      </c>
      <c r="C1883" s="296" t="s">
        <v>6682</v>
      </c>
      <c r="D1883" s="296" t="s">
        <v>6539</v>
      </c>
      <c r="E1883" s="344">
        <v>1.28</v>
      </c>
      <c r="F1883" s="344">
        <v>1.28</v>
      </c>
      <c r="G1883" s="344">
        <v>1.28</v>
      </c>
      <c r="H1883" s="344">
        <v>1.28</v>
      </c>
      <c r="I1883" s="344">
        <v>1.28</v>
      </c>
      <c r="J1883" s="344">
        <v>1.28</v>
      </c>
      <c r="K1883" s="344">
        <v>1.28</v>
      </c>
      <c r="L1883" s="344">
        <v>1.28</v>
      </c>
    </row>
    <row r="1884" spans="1:12">
      <c r="A1884" s="296">
        <v>43499</v>
      </c>
      <c r="B1884" s="343" t="s">
        <v>8429</v>
      </c>
      <c r="C1884" s="296" t="s">
        <v>6684</v>
      </c>
      <c r="D1884" s="296" t="s">
        <v>6539</v>
      </c>
      <c r="E1884" s="344">
        <v>241.99</v>
      </c>
      <c r="F1884" s="344">
        <v>241.99</v>
      </c>
      <c r="G1884" s="344">
        <v>241.99</v>
      </c>
      <c r="H1884" s="344">
        <v>241.99</v>
      </c>
      <c r="I1884" s="344">
        <v>241.99</v>
      </c>
      <c r="J1884" s="344">
        <v>241.99</v>
      </c>
      <c r="K1884" s="344">
        <v>241.99</v>
      </c>
      <c r="L1884" s="344">
        <v>241.99</v>
      </c>
    </row>
    <row r="1885" spans="1:12">
      <c r="A1885" s="296">
        <v>43486</v>
      </c>
      <c r="B1885" s="343" t="s">
        <v>8430</v>
      </c>
      <c r="C1885" s="296" t="s">
        <v>6682</v>
      </c>
      <c r="D1885" s="296" t="s">
        <v>6539</v>
      </c>
      <c r="E1885" s="344">
        <v>0.77</v>
      </c>
      <c r="F1885" s="344">
        <v>0.77</v>
      </c>
      <c r="G1885" s="344">
        <v>0.77</v>
      </c>
      <c r="H1885" s="344">
        <v>0.77</v>
      </c>
      <c r="I1885" s="344">
        <v>0.77</v>
      </c>
      <c r="J1885" s="344">
        <v>0.77</v>
      </c>
      <c r="K1885" s="344">
        <v>0.77</v>
      </c>
      <c r="L1885" s="344">
        <v>0.77</v>
      </c>
    </row>
    <row r="1886" spans="1:12">
      <c r="A1886" s="296">
        <v>43498</v>
      </c>
      <c r="B1886" s="343" t="s">
        <v>8431</v>
      </c>
      <c r="C1886" s="296" t="s">
        <v>6684</v>
      </c>
      <c r="D1886" s="296" t="s">
        <v>6539</v>
      </c>
      <c r="E1886" s="344">
        <v>146</v>
      </c>
      <c r="F1886" s="344">
        <v>146</v>
      </c>
      <c r="G1886" s="344">
        <v>146</v>
      </c>
      <c r="H1886" s="344">
        <v>146</v>
      </c>
      <c r="I1886" s="344">
        <v>146</v>
      </c>
      <c r="J1886" s="344">
        <v>146</v>
      </c>
      <c r="K1886" s="344">
        <v>146</v>
      </c>
      <c r="L1886" s="344">
        <v>146</v>
      </c>
    </row>
    <row r="1887" spans="1:12">
      <c r="A1887" s="296">
        <v>43488</v>
      </c>
      <c r="B1887" s="343" t="s">
        <v>8432</v>
      </c>
      <c r="C1887" s="296" t="s">
        <v>6682</v>
      </c>
      <c r="D1887" s="296" t="s">
        <v>6539</v>
      </c>
      <c r="E1887" s="344">
        <v>0.89</v>
      </c>
      <c r="F1887" s="344">
        <v>0.89</v>
      </c>
      <c r="G1887" s="344">
        <v>0.89</v>
      </c>
      <c r="H1887" s="344">
        <v>0.89</v>
      </c>
      <c r="I1887" s="344">
        <v>0.89</v>
      </c>
      <c r="J1887" s="344">
        <v>0.89</v>
      </c>
      <c r="K1887" s="344">
        <v>0.89</v>
      </c>
      <c r="L1887" s="344">
        <v>0.89</v>
      </c>
    </row>
    <row r="1888" spans="1:12">
      <c r="A1888" s="296">
        <v>43500</v>
      </c>
      <c r="B1888" s="343" t="s">
        <v>8433</v>
      </c>
      <c r="C1888" s="296" t="s">
        <v>6684</v>
      </c>
      <c r="D1888" s="296" t="s">
        <v>6539</v>
      </c>
      <c r="E1888" s="344">
        <v>167.95</v>
      </c>
      <c r="F1888" s="344">
        <v>167.95</v>
      </c>
      <c r="G1888" s="344">
        <v>167.95</v>
      </c>
      <c r="H1888" s="344">
        <v>167.95</v>
      </c>
      <c r="I1888" s="344">
        <v>167.95</v>
      </c>
      <c r="J1888" s="344">
        <v>167.95</v>
      </c>
      <c r="K1888" s="344">
        <v>167.95</v>
      </c>
      <c r="L1888" s="344">
        <v>167.95</v>
      </c>
    </row>
    <row r="1889" spans="1:12">
      <c r="A1889" s="296">
        <v>43489</v>
      </c>
      <c r="B1889" s="343" t="s">
        <v>8434</v>
      </c>
      <c r="C1889" s="296" t="s">
        <v>6682</v>
      </c>
      <c r="D1889" s="296" t="s">
        <v>6539</v>
      </c>
      <c r="E1889" s="344">
        <v>1.31</v>
      </c>
      <c r="F1889" s="344">
        <v>1.31</v>
      </c>
      <c r="G1889" s="344">
        <v>1.31</v>
      </c>
      <c r="H1889" s="344">
        <v>1.31</v>
      </c>
      <c r="I1889" s="344">
        <v>1.31</v>
      </c>
      <c r="J1889" s="344">
        <v>1.31</v>
      </c>
      <c r="K1889" s="344">
        <v>1.31</v>
      </c>
      <c r="L1889" s="344">
        <v>1.31</v>
      </c>
    </row>
    <row r="1890" spans="1:12">
      <c r="A1890" s="296">
        <v>43501</v>
      </c>
      <c r="B1890" s="343" t="s">
        <v>8435</v>
      </c>
      <c r="C1890" s="296" t="s">
        <v>6684</v>
      </c>
      <c r="D1890" s="296" t="s">
        <v>6539</v>
      </c>
      <c r="E1890" s="344">
        <v>247.11</v>
      </c>
      <c r="F1890" s="344">
        <v>247.11</v>
      </c>
      <c r="G1890" s="344">
        <v>247.11</v>
      </c>
      <c r="H1890" s="344">
        <v>247.11</v>
      </c>
      <c r="I1890" s="344">
        <v>247.11</v>
      </c>
      <c r="J1890" s="344">
        <v>247.11</v>
      </c>
      <c r="K1890" s="344">
        <v>247.11</v>
      </c>
      <c r="L1890" s="344">
        <v>247.11</v>
      </c>
    </row>
    <row r="1891" spans="1:12">
      <c r="A1891" s="296">
        <v>43490</v>
      </c>
      <c r="B1891" s="343" t="s">
        <v>8436</v>
      </c>
      <c r="C1891" s="296" t="s">
        <v>6682</v>
      </c>
      <c r="D1891" s="296" t="s">
        <v>6539</v>
      </c>
      <c r="E1891" s="344">
        <v>1.85</v>
      </c>
      <c r="F1891" s="344">
        <v>1.85</v>
      </c>
      <c r="G1891" s="344">
        <v>1.85</v>
      </c>
      <c r="H1891" s="344">
        <v>1.85</v>
      </c>
      <c r="I1891" s="344">
        <v>1.85</v>
      </c>
      <c r="J1891" s="344">
        <v>1.85</v>
      </c>
      <c r="K1891" s="344">
        <v>1.85</v>
      </c>
      <c r="L1891" s="344">
        <v>1.85</v>
      </c>
    </row>
    <row r="1892" spans="1:12">
      <c r="A1892" s="296">
        <v>43502</v>
      </c>
      <c r="B1892" s="343" t="s">
        <v>8437</v>
      </c>
      <c r="C1892" s="296" t="s">
        <v>6684</v>
      </c>
      <c r="D1892" s="296" t="s">
        <v>6539</v>
      </c>
      <c r="E1892" s="344">
        <v>348.39</v>
      </c>
      <c r="F1892" s="344">
        <v>348.39</v>
      </c>
      <c r="G1892" s="344">
        <v>348.39</v>
      </c>
      <c r="H1892" s="344">
        <v>348.39</v>
      </c>
      <c r="I1892" s="344">
        <v>348.39</v>
      </c>
      <c r="J1892" s="344">
        <v>348.39</v>
      </c>
      <c r="K1892" s="344">
        <v>348.39</v>
      </c>
      <c r="L1892" s="344">
        <v>348.39</v>
      </c>
    </row>
    <row r="1893" spans="1:12">
      <c r="A1893" s="296">
        <v>43491</v>
      </c>
      <c r="B1893" s="343" t="s">
        <v>8438</v>
      </c>
      <c r="C1893" s="296" t="s">
        <v>6682</v>
      </c>
      <c r="D1893" s="296" t="s">
        <v>6539</v>
      </c>
      <c r="E1893" s="344">
        <v>1.39</v>
      </c>
      <c r="F1893" s="344">
        <v>1.39</v>
      </c>
      <c r="G1893" s="344">
        <v>1.39</v>
      </c>
      <c r="H1893" s="344">
        <v>1.39</v>
      </c>
      <c r="I1893" s="344">
        <v>1.39</v>
      </c>
      <c r="J1893" s="344">
        <v>1.39</v>
      </c>
      <c r="K1893" s="344">
        <v>1.39</v>
      </c>
      <c r="L1893" s="344">
        <v>1.39</v>
      </c>
    </row>
    <row r="1894" spans="1:12">
      <c r="A1894" s="296">
        <v>43503</v>
      </c>
      <c r="B1894" s="343" t="s">
        <v>8439</v>
      </c>
      <c r="C1894" s="296" t="s">
        <v>6684</v>
      </c>
      <c r="D1894" s="296" t="s">
        <v>6539</v>
      </c>
      <c r="E1894" s="344">
        <v>261.93</v>
      </c>
      <c r="F1894" s="344">
        <v>261.93</v>
      </c>
      <c r="G1894" s="344">
        <v>261.93</v>
      </c>
      <c r="H1894" s="344">
        <v>261.93</v>
      </c>
      <c r="I1894" s="344">
        <v>261.93</v>
      </c>
      <c r="J1894" s="344">
        <v>261.93</v>
      </c>
      <c r="K1894" s="344">
        <v>261.93</v>
      </c>
      <c r="L1894" s="344">
        <v>261.93</v>
      </c>
    </row>
    <row r="1895" spans="1:12">
      <c r="A1895" s="296">
        <v>43492</v>
      </c>
      <c r="B1895" s="343" t="s">
        <v>8440</v>
      </c>
      <c r="C1895" s="296" t="s">
        <v>6682</v>
      </c>
      <c r="D1895" s="296" t="s">
        <v>6539</v>
      </c>
      <c r="E1895" s="344">
        <v>1.82</v>
      </c>
      <c r="F1895" s="344">
        <v>1.82</v>
      </c>
      <c r="G1895" s="344">
        <v>1.82</v>
      </c>
      <c r="H1895" s="344">
        <v>1.82</v>
      </c>
      <c r="I1895" s="344">
        <v>1.82</v>
      </c>
      <c r="J1895" s="344">
        <v>1.82</v>
      </c>
      <c r="K1895" s="344">
        <v>1.82</v>
      </c>
      <c r="L1895" s="344">
        <v>1.82</v>
      </c>
    </row>
    <row r="1896" spans="1:12">
      <c r="A1896" s="296">
        <v>43504</v>
      </c>
      <c r="B1896" s="343" t="s">
        <v>8441</v>
      </c>
      <c r="C1896" s="296" t="s">
        <v>6684</v>
      </c>
      <c r="D1896" s="296" t="s">
        <v>6539</v>
      </c>
      <c r="E1896" s="344">
        <v>342.83</v>
      </c>
      <c r="F1896" s="344">
        <v>342.83</v>
      </c>
      <c r="G1896" s="344">
        <v>342.83</v>
      </c>
      <c r="H1896" s="344">
        <v>342.83</v>
      </c>
      <c r="I1896" s="344">
        <v>342.83</v>
      </c>
      <c r="J1896" s="344">
        <v>342.83</v>
      </c>
      <c r="K1896" s="344">
        <v>342.83</v>
      </c>
      <c r="L1896" s="344">
        <v>342.83</v>
      </c>
    </row>
    <row r="1897" spans="1:12">
      <c r="A1897" s="296">
        <v>43493</v>
      </c>
      <c r="B1897" s="343" t="s">
        <v>8442</v>
      </c>
      <c r="C1897" s="296" t="s">
        <v>6682</v>
      </c>
      <c r="D1897" s="296" t="s">
        <v>6539</v>
      </c>
      <c r="E1897" s="344">
        <v>0.74</v>
      </c>
      <c r="F1897" s="344">
        <v>0.74</v>
      </c>
      <c r="G1897" s="344">
        <v>0.74</v>
      </c>
      <c r="H1897" s="344">
        <v>0.74</v>
      </c>
      <c r="I1897" s="344">
        <v>0.74</v>
      </c>
      <c r="J1897" s="344">
        <v>0.74</v>
      </c>
      <c r="K1897" s="344">
        <v>0.74</v>
      </c>
      <c r="L1897" s="344">
        <v>0.74</v>
      </c>
    </row>
    <row r="1898" spans="1:12">
      <c r="A1898" s="296">
        <v>43505</v>
      </c>
      <c r="B1898" s="343" t="s">
        <v>8443</v>
      </c>
      <c r="C1898" s="296" t="s">
        <v>6684</v>
      </c>
      <c r="D1898" s="296" t="s">
        <v>6539</v>
      </c>
      <c r="E1898" s="344">
        <v>138.97999999999999</v>
      </c>
      <c r="F1898" s="344">
        <v>138.97999999999999</v>
      </c>
      <c r="G1898" s="344">
        <v>138.97999999999999</v>
      </c>
      <c r="H1898" s="344">
        <v>138.97999999999999</v>
      </c>
      <c r="I1898" s="344">
        <v>138.97999999999999</v>
      </c>
      <c r="J1898" s="344">
        <v>138.97999999999999</v>
      </c>
      <c r="K1898" s="344">
        <v>138.97999999999999</v>
      </c>
      <c r="L1898" s="344">
        <v>138.97999999999999</v>
      </c>
    </row>
    <row r="1899" spans="1:12">
      <c r="A1899" s="296">
        <v>37774</v>
      </c>
      <c r="B1899" s="343" t="s">
        <v>8444</v>
      </c>
      <c r="C1899" s="296" t="s">
        <v>6533</v>
      </c>
      <c r="D1899" s="296" t="s">
        <v>6534</v>
      </c>
      <c r="E1899" s="344"/>
      <c r="F1899" s="344"/>
      <c r="G1899" s="344"/>
      <c r="H1899" s="344"/>
      <c r="I1899" s="344"/>
      <c r="J1899" s="344"/>
      <c r="K1899" s="344"/>
      <c r="L1899" s="344"/>
    </row>
    <row r="1900" spans="1:12">
      <c r="A1900" s="296">
        <v>38629</v>
      </c>
      <c r="B1900" s="343" t="s">
        <v>8445</v>
      </c>
      <c r="C1900" s="296" t="s">
        <v>6533</v>
      </c>
      <c r="D1900" s="296" t="s">
        <v>6534</v>
      </c>
      <c r="E1900" s="344"/>
      <c r="F1900" s="344"/>
      <c r="G1900" s="344"/>
      <c r="H1900" s="344"/>
      <c r="I1900" s="344">
        <v>1980468.75</v>
      </c>
      <c r="J1900" s="344"/>
      <c r="K1900" s="344"/>
      <c r="L1900" s="344">
        <v>3029201.6</v>
      </c>
    </row>
    <row r="1901" spans="1:12">
      <c r="A1901" s="296">
        <v>38630</v>
      </c>
      <c r="B1901" s="343" t="s">
        <v>8446</v>
      </c>
      <c r="C1901" s="296" t="s">
        <v>6533</v>
      </c>
      <c r="D1901" s="296" t="s">
        <v>6534</v>
      </c>
      <c r="E1901" s="344"/>
      <c r="F1901" s="344"/>
      <c r="G1901" s="344"/>
      <c r="H1901" s="344"/>
      <c r="I1901" s="344">
        <v>1330468.75</v>
      </c>
      <c r="J1901" s="344"/>
      <c r="K1901" s="344"/>
      <c r="L1901" s="344">
        <v>2035002.1</v>
      </c>
    </row>
    <row r="1902" spans="1:12">
      <c r="A1902" s="296">
        <v>38476</v>
      </c>
      <c r="B1902" s="343" t="s">
        <v>8447</v>
      </c>
      <c r="C1902" s="296" t="s">
        <v>6533</v>
      </c>
      <c r="D1902" s="296" t="s">
        <v>6534</v>
      </c>
      <c r="E1902" s="344">
        <v>431.95</v>
      </c>
      <c r="F1902" s="344">
        <v>350.4</v>
      </c>
      <c r="G1902" s="344"/>
      <c r="H1902" s="344">
        <v>409.6</v>
      </c>
      <c r="I1902" s="344">
        <v>351.89</v>
      </c>
      <c r="J1902" s="344"/>
      <c r="K1902" s="344">
        <v>445.82</v>
      </c>
      <c r="L1902" s="344">
        <v>364.92</v>
      </c>
    </row>
    <row r="1903" spans="1:12">
      <c r="A1903" s="296">
        <v>38477</v>
      </c>
      <c r="B1903" s="343" t="s">
        <v>8448</v>
      </c>
      <c r="C1903" s="296" t="s">
        <v>6533</v>
      </c>
      <c r="D1903" s="296" t="s">
        <v>6534</v>
      </c>
      <c r="E1903" s="344">
        <v>1223.28</v>
      </c>
      <c r="F1903" s="344">
        <v>992.33</v>
      </c>
      <c r="G1903" s="344"/>
      <c r="H1903" s="344">
        <v>1160.01</v>
      </c>
      <c r="I1903" s="344">
        <v>996.55</v>
      </c>
      <c r="J1903" s="344"/>
      <c r="K1903" s="344">
        <v>1262.56</v>
      </c>
      <c r="L1903" s="344">
        <v>1033.46</v>
      </c>
    </row>
    <row r="1904" spans="1:12">
      <c r="A1904" s="296">
        <v>45112</v>
      </c>
      <c r="B1904" s="343" t="s">
        <v>8449</v>
      </c>
      <c r="C1904" s="296" t="s">
        <v>6533</v>
      </c>
      <c r="D1904" s="296" t="s">
        <v>6534</v>
      </c>
      <c r="E1904" s="344"/>
      <c r="F1904" s="344"/>
      <c r="G1904" s="344"/>
      <c r="H1904" s="344"/>
      <c r="I1904" s="344">
        <v>1011917.41</v>
      </c>
      <c r="J1904" s="344"/>
      <c r="K1904" s="344"/>
      <c r="L1904" s="344">
        <v>1162278.8899999999</v>
      </c>
    </row>
    <row r="1905" spans="1:12">
      <c r="A1905" s="296">
        <v>14525</v>
      </c>
      <c r="B1905" s="343" t="s">
        <v>8450</v>
      </c>
      <c r="C1905" s="296" t="s">
        <v>6533</v>
      </c>
      <c r="D1905" s="296" t="s">
        <v>6534</v>
      </c>
      <c r="E1905" s="344"/>
      <c r="F1905" s="344"/>
      <c r="G1905" s="344"/>
      <c r="H1905" s="344"/>
      <c r="I1905" s="344">
        <v>879765.74</v>
      </c>
      <c r="J1905" s="344"/>
      <c r="K1905" s="344"/>
      <c r="L1905" s="344">
        <v>1010490.71</v>
      </c>
    </row>
    <row r="1906" spans="1:12">
      <c r="A1906" s="296">
        <v>36408</v>
      </c>
      <c r="B1906" s="343" t="s">
        <v>8451</v>
      </c>
      <c r="C1906" s="296" t="s">
        <v>6533</v>
      </c>
      <c r="D1906" s="296" t="s">
        <v>6534</v>
      </c>
      <c r="E1906" s="344"/>
      <c r="F1906" s="344"/>
      <c r="G1906" s="344"/>
      <c r="H1906" s="344"/>
      <c r="I1906" s="344">
        <v>1074024.03</v>
      </c>
      <c r="J1906" s="344"/>
      <c r="K1906" s="344"/>
      <c r="L1906" s="344">
        <v>1233613.98</v>
      </c>
    </row>
    <row r="1907" spans="1:12">
      <c r="A1907" s="296">
        <v>2723</v>
      </c>
      <c r="B1907" s="343" t="s">
        <v>8452</v>
      </c>
      <c r="C1907" s="296" t="s">
        <v>6533</v>
      </c>
      <c r="D1907" s="296" t="s">
        <v>6534</v>
      </c>
      <c r="E1907" s="344"/>
      <c r="F1907" s="344"/>
      <c r="G1907" s="344"/>
      <c r="H1907" s="344"/>
      <c r="I1907" s="344">
        <v>653753.72</v>
      </c>
      <c r="J1907" s="344"/>
      <c r="K1907" s="344"/>
      <c r="L1907" s="344">
        <v>750895.42</v>
      </c>
    </row>
    <row r="1908" spans="1:12">
      <c r="A1908" s="296">
        <v>10685</v>
      </c>
      <c r="B1908" s="343" t="s">
        <v>8453</v>
      </c>
      <c r="C1908" s="296" t="s">
        <v>6533</v>
      </c>
      <c r="D1908" s="296" t="s">
        <v>6539</v>
      </c>
      <c r="E1908" s="344"/>
      <c r="F1908" s="344"/>
      <c r="G1908" s="344"/>
      <c r="H1908" s="344"/>
      <c r="I1908" s="344">
        <v>777500</v>
      </c>
      <c r="J1908" s="344"/>
      <c r="K1908" s="344"/>
      <c r="L1908" s="344">
        <v>893029.24</v>
      </c>
    </row>
    <row r="1909" spans="1:12">
      <c r="A1909" s="296">
        <v>40636</v>
      </c>
      <c r="B1909" s="343" t="s">
        <v>8454</v>
      </c>
      <c r="C1909" s="296" t="s">
        <v>6533</v>
      </c>
      <c r="D1909" s="296" t="s">
        <v>6534</v>
      </c>
      <c r="E1909" s="344"/>
      <c r="F1909" s="344"/>
      <c r="G1909" s="344"/>
      <c r="H1909" s="344"/>
      <c r="I1909" s="344">
        <v>1076642.1100000001</v>
      </c>
      <c r="J1909" s="344"/>
      <c r="K1909" s="344"/>
      <c r="L1909" s="344">
        <v>1236621.07</v>
      </c>
    </row>
    <row r="1910" spans="1:12">
      <c r="A1910" s="296">
        <v>4111</v>
      </c>
      <c r="B1910" s="343" t="s">
        <v>8455</v>
      </c>
      <c r="C1910" s="296" t="s">
        <v>6533</v>
      </c>
      <c r="D1910" s="296" t="s">
        <v>6534</v>
      </c>
      <c r="E1910" s="344">
        <v>74.760000000000005</v>
      </c>
      <c r="F1910" s="344">
        <v>71.599999999999994</v>
      </c>
      <c r="G1910" s="344"/>
      <c r="H1910" s="344">
        <v>69.77</v>
      </c>
      <c r="I1910" s="344">
        <v>41.24</v>
      </c>
      <c r="J1910" s="344">
        <v>49.29</v>
      </c>
      <c r="K1910" s="344">
        <v>54.21</v>
      </c>
      <c r="L1910" s="344">
        <v>67.81</v>
      </c>
    </row>
    <row r="1911" spans="1:12">
      <c r="A1911" s="296">
        <v>44538</v>
      </c>
      <c r="B1911" s="343" t="s">
        <v>8456</v>
      </c>
      <c r="C1911" s="296" t="s">
        <v>6533</v>
      </c>
      <c r="D1911" s="296" t="s">
        <v>6534</v>
      </c>
      <c r="E1911" s="344">
        <v>58.22</v>
      </c>
      <c r="F1911" s="344">
        <v>44.92</v>
      </c>
      <c r="G1911" s="344">
        <v>46.72</v>
      </c>
      <c r="H1911" s="344">
        <v>39.29</v>
      </c>
      <c r="I1911" s="344">
        <v>52.2</v>
      </c>
      <c r="J1911" s="344">
        <v>53.91</v>
      </c>
      <c r="K1911" s="344">
        <v>41.66</v>
      </c>
      <c r="L1911" s="344">
        <v>37.54</v>
      </c>
    </row>
    <row r="1912" spans="1:12">
      <c r="A1912" s="296">
        <v>12</v>
      </c>
      <c r="B1912" s="343" t="s">
        <v>8457</v>
      </c>
      <c r="C1912" s="296" t="s">
        <v>6533</v>
      </c>
      <c r="D1912" s="296" t="s">
        <v>6539</v>
      </c>
      <c r="E1912" s="344">
        <v>22.9</v>
      </c>
      <c r="F1912" s="344">
        <v>12.83</v>
      </c>
      <c r="G1912" s="344">
        <v>15.9</v>
      </c>
      <c r="H1912" s="344">
        <v>16.55</v>
      </c>
      <c r="I1912" s="344">
        <v>9.9</v>
      </c>
      <c r="J1912" s="344">
        <v>16</v>
      </c>
      <c r="K1912" s="344">
        <v>10.29</v>
      </c>
      <c r="L1912" s="344">
        <v>12.35</v>
      </c>
    </row>
    <row r="1913" spans="1:12">
      <c r="A1913" s="296">
        <v>37554</v>
      </c>
      <c r="B1913" s="343" t="s">
        <v>8458</v>
      </c>
      <c r="C1913" s="296" t="s">
        <v>6533</v>
      </c>
      <c r="D1913" s="296" t="s">
        <v>6534</v>
      </c>
      <c r="E1913" s="344">
        <v>192.59</v>
      </c>
      <c r="F1913" s="344">
        <v>334.69</v>
      </c>
      <c r="G1913" s="344">
        <v>223.13</v>
      </c>
      <c r="H1913" s="344"/>
      <c r="I1913" s="344">
        <v>338.66</v>
      </c>
      <c r="J1913" s="344">
        <v>239.57</v>
      </c>
      <c r="K1913" s="344">
        <v>223.13</v>
      </c>
      <c r="L1913" s="344">
        <v>223.13</v>
      </c>
    </row>
    <row r="1914" spans="1:12">
      <c r="A1914" s="296">
        <v>37555</v>
      </c>
      <c r="B1914" s="343" t="s">
        <v>8459</v>
      </c>
      <c r="C1914" s="296" t="s">
        <v>6533</v>
      </c>
      <c r="D1914" s="296" t="s">
        <v>6534</v>
      </c>
      <c r="E1914" s="344">
        <v>234.28</v>
      </c>
      <c r="F1914" s="344">
        <v>407.14</v>
      </c>
      <c r="G1914" s="344">
        <v>271.42</v>
      </c>
      <c r="H1914" s="344"/>
      <c r="I1914" s="344">
        <v>411.97</v>
      </c>
      <c r="J1914" s="344">
        <v>291.42</v>
      </c>
      <c r="K1914" s="344">
        <v>271.42</v>
      </c>
      <c r="L1914" s="344">
        <v>271.42</v>
      </c>
    </row>
    <row r="1915" spans="1:12">
      <c r="A1915" s="296">
        <v>10902</v>
      </c>
      <c r="B1915" s="343" t="s">
        <v>8460</v>
      </c>
      <c r="C1915" s="296" t="s">
        <v>6533</v>
      </c>
      <c r="D1915" s="296" t="s">
        <v>6534</v>
      </c>
      <c r="E1915" s="344">
        <v>58.79</v>
      </c>
      <c r="F1915" s="344">
        <v>102.16</v>
      </c>
      <c r="G1915" s="344">
        <v>68.11</v>
      </c>
      <c r="H1915" s="344"/>
      <c r="I1915" s="344">
        <v>103.37</v>
      </c>
      <c r="J1915" s="344">
        <v>73.12</v>
      </c>
      <c r="K1915" s="344">
        <v>68.11</v>
      </c>
      <c r="L1915" s="344">
        <v>68.11</v>
      </c>
    </row>
    <row r="1916" spans="1:12">
      <c r="A1916" s="296">
        <v>20965</v>
      </c>
      <c r="B1916" s="343" t="s">
        <v>8461</v>
      </c>
      <c r="C1916" s="296" t="s">
        <v>6533</v>
      </c>
      <c r="D1916" s="296" t="s">
        <v>6534</v>
      </c>
      <c r="E1916" s="344">
        <v>59.33</v>
      </c>
      <c r="F1916" s="344">
        <v>103.11</v>
      </c>
      <c r="G1916" s="344">
        <v>68.739999999999995</v>
      </c>
      <c r="H1916" s="344"/>
      <c r="I1916" s="344">
        <v>104.33</v>
      </c>
      <c r="J1916" s="344">
        <v>73.8</v>
      </c>
      <c r="K1916" s="344">
        <v>68.739999999999995</v>
      </c>
      <c r="L1916" s="344">
        <v>68.739999999999995</v>
      </c>
    </row>
    <row r="1917" spans="1:12">
      <c r="A1917" s="296">
        <v>20966</v>
      </c>
      <c r="B1917" s="343" t="s">
        <v>8462</v>
      </c>
      <c r="C1917" s="296" t="s">
        <v>6533</v>
      </c>
      <c r="D1917" s="296" t="s">
        <v>6534</v>
      </c>
      <c r="E1917" s="344">
        <v>63.88</v>
      </c>
      <c r="F1917" s="344">
        <v>111.02</v>
      </c>
      <c r="G1917" s="344">
        <v>74.010000000000005</v>
      </c>
      <c r="H1917" s="344"/>
      <c r="I1917" s="344">
        <v>112.34</v>
      </c>
      <c r="J1917" s="344">
        <v>79.47</v>
      </c>
      <c r="K1917" s="344">
        <v>74.010000000000005</v>
      </c>
      <c r="L1917" s="344">
        <v>74.010000000000005</v>
      </c>
    </row>
    <row r="1918" spans="1:12">
      <c r="A1918" s="296">
        <v>10903</v>
      </c>
      <c r="B1918" s="343" t="s">
        <v>8463</v>
      </c>
      <c r="C1918" s="296" t="s">
        <v>6533</v>
      </c>
      <c r="D1918" s="296" t="s">
        <v>6534</v>
      </c>
      <c r="E1918" s="344">
        <v>96.83</v>
      </c>
      <c r="F1918" s="344">
        <v>168.28</v>
      </c>
      <c r="G1918" s="344">
        <v>112.19</v>
      </c>
      <c r="H1918" s="344"/>
      <c r="I1918" s="344">
        <v>170.28</v>
      </c>
      <c r="J1918" s="344">
        <v>120.45</v>
      </c>
      <c r="K1918" s="344">
        <v>112.19</v>
      </c>
      <c r="L1918" s="344">
        <v>112.19</v>
      </c>
    </row>
    <row r="1919" spans="1:12">
      <c r="A1919" s="296">
        <v>20967</v>
      </c>
      <c r="B1919" s="343" t="s">
        <v>8464</v>
      </c>
      <c r="C1919" s="296" t="s">
        <v>6533</v>
      </c>
      <c r="D1919" s="296" t="s">
        <v>6534</v>
      </c>
      <c r="E1919" s="344">
        <v>96.83</v>
      </c>
      <c r="F1919" s="344">
        <v>168.28</v>
      </c>
      <c r="G1919" s="344">
        <v>112.19</v>
      </c>
      <c r="H1919" s="344"/>
      <c r="I1919" s="344">
        <v>170.28</v>
      </c>
      <c r="J1919" s="344">
        <v>120.45</v>
      </c>
      <c r="K1919" s="344">
        <v>112.19</v>
      </c>
      <c r="L1919" s="344">
        <v>112.19</v>
      </c>
    </row>
    <row r="1920" spans="1:12">
      <c r="A1920" s="296">
        <v>20968</v>
      </c>
      <c r="B1920" s="343" t="s">
        <v>8465</v>
      </c>
      <c r="C1920" s="296" t="s">
        <v>6533</v>
      </c>
      <c r="D1920" s="296" t="s">
        <v>6534</v>
      </c>
      <c r="E1920" s="344">
        <v>106.2</v>
      </c>
      <c r="F1920" s="344">
        <v>184.57</v>
      </c>
      <c r="G1920" s="344">
        <v>123.04</v>
      </c>
      <c r="H1920" s="344"/>
      <c r="I1920" s="344">
        <v>186.76</v>
      </c>
      <c r="J1920" s="344">
        <v>132.11000000000001</v>
      </c>
      <c r="K1920" s="344">
        <v>123.04</v>
      </c>
      <c r="L1920" s="344">
        <v>123.04</v>
      </c>
    </row>
    <row r="1921" spans="1:12">
      <c r="A1921" s="296">
        <v>11359</v>
      </c>
      <c r="B1921" s="343" t="s">
        <v>8466</v>
      </c>
      <c r="C1921" s="296" t="s">
        <v>6533</v>
      </c>
      <c r="D1921" s="296" t="s">
        <v>6539</v>
      </c>
      <c r="E1921" s="344">
        <v>1069</v>
      </c>
      <c r="F1921" s="344">
        <v>999.9</v>
      </c>
      <c r="G1921" s="344"/>
      <c r="H1921" s="344">
        <v>920</v>
      </c>
      <c r="I1921" s="344">
        <v>938.55</v>
      </c>
      <c r="J1921" s="344">
        <v>1114.26</v>
      </c>
      <c r="K1921" s="344">
        <v>1000</v>
      </c>
      <c r="L1921" s="344"/>
    </row>
    <row r="1922" spans="1:12">
      <c r="A1922" s="296">
        <v>39017</v>
      </c>
      <c r="B1922" s="343" t="s">
        <v>8467</v>
      </c>
      <c r="C1922" s="296" t="s">
        <v>6533</v>
      </c>
      <c r="D1922" s="296" t="s">
        <v>6534</v>
      </c>
      <c r="E1922" s="344"/>
      <c r="F1922" s="344"/>
      <c r="G1922" s="344"/>
      <c r="H1922" s="344"/>
      <c r="I1922" s="344">
        <v>0.22</v>
      </c>
      <c r="J1922" s="344"/>
      <c r="K1922" s="344"/>
      <c r="L1922" s="344">
        <v>0.17</v>
      </c>
    </row>
    <row r="1923" spans="1:12">
      <c r="A1923" s="296">
        <v>39315</v>
      </c>
      <c r="B1923" s="343" t="s">
        <v>8468</v>
      </c>
      <c r="C1923" s="296" t="s">
        <v>6533</v>
      </c>
      <c r="D1923" s="296" t="s">
        <v>6534</v>
      </c>
      <c r="E1923" s="344"/>
      <c r="F1923" s="344"/>
      <c r="G1923" s="344"/>
      <c r="H1923" s="344"/>
      <c r="I1923" s="344">
        <v>0.35</v>
      </c>
      <c r="J1923" s="344"/>
      <c r="K1923" s="344"/>
      <c r="L1923" s="344">
        <v>0.27</v>
      </c>
    </row>
    <row r="1924" spans="1:12">
      <c r="A1924" s="296">
        <v>39016</v>
      </c>
      <c r="B1924" s="343" t="s">
        <v>8469</v>
      </c>
      <c r="C1924" s="296" t="s">
        <v>6533</v>
      </c>
      <c r="D1924" s="296" t="s">
        <v>6534</v>
      </c>
      <c r="E1924" s="344"/>
      <c r="F1924" s="344"/>
      <c r="G1924" s="344"/>
      <c r="H1924" s="344"/>
      <c r="I1924" s="344">
        <v>0.35</v>
      </c>
      <c r="J1924" s="344"/>
      <c r="K1924" s="344"/>
      <c r="L1924" s="344">
        <v>0.27</v>
      </c>
    </row>
    <row r="1925" spans="1:12">
      <c r="A1925" s="296">
        <v>39481</v>
      </c>
      <c r="B1925" s="343" t="s">
        <v>8470</v>
      </c>
      <c r="C1925" s="296" t="s">
        <v>6533</v>
      </c>
      <c r="D1925" s="296" t="s">
        <v>6534</v>
      </c>
      <c r="E1925" s="344"/>
      <c r="F1925" s="344"/>
      <c r="G1925" s="344"/>
      <c r="H1925" s="344"/>
      <c r="I1925" s="344">
        <v>1.72</v>
      </c>
      <c r="J1925" s="344"/>
      <c r="K1925" s="344"/>
      <c r="L1925" s="344">
        <v>1.34</v>
      </c>
    </row>
    <row r="1926" spans="1:12">
      <c r="A1926" s="296">
        <v>39013</v>
      </c>
      <c r="B1926" s="343" t="s">
        <v>8471</v>
      </c>
      <c r="C1926" s="296" t="s">
        <v>6533</v>
      </c>
      <c r="D1926" s="296" t="s">
        <v>6534</v>
      </c>
      <c r="E1926" s="344"/>
      <c r="F1926" s="344"/>
      <c r="G1926" s="344"/>
      <c r="H1926" s="344"/>
      <c r="I1926" s="344">
        <v>1.47</v>
      </c>
      <c r="J1926" s="344"/>
      <c r="K1926" s="344"/>
      <c r="L1926" s="344">
        <v>1.1399999999999999</v>
      </c>
    </row>
    <row r="1927" spans="1:12">
      <c r="A1927" s="296">
        <v>44919</v>
      </c>
      <c r="B1927" s="343" t="s">
        <v>8472</v>
      </c>
      <c r="C1927" s="296" t="s">
        <v>6533</v>
      </c>
      <c r="D1927" s="296" t="s">
        <v>6534</v>
      </c>
      <c r="E1927" s="344"/>
      <c r="F1927" s="344"/>
      <c r="G1927" s="344"/>
      <c r="H1927" s="344"/>
      <c r="I1927" s="344">
        <v>2.74</v>
      </c>
      <c r="J1927" s="344"/>
      <c r="K1927" s="344"/>
      <c r="L1927" s="344">
        <v>2.14</v>
      </c>
    </row>
    <row r="1928" spans="1:12">
      <c r="A1928" s="296">
        <v>40433</v>
      </c>
      <c r="B1928" s="343" t="s">
        <v>8473</v>
      </c>
      <c r="C1928" s="296" t="s">
        <v>6533</v>
      </c>
      <c r="D1928" s="296" t="s">
        <v>6534</v>
      </c>
      <c r="E1928" s="344"/>
      <c r="F1928" s="344"/>
      <c r="G1928" s="344"/>
      <c r="H1928" s="344"/>
      <c r="I1928" s="344">
        <v>1.52</v>
      </c>
      <c r="J1928" s="344"/>
      <c r="K1928" s="344"/>
      <c r="L1928" s="344">
        <v>1.19</v>
      </c>
    </row>
    <row r="1929" spans="1:12">
      <c r="A1929" s="296">
        <v>20219</v>
      </c>
      <c r="B1929" s="343" t="s">
        <v>8474</v>
      </c>
      <c r="C1929" s="296" t="s">
        <v>6533</v>
      </c>
      <c r="D1929" s="296" t="s">
        <v>6539</v>
      </c>
      <c r="E1929" s="344"/>
      <c r="F1929" s="344"/>
      <c r="G1929" s="344"/>
      <c r="H1929" s="344"/>
      <c r="I1929" s="344"/>
      <c r="J1929" s="344"/>
      <c r="K1929" s="344"/>
      <c r="L1929" s="344"/>
    </row>
    <row r="1930" spans="1:12">
      <c r="A1930" s="296">
        <v>36484</v>
      </c>
      <c r="B1930" s="343" t="s">
        <v>8475</v>
      </c>
      <c r="C1930" s="296" t="s">
        <v>6533</v>
      </c>
      <c r="D1930" s="296" t="s">
        <v>6534</v>
      </c>
      <c r="E1930" s="344"/>
      <c r="F1930" s="344"/>
      <c r="G1930" s="344"/>
      <c r="H1930" s="344"/>
      <c r="I1930" s="344"/>
      <c r="J1930" s="344"/>
      <c r="K1930" s="344"/>
      <c r="L1930" s="344"/>
    </row>
    <row r="1931" spans="1:12">
      <c r="A1931" s="296">
        <v>38368</v>
      </c>
      <c r="B1931" s="343" t="s">
        <v>8476</v>
      </c>
      <c r="C1931" s="296" t="s">
        <v>6533</v>
      </c>
      <c r="D1931" s="296" t="s">
        <v>6534</v>
      </c>
      <c r="E1931" s="344">
        <v>9.25</v>
      </c>
      <c r="F1931" s="344">
        <v>7.39</v>
      </c>
      <c r="G1931" s="344">
        <v>8.32</v>
      </c>
      <c r="H1931" s="344">
        <v>7.66</v>
      </c>
      <c r="I1931" s="344">
        <v>8.36</v>
      </c>
      <c r="J1931" s="344">
        <v>7.05</v>
      </c>
      <c r="K1931" s="344">
        <v>9.2200000000000006</v>
      </c>
      <c r="L1931" s="344">
        <v>8.83</v>
      </c>
    </row>
    <row r="1932" spans="1:12">
      <c r="A1932" s="296">
        <v>38367</v>
      </c>
      <c r="B1932" s="343" t="s">
        <v>8477</v>
      </c>
      <c r="C1932" s="296" t="s">
        <v>6533</v>
      </c>
      <c r="D1932" s="296" t="s">
        <v>6534</v>
      </c>
      <c r="E1932" s="344">
        <v>23.21</v>
      </c>
      <c r="F1932" s="344">
        <v>18.82</v>
      </c>
      <c r="G1932" s="344"/>
      <c r="H1932" s="344">
        <v>22.01</v>
      </c>
      <c r="I1932" s="344">
        <v>18.899999999999999</v>
      </c>
      <c r="J1932" s="344"/>
      <c r="K1932" s="344">
        <v>23.95</v>
      </c>
      <c r="L1932" s="344">
        <v>19.600000000000001</v>
      </c>
    </row>
    <row r="1933" spans="1:12">
      <c r="A1933" s="296">
        <v>38091</v>
      </c>
      <c r="B1933" s="343" t="s">
        <v>8478</v>
      </c>
      <c r="C1933" s="296" t="s">
        <v>6533</v>
      </c>
      <c r="D1933" s="296" t="s">
        <v>6534</v>
      </c>
      <c r="E1933" s="344">
        <v>3.17</v>
      </c>
      <c r="F1933" s="344">
        <v>3.54</v>
      </c>
      <c r="G1933" s="344">
        <v>2.96</v>
      </c>
      <c r="H1933" s="344">
        <v>2.69</v>
      </c>
      <c r="I1933" s="344">
        <v>1.65</v>
      </c>
      <c r="J1933" s="344">
        <v>2.4900000000000002</v>
      </c>
      <c r="K1933" s="344">
        <v>3.26</v>
      </c>
      <c r="L1933" s="344">
        <v>3.01</v>
      </c>
    </row>
    <row r="1934" spans="1:12">
      <c r="A1934" s="296">
        <v>38095</v>
      </c>
      <c r="B1934" s="343" t="s">
        <v>8479</v>
      </c>
      <c r="C1934" s="296" t="s">
        <v>6533</v>
      </c>
      <c r="D1934" s="296" t="s">
        <v>6534</v>
      </c>
      <c r="E1934" s="344">
        <v>6.7</v>
      </c>
      <c r="F1934" s="344">
        <v>7.49</v>
      </c>
      <c r="G1934" s="344">
        <v>6.26</v>
      </c>
      <c r="H1934" s="344">
        <v>5.69</v>
      </c>
      <c r="I1934" s="344">
        <v>3.49</v>
      </c>
      <c r="J1934" s="344">
        <v>5.27</v>
      </c>
      <c r="K1934" s="344">
        <v>6.9</v>
      </c>
      <c r="L1934" s="344">
        <v>6.36</v>
      </c>
    </row>
    <row r="1935" spans="1:12">
      <c r="A1935" s="296">
        <v>38092</v>
      </c>
      <c r="B1935" s="343" t="s">
        <v>8480</v>
      </c>
      <c r="C1935" s="296" t="s">
        <v>6533</v>
      </c>
      <c r="D1935" s="296" t="s">
        <v>6534</v>
      </c>
      <c r="E1935" s="344">
        <v>3</v>
      </c>
      <c r="F1935" s="344">
        <v>3.36</v>
      </c>
      <c r="G1935" s="344">
        <v>2.81</v>
      </c>
      <c r="H1935" s="344">
        <v>2.5499999999999998</v>
      </c>
      <c r="I1935" s="344">
        <v>1.56</v>
      </c>
      <c r="J1935" s="344">
        <v>2.36</v>
      </c>
      <c r="K1935" s="344">
        <v>3.09</v>
      </c>
      <c r="L1935" s="344">
        <v>2.85</v>
      </c>
    </row>
    <row r="1936" spans="1:12">
      <c r="A1936" s="296">
        <v>38093</v>
      </c>
      <c r="B1936" s="343" t="s">
        <v>8481</v>
      </c>
      <c r="C1936" s="296" t="s">
        <v>6533</v>
      </c>
      <c r="D1936" s="296" t="s">
        <v>6534</v>
      </c>
      <c r="E1936" s="344">
        <v>3.1</v>
      </c>
      <c r="F1936" s="344">
        <v>3.47</v>
      </c>
      <c r="G1936" s="344">
        <v>2.9</v>
      </c>
      <c r="H1936" s="344">
        <v>2.64</v>
      </c>
      <c r="I1936" s="344">
        <v>1.61</v>
      </c>
      <c r="J1936" s="344">
        <v>2.44</v>
      </c>
      <c r="K1936" s="344">
        <v>3.2</v>
      </c>
      <c r="L1936" s="344">
        <v>2.95</v>
      </c>
    </row>
    <row r="1937" spans="1:12">
      <c r="A1937" s="296">
        <v>38096</v>
      </c>
      <c r="B1937" s="343" t="s">
        <v>8482</v>
      </c>
      <c r="C1937" s="296" t="s">
        <v>6533</v>
      </c>
      <c r="D1937" s="296" t="s">
        <v>6534</v>
      </c>
      <c r="E1937" s="344">
        <v>7.21</v>
      </c>
      <c r="F1937" s="344">
        <v>8.06</v>
      </c>
      <c r="G1937" s="344">
        <v>6.74</v>
      </c>
      <c r="H1937" s="344">
        <v>6.12</v>
      </c>
      <c r="I1937" s="344">
        <v>3.75</v>
      </c>
      <c r="J1937" s="344">
        <v>5.67</v>
      </c>
      <c r="K1937" s="344">
        <v>7.42</v>
      </c>
      <c r="L1937" s="344">
        <v>6.84</v>
      </c>
    </row>
    <row r="1938" spans="1:12">
      <c r="A1938" s="296">
        <v>38094</v>
      </c>
      <c r="B1938" s="343" t="s">
        <v>8483</v>
      </c>
      <c r="C1938" s="296" t="s">
        <v>6533</v>
      </c>
      <c r="D1938" s="296" t="s">
        <v>6534</v>
      </c>
      <c r="E1938" s="344">
        <v>3.8</v>
      </c>
      <c r="F1938" s="344">
        <v>4.25</v>
      </c>
      <c r="G1938" s="344">
        <v>3.55</v>
      </c>
      <c r="H1938" s="344">
        <v>3.23</v>
      </c>
      <c r="I1938" s="344">
        <v>1.98</v>
      </c>
      <c r="J1938" s="344">
        <v>2.99</v>
      </c>
      <c r="K1938" s="344">
        <v>3.92</v>
      </c>
      <c r="L1938" s="344">
        <v>3.61</v>
      </c>
    </row>
    <row r="1939" spans="1:12">
      <c r="A1939" s="296">
        <v>38097</v>
      </c>
      <c r="B1939" s="343" t="s">
        <v>8484</v>
      </c>
      <c r="C1939" s="296" t="s">
        <v>6533</v>
      </c>
      <c r="D1939" s="296" t="s">
        <v>6534</v>
      </c>
      <c r="E1939" s="344">
        <v>7.72</v>
      </c>
      <c r="F1939" s="344">
        <v>8.64</v>
      </c>
      <c r="G1939" s="344">
        <v>7.22</v>
      </c>
      <c r="H1939" s="344">
        <v>6.56</v>
      </c>
      <c r="I1939" s="344">
        <v>4.0199999999999996</v>
      </c>
      <c r="J1939" s="344">
        <v>6.08</v>
      </c>
      <c r="K1939" s="344">
        <v>7.95</v>
      </c>
      <c r="L1939" s="344">
        <v>7.34</v>
      </c>
    </row>
    <row r="1940" spans="1:12">
      <c r="A1940" s="296">
        <v>38098</v>
      </c>
      <c r="B1940" s="343" t="s">
        <v>8485</v>
      </c>
      <c r="C1940" s="296" t="s">
        <v>6533</v>
      </c>
      <c r="D1940" s="296" t="s">
        <v>6534</v>
      </c>
      <c r="E1940" s="344">
        <v>7.72</v>
      </c>
      <c r="F1940" s="344">
        <v>8.64</v>
      </c>
      <c r="G1940" s="344">
        <v>7.22</v>
      </c>
      <c r="H1940" s="344">
        <v>6.56</v>
      </c>
      <c r="I1940" s="344">
        <v>4.0199999999999996</v>
      </c>
      <c r="J1940" s="344">
        <v>6.08</v>
      </c>
      <c r="K1940" s="344">
        <v>7.95</v>
      </c>
      <c r="L1940" s="344">
        <v>7.34</v>
      </c>
    </row>
    <row r="1941" spans="1:12">
      <c r="A1941" s="296">
        <v>11186</v>
      </c>
      <c r="B1941" s="343" t="s">
        <v>8486</v>
      </c>
      <c r="C1941" s="296" t="s">
        <v>6937</v>
      </c>
      <c r="D1941" s="296" t="s">
        <v>6534</v>
      </c>
      <c r="E1941" s="344">
        <v>716.66</v>
      </c>
      <c r="F1941" s="344">
        <v>458.66</v>
      </c>
      <c r="G1941" s="344">
        <v>573.33000000000004</v>
      </c>
      <c r="H1941" s="344">
        <v>888.66</v>
      </c>
      <c r="I1941" s="344">
        <v>630.66</v>
      </c>
      <c r="J1941" s="344"/>
      <c r="K1941" s="344">
        <v>422.83</v>
      </c>
      <c r="L1941" s="344">
        <v>458.66</v>
      </c>
    </row>
    <row r="1942" spans="1:12">
      <c r="A1942" s="296">
        <v>11558</v>
      </c>
      <c r="B1942" s="343" t="s">
        <v>8487</v>
      </c>
      <c r="C1942" s="296" t="s">
        <v>6951</v>
      </c>
      <c r="D1942" s="296" t="s">
        <v>6534</v>
      </c>
      <c r="E1942" s="344">
        <v>14.59</v>
      </c>
      <c r="F1942" s="344">
        <v>14.34</v>
      </c>
      <c r="G1942" s="344">
        <v>15.63</v>
      </c>
      <c r="H1942" s="344">
        <v>13.62</v>
      </c>
      <c r="I1942" s="344">
        <v>15.58</v>
      </c>
      <c r="J1942" s="344">
        <v>15.05</v>
      </c>
      <c r="K1942" s="344">
        <v>14.26</v>
      </c>
      <c r="L1942" s="344">
        <v>13.89</v>
      </c>
    </row>
    <row r="1943" spans="1:12">
      <c r="A1943" s="296">
        <v>11557</v>
      </c>
      <c r="B1943" s="343" t="s">
        <v>8488</v>
      </c>
      <c r="C1943" s="296" t="s">
        <v>6951</v>
      </c>
      <c r="D1943" s="296" t="s">
        <v>6534</v>
      </c>
      <c r="E1943" s="344">
        <v>36.93</v>
      </c>
      <c r="F1943" s="344">
        <v>36.29</v>
      </c>
      <c r="G1943" s="344">
        <v>39.56</v>
      </c>
      <c r="H1943" s="344">
        <v>34.479999999999997</v>
      </c>
      <c r="I1943" s="344">
        <v>39.43</v>
      </c>
      <c r="J1943" s="344">
        <v>38.11</v>
      </c>
      <c r="K1943" s="344">
        <v>36.11</v>
      </c>
      <c r="L1943" s="344">
        <v>35.17</v>
      </c>
    </row>
    <row r="1944" spans="1:12">
      <c r="A1944" s="296">
        <v>2759</v>
      </c>
      <c r="B1944" s="343" t="s">
        <v>8489</v>
      </c>
      <c r="C1944" s="296" t="s">
        <v>6533</v>
      </c>
      <c r="D1944" s="296" t="s">
        <v>6539</v>
      </c>
      <c r="E1944" s="344"/>
      <c r="F1944" s="344"/>
      <c r="G1944" s="344"/>
      <c r="H1944" s="344"/>
      <c r="I1944" s="344"/>
      <c r="J1944" s="344"/>
      <c r="K1944" s="344"/>
      <c r="L1944" s="344"/>
    </row>
    <row r="1945" spans="1:12">
      <c r="A1945" s="296">
        <v>38124</v>
      </c>
      <c r="B1945" s="343" t="s">
        <v>8490</v>
      </c>
      <c r="C1945" s="296" t="s">
        <v>6533</v>
      </c>
      <c r="D1945" s="296" t="s">
        <v>6539</v>
      </c>
      <c r="E1945" s="344">
        <v>32.75</v>
      </c>
      <c r="F1945" s="344">
        <v>33.6</v>
      </c>
      <c r="G1945" s="344">
        <v>25.62</v>
      </c>
      <c r="H1945" s="344">
        <v>34.450000000000003</v>
      </c>
      <c r="I1945" s="344">
        <v>32.93</v>
      </c>
      <c r="J1945" s="344">
        <v>38</v>
      </c>
      <c r="K1945" s="344">
        <v>26.91</v>
      </c>
      <c r="L1945" s="344">
        <v>33.9</v>
      </c>
    </row>
    <row r="1946" spans="1:12">
      <c r="A1946" s="296">
        <v>38380</v>
      </c>
      <c r="B1946" s="343" t="s">
        <v>8491</v>
      </c>
      <c r="C1946" s="296" t="s">
        <v>6533</v>
      </c>
      <c r="D1946" s="296" t="s">
        <v>6534</v>
      </c>
      <c r="E1946" s="344">
        <v>36.869999999999997</v>
      </c>
      <c r="F1946" s="344">
        <v>29.91</v>
      </c>
      <c r="G1946" s="344"/>
      <c r="H1946" s="344">
        <v>34.97</v>
      </c>
      <c r="I1946" s="344">
        <v>30.04</v>
      </c>
      <c r="J1946" s="344"/>
      <c r="K1946" s="344">
        <v>38.06</v>
      </c>
      <c r="L1946" s="344">
        <v>31.15</v>
      </c>
    </row>
    <row r="1947" spans="1:12">
      <c r="A1947" s="296">
        <v>42429</v>
      </c>
      <c r="B1947" s="343" t="s">
        <v>8492</v>
      </c>
      <c r="C1947" s="296" t="s">
        <v>6533</v>
      </c>
      <c r="D1947" s="296" t="s">
        <v>6534</v>
      </c>
      <c r="E1947" s="344"/>
      <c r="F1947" s="344"/>
      <c r="G1947" s="344"/>
      <c r="H1947" s="344"/>
      <c r="I1947" s="344"/>
      <c r="J1947" s="344"/>
      <c r="K1947" s="344"/>
      <c r="L1947" s="344"/>
    </row>
    <row r="1948" spans="1:12">
      <c r="A1948" s="296">
        <v>39616</v>
      </c>
      <c r="B1948" s="343" t="s">
        <v>8493</v>
      </c>
      <c r="C1948" s="296" t="s">
        <v>6533</v>
      </c>
      <c r="D1948" s="296" t="s">
        <v>6539</v>
      </c>
      <c r="E1948" s="344">
        <v>595</v>
      </c>
      <c r="F1948" s="344"/>
      <c r="G1948" s="344"/>
      <c r="H1948" s="344"/>
      <c r="I1948" s="344">
        <v>507</v>
      </c>
      <c r="J1948" s="344">
        <v>465.4</v>
      </c>
      <c r="K1948" s="344">
        <v>753.4</v>
      </c>
      <c r="L1948" s="344"/>
    </row>
    <row r="1949" spans="1:12">
      <c r="A1949" s="296">
        <v>39618</v>
      </c>
      <c r="B1949" s="343" t="s">
        <v>8494</v>
      </c>
      <c r="C1949" s="296" t="s">
        <v>6533</v>
      </c>
      <c r="D1949" s="296" t="s">
        <v>6534</v>
      </c>
      <c r="E1949" s="344">
        <v>1079.23</v>
      </c>
      <c r="F1949" s="344"/>
      <c r="G1949" s="344"/>
      <c r="H1949" s="344"/>
      <c r="I1949" s="344">
        <v>919.61</v>
      </c>
      <c r="J1949" s="344">
        <v>844.16</v>
      </c>
      <c r="K1949" s="344">
        <v>1366.54</v>
      </c>
      <c r="L1949" s="344"/>
    </row>
    <row r="1950" spans="1:12">
      <c r="A1950" s="296">
        <v>39619</v>
      </c>
      <c r="B1950" s="343" t="s">
        <v>8495</v>
      </c>
      <c r="C1950" s="296" t="s">
        <v>6533</v>
      </c>
      <c r="D1950" s="296" t="s">
        <v>6534</v>
      </c>
      <c r="E1950" s="344">
        <v>1478.11</v>
      </c>
      <c r="F1950" s="344"/>
      <c r="G1950" s="344"/>
      <c r="H1950" s="344"/>
      <c r="I1950" s="344">
        <v>1259.49</v>
      </c>
      <c r="J1950" s="344">
        <v>1156.1500000000001</v>
      </c>
      <c r="K1950" s="344">
        <v>1871.61</v>
      </c>
      <c r="L1950" s="344"/>
    </row>
    <row r="1951" spans="1:12">
      <c r="A1951" s="296">
        <v>39613</v>
      </c>
      <c r="B1951" s="343" t="s">
        <v>8496</v>
      </c>
      <c r="C1951" s="296" t="s">
        <v>6533</v>
      </c>
      <c r="D1951" s="296" t="s">
        <v>6534</v>
      </c>
      <c r="E1951" s="344">
        <v>236.35</v>
      </c>
      <c r="F1951" s="344"/>
      <c r="G1951" s="344"/>
      <c r="H1951" s="344"/>
      <c r="I1951" s="344">
        <v>201.39</v>
      </c>
      <c r="J1951" s="344">
        <v>184.87</v>
      </c>
      <c r="K1951" s="344">
        <v>299.27</v>
      </c>
      <c r="L1951" s="344"/>
    </row>
    <row r="1952" spans="1:12">
      <c r="A1952" s="296">
        <v>39614</v>
      </c>
      <c r="B1952" s="343" t="s">
        <v>8497</v>
      </c>
      <c r="C1952" s="296" t="s">
        <v>6533</v>
      </c>
      <c r="D1952" s="296" t="s">
        <v>6534</v>
      </c>
      <c r="E1952" s="344">
        <v>344.81</v>
      </c>
      <c r="F1952" s="344"/>
      <c r="G1952" s="344"/>
      <c r="H1952" s="344"/>
      <c r="I1952" s="344">
        <v>293.81</v>
      </c>
      <c r="J1952" s="344">
        <v>269.7</v>
      </c>
      <c r="K1952" s="344">
        <v>436.61</v>
      </c>
      <c r="L1952" s="344"/>
    </row>
    <row r="1953" spans="1:12">
      <c r="A1953" s="296">
        <v>38538</v>
      </c>
      <c r="B1953" s="343" t="s">
        <v>8498</v>
      </c>
      <c r="C1953" s="296" t="s">
        <v>6578</v>
      </c>
      <c r="D1953" s="296" t="s">
        <v>6539</v>
      </c>
      <c r="E1953" s="344"/>
      <c r="F1953" s="344"/>
      <c r="G1953" s="344"/>
      <c r="H1953" s="344"/>
      <c r="I1953" s="344"/>
      <c r="J1953" s="344"/>
      <c r="K1953" s="344"/>
      <c r="L1953" s="344"/>
    </row>
    <row r="1954" spans="1:12">
      <c r="A1954" s="296">
        <v>38539</v>
      </c>
      <c r="B1954" s="343" t="s">
        <v>8499</v>
      </c>
      <c r="C1954" s="296" t="s">
        <v>6578</v>
      </c>
      <c r="D1954" s="296" t="s">
        <v>6534</v>
      </c>
      <c r="E1954" s="344"/>
      <c r="F1954" s="344"/>
      <c r="G1954" s="344"/>
      <c r="H1954" s="344"/>
      <c r="I1954" s="344"/>
      <c r="J1954" s="344"/>
      <c r="K1954" s="344"/>
      <c r="L1954" s="344"/>
    </row>
    <row r="1955" spans="1:12">
      <c r="A1955" s="296">
        <v>38540</v>
      </c>
      <c r="B1955" s="343" t="s">
        <v>8500</v>
      </c>
      <c r="C1955" s="296" t="s">
        <v>6578</v>
      </c>
      <c r="D1955" s="296" t="s">
        <v>6534</v>
      </c>
      <c r="E1955" s="344"/>
      <c r="F1955" s="344"/>
      <c r="G1955" s="344"/>
      <c r="H1955" s="344"/>
      <c r="I1955" s="344"/>
      <c r="J1955" s="344"/>
      <c r="K1955" s="344"/>
      <c r="L1955" s="344"/>
    </row>
    <row r="1956" spans="1:12">
      <c r="A1956" s="296">
        <v>38384</v>
      </c>
      <c r="B1956" s="343" t="s">
        <v>8501</v>
      </c>
      <c r="C1956" s="296" t="s">
        <v>6533</v>
      </c>
      <c r="D1956" s="296" t="s">
        <v>6534</v>
      </c>
      <c r="E1956" s="344">
        <v>23.97</v>
      </c>
      <c r="F1956" s="344">
        <v>19.16</v>
      </c>
      <c r="G1956" s="344">
        <v>21.57</v>
      </c>
      <c r="H1956" s="344">
        <v>19.86</v>
      </c>
      <c r="I1956" s="344">
        <v>21.66</v>
      </c>
      <c r="J1956" s="344">
        <v>18.260000000000002</v>
      </c>
      <c r="K1956" s="344">
        <v>23.9</v>
      </c>
      <c r="L1956" s="344">
        <v>22.88</v>
      </c>
    </row>
    <row r="1957" spans="1:12">
      <c r="A1957" s="296">
        <v>13</v>
      </c>
      <c r="B1957" s="343" t="s">
        <v>8502</v>
      </c>
      <c r="C1957" s="296" t="s">
        <v>6582</v>
      </c>
      <c r="D1957" s="296" t="s">
        <v>6534</v>
      </c>
      <c r="E1957" s="344">
        <v>35.26</v>
      </c>
      <c r="F1957" s="344">
        <v>19.75</v>
      </c>
      <c r="G1957" s="344">
        <v>24.48</v>
      </c>
      <c r="H1957" s="344">
        <v>25.48</v>
      </c>
      <c r="I1957" s="344">
        <v>15.24</v>
      </c>
      <c r="J1957" s="344">
        <v>24.63</v>
      </c>
      <c r="K1957" s="344">
        <v>15.84</v>
      </c>
      <c r="L1957" s="344">
        <v>19.010000000000002</v>
      </c>
    </row>
    <row r="1958" spans="1:12">
      <c r="A1958" s="296">
        <v>2762</v>
      </c>
      <c r="B1958" s="343" t="s">
        <v>8503</v>
      </c>
      <c r="C1958" s="296" t="s">
        <v>6578</v>
      </c>
      <c r="D1958" s="296" t="s">
        <v>6534</v>
      </c>
      <c r="E1958" s="344"/>
      <c r="F1958" s="344"/>
      <c r="G1958" s="344"/>
      <c r="H1958" s="344"/>
      <c r="I1958" s="344"/>
      <c r="J1958" s="344"/>
      <c r="K1958" s="344"/>
      <c r="L1958" s="344"/>
    </row>
    <row r="1959" spans="1:12">
      <c r="A1959" s="296">
        <v>21142</v>
      </c>
      <c r="B1959" s="343" t="s">
        <v>8504</v>
      </c>
      <c r="C1959" s="296" t="s">
        <v>6533</v>
      </c>
      <c r="D1959" s="296" t="s">
        <v>6534</v>
      </c>
      <c r="E1959" s="344">
        <v>27.1</v>
      </c>
      <c r="F1959" s="344">
        <v>35.119999999999997</v>
      </c>
      <c r="G1959" s="344"/>
      <c r="H1959" s="344">
        <v>33.229999999999997</v>
      </c>
      <c r="I1959" s="344">
        <v>34.880000000000003</v>
      </c>
      <c r="J1959" s="344">
        <v>24.51</v>
      </c>
      <c r="K1959" s="344"/>
      <c r="L1959" s="344">
        <v>35.35</v>
      </c>
    </row>
    <row r="1960" spans="1:12">
      <c r="A1960" s="296">
        <v>4223</v>
      </c>
      <c r="B1960" s="343" t="s">
        <v>8505</v>
      </c>
      <c r="C1960" s="296" t="s">
        <v>6584</v>
      </c>
      <c r="D1960" s="296" t="s">
        <v>6539</v>
      </c>
      <c r="E1960" s="344">
        <v>5.13</v>
      </c>
      <c r="F1960" s="344">
        <v>4.63</v>
      </c>
      <c r="G1960" s="344">
        <v>4.99</v>
      </c>
      <c r="H1960" s="344">
        <v>5.29</v>
      </c>
      <c r="I1960" s="344">
        <v>4.53</v>
      </c>
      <c r="J1960" s="344">
        <v>4.72</v>
      </c>
      <c r="K1960" s="344">
        <v>3.98</v>
      </c>
      <c r="L1960" s="344">
        <v>4.3499999999999996</v>
      </c>
    </row>
    <row r="1961" spans="1:12">
      <c r="A1961" s="296">
        <v>37372</v>
      </c>
      <c r="B1961" s="343" t="s">
        <v>8506</v>
      </c>
      <c r="C1961" s="296" t="s">
        <v>6682</v>
      </c>
      <c r="D1961" s="296" t="s">
        <v>6539</v>
      </c>
      <c r="E1961" s="344">
        <v>1.43</v>
      </c>
      <c r="F1961" s="344">
        <v>1.43</v>
      </c>
      <c r="G1961" s="344">
        <v>1.43</v>
      </c>
      <c r="H1961" s="344">
        <v>1.43</v>
      </c>
      <c r="I1961" s="344">
        <v>1.43</v>
      </c>
      <c r="J1961" s="344">
        <v>1.43</v>
      </c>
      <c r="K1961" s="344">
        <v>1.43</v>
      </c>
      <c r="L1961" s="344">
        <v>1.43</v>
      </c>
    </row>
    <row r="1962" spans="1:12">
      <c r="A1962" s="296">
        <v>40863</v>
      </c>
      <c r="B1962" s="343" t="s">
        <v>8507</v>
      </c>
      <c r="C1962" s="296" t="s">
        <v>6684</v>
      </c>
      <c r="D1962" s="296" t="s">
        <v>6539</v>
      </c>
      <c r="E1962" s="344">
        <v>270.51</v>
      </c>
      <c r="F1962" s="344">
        <v>270.51</v>
      </c>
      <c r="G1962" s="344">
        <v>270.51</v>
      </c>
      <c r="H1962" s="344">
        <v>270.51</v>
      </c>
      <c r="I1962" s="344">
        <v>270.51</v>
      </c>
      <c r="J1962" s="344">
        <v>270.51</v>
      </c>
      <c r="K1962" s="344">
        <v>270.51</v>
      </c>
      <c r="L1962" s="344">
        <v>270.51</v>
      </c>
    </row>
    <row r="1963" spans="1:12">
      <c r="A1963" s="296">
        <v>38475</v>
      </c>
      <c r="B1963" s="343" t="s">
        <v>8508</v>
      </c>
      <c r="C1963" s="296" t="s">
        <v>6533</v>
      </c>
      <c r="D1963" s="296" t="s">
        <v>6534</v>
      </c>
      <c r="E1963" s="344">
        <v>30.25</v>
      </c>
      <c r="F1963" s="344">
        <v>34.42</v>
      </c>
      <c r="G1963" s="344">
        <v>49.68</v>
      </c>
      <c r="H1963" s="344">
        <v>26.57</v>
      </c>
      <c r="I1963" s="344">
        <v>30.24</v>
      </c>
      <c r="J1963" s="344">
        <v>37.619999999999997</v>
      </c>
      <c r="K1963" s="344">
        <v>32.94</v>
      </c>
      <c r="L1963" s="344">
        <v>37.619999999999997</v>
      </c>
    </row>
    <row r="1964" spans="1:12">
      <c r="A1964" s="296">
        <v>38474</v>
      </c>
      <c r="B1964" s="343" t="s">
        <v>8509</v>
      </c>
      <c r="C1964" s="296" t="s">
        <v>6533</v>
      </c>
      <c r="D1964" s="296" t="s">
        <v>6534</v>
      </c>
      <c r="E1964" s="344">
        <v>37.4</v>
      </c>
      <c r="F1964" s="344">
        <v>42.55</v>
      </c>
      <c r="G1964" s="344">
        <v>61.42</v>
      </c>
      <c r="H1964" s="344">
        <v>32.85</v>
      </c>
      <c r="I1964" s="344">
        <v>37.380000000000003</v>
      </c>
      <c r="J1964" s="344">
        <v>46.51</v>
      </c>
      <c r="K1964" s="344">
        <v>40.729999999999997</v>
      </c>
      <c r="L1964" s="344">
        <v>46.51</v>
      </c>
    </row>
    <row r="1965" spans="1:12">
      <c r="A1965" s="296">
        <v>10886</v>
      </c>
      <c r="B1965" s="343" t="s">
        <v>8510</v>
      </c>
      <c r="C1965" s="296" t="s">
        <v>6533</v>
      </c>
      <c r="D1965" s="296" t="s">
        <v>6534</v>
      </c>
      <c r="E1965" s="344">
        <v>227.5</v>
      </c>
      <c r="F1965" s="344">
        <v>246.75</v>
      </c>
      <c r="G1965" s="344">
        <v>210</v>
      </c>
      <c r="H1965" s="344">
        <v>393.75</v>
      </c>
      <c r="I1965" s="344">
        <v>227.5</v>
      </c>
      <c r="J1965" s="344">
        <v>247.18</v>
      </c>
      <c r="K1965" s="344">
        <v>201.25</v>
      </c>
      <c r="L1965" s="344">
        <v>206.5</v>
      </c>
    </row>
    <row r="1966" spans="1:12">
      <c r="A1966" s="296">
        <v>10888</v>
      </c>
      <c r="B1966" s="343" t="s">
        <v>8511</v>
      </c>
      <c r="C1966" s="296" t="s">
        <v>6533</v>
      </c>
      <c r="D1966" s="296" t="s">
        <v>6534</v>
      </c>
      <c r="E1966" s="344">
        <v>719.99</v>
      </c>
      <c r="F1966" s="344">
        <v>780.92</v>
      </c>
      <c r="G1966" s="344">
        <v>664.61</v>
      </c>
      <c r="H1966" s="344">
        <v>1246.1500000000001</v>
      </c>
      <c r="I1966" s="344">
        <v>719.99</v>
      </c>
      <c r="J1966" s="344">
        <v>782.3</v>
      </c>
      <c r="K1966" s="344">
        <v>636.91999999999996</v>
      </c>
      <c r="L1966" s="344">
        <v>653.53</v>
      </c>
    </row>
    <row r="1967" spans="1:12">
      <c r="A1967" s="296">
        <v>10889</v>
      </c>
      <c r="B1967" s="343" t="s">
        <v>8512</v>
      </c>
      <c r="C1967" s="296" t="s">
        <v>6533</v>
      </c>
      <c r="D1967" s="296" t="s">
        <v>6534</v>
      </c>
      <c r="E1967" s="344">
        <v>780</v>
      </c>
      <c r="F1967" s="344">
        <v>846</v>
      </c>
      <c r="G1967" s="344">
        <v>720</v>
      </c>
      <c r="H1967" s="344">
        <v>1350</v>
      </c>
      <c r="I1967" s="344">
        <v>780</v>
      </c>
      <c r="J1967" s="344">
        <v>847.5</v>
      </c>
      <c r="K1967" s="344">
        <v>690</v>
      </c>
      <c r="L1967" s="344">
        <v>708</v>
      </c>
    </row>
    <row r="1968" spans="1:12">
      <c r="A1968" s="296">
        <v>10890</v>
      </c>
      <c r="B1968" s="343" t="s">
        <v>8513</v>
      </c>
      <c r="C1968" s="296" t="s">
        <v>6533</v>
      </c>
      <c r="D1968" s="296" t="s">
        <v>6534</v>
      </c>
      <c r="E1968" s="344">
        <v>359.99</v>
      </c>
      <c r="F1968" s="344">
        <v>390.46</v>
      </c>
      <c r="G1968" s="344">
        <v>332.3</v>
      </c>
      <c r="H1968" s="344">
        <v>623.07000000000005</v>
      </c>
      <c r="I1968" s="344">
        <v>359.99</v>
      </c>
      <c r="J1968" s="344">
        <v>391.15</v>
      </c>
      <c r="K1968" s="344">
        <v>318.45999999999998</v>
      </c>
      <c r="L1968" s="344">
        <v>326.76</v>
      </c>
    </row>
    <row r="1969" spans="1:12">
      <c r="A1969" s="296">
        <v>10891</v>
      </c>
      <c r="B1969" s="343" t="s">
        <v>8514</v>
      </c>
      <c r="C1969" s="296" t="s">
        <v>6533</v>
      </c>
      <c r="D1969" s="296" t="s">
        <v>6534</v>
      </c>
      <c r="E1969" s="344">
        <v>219.99</v>
      </c>
      <c r="F1969" s="344">
        <v>238.61</v>
      </c>
      <c r="G1969" s="344">
        <v>203.07</v>
      </c>
      <c r="H1969" s="344">
        <v>380.76</v>
      </c>
      <c r="I1969" s="344">
        <v>219.99</v>
      </c>
      <c r="J1969" s="344">
        <v>239.03</v>
      </c>
      <c r="K1969" s="344">
        <v>194.61</v>
      </c>
      <c r="L1969" s="344">
        <v>199.69</v>
      </c>
    </row>
    <row r="1970" spans="1:12">
      <c r="A1970" s="296">
        <v>10892</v>
      </c>
      <c r="B1970" s="343" t="s">
        <v>8515</v>
      </c>
      <c r="C1970" s="296" t="s">
        <v>6533</v>
      </c>
      <c r="D1970" s="296" t="s">
        <v>6539</v>
      </c>
      <c r="E1970" s="344">
        <v>260</v>
      </c>
      <c r="F1970" s="344">
        <v>282</v>
      </c>
      <c r="G1970" s="344">
        <v>240</v>
      </c>
      <c r="H1970" s="344">
        <v>450</v>
      </c>
      <c r="I1970" s="344">
        <v>260</v>
      </c>
      <c r="J1970" s="344">
        <v>282.5</v>
      </c>
      <c r="K1970" s="344">
        <v>230</v>
      </c>
      <c r="L1970" s="344">
        <v>236</v>
      </c>
    </row>
    <row r="1971" spans="1:12">
      <c r="A1971" s="296">
        <v>20977</v>
      </c>
      <c r="B1971" s="343" t="s">
        <v>8516</v>
      </c>
      <c r="C1971" s="296" t="s">
        <v>6533</v>
      </c>
      <c r="D1971" s="296" t="s">
        <v>6534</v>
      </c>
      <c r="E1971" s="344">
        <v>309.99</v>
      </c>
      <c r="F1971" s="344">
        <v>336.23</v>
      </c>
      <c r="G1971" s="344">
        <v>286.14999999999998</v>
      </c>
      <c r="H1971" s="344">
        <v>536.53</v>
      </c>
      <c r="I1971" s="344">
        <v>309.99</v>
      </c>
      <c r="J1971" s="344">
        <v>336.82</v>
      </c>
      <c r="K1971" s="344">
        <v>274.23</v>
      </c>
      <c r="L1971" s="344">
        <v>281.38</v>
      </c>
    </row>
    <row r="1972" spans="1:12">
      <c r="A1972" s="296">
        <v>3073</v>
      </c>
      <c r="B1972" s="343" t="s">
        <v>8517</v>
      </c>
      <c r="C1972" s="296" t="s">
        <v>6533</v>
      </c>
      <c r="D1972" s="296" t="s">
        <v>6534</v>
      </c>
      <c r="E1972" s="344">
        <v>184.62</v>
      </c>
      <c r="F1972" s="344">
        <v>190.02</v>
      </c>
      <c r="G1972" s="344"/>
      <c r="H1972" s="344"/>
      <c r="I1972" s="344">
        <v>133.04</v>
      </c>
      <c r="J1972" s="344"/>
      <c r="K1972" s="344"/>
      <c r="L1972" s="344"/>
    </row>
    <row r="1973" spans="1:12">
      <c r="A1973" s="296">
        <v>3074</v>
      </c>
      <c r="B1973" s="343" t="s">
        <v>8518</v>
      </c>
      <c r="C1973" s="296" t="s">
        <v>6533</v>
      </c>
      <c r="D1973" s="296" t="s">
        <v>6534</v>
      </c>
      <c r="E1973" s="344">
        <v>116.55</v>
      </c>
      <c r="F1973" s="344">
        <v>119.96</v>
      </c>
      <c r="G1973" s="344"/>
      <c r="H1973" s="344"/>
      <c r="I1973" s="344">
        <v>83.99</v>
      </c>
      <c r="J1973" s="344"/>
      <c r="K1973" s="344"/>
      <c r="L1973" s="344"/>
    </row>
    <row r="1974" spans="1:12">
      <c r="A1974" s="296">
        <v>3076</v>
      </c>
      <c r="B1974" s="343" t="s">
        <v>8519</v>
      </c>
      <c r="C1974" s="296" t="s">
        <v>6533</v>
      </c>
      <c r="D1974" s="296" t="s">
        <v>6534</v>
      </c>
      <c r="E1974" s="344">
        <v>151.78</v>
      </c>
      <c r="F1974" s="344">
        <v>156.21</v>
      </c>
      <c r="G1974" s="344"/>
      <c r="H1974" s="344"/>
      <c r="I1974" s="344">
        <v>109.37</v>
      </c>
      <c r="J1974" s="344"/>
      <c r="K1974" s="344"/>
      <c r="L1974" s="344"/>
    </row>
    <row r="1975" spans="1:12">
      <c r="A1975" s="296">
        <v>3075</v>
      </c>
      <c r="B1975" s="343" t="s">
        <v>8520</v>
      </c>
      <c r="C1975" s="296" t="s">
        <v>6533</v>
      </c>
      <c r="D1975" s="296" t="s">
        <v>6534</v>
      </c>
      <c r="E1975" s="344">
        <v>95.91</v>
      </c>
      <c r="F1975" s="344">
        <v>98.72</v>
      </c>
      <c r="G1975" s="344"/>
      <c r="H1975" s="344"/>
      <c r="I1975" s="344">
        <v>69.11</v>
      </c>
      <c r="J1975" s="344"/>
      <c r="K1975" s="344"/>
      <c r="L1975" s="344"/>
    </row>
    <row r="1976" spans="1:12">
      <c r="A1976" s="296">
        <v>10781</v>
      </c>
      <c r="B1976" s="343" t="s">
        <v>8521</v>
      </c>
      <c r="C1976" s="296" t="s">
        <v>6533</v>
      </c>
      <c r="D1976" s="296" t="s">
        <v>6534</v>
      </c>
      <c r="E1976" s="344">
        <v>13</v>
      </c>
      <c r="F1976" s="344">
        <v>13.38</v>
      </c>
      <c r="G1976" s="344"/>
      <c r="H1976" s="344"/>
      <c r="I1976" s="344">
        <v>9.3699999999999992</v>
      </c>
      <c r="J1976" s="344"/>
      <c r="K1976" s="344"/>
      <c r="L1976" s="344"/>
    </row>
    <row r="1977" spans="1:12">
      <c r="A1977" s="296">
        <v>11480</v>
      </c>
      <c r="B1977" s="343" t="s">
        <v>8522</v>
      </c>
      <c r="C1977" s="296" t="s">
        <v>7907</v>
      </c>
      <c r="D1977" s="296" t="s">
        <v>6534</v>
      </c>
      <c r="E1977" s="344">
        <v>99.69</v>
      </c>
      <c r="F1977" s="344">
        <v>129.47</v>
      </c>
      <c r="G1977" s="344">
        <v>133</v>
      </c>
      <c r="H1977" s="344">
        <v>147.94999999999999</v>
      </c>
      <c r="I1977" s="344">
        <v>143.16</v>
      </c>
      <c r="J1977" s="344">
        <v>118.22</v>
      </c>
      <c r="K1977" s="344">
        <v>128.30000000000001</v>
      </c>
      <c r="L1977" s="344">
        <v>107.5</v>
      </c>
    </row>
    <row r="1978" spans="1:12">
      <c r="A1978" s="296">
        <v>43612</v>
      </c>
      <c r="B1978" s="343" t="s">
        <v>8523</v>
      </c>
      <c r="C1978" s="296" t="s">
        <v>7907</v>
      </c>
      <c r="D1978" s="296" t="s">
        <v>6534</v>
      </c>
      <c r="E1978" s="344">
        <v>78.47</v>
      </c>
      <c r="F1978" s="344">
        <v>101.9</v>
      </c>
      <c r="G1978" s="344">
        <v>104.68</v>
      </c>
      <c r="H1978" s="344">
        <v>116.45</v>
      </c>
      <c r="I1978" s="344">
        <v>112.68</v>
      </c>
      <c r="J1978" s="344">
        <v>93.05</v>
      </c>
      <c r="K1978" s="344">
        <v>100.99</v>
      </c>
      <c r="L1978" s="344">
        <v>84.61</v>
      </c>
    </row>
    <row r="1979" spans="1:12">
      <c r="A1979" s="296">
        <v>43613</v>
      </c>
      <c r="B1979" s="343" t="s">
        <v>8524</v>
      </c>
      <c r="C1979" s="296" t="s">
        <v>7907</v>
      </c>
      <c r="D1979" s="296" t="s">
        <v>6534</v>
      </c>
      <c r="E1979" s="344">
        <v>64.959999999999994</v>
      </c>
      <c r="F1979" s="344">
        <v>84.36</v>
      </c>
      <c r="G1979" s="344">
        <v>86.66</v>
      </c>
      <c r="H1979" s="344">
        <v>96.4</v>
      </c>
      <c r="I1979" s="344">
        <v>93.28</v>
      </c>
      <c r="J1979" s="344">
        <v>77.03</v>
      </c>
      <c r="K1979" s="344">
        <v>83.6</v>
      </c>
      <c r="L1979" s="344">
        <v>70.040000000000006</v>
      </c>
    </row>
    <row r="1980" spans="1:12">
      <c r="A1980" s="296">
        <v>11469</v>
      </c>
      <c r="B1980" s="343" t="s">
        <v>8525</v>
      </c>
      <c r="C1980" s="296" t="s">
        <v>6533</v>
      </c>
      <c r="D1980" s="296" t="s">
        <v>6534</v>
      </c>
      <c r="E1980" s="344">
        <v>10.64</v>
      </c>
      <c r="F1980" s="344">
        <v>13.82</v>
      </c>
      <c r="G1980" s="344">
        <v>14.2</v>
      </c>
      <c r="H1980" s="344">
        <v>15.79</v>
      </c>
      <c r="I1980" s="344">
        <v>15.28</v>
      </c>
      <c r="J1980" s="344">
        <v>12.62</v>
      </c>
      <c r="K1980" s="344">
        <v>13.7</v>
      </c>
      <c r="L1980" s="344">
        <v>11.47</v>
      </c>
    </row>
    <row r="1981" spans="1:12">
      <c r="A1981" s="296">
        <v>11468</v>
      </c>
      <c r="B1981" s="343" t="s">
        <v>8526</v>
      </c>
      <c r="C1981" s="296" t="s">
        <v>6533</v>
      </c>
      <c r="D1981" s="296" t="s">
        <v>6534</v>
      </c>
      <c r="E1981" s="344">
        <v>10.65</v>
      </c>
      <c r="F1981" s="344">
        <v>13.83</v>
      </c>
      <c r="G1981" s="344">
        <v>14.21</v>
      </c>
      <c r="H1981" s="344">
        <v>15.8</v>
      </c>
      <c r="I1981" s="344">
        <v>15.29</v>
      </c>
      <c r="J1981" s="344">
        <v>12.63</v>
      </c>
      <c r="K1981" s="344">
        <v>13.7</v>
      </c>
      <c r="L1981" s="344">
        <v>11.48</v>
      </c>
    </row>
    <row r="1982" spans="1:12">
      <c r="A1982" s="296">
        <v>11484</v>
      </c>
      <c r="B1982" s="343" t="s">
        <v>8527</v>
      </c>
      <c r="C1982" s="296" t="s">
        <v>6533</v>
      </c>
      <c r="D1982" s="296" t="s">
        <v>6534</v>
      </c>
      <c r="E1982" s="344">
        <v>46.77</v>
      </c>
      <c r="F1982" s="344">
        <v>60.74</v>
      </c>
      <c r="G1982" s="344">
        <v>62.4</v>
      </c>
      <c r="H1982" s="344">
        <v>69.41</v>
      </c>
      <c r="I1982" s="344">
        <v>67.16</v>
      </c>
      <c r="J1982" s="344">
        <v>55.46</v>
      </c>
      <c r="K1982" s="344">
        <v>60.19</v>
      </c>
      <c r="L1982" s="344">
        <v>50.43</v>
      </c>
    </row>
    <row r="1983" spans="1:12">
      <c r="A1983" s="296">
        <v>38155</v>
      </c>
      <c r="B1983" s="343" t="s">
        <v>8528</v>
      </c>
      <c r="C1983" s="296" t="s">
        <v>6533</v>
      </c>
      <c r="D1983" s="296" t="s">
        <v>6534</v>
      </c>
      <c r="E1983" s="344">
        <v>72.61</v>
      </c>
      <c r="F1983" s="344">
        <v>94.3</v>
      </c>
      <c r="G1983" s="344">
        <v>96.88</v>
      </c>
      <c r="H1983" s="344">
        <v>107.76</v>
      </c>
      <c r="I1983" s="344">
        <v>104.27</v>
      </c>
      <c r="J1983" s="344">
        <v>86.11</v>
      </c>
      <c r="K1983" s="344">
        <v>93.45</v>
      </c>
      <c r="L1983" s="344">
        <v>78.3</v>
      </c>
    </row>
    <row r="1984" spans="1:12">
      <c r="A1984" s="296">
        <v>11467</v>
      </c>
      <c r="B1984" s="343" t="s">
        <v>8529</v>
      </c>
      <c r="C1984" s="296" t="s">
        <v>6533</v>
      </c>
      <c r="D1984" s="296" t="s">
        <v>6534</v>
      </c>
      <c r="E1984" s="344">
        <v>16.59</v>
      </c>
      <c r="F1984" s="344">
        <v>21.55</v>
      </c>
      <c r="G1984" s="344">
        <v>22.13</v>
      </c>
      <c r="H1984" s="344">
        <v>24.62</v>
      </c>
      <c r="I1984" s="344">
        <v>23.82</v>
      </c>
      <c r="J1984" s="344">
        <v>19.670000000000002</v>
      </c>
      <c r="K1984" s="344">
        <v>21.35</v>
      </c>
      <c r="L1984" s="344">
        <v>17.89</v>
      </c>
    </row>
    <row r="1985" spans="1:12">
      <c r="A1985" s="296">
        <v>38153</v>
      </c>
      <c r="B1985" s="343" t="s">
        <v>8530</v>
      </c>
      <c r="C1985" s="296" t="s">
        <v>7907</v>
      </c>
      <c r="D1985" s="296" t="s">
        <v>6534</v>
      </c>
      <c r="E1985" s="344">
        <v>42.38</v>
      </c>
      <c r="F1985" s="344">
        <v>55.04</v>
      </c>
      <c r="G1985" s="344">
        <v>56.54</v>
      </c>
      <c r="H1985" s="344">
        <v>62.9</v>
      </c>
      <c r="I1985" s="344">
        <v>60.86</v>
      </c>
      <c r="J1985" s="344">
        <v>50.26</v>
      </c>
      <c r="K1985" s="344">
        <v>54.55</v>
      </c>
      <c r="L1985" s="344">
        <v>45.7</v>
      </c>
    </row>
    <row r="1986" spans="1:12">
      <c r="A1986" s="296">
        <v>43607</v>
      </c>
      <c r="B1986" s="343" t="s">
        <v>8531</v>
      </c>
      <c r="C1986" s="296" t="s">
        <v>7907</v>
      </c>
      <c r="D1986" s="296" t="s">
        <v>6534</v>
      </c>
      <c r="E1986" s="344">
        <v>80.16</v>
      </c>
      <c r="F1986" s="344">
        <v>104.11</v>
      </c>
      <c r="G1986" s="344">
        <v>106.95</v>
      </c>
      <c r="H1986" s="344">
        <v>118.97</v>
      </c>
      <c r="I1986" s="344">
        <v>115.12</v>
      </c>
      <c r="J1986" s="344">
        <v>95.07</v>
      </c>
      <c r="K1986" s="344">
        <v>103.17</v>
      </c>
      <c r="L1986" s="344">
        <v>86.44</v>
      </c>
    </row>
    <row r="1987" spans="1:12">
      <c r="A1987" s="296">
        <v>3080</v>
      </c>
      <c r="B1987" s="343" t="s">
        <v>8532</v>
      </c>
      <c r="C1987" s="296" t="s">
        <v>7907</v>
      </c>
      <c r="D1987" s="296" t="s">
        <v>6539</v>
      </c>
      <c r="E1987" s="344">
        <v>53.9</v>
      </c>
      <c r="F1987" s="344">
        <v>70</v>
      </c>
      <c r="G1987" s="344">
        <v>71.91</v>
      </c>
      <c r="H1987" s="344">
        <v>79.989999999999995</v>
      </c>
      <c r="I1987" s="344">
        <v>77.400000000000006</v>
      </c>
      <c r="J1987" s="344">
        <v>63.92</v>
      </c>
      <c r="K1987" s="344">
        <v>69.37</v>
      </c>
      <c r="L1987" s="344">
        <v>58.12</v>
      </c>
    </row>
    <row r="1988" spans="1:12">
      <c r="A1988" s="296">
        <v>3081</v>
      </c>
      <c r="B1988" s="343" t="s">
        <v>8533</v>
      </c>
      <c r="C1988" s="296" t="s">
        <v>7907</v>
      </c>
      <c r="D1988" s="296" t="s">
        <v>6534</v>
      </c>
      <c r="E1988" s="344">
        <v>106.64</v>
      </c>
      <c r="F1988" s="344">
        <v>138.49</v>
      </c>
      <c r="G1988" s="344">
        <v>142.27000000000001</v>
      </c>
      <c r="H1988" s="344">
        <v>158.26</v>
      </c>
      <c r="I1988" s="344">
        <v>153.13</v>
      </c>
      <c r="J1988" s="344">
        <v>126.46</v>
      </c>
      <c r="K1988" s="344">
        <v>137.24</v>
      </c>
      <c r="L1988" s="344">
        <v>114.99</v>
      </c>
    </row>
    <row r="1989" spans="1:12">
      <c r="A1989" s="296">
        <v>3090</v>
      </c>
      <c r="B1989" s="343" t="s">
        <v>8534</v>
      </c>
      <c r="C1989" s="296" t="s">
        <v>7907</v>
      </c>
      <c r="D1989" s="296" t="s">
        <v>6534</v>
      </c>
      <c r="E1989" s="344">
        <v>48.11</v>
      </c>
      <c r="F1989" s="344">
        <v>62.48</v>
      </c>
      <c r="G1989" s="344">
        <v>64.180000000000007</v>
      </c>
      <c r="H1989" s="344">
        <v>71.39</v>
      </c>
      <c r="I1989" s="344">
        <v>69.08</v>
      </c>
      <c r="J1989" s="344">
        <v>57.05</v>
      </c>
      <c r="K1989" s="344">
        <v>61.91</v>
      </c>
      <c r="L1989" s="344">
        <v>51.87</v>
      </c>
    </row>
    <row r="1990" spans="1:12">
      <c r="A1990" s="296">
        <v>43611</v>
      </c>
      <c r="B1990" s="343" t="s">
        <v>8535</v>
      </c>
      <c r="C1990" s="296" t="s">
        <v>7907</v>
      </c>
      <c r="D1990" s="296" t="s">
        <v>6534</v>
      </c>
      <c r="E1990" s="344">
        <v>79.83</v>
      </c>
      <c r="F1990" s="344">
        <v>103.68</v>
      </c>
      <c r="G1990" s="344">
        <v>106.5</v>
      </c>
      <c r="H1990" s="344">
        <v>118.47</v>
      </c>
      <c r="I1990" s="344">
        <v>114.64</v>
      </c>
      <c r="J1990" s="344">
        <v>94.67</v>
      </c>
      <c r="K1990" s="344">
        <v>102.74</v>
      </c>
      <c r="L1990" s="344">
        <v>86.08</v>
      </c>
    </row>
    <row r="1991" spans="1:12">
      <c r="A1991" s="296">
        <v>3103</v>
      </c>
      <c r="B1991" s="343" t="s">
        <v>8536</v>
      </c>
      <c r="C1991" s="296" t="s">
        <v>6533</v>
      </c>
      <c r="D1991" s="296" t="s">
        <v>6534</v>
      </c>
      <c r="E1991" s="344">
        <v>39.89</v>
      </c>
      <c r="F1991" s="344">
        <v>51.8</v>
      </c>
      <c r="G1991" s="344">
        <v>53.22</v>
      </c>
      <c r="H1991" s="344">
        <v>59.2</v>
      </c>
      <c r="I1991" s="344">
        <v>57.28</v>
      </c>
      <c r="J1991" s="344">
        <v>47.3</v>
      </c>
      <c r="K1991" s="344">
        <v>51.34</v>
      </c>
      <c r="L1991" s="344">
        <v>43.01</v>
      </c>
    </row>
    <row r="1992" spans="1:12">
      <c r="A1992" s="296">
        <v>3097</v>
      </c>
      <c r="B1992" s="343" t="s">
        <v>8537</v>
      </c>
      <c r="C1992" s="296" t="s">
        <v>7907</v>
      </c>
      <c r="D1992" s="296" t="s">
        <v>6534</v>
      </c>
      <c r="E1992" s="344">
        <v>60.35</v>
      </c>
      <c r="F1992" s="344">
        <v>78.37</v>
      </c>
      <c r="G1992" s="344">
        <v>80.510000000000005</v>
      </c>
      <c r="H1992" s="344">
        <v>89.56</v>
      </c>
      <c r="I1992" s="344">
        <v>86.66</v>
      </c>
      <c r="J1992" s="344">
        <v>71.569999999999993</v>
      </c>
      <c r="K1992" s="344">
        <v>77.67</v>
      </c>
      <c r="L1992" s="344">
        <v>65.069999999999993</v>
      </c>
    </row>
    <row r="1993" spans="1:12">
      <c r="A1993" s="296">
        <v>3099</v>
      </c>
      <c r="B1993" s="343" t="s">
        <v>8538</v>
      </c>
      <c r="C1993" s="296" t="s">
        <v>7907</v>
      </c>
      <c r="D1993" s="296" t="s">
        <v>6534</v>
      </c>
      <c r="E1993" s="344">
        <v>96.63</v>
      </c>
      <c r="F1993" s="344">
        <v>125.49</v>
      </c>
      <c r="G1993" s="344">
        <v>128.91999999999999</v>
      </c>
      <c r="H1993" s="344">
        <v>143.4</v>
      </c>
      <c r="I1993" s="344">
        <v>138.76</v>
      </c>
      <c r="J1993" s="344">
        <v>114.59</v>
      </c>
      <c r="K1993" s="344">
        <v>124.36</v>
      </c>
      <c r="L1993" s="344">
        <v>104.19</v>
      </c>
    </row>
    <row r="1994" spans="1:12">
      <c r="A1994" s="296">
        <v>38151</v>
      </c>
      <c r="B1994" s="343" t="s">
        <v>8539</v>
      </c>
      <c r="C1994" s="296" t="s">
        <v>7907</v>
      </c>
      <c r="D1994" s="296" t="s">
        <v>6534</v>
      </c>
      <c r="E1994" s="344">
        <v>70.05</v>
      </c>
      <c r="F1994" s="344">
        <v>90.98</v>
      </c>
      <c r="G1994" s="344">
        <v>93.46</v>
      </c>
      <c r="H1994" s="344">
        <v>103.96</v>
      </c>
      <c r="I1994" s="344">
        <v>100.6</v>
      </c>
      <c r="J1994" s="344">
        <v>83.08</v>
      </c>
      <c r="K1994" s="344">
        <v>90.16</v>
      </c>
      <c r="L1994" s="344">
        <v>75.540000000000006</v>
      </c>
    </row>
    <row r="1995" spans="1:12">
      <c r="A1995" s="296">
        <v>38152</v>
      </c>
      <c r="B1995" s="343" t="s">
        <v>8540</v>
      </c>
      <c r="C1995" s="296" t="s">
        <v>7907</v>
      </c>
      <c r="D1995" s="296" t="s">
        <v>6534</v>
      </c>
      <c r="E1995" s="344">
        <v>113</v>
      </c>
      <c r="F1995" s="344">
        <v>146.76</v>
      </c>
      <c r="G1995" s="344">
        <v>150.77000000000001</v>
      </c>
      <c r="H1995" s="344">
        <v>167.71</v>
      </c>
      <c r="I1995" s="344">
        <v>162.28</v>
      </c>
      <c r="J1995" s="344">
        <v>134.01</v>
      </c>
      <c r="K1995" s="344">
        <v>145.44</v>
      </c>
      <c r="L1995" s="344">
        <v>121.85</v>
      </c>
    </row>
    <row r="1996" spans="1:12">
      <c r="A1996" s="296">
        <v>43610</v>
      </c>
      <c r="B1996" s="343" t="s">
        <v>8541</v>
      </c>
      <c r="C1996" s="296" t="s">
        <v>7907</v>
      </c>
      <c r="D1996" s="296" t="s">
        <v>6534</v>
      </c>
      <c r="E1996" s="344">
        <v>59.88</v>
      </c>
      <c r="F1996" s="344">
        <v>77.760000000000005</v>
      </c>
      <c r="G1996" s="344">
        <v>79.89</v>
      </c>
      <c r="H1996" s="344">
        <v>88.86</v>
      </c>
      <c r="I1996" s="344">
        <v>85.98</v>
      </c>
      <c r="J1996" s="344">
        <v>71.010000000000005</v>
      </c>
      <c r="K1996" s="344">
        <v>77.06</v>
      </c>
      <c r="L1996" s="344">
        <v>64.569999999999993</v>
      </c>
    </row>
    <row r="1997" spans="1:12">
      <c r="A1997" s="296">
        <v>3093</v>
      </c>
      <c r="B1997" s="343" t="s">
        <v>8542</v>
      </c>
      <c r="C1997" s="296" t="s">
        <v>7907</v>
      </c>
      <c r="D1997" s="296" t="s">
        <v>6534</v>
      </c>
      <c r="E1997" s="344">
        <v>96.63</v>
      </c>
      <c r="F1997" s="344">
        <v>125.49</v>
      </c>
      <c r="G1997" s="344">
        <v>128.91999999999999</v>
      </c>
      <c r="H1997" s="344">
        <v>143.4</v>
      </c>
      <c r="I1997" s="344">
        <v>138.76</v>
      </c>
      <c r="J1997" s="344">
        <v>114.59</v>
      </c>
      <c r="K1997" s="344">
        <v>124.36</v>
      </c>
      <c r="L1997" s="344">
        <v>104.19</v>
      </c>
    </row>
    <row r="1998" spans="1:12">
      <c r="A1998" s="296">
        <v>38165</v>
      </c>
      <c r="B1998" s="343" t="s">
        <v>8543</v>
      </c>
      <c r="C1998" s="296" t="s">
        <v>7907</v>
      </c>
      <c r="D1998" s="296" t="s">
        <v>6534</v>
      </c>
      <c r="E1998" s="344">
        <v>70.180000000000007</v>
      </c>
      <c r="F1998" s="344">
        <v>68.97</v>
      </c>
      <c r="G1998" s="344">
        <v>75.180000000000007</v>
      </c>
      <c r="H1998" s="344">
        <v>65.52</v>
      </c>
      <c r="I1998" s="344">
        <v>74.930000000000007</v>
      </c>
      <c r="J1998" s="344">
        <v>72.42</v>
      </c>
      <c r="K1998" s="344">
        <v>68.62</v>
      </c>
      <c r="L1998" s="344">
        <v>66.83</v>
      </c>
    </row>
    <row r="1999" spans="1:12">
      <c r="A1999" s="296">
        <v>38177</v>
      </c>
      <c r="B1999" s="343" t="s">
        <v>8544</v>
      </c>
      <c r="C1999" s="296" t="s">
        <v>6533</v>
      </c>
      <c r="D1999" s="296" t="s">
        <v>6534</v>
      </c>
      <c r="E1999" s="344">
        <v>20.85</v>
      </c>
      <c r="F1999" s="344">
        <v>20.49</v>
      </c>
      <c r="G1999" s="344">
        <v>22.34</v>
      </c>
      <c r="H1999" s="344">
        <v>19.47</v>
      </c>
      <c r="I1999" s="344">
        <v>22.27</v>
      </c>
      <c r="J1999" s="344">
        <v>21.52</v>
      </c>
      <c r="K1999" s="344">
        <v>20.39</v>
      </c>
      <c r="L1999" s="344">
        <v>19.86</v>
      </c>
    </row>
    <row r="2000" spans="1:12">
      <c r="A2000" s="296">
        <v>11458</v>
      </c>
      <c r="B2000" s="343" t="s">
        <v>8545</v>
      </c>
      <c r="C2000" s="296" t="s">
        <v>6533</v>
      </c>
      <c r="D2000" s="296" t="s">
        <v>6534</v>
      </c>
      <c r="E2000" s="344">
        <v>24.9</v>
      </c>
      <c r="F2000" s="344">
        <v>24.47</v>
      </c>
      <c r="G2000" s="344">
        <v>26.67</v>
      </c>
      <c r="H2000" s="344">
        <v>23.24</v>
      </c>
      <c r="I2000" s="344">
        <v>26.58</v>
      </c>
      <c r="J2000" s="344">
        <v>25.69</v>
      </c>
      <c r="K2000" s="344">
        <v>24.34</v>
      </c>
      <c r="L2000" s="344">
        <v>23.71</v>
      </c>
    </row>
    <row r="2001" spans="1:12">
      <c r="A2001" s="296">
        <v>3108</v>
      </c>
      <c r="B2001" s="343" t="s">
        <v>8546</v>
      </c>
      <c r="C2001" s="296" t="s">
        <v>6533</v>
      </c>
      <c r="D2001" s="296" t="s">
        <v>6534</v>
      </c>
      <c r="E2001" s="344">
        <v>105.83</v>
      </c>
      <c r="F2001" s="344">
        <v>104.01</v>
      </c>
      <c r="G2001" s="344">
        <v>113.37</v>
      </c>
      <c r="H2001" s="344">
        <v>98.81</v>
      </c>
      <c r="I2001" s="344">
        <v>113.01</v>
      </c>
      <c r="J2001" s="344">
        <v>109.21</v>
      </c>
      <c r="K2001" s="344">
        <v>103.49</v>
      </c>
      <c r="L2001" s="344">
        <v>100.79</v>
      </c>
    </row>
    <row r="2002" spans="1:12">
      <c r="A2002" s="296">
        <v>3105</v>
      </c>
      <c r="B2002" s="343" t="s">
        <v>8547</v>
      </c>
      <c r="C2002" s="296" t="s">
        <v>6533</v>
      </c>
      <c r="D2002" s="296" t="s">
        <v>6534</v>
      </c>
      <c r="E2002" s="344">
        <v>138.41999999999999</v>
      </c>
      <c r="F2002" s="344">
        <v>136.04</v>
      </c>
      <c r="G2002" s="344">
        <v>148.29</v>
      </c>
      <c r="H2002" s="344">
        <v>129.24</v>
      </c>
      <c r="I2002" s="344">
        <v>147.81</v>
      </c>
      <c r="J2002" s="344">
        <v>142.84</v>
      </c>
      <c r="K2002" s="344">
        <v>135.36000000000001</v>
      </c>
      <c r="L2002" s="344">
        <v>131.82</v>
      </c>
    </row>
    <row r="2003" spans="1:12">
      <c r="A2003" s="296">
        <v>38178</v>
      </c>
      <c r="B2003" s="343" t="s">
        <v>8548</v>
      </c>
      <c r="C2003" s="296" t="s">
        <v>6533</v>
      </c>
      <c r="D2003" s="296" t="s">
        <v>6534</v>
      </c>
      <c r="E2003" s="344">
        <v>22.94</v>
      </c>
      <c r="F2003" s="344">
        <v>22.55</v>
      </c>
      <c r="G2003" s="344">
        <v>24.58</v>
      </c>
      <c r="H2003" s="344">
        <v>21.42</v>
      </c>
      <c r="I2003" s="344">
        <v>24.5</v>
      </c>
      <c r="J2003" s="344">
        <v>23.67</v>
      </c>
      <c r="K2003" s="344">
        <v>22.43</v>
      </c>
      <c r="L2003" s="344">
        <v>21.85</v>
      </c>
    </row>
    <row r="2004" spans="1:12">
      <c r="A2004" s="296">
        <v>43575</v>
      </c>
      <c r="B2004" s="343" t="s">
        <v>8549</v>
      </c>
      <c r="C2004" s="296" t="s">
        <v>6533</v>
      </c>
      <c r="D2004" s="296" t="s">
        <v>6534</v>
      </c>
      <c r="E2004" s="344">
        <v>49.71</v>
      </c>
      <c r="F2004" s="344">
        <v>48.86</v>
      </c>
      <c r="G2004" s="344">
        <v>53.25</v>
      </c>
      <c r="H2004" s="344">
        <v>46.41</v>
      </c>
      <c r="I2004" s="344">
        <v>53.08</v>
      </c>
      <c r="J2004" s="344">
        <v>51.3</v>
      </c>
      <c r="K2004" s="344">
        <v>48.61</v>
      </c>
      <c r="L2004" s="344">
        <v>47.34</v>
      </c>
    </row>
    <row r="2005" spans="1:12">
      <c r="A2005" s="296">
        <v>43577</v>
      </c>
      <c r="B2005" s="343" t="s">
        <v>8550</v>
      </c>
      <c r="C2005" s="296" t="s">
        <v>6533</v>
      </c>
      <c r="D2005" s="296" t="s">
        <v>6534</v>
      </c>
      <c r="E2005" s="344">
        <v>86.43</v>
      </c>
      <c r="F2005" s="344">
        <v>84.94</v>
      </c>
      <c r="G2005" s="344">
        <v>92.59</v>
      </c>
      <c r="H2005" s="344">
        <v>80.7</v>
      </c>
      <c r="I2005" s="344">
        <v>92.29</v>
      </c>
      <c r="J2005" s="344">
        <v>89.19</v>
      </c>
      <c r="K2005" s="344">
        <v>84.52</v>
      </c>
      <c r="L2005" s="344">
        <v>82.31</v>
      </c>
    </row>
    <row r="2006" spans="1:12">
      <c r="A2006" s="296">
        <v>43458</v>
      </c>
      <c r="B2006" s="343" t="s">
        <v>8551</v>
      </c>
      <c r="C2006" s="296" t="s">
        <v>6682</v>
      </c>
      <c r="D2006" s="296" t="s">
        <v>6539</v>
      </c>
      <c r="E2006" s="344">
        <v>0.06</v>
      </c>
      <c r="F2006" s="344">
        <v>0.06</v>
      </c>
      <c r="G2006" s="344">
        <v>0.06</v>
      </c>
      <c r="H2006" s="344">
        <v>0.06</v>
      </c>
      <c r="I2006" s="344">
        <v>0.06</v>
      </c>
      <c r="J2006" s="344">
        <v>0.06</v>
      </c>
      <c r="K2006" s="344">
        <v>0.06</v>
      </c>
      <c r="L2006" s="344">
        <v>0.06</v>
      </c>
    </row>
    <row r="2007" spans="1:12">
      <c r="A2007" s="296">
        <v>43470</v>
      </c>
      <c r="B2007" s="343" t="s">
        <v>8552</v>
      </c>
      <c r="C2007" s="296" t="s">
        <v>6684</v>
      </c>
      <c r="D2007" s="296" t="s">
        <v>6539</v>
      </c>
      <c r="E2007" s="344">
        <v>11.14</v>
      </c>
      <c r="F2007" s="344">
        <v>11.14</v>
      </c>
      <c r="G2007" s="344">
        <v>11.14</v>
      </c>
      <c r="H2007" s="344">
        <v>11.14</v>
      </c>
      <c r="I2007" s="344">
        <v>11.14</v>
      </c>
      <c r="J2007" s="344">
        <v>11.14</v>
      </c>
      <c r="K2007" s="344">
        <v>11.14</v>
      </c>
      <c r="L2007" s="344">
        <v>11.14</v>
      </c>
    </row>
    <row r="2008" spans="1:12">
      <c r="A2008" s="296">
        <v>43459</v>
      </c>
      <c r="B2008" s="343" t="s">
        <v>8553</v>
      </c>
      <c r="C2008" s="296" t="s">
        <v>6682</v>
      </c>
      <c r="D2008" s="296" t="s">
        <v>6539</v>
      </c>
      <c r="E2008" s="344">
        <v>0.44</v>
      </c>
      <c r="F2008" s="344">
        <v>0.44</v>
      </c>
      <c r="G2008" s="344">
        <v>0.44</v>
      </c>
      <c r="H2008" s="344">
        <v>0.44</v>
      </c>
      <c r="I2008" s="344">
        <v>0.44</v>
      </c>
      <c r="J2008" s="344">
        <v>0.44</v>
      </c>
      <c r="K2008" s="344">
        <v>0.44</v>
      </c>
      <c r="L2008" s="344">
        <v>0.44</v>
      </c>
    </row>
    <row r="2009" spans="1:12">
      <c r="A2009" s="296">
        <v>43471</v>
      </c>
      <c r="B2009" s="343" t="s">
        <v>8554</v>
      </c>
      <c r="C2009" s="296" t="s">
        <v>6684</v>
      </c>
      <c r="D2009" s="296" t="s">
        <v>6539</v>
      </c>
      <c r="E2009" s="344">
        <v>82.31</v>
      </c>
      <c r="F2009" s="344">
        <v>82.31</v>
      </c>
      <c r="G2009" s="344">
        <v>82.31</v>
      </c>
      <c r="H2009" s="344">
        <v>82.31</v>
      </c>
      <c r="I2009" s="344">
        <v>82.31</v>
      </c>
      <c r="J2009" s="344">
        <v>82.31</v>
      </c>
      <c r="K2009" s="344">
        <v>82.31</v>
      </c>
      <c r="L2009" s="344">
        <v>82.31</v>
      </c>
    </row>
    <row r="2010" spans="1:12">
      <c r="A2010" s="296">
        <v>43460</v>
      </c>
      <c r="B2010" s="343" t="s">
        <v>8555</v>
      </c>
      <c r="C2010" s="296" t="s">
        <v>6682</v>
      </c>
      <c r="D2010" s="296" t="s">
        <v>6539</v>
      </c>
      <c r="E2010" s="344">
        <v>0.86</v>
      </c>
      <c r="F2010" s="344">
        <v>0.86</v>
      </c>
      <c r="G2010" s="344">
        <v>0.86</v>
      </c>
      <c r="H2010" s="344">
        <v>0.86</v>
      </c>
      <c r="I2010" s="344">
        <v>0.86</v>
      </c>
      <c r="J2010" s="344">
        <v>0.86</v>
      </c>
      <c r="K2010" s="344">
        <v>0.86</v>
      </c>
      <c r="L2010" s="344">
        <v>0.86</v>
      </c>
    </row>
    <row r="2011" spans="1:12">
      <c r="A2011" s="296">
        <v>43472</v>
      </c>
      <c r="B2011" s="343" t="s">
        <v>8556</v>
      </c>
      <c r="C2011" s="296" t="s">
        <v>6684</v>
      </c>
      <c r="D2011" s="296" t="s">
        <v>6539</v>
      </c>
      <c r="E2011" s="344">
        <v>161.72999999999999</v>
      </c>
      <c r="F2011" s="344">
        <v>161.72999999999999</v>
      </c>
      <c r="G2011" s="344">
        <v>161.72999999999999</v>
      </c>
      <c r="H2011" s="344">
        <v>161.72999999999999</v>
      </c>
      <c r="I2011" s="344">
        <v>161.72999999999999</v>
      </c>
      <c r="J2011" s="344">
        <v>161.72999999999999</v>
      </c>
      <c r="K2011" s="344">
        <v>161.72999999999999</v>
      </c>
      <c r="L2011" s="344">
        <v>161.72999999999999</v>
      </c>
    </row>
    <row r="2012" spans="1:12">
      <c r="A2012" s="296">
        <v>43461</v>
      </c>
      <c r="B2012" s="343" t="s">
        <v>8557</v>
      </c>
      <c r="C2012" s="296" t="s">
        <v>6682</v>
      </c>
      <c r="D2012" s="296" t="s">
        <v>6539</v>
      </c>
      <c r="E2012" s="344">
        <v>0.31</v>
      </c>
      <c r="F2012" s="344">
        <v>0.31</v>
      </c>
      <c r="G2012" s="344">
        <v>0.31</v>
      </c>
      <c r="H2012" s="344">
        <v>0.31</v>
      </c>
      <c r="I2012" s="344">
        <v>0.31</v>
      </c>
      <c r="J2012" s="344">
        <v>0.31</v>
      </c>
      <c r="K2012" s="344">
        <v>0.31</v>
      </c>
      <c r="L2012" s="344">
        <v>0.31</v>
      </c>
    </row>
    <row r="2013" spans="1:12">
      <c r="A2013" s="296">
        <v>43473</v>
      </c>
      <c r="B2013" s="343" t="s">
        <v>8558</v>
      </c>
      <c r="C2013" s="296" t="s">
        <v>6684</v>
      </c>
      <c r="D2013" s="296" t="s">
        <v>6539</v>
      </c>
      <c r="E2013" s="344">
        <v>59.01</v>
      </c>
      <c r="F2013" s="344">
        <v>59.01</v>
      </c>
      <c r="G2013" s="344">
        <v>59.01</v>
      </c>
      <c r="H2013" s="344">
        <v>59.01</v>
      </c>
      <c r="I2013" s="344">
        <v>59.01</v>
      </c>
      <c r="J2013" s="344">
        <v>59.01</v>
      </c>
      <c r="K2013" s="344">
        <v>59.01</v>
      </c>
      <c r="L2013" s="344">
        <v>59.01</v>
      </c>
    </row>
    <row r="2014" spans="1:12">
      <c r="A2014" s="296">
        <v>43463</v>
      </c>
      <c r="B2014" s="343" t="s">
        <v>8559</v>
      </c>
      <c r="C2014" s="296" t="s">
        <v>6682</v>
      </c>
      <c r="D2014" s="296" t="s">
        <v>6539</v>
      </c>
      <c r="E2014" s="344">
        <v>0.08</v>
      </c>
      <c r="F2014" s="344">
        <v>0.08</v>
      </c>
      <c r="G2014" s="344">
        <v>0.08</v>
      </c>
      <c r="H2014" s="344">
        <v>0.08</v>
      </c>
      <c r="I2014" s="344">
        <v>0.08</v>
      </c>
      <c r="J2014" s="344">
        <v>0.08</v>
      </c>
      <c r="K2014" s="344">
        <v>0.08</v>
      </c>
      <c r="L2014" s="344">
        <v>0.08</v>
      </c>
    </row>
    <row r="2015" spans="1:12">
      <c r="A2015" s="296">
        <v>43475</v>
      </c>
      <c r="B2015" s="343" t="s">
        <v>8560</v>
      </c>
      <c r="C2015" s="296" t="s">
        <v>6684</v>
      </c>
      <c r="D2015" s="296" t="s">
        <v>6539</v>
      </c>
      <c r="E2015" s="344">
        <v>15.46</v>
      </c>
      <c r="F2015" s="344">
        <v>15.46</v>
      </c>
      <c r="G2015" s="344">
        <v>15.46</v>
      </c>
      <c r="H2015" s="344">
        <v>15.46</v>
      </c>
      <c r="I2015" s="344">
        <v>15.46</v>
      </c>
      <c r="J2015" s="344">
        <v>15.46</v>
      </c>
      <c r="K2015" s="344">
        <v>15.46</v>
      </c>
      <c r="L2015" s="344">
        <v>15.46</v>
      </c>
    </row>
    <row r="2016" spans="1:12">
      <c r="A2016" s="296">
        <v>43462</v>
      </c>
      <c r="B2016" s="343" t="s">
        <v>8561</v>
      </c>
      <c r="C2016" s="296" t="s">
        <v>6682</v>
      </c>
      <c r="D2016" s="296" t="s">
        <v>6539</v>
      </c>
      <c r="E2016" s="344">
        <v>0.01</v>
      </c>
      <c r="F2016" s="344">
        <v>0.01</v>
      </c>
      <c r="G2016" s="344">
        <v>0.01</v>
      </c>
      <c r="H2016" s="344">
        <v>0.01</v>
      </c>
      <c r="I2016" s="344">
        <v>0.01</v>
      </c>
      <c r="J2016" s="344">
        <v>0.01</v>
      </c>
      <c r="K2016" s="344">
        <v>0.01</v>
      </c>
      <c r="L2016" s="344">
        <v>0.01</v>
      </c>
    </row>
    <row r="2017" spans="1:12">
      <c r="A2017" s="296">
        <v>43474</v>
      </c>
      <c r="B2017" s="343" t="s">
        <v>8562</v>
      </c>
      <c r="C2017" s="296" t="s">
        <v>6684</v>
      </c>
      <c r="D2017" s="296" t="s">
        <v>6539</v>
      </c>
      <c r="E2017" s="344">
        <v>2.35</v>
      </c>
      <c r="F2017" s="344">
        <v>2.35</v>
      </c>
      <c r="G2017" s="344">
        <v>2.35</v>
      </c>
      <c r="H2017" s="344">
        <v>2.35</v>
      </c>
      <c r="I2017" s="344">
        <v>2.35</v>
      </c>
      <c r="J2017" s="344">
        <v>2.35</v>
      </c>
      <c r="K2017" s="344">
        <v>2.35</v>
      </c>
      <c r="L2017" s="344">
        <v>2.35</v>
      </c>
    </row>
    <row r="2018" spans="1:12">
      <c r="A2018" s="296">
        <v>43464</v>
      </c>
      <c r="B2018" s="343" t="s">
        <v>8563</v>
      </c>
      <c r="C2018" s="296" t="s">
        <v>6682</v>
      </c>
      <c r="D2018" s="296" t="s">
        <v>6539</v>
      </c>
      <c r="E2018" s="344">
        <v>0.01</v>
      </c>
      <c r="F2018" s="344">
        <v>0.01</v>
      </c>
      <c r="G2018" s="344">
        <v>0.01</v>
      </c>
      <c r="H2018" s="344">
        <v>0.01</v>
      </c>
      <c r="I2018" s="344">
        <v>0.01</v>
      </c>
      <c r="J2018" s="344">
        <v>0.01</v>
      </c>
      <c r="K2018" s="344">
        <v>0.01</v>
      </c>
      <c r="L2018" s="344">
        <v>0.01</v>
      </c>
    </row>
    <row r="2019" spans="1:12">
      <c r="A2019" s="296">
        <v>43476</v>
      </c>
      <c r="B2019" s="343" t="s">
        <v>8564</v>
      </c>
      <c r="C2019" s="296" t="s">
        <v>6684</v>
      </c>
      <c r="D2019" s="296" t="s">
        <v>6539</v>
      </c>
      <c r="E2019" s="344">
        <v>0.01</v>
      </c>
      <c r="F2019" s="344">
        <v>0.01</v>
      </c>
      <c r="G2019" s="344">
        <v>0.01</v>
      </c>
      <c r="H2019" s="344">
        <v>0.01</v>
      </c>
      <c r="I2019" s="344">
        <v>0.01</v>
      </c>
      <c r="J2019" s="344">
        <v>0.01</v>
      </c>
      <c r="K2019" s="344">
        <v>0.01</v>
      </c>
      <c r="L2019" s="344">
        <v>0.01</v>
      </c>
    </row>
    <row r="2020" spans="1:12">
      <c r="A2020" s="296">
        <v>43465</v>
      </c>
      <c r="B2020" s="343" t="s">
        <v>8565</v>
      </c>
      <c r="C2020" s="296" t="s">
        <v>6682</v>
      </c>
      <c r="D2020" s="296" t="s">
        <v>6539</v>
      </c>
      <c r="E2020" s="344">
        <v>0.78</v>
      </c>
      <c r="F2020" s="344">
        <v>0.78</v>
      </c>
      <c r="G2020" s="344">
        <v>0.78</v>
      </c>
      <c r="H2020" s="344">
        <v>0.78</v>
      </c>
      <c r="I2020" s="344">
        <v>0.78</v>
      </c>
      <c r="J2020" s="344">
        <v>0.78</v>
      </c>
      <c r="K2020" s="344">
        <v>0.78</v>
      </c>
      <c r="L2020" s="344">
        <v>0.78</v>
      </c>
    </row>
    <row r="2021" spans="1:12">
      <c r="A2021" s="296">
        <v>43477</v>
      </c>
      <c r="B2021" s="343" t="s">
        <v>8566</v>
      </c>
      <c r="C2021" s="296" t="s">
        <v>6684</v>
      </c>
      <c r="D2021" s="296" t="s">
        <v>6539</v>
      </c>
      <c r="E2021" s="344">
        <v>147.87</v>
      </c>
      <c r="F2021" s="344">
        <v>147.87</v>
      </c>
      <c r="G2021" s="344">
        <v>147.87</v>
      </c>
      <c r="H2021" s="344">
        <v>147.87</v>
      </c>
      <c r="I2021" s="344">
        <v>147.87</v>
      </c>
      <c r="J2021" s="344">
        <v>147.87</v>
      </c>
      <c r="K2021" s="344">
        <v>147.87</v>
      </c>
      <c r="L2021" s="344">
        <v>147.87</v>
      </c>
    </row>
    <row r="2022" spans="1:12">
      <c r="A2022" s="296">
        <v>43466</v>
      </c>
      <c r="B2022" s="343" t="s">
        <v>8567</v>
      </c>
      <c r="C2022" s="296" t="s">
        <v>6682</v>
      </c>
      <c r="D2022" s="296" t="s">
        <v>6539</v>
      </c>
      <c r="E2022" s="344">
        <v>2.0499999999999998</v>
      </c>
      <c r="F2022" s="344">
        <v>2.0499999999999998</v>
      </c>
      <c r="G2022" s="344">
        <v>2.0499999999999998</v>
      </c>
      <c r="H2022" s="344">
        <v>2.0499999999999998</v>
      </c>
      <c r="I2022" s="344">
        <v>2.0499999999999998</v>
      </c>
      <c r="J2022" s="344">
        <v>2.0499999999999998</v>
      </c>
      <c r="K2022" s="344">
        <v>2.0499999999999998</v>
      </c>
      <c r="L2022" s="344">
        <v>2.0499999999999998</v>
      </c>
    </row>
    <row r="2023" spans="1:12">
      <c r="A2023" s="296">
        <v>43478</v>
      </c>
      <c r="B2023" s="343" t="s">
        <v>8568</v>
      </c>
      <c r="C2023" s="296" t="s">
        <v>6684</v>
      </c>
      <c r="D2023" s="296" t="s">
        <v>6539</v>
      </c>
      <c r="E2023" s="344">
        <v>387.36</v>
      </c>
      <c r="F2023" s="344">
        <v>387.36</v>
      </c>
      <c r="G2023" s="344">
        <v>387.36</v>
      </c>
      <c r="H2023" s="344">
        <v>387.36</v>
      </c>
      <c r="I2023" s="344">
        <v>387.36</v>
      </c>
      <c r="J2023" s="344">
        <v>387.36</v>
      </c>
      <c r="K2023" s="344">
        <v>387.36</v>
      </c>
      <c r="L2023" s="344">
        <v>387.36</v>
      </c>
    </row>
    <row r="2024" spans="1:12">
      <c r="A2024" s="296">
        <v>43467</v>
      </c>
      <c r="B2024" s="343" t="s">
        <v>8569</v>
      </c>
      <c r="C2024" s="296" t="s">
        <v>6682</v>
      </c>
      <c r="D2024" s="296" t="s">
        <v>6539</v>
      </c>
      <c r="E2024" s="344">
        <v>0.61</v>
      </c>
      <c r="F2024" s="344">
        <v>0.61</v>
      </c>
      <c r="G2024" s="344">
        <v>0.61</v>
      </c>
      <c r="H2024" s="344">
        <v>0.61</v>
      </c>
      <c r="I2024" s="344">
        <v>0.61</v>
      </c>
      <c r="J2024" s="344">
        <v>0.61</v>
      </c>
      <c r="K2024" s="344">
        <v>0.61</v>
      </c>
      <c r="L2024" s="344">
        <v>0.61</v>
      </c>
    </row>
    <row r="2025" spans="1:12">
      <c r="A2025" s="296">
        <v>43479</v>
      </c>
      <c r="B2025" s="343" t="s">
        <v>8570</v>
      </c>
      <c r="C2025" s="296" t="s">
        <v>6684</v>
      </c>
      <c r="D2025" s="296" t="s">
        <v>6539</v>
      </c>
      <c r="E2025" s="344">
        <v>114.77</v>
      </c>
      <c r="F2025" s="344">
        <v>114.77</v>
      </c>
      <c r="G2025" s="344">
        <v>114.77</v>
      </c>
      <c r="H2025" s="344">
        <v>114.77</v>
      </c>
      <c r="I2025" s="344">
        <v>114.77</v>
      </c>
      <c r="J2025" s="344">
        <v>114.77</v>
      </c>
      <c r="K2025" s="344">
        <v>114.77</v>
      </c>
      <c r="L2025" s="344">
        <v>114.77</v>
      </c>
    </row>
    <row r="2026" spans="1:12">
      <c r="A2026" s="296">
        <v>43468</v>
      </c>
      <c r="B2026" s="343" t="s">
        <v>8571</v>
      </c>
      <c r="C2026" s="296" t="s">
        <v>6682</v>
      </c>
      <c r="D2026" s="296" t="s">
        <v>6539</v>
      </c>
      <c r="E2026" s="344">
        <v>1.21</v>
      </c>
      <c r="F2026" s="344">
        <v>1.21</v>
      </c>
      <c r="G2026" s="344">
        <v>1.21</v>
      </c>
      <c r="H2026" s="344">
        <v>1.21</v>
      </c>
      <c r="I2026" s="344">
        <v>1.21</v>
      </c>
      <c r="J2026" s="344">
        <v>1.21</v>
      </c>
      <c r="K2026" s="344">
        <v>1.21</v>
      </c>
      <c r="L2026" s="344">
        <v>1.21</v>
      </c>
    </row>
    <row r="2027" spans="1:12">
      <c r="A2027" s="296">
        <v>43480</v>
      </c>
      <c r="B2027" s="343" t="s">
        <v>8572</v>
      </c>
      <c r="C2027" s="296" t="s">
        <v>6684</v>
      </c>
      <c r="D2027" s="296" t="s">
        <v>6539</v>
      </c>
      <c r="E2027" s="344">
        <v>228.92</v>
      </c>
      <c r="F2027" s="344">
        <v>228.92</v>
      </c>
      <c r="G2027" s="344">
        <v>228.92</v>
      </c>
      <c r="H2027" s="344">
        <v>228.92</v>
      </c>
      <c r="I2027" s="344">
        <v>228.92</v>
      </c>
      <c r="J2027" s="344">
        <v>228.92</v>
      </c>
      <c r="K2027" s="344">
        <v>228.92</v>
      </c>
      <c r="L2027" s="344">
        <v>228.92</v>
      </c>
    </row>
    <row r="2028" spans="1:12">
      <c r="A2028" s="296">
        <v>43469</v>
      </c>
      <c r="B2028" s="343" t="s">
        <v>8573</v>
      </c>
      <c r="C2028" s="296" t="s">
        <v>6682</v>
      </c>
      <c r="D2028" s="296" t="s">
        <v>6539</v>
      </c>
      <c r="E2028" s="344">
        <v>0.05</v>
      </c>
      <c r="F2028" s="344">
        <v>0.05</v>
      </c>
      <c r="G2028" s="344">
        <v>0.05</v>
      </c>
      <c r="H2028" s="344">
        <v>0.05</v>
      </c>
      <c r="I2028" s="344">
        <v>0.05</v>
      </c>
      <c r="J2028" s="344">
        <v>0.05</v>
      </c>
      <c r="K2028" s="344">
        <v>0.05</v>
      </c>
      <c r="L2028" s="344">
        <v>0.05</v>
      </c>
    </row>
    <row r="2029" spans="1:12">
      <c r="A2029" s="296">
        <v>43481</v>
      </c>
      <c r="B2029" s="343" t="s">
        <v>8574</v>
      </c>
      <c r="C2029" s="296" t="s">
        <v>6684</v>
      </c>
      <c r="D2029" s="296" t="s">
        <v>6539</v>
      </c>
      <c r="E2029" s="344">
        <v>9.89</v>
      </c>
      <c r="F2029" s="344">
        <v>9.89</v>
      </c>
      <c r="G2029" s="344">
        <v>9.89</v>
      </c>
      <c r="H2029" s="344">
        <v>9.89</v>
      </c>
      <c r="I2029" s="344">
        <v>9.89</v>
      </c>
      <c r="J2029" s="344">
        <v>9.89</v>
      </c>
      <c r="K2029" s="344">
        <v>9.89</v>
      </c>
      <c r="L2029" s="344">
        <v>9.89</v>
      </c>
    </row>
    <row r="2030" spans="1:12">
      <c r="A2030" s="296">
        <v>3119</v>
      </c>
      <c r="B2030" s="343" t="s">
        <v>8575</v>
      </c>
      <c r="C2030" s="296" t="s">
        <v>6533</v>
      </c>
      <c r="D2030" s="296" t="s">
        <v>6534</v>
      </c>
      <c r="E2030" s="344">
        <v>2.69</v>
      </c>
      <c r="F2030" s="344">
        <v>2.65</v>
      </c>
      <c r="G2030" s="344">
        <v>2.88</v>
      </c>
      <c r="H2030" s="344">
        <v>2.5099999999999998</v>
      </c>
      <c r="I2030" s="344">
        <v>2.87</v>
      </c>
      <c r="J2030" s="344">
        <v>2.78</v>
      </c>
      <c r="K2030" s="344">
        <v>2.63</v>
      </c>
      <c r="L2030" s="344">
        <v>2.56</v>
      </c>
    </row>
    <row r="2031" spans="1:12">
      <c r="A2031" s="296">
        <v>3122</v>
      </c>
      <c r="B2031" s="343" t="s">
        <v>8576</v>
      </c>
      <c r="C2031" s="296" t="s">
        <v>6533</v>
      </c>
      <c r="D2031" s="296" t="s">
        <v>6534</v>
      </c>
      <c r="E2031" s="344">
        <v>5.48</v>
      </c>
      <c r="F2031" s="344">
        <v>5.39</v>
      </c>
      <c r="G2031" s="344">
        <v>5.87</v>
      </c>
      <c r="H2031" s="344">
        <v>5.12</v>
      </c>
      <c r="I2031" s="344">
        <v>5.85</v>
      </c>
      <c r="J2031" s="344">
        <v>5.66</v>
      </c>
      <c r="K2031" s="344">
        <v>5.36</v>
      </c>
      <c r="L2031" s="344">
        <v>5.22</v>
      </c>
    </row>
    <row r="2032" spans="1:12">
      <c r="A2032" s="296">
        <v>3121</v>
      </c>
      <c r="B2032" s="343" t="s">
        <v>8577</v>
      </c>
      <c r="C2032" s="296" t="s">
        <v>6533</v>
      </c>
      <c r="D2032" s="296" t="s">
        <v>6534</v>
      </c>
      <c r="E2032" s="344">
        <v>6.21</v>
      </c>
      <c r="F2032" s="344">
        <v>6.11</v>
      </c>
      <c r="G2032" s="344">
        <v>6.66</v>
      </c>
      <c r="H2032" s="344">
        <v>5.8</v>
      </c>
      <c r="I2032" s="344">
        <v>6.64</v>
      </c>
      <c r="J2032" s="344">
        <v>6.41</v>
      </c>
      <c r="K2032" s="344">
        <v>6.08</v>
      </c>
      <c r="L2032" s="344">
        <v>5.92</v>
      </c>
    </row>
    <row r="2033" spans="1:12">
      <c r="A2033" s="296">
        <v>3120</v>
      </c>
      <c r="B2033" s="343" t="s">
        <v>8578</v>
      </c>
      <c r="C2033" s="296" t="s">
        <v>6533</v>
      </c>
      <c r="D2033" s="296" t="s">
        <v>6534</v>
      </c>
      <c r="E2033" s="344">
        <v>11.78</v>
      </c>
      <c r="F2033" s="344">
        <v>11.58</v>
      </c>
      <c r="G2033" s="344">
        <v>12.62</v>
      </c>
      <c r="H2033" s="344">
        <v>11</v>
      </c>
      <c r="I2033" s="344">
        <v>12.58</v>
      </c>
      <c r="J2033" s="344">
        <v>12.16</v>
      </c>
      <c r="K2033" s="344">
        <v>11.52</v>
      </c>
      <c r="L2033" s="344">
        <v>11.22</v>
      </c>
    </row>
    <row r="2034" spans="1:12">
      <c r="A2034" s="296">
        <v>11455</v>
      </c>
      <c r="B2034" s="343" t="s">
        <v>8579</v>
      </c>
      <c r="C2034" s="296" t="s">
        <v>6533</v>
      </c>
      <c r="D2034" s="296" t="s">
        <v>6534</v>
      </c>
      <c r="E2034" s="344">
        <v>17.04</v>
      </c>
      <c r="F2034" s="344">
        <v>16.75</v>
      </c>
      <c r="G2034" s="344">
        <v>18.260000000000002</v>
      </c>
      <c r="H2034" s="344">
        <v>15.91</v>
      </c>
      <c r="I2034" s="344">
        <v>18.2</v>
      </c>
      <c r="J2034" s="344">
        <v>17.59</v>
      </c>
      <c r="K2034" s="344">
        <v>16.670000000000002</v>
      </c>
      <c r="L2034" s="344">
        <v>16.23</v>
      </c>
    </row>
    <row r="2035" spans="1:12">
      <c r="A2035" s="296">
        <v>11456</v>
      </c>
      <c r="B2035" s="343" t="s">
        <v>8580</v>
      </c>
      <c r="C2035" s="296" t="s">
        <v>6533</v>
      </c>
      <c r="D2035" s="296" t="s">
        <v>6534</v>
      </c>
      <c r="E2035" s="344">
        <v>20.37</v>
      </c>
      <c r="F2035" s="344">
        <v>20.02</v>
      </c>
      <c r="G2035" s="344">
        <v>21.82</v>
      </c>
      <c r="H2035" s="344">
        <v>19.02</v>
      </c>
      <c r="I2035" s="344">
        <v>21.75</v>
      </c>
      <c r="J2035" s="344">
        <v>21.02</v>
      </c>
      <c r="K2035" s="344">
        <v>19.920000000000002</v>
      </c>
      <c r="L2035" s="344">
        <v>19.399999999999999</v>
      </c>
    </row>
    <row r="2036" spans="1:12">
      <c r="A2036" s="296">
        <v>3107</v>
      </c>
      <c r="B2036" s="343" t="s">
        <v>8581</v>
      </c>
      <c r="C2036" s="296" t="s">
        <v>6533</v>
      </c>
      <c r="D2036" s="296" t="s">
        <v>6534</v>
      </c>
      <c r="E2036" s="344">
        <v>8.59</v>
      </c>
      <c r="F2036" s="344">
        <v>8.44</v>
      </c>
      <c r="G2036" s="344">
        <v>9.1999999999999993</v>
      </c>
      <c r="H2036" s="344">
        <v>8.02</v>
      </c>
      <c r="I2036" s="344">
        <v>9.17</v>
      </c>
      <c r="J2036" s="344">
        <v>8.8699999999999992</v>
      </c>
      <c r="K2036" s="344">
        <v>8.4</v>
      </c>
      <c r="L2036" s="344">
        <v>8.18</v>
      </c>
    </row>
    <row r="2037" spans="1:12">
      <c r="A2037" s="296">
        <v>43583</v>
      </c>
      <c r="B2037" s="343" t="s">
        <v>8582</v>
      </c>
      <c r="C2037" s="296" t="s">
        <v>6533</v>
      </c>
      <c r="D2037" s="296" t="s">
        <v>6534</v>
      </c>
      <c r="E2037" s="344">
        <v>9.69</v>
      </c>
      <c r="F2037" s="344">
        <v>9.52</v>
      </c>
      <c r="G2037" s="344">
        <v>10.38</v>
      </c>
      <c r="H2037" s="344">
        <v>9.0500000000000007</v>
      </c>
      <c r="I2037" s="344">
        <v>10.35</v>
      </c>
      <c r="J2037" s="344">
        <v>10</v>
      </c>
      <c r="K2037" s="344">
        <v>9.48</v>
      </c>
      <c r="L2037" s="344">
        <v>9.23</v>
      </c>
    </row>
    <row r="2038" spans="1:12">
      <c r="A2038" s="296">
        <v>43586</v>
      </c>
      <c r="B2038" s="343" t="s">
        <v>8583</v>
      </c>
      <c r="C2038" s="296" t="s">
        <v>6533</v>
      </c>
      <c r="D2038" s="296" t="s">
        <v>6534</v>
      </c>
      <c r="E2038" s="344">
        <v>9.93</v>
      </c>
      <c r="F2038" s="344">
        <v>9.76</v>
      </c>
      <c r="G2038" s="344">
        <v>10.64</v>
      </c>
      <c r="H2038" s="344">
        <v>9.27</v>
      </c>
      <c r="I2038" s="344">
        <v>10.6</v>
      </c>
      <c r="J2038" s="344">
        <v>10.25</v>
      </c>
      <c r="K2038" s="344">
        <v>9.7100000000000009</v>
      </c>
      <c r="L2038" s="344">
        <v>9.4600000000000009</v>
      </c>
    </row>
    <row r="2039" spans="1:12">
      <c r="A2039" s="296">
        <v>11461</v>
      </c>
      <c r="B2039" s="343" t="s">
        <v>8584</v>
      </c>
      <c r="C2039" s="296" t="s">
        <v>6533</v>
      </c>
      <c r="D2039" s="296" t="s">
        <v>6534</v>
      </c>
      <c r="E2039" s="344">
        <v>10.82</v>
      </c>
      <c r="F2039" s="344">
        <v>10.64</v>
      </c>
      <c r="G2039" s="344">
        <v>11.59</v>
      </c>
      <c r="H2039" s="344">
        <v>10.1</v>
      </c>
      <c r="I2039" s="344">
        <v>11.56</v>
      </c>
      <c r="J2039" s="344">
        <v>11.17</v>
      </c>
      <c r="K2039" s="344">
        <v>10.58</v>
      </c>
      <c r="L2039" s="344">
        <v>10.31</v>
      </c>
    </row>
    <row r="2040" spans="1:12">
      <c r="A2040" s="296">
        <v>43587</v>
      </c>
      <c r="B2040" s="343" t="s">
        <v>8585</v>
      </c>
      <c r="C2040" s="296" t="s">
        <v>6533</v>
      </c>
      <c r="D2040" s="296" t="s">
        <v>6534</v>
      </c>
      <c r="E2040" s="344">
        <v>12.49</v>
      </c>
      <c r="F2040" s="344">
        <v>12.27</v>
      </c>
      <c r="G2040" s="344">
        <v>13.38</v>
      </c>
      <c r="H2040" s="344">
        <v>11.66</v>
      </c>
      <c r="I2040" s="344">
        <v>13.33</v>
      </c>
      <c r="J2040" s="344">
        <v>12.89</v>
      </c>
      <c r="K2040" s="344">
        <v>12.21</v>
      </c>
      <c r="L2040" s="344">
        <v>11.89</v>
      </c>
    </row>
    <row r="2041" spans="1:12">
      <c r="A2041" s="296">
        <v>3106</v>
      </c>
      <c r="B2041" s="343" t="s">
        <v>8586</v>
      </c>
      <c r="C2041" s="296" t="s">
        <v>6533</v>
      </c>
      <c r="D2041" s="296" t="s">
        <v>6534</v>
      </c>
      <c r="E2041" s="344">
        <v>15.84</v>
      </c>
      <c r="F2041" s="344">
        <v>15.57</v>
      </c>
      <c r="G2041" s="344">
        <v>16.97</v>
      </c>
      <c r="H2041" s="344">
        <v>14.79</v>
      </c>
      <c r="I2041" s="344">
        <v>16.920000000000002</v>
      </c>
      <c r="J2041" s="344">
        <v>16.350000000000001</v>
      </c>
      <c r="K2041" s="344">
        <v>15.49</v>
      </c>
      <c r="L2041" s="344">
        <v>15.09</v>
      </c>
    </row>
    <row r="2042" spans="1:12">
      <c r="A2042" s="296">
        <v>44539</v>
      </c>
      <c r="B2042" s="343" t="s">
        <v>8587</v>
      </c>
      <c r="C2042" s="296" t="s">
        <v>6582</v>
      </c>
      <c r="D2042" s="296" t="s">
        <v>6534</v>
      </c>
      <c r="E2042" s="344"/>
      <c r="F2042" s="344">
        <v>2.36</v>
      </c>
      <c r="G2042" s="344"/>
      <c r="H2042" s="344">
        <v>4.18</v>
      </c>
      <c r="I2042" s="344">
        <v>3</v>
      </c>
      <c r="J2042" s="344">
        <v>4.68</v>
      </c>
      <c r="K2042" s="344">
        <v>3.26</v>
      </c>
      <c r="L2042" s="344">
        <v>2.59</v>
      </c>
    </row>
    <row r="2043" spans="1:12">
      <c r="A2043" s="296">
        <v>3123</v>
      </c>
      <c r="B2043" s="343" t="s">
        <v>8588</v>
      </c>
      <c r="C2043" s="296" t="s">
        <v>6582</v>
      </c>
      <c r="D2043" s="296" t="s">
        <v>6539</v>
      </c>
      <c r="E2043" s="344"/>
      <c r="F2043" s="344">
        <v>2.2000000000000002</v>
      </c>
      <c r="G2043" s="344"/>
      <c r="H2043" s="344">
        <v>3.9</v>
      </c>
      <c r="I2043" s="344">
        <v>2.8</v>
      </c>
      <c r="J2043" s="344">
        <v>4.3600000000000003</v>
      </c>
      <c r="K2043" s="344">
        <v>3.04</v>
      </c>
      <c r="L2043" s="344">
        <v>2.42</v>
      </c>
    </row>
    <row r="2044" spans="1:12">
      <c r="A2044" s="296">
        <v>38125</v>
      </c>
      <c r="B2044" s="343" t="s">
        <v>8589</v>
      </c>
      <c r="C2044" s="296" t="s">
        <v>6582</v>
      </c>
      <c r="D2044" s="296" t="s">
        <v>6534</v>
      </c>
      <c r="E2044" s="344">
        <v>2.0499999999999998</v>
      </c>
      <c r="F2044" s="344">
        <v>0.8</v>
      </c>
      <c r="G2044" s="344"/>
      <c r="H2044" s="344"/>
      <c r="I2044" s="344">
        <v>1.31</v>
      </c>
      <c r="J2044" s="344">
        <v>2.2200000000000002</v>
      </c>
      <c r="K2044" s="344">
        <v>1.28</v>
      </c>
      <c r="L2044" s="344">
        <v>1.5</v>
      </c>
    </row>
    <row r="2045" spans="1:12">
      <c r="A2045" s="296">
        <v>39014</v>
      </c>
      <c r="B2045" s="343" t="s">
        <v>8590</v>
      </c>
      <c r="C2045" s="296" t="s">
        <v>6582</v>
      </c>
      <c r="D2045" s="296" t="s">
        <v>6534</v>
      </c>
      <c r="E2045" s="344">
        <v>11.31</v>
      </c>
      <c r="F2045" s="344"/>
      <c r="G2045" s="344"/>
      <c r="H2045" s="344">
        <v>17.55</v>
      </c>
      <c r="I2045" s="344">
        <v>10.19</v>
      </c>
      <c r="J2045" s="344"/>
      <c r="K2045" s="344">
        <v>8.3800000000000008</v>
      </c>
      <c r="L2045" s="344"/>
    </row>
    <row r="2046" spans="1:12">
      <c r="A2046" s="296">
        <v>39365</v>
      </c>
      <c r="B2046" s="343" t="s">
        <v>8591</v>
      </c>
      <c r="C2046" s="296" t="s">
        <v>6533</v>
      </c>
      <c r="D2046" s="296" t="s">
        <v>6534</v>
      </c>
      <c r="E2046" s="344">
        <v>1927.57</v>
      </c>
      <c r="F2046" s="344">
        <v>1929.71</v>
      </c>
      <c r="G2046" s="344">
        <v>1950.42</v>
      </c>
      <c r="H2046" s="344">
        <v>1671.99</v>
      </c>
      <c r="I2046" s="344">
        <v>1857.54</v>
      </c>
      <c r="J2046" s="344">
        <v>2137.69</v>
      </c>
      <c r="K2046" s="344">
        <v>2139.84</v>
      </c>
      <c r="L2046" s="344">
        <v>2059.4299999999998</v>
      </c>
    </row>
    <row r="2047" spans="1:12">
      <c r="A2047" s="296">
        <v>39366</v>
      </c>
      <c r="B2047" s="343" t="s">
        <v>8592</v>
      </c>
      <c r="C2047" s="296" t="s">
        <v>6533</v>
      </c>
      <c r="D2047" s="296" t="s">
        <v>6534</v>
      </c>
      <c r="E2047" s="344">
        <v>2924.44</v>
      </c>
      <c r="F2047" s="344">
        <v>2927.69</v>
      </c>
      <c r="G2047" s="344">
        <v>2959.11</v>
      </c>
      <c r="H2047" s="344">
        <v>2536.6799999999998</v>
      </c>
      <c r="I2047" s="344">
        <v>2818.19</v>
      </c>
      <c r="J2047" s="344">
        <v>3243.23</v>
      </c>
      <c r="K2047" s="344">
        <v>3246.48</v>
      </c>
      <c r="L2047" s="344">
        <v>3124.5</v>
      </c>
    </row>
    <row r="2048" spans="1:12">
      <c r="A2048" s="296">
        <v>39367</v>
      </c>
      <c r="B2048" s="343" t="s">
        <v>8593</v>
      </c>
      <c r="C2048" s="296" t="s">
        <v>6533</v>
      </c>
      <c r="D2048" s="296" t="s">
        <v>6534</v>
      </c>
      <c r="E2048" s="344">
        <v>5010.83</v>
      </c>
      <c r="F2048" s="344">
        <v>5016.3999999999996</v>
      </c>
      <c r="G2048" s="344">
        <v>5070.24</v>
      </c>
      <c r="H2048" s="344">
        <v>4346.43</v>
      </c>
      <c r="I2048" s="344">
        <v>4828.79</v>
      </c>
      <c r="J2048" s="344">
        <v>5557.06</v>
      </c>
      <c r="K2048" s="344">
        <v>5562.63</v>
      </c>
      <c r="L2048" s="344">
        <v>5353.62</v>
      </c>
    </row>
    <row r="2049" spans="1:12">
      <c r="A2049" s="296">
        <v>37394</v>
      </c>
      <c r="B2049" s="343" t="s">
        <v>8594</v>
      </c>
      <c r="C2049" s="296" t="s">
        <v>8595</v>
      </c>
      <c r="D2049" s="296" t="s">
        <v>6534</v>
      </c>
      <c r="E2049" s="344"/>
      <c r="F2049" s="344"/>
      <c r="G2049" s="344"/>
      <c r="H2049" s="344"/>
      <c r="I2049" s="344">
        <v>66.349999999999994</v>
      </c>
      <c r="J2049" s="344"/>
      <c r="K2049" s="344"/>
      <c r="L2049" s="344"/>
    </row>
    <row r="2050" spans="1:12">
      <c r="A2050" s="296">
        <v>14146</v>
      </c>
      <c r="B2050" s="343" t="s">
        <v>8596</v>
      </c>
      <c r="C2050" s="296" t="s">
        <v>8595</v>
      </c>
      <c r="D2050" s="296" t="s">
        <v>6539</v>
      </c>
      <c r="E2050" s="344"/>
      <c r="F2050" s="344"/>
      <c r="G2050" s="344"/>
      <c r="H2050" s="344"/>
      <c r="I2050" s="344">
        <v>106.7</v>
      </c>
      <c r="J2050" s="344"/>
      <c r="K2050" s="344"/>
      <c r="L2050" s="344"/>
    </row>
    <row r="2051" spans="1:12">
      <c r="A2051" s="296">
        <v>938</v>
      </c>
      <c r="B2051" s="343" t="s">
        <v>8597</v>
      </c>
      <c r="C2051" s="296" t="s">
        <v>6578</v>
      </c>
      <c r="D2051" s="296" t="s">
        <v>6534</v>
      </c>
      <c r="E2051" s="344">
        <v>1.87</v>
      </c>
      <c r="F2051" s="344">
        <v>1.93</v>
      </c>
      <c r="G2051" s="344">
        <v>1.56</v>
      </c>
      <c r="H2051" s="344">
        <v>1.91</v>
      </c>
      <c r="I2051" s="344">
        <v>1.54</v>
      </c>
      <c r="J2051" s="344">
        <v>1.52</v>
      </c>
      <c r="K2051" s="344">
        <v>1.96</v>
      </c>
      <c r="L2051" s="344">
        <v>1.66</v>
      </c>
    </row>
    <row r="2052" spans="1:12">
      <c r="A2052" s="296">
        <v>937</v>
      </c>
      <c r="B2052" s="343" t="s">
        <v>8598</v>
      </c>
      <c r="C2052" s="296" t="s">
        <v>6578</v>
      </c>
      <c r="D2052" s="296" t="s">
        <v>6534</v>
      </c>
      <c r="E2052" s="344">
        <v>10.92</v>
      </c>
      <c r="F2052" s="344">
        <v>11.24</v>
      </c>
      <c r="G2052" s="344">
        <v>9.1</v>
      </c>
      <c r="H2052" s="344">
        <v>11.16</v>
      </c>
      <c r="I2052" s="344">
        <v>8.98</v>
      </c>
      <c r="J2052" s="344">
        <v>8.86</v>
      </c>
      <c r="K2052" s="344">
        <v>11.41</v>
      </c>
      <c r="L2052" s="344">
        <v>9.7100000000000009</v>
      </c>
    </row>
    <row r="2053" spans="1:12">
      <c r="A2053" s="296">
        <v>939</v>
      </c>
      <c r="B2053" s="343" t="s">
        <v>8599</v>
      </c>
      <c r="C2053" s="296" t="s">
        <v>6578</v>
      </c>
      <c r="D2053" s="296" t="s">
        <v>6534</v>
      </c>
      <c r="E2053" s="344">
        <v>3.03</v>
      </c>
      <c r="F2053" s="344">
        <v>3.12</v>
      </c>
      <c r="G2053" s="344">
        <v>2.52</v>
      </c>
      <c r="H2053" s="344">
        <v>3.1</v>
      </c>
      <c r="I2053" s="344">
        <v>2.4900000000000002</v>
      </c>
      <c r="J2053" s="344">
        <v>2.46</v>
      </c>
      <c r="K2053" s="344">
        <v>3.16</v>
      </c>
      <c r="L2053" s="344">
        <v>2.69</v>
      </c>
    </row>
    <row r="2054" spans="1:12">
      <c r="A2054" s="296">
        <v>944</v>
      </c>
      <c r="B2054" s="343" t="s">
        <v>8600</v>
      </c>
      <c r="C2054" s="296" t="s">
        <v>6578</v>
      </c>
      <c r="D2054" s="296" t="s">
        <v>6534</v>
      </c>
      <c r="E2054" s="344">
        <v>4.79</v>
      </c>
      <c r="F2054" s="344">
        <v>4.93</v>
      </c>
      <c r="G2054" s="344">
        <v>3.99</v>
      </c>
      <c r="H2054" s="344">
        <v>4.8899999999999997</v>
      </c>
      <c r="I2054" s="344">
        <v>3.94</v>
      </c>
      <c r="J2054" s="344">
        <v>3.88</v>
      </c>
      <c r="K2054" s="344">
        <v>5</v>
      </c>
      <c r="L2054" s="344">
        <v>4.25</v>
      </c>
    </row>
    <row r="2055" spans="1:12">
      <c r="A2055" s="296">
        <v>940</v>
      </c>
      <c r="B2055" s="343" t="s">
        <v>8601</v>
      </c>
      <c r="C2055" s="296" t="s">
        <v>6578</v>
      </c>
      <c r="D2055" s="296" t="s">
        <v>6534</v>
      </c>
      <c r="E2055" s="344">
        <v>6.91</v>
      </c>
      <c r="F2055" s="344">
        <v>7.11</v>
      </c>
      <c r="G2055" s="344">
        <v>5.76</v>
      </c>
      <c r="H2055" s="344">
        <v>7.06</v>
      </c>
      <c r="I2055" s="344">
        <v>5.68</v>
      </c>
      <c r="J2055" s="344">
        <v>5.6</v>
      </c>
      <c r="K2055" s="344">
        <v>7.22</v>
      </c>
      <c r="L2055" s="344">
        <v>6.14</v>
      </c>
    </row>
    <row r="2056" spans="1:12">
      <c r="A2056" s="296">
        <v>44397</v>
      </c>
      <c r="B2056" s="343" t="s">
        <v>8602</v>
      </c>
      <c r="C2056" s="296" t="s">
        <v>6578</v>
      </c>
      <c r="D2056" s="296" t="s">
        <v>6534</v>
      </c>
      <c r="E2056" s="344">
        <v>3.81</v>
      </c>
      <c r="F2056" s="344">
        <v>2.92</v>
      </c>
      <c r="G2056" s="344">
        <v>2.5099999999999998</v>
      </c>
      <c r="H2056" s="344">
        <v>1.97</v>
      </c>
      <c r="I2056" s="344">
        <v>3.29</v>
      </c>
      <c r="J2056" s="344">
        <v>4.03</v>
      </c>
      <c r="K2056" s="344">
        <v>4.26</v>
      </c>
      <c r="L2056" s="344">
        <v>4.4400000000000004</v>
      </c>
    </row>
    <row r="2057" spans="1:12">
      <c r="A2057" s="296">
        <v>406</v>
      </c>
      <c r="B2057" s="343" t="s">
        <v>8603</v>
      </c>
      <c r="C2057" s="296" t="s">
        <v>6533</v>
      </c>
      <c r="D2057" s="296" t="s">
        <v>6534</v>
      </c>
      <c r="E2057" s="344">
        <v>100.82</v>
      </c>
      <c r="F2057" s="344">
        <v>87.79</v>
      </c>
      <c r="G2057" s="344">
        <v>87.65</v>
      </c>
      <c r="H2057" s="344">
        <v>104.96</v>
      </c>
      <c r="I2057" s="344">
        <v>74.260000000000005</v>
      </c>
      <c r="J2057" s="344">
        <v>77.209999999999994</v>
      </c>
      <c r="K2057" s="344">
        <v>87.52</v>
      </c>
      <c r="L2057" s="344">
        <v>103.06</v>
      </c>
    </row>
    <row r="2058" spans="1:12">
      <c r="A2058" s="296">
        <v>42529</v>
      </c>
      <c r="B2058" s="343" t="s">
        <v>8604</v>
      </c>
      <c r="C2058" s="296" t="s">
        <v>6578</v>
      </c>
      <c r="D2058" s="296" t="s">
        <v>6534</v>
      </c>
      <c r="E2058" s="344">
        <v>1.46</v>
      </c>
      <c r="F2058" s="344"/>
      <c r="G2058" s="344"/>
      <c r="H2058" s="344">
        <v>0.9</v>
      </c>
      <c r="I2058" s="344">
        <v>1.27</v>
      </c>
      <c r="J2058" s="344"/>
      <c r="K2058" s="344">
        <v>1.38</v>
      </c>
      <c r="L2058" s="344">
        <v>0.98</v>
      </c>
    </row>
    <row r="2059" spans="1:12">
      <c r="A2059" s="296">
        <v>39634</v>
      </c>
      <c r="B2059" s="343" t="s">
        <v>8605</v>
      </c>
      <c r="C2059" s="296" t="s">
        <v>6578</v>
      </c>
      <c r="D2059" s="296" t="s">
        <v>6534</v>
      </c>
      <c r="E2059" s="344">
        <v>7.79</v>
      </c>
      <c r="F2059" s="344">
        <v>5.65</v>
      </c>
      <c r="G2059" s="344">
        <v>4.1900000000000004</v>
      </c>
      <c r="H2059" s="344">
        <v>9.25</v>
      </c>
      <c r="I2059" s="344">
        <v>7.01</v>
      </c>
      <c r="J2059" s="344">
        <v>7.69</v>
      </c>
      <c r="K2059" s="344">
        <v>7.6</v>
      </c>
      <c r="L2059" s="344">
        <v>9.49</v>
      </c>
    </row>
    <row r="2060" spans="1:12">
      <c r="A2060" s="296">
        <v>39701</v>
      </c>
      <c r="B2060" s="343" t="s">
        <v>8606</v>
      </c>
      <c r="C2060" s="296" t="s">
        <v>6533</v>
      </c>
      <c r="D2060" s="296" t="s">
        <v>6534</v>
      </c>
      <c r="E2060" s="344"/>
      <c r="F2060" s="344">
        <v>115.55</v>
      </c>
      <c r="G2060" s="344"/>
      <c r="H2060" s="344">
        <v>177.41</v>
      </c>
      <c r="I2060" s="344">
        <v>115.73</v>
      </c>
      <c r="J2060" s="344"/>
      <c r="K2060" s="344">
        <v>92.69</v>
      </c>
      <c r="L2060" s="344">
        <v>114.49</v>
      </c>
    </row>
    <row r="2061" spans="1:12">
      <c r="A2061" s="296">
        <v>12815</v>
      </c>
      <c r="B2061" s="343" t="s">
        <v>8607</v>
      </c>
      <c r="C2061" s="296" t="s">
        <v>6533</v>
      </c>
      <c r="D2061" s="296" t="s">
        <v>6534</v>
      </c>
      <c r="E2061" s="344">
        <v>10.55</v>
      </c>
      <c r="F2061" s="344">
        <v>8.43</v>
      </c>
      <c r="G2061" s="344">
        <v>9.49</v>
      </c>
      <c r="H2061" s="344">
        <v>8.74</v>
      </c>
      <c r="I2061" s="344">
        <v>9.5299999999999994</v>
      </c>
      <c r="J2061" s="344">
        <v>8.0399999999999991</v>
      </c>
      <c r="K2061" s="344">
        <v>10.52</v>
      </c>
      <c r="L2061" s="344">
        <v>10.07</v>
      </c>
    </row>
    <row r="2062" spans="1:12">
      <c r="A2062" s="296">
        <v>39431</v>
      </c>
      <c r="B2062" s="343" t="s">
        <v>8608</v>
      </c>
      <c r="C2062" s="296" t="s">
        <v>6578</v>
      </c>
      <c r="D2062" s="296" t="s">
        <v>6534</v>
      </c>
      <c r="E2062" s="344">
        <v>0.41</v>
      </c>
      <c r="F2062" s="344">
        <v>0.39</v>
      </c>
      <c r="G2062" s="344">
        <v>0.38</v>
      </c>
      <c r="H2062" s="344">
        <v>0.32</v>
      </c>
      <c r="I2062" s="344">
        <v>0.3</v>
      </c>
      <c r="J2062" s="344">
        <v>0.34</v>
      </c>
      <c r="K2062" s="344">
        <v>0.27</v>
      </c>
      <c r="L2062" s="344">
        <v>0.3</v>
      </c>
    </row>
    <row r="2063" spans="1:12">
      <c r="A2063" s="296">
        <v>39432</v>
      </c>
      <c r="B2063" s="343" t="s">
        <v>8609</v>
      </c>
      <c r="C2063" s="296" t="s">
        <v>6578</v>
      </c>
      <c r="D2063" s="296" t="s">
        <v>6534</v>
      </c>
      <c r="E2063" s="344">
        <v>3.69</v>
      </c>
      <c r="F2063" s="344">
        <v>3.46</v>
      </c>
      <c r="G2063" s="344">
        <v>3.4</v>
      </c>
      <c r="H2063" s="344">
        <v>2.87</v>
      </c>
      <c r="I2063" s="344">
        <v>2.66</v>
      </c>
      <c r="J2063" s="344">
        <v>3</v>
      </c>
      <c r="K2063" s="344">
        <v>2.42</v>
      </c>
      <c r="L2063" s="344">
        <v>2.7</v>
      </c>
    </row>
    <row r="2064" spans="1:12">
      <c r="A2064" s="296">
        <v>20111</v>
      </c>
      <c r="B2064" s="343" t="s">
        <v>8610</v>
      </c>
      <c r="C2064" s="296" t="s">
        <v>6533</v>
      </c>
      <c r="D2064" s="296" t="s">
        <v>6539</v>
      </c>
      <c r="E2064" s="344">
        <v>13.5</v>
      </c>
      <c r="F2064" s="344">
        <v>16.61</v>
      </c>
      <c r="G2064" s="344">
        <v>15.76</v>
      </c>
      <c r="H2064" s="344">
        <v>28.75</v>
      </c>
      <c r="I2064" s="344">
        <v>11.13</v>
      </c>
      <c r="J2064" s="344">
        <v>11.9</v>
      </c>
      <c r="K2064" s="344">
        <v>11.6</v>
      </c>
      <c r="L2064" s="344">
        <v>11.65</v>
      </c>
    </row>
    <row r="2065" spans="1:12">
      <c r="A2065" s="296">
        <v>21127</v>
      </c>
      <c r="B2065" s="343" t="s">
        <v>8611</v>
      </c>
      <c r="C2065" s="296" t="s">
        <v>6533</v>
      </c>
      <c r="D2065" s="296" t="s">
        <v>6534</v>
      </c>
      <c r="E2065" s="344">
        <v>5.0999999999999996</v>
      </c>
      <c r="F2065" s="344">
        <v>6.28</v>
      </c>
      <c r="G2065" s="344">
        <v>5.95</v>
      </c>
      <c r="H2065" s="344">
        <v>10.87</v>
      </c>
      <c r="I2065" s="344">
        <v>4.2</v>
      </c>
      <c r="J2065" s="344">
        <v>4.5</v>
      </c>
      <c r="K2065" s="344">
        <v>4.38</v>
      </c>
      <c r="L2065" s="344">
        <v>4.4000000000000004</v>
      </c>
    </row>
    <row r="2066" spans="1:12">
      <c r="A2066" s="296">
        <v>404</v>
      </c>
      <c r="B2066" s="343" t="s">
        <v>8612</v>
      </c>
      <c r="C2066" s="296" t="s">
        <v>6578</v>
      </c>
      <c r="D2066" s="296" t="s">
        <v>6534</v>
      </c>
      <c r="E2066" s="344">
        <v>1.84</v>
      </c>
      <c r="F2066" s="344">
        <v>2.2599999999999998</v>
      </c>
      <c r="G2066" s="344">
        <v>2.15</v>
      </c>
      <c r="H2066" s="344">
        <v>3.92</v>
      </c>
      <c r="I2066" s="344">
        <v>1.51</v>
      </c>
      <c r="J2066" s="344">
        <v>1.62</v>
      </c>
      <c r="K2066" s="344">
        <v>1.58</v>
      </c>
      <c r="L2066" s="344">
        <v>1.58</v>
      </c>
    </row>
    <row r="2067" spans="1:12">
      <c r="A2067" s="296">
        <v>14151</v>
      </c>
      <c r="B2067" s="343" t="s">
        <v>8613</v>
      </c>
      <c r="C2067" s="296" t="s">
        <v>6533</v>
      </c>
      <c r="D2067" s="296" t="s">
        <v>6534</v>
      </c>
      <c r="E2067" s="344"/>
      <c r="F2067" s="344"/>
      <c r="G2067" s="344"/>
      <c r="H2067" s="344"/>
      <c r="I2067" s="344">
        <v>76.69</v>
      </c>
      <c r="J2067" s="344"/>
      <c r="K2067" s="344"/>
      <c r="L2067" s="344"/>
    </row>
    <row r="2068" spans="1:12">
      <c r="A2068" s="296">
        <v>14153</v>
      </c>
      <c r="B2068" s="343" t="s">
        <v>8614</v>
      </c>
      <c r="C2068" s="296" t="s">
        <v>6533</v>
      </c>
      <c r="D2068" s="296" t="s">
        <v>6534</v>
      </c>
      <c r="E2068" s="344"/>
      <c r="F2068" s="344"/>
      <c r="G2068" s="344"/>
      <c r="H2068" s="344"/>
      <c r="I2068" s="344">
        <v>86.69</v>
      </c>
      <c r="J2068" s="344"/>
      <c r="K2068" s="344"/>
      <c r="L2068" s="344"/>
    </row>
    <row r="2069" spans="1:12">
      <c r="A2069" s="296">
        <v>14152</v>
      </c>
      <c r="B2069" s="343" t="s">
        <v>8615</v>
      </c>
      <c r="C2069" s="296" t="s">
        <v>6533</v>
      </c>
      <c r="D2069" s="296" t="s">
        <v>6534</v>
      </c>
      <c r="E2069" s="344"/>
      <c r="F2069" s="344"/>
      <c r="G2069" s="344"/>
      <c r="H2069" s="344"/>
      <c r="I2069" s="344">
        <v>66.55</v>
      </c>
      <c r="J2069" s="344"/>
      <c r="K2069" s="344"/>
      <c r="L2069" s="344"/>
    </row>
    <row r="2070" spans="1:12">
      <c r="A2070" s="296">
        <v>14154</v>
      </c>
      <c r="B2070" s="343" t="s">
        <v>8616</v>
      </c>
      <c r="C2070" s="296" t="s">
        <v>6533</v>
      </c>
      <c r="D2070" s="296" t="s">
        <v>6534</v>
      </c>
      <c r="E2070" s="344"/>
      <c r="F2070" s="344"/>
      <c r="G2070" s="344"/>
      <c r="H2070" s="344"/>
      <c r="I2070" s="344">
        <v>232.93</v>
      </c>
      <c r="J2070" s="344"/>
      <c r="K2070" s="344"/>
      <c r="L2070" s="344"/>
    </row>
    <row r="2071" spans="1:12">
      <c r="A2071" s="296">
        <v>3143</v>
      </c>
      <c r="B2071" s="343" t="s">
        <v>8617</v>
      </c>
      <c r="C2071" s="296" t="s">
        <v>6533</v>
      </c>
      <c r="D2071" s="296" t="s">
        <v>6534</v>
      </c>
      <c r="E2071" s="344">
        <v>9.1</v>
      </c>
      <c r="F2071" s="344">
        <v>6.59</v>
      </c>
      <c r="G2071" s="344">
        <v>4.8899999999999997</v>
      </c>
      <c r="H2071" s="344">
        <v>10.8</v>
      </c>
      <c r="I2071" s="344">
        <v>8.19</v>
      </c>
      <c r="J2071" s="344">
        <v>8.98</v>
      </c>
      <c r="K2071" s="344">
        <v>8.8699999999999992</v>
      </c>
      <c r="L2071" s="344">
        <v>11.08</v>
      </c>
    </row>
    <row r="2072" spans="1:12">
      <c r="A2072" s="296">
        <v>3146</v>
      </c>
      <c r="B2072" s="343" t="s">
        <v>8618</v>
      </c>
      <c r="C2072" s="296" t="s">
        <v>6533</v>
      </c>
      <c r="D2072" s="296" t="s">
        <v>6539</v>
      </c>
      <c r="E2072" s="344">
        <v>4</v>
      </c>
      <c r="F2072" s="344">
        <v>2.9</v>
      </c>
      <c r="G2072" s="344">
        <v>2.15</v>
      </c>
      <c r="H2072" s="344">
        <v>4.75</v>
      </c>
      <c r="I2072" s="344">
        <v>3.6</v>
      </c>
      <c r="J2072" s="344">
        <v>3.95</v>
      </c>
      <c r="K2072" s="344">
        <v>3.9</v>
      </c>
      <c r="L2072" s="344">
        <v>4.87</v>
      </c>
    </row>
    <row r="2073" spans="1:12">
      <c r="A2073" s="296">
        <v>3148</v>
      </c>
      <c r="B2073" s="343" t="s">
        <v>8619</v>
      </c>
      <c r="C2073" s="296" t="s">
        <v>6533</v>
      </c>
      <c r="D2073" s="296" t="s">
        <v>6534</v>
      </c>
      <c r="E2073" s="344">
        <v>14.75</v>
      </c>
      <c r="F2073" s="344">
        <v>10.69</v>
      </c>
      <c r="G2073" s="344">
        <v>7.93</v>
      </c>
      <c r="H2073" s="344">
        <v>17.510000000000002</v>
      </c>
      <c r="I2073" s="344">
        <v>13.27</v>
      </c>
      <c r="J2073" s="344">
        <v>14.56</v>
      </c>
      <c r="K2073" s="344">
        <v>14.38</v>
      </c>
      <c r="L2073" s="344">
        <v>17.96</v>
      </c>
    </row>
    <row r="2074" spans="1:12">
      <c r="A2074" s="296">
        <v>4310</v>
      </c>
      <c r="B2074" s="343" t="s">
        <v>8620</v>
      </c>
      <c r="C2074" s="296" t="s">
        <v>6533</v>
      </c>
      <c r="D2074" s="296" t="s">
        <v>6534</v>
      </c>
      <c r="E2074" s="344">
        <v>2.59</v>
      </c>
      <c r="F2074" s="344">
        <v>3.35</v>
      </c>
      <c r="G2074" s="344"/>
      <c r="H2074" s="344">
        <v>3.17</v>
      </c>
      <c r="I2074" s="344">
        <v>3.33</v>
      </c>
      <c r="J2074" s="344">
        <v>2.34</v>
      </c>
      <c r="K2074" s="344"/>
      <c r="L2074" s="344">
        <v>3.38</v>
      </c>
    </row>
    <row r="2075" spans="1:12">
      <c r="A2075" s="296">
        <v>4311</v>
      </c>
      <c r="B2075" s="343" t="s">
        <v>8621</v>
      </c>
      <c r="C2075" s="296" t="s">
        <v>6533</v>
      </c>
      <c r="D2075" s="296" t="s">
        <v>6534</v>
      </c>
      <c r="E2075" s="344">
        <v>1.82</v>
      </c>
      <c r="F2075" s="344">
        <v>2.36</v>
      </c>
      <c r="G2075" s="344"/>
      <c r="H2075" s="344">
        <v>2.23</v>
      </c>
      <c r="I2075" s="344">
        <v>2.34</v>
      </c>
      <c r="J2075" s="344">
        <v>1.65</v>
      </c>
      <c r="K2075" s="344"/>
      <c r="L2075" s="344">
        <v>2.38</v>
      </c>
    </row>
    <row r="2076" spans="1:12">
      <c r="A2076" s="296">
        <v>4312</v>
      </c>
      <c r="B2076" s="343" t="s">
        <v>8622</v>
      </c>
      <c r="C2076" s="296" t="s">
        <v>6533</v>
      </c>
      <c r="D2076" s="296" t="s">
        <v>6534</v>
      </c>
      <c r="E2076" s="344">
        <v>2.5499999999999998</v>
      </c>
      <c r="F2076" s="344">
        <v>3.31</v>
      </c>
      <c r="G2076" s="344"/>
      <c r="H2076" s="344">
        <v>3.13</v>
      </c>
      <c r="I2076" s="344">
        <v>3.28</v>
      </c>
      <c r="J2076" s="344">
        <v>2.31</v>
      </c>
      <c r="K2076" s="344"/>
      <c r="L2076" s="344">
        <v>3.33</v>
      </c>
    </row>
    <row r="2077" spans="1:12">
      <c r="A2077" s="296">
        <v>13261</v>
      </c>
      <c r="B2077" s="343" t="s">
        <v>8623</v>
      </c>
      <c r="C2077" s="296" t="s">
        <v>6533</v>
      </c>
      <c r="D2077" s="296" t="s">
        <v>6534</v>
      </c>
      <c r="E2077" s="344">
        <v>5.42</v>
      </c>
      <c r="F2077" s="344">
        <v>3.04</v>
      </c>
      <c r="G2077" s="344">
        <v>3.76</v>
      </c>
      <c r="H2077" s="344">
        <v>3.92</v>
      </c>
      <c r="I2077" s="344">
        <v>2.34</v>
      </c>
      <c r="J2077" s="344">
        <v>3.79</v>
      </c>
      <c r="K2077" s="344">
        <v>2.4300000000000002</v>
      </c>
      <c r="L2077" s="344">
        <v>2.92</v>
      </c>
    </row>
    <row r="2078" spans="1:12">
      <c r="A2078" s="296">
        <v>3272</v>
      </c>
      <c r="B2078" s="343" t="s">
        <v>8624</v>
      </c>
      <c r="C2078" s="296" t="s">
        <v>6533</v>
      </c>
      <c r="D2078" s="296" t="s">
        <v>6534</v>
      </c>
      <c r="E2078" s="344">
        <v>51.95</v>
      </c>
      <c r="F2078" s="344"/>
      <c r="G2078" s="344"/>
      <c r="H2078" s="344"/>
      <c r="I2078" s="344">
        <v>49.67</v>
      </c>
      <c r="J2078" s="344"/>
      <c r="K2078" s="344"/>
      <c r="L2078" s="344"/>
    </row>
    <row r="2079" spans="1:12">
      <c r="A2079" s="296">
        <v>3265</v>
      </c>
      <c r="B2079" s="343" t="s">
        <v>8625</v>
      </c>
      <c r="C2079" s="296" t="s">
        <v>6533</v>
      </c>
      <c r="D2079" s="296" t="s">
        <v>6534</v>
      </c>
      <c r="E2079" s="344">
        <v>41.27</v>
      </c>
      <c r="F2079" s="344"/>
      <c r="G2079" s="344"/>
      <c r="H2079" s="344"/>
      <c r="I2079" s="344">
        <v>39.47</v>
      </c>
      <c r="J2079" s="344"/>
      <c r="K2079" s="344"/>
      <c r="L2079" s="344"/>
    </row>
    <row r="2080" spans="1:12">
      <c r="A2080" s="296">
        <v>3264</v>
      </c>
      <c r="B2080" s="343" t="s">
        <v>8626</v>
      </c>
      <c r="C2080" s="296" t="s">
        <v>6533</v>
      </c>
      <c r="D2080" s="296" t="s">
        <v>6534</v>
      </c>
      <c r="E2080" s="344">
        <v>29.67</v>
      </c>
      <c r="F2080" s="344"/>
      <c r="G2080" s="344"/>
      <c r="H2080" s="344"/>
      <c r="I2080" s="344">
        <v>28.38</v>
      </c>
      <c r="J2080" s="344"/>
      <c r="K2080" s="344"/>
      <c r="L2080" s="344"/>
    </row>
    <row r="2081" spans="1:12">
      <c r="A2081" s="296">
        <v>3262</v>
      </c>
      <c r="B2081" s="343" t="s">
        <v>8627</v>
      </c>
      <c r="C2081" s="296" t="s">
        <v>6533</v>
      </c>
      <c r="D2081" s="296" t="s">
        <v>6534</v>
      </c>
      <c r="E2081" s="344">
        <v>18.07</v>
      </c>
      <c r="F2081" s="344"/>
      <c r="G2081" s="344"/>
      <c r="H2081" s="344"/>
      <c r="I2081" s="344">
        <v>17.27</v>
      </c>
      <c r="J2081" s="344"/>
      <c r="K2081" s="344"/>
      <c r="L2081" s="344"/>
    </row>
    <row r="2082" spans="1:12">
      <c r="A2082" s="296">
        <v>3267</v>
      </c>
      <c r="B2082" s="343" t="s">
        <v>8628</v>
      </c>
      <c r="C2082" s="296" t="s">
        <v>6533</v>
      </c>
      <c r="D2082" s="296" t="s">
        <v>6534</v>
      </c>
      <c r="E2082" s="344">
        <v>96.92</v>
      </c>
      <c r="F2082" s="344"/>
      <c r="G2082" s="344"/>
      <c r="H2082" s="344"/>
      <c r="I2082" s="344">
        <v>92.68</v>
      </c>
      <c r="J2082" s="344"/>
      <c r="K2082" s="344"/>
      <c r="L2082" s="344"/>
    </row>
    <row r="2083" spans="1:12">
      <c r="A2083" s="296">
        <v>3266</v>
      </c>
      <c r="B2083" s="343" t="s">
        <v>8629</v>
      </c>
      <c r="C2083" s="296" t="s">
        <v>6533</v>
      </c>
      <c r="D2083" s="296" t="s">
        <v>6534</v>
      </c>
      <c r="E2083" s="344">
        <v>61.66</v>
      </c>
      <c r="F2083" s="344"/>
      <c r="G2083" s="344"/>
      <c r="H2083" s="344"/>
      <c r="I2083" s="344">
        <v>58.97</v>
      </c>
      <c r="J2083" s="344"/>
      <c r="K2083" s="344"/>
      <c r="L2083" s="344"/>
    </row>
    <row r="2084" spans="1:12">
      <c r="A2084" s="296">
        <v>3268</v>
      </c>
      <c r="B2084" s="343" t="s">
        <v>8630</v>
      </c>
      <c r="C2084" s="296" t="s">
        <v>6533</v>
      </c>
      <c r="D2084" s="296" t="s">
        <v>6534</v>
      </c>
      <c r="E2084" s="344">
        <v>131.04</v>
      </c>
      <c r="F2084" s="344"/>
      <c r="G2084" s="344"/>
      <c r="H2084" s="344"/>
      <c r="I2084" s="344">
        <v>125.31</v>
      </c>
      <c r="J2084" s="344"/>
      <c r="K2084" s="344"/>
      <c r="L2084" s="344"/>
    </row>
    <row r="2085" spans="1:12">
      <c r="A2085" s="296">
        <v>3263</v>
      </c>
      <c r="B2085" s="343" t="s">
        <v>8631</v>
      </c>
      <c r="C2085" s="296" t="s">
        <v>6533</v>
      </c>
      <c r="D2085" s="296" t="s">
        <v>6534</v>
      </c>
      <c r="E2085" s="344">
        <v>24.68</v>
      </c>
      <c r="F2085" s="344"/>
      <c r="G2085" s="344"/>
      <c r="H2085" s="344"/>
      <c r="I2085" s="344">
        <v>23.6</v>
      </c>
      <c r="J2085" s="344"/>
      <c r="K2085" s="344"/>
      <c r="L2085" s="344"/>
    </row>
    <row r="2086" spans="1:12">
      <c r="A2086" s="296">
        <v>3271</v>
      </c>
      <c r="B2086" s="343" t="s">
        <v>8632</v>
      </c>
      <c r="C2086" s="296" t="s">
        <v>6533</v>
      </c>
      <c r="D2086" s="296" t="s">
        <v>6534</v>
      </c>
      <c r="E2086" s="344">
        <v>193.73</v>
      </c>
      <c r="F2086" s="344"/>
      <c r="G2086" s="344"/>
      <c r="H2086" s="344"/>
      <c r="I2086" s="344">
        <v>185.26</v>
      </c>
      <c r="J2086" s="344"/>
      <c r="K2086" s="344"/>
      <c r="L2086" s="344"/>
    </row>
    <row r="2087" spans="1:12">
      <c r="A2087" s="296">
        <v>3270</v>
      </c>
      <c r="B2087" s="343" t="s">
        <v>8633</v>
      </c>
      <c r="C2087" s="296" t="s">
        <v>6533</v>
      </c>
      <c r="D2087" s="296" t="s">
        <v>6534</v>
      </c>
      <c r="E2087" s="344">
        <v>325.48</v>
      </c>
      <c r="F2087" s="344"/>
      <c r="G2087" s="344"/>
      <c r="H2087" s="344"/>
      <c r="I2087" s="344">
        <v>311.24</v>
      </c>
      <c r="J2087" s="344"/>
      <c r="K2087" s="344"/>
      <c r="L2087" s="344"/>
    </row>
    <row r="2088" spans="1:12">
      <c r="A2088" s="296">
        <v>3275</v>
      </c>
      <c r="B2088" s="343" t="s">
        <v>8634</v>
      </c>
      <c r="C2088" s="296" t="s">
        <v>6937</v>
      </c>
      <c r="D2088" s="296" t="s">
        <v>6534</v>
      </c>
      <c r="E2088" s="344">
        <v>92.35</v>
      </c>
      <c r="F2088" s="344">
        <v>157.83000000000001</v>
      </c>
      <c r="G2088" s="344"/>
      <c r="H2088" s="344">
        <v>101.78</v>
      </c>
      <c r="I2088" s="344">
        <v>118.98</v>
      </c>
      <c r="J2088" s="344"/>
      <c r="K2088" s="344">
        <v>85.51</v>
      </c>
      <c r="L2088" s="344">
        <v>112.78</v>
      </c>
    </row>
    <row r="2089" spans="1:12">
      <c r="A2089" s="296">
        <v>39512</v>
      </c>
      <c r="B2089" s="343" t="s">
        <v>8635</v>
      </c>
      <c r="C2089" s="296" t="s">
        <v>6937</v>
      </c>
      <c r="D2089" s="296" t="s">
        <v>6534</v>
      </c>
      <c r="E2089" s="344"/>
      <c r="F2089" s="344"/>
      <c r="G2089" s="344"/>
      <c r="H2089" s="344"/>
      <c r="I2089" s="344">
        <v>142.94</v>
      </c>
      <c r="J2089" s="344"/>
      <c r="K2089" s="344"/>
      <c r="L2089" s="344">
        <v>72.72</v>
      </c>
    </row>
    <row r="2090" spans="1:12">
      <c r="A2090" s="296">
        <v>39511</v>
      </c>
      <c r="B2090" s="343" t="s">
        <v>8636</v>
      </c>
      <c r="C2090" s="296" t="s">
        <v>6937</v>
      </c>
      <c r="D2090" s="296" t="s">
        <v>6534</v>
      </c>
      <c r="E2090" s="344"/>
      <c r="F2090" s="344"/>
      <c r="G2090" s="344"/>
      <c r="H2090" s="344"/>
      <c r="I2090" s="344">
        <v>155.91</v>
      </c>
      <c r="J2090" s="344"/>
      <c r="K2090" s="344"/>
      <c r="L2090" s="344">
        <v>79.319999999999993</v>
      </c>
    </row>
    <row r="2091" spans="1:12">
      <c r="A2091" s="296">
        <v>39513</v>
      </c>
      <c r="B2091" s="343" t="s">
        <v>8637</v>
      </c>
      <c r="C2091" s="296" t="s">
        <v>6937</v>
      </c>
      <c r="D2091" s="296" t="s">
        <v>6534</v>
      </c>
      <c r="E2091" s="344"/>
      <c r="F2091" s="344"/>
      <c r="G2091" s="344"/>
      <c r="H2091" s="344"/>
      <c r="I2091" s="344">
        <v>167.23</v>
      </c>
      <c r="J2091" s="344"/>
      <c r="K2091" s="344"/>
      <c r="L2091" s="344">
        <v>85.08</v>
      </c>
    </row>
    <row r="2092" spans="1:12">
      <c r="A2092" s="296">
        <v>3286</v>
      </c>
      <c r="B2092" s="343" t="s">
        <v>8638</v>
      </c>
      <c r="C2092" s="296" t="s">
        <v>6937</v>
      </c>
      <c r="D2092" s="296" t="s">
        <v>6534</v>
      </c>
      <c r="E2092" s="344">
        <v>163.19</v>
      </c>
      <c r="F2092" s="344"/>
      <c r="G2092" s="344"/>
      <c r="H2092" s="344">
        <v>86.02</v>
      </c>
      <c r="I2092" s="344">
        <v>145.58000000000001</v>
      </c>
      <c r="J2092" s="344"/>
      <c r="K2092" s="344">
        <v>59.55</v>
      </c>
      <c r="L2092" s="344">
        <v>132.35</v>
      </c>
    </row>
    <row r="2093" spans="1:12">
      <c r="A2093" s="296">
        <v>3287</v>
      </c>
      <c r="B2093" s="343" t="s">
        <v>8639</v>
      </c>
      <c r="C2093" s="296" t="s">
        <v>6937</v>
      </c>
      <c r="D2093" s="296" t="s">
        <v>6534</v>
      </c>
      <c r="E2093" s="344">
        <v>246.6</v>
      </c>
      <c r="F2093" s="344"/>
      <c r="G2093" s="344"/>
      <c r="H2093" s="344">
        <v>130</v>
      </c>
      <c r="I2093" s="344">
        <v>220</v>
      </c>
      <c r="J2093" s="344"/>
      <c r="K2093" s="344">
        <v>90</v>
      </c>
      <c r="L2093" s="344">
        <v>200</v>
      </c>
    </row>
    <row r="2094" spans="1:12">
      <c r="A2094" s="296">
        <v>3283</v>
      </c>
      <c r="B2094" s="343" t="s">
        <v>8640</v>
      </c>
      <c r="C2094" s="296" t="s">
        <v>6937</v>
      </c>
      <c r="D2094" s="296" t="s">
        <v>6534</v>
      </c>
      <c r="E2094" s="344">
        <v>51.8</v>
      </c>
      <c r="F2094" s="344"/>
      <c r="G2094" s="344"/>
      <c r="H2094" s="344">
        <v>27.3</v>
      </c>
      <c r="I2094" s="344">
        <v>46.21</v>
      </c>
      <c r="J2094" s="344"/>
      <c r="K2094" s="344">
        <v>18.899999999999999</v>
      </c>
      <c r="L2094" s="344">
        <v>42.01</v>
      </c>
    </row>
    <row r="2095" spans="1:12">
      <c r="A2095" s="296">
        <v>11587</v>
      </c>
      <c r="B2095" s="343" t="s">
        <v>8641</v>
      </c>
      <c r="C2095" s="296" t="s">
        <v>6937</v>
      </c>
      <c r="D2095" s="296" t="s">
        <v>6534</v>
      </c>
      <c r="E2095" s="344">
        <v>63.32</v>
      </c>
      <c r="F2095" s="344">
        <v>108.23</v>
      </c>
      <c r="G2095" s="344"/>
      <c r="H2095" s="344">
        <v>69.790000000000006</v>
      </c>
      <c r="I2095" s="344">
        <v>81.59</v>
      </c>
      <c r="J2095" s="344"/>
      <c r="K2095" s="344">
        <v>58.63</v>
      </c>
      <c r="L2095" s="344">
        <v>77.33</v>
      </c>
    </row>
    <row r="2096" spans="1:12">
      <c r="A2096" s="296">
        <v>36225</v>
      </c>
      <c r="B2096" s="343" t="s">
        <v>8642</v>
      </c>
      <c r="C2096" s="296" t="s">
        <v>6937</v>
      </c>
      <c r="D2096" s="296" t="s">
        <v>6534</v>
      </c>
      <c r="E2096" s="344">
        <v>25.72</v>
      </c>
      <c r="F2096" s="344">
        <v>43.96</v>
      </c>
      <c r="G2096" s="344"/>
      <c r="H2096" s="344">
        <v>28.35</v>
      </c>
      <c r="I2096" s="344">
        <v>33.14</v>
      </c>
      <c r="J2096" s="344"/>
      <c r="K2096" s="344">
        <v>23.82</v>
      </c>
      <c r="L2096" s="344">
        <v>31.41</v>
      </c>
    </row>
    <row r="2097" spans="1:12">
      <c r="A2097" s="296">
        <v>36230</v>
      </c>
      <c r="B2097" s="343" t="s">
        <v>8643</v>
      </c>
      <c r="C2097" s="296" t="s">
        <v>6937</v>
      </c>
      <c r="D2097" s="296" t="s">
        <v>6539</v>
      </c>
      <c r="E2097" s="344">
        <v>18.899999999999999</v>
      </c>
      <c r="F2097" s="344">
        <v>32.299999999999997</v>
      </c>
      <c r="G2097" s="344"/>
      <c r="H2097" s="344">
        <v>20.83</v>
      </c>
      <c r="I2097" s="344">
        <v>24.35</v>
      </c>
      <c r="J2097" s="344"/>
      <c r="K2097" s="344">
        <v>17.5</v>
      </c>
      <c r="L2097" s="344">
        <v>23.08</v>
      </c>
    </row>
    <row r="2098" spans="1:12">
      <c r="A2098" s="296">
        <v>36238</v>
      </c>
      <c r="B2098" s="343" t="s">
        <v>8644</v>
      </c>
      <c r="C2098" s="296" t="s">
        <v>6937</v>
      </c>
      <c r="D2098" s="296" t="s">
        <v>6534</v>
      </c>
      <c r="E2098" s="344">
        <v>18.47</v>
      </c>
      <c r="F2098" s="344">
        <v>31.56</v>
      </c>
      <c r="G2098" s="344"/>
      <c r="H2098" s="344">
        <v>20.350000000000001</v>
      </c>
      <c r="I2098" s="344">
        <v>23.79</v>
      </c>
      <c r="J2098" s="344"/>
      <c r="K2098" s="344">
        <v>17.100000000000001</v>
      </c>
      <c r="L2098" s="344">
        <v>22.55</v>
      </c>
    </row>
    <row r="2099" spans="1:12">
      <c r="A2099" s="296">
        <v>39363</v>
      </c>
      <c r="B2099" s="343" t="s">
        <v>8645</v>
      </c>
      <c r="C2099" s="296" t="s">
        <v>6533</v>
      </c>
      <c r="D2099" s="296" t="s">
        <v>6534</v>
      </c>
      <c r="E2099" s="344">
        <v>5681.81</v>
      </c>
      <c r="F2099" s="344">
        <v>5688.13</v>
      </c>
      <c r="G2099" s="344">
        <v>5749.19</v>
      </c>
      <c r="H2099" s="344">
        <v>4928.45</v>
      </c>
      <c r="I2099" s="344">
        <v>5475.4</v>
      </c>
      <c r="J2099" s="344">
        <v>6301.19</v>
      </c>
      <c r="K2099" s="344">
        <v>6307.51</v>
      </c>
      <c r="L2099" s="344">
        <v>6070.5</v>
      </c>
    </row>
    <row r="2100" spans="1:12">
      <c r="A2100" s="296">
        <v>39361</v>
      </c>
      <c r="B2100" s="343" t="s">
        <v>8646</v>
      </c>
      <c r="C2100" s="296" t="s">
        <v>6533</v>
      </c>
      <c r="D2100" s="296" t="s">
        <v>6534</v>
      </c>
      <c r="E2100" s="344">
        <v>1735.83</v>
      </c>
      <c r="F2100" s="344">
        <v>1737.76</v>
      </c>
      <c r="G2100" s="344">
        <v>1756.41</v>
      </c>
      <c r="H2100" s="344">
        <v>1505.67</v>
      </c>
      <c r="I2100" s="344">
        <v>1672.77</v>
      </c>
      <c r="J2100" s="344">
        <v>1925.05</v>
      </c>
      <c r="K2100" s="344">
        <v>1926.99</v>
      </c>
      <c r="L2100" s="344">
        <v>1854.58</v>
      </c>
    </row>
    <row r="2101" spans="1:12">
      <c r="A2101" s="296">
        <v>39362</v>
      </c>
      <c r="B2101" s="343" t="s">
        <v>8647</v>
      </c>
      <c r="C2101" s="296" t="s">
        <v>6533</v>
      </c>
      <c r="D2101" s="296" t="s">
        <v>6534</v>
      </c>
      <c r="E2101" s="344">
        <v>3066.44</v>
      </c>
      <c r="F2101" s="344">
        <v>3069.85</v>
      </c>
      <c r="G2101" s="344">
        <v>3102.8</v>
      </c>
      <c r="H2101" s="344">
        <v>2659.85</v>
      </c>
      <c r="I2101" s="344">
        <v>2955.04</v>
      </c>
      <c r="J2101" s="344">
        <v>3400.71</v>
      </c>
      <c r="K2101" s="344">
        <v>3404.12</v>
      </c>
      <c r="L2101" s="344">
        <v>3276.21</v>
      </c>
    </row>
    <row r="2102" spans="1:12">
      <c r="A2102" s="296">
        <v>39364</v>
      </c>
      <c r="B2102" s="343" t="s">
        <v>8648</v>
      </c>
      <c r="C2102" s="296" t="s">
        <v>6533</v>
      </c>
      <c r="D2102" s="296" t="s">
        <v>6534</v>
      </c>
      <c r="E2102" s="344">
        <v>11984.45</v>
      </c>
      <c r="F2102" s="344">
        <v>11997.78</v>
      </c>
      <c r="G2102" s="344">
        <v>12126.56</v>
      </c>
      <c r="H2102" s="344">
        <v>10395.41</v>
      </c>
      <c r="I2102" s="344">
        <v>11549.06</v>
      </c>
      <c r="J2102" s="344">
        <v>13290.88</v>
      </c>
      <c r="K2102" s="344">
        <v>13304.21</v>
      </c>
      <c r="L2102" s="344">
        <v>12804.3</v>
      </c>
    </row>
    <row r="2103" spans="1:12">
      <c r="A2103" s="296">
        <v>14576</v>
      </c>
      <c r="B2103" s="343" t="s">
        <v>8649</v>
      </c>
      <c r="C2103" s="296" t="s">
        <v>6533</v>
      </c>
      <c r="D2103" s="296" t="s">
        <v>6534</v>
      </c>
      <c r="E2103" s="344"/>
      <c r="F2103" s="344"/>
      <c r="G2103" s="344"/>
      <c r="H2103" s="344"/>
      <c r="I2103" s="344"/>
      <c r="J2103" s="344"/>
      <c r="K2103" s="344"/>
      <c r="L2103" s="344"/>
    </row>
    <row r="2104" spans="1:12">
      <c r="A2104" s="296">
        <v>13877</v>
      </c>
      <c r="B2104" s="343" t="s">
        <v>8650</v>
      </c>
      <c r="C2104" s="296" t="s">
        <v>6533</v>
      </c>
      <c r="D2104" s="296" t="s">
        <v>6534</v>
      </c>
      <c r="E2104" s="344"/>
      <c r="F2104" s="344"/>
      <c r="G2104" s="344"/>
      <c r="H2104" s="344"/>
      <c r="I2104" s="344"/>
      <c r="J2104" s="344"/>
      <c r="K2104" s="344"/>
      <c r="L2104" s="344"/>
    </row>
    <row r="2105" spans="1:12">
      <c r="A2105" s="296">
        <v>7307</v>
      </c>
      <c r="B2105" s="343" t="s">
        <v>8651</v>
      </c>
      <c r="C2105" s="296" t="s">
        <v>6584</v>
      </c>
      <c r="D2105" s="296" t="s">
        <v>6534</v>
      </c>
      <c r="E2105" s="344">
        <v>37.020000000000003</v>
      </c>
      <c r="F2105" s="344">
        <v>44.93</v>
      </c>
      <c r="G2105" s="344">
        <v>35.200000000000003</v>
      </c>
      <c r="H2105" s="344">
        <v>30.82</v>
      </c>
      <c r="I2105" s="344">
        <v>41.05</v>
      </c>
      <c r="J2105" s="344">
        <v>38.950000000000003</v>
      </c>
      <c r="K2105" s="344">
        <v>44.95</v>
      </c>
      <c r="L2105" s="344">
        <v>43.35</v>
      </c>
    </row>
    <row r="2106" spans="1:12">
      <c r="A2106" s="296">
        <v>38122</v>
      </c>
      <c r="B2106" s="343" t="s">
        <v>8652</v>
      </c>
      <c r="C2106" s="296" t="s">
        <v>6584</v>
      </c>
      <c r="D2106" s="296" t="s">
        <v>6534</v>
      </c>
      <c r="E2106" s="344">
        <v>19.91</v>
      </c>
      <c r="F2106" s="344">
        <v>15.27</v>
      </c>
      <c r="G2106" s="344">
        <v>13.14</v>
      </c>
      <c r="H2106" s="344">
        <v>10.29</v>
      </c>
      <c r="I2106" s="344">
        <v>17.22</v>
      </c>
      <c r="J2106" s="344">
        <v>21.09</v>
      </c>
      <c r="K2106" s="344">
        <v>22.29</v>
      </c>
      <c r="L2106" s="344">
        <v>23.18</v>
      </c>
    </row>
    <row r="2107" spans="1:12">
      <c r="A2107" s="296">
        <v>43653</v>
      </c>
      <c r="B2107" s="343" t="s">
        <v>8653</v>
      </c>
      <c r="C2107" s="296" t="s">
        <v>6584</v>
      </c>
      <c r="D2107" s="296" t="s">
        <v>6534</v>
      </c>
      <c r="E2107" s="344">
        <v>35.409999999999997</v>
      </c>
      <c r="F2107" s="344">
        <v>25.57</v>
      </c>
      <c r="G2107" s="344">
        <v>33.44</v>
      </c>
      <c r="H2107" s="344">
        <v>24.79</v>
      </c>
      <c r="I2107" s="344">
        <v>26.16</v>
      </c>
      <c r="J2107" s="344">
        <v>21.64</v>
      </c>
      <c r="K2107" s="344">
        <v>37.479999999999997</v>
      </c>
      <c r="L2107" s="344">
        <v>51.35</v>
      </c>
    </row>
    <row r="2108" spans="1:12">
      <c r="A2108" s="296">
        <v>12344</v>
      </c>
      <c r="B2108" s="343" t="s">
        <v>8654</v>
      </c>
      <c r="C2108" s="296" t="s">
        <v>6533</v>
      </c>
      <c r="D2108" s="296" t="s">
        <v>6534</v>
      </c>
      <c r="E2108" s="344"/>
      <c r="F2108" s="344">
        <v>5.07</v>
      </c>
      <c r="G2108" s="344">
        <v>4.5</v>
      </c>
      <c r="H2108" s="344"/>
      <c r="I2108" s="344">
        <v>3.67</v>
      </c>
      <c r="J2108" s="344"/>
      <c r="K2108" s="344">
        <v>5.49</v>
      </c>
      <c r="L2108" s="344">
        <v>3.28</v>
      </c>
    </row>
    <row r="2109" spans="1:12">
      <c r="A2109" s="296">
        <v>12343</v>
      </c>
      <c r="B2109" s="343" t="s">
        <v>8655</v>
      </c>
      <c r="C2109" s="296" t="s">
        <v>6533</v>
      </c>
      <c r="D2109" s="296" t="s">
        <v>6534</v>
      </c>
      <c r="E2109" s="344"/>
      <c r="F2109" s="344">
        <v>7.86</v>
      </c>
      <c r="G2109" s="344">
        <v>6.98</v>
      </c>
      <c r="H2109" s="344"/>
      <c r="I2109" s="344">
        <v>5.7</v>
      </c>
      <c r="J2109" s="344"/>
      <c r="K2109" s="344">
        <v>8.52</v>
      </c>
      <c r="L2109" s="344">
        <v>5.08</v>
      </c>
    </row>
    <row r="2110" spans="1:12">
      <c r="A2110" s="296">
        <v>3295</v>
      </c>
      <c r="B2110" s="343" t="s">
        <v>8656</v>
      </c>
      <c r="C2110" s="296" t="s">
        <v>6533</v>
      </c>
      <c r="D2110" s="296" t="s">
        <v>6534</v>
      </c>
      <c r="E2110" s="344"/>
      <c r="F2110" s="344">
        <v>27.45</v>
      </c>
      <c r="G2110" s="344">
        <v>24.38</v>
      </c>
      <c r="H2110" s="344"/>
      <c r="I2110" s="344">
        <v>19.899999999999999</v>
      </c>
      <c r="J2110" s="344"/>
      <c r="K2110" s="344">
        <v>29.76</v>
      </c>
      <c r="L2110" s="344">
        <v>17.75</v>
      </c>
    </row>
    <row r="2111" spans="1:12">
      <c r="A2111" s="296">
        <v>3302</v>
      </c>
      <c r="B2111" s="343" t="s">
        <v>8657</v>
      </c>
      <c r="C2111" s="296" t="s">
        <v>6533</v>
      </c>
      <c r="D2111" s="296" t="s">
        <v>6534</v>
      </c>
      <c r="E2111" s="344"/>
      <c r="F2111" s="344">
        <v>28.7</v>
      </c>
      <c r="G2111" s="344">
        <v>25.49</v>
      </c>
      <c r="H2111" s="344"/>
      <c r="I2111" s="344">
        <v>20.81</v>
      </c>
      <c r="J2111" s="344"/>
      <c r="K2111" s="344">
        <v>31.11</v>
      </c>
      <c r="L2111" s="344">
        <v>18.559999999999999</v>
      </c>
    </row>
    <row r="2112" spans="1:12">
      <c r="A2112" s="296">
        <v>3297</v>
      </c>
      <c r="B2112" s="343" t="s">
        <v>8658</v>
      </c>
      <c r="C2112" s="296" t="s">
        <v>6533</v>
      </c>
      <c r="D2112" s="296" t="s">
        <v>6534</v>
      </c>
      <c r="E2112" s="344"/>
      <c r="F2112" s="344">
        <v>30.64</v>
      </c>
      <c r="G2112" s="344">
        <v>27.21</v>
      </c>
      <c r="H2112" s="344"/>
      <c r="I2112" s="344">
        <v>22.22</v>
      </c>
      <c r="J2112" s="344"/>
      <c r="K2112" s="344">
        <v>33.21</v>
      </c>
      <c r="L2112" s="344">
        <v>19.809999999999999</v>
      </c>
    </row>
    <row r="2113" spans="1:12">
      <c r="A2113" s="296">
        <v>3294</v>
      </c>
      <c r="B2113" s="343" t="s">
        <v>8659</v>
      </c>
      <c r="C2113" s="296" t="s">
        <v>6533</v>
      </c>
      <c r="D2113" s="296" t="s">
        <v>6534</v>
      </c>
      <c r="E2113" s="344"/>
      <c r="F2113" s="344">
        <v>31.1</v>
      </c>
      <c r="G2113" s="344">
        <v>27.62</v>
      </c>
      <c r="H2113" s="344"/>
      <c r="I2113" s="344">
        <v>22.55</v>
      </c>
      <c r="J2113" s="344"/>
      <c r="K2113" s="344">
        <v>33.72</v>
      </c>
      <c r="L2113" s="344">
        <v>20.12</v>
      </c>
    </row>
    <row r="2114" spans="1:12">
      <c r="A2114" s="296">
        <v>3292</v>
      </c>
      <c r="B2114" s="343" t="s">
        <v>8660</v>
      </c>
      <c r="C2114" s="296" t="s">
        <v>6533</v>
      </c>
      <c r="D2114" s="296" t="s">
        <v>6539</v>
      </c>
      <c r="E2114" s="344"/>
      <c r="F2114" s="344">
        <v>29.22</v>
      </c>
      <c r="G2114" s="344">
        <v>25.95</v>
      </c>
      <c r="H2114" s="344"/>
      <c r="I2114" s="344">
        <v>21.19</v>
      </c>
      <c r="J2114" s="344"/>
      <c r="K2114" s="344">
        <v>31.68</v>
      </c>
      <c r="L2114" s="344">
        <v>18.899999999999999</v>
      </c>
    </row>
    <row r="2115" spans="1:12">
      <c r="A2115" s="296">
        <v>3298</v>
      </c>
      <c r="B2115" s="343" t="s">
        <v>8661</v>
      </c>
      <c r="C2115" s="296" t="s">
        <v>6533</v>
      </c>
      <c r="D2115" s="296" t="s">
        <v>6534</v>
      </c>
      <c r="E2115" s="344"/>
      <c r="F2115" s="344">
        <v>68.48</v>
      </c>
      <c r="G2115" s="344">
        <v>60.82</v>
      </c>
      <c r="H2115" s="344"/>
      <c r="I2115" s="344">
        <v>49.66</v>
      </c>
      <c r="J2115" s="344"/>
      <c r="K2115" s="344">
        <v>74.25</v>
      </c>
      <c r="L2115" s="344">
        <v>44.29</v>
      </c>
    </row>
    <row r="2116" spans="1:12">
      <c r="A2116" s="296">
        <v>34802</v>
      </c>
      <c r="B2116" s="343" t="s">
        <v>8662</v>
      </c>
      <c r="C2116" s="296" t="s">
        <v>6533</v>
      </c>
      <c r="D2116" s="296" t="s">
        <v>6534</v>
      </c>
      <c r="E2116" s="344">
        <v>1571.3</v>
      </c>
      <c r="F2116" s="344">
        <v>1492.59</v>
      </c>
      <c r="G2116" s="344">
        <v>1865.74</v>
      </c>
      <c r="H2116" s="344">
        <v>1387.64</v>
      </c>
      <c r="I2116" s="344">
        <v>1317.68</v>
      </c>
      <c r="J2116" s="344">
        <v>938.7</v>
      </c>
      <c r="K2116" s="344">
        <v>1129.94</v>
      </c>
      <c r="L2116" s="344">
        <v>1646.52</v>
      </c>
    </row>
    <row r="2117" spans="1:12">
      <c r="A2117" s="296">
        <v>11588</v>
      </c>
      <c r="B2117" s="343" t="s">
        <v>8663</v>
      </c>
      <c r="C2117" s="296" t="s">
        <v>6533</v>
      </c>
      <c r="D2117" s="296" t="s">
        <v>6534</v>
      </c>
      <c r="E2117" s="344">
        <v>1695.18</v>
      </c>
      <c r="F2117" s="344">
        <v>1610.26</v>
      </c>
      <c r="G2117" s="344">
        <v>2012.83</v>
      </c>
      <c r="H2117" s="344">
        <v>1497.04</v>
      </c>
      <c r="I2117" s="344">
        <v>1421.56</v>
      </c>
      <c r="J2117" s="344">
        <v>1012.7</v>
      </c>
      <c r="K2117" s="344">
        <v>1219.02</v>
      </c>
      <c r="L2117" s="344">
        <v>1776.32</v>
      </c>
    </row>
    <row r="2118" spans="1:12">
      <c r="A2118" s="296">
        <v>34383</v>
      </c>
      <c r="B2118" s="343" t="s">
        <v>8664</v>
      </c>
      <c r="C2118" s="296" t="s">
        <v>6533</v>
      </c>
      <c r="D2118" s="296" t="s">
        <v>6534</v>
      </c>
      <c r="E2118" s="344">
        <v>1864.82</v>
      </c>
      <c r="F2118" s="344">
        <v>1771.41</v>
      </c>
      <c r="G2118" s="344">
        <v>2214.2600000000002</v>
      </c>
      <c r="H2118" s="344">
        <v>1646.85</v>
      </c>
      <c r="I2118" s="344">
        <v>1563.82</v>
      </c>
      <c r="J2118" s="344">
        <v>1114.05</v>
      </c>
      <c r="K2118" s="344">
        <v>1341.01</v>
      </c>
      <c r="L2118" s="344">
        <v>1954.08</v>
      </c>
    </row>
    <row r="2119" spans="1:12">
      <c r="A2119" s="296">
        <v>40451</v>
      </c>
      <c r="B2119" s="343" t="s">
        <v>8665</v>
      </c>
      <c r="C2119" s="296" t="s">
        <v>6937</v>
      </c>
      <c r="D2119" s="296" t="s">
        <v>6534</v>
      </c>
      <c r="E2119" s="344">
        <v>150.74</v>
      </c>
      <c r="F2119" s="344">
        <v>143.19</v>
      </c>
      <c r="G2119" s="344">
        <v>178.99</v>
      </c>
      <c r="H2119" s="344">
        <v>133.12</v>
      </c>
      <c r="I2119" s="344">
        <v>126.41</v>
      </c>
      <c r="J2119" s="344">
        <v>90.05</v>
      </c>
      <c r="K2119" s="344">
        <v>108.4</v>
      </c>
      <c r="L2119" s="344">
        <v>157.94999999999999</v>
      </c>
    </row>
    <row r="2120" spans="1:12">
      <c r="A2120" s="296">
        <v>40453</v>
      </c>
      <c r="B2120" s="343" t="s">
        <v>8666</v>
      </c>
      <c r="C2120" s="296" t="s">
        <v>6937</v>
      </c>
      <c r="D2120" s="296" t="s">
        <v>6534</v>
      </c>
      <c r="E2120" s="344">
        <v>163.1</v>
      </c>
      <c r="F2120" s="344">
        <v>154.93</v>
      </c>
      <c r="G2120" s="344">
        <v>193.66</v>
      </c>
      <c r="H2120" s="344">
        <v>144.03</v>
      </c>
      <c r="I2120" s="344">
        <v>136.77000000000001</v>
      </c>
      <c r="J2120" s="344">
        <v>97.43</v>
      </c>
      <c r="K2120" s="344">
        <v>117.28</v>
      </c>
      <c r="L2120" s="344">
        <v>170.9</v>
      </c>
    </row>
    <row r="2121" spans="1:12">
      <c r="A2121" s="296">
        <v>40452</v>
      </c>
      <c r="B2121" s="343" t="s">
        <v>8667</v>
      </c>
      <c r="C2121" s="296" t="s">
        <v>6937</v>
      </c>
      <c r="D2121" s="296" t="s">
        <v>6534</v>
      </c>
      <c r="E2121" s="344">
        <v>178.9</v>
      </c>
      <c r="F2121" s="344">
        <v>169.94</v>
      </c>
      <c r="G2121" s="344">
        <v>212.42</v>
      </c>
      <c r="H2121" s="344">
        <v>157.99</v>
      </c>
      <c r="I2121" s="344">
        <v>150.02000000000001</v>
      </c>
      <c r="J2121" s="344">
        <v>106.87</v>
      </c>
      <c r="K2121" s="344">
        <v>128.65</v>
      </c>
      <c r="L2121" s="344">
        <v>187.46</v>
      </c>
    </row>
    <row r="2122" spans="1:12">
      <c r="A2122" s="296">
        <v>11594</v>
      </c>
      <c r="B2122" s="343" t="s">
        <v>8668</v>
      </c>
      <c r="C2122" s="296" t="s">
        <v>6533</v>
      </c>
      <c r="D2122" s="296" t="s">
        <v>6534</v>
      </c>
      <c r="E2122" s="344">
        <v>540.29999999999995</v>
      </c>
      <c r="F2122" s="344">
        <v>513.24</v>
      </c>
      <c r="G2122" s="344">
        <v>641.54999999999995</v>
      </c>
      <c r="H2122" s="344">
        <v>477.15</v>
      </c>
      <c r="I2122" s="344">
        <v>453.09</v>
      </c>
      <c r="J2122" s="344">
        <v>322.77999999999997</v>
      </c>
      <c r="K2122" s="344">
        <v>388.54</v>
      </c>
      <c r="L2122" s="344">
        <v>566.16999999999996</v>
      </c>
    </row>
    <row r="2123" spans="1:12">
      <c r="A2123" s="296">
        <v>3311</v>
      </c>
      <c r="B2123" s="343" t="s">
        <v>8669</v>
      </c>
      <c r="C2123" s="296" t="s">
        <v>6680</v>
      </c>
      <c r="D2123" s="296" t="s">
        <v>6534</v>
      </c>
      <c r="E2123" s="344">
        <v>540.29999999999995</v>
      </c>
      <c r="F2123" s="344">
        <v>513.24</v>
      </c>
      <c r="G2123" s="344">
        <v>641.54999999999995</v>
      </c>
      <c r="H2123" s="344">
        <v>477.15</v>
      </c>
      <c r="I2123" s="344">
        <v>453.09</v>
      </c>
      <c r="J2123" s="344">
        <v>322.77999999999997</v>
      </c>
      <c r="K2123" s="344">
        <v>388.54</v>
      </c>
      <c r="L2123" s="344">
        <v>566.16999999999996</v>
      </c>
    </row>
    <row r="2124" spans="1:12">
      <c r="A2124" s="296">
        <v>11599</v>
      </c>
      <c r="B2124" s="343" t="s">
        <v>8670</v>
      </c>
      <c r="C2124" s="296" t="s">
        <v>6533</v>
      </c>
      <c r="D2124" s="296" t="s">
        <v>6534</v>
      </c>
      <c r="E2124" s="344">
        <v>718.54</v>
      </c>
      <c r="F2124" s="344">
        <v>682.55</v>
      </c>
      <c r="G2124" s="344">
        <v>853.18</v>
      </c>
      <c r="H2124" s="344">
        <v>634.54999999999995</v>
      </c>
      <c r="I2124" s="344">
        <v>602.55999999999995</v>
      </c>
      <c r="J2124" s="344">
        <v>429.26</v>
      </c>
      <c r="K2124" s="344">
        <v>516.71</v>
      </c>
      <c r="L2124" s="344">
        <v>752.93</v>
      </c>
    </row>
    <row r="2125" spans="1:12">
      <c r="A2125" s="296">
        <v>11593</v>
      </c>
      <c r="B2125" s="343" t="s">
        <v>8671</v>
      </c>
      <c r="C2125" s="296" t="s">
        <v>6533</v>
      </c>
      <c r="D2125" s="296" t="s">
        <v>6534</v>
      </c>
      <c r="E2125" s="344">
        <v>1007.35</v>
      </c>
      <c r="F2125" s="344">
        <v>956.89</v>
      </c>
      <c r="G2125" s="344">
        <v>1196.1099999999999</v>
      </c>
      <c r="H2125" s="344">
        <v>889.61</v>
      </c>
      <c r="I2125" s="344">
        <v>844.75</v>
      </c>
      <c r="J2125" s="344">
        <v>601.79</v>
      </c>
      <c r="K2125" s="344">
        <v>724.39</v>
      </c>
      <c r="L2125" s="344">
        <v>1055.57</v>
      </c>
    </row>
    <row r="2126" spans="1:12">
      <c r="A2126" s="296">
        <v>3314</v>
      </c>
      <c r="B2126" s="343" t="s">
        <v>8672</v>
      </c>
      <c r="C2126" s="296" t="s">
        <v>6680</v>
      </c>
      <c r="D2126" s="296" t="s">
        <v>6534</v>
      </c>
      <c r="E2126" s="344">
        <v>720.46</v>
      </c>
      <c r="F2126" s="344">
        <v>684.37</v>
      </c>
      <c r="G2126" s="344">
        <v>855.47</v>
      </c>
      <c r="H2126" s="344">
        <v>636.25</v>
      </c>
      <c r="I2126" s="344">
        <v>604.16999999999996</v>
      </c>
      <c r="J2126" s="344">
        <v>430.4</v>
      </c>
      <c r="K2126" s="344">
        <v>518.09</v>
      </c>
      <c r="L2126" s="344">
        <v>754.95</v>
      </c>
    </row>
    <row r="2127" spans="1:12">
      <c r="A2127" s="296">
        <v>11597</v>
      </c>
      <c r="B2127" s="343" t="s">
        <v>8673</v>
      </c>
      <c r="C2127" s="296" t="s">
        <v>6533</v>
      </c>
      <c r="D2127" s="296" t="s">
        <v>6534</v>
      </c>
      <c r="E2127" s="344">
        <v>837.8</v>
      </c>
      <c r="F2127" s="344">
        <v>795.84</v>
      </c>
      <c r="G2127" s="344">
        <v>994.8</v>
      </c>
      <c r="H2127" s="344">
        <v>739.88</v>
      </c>
      <c r="I2127" s="344">
        <v>702.57</v>
      </c>
      <c r="J2127" s="344">
        <v>500.5</v>
      </c>
      <c r="K2127" s="344">
        <v>602.47</v>
      </c>
      <c r="L2127" s="344">
        <v>877.91</v>
      </c>
    </row>
    <row r="2128" spans="1:12">
      <c r="A2128" s="296">
        <v>3309</v>
      </c>
      <c r="B2128" s="343" t="s">
        <v>8674</v>
      </c>
      <c r="C2128" s="296" t="s">
        <v>6680</v>
      </c>
      <c r="D2128" s="296" t="s">
        <v>6534</v>
      </c>
      <c r="E2128" s="344">
        <v>572.14</v>
      </c>
      <c r="F2128" s="344">
        <v>543.48</v>
      </c>
      <c r="G2128" s="344">
        <v>679.36</v>
      </c>
      <c r="H2128" s="344">
        <v>505.27</v>
      </c>
      <c r="I2128" s="344">
        <v>479.79</v>
      </c>
      <c r="J2128" s="344">
        <v>341.8</v>
      </c>
      <c r="K2128" s="344">
        <v>411.43</v>
      </c>
      <c r="L2128" s="344">
        <v>599.53</v>
      </c>
    </row>
    <row r="2129" spans="1:12">
      <c r="A2129" s="296">
        <v>40440</v>
      </c>
      <c r="B2129" s="343" t="s">
        <v>8675</v>
      </c>
      <c r="C2129" s="296" t="s">
        <v>6680</v>
      </c>
      <c r="D2129" s="296" t="s">
        <v>6534</v>
      </c>
      <c r="E2129" s="344">
        <v>750.43</v>
      </c>
      <c r="F2129" s="344">
        <v>712.84</v>
      </c>
      <c r="G2129" s="344">
        <v>891.05</v>
      </c>
      <c r="H2129" s="344">
        <v>662.72</v>
      </c>
      <c r="I2129" s="344">
        <v>629.29999999999995</v>
      </c>
      <c r="J2129" s="344">
        <v>448.31</v>
      </c>
      <c r="K2129" s="344">
        <v>539.64</v>
      </c>
      <c r="L2129" s="344">
        <v>786.35</v>
      </c>
    </row>
    <row r="2130" spans="1:12">
      <c r="A2130" s="296">
        <v>40441</v>
      </c>
      <c r="B2130" s="343" t="s">
        <v>8676</v>
      </c>
      <c r="C2130" s="296" t="s">
        <v>6680</v>
      </c>
      <c r="D2130" s="296" t="s">
        <v>6534</v>
      </c>
      <c r="E2130" s="344">
        <v>479.11</v>
      </c>
      <c r="F2130" s="344">
        <v>455.11</v>
      </c>
      <c r="G2130" s="344">
        <v>568.88</v>
      </c>
      <c r="H2130" s="344">
        <v>423.11</v>
      </c>
      <c r="I2130" s="344">
        <v>401.77</v>
      </c>
      <c r="J2130" s="344">
        <v>286.22000000000003</v>
      </c>
      <c r="K2130" s="344">
        <v>344.53</v>
      </c>
      <c r="L2130" s="344">
        <v>502.04</v>
      </c>
    </row>
    <row r="2131" spans="1:12">
      <c r="A2131" s="296">
        <v>34612</v>
      </c>
      <c r="B2131" s="343" t="s">
        <v>8677</v>
      </c>
      <c r="C2131" s="296" t="s">
        <v>6533</v>
      </c>
      <c r="D2131" s="296" t="s">
        <v>6534</v>
      </c>
      <c r="E2131" s="344">
        <v>1036.22</v>
      </c>
      <c r="F2131" s="344">
        <v>984.31</v>
      </c>
      <c r="G2131" s="344">
        <v>1230.3900000000001</v>
      </c>
      <c r="H2131" s="344">
        <v>915.1</v>
      </c>
      <c r="I2131" s="344">
        <v>868.96</v>
      </c>
      <c r="J2131" s="344">
        <v>619.04</v>
      </c>
      <c r="K2131" s="344">
        <v>745.15</v>
      </c>
      <c r="L2131" s="344">
        <v>1085.82</v>
      </c>
    </row>
    <row r="2132" spans="1:12">
      <c r="A2132" s="296">
        <v>34635</v>
      </c>
      <c r="B2132" s="343" t="s">
        <v>8678</v>
      </c>
      <c r="C2132" s="296" t="s">
        <v>6533</v>
      </c>
      <c r="D2132" s="296" t="s">
        <v>6534</v>
      </c>
      <c r="E2132" s="344">
        <v>1332.53</v>
      </c>
      <c r="F2132" s="344">
        <v>1265.78</v>
      </c>
      <c r="G2132" s="344">
        <v>1582.22</v>
      </c>
      <c r="H2132" s="344">
        <v>1176.78</v>
      </c>
      <c r="I2132" s="344">
        <v>1117.44</v>
      </c>
      <c r="J2132" s="344">
        <v>796.05</v>
      </c>
      <c r="K2132" s="344">
        <v>958.23</v>
      </c>
      <c r="L2132" s="344">
        <v>1396.31</v>
      </c>
    </row>
    <row r="2133" spans="1:12">
      <c r="A2133" s="296">
        <v>34633</v>
      </c>
      <c r="B2133" s="343" t="s">
        <v>8679</v>
      </c>
      <c r="C2133" s="296" t="s">
        <v>6533</v>
      </c>
      <c r="D2133" s="296" t="s">
        <v>6534</v>
      </c>
      <c r="E2133" s="344">
        <v>1468.8</v>
      </c>
      <c r="F2133" s="344">
        <v>1395.22</v>
      </c>
      <c r="G2133" s="344">
        <v>1744.03</v>
      </c>
      <c r="H2133" s="344">
        <v>1297.1199999999999</v>
      </c>
      <c r="I2133" s="344">
        <v>1231.72</v>
      </c>
      <c r="J2133" s="344">
        <v>877.46</v>
      </c>
      <c r="K2133" s="344">
        <v>1056.22</v>
      </c>
      <c r="L2133" s="344">
        <v>1539.1</v>
      </c>
    </row>
    <row r="2134" spans="1:12">
      <c r="A2134" s="296">
        <v>40449</v>
      </c>
      <c r="B2134" s="343" t="s">
        <v>8680</v>
      </c>
      <c r="C2134" s="296" t="s">
        <v>6680</v>
      </c>
      <c r="D2134" s="296" t="s">
        <v>6534</v>
      </c>
      <c r="E2134" s="344">
        <v>402.77</v>
      </c>
      <c r="F2134" s="344">
        <v>382.59</v>
      </c>
      <c r="G2134" s="344">
        <v>478.24</v>
      </c>
      <c r="H2134" s="344">
        <v>355.69</v>
      </c>
      <c r="I2134" s="344">
        <v>337.76</v>
      </c>
      <c r="J2134" s="344">
        <v>240.61</v>
      </c>
      <c r="K2134" s="344">
        <v>289.63</v>
      </c>
      <c r="L2134" s="344">
        <v>422.05</v>
      </c>
    </row>
    <row r="2135" spans="1:12">
      <c r="A2135" s="296">
        <v>11592</v>
      </c>
      <c r="B2135" s="343" t="s">
        <v>8681</v>
      </c>
      <c r="C2135" s="296" t="s">
        <v>6533</v>
      </c>
      <c r="D2135" s="296" t="s">
        <v>6534</v>
      </c>
      <c r="E2135" s="344">
        <v>720.46</v>
      </c>
      <c r="F2135" s="344">
        <v>684.37</v>
      </c>
      <c r="G2135" s="344">
        <v>855.47</v>
      </c>
      <c r="H2135" s="344">
        <v>636.25</v>
      </c>
      <c r="I2135" s="344">
        <v>604.16999999999996</v>
      </c>
      <c r="J2135" s="344">
        <v>430.4</v>
      </c>
      <c r="K2135" s="344">
        <v>518.09</v>
      </c>
      <c r="L2135" s="344">
        <v>754.95</v>
      </c>
    </row>
    <row r="2136" spans="1:12">
      <c r="A2136" s="296">
        <v>34800</v>
      </c>
      <c r="B2136" s="343" t="s">
        <v>8682</v>
      </c>
      <c r="C2136" s="296" t="s">
        <v>6680</v>
      </c>
      <c r="D2136" s="296" t="s">
        <v>6534</v>
      </c>
      <c r="E2136" s="344">
        <v>503.67</v>
      </c>
      <c r="F2136" s="344">
        <v>478.44</v>
      </c>
      <c r="G2136" s="344">
        <v>598.04999999999995</v>
      </c>
      <c r="H2136" s="344">
        <v>444.8</v>
      </c>
      <c r="I2136" s="344">
        <v>422.37</v>
      </c>
      <c r="J2136" s="344">
        <v>300.89</v>
      </c>
      <c r="K2136" s="344">
        <v>362.19</v>
      </c>
      <c r="L2136" s="344">
        <v>527.78</v>
      </c>
    </row>
    <row r="2137" spans="1:12">
      <c r="A2137" s="296">
        <v>11596</v>
      </c>
      <c r="B2137" s="343" t="s">
        <v>8683</v>
      </c>
      <c r="C2137" s="296" t="s">
        <v>6533</v>
      </c>
      <c r="D2137" s="296" t="s">
        <v>6534</v>
      </c>
      <c r="E2137" s="344">
        <v>572.14</v>
      </c>
      <c r="F2137" s="344">
        <v>543.48</v>
      </c>
      <c r="G2137" s="344">
        <v>679.36</v>
      </c>
      <c r="H2137" s="344">
        <v>505.27</v>
      </c>
      <c r="I2137" s="344">
        <v>479.79</v>
      </c>
      <c r="J2137" s="344">
        <v>341.8</v>
      </c>
      <c r="K2137" s="344">
        <v>411.43</v>
      </c>
      <c r="L2137" s="344">
        <v>599.53</v>
      </c>
    </row>
    <row r="2138" spans="1:12">
      <c r="A2138" s="296">
        <v>40438</v>
      </c>
      <c r="B2138" s="343" t="s">
        <v>8684</v>
      </c>
      <c r="C2138" s="296" t="s">
        <v>6680</v>
      </c>
      <c r="D2138" s="296" t="s">
        <v>6534</v>
      </c>
      <c r="E2138" s="344">
        <v>335.55</v>
      </c>
      <c r="F2138" s="344">
        <v>318.75</v>
      </c>
      <c r="G2138" s="344">
        <v>398.43</v>
      </c>
      <c r="H2138" s="344">
        <v>296.33</v>
      </c>
      <c r="I2138" s="344">
        <v>281.39</v>
      </c>
      <c r="J2138" s="344">
        <v>200.46</v>
      </c>
      <c r="K2138" s="344">
        <v>241.3</v>
      </c>
      <c r="L2138" s="344">
        <v>351.62</v>
      </c>
    </row>
    <row r="2139" spans="1:12">
      <c r="A2139" s="296">
        <v>40436</v>
      </c>
      <c r="B2139" s="343" t="s">
        <v>8685</v>
      </c>
      <c r="C2139" s="296" t="s">
        <v>6680</v>
      </c>
      <c r="D2139" s="296" t="s">
        <v>6534</v>
      </c>
      <c r="E2139" s="344">
        <v>418.41</v>
      </c>
      <c r="F2139" s="344">
        <v>397.45</v>
      </c>
      <c r="G2139" s="344">
        <v>496.81</v>
      </c>
      <c r="H2139" s="344">
        <v>369.5</v>
      </c>
      <c r="I2139" s="344">
        <v>350.87</v>
      </c>
      <c r="J2139" s="344">
        <v>249.96</v>
      </c>
      <c r="K2139" s="344">
        <v>300.88</v>
      </c>
      <c r="L2139" s="344">
        <v>438.44</v>
      </c>
    </row>
    <row r="2140" spans="1:12">
      <c r="A2140" s="296">
        <v>4315</v>
      </c>
      <c r="B2140" s="343" t="s">
        <v>8686</v>
      </c>
      <c r="C2140" s="296" t="s">
        <v>6533</v>
      </c>
      <c r="D2140" s="296" t="s">
        <v>6534</v>
      </c>
      <c r="E2140" s="344">
        <v>1.88</v>
      </c>
      <c r="F2140" s="344">
        <v>2.4300000000000002</v>
      </c>
      <c r="G2140" s="344"/>
      <c r="H2140" s="344">
        <v>2.2999999999999998</v>
      </c>
      <c r="I2140" s="344">
        <v>2.41</v>
      </c>
      <c r="J2140" s="344">
        <v>1.7</v>
      </c>
      <c r="K2140" s="344"/>
      <c r="L2140" s="344">
        <v>2.4500000000000002</v>
      </c>
    </row>
    <row r="2141" spans="1:12">
      <c r="A2141" s="296">
        <v>402</v>
      </c>
      <c r="B2141" s="343" t="s">
        <v>8687</v>
      </c>
      <c r="C2141" s="296" t="s">
        <v>6533</v>
      </c>
      <c r="D2141" s="296" t="s">
        <v>6534</v>
      </c>
      <c r="E2141" s="344">
        <v>11.49</v>
      </c>
      <c r="F2141" s="344">
        <v>21.65</v>
      </c>
      <c r="G2141" s="344">
        <v>14.48</v>
      </c>
      <c r="H2141" s="344"/>
      <c r="I2141" s="344">
        <v>23.73</v>
      </c>
      <c r="J2141" s="344"/>
      <c r="K2141" s="344">
        <v>24.54</v>
      </c>
      <c r="L2141" s="344">
        <v>17.36</v>
      </c>
    </row>
    <row r="2142" spans="1:12">
      <c r="A2142" s="296">
        <v>4226</v>
      </c>
      <c r="B2142" s="343" t="s">
        <v>8688</v>
      </c>
      <c r="C2142" s="296" t="s">
        <v>6582</v>
      </c>
      <c r="D2142" s="296" t="s">
        <v>6539</v>
      </c>
      <c r="E2142" s="344">
        <v>9.3000000000000007</v>
      </c>
      <c r="F2142" s="344">
        <v>7.66</v>
      </c>
      <c r="G2142" s="344">
        <v>9.73</v>
      </c>
      <c r="H2142" s="344">
        <v>9.24</v>
      </c>
      <c r="I2142" s="344">
        <v>9.32</v>
      </c>
      <c r="J2142" s="344">
        <v>8.19</v>
      </c>
      <c r="K2142" s="344">
        <v>7.78</v>
      </c>
      <c r="L2142" s="344">
        <v>7.55</v>
      </c>
    </row>
    <row r="2143" spans="1:12">
      <c r="A2143" s="296">
        <v>4222</v>
      </c>
      <c r="B2143" s="343" t="s">
        <v>8689</v>
      </c>
      <c r="C2143" s="296" t="s">
        <v>6584</v>
      </c>
      <c r="D2143" s="296" t="s">
        <v>6539</v>
      </c>
      <c r="E2143" s="344">
        <v>7.49</v>
      </c>
      <c r="F2143" s="344">
        <v>6.22</v>
      </c>
      <c r="G2143" s="344">
        <v>7.01</v>
      </c>
      <c r="H2143" s="344">
        <v>5.9</v>
      </c>
      <c r="I2143" s="344">
        <v>6.29</v>
      </c>
      <c r="J2143" s="344">
        <v>6.37</v>
      </c>
      <c r="K2143" s="344">
        <v>5.96</v>
      </c>
      <c r="L2143" s="344">
        <v>6.11</v>
      </c>
    </row>
    <row r="2144" spans="1:12">
      <c r="A2144" s="296">
        <v>34804</v>
      </c>
      <c r="B2144" s="343" t="s">
        <v>8690</v>
      </c>
      <c r="C2144" s="296" t="s">
        <v>6937</v>
      </c>
      <c r="D2144" s="296" t="s">
        <v>6534</v>
      </c>
      <c r="E2144" s="344">
        <v>60.82</v>
      </c>
      <c r="F2144" s="344">
        <v>57.77</v>
      </c>
      <c r="G2144" s="344">
        <v>72.22</v>
      </c>
      <c r="H2144" s="344">
        <v>53.71</v>
      </c>
      <c r="I2144" s="344">
        <v>51</v>
      </c>
      <c r="J2144" s="344">
        <v>36.33</v>
      </c>
      <c r="K2144" s="344">
        <v>43.73</v>
      </c>
      <c r="L2144" s="344">
        <v>63.73</v>
      </c>
    </row>
    <row r="2145" spans="1:12">
      <c r="A2145" s="296">
        <v>4013</v>
      </c>
      <c r="B2145" s="343" t="s">
        <v>8691</v>
      </c>
      <c r="C2145" s="296" t="s">
        <v>6937</v>
      </c>
      <c r="D2145" s="296" t="s">
        <v>6534</v>
      </c>
      <c r="E2145" s="344"/>
      <c r="F2145" s="344">
        <v>8.15</v>
      </c>
      <c r="G2145" s="344"/>
      <c r="H2145" s="344">
        <v>12.51</v>
      </c>
      <c r="I2145" s="344">
        <v>8.16</v>
      </c>
      <c r="J2145" s="344"/>
      <c r="K2145" s="344">
        <v>6.54</v>
      </c>
      <c r="L2145" s="344">
        <v>8.07</v>
      </c>
    </row>
    <row r="2146" spans="1:12">
      <c r="A2146" s="296">
        <v>4011</v>
      </c>
      <c r="B2146" s="343" t="s">
        <v>8692</v>
      </c>
      <c r="C2146" s="296" t="s">
        <v>6937</v>
      </c>
      <c r="D2146" s="296" t="s">
        <v>6534</v>
      </c>
      <c r="E2146" s="344"/>
      <c r="F2146" s="344">
        <v>9.1</v>
      </c>
      <c r="G2146" s="344"/>
      <c r="H2146" s="344">
        <v>13.98</v>
      </c>
      <c r="I2146" s="344">
        <v>9.1199999999999992</v>
      </c>
      <c r="J2146" s="344"/>
      <c r="K2146" s="344">
        <v>7.3</v>
      </c>
      <c r="L2146" s="344">
        <v>9.02</v>
      </c>
    </row>
    <row r="2147" spans="1:12">
      <c r="A2147" s="296">
        <v>4021</v>
      </c>
      <c r="B2147" s="343" t="s">
        <v>8693</v>
      </c>
      <c r="C2147" s="296" t="s">
        <v>6937</v>
      </c>
      <c r="D2147" s="296" t="s">
        <v>6534</v>
      </c>
      <c r="E2147" s="344"/>
      <c r="F2147" s="344">
        <v>11.35</v>
      </c>
      <c r="G2147" s="344"/>
      <c r="H2147" s="344">
        <v>17.43</v>
      </c>
      <c r="I2147" s="344">
        <v>11.37</v>
      </c>
      <c r="J2147" s="344"/>
      <c r="K2147" s="344">
        <v>9.11</v>
      </c>
      <c r="L2147" s="344">
        <v>11.25</v>
      </c>
    </row>
    <row r="2148" spans="1:12">
      <c r="A2148" s="296">
        <v>4019</v>
      </c>
      <c r="B2148" s="343" t="s">
        <v>8694</v>
      </c>
      <c r="C2148" s="296" t="s">
        <v>6937</v>
      </c>
      <c r="D2148" s="296" t="s">
        <v>6534</v>
      </c>
      <c r="E2148" s="344"/>
      <c r="F2148" s="344">
        <v>13.63</v>
      </c>
      <c r="G2148" s="344"/>
      <c r="H2148" s="344">
        <v>20.93</v>
      </c>
      <c r="I2148" s="344">
        <v>13.65</v>
      </c>
      <c r="J2148" s="344"/>
      <c r="K2148" s="344">
        <v>10.93</v>
      </c>
      <c r="L2148" s="344">
        <v>13.5</v>
      </c>
    </row>
    <row r="2149" spans="1:12">
      <c r="A2149" s="296">
        <v>4012</v>
      </c>
      <c r="B2149" s="343" t="s">
        <v>8695</v>
      </c>
      <c r="C2149" s="296" t="s">
        <v>6937</v>
      </c>
      <c r="D2149" s="296" t="s">
        <v>6534</v>
      </c>
      <c r="E2149" s="344"/>
      <c r="F2149" s="344">
        <v>18.260000000000002</v>
      </c>
      <c r="G2149" s="344"/>
      <c r="H2149" s="344">
        <v>28.04</v>
      </c>
      <c r="I2149" s="344">
        <v>18.29</v>
      </c>
      <c r="J2149" s="344"/>
      <c r="K2149" s="344">
        <v>14.65</v>
      </c>
      <c r="L2149" s="344">
        <v>18.09</v>
      </c>
    </row>
    <row r="2150" spans="1:12">
      <c r="A2150" s="296">
        <v>4020</v>
      </c>
      <c r="B2150" s="343" t="s">
        <v>8696</v>
      </c>
      <c r="C2150" s="296" t="s">
        <v>6937</v>
      </c>
      <c r="D2150" s="296" t="s">
        <v>6534</v>
      </c>
      <c r="E2150" s="344"/>
      <c r="F2150" s="344">
        <v>22.87</v>
      </c>
      <c r="G2150" s="344"/>
      <c r="H2150" s="344">
        <v>35.11</v>
      </c>
      <c r="I2150" s="344">
        <v>22.9</v>
      </c>
      <c r="J2150" s="344"/>
      <c r="K2150" s="344">
        <v>18.34</v>
      </c>
      <c r="L2150" s="344">
        <v>22.66</v>
      </c>
    </row>
    <row r="2151" spans="1:12">
      <c r="A2151" s="296">
        <v>4018</v>
      </c>
      <c r="B2151" s="343" t="s">
        <v>8697</v>
      </c>
      <c r="C2151" s="296" t="s">
        <v>6937</v>
      </c>
      <c r="D2151" s="296" t="s">
        <v>6534</v>
      </c>
      <c r="E2151" s="344"/>
      <c r="F2151" s="344">
        <v>27.4</v>
      </c>
      <c r="G2151" s="344"/>
      <c r="H2151" s="344">
        <v>42.06</v>
      </c>
      <c r="I2151" s="344">
        <v>27.44</v>
      </c>
      <c r="J2151" s="344"/>
      <c r="K2151" s="344">
        <v>21.97</v>
      </c>
      <c r="L2151" s="344">
        <v>27.14</v>
      </c>
    </row>
    <row r="2152" spans="1:12">
      <c r="A2152" s="296">
        <v>36498</v>
      </c>
      <c r="B2152" s="343" t="s">
        <v>8698</v>
      </c>
      <c r="C2152" s="296" t="s">
        <v>6533</v>
      </c>
      <c r="D2152" s="296" t="s">
        <v>6534</v>
      </c>
      <c r="E2152" s="344"/>
      <c r="F2152" s="344"/>
      <c r="G2152" s="344"/>
      <c r="H2152" s="344"/>
      <c r="I2152" s="344"/>
      <c r="J2152" s="344"/>
      <c r="K2152" s="344"/>
      <c r="L2152" s="344"/>
    </row>
    <row r="2153" spans="1:12">
      <c r="A2153" s="296">
        <v>12872</v>
      </c>
      <c r="B2153" s="343" t="s">
        <v>8699</v>
      </c>
      <c r="C2153" s="296" t="s">
        <v>6682</v>
      </c>
      <c r="D2153" s="296" t="s">
        <v>6534</v>
      </c>
      <c r="E2153" s="344">
        <v>20.48</v>
      </c>
      <c r="F2153" s="344">
        <v>13.82</v>
      </c>
      <c r="G2153" s="344">
        <v>18.55</v>
      </c>
      <c r="H2153" s="344">
        <v>20.65</v>
      </c>
      <c r="I2153" s="344">
        <v>22.8</v>
      </c>
      <c r="J2153" s="344">
        <v>20.47</v>
      </c>
      <c r="K2153" s="344">
        <v>21.83</v>
      </c>
      <c r="L2153" s="344">
        <v>15.89</v>
      </c>
    </row>
    <row r="2154" spans="1:12">
      <c r="A2154" s="296">
        <v>41075</v>
      </c>
      <c r="B2154" s="343" t="s">
        <v>8700</v>
      </c>
      <c r="C2154" s="296" t="s">
        <v>6684</v>
      </c>
      <c r="D2154" s="296" t="s">
        <v>6534</v>
      </c>
      <c r="E2154" s="344">
        <v>3579.09</v>
      </c>
      <c r="F2154" s="344">
        <v>2416.5</v>
      </c>
      <c r="G2154" s="344">
        <v>3256.76</v>
      </c>
      <c r="H2154" s="344">
        <v>3588.34</v>
      </c>
      <c r="I2154" s="344">
        <v>3986.94</v>
      </c>
      <c r="J2154" s="344">
        <v>3599.01</v>
      </c>
      <c r="K2154" s="344">
        <v>3890.2</v>
      </c>
      <c r="L2154" s="344">
        <v>2789.87</v>
      </c>
    </row>
    <row r="2155" spans="1:12">
      <c r="A2155" s="296">
        <v>44324</v>
      </c>
      <c r="B2155" s="343" t="s">
        <v>8701</v>
      </c>
      <c r="C2155" s="296" t="s">
        <v>6582</v>
      </c>
      <c r="D2155" s="296" t="s">
        <v>6534</v>
      </c>
      <c r="E2155" s="344">
        <v>3.66</v>
      </c>
      <c r="F2155" s="344">
        <v>3.43</v>
      </c>
      <c r="G2155" s="344">
        <v>3.37</v>
      </c>
      <c r="H2155" s="344">
        <v>2.84</v>
      </c>
      <c r="I2155" s="344">
        <v>2.63</v>
      </c>
      <c r="J2155" s="344">
        <v>2.97</v>
      </c>
      <c r="K2155" s="344">
        <v>2.39</v>
      </c>
      <c r="L2155" s="344">
        <v>2.68</v>
      </c>
    </row>
    <row r="2156" spans="1:12">
      <c r="A2156" s="296">
        <v>3315</v>
      </c>
      <c r="B2156" s="343" t="s">
        <v>8702</v>
      </c>
      <c r="C2156" s="296" t="s">
        <v>6582</v>
      </c>
      <c r="D2156" s="296" t="s">
        <v>6534</v>
      </c>
      <c r="E2156" s="344">
        <v>1.06</v>
      </c>
      <c r="F2156" s="344">
        <v>0.99</v>
      </c>
      <c r="G2156" s="344">
        <v>0.98</v>
      </c>
      <c r="H2156" s="344">
        <v>0.82</v>
      </c>
      <c r="I2156" s="344">
        <v>0.76</v>
      </c>
      <c r="J2156" s="344">
        <v>0.86</v>
      </c>
      <c r="K2156" s="344">
        <v>0.69</v>
      </c>
      <c r="L2156" s="344">
        <v>0.77</v>
      </c>
    </row>
    <row r="2157" spans="1:12">
      <c r="A2157" s="296">
        <v>36870</v>
      </c>
      <c r="B2157" s="343" t="s">
        <v>8703</v>
      </c>
      <c r="C2157" s="296" t="s">
        <v>6582</v>
      </c>
      <c r="D2157" s="296" t="s">
        <v>6534</v>
      </c>
      <c r="E2157" s="344">
        <v>0.82</v>
      </c>
      <c r="F2157" s="344">
        <v>0.77</v>
      </c>
      <c r="G2157" s="344">
        <v>0.75</v>
      </c>
      <c r="H2157" s="344">
        <v>0.63</v>
      </c>
      <c r="I2157" s="344">
        <v>0.59</v>
      </c>
      <c r="J2157" s="344">
        <v>0.66</v>
      </c>
      <c r="K2157" s="344">
        <v>0.53</v>
      </c>
      <c r="L2157" s="344">
        <v>0.6</v>
      </c>
    </row>
    <row r="2158" spans="1:12">
      <c r="A2158" s="296">
        <v>5092</v>
      </c>
      <c r="B2158" s="343" t="s">
        <v>8704</v>
      </c>
      <c r="C2158" s="296" t="s">
        <v>6951</v>
      </c>
      <c r="D2158" s="296" t="s">
        <v>6534</v>
      </c>
      <c r="E2158" s="344">
        <v>17.850000000000001</v>
      </c>
      <c r="F2158" s="344">
        <v>17.55</v>
      </c>
      <c r="G2158" s="344">
        <v>19.13</v>
      </c>
      <c r="H2158" s="344">
        <v>16.670000000000002</v>
      </c>
      <c r="I2158" s="344">
        <v>19.059999999999999</v>
      </c>
      <c r="J2158" s="344">
        <v>18.420000000000002</v>
      </c>
      <c r="K2158" s="344">
        <v>17.46</v>
      </c>
      <c r="L2158" s="344">
        <v>17</v>
      </c>
    </row>
    <row r="2159" spans="1:12">
      <c r="A2159" s="296">
        <v>11462</v>
      </c>
      <c r="B2159" s="343" t="s">
        <v>8705</v>
      </c>
      <c r="C2159" s="296" t="s">
        <v>6951</v>
      </c>
      <c r="D2159" s="296" t="s">
        <v>6534</v>
      </c>
      <c r="E2159" s="344">
        <v>18.260000000000002</v>
      </c>
      <c r="F2159" s="344">
        <v>17.940000000000001</v>
      </c>
      <c r="G2159" s="344">
        <v>19.559999999999999</v>
      </c>
      <c r="H2159" s="344">
        <v>17.04</v>
      </c>
      <c r="I2159" s="344">
        <v>19.489999999999998</v>
      </c>
      <c r="J2159" s="344">
        <v>18.84</v>
      </c>
      <c r="K2159" s="344">
        <v>17.850000000000001</v>
      </c>
      <c r="L2159" s="344">
        <v>17.39</v>
      </c>
    </row>
    <row r="2160" spans="1:12">
      <c r="A2160" s="296">
        <v>36529</v>
      </c>
      <c r="B2160" s="343" t="s">
        <v>8706</v>
      </c>
      <c r="C2160" s="296" t="s">
        <v>6533</v>
      </c>
      <c r="D2160" s="296" t="s">
        <v>6534</v>
      </c>
      <c r="E2160" s="344"/>
      <c r="F2160" s="344"/>
      <c r="G2160" s="344"/>
      <c r="H2160" s="344"/>
      <c r="I2160" s="344">
        <v>52933.67</v>
      </c>
      <c r="J2160" s="344"/>
      <c r="K2160" s="344"/>
      <c r="L2160" s="344"/>
    </row>
    <row r="2161" spans="1:12">
      <c r="A2161" s="296">
        <v>3318</v>
      </c>
      <c r="B2161" s="343" t="s">
        <v>8707</v>
      </c>
      <c r="C2161" s="296" t="s">
        <v>6533</v>
      </c>
      <c r="D2161" s="296" t="s">
        <v>6539</v>
      </c>
      <c r="E2161" s="344"/>
      <c r="F2161" s="344"/>
      <c r="G2161" s="344"/>
      <c r="H2161" s="344"/>
      <c r="I2161" s="344">
        <v>41500</v>
      </c>
      <c r="J2161" s="344"/>
      <c r="K2161" s="344"/>
      <c r="L2161" s="344"/>
    </row>
    <row r="2162" spans="1:12">
      <c r="A2162" s="296">
        <v>3324</v>
      </c>
      <c r="B2162" s="343" t="s">
        <v>8708</v>
      </c>
      <c r="C2162" s="296" t="s">
        <v>6937</v>
      </c>
      <c r="D2162" s="296" t="s">
        <v>6534</v>
      </c>
      <c r="E2162" s="344">
        <v>15.71</v>
      </c>
      <c r="F2162" s="344">
        <v>12.49</v>
      </c>
      <c r="G2162" s="344">
        <v>14.28</v>
      </c>
      <c r="H2162" s="344"/>
      <c r="I2162" s="344">
        <v>10.14</v>
      </c>
      <c r="J2162" s="344">
        <v>10.71</v>
      </c>
      <c r="K2162" s="344">
        <v>12.85</v>
      </c>
      <c r="L2162" s="344">
        <v>9.92</v>
      </c>
    </row>
    <row r="2163" spans="1:12">
      <c r="A2163" s="296">
        <v>3322</v>
      </c>
      <c r="B2163" s="343" t="s">
        <v>8709</v>
      </c>
      <c r="C2163" s="296" t="s">
        <v>6937</v>
      </c>
      <c r="D2163" s="296" t="s">
        <v>6539</v>
      </c>
      <c r="E2163" s="344">
        <v>22</v>
      </c>
      <c r="F2163" s="344">
        <v>17.5</v>
      </c>
      <c r="G2163" s="344">
        <v>20</v>
      </c>
      <c r="H2163" s="344"/>
      <c r="I2163" s="344">
        <v>14.2</v>
      </c>
      <c r="J2163" s="344">
        <v>15</v>
      </c>
      <c r="K2163" s="344">
        <v>18</v>
      </c>
      <c r="L2163" s="344">
        <v>13.9</v>
      </c>
    </row>
    <row r="2164" spans="1:12">
      <c r="A2164" s="296">
        <v>5076</v>
      </c>
      <c r="B2164" s="343" t="s">
        <v>8710</v>
      </c>
      <c r="C2164" s="296" t="s">
        <v>6582</v>
      </c>
      <c r="D2164" s="296" t="s">
        <v>6534</v>
      </c>
      <c r="E2164" s="344">
        <v>18.5</v>
      </c>
      <c r="F2164" s="344">
        <v>22.87</v>
      </c>
      <c r="G2164" s="344">
        <v>19.78</v>
      </c>
      <c r="H2164" s="344">
        <v>16.95</v>
      </c>
      <c r="I2164" s="344">
        <v>17.93</v>
      </c>
      <c r="J2164" s="344">
        <v>14.01</v>
      </c>
      <c r="K2164" s="344">
        <v>18.91</v>
      </c>
      <c r="L2164" s="344">
        <v>20.55</v>
      </c>
    </row>
    <row r="2165" spans="1:12">
      <c r="A2165" s="296">
        <v>5077</v>
      </c>
      <c r="B2165" s="343" t="s">
        <v>8711</v>
      </c>
      <c r="C2165" s="296" t="s">
        <v>6582</v>
      </c>
      <c r="D2165" s="296" t="s">
        <v>6534</v>
      </c>
      <c r="E2165" s="344">
        <v>20.440000000000001</v>
      </c>
      <c r="F2165" s="344">
        <v>25.28</v>
      </c>
      <c r="G2165" s="344">
        <v>21.86</v>
      </c>
      <c r="H2165" s="344">
        <v>18.739999999999998</v>
      </c>
      <c r="I2165" s="344">
        <v>19.809999999999999</v>
      </c>
      <c r="J2165" s="344">
        <v>15.49</v>
      </c>
      <c r="K2165" s="344">
        <v>20.89</v>
      </c>
      <c r="L2165" s="344">
        <v>22.71</v>
      </c>
    </row>
    <row r="2166" spans="1:12">
      <c r="A2166" s="296">
        <v>11837</v>
      </c>
      <c r="B2166" s="343" t="s">
        <v>8712</v>
      </c>
      <c r="C2166" s="296" t="s">
        <v>6533</v>
      </c>
      <c r="D2166" s="296" t="s">
        <v>6534</v>
      </c>
      <c r="E2166" s="344">
        <v>55.11</v>
      </c>
      <c r="F2166" s="344">
        <v>47.98</v>
      </c>
      <c r="G2166" s="344">
        <v>60.97</v>
      </c>
      <c r="H2166" s="344">
        <v>75.66</v>
      </c>
      <c r="I2166" s="344">
        <v>79.959999999999994</v>
      </c>
      <c r="J2166" s="344">
        <v>62.8</v>
      </c>
      <c r="K2166" s="344">
        <v>61.39</v>
      </c>
      <c r="L2166" s="344">
        <v>70.959999999999994</v>
      </c>
    </row>
    <row r="2167" spans="1:12">
      <c r="A2167" s="296">
        <v>415</v>
      </c>
      <c r="B2167" s="343" t="s">
        <v>8713</v>
      </c>
      <c r="C2167" s="296" t="s">
        <v>6533</v>
      </c>
      <c r="D2167" s="296" t="s">
        <v>6534</v>
      </c>
      <c r="E2167" s="344">
        <v>22.6</v>
      </c>
      <c r="F2167" s="344">
        <v>19.670000000000002</v>
      </c>
      <c r="G2167" s="344">
        <v>25</v>
      </c>
      <c r="H2167" s="344">
        <v>31.02</v>
      </c>
      <c r="I2167" s="344">
        <v>32.79</v>
      </c>
      <c r="J2167" s="344">
        <v>25.75</v>
      </c>
      <c r="K2167" s="344">
        <v>25.17</v>
      </c>
      <c r="L2167" s="344">
        <v>29.1</v>
      </c>
    </row>
    <row r="2168" spans="1:12">
      <c r="A2168" s="296">
        <v>38055</v>
      </c>
      <c r="B2168" s="343" t="s">
        <v>8714</v>
      </c>
      <c r="C2168" s="296" t="s">
        <v>6533</v>
      </c>
      <c r="D2168" s="296" t="s">
        <v>6534</v>
      </c>
      <c r="E2168" s="344">
        <v>5</v>
      </c>
      <c r="F2168" s="344">
        <v>4.3499999999999996</v>
      </c>
      <c r="G2168" s="344">
        <v>5.53</v>
      </c>
      <c r="H2168" s="344">
        <v>6.86</v>
      </c>
      <c r="I2168" s="344">
        <v>7.25</v>
      </c>
      <c r="J2168" s="344">
        <v>5.69</v>
      </c>
      <c r="K2168" s="344">
        <v>5.57</v>
      </c>
      <c r="L2168" s="344">
        <v>6.44</v>
      </c>
    </row>
    <row r="2169" spans="1:12">
      <c r="A2169" s="296">
        <v>416</v>
      </c>
      <c r="B2169" s="343" t="s">
        <v>8715</v>
      </c>
      <c r="C2169" s="296" t="s">
        <v>6533</v>
      </c>
      <c r="D2169" s="296" t="s">
        <v>6534</v>
      </c>
      <c r="E2169" s="344">
        <v>8.27</v>
      </c>
      <c r="F2169" s="344">
        <v>7.2</v>
      </c>
      <c r="G2169" s="344">
        <v>9.15</v>
      </c>
      <c r="H2169" s="344">
        <v>11.36</v>
      </c>
      <c r="I2169" s="344">
        <v>12</v>
      </c>
      <c r="J2169" s="344">
        <v>9.43</v>
      </c>
      <c r="K2169" s="344">
        <v>9.2100000000000009</v>
      </c>
      <c r="L2169" s="344">
        <v>10.65</v>
      </c>
    </row>
    <row r="2170" spans="1:12">
      <c r="A2170" s="296">
        <v>425</v>
      </c>
      <c r="B2170" s="343" t="s">
        <v>8716</v>
      </c>
      <c r="C2170" s="296" t="s">
        <v>6533</v>
      </c>
      <c r="D2170" s="296" t="s">
        <v>6534</v>
      </c>
      <c r="E2170" s="344">
        <v>5.13</v>
      </c>
      <c r="F2170" s="344">
        <v>4.46</v>
      </c>
      <c r="G2170" s="344">
        <v>5.67</v>
      </c>
      <c r="H2170" s="344">
        <v>7.04</v>
      </c>
      <c r="I2170" s="344">
        <v>7.44</v>
      </c>
      <c r="J2170" s="344">
        <v>5.84</v>
      </c>
      <c r="K2170" s="344">
        <v>5.71</v>
      </c>
      <c r="L2170" s="344">
        <v>6.6</v>
      </c>
    </row>
    <row r="2171" spans="1:12">
      <c r="A2171" s="296">
        <v>426</v>
      </c>
      <c r="B2171" s="343" t="s">
        <v>8717</v>
      </c>
      <c r="C2171" s="296" t="s">
        <v>6533</v>
      </c>
      <c r="D2171" s="296" t="s">
        <v>6534</v>
      </c>
      <c r="E2171" s="344">
        <v>28.24</v>
      </c>
      <c r="F2171" s="344">
        <v>24.59</v>
      </c>
      <c r="G2171" s="344">
        <v>31.24</v>
      </c>
      <c r="H2171" s="344">
        <v>38.78</v>
      </c>
      <c r="I2171" s="344">
        <v>40.98</v>
      </c>
      <c r="J2171" s="344">
        <v>32.18</v>
      </c>
      <c r="K2171" s="344">
        <v>31.46</v>
      </c>
      <c r="L2171" s="344">
        <v>36.36</v>
      </c>
    </row>
    <row r="2172" spans="1:12">
      <c r="A2172" s="296">
        <v>38056</v>
      </c>
      <c r="B2172" s="343" t="s">
        <v>8718</v>
      </c>
      <c r="C2172" s="296" t="s">
        <v>6533</v>
      </c>
      <c r="D2172" s="296" t="s">
        <v>6534</v>
      </c>
      <c r="E2172" s="344">
        <v>27.58</v>
      </c>
      <c r="F2172" s="344">
        <v>24.01</v>
      </c>
      <c r="G2172" s="344">
        <v>30.51</v>
      </c>
      <c r="H2172" s="344">
        <v>37.869999999999997</v>
      </c>
      <c r="I2172" s="344">
        <v>40.020000000000003</v>
      </c>
      <c r="J2172" s="344">
        <v>31.43</v>
      </c>
      <c r="K2172" s="344">
        <v>30.72</v>
      </c>
      <c r="L2172" s="344">
        <v>35.51</v>
      </c>
    </row>
    <row r="2173" spans="1:12">
      <c r="A2173" s="296">
        <v>1564</v>
      </c>
      <c r="B2173" s="343" t="s">
        <v>8719</v>
      </c>
      <c r="C2173" s="296" t="s">
        <v>6533</v>
      </c>
      <c r="D2173" s="296" t="s">
        <v>6534</v>
      </c>
      <c r="E2173" s="344">
        <v>10.52</v>
      </c>
      <c r="F2173" s="344">
        <v>9.16</v>
      </c>
      <c r="G2173" s="344">
        <v>11.64</v>
      </c>
      <c r="H2173" s="344">
        <v>14.45</v>
      </c>
      <c r="I2173" s="344">
        <v>15.27</v>
      </c>
      <c r="J2173" s="344">
        <v>11.99</v>
      </c>
      <c r="K2173" s="344">
        <v>11.72</v>
      </c>
      <c r="L2173" s="344">
        <v>13.55</v>
      </c>
    </row>
    <row r="2174" spans="1:12">
      <c r="A2174" s="296">
        <v>11032</v>
      </c>
      <c r="B2174" s="343" t="s">
        <v>8720</v>
      </c>
      <c r="C2174" s="296" t="s">
        <v>6533</v>
      </c>
      <c r="D2174" s="296" t="s">
        <v>6534</v>
      </c>
      <c r="E2174" s="344">
        <v>10.58</v>
      </c>
      <c r="F2174" s="344">
        <v>13.71</v>
      </c>
      <c r="G2174" s="344"/>
      <c r="H2174" s="344">
        <v>12.98</v>
      </c>
      <c r="I2174" s="344">
        <v>13.62</v>
      </c>
      <c r="J2174" s="344">
        <v>9.57</v>
      </c>
      <c r="K2174" s="344"/>
      <c r="L2174" s="344">
        <v>13.8</v>
      </c>
    </row>
    <row r="2175" spans="1:12">
      <c r="A2175" s="296">
        <v>36786</v>
      </c>
      <c r="B2175" s="343" t="s">
        <v>8721</v>
      </c>
      <c r="C2175" s="296" t="s">
        <v>8722</v>
      </c>
      <c r="D2175" s="296" t="s">
        <v>6534</v>
      </c>
      <c r="E2175" s="344"/>
      <c r="F2175" s="344"/>
      <c r="G2175" s="344"/>
      <c r="H2175" s="344"/>
      <c r="I2175" s="344"/>
      <c r="J2175" s="344"/>
      <c r="K2175" s="344"/>
      <c r="L2175" s="344"/>
    </row>
    <row r="2176" spans="1:12">
      <c r="A2176" s="296">
        <v>36785</v>
      </c>
      <c r="B2176" s="343" t="s">
        <v>8723</v>
      </c>
      <c r="C2176" s="296" t="s">
        <v>8722</v>
      </c>
      <c r="D2176" s="296" t="s">
        <v>6534</v>
      </c>
      <c r="E2176" s="344"/>
      <c r="F2176" s="344"/>
      <c r="G2176" s="344"/>
      <c r="H2176" s="344"/>
      <c r="I2176" s="344"/>
      <c r="J2176" s="344"/>
      <c r="K2176" s="344"/>
      <c r="L2176" s="344"/>
    </row>
    <row r="2177" spans="1:12">
      <c r="A2177" s="296">
        <v>36782</v>
      </c>
      <c r="B2177" s="343" t="s">
        <v>8724</v>
      </c>
      <c r="C2177" s="296" t="s">
        <v>8722</v>
      </c>
      <c r="D2177" s="296" t="s">
        <v>6534</v>
      </c>
      <c r="E2177" s="344"/>
      <c r="F2177" s="344"/>
      <c r="G2177" s="344"/>
      <c r="H2177" s="344"/>
      <c r="I2177" s="344"/>
      <c r="J2177" s="344"/>
      <c r="K2177" s="344"/>
      <c r="L2177" s="344"/>
    </row>
    <row r="2178" spans="1:12">
      <c r="A2178" s="296">
        <v>44481</v>
      </c>
      <c r="B2178" s="343" t="s">
        <v>8725</v>
      </c>
      <c r="C2178" s="296" t="s">
        <v>8722</v>
      </c>
      <c r="D2178" s="296" t="s">
        <v>6539</v>
      </c>
      <c r="E2178" s="344"/>
      <c r="F2178" s="344"/>
      <c r="G2178" s="344"/>
      <c r="H2178" s="344"/>
      <c r="I2178" s="344"/>
      <c r="J2178" s="344"/>
      <c r="K2178" s="344"/>
      <c r="L2178" s="344"/>
    </row>
    <row r="2179" spans="1:12">
      <c r="A2179" s="296">
        <v>4824</v>
      </c>
      <c r="B2179" s="343" t="s">
        <v>8726</v>
      </c>
      <c r="C2179" s="296" t="s">
        <v>6582</v>
      </c>
      <c r="D2179" s="296" t="s">
        <v>6534</v>
      </c>
      <c r="E2179" s="344">
        <v>1.2</v>
      </c>
      <c r="F2179" s="344">
        <v>0.72</v>
      </c>
      <c r="G2179" s="344">
        <v>0.78</v>
      </c>
      <c r="H2179" s="344">
        <v>0.78</v>
      </c>
      <c r="I2179" s="344">
        <v>0.38</v>
      </c>
      <c r="J2179" s="344">
        <v>0.45</v>
      </c>
      <c r="K2179" s="344">
        <v>0.49</v>
      </c>
      <c r="L2179" s="344">
        <v>0.27</v>
      </c>
    </row>
    <row r="2180" spans="1:12">
      <c r="A2180" s="296">
        <v>11795</v>
      </c>
      <c r="B2180" s="343" t="s">
        <v>8727</v>
      </c>
      <c r="C2180" s="296" t="s">
        <v>6937</v>
      </c>
      <c r="D2180" s="296" t="s">
        <v>6534</v>
      </c>
      <c r="E2180" s="344">
        <v>1283.01</v>
      </c>
      <c r="F2180" s="344">
        <v>597.49</v>
      </c>
      <c r="G2180" s="344">
        <v>784.9</v>
      </c>
      <c r="H2180" s="344">
        <v>878.49</v>
      </c>
      <c r="I2180" s="344">
        <v>472.45</v>
      </c>
      <c r="J2180" s="344">
        <v>611.32000000000005</v>
      </c>
      <c r="K2180" s="344">
        <v>517.94000000000005</v>
      </c>
      <c r="L2180" s="344">
        <v>358.49</v>
      </c>
    </row>
    <row r="2181" spans="1:12">
      <c r="A2181" s="296">
        <v>134</v>
      </c>
      <c r="B2181" s="343" t="s">
        <v>8728</v>
      </c>
      <c r="C2181" s="296" t="s">
        <v>6582</v>
      </c>
      <c r="D2181" s="296" t="s">
        <v>6534</v>
      </c>
      <c r="E2181" s="344">
        <v>2.09</v>
      </c>
      <c r="F2181" s="344">
        <v>2.2200000000000002</v>
      </c>
      <c r="G2181" s="344"/>
      <c r="H2181" s="344">
        <v>1.78</v>
      </c>
      <c r="I2181" s="344">
        <v>1.58</v>
      </c>
      <c r="J2181" s="344">
        <v>1.88</v>
      </c>
      <c r="K2181" s="344">
        <v>1.75</v>
      </c>
      <c r="L2181" s="344">
        <v>1.42</v>
      </c>
    </row>
    <row r="2182" spans="1:12">
      <c r="A2182" s="296">
        <v>4229</v>
      </c>
      <c r="B2182" s="343" t="s">
        <v>8729</v>
      </c>
      <c r="C2182" s="296" t="s">
        <v>6582</v>
      </c>
      <c r="D2182" s="296" t="s">
        <v>6534</v>
      </c>
      <c r="E2182" s="344">
        <v>56.68</v>
      </c>
      <c r="F2182" s="344">
        <v>46.55</v>
      </c>
      <c r="G2182" s="344">
        <v>47.81</v>
      </c>
      <c r="H2182" s="344">
        <v>48.56</v>
      </c>
      <c r="I2182" s="344">
        <v>46.4</v>
      </c>
      <c r="J2182" s="344">
        <v>47.81</v>
      </c>
      <c r="K2182" s="344">
        <v>44.17</v>
      </c>
      <c r="L2182" s="344">
        <v>44.61</v>
      </c>
    </row>
    <row r="2183" spans="1:12">
      <c r="A2183" s="296">
        <v>11731</v>
      </c>
      <c r="B2183" s="343" t="s">
        <v>8730</v>
      </c>
      <c r="C2183" s="296" t="s">
        <v>6533</v>
      </c>
      <c r="D2183" s="296" t="s">
        <v>6534</v>
      </c>
      <c r="E2183" s="344">
        <v>9.7799999999999994</v>
      </c>
      <c r="F2183" s="344">
        <v>8.1999999999999993</v>
      </c>
      <c r="G2183" s="344">
        <v>10.37</v>
      </c>
      <c r="H2183" s="344">
        <v>10.52</v>
      </c>
      <c r="I2183" s="344">
        <v>8.26</v>
      </c>
      <c r="J2183" s="344">
        <v>10.64</v>
      </c>
      <c r="K2183" s="344">
        <v>13.02</v>
      </c>
      <c r="L2183" s="344">
        <v>10.96</v>
      </c>
    </row>
    <row r="2184" spans="1:12">
      <c r="A2184" s="296">
        <v>11732</v>
      </c>
      <c r="B2184" s="343" t="s">
        <v>8731</v>
      </c>
      <c r="C2184" s="296" t="s">
        <v>6533</v>
      </c>
      <c r="D2184" s="296" t="s">
        <v>6534</v>
      </c>
      <c r="E2184" s="344">
        <v>25.64</v>
      </c>
      <c r="F2184" s="344">
        <v>21.48</v>
      </c>
      <c r="G2184" s="344">
        <v>27.19</v>
      </c>
      <c r="H2184" s="344">
        <v>27.58</v>
      </c>
      <c r="I2184" s="344">
        <v>21.66</v>
      </c>
      <c r="J2184" s="344">
        <v>27.89</v>
      </c>
      <c r="K2184" s="344">
        <v>34.119999999999997</v>
      </c>
      <c r="L2184" s="344">
        <v>28.73</v>
      </c>
    </row>
    <row r="2185" spans="1:12">
      <c r="A2185" s="296">
        <v>11244</v>
      </c>
      <c r="B2185" s="343" t="s">
        <v>8732</v>
      </c>
      <c r="C2185" s="296" t="s">
        <v>6533</v>
      </c>
      <c r="D2185" s="296" t="s">
        <v>6534</v>
      </c>
      <c r="E2185" s="344"/>
      <c r="F2185" s="344"/>
      <c r="G2185" s="344"/>
      <c r="H2185" s="344"/>
      <c r="I2185" s="344">
        <v>305.52999999999997</v>
      </c>
      <c r="J2185" s="344"/>
      <c r="K2185" s="344"/>
      <c r="L2185" s="344"/>
    </row>
    <row r="2186" spans="1:12">
      <c r="A2186" s="296">
        <v>11235</v>
      </c>
      <c r="B2186" s="343" t="s">
        <v>8733</v>
      </c>
      <c r="C2186" s="296" t="s">
        <v>6533</v>
      </c>
      <c r="D2186" s="296" t="s">
        <v>6534</v>
      </c>
      <c r="E2186" s="344"/>
      <c r="F2186" s="344"/>
      <c r="G2186" s="344"/>
      <c r="H2186" s="344"/>
      <c r="I2186" s="344">
        <v>233.16</v>
      </c>
      <c r="J2186" s="344"/>
      <c r="K2186" s="344"/>
      <c r="L2186" s="344"/>
    </row>
    <row r="2187" spans="1:12">
      <c r="A2187" s="296">
        <v>11236</v>
      </c>
      <c r="B2187" s="343" t="s">
        <v>8734</v>
      </c>
      <c r="C2187" s="296" t="s">
        <v>6533</v>
      </c>
      <c r="D2187" s="296" t="s">
        <v>6534</v>
      </c>
      <c r="E2187" s="344"/>
      <c r="F2187" s="344"/>
      <c r="G2187" s="344"/>
      <c r="H2187" s="344"/>
      <c r="I2187" s="344">
        <v>296.3</v>
      </c>
      <c r="J2187" s="344"/>
      <c r="K2187" s="344"/>
      <c r="L2187" s="344"/>
    </row>
    <row r="2188" spans="1:12">
      <c r="A2188" s="296">
        <v>11245</v>
      </c>
      <c r="B2188" s="343" t="s">
        <v>8735</v>
      </c>
      <c r="C2188" s="296" t="s">
        <v>6533</v>
      </c>
      <c r="D2188" s="296" t="s">
        <v>6534</v>
      </c>
      <c r="E2188" s="344"/>
      <c r="F2188" s="344"/>
      <c r="G2188" s="344"/>
      <c r="H2188" s="344"/>
      <c r="I2188" s="344">
        <v>422.6</v>
      </c>
      <c r="J2188" s="344"/>
      <c r="K2188" s="344"/>
      <c r="L2188" s="344"/>
    </row>
    <row r="2189" spans="1:12">
      <c r="A2189" s="296">
        <v>36494</v>
      </c>
      <c r="B2189" s="343" t="s">
        <v>8736</v>
      </c>
      <c r="C2189" s="296" t="s">
        <v>6533</v>
      </c>
      <c r="D2189" s="296" t="s">
        <v>6534</v>
      </c>
      <c r="E2189" s="344"/>
      <c r="F2189" s="344"/>
      <c r="G2189" s="344"/>
      <c r="H2189" s="344"/>
      <c r="I2189" s="344"/>
      <c r="J2189" s="344"/>
      <c r="K2189" s="344"/>
      <c r="L2189" s="344"/>
    </row>
    <row r="2190" spans="1:12">
      <c r="A2190" s="296">
        <v>36493</v>
      </c>
      <c r="B2190" s="343" t="s">
        <v>8737</v>
      </c>
      <c r="C2190" s="296" t="s">
        <v>6533</v>
      </c>
      <c r="D2190" s="296" t="s">
        <v>6534</v>
      </c>
      <c r="E2190" s="344"/>
      <c r="F2190" s="344"/>
      <c r="G2190" s="344"/>
      <c r="H2190" s="344"/>
      <c r="I2190" s="344"/>
      <c r="J2190" s="344"/>
      <c r="K2190" s="344"/>
      <c r="L2190" s="344"/>
    </row>
    <row r="2191" spans="1:12">
      <c r="A2191" s="296">
        <v>36492</v>
      </c>
      <c r="B2191" s="343" t="s">
        <v>8738</v>
      </c>
      <c r="C2191" s="296" t="s">
        <v>6533</v>
      </c>
      <c r="D2191" s="296" t="s">
        <v>6534</v>
      </c>
      <c r="E2191" s="344"/>
      <c r="F2191" s="344"/>
      <c r="G2191" s="344"/>
      <c r="H2191" s="344"/>
      <c r="I2191" s="344"/>
      <c r="J2191" s="344"/>
      <c r="K2191" s="344"/>
      <c r="L2191" s="344"/>
    </row>
    <row r="2192" spans="1:12">
      <c r="A2192" s="296">
        <v>36499</v>
      </c>
      <c r="B2192" s="343" t="s">
        <v>8739</v>
      </c>
      <c r="C2192" s="296" t="s">
        <v>6533</v>
      </c>
      <c r="D2192" s="296" t="s">
        <v>6534</v>
      </c>
      <c r="E2192" s="344"/>
      <c r="F2192" s="344"/>
      <c r="G2192" s="344"/>
      <c r="H2192" s="344"/>
      <c r="I2192" s="344"/>
      <c r="J2192" s="344"/>
      <c r="K2192" s="344"/>
      <c r="L2192" s="344"/>
    </row>
    <row r="2193" spans="1:12">
      <c r="A2193" s="296">
        <v>13533</v>
      </c>
      <c r="B2193" s="343" t="s">
        <v>8740</v>
      </c>
      <c r="C2193" s="296" t="s">
        <v>6533</v>
      </c>
      <c r="D2193" s="296" t="s">
        <v>6534</v>
      </c>
      <c r="E2193" s="344"/>
      <c r="F2193" s="344"/>
      <c r="G2193" s="344"/>
      <c r="H2193" s="344"/>
      <c r="I2193" s="344"/>
      <c r="J2193" s="344"/>
      <c r="K2193" s="344"/>
      <c r="L2193" s="344"/>
    </row>
    <row r="2194" spans="1:12">
      <c r="A2194" s="296">
        <v>13333</v>
      </c>
      <c r="B2194" s="343" t="s">
        <v>8741</v>
      </c>
      <c r="C2194" s="296" t="s">
        <v>6533</v>
      </c>
      <c r="D2194" s="296" t="s">
        <v>6534</v>
      </c>
      <c r="E2194" s="344"/>
      <c r="F2194" s="344"/>
      <c r="G2194" s="344"/>
      <c r="H2194" s="344"/>
      <c r="I2194" s="344"/>
      <c r="J2194" s="344"/>
      <c r="K2194" s="344"/>
      <c r="L2194" s="344"/>
    </row>
    <row r="2195" spans="1:12">
      <c r="A2195" s="296">
        <v>39585</v>
      </c>
      <c r="B2195" s="343" t="s">
        <v>8742</v>
      </c>
      <c r="C2195" s="296" t="s">
        <v>6533</v>
      </c>
      <c r="D2195" s="296" t="s">
        <v>6534</v>
      </c>
      <c r="E2195" s="344"/>
      <c r="F2195" s="344"/>
      <c r="G2195" s="344"/>
      <c r="H2195" s="344"/>
      <c r="I2195" s="344"/>
      <c r="J2195" s="344"/>
      <c r="K2195" s="344"/>
      <c r="L2195" s="344"/>
    </row>
    <row r="2196" spans="1:12">
      <c r="A2196" s="296">
        <v>39586</v>
      </c>
      <c r="B2196" s="343" t="s">
        <v>8743</v>
      </c>
      <c r="C2196" s="296" t="s">
        <v>6533</v>
      </c>
      <c r="D2196" s="296" t="s">
        <v>6534</v>
      </c>
      <c r="E2196" s="344"/>
      <c r="F2196" s="344"/>
      <c r="G2196" s="344"/>
      <c r="H2196" s="344"/>
      <c r="I2196" s="344"/>
      <c r="J2196" s="344"/>
      <c r="K2196" s="344"/>
      <c r="L2196" s="344"/>
    </row>
    <row r="2197" spans="1:12">
      <c r="A2197" s="296">
        <v>39587</v>
      </c>
      <c r="B2197" s="343" t="s">
        <v>8744</v>
      </c>
      <c r="C2197" s="296" t="s">
        <v>6533</v>
      </c>
      <c r="D2197" s="296" t="s">
        <v>6534</v>
      </c>
      <c r="E2197" s="344"/>
      <c r="F2197" s="344"/>
      <c r="G2197" s="344"/>
      <c r="H2197" s="344"/>
      <c r="I2197" s="344"/>
      <c r="J2197" s="344"/>
      <c r="K2197" s="344"/>
      <c r="L2197" s="344"/>
    </row>
    <row r="2198" spans="1:12">
      <c r="A2198" s="296">
        <v>39588</v>
      </c>
      <c r="B2198" s="343" t="s">
        <v>8745</v>
      </c>
      <c r="C2198" s="296" t="s">
        <v>6533</v>
      </c>
      <c r="D2198" s="296" t="s">
        <v>6534</v>
      </c>
      <c r="E2198" s="344"/>
      <c r="F2198" s="344"/>
      <c r="G2198" s="344"/>
      <c r="H2198" s="344"/>
      <c r="I2198" s="344"/>
      <c r="J2198" s="344"/>
      <c r="K2198" s="344"/>
      <c r="L2198" s="344"/>
    </row>
    <row r="2199" spans="1:12">
      <c r="A2199" s="296">
        <v>39584</v>
      </c>
      <c r="B2199" s="343" t="s">
        <v>8746</v>
      </c>
      <c r="C2199" s="296" t="s">
        <v>6533</v>
      </c>
      <c r="D2199" s="296" t="s">
        <v>6534</v>
      </c>
      <c r="E2199" s="344"/>
      <c r="F2199" s="344"/>
      <c r="G2199" s="344"/>
      <c r="H2199" s="344"/>
      <c r="I2199" s="344"/>
      <c r="J2199" s="344"/>
      <c r="K2199" s="344"/>
      <c r="L2199" s="344"/>
    </row>
    <row r="2200" spans="1:12">
      <c r="A2200" s="296">
        <v>39590</v>
      </c>
      <c r="B2200" s="343" t="s">
        <v>8747</v>
      </c>
      <c r="C2200" s="296" t="s">
        <v>6533</v>
      </c>
      <c r="D2200" s="296" t="s">
        <v>6534</v>
      </c>
      <c r="E2200" s="344"/>
      <c r="F2200" s="344"/>
      <c r="G2200" s="344"/>
      <c r="H2200" s="344"/>
      <c r="I2200" s="344"/>
      <c r="J2200" s="344"/>
      <c r="K2200" s="344"/>
      <c r="L2200" s="344"/>
    </row>
    <row r="2201" spans="1:12">
      <c r="A2201" s="296">
        <v>39592</v>
      </c>
      <c r="B2201" s="343" t="s">
        <v>8748</v>
      </c>
      <c r="C2201" s="296" t="s">
        <v>6533</v>
      </c>
      <c r="D2201" s="296" t="s">
        <v>6534</v>
      </c>
      <c r="E2201" s="344"/>
      <c r="F2201" s="344"/>
      <c r="G2201" s="344"/>
      <c r="H2201" s="344"/>
      <c r="I2201" s="344"/>
      <c r="J2201" s="344"/>
      <c r="K2201" s="344"/>
      <c r="L2201" s="344"/>
    </row>
    <row r="2202" spans="1:12">
      <c r="A2202" s="296">
        <v>39593</v>
      </c>
      <c r="B2202" s="343" t="s">
        <v>8749</v>
      </c>
      <c r="C2202" s="296" t="s">
        <v>6533</v>
      </c>
      <c r="D2202" s="296" t="s">
        <v>6534</v>
      </c>
      <c r="E2202" s="344"/>
      <c r="F2202" s="344"/>
      <c r="G2202" s="344"/>
      <c r="H2202" s="344"/>
      <c r="I2202" s="344"/>
      <c r="J2202" s="344"/>
      <c r="K2202" s="344"/>
      <c r="L2202" s="344"/>
    </row>
    <row r="2203" spans="1:12">
      <c r="A2203" s="296">
        <v>14254</v>
      </c>
      <c r="B2203" s="343" t="s">
        <v>8750</v>
      </c>
      <c r="C2203" s="296" t="s">
        <v>6533</v>
      </c>
      <c r="D2203" s="296" t="s">
        <v>6539</v>
      </c>
      <c r="E2203" s="344"/>
      <c r="F2203" s="344"/>
      <c r="G2203" s="344"/>
      <c r="H2203" s="344"/>
      <c r="I2203" s="344"/>
      <c r="J2203" s="344"/>
      <c r="K2203" s="344"/>
      <c r="L2203" s="344"/>
    </row>
    <row r="2204" spans="1:12">
      <c r="A2204" s="296">
        <v>44494</v>
      </c>
      <c r="B2204" s="343" t="s">
        <v>8751</v>
      </c>
      <c r="C2204" s="296" t="s">
        <v>6533</v>
      </c>
      <c r="D2204" s="296" t="s">
        <v>6534</v>
      </c>
      <c r="E2204" s="344"/>
      <c r="F2204" s="344"/>
      <c r="G2204" s="344"/>
      <c r="H2204" s="344"/>
      <c r="I2204" s="344"/>
      <c r="J2204" s="344"/>
      <c r="K2204" s="344"/>
      <c r="L2204" s="344"/>
    </row>
    <row r="2205" spans="1:12">
      <c r="A2205" s="296">
        <v>25019</v>
      </c>
      <c r="B2205" s="343" t="s">
        <v>8752</v>
      </c>
      <c r="C2205" s="296" t="s">
        <v>6533</v>
      </c>
      <c r="D2205" s="296" t="s">
        <v>6534</v>
      </c>
      <c r="E2205" s="344"/>
      <c r="F2205" s="344"/>
      <c r="G2205" s="344"/>
      <c r="H2205" s="344"/>
      <c r="I2205" s="344"/>
      <c r="J2205" s="344"/>
      <c r="K2205" s="344"/>
      <c r="L2205" s="344"/>
    </row>
    <row r="2206" spans="1:12">
      <c r="A2206" s="296">
        <v>36501</v>
      </c>
      <c r="B2206" s="343" t="s">
        <v>8753</v>
      </c>
      <c r="C2206" s="296" t="s">
        <v>6533</v>
      </c>
      <c r="D2206" s="296" t="s">
        <v>6534</v>
      </c>
      <c r="E2206" s="344"/>
      <c r="F2206" s="344"/>
      <c r="G2206" s="344"/>
      <c r="H2206" s="344"/>
      <c r="I2206" s="344"/>
      <c r="J2206" s="344"/>
      <c r="K2206" s="344"/>
      <c r="L2206" s="344"/>
    </row>
    <row r="2207" spans="1:12">
      <c r="A2207" s="296">
        <v>44493</v>
      </c>
      <c r="B2207" s="343" t="s">
        <v>8754</v>
      </c>
      <c r="C2207" s="296" t="s">
        <v>6533</v>
      </c>
      <c r="D2207" s="296" t="s">
        <v>6534</v>
      </c>
      <c r="E2207" s="344"/>
      <c r="F2207" s="344"/>
      <c r="G2207" s="344"/>
      <c r="H2207" s="344"/>
      <c r="I2207" s="344"/>
      <c r="J2207" s="344"/>
      <c r="K2207" s="344"/>
      <c r="L2207" s="344"/>
    </row>
    <row r="2208" spans="1:12">
      <c r="A2208" s="296">
        <v>36500</v>
      </c>
      <c r="B2208" s="343" t="s">
        <v>8755</v>
      </c>
      <c r="C2208" s="296" t="s">
        <v>6533</v>
      </c>
      <c r="D2208" s="296" t="s">
        <v>6534</v>
      </c>
      <c r="E2208" s="344"/>
      <c r="F2208" s="344"/>
      <c r="G2208" s="344"/>
      <c r="H2208" s="344"/>
      <c r="I2208" s="344"/>
      <c r="J2208" s="344"/>
      <c r="K2208" s="344"/>
      <c r="L2208" s="344"/>
    </row>
    <row r="2209" spans="1:12">
      <c r="A2209" s="296">
        <v>20017</v>
      </c>
      <c r="B2209" s="343" t="s">
        <v>8756</v>
      </c>
      <c r="C2209" s="296" t="s">
        <v>6578</v>
      </c>
      <c r="D2209" s="296" t="s">
        <v>6534</v>
      </c>
      <c r="E2209" s="344">
        <v>6.4</v>
      </c>
      <c r="F2209" s="344">
        <v>7.27</v>
      </c>
      <c r="G2209" s="344">
        <v>3.49</v>
      </c>
      <c r="H2209" s="344">
        <v>5.45</v>
      </c>
      <c r="I2209" s="344">
        <v>7.81</v>
      </c>
      <c r="J2209" s="344">
        <v>7.65</v>
      </c>
      <c r="K2209" s="344">
        <v>10.16</v>
      </c>
      <c r="L2209" s="344">
        <v>6.72</v>
      </c>
    </row>
    <row r="2210" spans="1:12">
      <c r="A2210" s="296">
        <v>20007</v>
      </c>
      <c r="B2210" s="343" t="s">
        <v>8757</v>
      </c>
      <c r="C2210" s="296" t="s">
        <v>6578</v>
      </c>
      <c r="D2210" s="296" t="s">
        <v>6534</v>
      </c>
      <c r="E2210" s="344">
        <v>3.82</v>
      </c>
      <c r="F2210" s="344">
        <v>4.34</v>
      </c>
      <c r="G2210" s="344">
        <v>2.08</v>
      </c>
      <c r="H2210" s="344">
        <v>3.25</v>
      </c>
      <c r="I2210" s="344">
        <v>4.66</v>
      </c>
      <c r="J2210" s="344">
        <v>4.57</v>
      </c>
      <c r="K2210" s="344">
        <v>6.06</v>
      </c>
      <c r="L2210" s="344">
        <v>4.01</v>
      </c>
    </row>
    <row r="2211" spans="1:12">
      <c r="A2211" s="296">
        <v>39831</v>
      </c>
      <c r="B2211" s="343" t="s">
        <v>8758</v>
      </c>
      <c r="C2211" s="296" t="s">
        <v>6986</v>
      </c>
      <c r="D2211" s="296" t="s">
        <v>6534</v>
      </c>
      <c r="E2211" s="344"/>
      <c r="F2211" s="344">
        <v>284.7</v>
      </c>
      <c r="G2211" s="344"/>
      <c r="H2211" s="344"/>
      <c r="I2211" s="344">
        <v>319.02999999999997</v>
      </c>
      <c r="J2211" s="344">
        <v>275.75</v>
      </c>
      <c r="K2211" s="344">
        <v>284.7</v>
      </c>
      <c r="L2211" s="344"/>
    </row>
    <row r="2212" spans="1:12">
      <c r="A2212" s="296">
        <v>36888</v>
      </c>
      <c r="B2212" s="343" t="s">
        <v>8759</v>
      </c>
      <c r="C2212" s="296" t="s">
        <v>6578</v>
      </c>
      <c r="D2212" s="296" t="s">
        <v>6534</v>
      </c>
      <c r="E2212" s="344"/>
      <c r="F2212" s="344">
        <v>34.590000000000003</v>
      </c>
      <c r="G2212" s="344"/>
      <c r="H2212" s="344"/>
      <c r="I2212" s="344">
        <v>16.13</v>
      </c>
      <c r="J2212" s="344">
        <v>32.08</v>
      </c>
      <c r="K2212" s="344">
        <v>32.33</v>
      </c>
      <c r="L2212" s="344">
        <v>26.02</v>
      </c>
    </row>
    <row r="2213" spans="1:12">
      <c r="A2213" s="296">
        <v>39836</v>
      </c>
      <c r="B2213" s="343" t="s">
        <v>8760</v>
      </c>
      <c r="C2213" s="296" t="s">
        <v>6986</v>
      </c>
      <c r="D2213" s="296" t="s">
        <v>6534</v>
      </c>
      <c r="E2213" s="344"/>
      <c r="F2213" s="344">
        <v>250.16</v>
      </c>
      <c r="G2213" s="344"/>
      <c r="H2213" s="344"/>
      <c r="I2213" s="344">
        <v>280.32</v>
      </c>
      <c r="J2213" s="344">
        <v>242.3</v>
      </c>
      <c r="K2213" s="344">
        <v>250.16</v>
      </c>
      <c r="L2213" s="344"/>
    </row>
    <row r="2214" spans="1:12">
      <c r="A2214" s="296">
        <v>39830</v>
      </c>
      <c r="B2214" s="343" t="s">
        <v>8761</v>
      </c>
      <c r="C2214" s="296" t="s">
        <v>6986</v>
      </c>
      <c r="D2214" s="296" t="s">
        <v>6534</v>
      </c>
      <c r="E2214" s="344"/>
      <c r="F2214" s="344">
        <v>285.3</v>
      </c>
      <c r="G2214" s="344"/>
      <c r="H2214" s="344"/>
      <c r="I2214" s="344">
        <v>319.7</v>
      </c>
      <c r="J2214" s="344">
        <v>276.33999999999997</v>
      </c>
      <c r="K2214" s="344">
        <v>285.3</v>
      </c>
      <c r="L2214" s="344"/>
    </row>
    <row r="2215" spans="1:12">
      <c r="A2215" s="296">
        <v>36497</v>
      </c>
      <c r="B2215" s="343" t="s">
        <v>8762</v>
      </c>
      <c r="C2215" s="296" t="s">
        <v>6533</v>
      </c>
      <c r="D2215" s="296" t="s">
        <v>6534</v>
      </c>
      <c r="E2215" s="344"/>
      <c r="F2215" s="344"/>
      <c r="G2215" s="344"/>
      <c r="H2215" s="344"/>
      <c r="I2215" s="344">
        <v>3539.17</v>
      </c>
      <c r="J2215" s="344">
        <v>4847.8599999999997</v>
      </c>
      <c r="K2215" s="344"/>
      <c r="L2215" s="344">
        <v>2251.08</v>
      </c>
    </row>
    <row r="2216" spans="1:12">
      <c r="A2216" s="296">
        <v>40527</v>
      </c>
      <c r="B2216" s="343" t="s">
        <v>8763</v>
      </c>
      <c r="C2216" s="296" t="s">
        <v>6533</v>
      </c>
      <c r="D2216" s="296" t="s">
        <v>6534</v>
      </c>
      <c r="E2216" s="344"/>
      <c r="F2216" s="344"/>
      <c r="G2216" s="344"/>
      <c r="H2216" s="344"/>
      <c r="I2216" s="344">
        <v>3100.16</v>
      </c>
      <c r="J2216" s="344">
        <v>4246.51</v>
      </c>
      <c r="K2216" s="344"/>
      <c r="L2216" s="344">
        <v>1971.85</v>
      </c>
    </row>
    <row r="2217" spans="1:12">
      <c r="A2217" s="296">
        <v>36487</v>
      </c>
      <c r="B2217" s="343" t="s">
        <v>8764</v>
      </c>
      <c r="C2217" s="296" t="s">
        <v>6533</v>
      </c>
      <c r="D2217" s="296" t="s">
        <v>6534</v>
      </c>
      <c r="E2217" s="344"/>
      <c r="F2217" s="344"/>
      <c r="G2217" s="344"/>
      <c r="H2217" s="344"/>
      <c r="I2217" s="344">
        <v>6162.23</v>
      </c>
      <c r="J2217" s="344">
        <v>8440.86</v>
      </c>
      <c r="K2217" s="344"/>
      <c r="L2217" s="344">
        <v>3919.48</v>
      </c>
    </row>
    <row r="2218" spans="1:12">
      <c r="A2218" s="296">
        <v>44475</v>
      </c>
      <c r="B2218" s="343" t="s">
        <v>8765</v>
      </c>
      <c r="C2218" s="296" t="s">
        <v>6533</v>
      </c>
      <c r="D2218" s="296" t="s">
        <v>6534</v>
      </c>
      <c r="E2218" s="344"/>
      <c r="F2218" s="344"/>
      <c r="G2218" s="344"/>
      <c r="H2218" s="344"/>
      <c r="I2218" s="344"/>
      <c r="J2218" s="344"/>
      <c r="K2218" s="344"/>
      <c r="L2218" s="344"/>
    </row>
    <row r="2219" spans="1:12">
      <c r="A2219" s="296">
        <v>44474</v>
      </c>
      <c r="B2219" s="343" t="s">
        <v>8766</v>
      </c>
      <c r="C2219" s="296" t="s">
        <v>6533</v>
      </c>
      <c r="D2219" s="296" t="s">
        <v>6534</v>
      </c>
      <c r="E2219" s="344"/>
      <c r="F2219" s="344"/>
      <c r="G2219" s="344"/>
      <c r="H2219" s="344"/>
      <c r="I2219" s="344"/>
      <c r="J2219" s="344"/>
      <c r="K2219" s="344"/>
      <c r="L2219" s="344"/>
    </row>
    <row r="2220" spans="1:12">
      <c r="A2220" s="296">
        <v>44490</v>
      </c>
      <c r="B2220" s="343" t="s">
        <v>8767</v>
      </c>
      <c r="C2220" s="296" t="s">
        <v>6533</v>
      </c>
      <c r="D2220" s="296" t="s">
        <v>6534</v>
      </c>
      <c r="E2220" s="344"/>
      <c r="F2220" s="344"/>
      <c r="G2220" s="344"/>
      <c r="H2220" s="344"/>
      <c r="I2220" s="344"/>
      <c r="J2220" s="344"/>
      <c r="K2220" s="344"/>
      <c r="L2220" s="344"/>
    </row>
    <row r="2221" spans="1:12">
      <c r="A2221" s="296">
        <v>37776</v>
      </c>
      <c r="B2221" s="343" t="s">
        <v>8768</v>
      </c>
      <c r="C2221" s="296" t="s">
        <v>6533</v>
      </c>
      <c r="D2221" s="296" t="s">
        <v>6534</v>
      </c>
      <c r="E2221" s="344"/>
      <c r="F2221" s="344"/>
      <c r="G2221" s="344"/>
      <c r="H2221" s="344"/>
      <c r="I2221" s="344"/>
      <c r="J2221" s="344"/>
      <c r="K2221" s="344"/>
      <c r="L2221" s="344"/>
    </row>
    <row r="2222" spans="1:12">
      <c r="A2222" s="296">
        <v>37775</v>
      </c>
      <c r="B2222" s="343" t="s">
        <v>8769</v>
      </c>
      <c r="C2222" s="296" t="s">
        <v>6533</v>
      </c>
      <c r="D2222" s="296" t="s">
        <v>6534</v>
      </c>
      <c r="E2222" s="344"/>
      <c r="F2222" s="344"/>
      <c r="G2222" s="344"/>
      <c r="H2222" s="344"/>
      <c r="I2222" s="344"/>
      <c r="J2222" s="344"/>
      <c r="K2222" s="344"/>
      <c r="L2222" s="344"/>
    </row>
    <row r="2223" spans="1:12">
      <c r="A2223" s="296">
        <v>36491</v>
      </c>
      <c r="B2223" s="343" t="s">
        <v>8770</v>
      </c>
      <c r="C2223" s="296" t="s">
        <v>6533</v>
      </c>
      <c r="D2223" s="296" t="s">
        <v>6534</v>
      </c>
      <c r="E2223" s="344"/>
      <c r="F2223" s="344"/>
      <c r="G2223" s="344"/>
      <c r="H2223" s="344"/>
      <c r="I2223" s="344"/>
      <c r="J2223" s="344"/>
      <c r="K2223" s="344"/>
      <c r="L2223" s="344"/>
    </row>
    <row r="2224" spans="1:12">
      <c r="A2224" s="296">
        <v>10712</v>
      </c>
      <c r="B2224" s="343" t="s">
        <v>8771</v>
      </c>
      <c r="C2224" s="296" t="s">
        <v>6533</v>
      </c>
      <c r="D2224" s="296" t="s">
        <v>6534</v>
      </c>
      <c r="E2224" s="344"/>
      <c r="F2224" s="344"/>
      <c r="G2224" s="344"/>
      <c r="H2224" s="344"/>
      <c r="I2224" s="344"/>
      <c r="J2224" s="344"/>
      <c r="K2224" s="344"/>
      <c r="L2224" s="344"/>
    </row>
    <row r="2225" spans="1:12">
      <c r="A2225" s="296">
        <v>3363</v>
      </c>
      <c r="B2225" s="343" t="s">
        <v>8772</v>
      </c>
      <c r="C2225" s="296" t="s">
        <v>6533</v>
      </c>
      <c r="D2225" s="296" t="s">
        <v>6539</v>
      </c>
      <c r="E2225" s="344"/>
      <c r="F2225" s="344"/>
      <c r="G2225" s="344"/>
      <c r="H2225" s="344"/>
      <c r="I2225" s="344"/>
      <c r="J2225" s="344"/>
      <c r="K2225" s="344"/>
      <c r="L2225" s="344"/>
    </row>
    <row r="2226" spans="1:12">
      <c r="A2226" s="296">
        <v>3365</v>
      </c>
      <c r="B2226" s="343" t="s">
        <v>8773</v>
      </c>
      <c r="C2226" s="296" t="s">
        <v>6533</v>
      </c>
      <c r="D2226" s="296" t="s">
        <v>6534</v>
      </c>
      <c r="E2226" s="344"/>
      <c r="F2226" s="344"/>
      <c r="G2226" s="344"/>
      <c r="H2226" s="344"/>
      <c r="I2226" s="344"/>
      <c r="J2226" s="344"/>
      <c r="K2226" s="344"/>
      <c r="L2226" s="344"/>
    </row>
    <row r="2227" spans="1:12">
      <c r="A2227" s="296">
        <v>7569</v>
      </c>
      <c r="B2227" s="343" t="s">
        <v>8774</v>
      </c>
      <c r="C2227" s="296" t="s">
        <v>6533</v>
      </c>
      <c r="D2227" s="296" t="s">
        <v>6534</v>
      </c>
      <c r="E2227" s="344">
        <v>53.66</v>
      </c>
      <c r="F2227" s="344">
        <v>101.12</v>
      </c>
      <c r="G2227" s="344">
        <v>67.62</v>
      </c>
      <c r="H2227" s="344"/>
      <c r="I2227" s="344">
        <v>110.85</v>
      </c>
      <c r="J2227" s="344"/>
      <c r="K2227" s="344">
        <v>114.6</v>
      </c>
      <c r="L2227" s="344">
        <v>81.099999999999994</v>
      </c>
    </row>
    <row r="2228" spans="1:12">
      <c r="A2228" s="296">
        <v>3378</v>
      </c>
      <c r="B2228" s="343" t="s">
        <v>8775</v>
      </c>
      <c r="C2228" s="296" t="s">
        <v>6533</v>
      </c>
      <c r="D2228" s="296" t="s">
        <v>6534</v>
      </c>
      <c r="E2228" s="344">
        <v>79.989999999999995</v>
      </c>
      <c r="F2228" s="344">
        <v>69.64</v>
      </c>
      <c r="G2228" s="344">
        <v>88.49</v>
      </c>
      <c r="H2228" s="344">
        <v>109.82</v>
      </c>
      <c r="I2228" s="344">
        <v>116.07</v>
      </c>
      <c r="J2228" s="344">
        <v>91.15</v>
      </c>
      <c r="K2228" s="344">
        <v>89.11</v>
      </c>
      <c r="L2228" s="344">
        <v>102.99</v>
      </c>
    </row>
    <row r="2229" spans="1:12">
      <c r="A2229" s="296">
        <v>3380</v>
      </c>
      <c r="B2229" s="343" t="s">
        <v>8776</v>
      </c>
      <c r="C2229" s="296" t="s">
        <v>6533</v>
      </c>
      <c r="D2229" s="296" t="s">
        <v>6539</v>
      </c>
      <c r="E2229" s="344">
        <v>56</v>
      </c>
      <c r="F2229" s="344">
        <v>48.75</v>
      </c>
      <c r="G2229" s="344">
        <v>61.95</v>
      </c>
      <c r="H2229" s="344">
        <v>76.88</v>
      </c>
      <c r="I2229" s="344">
        <v>81.25</v>
      </c>
      <c r="J2229" s="344">
        <v>63.81</v>
      </c>
      <c r="K2229" s="344">
        <v>62.38</v>
      </c>
      <c r="L2229" s="344">
        <v>72.099999999999994</v>
      </c>
    </row>
    <row r="2230" spans="1:12">
      <c r="A2230" s="296">
        <v>3379</v>
      </c>
      <c r="B2230" s="343" t="s">
        <v>8777</v>
      </c>
      <c r="C2230" s="296" t="s">
        <v>6533</v>
      </c>
      <c r="D2230" s="296" t="s">
        <v>6534</v>
      </c>
      <c r="E2230" s="344">
        <v>54.06</v>
      </c>
      <c r="F2230" s="344">
        <v>47.06</v>
      </c>
      <c r="G2230" s="344">
        <v>59.81</v>
      </c>
      <c r="H2230" s="344">
        <v>74.22</v>
      </c>
      <c r="I2230" s="344">
        <v>78.44</v>
      </c>
      <c r="J2230" s="344">
        <v>61.6</v>
      </c>
      <c r="K2230" s="344">
        <v>60.22</v>
      </c>
      <c r="L2230" s="344">
        <v>69.61</v>
      </c>
    </row>
    <row r="2231" spans="1:12">
      <c r="A2231" s="296">
        <v>11991</v>
      </c>
      <c r="B2231" s="343" t="s">
        <v>8778</v>
      </c>
      <c r="C2231" s="296" t="s">
        <v>6533</v>
      </c>
      <c r="D2231" s="296" t="s">
        <v>6534</v>
      </c>
      <c r="E2231" s="344">
        <v>62.77</v>
      </c>
      <c r="F2231" s="344">
        <v>54.64</v>
      </c>
      <c r="G2231" s="344">
        <v>69.44</v>
      </c>
      <c r="H2231" s="344">
        <v>86.18</v>
      </c>
      <c r="I2231" s="344">
        <v>91.08</v>
      </c>
      <c r="J2231" s="344">
        <v>71.53</v>
      </c>
      <c r="K2231" s="344">
        <v>69.92</v>
      </c>
      <c r="L2231" s="344">
        <v>80.819999999999993</v>
      </c>
    </row>
    <row r="2232" spans="1:12">
      <c r="A2232" s="296">
        <v>44305</v>
      </c>
      <c r="B2232" s="343" t="s">
        <v>8779</v>
      </c>
      <c r="C2232" s="296" t="s">
        <v>6533</v>
      </c>
      <c r="D2232" s="296" t="s">
        <v>6534</v>
      </c>
      <c r="E2232" s="344"/>
      <c r="F2232" s="344"/>
      <c r="G2232" s="344"/>
      <c r="H2232" s="344"/>
      <c r="I2232" s="344">
        <v>1748.36</v>
      </c>
      <c r="J2232" s="344"/>
      <c r="K2232" s="344"/>
      <c r="L2232" s="344">
        <v>2008.15</v>
      </c>
    </row>
    <row r="2233" spans="1:12">
      <c r="A2233" s="296">
        <v>34349</v>
      </c>
      <c r="B2233" s="343" t="s">
        <v>8780</v>
      </c>
      <c r="C2233" s="296" t="s">
        <v>6533</v>
      </c>
      <c r="D2233" s="296" t="s">
        <v>6534</v>
      </c>
      <c r="E2233" s="344">
        <v>34.549999999999997</v>
      </c>
      <c r="F2233" s="344">
        <v>32.82</v>
      </c>
      <c r="G2233" s="344">
        <v>41.03</v>
      </c>
      <c r="H2233" s="344">
        <v>30.51</v>
      </c>
      <c r="I2233" s="344">
        <v>28.98</v>
      </c>
      <c r="J2233" s="344">
        <v>20.64</v>
      </c>
      <c r="K2233" s="344">
        <v>24.85</v>
      </c>
      <c r="L2233" s="344">
        <v>36.21</v>
      </c>
    </row>
    <row r="2234" spans="1:12">
      <c r="A2234" s="296">
        <v>11029</v>
      </c>
      <c r="B2234" s="343" t="s">
        <v>8781</v>
      </c>
      <c r="C2234" s="296" t="s">
        <v>7907</v>
      </c>
      <c r="D2234" s="296" t="s">
        <v>6534</v>
      </c>
      <c r="E2234" s="344">
        <v>1.62</v>
      </c>
      <c r="F2234" s="344">
        <v>2.1</v>
      </c>
      <c r="G2234" s="344"/>
      <c r="H2234" s="344">
        <v>1.99</v>
      </c>
      <c r="I2234" s="344">
        <v>2.09</v>
      </c>
      <c r="J2234" s="344">
        <v>1.46</v>
      </c>
      <c r="K2234" s="344"/>
      <c r="L2234" s="344">
        <v>2.11</v>
      </c>
    </row>
    <row r="2235" spans="1:12">
      <c r="A2235" s="296">
        <v>4316</v>
      </c>
      <c r="B2235" s="343" t="s">
        <v>8782</v>
      </c>
      <c r="C2235" s="296" t="s">
        <v>6533</v>
      </c>
      <c r="D2235" s="296" t="s">
        <v>6534</v>
      </c>
      <c r="E2235" s="344">
        <v>1.64</v>
      </c>
      <c r="F2235" s="344">
        <v>2.12</v>
      </c>
      <c r="G2235" s="344"/>
      <c r="H2235" s="344">
        <v>2.0099999999999998</v>
      </c>
      <c r="I2235" s="344">
        <v>2.11</v>
      </c>
      <c r="J2235" s="344">
        <v>1.48</v>
      </c>
      <c r="K2235" s="344"/>
      <c r="L2235" s="344">
        <v>2.14</v>
      </c>
    </row>
    <row r="2236" spans="1:12">
      <c r="A2236" s="296">
        <v>4313</v>
      </c>
      <c r="B2236" s="343" t="s">
        <v>8783</v>
      </c>
      <c r="C2236" s="296" t="s">
        <v>7907</v>
      </c>
      <c r="D2236" s="296" t="s">
        <v>6534</v>
      </c>
      <c r="E2236" s="344">
        <v>2.35</v>
      </c>
      <c r="F2236" s="344">
        <v>3.05</v>
      </c>
      <c r="G2236" s="344"/>
      <c r="H2236" s="344">
        <v>2.88</v>
      </c>
      <c r="I2236" s="344">
        <v>3.03</v>
      </c>
      <c r="J2236" s="344">
        <v>2.12</v>
      </c>
      <c r="K2236" s="344"/>
      <c r="L2236" s="344">
        <v>3.07</v>
      </c>
    </row>
    <row r="2237" spans="1:12">
      <c r="A2237" s="296">
        <v>4317</v>
      </c>
      <c r="B2237" s="343" t="s">
        <v>8784</v>
      </c>
      <c r="C2237" s="296" t="s">
        <v>6533</v>
      </c>
      <c r="D2237" s="296" t="s">
        <v>6534</v>
      </c>
      <c r="E2237" s="344">
        <v>2.68</v>
      </c>
      <c r="F2237" s="344">
        <v>3.47</v>
      </c>
      <c r="G2237" s="344"/>
      <c r="H2237" s="344">
        <v>3.28</v>
      </c>
      <c r="I2237" s="344">
        <v>3.45</v>
      </c>
      <c r="J2237" s="344">
        <v>2.42</v>
      </c>
      <c r="K2237" s="344"/>
      <c r="L2237" s="344">
        <v>3.49</v>
      </c>
    </row>
    <row r="2238" spans="1:12">
      <c r="A2238" s="296">
        <v>4314</v>
      </c>
      <c r="B2238" s="343" t="s">
        <v>8785</v>
      </c>
      <c r="C2238" s="296" t="s">
        <v>7907</v>
      </c>
      <c r="D2238" s="296" t="s">
        <v>6534</v>
      </c>
      <c r="E2238" s="344">
        <v>3.13</v>
      </c>
      <c r="F2238" s="344">
        <v>4.0599999999999996</v>
      </c>
      <c r="G2238" s="344"/>
      <c r="H2238" s="344">
        <v>3.84</v>
      </c>
      <c r="I2238" s="344">
        <v>4.04</v>
      </c>
      <c r="J2238" s="344">
        <v>2.83</v>
      </c>
      <c r="K2238" s="344"/>
      <c r="L2238" s="344">
        <v>4.09</v>
      </c>
    </row>
    <row r="2239" spans="1:12">
      <c r="A2239" s="296">
        <v>10921</v>
      </c>
      <c r="B2239" s="343" t="s">
        <v>8786</v>
      </c>
      <c r="C2239" s="296" t="s">
        <v>6533</v>
      </c>
      <c r="D2239" s="296" t="s">
        <v>6539</v>
      </c>
      <c r="E2239" s="344"/>
      <c r="F2239" s="344"/>
      <c r="G2239" s="344"/>
      <c r="H2239" s="344"/>
      <c r="I2239" s="344"/>
      <c r="J2239" s="344"/>
      <c r="K2239" s="344"/>
      <c r="L2239" s="344"/>
    </row>
    <row r="2240" spans="1:12">
      <c r="A2240" s="296">
        <v>10922</v>
      </c>
      <c r="B2240" s="343" t="s">
        <v>8787</v>
      </c>
      <c r="C2240" s="296" t="s">
        <v>6533</v>
      </c>
      <c r="D2240" s="296" t="s">
        <v>6534</v>
      </c>
      <c r="E2240" s="344"/>
      <c r="F2240" s="344"/>
      <c r="G2240" s="344"/>
      <c r="H2240" s="344"/>
      <c r="I2240" s="344"/>
      <c r="J2240" s="344"/>
      <c r="K2240" s="344"/>
      <c r="L2240" s="344"/>
    </row>
    <row r="2241" spans="1:12">
      <c r="A2241" s="296">
        <v>10923</v>
      </c>
      <c r="B2241" s="343" t="s">
        <v>8788</v>
      </c>
      <c r="C2241" s="296" t="s">
        <v>6533</v>
      </c>
      <c r="D2241" s="296" t="s">
        <v>6534</v>
      </c>
      <c r="E2241" s="344"/>
      <c r="F2241" s="344"/>
      <c r="G2241" s="344"/>
      <c r="H2241" s="344"/>
      <c r="I2241" s="344"/>
      <c r="J2241" s="344"/>
      <c r="K2241" s="344"/>
      <c r="L2241" s="344"/>
    </row>
    <row r="2242" spans="1:12">
      <c r="A2242" s="296">
        <v>10924</v>
      </c>
      <c r="B2242" s="343" t="s">
        <v>8789</v>
      </c>
      <c r="C2242" s="296" t="s">
        <v>6533</v>
      </c>
      <c r="D2242" s="296" t="s">
        <v>6534</v>
      </c>
      <c r="E2242" s="344"/>
      <c r="F2242" s="344"/>
      <c r="G2242" s="344"/>
      <c r="H2242" s="344"/>
      <c r="I2242" s="344"/>
      <c r="J2242" s="344"/>
      <c r="K2242" s="344"/>
      <c r="L2242" s="344"/>
    </row>
    <row r="2243" spans="1:12">
      <c r="A2243" s="296">
        <v>37772</v>
      </c>
      <c r="B2243" s="343" t="s">
        <v>8790</v>
      </c>
      <c r="C2243" s="296" t="s">
        <v>6533</v>
      </c>
      <c r="D2243" s="296" t="s">
        <v>6534</v>
      </c>
      <c r="E2243" s="344"/>
      <c r="F2243" s="344"/>
      <c r="G2243" s="344"/>
      <c r="H2243" s="344"/>
      <c r="I2243" s="344"/>
      <c r="J2243" s="344"/>
      <c r="K2243" s="344"/>
      <c r="L2243" s="344"/>
    </row>
    <row r="2244" spans="1:12">
      <c r="A2244" s="296">
        <v>37771</v>
      </c>
      <c r="B2244" s="343" t="s">
        <v>8791</v>
      </c>
      <c r="C2244" s="296" t="s">
        <v>6533</v>
      </c>
      <c r="D2244" s="296" t="s">
        <v>6534</v>
      </c>
      <c r="E2244" s="344"/>
      <c r="F2244" s="344"/>
      <c r="G2244" s="344"/>
      <c r="H2244" s="344"/>
      <c r="I2244" s="344"/>
      <c r="J2244" s="344"/>
      <c r="K2244" s="344"/>
      <c r="L2244" s="344"/>
    </row>
    <row r="2245" spans="1:12">
      <c r="A2245" s="296">
        <v>12772</v>
      </c>
      <c r="B2245" s="343" t="s">
        <v>8792</v>
      </c>
      <c r="C2245" s="296" t="s">
        <v>6533</v>
      </c>
      <c r="D2245" s="296" t="s">
        <v>6534</v>
      </c>
      <c r="E2245" s="344"/>
      <c r="F2245" s="344"/>
      <c r="G2245" s="344"/>
      <c r="H2245" s="344"/>
      <c r="I2245" s="344">
        <v>1366.54</v>
      </c>
      <c r="J2245" s="344"/>
      <c r="K2245" s="344"/>
      <c r="L2245" s="344"/>
    </row>
    <row r="2246" spans="1:12">
      <c r="A2246" s="296">
        <v>12770</v>
      </c>
      <c r="B2246" s="343" t="s">
        <v>8793</v>
      </c>
      <c r="C2246" s="296" t="s">
        <v>6533</v>
      </c>
      <c r="D2246" s="296" t="s">
        <v>6534</v>
      </c>
      <c r="E2246" s="344"/>
      <c r="F2246" s="344"/>
      <c r="G2246" s="344"/>
      <c r="H2246" s="344"/>
      <c r="I2246" s="344">
        <v>822.24</v>
      </c>
      <c r="J2246" s="344"/>
      <c r="K2246" s="344"/>
      <c r="L2246" s="344"/>
    </row>
    <row r="2247" spans="1:12">
      <c r="A2247" s="296">
        <v>12775</v>
      </c>
      <c r="B2247" s="343" t="s">
        <v>8794</v>
      </c>
      <c r="C2247" s="296" t="s">
        <v>6533</v>
      </c>
      <c r="D2247" s="296" t="s">
        <v>6534</v>
      </c>
      <c r="E2247" s="344"/>
      <c r="F2247" s="344"/>
      <c r="G2247" s="344"/>
      <c r="H2247" s="344"/>
      <c r="I2247" s="344">
        <v>602.20000000000005</v>
      </c>
      <c r="J2247" s="344"/>
      <c r="K2247" s="344"/>
      <c r="L2247" s="344"/>
    </row>
    <row r="2248" spans="1:12">
      <c r="A2248" s="296">
        <v>12768</v>
      </c>
      <c r="B2248" s="343" t="s">
        <v>8795</v>
      </c>
      <c r="C2248" s="296" t="s">
        <v>6533</v>
      </c>
      <c r="D2248" s="296" t="s">
        <v>6534</v>
      </c>
      <c r="E2248" s="344"/>
      <c r="F2248" s="344"/>
      <c r="G2248" s="344"/>
      <c r="H2248" s="344"/>
      <c r="I2248" s="344">
        <v>1922.42</v>
      </c>
      <c r="J2248" s="344"/>
      <c r="K2248" s="344"/>
      <c r="L2248" s="344"/>
    </row>
    <row r="2249" spans="1:12">
      <c r="A2249" s="296">
        <v>12769</v>
      </c>
      <c r="B2249" s="343" t="s">
        <v>8796</v>
      </c>
      <c r="C2249" s="296" t="s">
        <v>6533</v>
      </c>
      <c r="D2249" s="296" t="s">
        <v>6539</v>
      </c>
      <c r="E2249" s="344"/>
      <c r="F2249" s="344"/>
      <c r="G2249" s="344"/>
      <c r="H2249" s="344"/>
      <c r="I2249" s="344">
        <v>157.5</v>
      </c>
      <c r="J2249" s="344"/>
      <c r="K2249" s="344"/>
      <c r="L2249" s="344"/>
    </row>
    <row r="2250" spans="1:12">
      <c r="A2250" s="296">
        <v>12773</v>
      </c>
      <c r="B2250" s="343" t="s">
        <v>8797</v>
      </c>
      <c r="C2250" s="296" t="s">
        <v>6533</v>
      </c>
      <c r="D2250" s="296" t="s">
        <v>6534</v>
      </c>
      <c r="E2250" s="344"/>
      <c r="F2250" s="344"/>
      <c r="G2250" s="344"/>
      <c r="H2250" s="344"/>
      <c r="I2250" s="344">
        <v>169.08</v>
      </c>
      <c r="J2250" s="344"/>
      <c r="K2250" s="344"/>
      <c r="L2250" s="344"/>
    </row>
    <row r="2251" spans="1:12">
      <c r="A2251" s="296">
        <v>12774</v>
      </c>
      <c r="B2251" s="343" t="s">
        <v>8798</v>
      </c>
      <c r="C2251" s="296" t="s">
        <v>6533</v>
      </c>
      <c r="D2251" s="296" t="s">
        <v>6534</v>
      </c>
      <c r="E2251" s="344"/>
      <c r="F2251" s="344"/>
      <c r="G2251" s="344"/>
      <c r="H2251" s="344"/>
      <c r="I2251" s="344">
        <v>208.45</v>
      </c>
      <c r="J2251" s="344"/>
      <c r="K2251" s="344"/>
      <c r="L2251" s="344"/>
    </row>
    <row r="2252" spans="1:12">
      <c r="A2252" s="296">
        <v>12776</v>
      </c>
      <c r="B2252" s="343" t="s">
        <v>8799</v>
      </c>
      <c r="C2252" s="296" t="s">
        <v>6533</v>
      </c>
      <c r="D2252" s="296" t="s">
        <v>6534</v>
      </c>
      <c r="E2252" s="344"/>
      <c r="F2252" s="344"/>
      <c r="G2252" s="344"/>
      <c r="H2252" s="344"/>
      <c r="I2252" s="344">
        <v>3103.67</v>
      </c>
      <c r="J2252" s="344"/>
      <c r="K2252" s="344"/>
      <c r="L2252" s="344"/>
    </row>
    <row r="2253" spans="1:12">
      <c r="A2253" s="296">
        <v>12777</v>
      </c>
      <c r="B2253" s="343" t="s">
        <v>8800</v>
      </c>
      <c r="C2253" s="296" t="s">
        <v>6533</v>
      </c>
      <c r="D2253" s="296" t="s">
        <v>6534</v>
      </c>
      <c r="E2253" s="344"/>
      <c r="F2253" s="344"/>
      <c r="G2253" s="344"/>
      <c r="H2253" s="344"/>
      <c r="I2253" s="344">
        <v>4053.3</v>
      </c>
      <c r="J2253" s="344"/>
      <c r="K2253" s="344"/>
      <c r="L2253" s="344"/>
    </row>
    <row r="2254" spans="1:12">
      <c r="A2254" s="296">
        <v>12873</v>
      </c>
      <c r="B2254" s="343" t="s">
        <v>8801</v>
      </c>
      <c r="C2254" s="296" t="s">
        <v>6682</v>
      </c>
      <c r="D2254" s="296" t="s">
        <v>6534</v>
      </c>
      <c r="E2254" s="344">
        <v>18.829999999999998</v>
      </c>
      <c r="F2254" s="344">
        <v>18.46</v>
      </c>
      <c r="G2254" s="344">
        <v>19.64</v>
      </c>
      <c r="H2254" s="344">
        <v>21.47</v>
      </c>
      <c r="I2254" s="344">
        <v>24.2</v>
      </c>
      <c r="J2254" s="344">
        <v>20.47</v>
      </c>
      <c r="K2254" s="344">
        <v>21.83</v>
      </c>
      <c r="L2254" s="344">
        <v>20.32</v>
      </c>
    </row>
    <row r="2255" spans="1:12">
      <c r="A2255" s="296">
        <v>41076</v>
      </c>
      <c r="B2255" s="343" t="s">
        <v>8802</v>
      </c>
      <c r="C2255" s="296" t="s">
        <v>6684</v>
      </c>
      <c r="D2255" s="296" t="s">
        <v>6534</v>
      </c>
      <c r="E2255" s="344">
        <v>3292.03</v>
      </c>
      <c r="F2255" s="344">
        <v>3223.77</v>
      </c>
      <c r="G2255" s="344">
        <v>3446.06</v>
      </c>
      <c r="H2255" s="344">
        <v>3730.35</v>
      </c>
      <c r="I2255" s="344">
        <v>4233.3599999999997</v>
      </c>
      <c r="J2255" s="344">
        <v>3599.01</v>
      </c>
      <c r="K2255" s="344">
        <v>3890.2</v>
      </c>
      <c r="L2255" s="344">
        <v>3568.9</v>
      </c>
    </row>
    <row r="2256" spans="1:12">
      <c r="A2256" s="296">
        <v>140</v>
      </c>
      <c r="B2256" s="343" t="s">
        <v>8803</v>
      </c>
      <c r="C2256" s="296" t="s">
        <v>6582</v>
      </c>
      <c r="D2256" s="296" t="s">
        <v>6534</v>
      </c>
      <c r="E2256" s="344">
        <v>23.32</v>
      </c>
      <c r="F2256" s="344">
        <v>24.82</v>
      </c>
      <c r="G2256" s="344"/>
      <c r="H2256" s="344">
        <v>19.850000000000001</v>
      </c>
      <c r="I2256" s="344">
        <v>17.64</v>
      </c>
      <c r="J2256" s="344">
        <v>21.03</v>
      </c>
      <c r="K2256" s="344">
        <v>19.59</v>
      </c>
      <c r="L2256" s="344">
        <v>15.85</v>
      </c>
    </row>
    <row r="2257" spans="1:12">
      <c r="A2257" s="296">
        <v>151</v>
      </c>
      <c r="B2257" s="343" t="s">
        <v>8804</v>
      </c>
      <c r="C2257" s="296" t="s">
        <v>6584</v>
      </c>
      <c r="D2257" s="296" t="s">
        <v>6534</v>
      </c>
      <c r="E2257" s="344">
        <v>34.409999999999997</v>
      </c>
      <c r="F2257" s="344">
        <v>36.630000000000003</v>
      </c>
      <c r="G2257" s="344"/>
      <c r="H2257" s="344">
        <v>29.29</v>
      </c>
      <c r="I2257" s="344">
        <v>26.03</v>
      </c>
      <c r="J2257" s="344">
        <v>31.04</v>
      </c>
      <c r="K2257" s="344">
        <v>28.9</v>
      </c>
      <c r="L2257" s="344">
        <v>23.39</v>
      </c>
    </row>
    <row r="2258" spans="1:12">
      <c r="A2258" s="296">
        <v>7340</v>
      </c>
      <c r="B2258" s="343" t="s">
        <v>8805</v>
      </c>
      <c r="C2258" s="296" t="s">
        <v>6584</v>
      </c>
      <c r="D2258" s="296" t="s">
        <v>6534</v>
      </c>
      <c r="E2258" s="344">
        <v>37.700000000000003</v>
      </c>
      <c r="F2258" s="344">
        <v>35.450000000000003</v>
      </c>
      <c r="G2258" s="344"/>
      <c r="H2258" s="344">
        <v>47.12</v>
      </c>
      <c r="I2258" s="344">
        <v>30.24</v>
      </c>
      <c r="J2258" s="344"/>
      <c r="K2258" s="344">
        <v>27.95</v>
      </c>
      <c r="L2258" s="344"/>
    </row>
    <row r="2259" spans="1:12">
      <c r="A2259" s="296">
        <v>40929</v>
      </c>
      <c r="B2259" s="343" t="s">
        <v>8806</v>
      </c>
      <c r="C2259" s="296" t="s">
        <v>6684</v>
      </c>
      <c r="D2259" s="296" t="s">
        <v>6534</v>
      </c>
      <c r="E2259" s="344">
        <v>3964.2</v>
      </c>
      <c r="F2259" s="344">
        <v>3257.72</v>
      </c>
      <c r="G2259" s="344">
        <v>4869.45</v>
      </c>
      <c r="H2259" s="344">
        <v>3394.78</v>
      </c>
      <c r="I2259" s="344">
        <v>5939.54</v>
      </c>
      <c r="J2259" s="344">
        <v>3855.31</v>
      </c>
      <c r="K2259" s="344">
        <v>3037.34</v>
      </c>
      <c r="L2259" s="344">
        <v>5260.62</v>
      </c>
    </row>
    <row r="2260" spans="1:12">
      <c r="A2260" s="296">
        <v>2701</v>
      </c>
      <c r="B2260" s="343" t="s">
        <v>8807</v>
      </c>
      <c r="C2260" s="296" t="s">
        <v>6682</v>
      </c>
      <c r="D2260" s="296" t="s">
        <v>6534</v>
      </c>
      <c r="E2260" s="344">
        <v>22.68</v>
      </c>
      <c r="F2260" s="344">
        <v>18.649999999999999</v>
      </c>
      <c r="G2260" s="344">
        <v>27.76</v>
      </c>
      <c r="H2260" s="344">
        <v>19.54</v>
      </c>
      <c r="I2260" s="344">
        <v>33.97</v>
      </c>
      <c r="J2260" s="344">
        <v>21.91</v>
      </c>
      <c r="K2260" s="344">
        <v>17.03</v>
      </c>
      <c r="L2260" s="344">
        <v>29.97</v>
      </c>
    </row>
    <row r="2261" spans="1:12">
      <c r="A2261" s="296">
        <v>38064</v>
      </c>
      <c r="B2261" s="343" t="s">
        <v>8808</v>
      </c>
      <c r="C2261" s="296" t="s">
        <v>6533</v>
      </c>
      <c r="D2261" s="296" t="s">
        <v>6534</v>
      </c>
      <c r="E2261" s="344">
        <v>26</v>
      </c>
      <c r="F2261" s="344">
        <v>29.07</v>
      </c>
      <c r="G2261" s="344">
        <v>24.31</v>
      </c>
      <c r="H2261" s="344">
        <v>22.1</v>
      </c>
      <c r="I2261" s="344">
        <v>13.54</v>
      </c>
      <c r="J2261" s="344">
        <v>20.47</v>
      </c>
      <c r="K2261" s="344">
        <v>26.78</v>
      </c>
      <c r="L2261" s="344">
        <v>24.7</v>
      </c>
    </row>
    <row r="2262" spans="1:12">
      <c r="A2262" s="296">
        <v>38114</v>
      </c>
      <c r="B2262" s="343" t="s">
        <v>8809</v>
      </c>
      <c r="C2262" s="296" t="s">
        <v>6533</v>
      </c>
      <c r="D2262" s="296" t="s">
        <v>6534</v>
      </c>
      <c r="E2262" s="344">
        <v>23.25</v>
      </c>
      <c r="F2262" s="344">
        <v>26</v>
      </c>
      <c r="G2262" s="344">
        <v>21.74</v>
      </c>
      <c r="H2262" s="344">
        <v>19.760000000000002</v>
      </c>
      <c r="I2262" s="344">
        <v>12.11</v>
      </c>
      <c r="J2262" s="344">
        <v>18.309999999999999</v>
      </c>
      <c r="K2262" s="344">
        <v>23.95</v>
      </c>
      <c r="L2262" s="344">
        <v>22.09</v>
      </c>
    </row>
    <row r="2263" spans="1:12">
      <c r="A2263" s="296">
        <v>38115</v>
      </c>
      <c r="B2263" s="343" t="s">
        <v>8810</v>
      </c>
      <c r="C2263" s="296" t="s">
        <v>6533</v>
      </c>
      <c r="D2263" s="296" t="s">
        <v>6534</v>
      </c>
      <c r="E2263" s="344">
        <v>24.82</v>
      </c>
      <c r="F2263" s="344">
        <v>27.76</v>
      </c>
      <c r="G2263" s="344">
        <v>23.21</v>
      </c>
      <c r="H2263" s="344">
        <v>21.1</v>
      </c>
      <c r="I2263" s="344">
        <v>12.93</v>
      </c>
      <c r="J2263" s="344">
        <v>19.55</v>
      </c>
      <c r="K2263" s="344">
        <v>25.57</v>
      </c>
      <c r="L2263" s="344">
        <v>23.58</v>
      </c>
    </row>
    <row r="2264" spans="1:12">
      <c r="A2264" s="296">
        <v>38065</v>
      </c>
      <c r="B2264" s="343" t="s">
        <v>8811</v>
      </c>
      <c r="C2264" s="296" t="s">
        <v>6533</v>
      </c>
      <c r="D2264" s="296" t="s">
        <v>6534</v>
      </c>
      <c r="E2264" s="344">
        <v>36.880000000000003</v>
      </c>
      <c r="F2264" s="344">
        <v>41.25</v>
      </c>
      <c r="G2264" s="344">
        <v>34.479999999999997</v>
      </c>
      <c r="H2264" s="344">
        <v>31.35</v>
      </c>
      <c r="I2264" s="344">
        <v>19.21</v>
      </c>
      <c r="J2264" s="344">
        <v>29.04</v>
      </c>
      <c r="K2264" s="344">
        <v>37.99</v>
      </c>
      <c r="L2264" s="344">
        <v>35.04</v>
      </c>
    </row>
    <row r="2265" spans="1:12">
      <c r="A2265" s="296">
        <v>38078</v>
      </c>
      <c r="B2265" s="343" t="s">
        <v>8812</v>
      </c>
      <c r="C2265" s="296" t="s">
        <v>6533</v>
      </c>
      <c r="D2265" s="296" t="s">
        <v>6534</v>
      </c>
      <c r="E2265" s="344">
        <v>21.52</v>
      </c>
      <c r="F2265" s="344">
        <v>24.06</v>
      </c>
      <c r="G2265" s="344">
        <v>20.12</v>
      </c>
      <c r="H2265" s="344">
        <v>18.29</v>
      </c>
      <c r="I2265" s="344">
        <v>11.2</v>
      </c>
      <c r="J2265" s="344">
        <v>16.940000000000001</v>
      </c>
      <c r="K2265" s="344">
        <v>22.16</v>
      </c>
      <c r="L2265" s="344">
        <v>20.440000000000001</v>
      </c>
    </row>
    <row r="2266" spans="1:12">
      <c r="A2266" s="296">
        <v>38113</v>
      </c>
      <c r="B2266" s="343" t="s">
        <v>8813</v>
      </c>
      <c r="C2266" s="296" t="s">
        <v>6533</v>
      </c>
      <c r="D2266" s="296" t="s">
        <v>6534</v>
      </c>
      <c r="E2266" s="344">
        <v>11.69</v>
      </c>
      <c r="F2266" s="344">
        <v>13.07</v>
      </c>
      <c r="G2266" s="344">
        <v>10.93</v>
      </c>
      <c r="H2266" s="344">
        <v>9.93</v>
      </c>
      <c r="I2266" s="344">
        <v>6.09</v>
      </c>
      <c r="J2266" s="344">
        <v>9.1999999999999993</v>
      </c>
      <c r="K2266" s="344">
        <v>12.04</v>
      </c>
      <c r="L2266" s="344">
        <v>11.1</v>
      </c>
    </row>
    <row r="2267" spans="1:12">
      <c r="A2267" s="296">
        <v>38063</v>
      </c>
      <c r="B2267" s="343" t="s">
        <v>8814</v>
      </c>
      <c r="C2267" s="296" t="s">
        <v>6533</v>
      </c>
      <c r="D2267" s="296" t="s">
        <v>6534</v>
      </c>
      <c r="E2267" s="344">
        <v>12.54</v>
      </c>
      <c r="F2267" s="344">
        <v>14.02</v>
      </c>
      <c r="G2267" s="344">
        <v>11.72</v>
      </c>
      <c r="H2267" s="344">
        <v>10.66</v>
      </c>
      <c r="I2267" s="344">
        <v>6.53</v>
      </c>
      <c r="J2267" s="344">
        <v>9.8699999999999992</v>
      </c>
      <c r="K2267" s="344">
        <v>12.92</v>
      </c>
      <c r="L2267" s="344">
        <v>11.91</v>
      </c>
    </row>
    <row r="2268" spans="1:12">
      <c r="A2268" s="296">
        <v>38073</v>
      </c>
      <c r="B2268" s="343" t="s">
        <v>8815</v>
      </c>
      <c r="C2268" s="296" t="s">
        <v>6533</v>
      </c>
      <c r="D2268" s="296" t="s">
        <v>6534</v>
      </c>
      <c r="E2268" s="344">
        <v>30.43</v>
      </c>
      <c r="F2268" s="344">
        <v>34.03</v>
      </c>
      <c r="G2268" s="344">
        <v>28.45</v>
      </c>
      <c r="H2268" s="344">
        <v>25.86</v>
      </c>
      <c r="I2268" s="344">
        <v>15.84</v>
      </c>
      <c r="J2268" s="344">
        <v>23.96</v>
      </c>
      <c r="K2268" s="344">
        <v>31.34</v>
      </c>
      <c r="L2268" s="344">
        <v>28.91</v>
      </c>
    </row>
    <row r="2269" spans="1:12">
      <c r="A2269" s="296">
        <v>38080</v>
      </c>
      <c r="B2269" s="343" t="s">
        <v>8816</v>
      </c>
      <c r="C2269" s="296" t="s">
        <v>6533</v>
      </c>
      <c r="D2269" s="296" t="s">
        <v>6534</v>
      </c>
      <c r="E2269" s="344">
        <v>37.369999999999997</v>
      </c>
      <c r="F2269" s="344">
        <v>41.79</v>
      </c>
      <c r="G2269" s="344">
        <v>34.94</v>
      </c>
      <c r="H2269" s="344">
        <v>31.76</v>
      </c>
      <c r="I2269" s="344">
        <v>19.46</v>
      </c>
      <c r="J2269" s="344">
        <v>29.43</v>
      </c>
      <c r="K2269" s="344">
        <v>38.49</v>
      </c>
      <c r="L2269" s="344">
        <v>35.5</v>
      </c>
    </row>
    <row r="2270" spans="1:12">
      <c r="A2270" s="296">
        <v>38069</v>
      </c>
      <c r="B2270" s="343" t="s">
        <v>8817</v>
      </c>
      <c r="C2270" s="296" t="s">
        <v>6533</v>
      </c>
      <c r="D2270" s="296" t="s">
        <v>6534</v>
      </c>
      <c r="E2270" s="344">
        <v>20.440000000000001</v>
      </c>
      <c r="F2270" s="344">
        <v>22.86</v>
      </c>
      <c r="G2270" s="344">
        <v>19.11</v>
      </c>
      <c r="H2270" s="344">
        <v>17.37</v>
      </c>
      <c r="I2270" s="344">
        <v>10.64</v>
      </c>
      <c r="J2270" s="344">
        <v>16.09</v>
      </c>
      <c r="K2270" s="344">
        <v>21.05</v>
      </c>
      <c r="L2270" s="344">
        <v>19.420000000000002</v>
      </c>
    </row>
    <row r="2271" spans="1:12">
      <c r="A2271" s="296">
        <v>38077</v>
      </c>
      <c r="B2271" s="343" t="s">
        <v>8818</v>
      </c>
      <c r="C2271" s="296" t="s">
        <v>6533</v>
      </c>
      <c r="D2271" s="296" t="s">
        <v>6534</v>
      </c>
      <c r="E2271" s="344">
        <v>19.97</v>
      </c>
      <c r="F2271" s="344">
        <v>22.34</v>
      </c>
      <c r="G2271" s="344">
        <v>18.670000000000002</v>
      </c>
      <c r="H2271" s="344">
        <v>16.98</v>
      </c>
      <c r="I2271" s="344">
        <v>10.4</v>
      </c>
      <c r="J2271" s="344">
        <v>15.73</v>
      </c>
      <c r="K2271" s="344">
        <v>20.57</v>
      </c>
      <c r="L2271" s="344">
        <v>18.97</v>
      </c>
    </row>
    <row r="2272" spans="1:12">
      <c r="A2272" s="296">
        <v>38112</v>
      </c>
      <c r="B2272" s="343" t="s">
        <v>8819</v>
      </c>
      <c r="C2272" s="296" t="s">
        <v>6533</v>
      </c>
      <c r="D2272" s="296" t="s">
        <v>6534</v>
      </c>
      <c r="E2272" s="344">
        <v>8.9700000000000006</v>
      </c>
      <c r="F2272" s="344">
        <v>10.029999999999999</v>
      </c>
      <c r="G2272" s="344">
        <v>8.39</v>
      </c>
      <c r="H2272" s="344">
        <v>7.63</v>
      </c>
      <c r="I2272" s="344">
        <v>4.67</v>
      </c>
      <c r="J2272" s="344">
        <v>7.06</v>
      </c>
      <c r="K2272" s="344">
        <v>9.24</v>
      </c>
      <c r="L2272" s="344">
        <v>8.52</v>
      </c>
    </row>
    <row r="2273" spans="1:12">
      <c r="A2273" s="296">
        <v>38062</v>
      </c>
      <c r="B2273" s="343" t="s">
        <v>8820</v>
      </c>
      <c r="C2273" s="296" t="s">
        <v>6533</v>
      </c>
      <c r="D2273" s="296" t="s">
        <v>6534</v>
      </c>
      <c r="E2273" s="344">
        <v>9.2100000000000009</v>
      </c>
      <c r="F2273" s="344">
        <v>10.3</v>
      </c>
      <c r="G2273" s="344">
        <v>8.61</v>
      </c>
      <c r="H2273" s="344">
        <v>7.83</v>
      </c>
      <c r="I2273" s="344">
        <v>4.79</v>
      </c>
      <c r="J2273" s="344">
        <v>7.25</v>
      </c>
      <c r="K2273" s="344">
        <v>9.49</v>
      </c>
      <c r="L2273" s="344">
        <v>8.75</v>
      </c>
    </row>
    <row r="2274" spans="1:12">
      <c r="A2274" s="296">
        <v>12129</v>
      </c>
      <c r="B2274" s="343" t="s">
        <v>8821</v>
      </c>
      <c r="C2274" s="296" t="s">
        <v>6533</v>
      </c>
      <c r="D2274" s="296" t="s">
        <v>6534</v>
      </c>
      <c r="E2274" s="344">
        <v>16.27</v>
      </c>
      <c r="F2274" s="344">
        <v>18.2</v>
      </c>
      <c r="G2274" s="344">
        <v>15.22</v>
      </c>
      <c r="H2274" s="344">
        <v>13.83</v>
      </c>
      <c r="I2274" s="344">
        <v>8.4700000000000006</v>
      </c>
      <c r="J2274" s="344">
        <v>12.81</v>
      </c>
      <c r="K2274" s="344">
        <v>16.760000000000002</v>
      </c>
      <c r="L2274" s="344">
        <v>15.46</v>
      </c>
    </row>
    <row r="2275" spans="1:12">
      <c r="A2275" s="296">
        <v>12128</v>
      </c>
      <c r="B2275" s="343" t="s">
        <v>8822</v>
      </c>
      <c r="C2275" s="296" t="s">
        <v>6533</v>
      </c>
      <c r="D2275" s="296" t="s">
        <v>6534</v>
      </c>
      <c r="E2275" s="344">
        <v>12.31</v>
      </c>
      <c r="F2275" s="344">
        <v>13.77</v>
      </c>
      <c r="G2275" s="344">
        <v>11.51</v>
      </c>
      <c r="H2275" s="344">
        <v>10.47</v>
      </c>
      <c r="I2275" s="344">
        <v>6.41</v>
      </c>
      <c r="J2275" s="344">
        <v>9.6999999999999993</v>
      </c>
      <c r="K2275" s="344">
        <v>12.68</v>
      </c>
      <c r="L2275" s="344">
        <v>11.7</v>
      </c>
    </row>
    <row r="2276" spans="1:12">
      <c r="A2276" s="296">
        <v>38081</v>
      </c>
      <c r="B2276" s="343" t="s">
        <v>8823</v>
      </c>
      <c r="C2276" s="296" t="s">
        <v>6533</v>
      </c>
      <c r="D2276" s="296" t="s">
        <v>6534</v>
      </c>
      <c r="E2276" s="344">
        <v>31.7</v>
      </c>
      <c r="F2276" s="344">
        <v>35.450000000000003</v>
      </c>
      <c r="G2276" s="344">
        <v>29.64</v>
      </c>
      <c r="H2276" s="344">
        <v>26.94</v>
      </c>
      <c r="I2276" s="344">
        <v>16.510000000000002</v>
      </c>
      <c r="J2276" s="344">
        <v>24.96</v>
      </c>
      <c r="K2276" s="344">
        <v>32.65</v>
      </c>
      <c r="L2276" s="344">
        <v>30.11</v>
      </c>
    </row>
    <row r="2277" spans="1:12">
      <c r="A2277" s="296">
        <v>38070</v>
      </c>
      <c r="B2277" s="343" t="s">
        <v>8824</v>
      </c>
      <c r="C2277" s="296" t="s">
        <v>6533</v>
      </c>
      <c r="D2277" s="296" t="s">
        <v>6534</v>
      </c>
      <c r="E2277" s="344">
        <v>21.84</v>
      </c>
      <c r="F2277" s="344">
        <v>24.43</v>
      </c>
      <c r="G2277" s="344">
        <v>20.420000000000002</v>
      </c>
      <c r="H2277" s="344">
        <v>18.559999999999999</v>
      </c>
      <c r="I2277" s="344">
        <v>11.37</v>
      </c>
      <c r="J2277" s="344">
        <v>17.2</v>
      </c>
      <c r="K2277" s="344">
        <v>22.5</v>
      </c>
      <c r="L2277" s="344">
        <v>20.75</v>
      </c>
    </row>
    <row r="2278" spans="1:12">
      <c r="A2278" s="296">
        <v>38074</v>
      </c>
      <c r="B2278" s="343" t="s">
        <v>8825</v>
      </c>
      <c r="C2278" s="296" t="s">
        <v>6533</v>
      </c>
      <c r="D2278" s="296" t="s">
        <v>6534</v>
      </c>
      <c r="E2278" s="344">
        <v>33.21</v>
      </c>
      <c r="F2278" s="344">
        <v>37.14</v>
      </c>
      <c r="G2278" s="344">
        <v>31.05</v>
      </c>
      <c r="H2278" s="344">
        <v>28.23</v>
      </c>
      <c r="I2278" s="344">
        <v>17.29</v>
      </c>
      <c r="J2278" s="344">
        <v>26.15</v>
      </c>
      <c r="K2278" s="344">
        <v>34.21</v>
      </c>
      <c r="L2278" s="344">
        <v>31.55</v>
      </c>
    </row>
    <row r="2279" spans="1:12">
      <c r="A2279" s="296">
        <v>38072</v>
      </c>
      <c r="B2279" s="343" t="s">
        <v>8826</v>
      </c>
      <c r="C2279" s="296" t="s">
        <v>6533</v>
      </c>
      <c r="D2279" s="296" t="s">
        <v>6534</v>
      </c>
      <c r="E2279" s="344">
        <v>27.39</v>
      </c>
      <c r="F2279" s="344">
        <v>30.63</v>
      </c>
      <c r="G2279" s="344">
        <v>25.61</v>
      </c>
      <c r="H2279" s="344">
        <v>23.28</v>
      </c>
      <c r="I2279" s="344">
        <v>14.26</v>
      </c>
      <c r="J2279" s="344">
        <v>21.57</v>
      </c>
      <c r="K2279" s="344">
        <v>28.21</v>
      </c>
      <c r="L2279" s="344">
        <v>26.02</v>
      </c>
    </row>
    <row r="2280" spans="1:12">
      <c r="A2280" s="296">
        <v>38079</v>
      </c>
      <c r="B2280" s="343" t="s">
        <v>8827</v>
      </c>
      <c r="C2280" s="296" t="s">
        <v>6533</v>
      </c>
      <c r="D2280" s="296" t="s">
        <v>6534</v>
      </c>
      <c r="E2280" s="344">
        <v>28.51</v>
      </c>
      <c r="F2280" s="344">
        <v>31.88</v>
      </c>
      <c r="G2280" s="344">
        <v>26.65</v>
      </c>
      <c r="H2280" s="344">
        <v>24.23</v>
      </c>
      <c r="I2280" s="344">
        <v>14.84</v>
      </c>
      <c r="J2280" s="344">
        <v>22.45</v>
      </c>
      <c r="K2280" s="344">
        <v>29.36</v>
      </c>
      <c r="L2280" s="344">
        <v>27.08</v>
      </c>
    </row>
    <row r="2281" spans="1:12">
      <c r="A2281" s="296">
        <v>38068</v>
      </c>
      <c r="B2281" s="343" t="s">
        <v>8828</v>
      </c>
      <c r="C2281" s="296" t="s">
        <v>6533</v>
      </c>
      <c r="D2281" s="296" t="s">
        <v>6534</v>
      </c>
      <c r="E2281" s="344">
        <v>18.91</v>
      </c>
      <c r="F2281" s="344">
        <v>21.15</v>
      </c>
      <c r="G2281" s="344">
        <v>17.68</v>
      </c>
      <c r="H2281" s="344">
        <v>16.07</v>
      </c>
      <c r="I2281" s="344">
        <v>9.85</v>
      </c>
      <c r="J2281" s="344">
        <v>14.89</v>
      </c>
      <c r="K2281" s="344">
        <v>19.48</v>
      </c>
      <c r="L2281" s="344">
        <v>17.96</v>
      </c>
    </row>
    <row r="2282" spans="1:12">
      <c r="A2282" s="296">
        <v>38071</v>
      </c>
      <c r="B2282" s="343" t="s">
        <v>8829</v>
      </c>
      <c r="C2282" s="296" t="s">
        <v>6533</v>
      </c>
      <c r="D2282" s="296" t="s">
        <v>6534</v>
      </c>
      <c r="E2282" s="344">
        <v>22.61</v>
      </c>
      <c r="F2282" s="344">
        <v>25.28</v>
      </c>
      <c r="G2282" s="344">
        <v>21.14</v>
      </c>
      <c r="H2282" s="344">
        <v>19.22</v>
      </c>
      <c r="I2282" s="344">
        <v>11.77</v>
      </c>
      <c r="J2282" s="344">
        <v>17.8</v>
      </c>
      <c r="K2282" s="344">
        <v>23.29</v>
      </c>
      <c r="L2282" s="344">
        <v>21.48</v>
      </c>
    </row>
    <row r="2283" spans="1:12">
      <c r="A2283" s="296">
        <v>38412</v>
      </c>
      <c r="B2283" s="343" t="s">
        <v>8830</v>
      </c>
      <c r="C2283" s="296" t="s">
        <v>6533</v>
      </c>
      <c r="D2283" s="296" t="s">
        <v>6539</v>
      </c>
      <c r="E2283" s="344"/>
      <c r="F2283" s="344">
        <v>981.06</v>
      </c>
      <c r="G2283" s="344"/>
      <c r="H2283" s="344">
        <v>1097.8</v>
      </c>
      <c r="I2283" s="344">
        <v>1330.85</v>
      </c>
      <c r="J2283" s="344">
        <v>929.07</v>
      </c>
      <c r="K2283" s="344">
        <v>849.9</v>
      </c>
      <c r="L2283" s="344">
        <v>930.87</v>
      </c>
    </row>
    <row r="2284" spans="1:12">
      <c r="A2284" s="296">
        <v>3405</v>
      </c>
      <c r="B2284" s="343" t="s">
        <v>8831</v>
      </c>
      <c r="C2284" s="296" t="s">
        <v>6533</v>
      </c>
      <c r="D2284" s="296" t="s">
        <v>6534</v>
      </c>
      <c r="E2284" s="344"/>
      <c r="F2284" s="344">
        <v>35.049999999999997</v>
      </c>
      <c r="G2284" s="344">
        <v>148.38999999999999</v>
      </c>
      <c r="H2284" s="344"/>
      <c r="I2284" s="344">
        <v>82.88</v>
      </c>
      <c r="J2284" s="344"/>
      <c r="K2284" s="344">
        <v>78.11</v>
      </c>
      <c r="L2284" s="344">
        <v>121.53</v>
      </c>
    </row>
    <row r="2285" spans="1:12">
      <c r="A2285" s="296">
        <v>3394</v>
      </c>
      <c r="B2285" s="343" t="s">
        <v>8832</v>
      </c>
      <c r="C2285" s="296" t="s">
        <v>6533</v>
      </c>
      <c r="D2285" s="296" t="s">
        <v>6534</v>
      </c>
      <c r="E2285" s="344"/>
      <c r="F2285" s="344">
        <v>185.04</v>
      </c>
      <c r="G2285" s="344">
        <v>783.29</v>
      </c>
      <c r="H2285" s="344"/>
      <c r="I2285" s="344">
        <v>437.51</v>
      </c>
      <c r="J2285" s="344"/>
      <c r="K2285" s="344">
        <v>412.34</v>
      </c>
      <c r="L2285" s="344">
        <v>641.53</v>
      </c>
    </row>
    <row r="2286" spans="1:12">
      <c r="A2286" s="296">
        <v>3393</v>
      </c>
      <c r="B2286" s="343" t="s">
        <v>8833</v>
      </c>
      <c r="C2286" s="296" t="s">
        <v>6533</v>
      </c>
      <c r="D2286" s="296" t="s">
        <v>6534</v>
      </c>
      <c r="E2286" s="344"/>
      <c r="F2286" s="344">
        <v>315.05</v>
      </c>
      <c r="G2286" s="344">
        <v>1333.63</v>
      </c>
      <c r="H2286" s="344"/>
      <c r="I2286" s="344">
        <v>744.92</v>
      </c>
      <c r="J2286" s="344"/>
      <c r="K2286" s="344">
        <v>702.05</v>
      </c>
      <c r="L2286" s="344">
        <v>1092.27</v>
      </c>
    </row>
    <row r="2287" spans="1:12">
      <c r="A2287" s="296">
        <v>3406</v>
      </c>
      <c r="B2287" s="343" t="s">
        <v>8834</v>
      </c>
      <c r="C2287" s="296" t="s">
        <v>6533</v>
      </c>
      <c r="D2287" s="296" t="s">
        <v>6539</v>
      </c>
      <c r="E2287" s="344"/>
      <c r="F2287" s="344">
        <v>10.73</v>
      </c>
      <c r="G2287" s="344">
        <v>45.42</v>
      </c>
      <c r="H2287" s="344"/>
      <c r="I2287" s="344">
        <v>25.37</v>
      </c>
      <c r="J2287" s="344"/>
      <c r="K2287" s="344">
        <v>23.91</v>
      </c>
      <c r="L2287" s="344">
        <v>37.200000000000003</v>
      </c>
    </row>
    <row r="2288" spans="1:12">
      <c r="A2288" s="296">
        <v>3395</v>
      </c>
      <c r="B2288" s="343" t="s">
        <v>8835</v>
      </c>
      <c r="C2288" s="296" t="s">
        <v>6533</v>
      </c>
      <c r="D2288" s="296" t="s">
        <v>6534</v>
      </c>
      <c r="E2288" s="344"/>
      <c r="F2288" s="344">
        <v>45.26</v>
      </c>
      <c r="G2288" s="344">
        <v>191.6</v>
      </c>
      <c r="H2288" s="344"/>
      <c r="I2288" s="344">
        <v>107.02</v>
      </c>
      <c r="J2288" s="344"/>
      <c r="K2288" s="344">
        <v>100.86</v>
      </c>
      <c r="L2288" s="344">
        <v>156.93</v>
      </c>
    </row>
    <row r="2289" spans="1:12">
      <c r="A2289" s="296">
        <v>3398</v>
      </c>
      <c r="B2289" s="343" t="s">
        <v>8836</v>
      </c>
      <c r="C2289" s="296" t="s">
        <v>6533</v>
      </c>
      <c r="D2289" s="296" t="s">
        <v>6534</v>
      </c>
      <c r="E2289" s="344"/>
      <c r="F2289" s="344">
        <v>2.15</v>
      </c>
      <c r="G2289" s="344">
        <v>9.11</v>
      </c>
      <c r="H2289" s="344"/>
      <c r="I2289" s="344">
        <v>5.08</v>
      </c>
      <c r="J2289" s="344"/>
      <c r="K2289" s="344">
        <v>4.79</v>
      </c>
      <c r="L2289" s="344">
        <v>7.46</v>
      </c>
    </row>
    <row r="2290" spans="1:12">
      <c r="A2290" s="296">
        <v>40662</v>
      </c>
      <c r="B2290" s="343" t="s">
        <v>8837</v>
      </c>
      <c r="C2290" s="296" t="s">
        <v>6533</v>
      </c>
      <c r="D2290" s="296" t="s">
        <v>6534</v>
      </c>
      <c r="E2290" s="344"/>
      <c r="F2290" s="344">
        <v>175.95</v>
      </c>
      <c r="G2290" s="344"/>
      <c r="H2290" s="344"/>
      <c r="I2290" s="344">
        <v>193.74</v>
      </c>
      <c r="J2290" s="344">
        <v>112.85</v>
      </c>
      <c r="K2290" s="344"/>
      <c r="L2290" s="344"/>
    </row>
    <row r="2291" spans="1:12">
      <c r="A2291" s="296">
        <v>3437</v>
      </c>
      <c r="B2291" s="343" t="s">
        <v>8838</v>
      </c>
      <c r="C2291" s="296" t="s">
        <v>6937</v>
      </c>
      <c r="D2291" s="296" t="s">
        <v>6534</v>
      </c>
      <c r="E2291" s="344"/>
      <c r="F2291" s="344">
        <v>488.76</v>
      </c>
      <c r="G2291" s="344"/>
      <c r="H2291" s="344"/>
      <c r="I2291" s="344">
        <v>538.17999999999995</v>
      </c>
      <c r="J2291" s="344">
        <v>313.48</v>
      </c>
      <c r="K2291" s="344"/>
      <c r="L2291" s="344"/>
    </row>
    <row r="2292" spans="1:12">
      <c r="A2292" s="296">
        <v>11190</v>
      </c>
      <c r="B2292" s="343" t="s">
        <v>8839</v>
      </c>
      <c r="C2292" s="296" t="s">
        <v>6533</v>
      </c>
      <c r="D2292" s="296" t="s">
        <v>6539</v>
      </c>
      <c r="E2292" s="344">
        <v>179.9</v>
      </c>
      <c r="F2292" s="344"/>
      <c r="G2292" s="344"/>
      <c r="H2292" s="344"/>
      <c r="I2292" s="344"/>
      <c r="J2292" s="344"/>
      <c r="K2292" s="344"/>
      <c r="L2292" s="344"/>
    </row>
    <row r="2293" spans="1:12">
      <c r="A2293" s="296">
        <v>34377</v>
      </c>
      <c r="B2293" s="343" t="s">
        <v>8840</v>
      </c>
      <c r="C2293" s="296" t="s">
        <v>6533</v>
      </c>
      <c r="D2293" s="296" t="s">
        <v>6534</v>
      </c>
      <c r="E2293" s="344"/>
      <c r="F2293" s="344">
        <v>243.57</v>
      </c>
      <c r="G2293" s="344"/>
      <c r="H2293" s="344"/>
      <c r="I2293" s="344">
        <v>113.59</v>
      </c>
      <c r="J2293" s="344">
        <v>225.89</v>
      </c>
      <c r="K2293" s="344">
        <v>227.64</v>
      </c>
      <c r="L2293" s="344">
        <v>183.24</v>
      </c>
    </row>
    <row r="2294" spans="1:12">
      <c r="A2294" s="296">
        <v>40659</v>
      </c>
      <c r="B2294" s="343" t="s">
        <v>8841</v>
      </c>
      <c r="C2294" s="296" t="s">
        <v>6937</v>
      </c>
      <c r="D2294" s="296" t="s">
        <v>6534</v>
      </c>
      <c r="E2294" s="344"/>
      <c r="F2294" s="344">
        <v>691.53</v>
      </c>
      <c r="G2294" s="344"/>
      <c r="H2294" s="344"/>
      <c r="I2294" s="344">
        <v>761.45</v>
      </c>
      <c r="J2294" s="344">
        <v>443.53</v>
      </c>
      <c r="K2294" s="344"/>
      <c r="L2294" s="344"/>
    </row>
    <row r="2295" spans="1:12">
      <c r="A2295" s="296">
        <v>40660</v>
      </c>
      <c r="B2295" s="343" t="s">
        <v>8842</v>
      </c>
      <c r="C2295" s="296" t="s">
        <v>6937</v>
      </c>
      <c r="D2295" s="296" t="s">
        <v>6534</v>
      </c>
      <c r="E2295" s="344"/>
      <c r="F2295" s="344">
        <v>876.43</v>
      </c>
      <c r="G2295" s="344"/>
      <c r="H2295" s="344"/>
      <c r="I2295" s="344">
        <v>965.04</v>
      </c>
      <c r="J2295" s="344">
        <v>562.12</v>
      </c>
      <c r="K2295" s="344"/>
      <c r="L2295" s="344"/>
    </row>
    <row r="2296" spans="1:12">
      <c r="A2296" s="296">
        <v>40661</v>
      </c>
      <c r="B2296" s="343" t="s">
        <v>8843</v>
      </c>
      <c r="C2296" s="296" t="s">
        <v>6937</v>
      </c>
      <c r="D2296" s="296" t="s">
        <v>6534</v>
      </c>
      <c r="E2296" s="344"/>
      <c r="F2296" s="344">
        <v>538.85</v>
      </c>
      <c r="G2296" s="344"/>
      <c r="H2296" s="344"/>
      <c r="I2296" s="344">
        <v>593.33000000000004</v>
      </c>
      <c r="J2296" s="344">
        <v>345.61</v>
      </c>
      <c r="K2296" s="344"/>
      <c r="L2296" s="344"/>
    </row>
    <row r="2297" spans="1:12">
      <c r="A2297" s="296">
        <v>3428</v>
      </c>
      <c r="B2297" s="343" t="s">
        <v>8844</v>
      </c>
      <c r="C2297" s="296" t="s">
        <v>6937</v>
      </c>
      <c r="D2297" s="296" t="s">
        <v>6539</v>
      </c>
      <c r="E2297" s="344"/>
      <c r="F2297" s="344">
        <v>725</v>
      </c>
      <c r="G2297" s="344"/>
      <c r="H2297" s="344"/>
      <c r="I2297" s="344">
        <v>798.3</v>
      </c>
      <c r="J2297" s="344">
        <v>465</v>
      </c>
      <c r="K2297" s="344"/>
      <c r="L2297" s="344"/>
    </row>
    <row r="2298" spans="1:12">
      <c r="A2298" s="296">
        <v>3429</v>
      </c>
      <c r="B2298" s="343" t="s">
        <v>8845</v>
      </c>
      <c r="C2298" s="296" t="s">
        <v>6937</v>
      </c>
      <c r="D2298" s="296" t="s">
        <v>6534</v>
      </c>
      <c r="E2298" s="344"/>
      <c r="F2298" s="344">
        <v>414.22</v>
      </c>
      <c r="G2298" s="344"/>
      <c r="H2298" s="344"/>
      <c r="I2298" s="344">
        <v>456.1</v>
      </c>
      <c r="J2298" s="344">
        <v>265.67</v>
      </c>
      <c r="K2298" s="344"/>
      <c r="L2298" s="344"/>
    </row>
    <row r="2299" spans="1:12">
      <c r="A2299" s="296">
        <v>11199</v>
      </c>
      <c r="B2299" s="343" t="s">
        <v>8846</v>
      </c>
      <c r="C2299" s="296" t="s">
        <v>6533</v>
      </c>
      <c r="D2299" s="296" t="s">
        <v>6534</v>
      </c>
      <c r="E2299" s="344">
        <v>993.55</v>
      </c>
      <c r="F2299" s="344"/>
      <c r="G2299" s="344"/>
      <c r="H2299" s="344"/>
      <c r="I2299" s="344"/>
      <c r="J2299" s="344"/>
      <c r="K2299" s="344"/>
      <c r="L2299" s="344"/>
    </row>
    <row r="2300" spans="1:12">
      <c r="A2300" s="296">
        <v>36896</v>
      </c>
      <c r="B2300" s="343" t="s">
        <v>8847</v>
      </c>
      <c r="C2300" s="296" t="s">
        <v>6533</v>
      </c>
      <c r="D2300" s="296" t="s">
        <v>6539</v>
      </c>
      <c r="E2300" s="344"/>
      <c r="F2300" s="344">
        <v>471.75</v>
      </c>
      <c r="G2300" s="344"/>
      <c r="H2300" s="344"/>
      <c r="I2300" s="344">
        <v>220</v>
      </c>
      <c r="J2300" s="344">
        <v>437.5</v>
      </c>
      <c r="K2300" s="344">
        <v>440.9</v>
      </c>
      <c r="L2300" s="344">
        <v>354.9</v>
      </c>
    </row>
    <row r="2301" spans="1:12">
      <c r="A2301" s="296">
        <v>34367</v>
      </c>
      <c r="B2301" s="343" t="s">
        <v>8848</v>
      </c>
      <c r="C2301" s="296" t="s">
        <v>6533</v>
      </c>
      <c r="D2301" s="296" t="s">
        <v>6534</v>
      </c>
      <c r="E2301" s="344"/>
      <c r="F2301" s="344">
        <v>608.01</v>
      </c>
      <c r="G2301" s="344"/>
      <c r="H2301" s="344"/>
      <c r="I2301" s="344">
        <v>283.54000000000002</v>
      </c>
      <c r="J2301" s="344">
        <v>563.87</v>
      </c>
      <c r="K2301" s="344">
        <v>568.25</v>
      </c>
      <c r="L2301" s="344">
        <v>457.41</v>
      </c>
    </row>
    <row r="2302" spans="1:12">
      <c r="A2302" s="296">
        <v>36897</v>
      </c>
      <c r="B2302" s="343" t="s">
        <v>8849</v>
      </c>
      <c r="C2302" s="296" t="s">
        <v>6533</v>
      </c>
      <c r="D2302" s="296" t="s">
        <v>6534</v>
      </c>
      <c r="E2302" s="344"/>
      <c r="F2302" s="344">
        <v>736.15</v>
      </c>
      <c r="G2302" s="344"/>
      <c r="H2302" s="344"/>
      <c r="I2302" s="344">
        <v>343.3</v>
      </c>
      <c r="J2302" s="344">
        <v>682.71</v>
      </c>
      <c r="K2302" s="344">
        <v>688.01</v>
      </c>
      <c r="L2302" s="344">
        <v>553.80999999999995</v>
      </c>
    </row>
    <row r="2303" spans="1:12">
      <c r="A2303" s="296">
        <v>34369</v>
      </c>
      <c r="B2303" s="343" t="s">
        <v>8850</v>
      </c>
      <c r="C2303" s="296" t="s">
        <v>6533</v>
      </c>
      <c r="D2303" s="296" t="s">
        <v>6534</v>
      </c>
      <c r="E2303" s="344"/>
      <c r="F2303" s="344">
        <v>847.18</v>
      </c>
      <c r="G2303" s="344"/>
      <c r="H2303" s="344"/>
      <c r="I2303" s="344">
        <v>395.08</v>
      </c>
      <c r="J2303" s="344">
        <v>785.67</v>
      </c>
      <c r="K2303" s="344">
        <v>791.78</v>
      </c>
      <c r="L2303" s="344">
        <v>637.33000000000004</v>
      </c>
    </row>
    <row r="2304" spans="1:12">
      <c r="A2304" s="296">
        <v>34364</v>
      </c>
      <c r="B2304" s="343" t="s">
        <v>8851</v>
      </c>
      <c r="C2304" s="296" t="s">
        <v>6533</v>
      </c>
      <c r="D2304" s="296" t="s">
        <v>6534</v>
      </c>
      <c r="E2304" s="344"/>
      <c r="F2304" s="344">
        <v>799.21</v>
      </c>
      <c r="G2304" s="344"/>
      <c r="H2304" s="344"/>
      <c r="I2304" s="344">
        <v>372.71</v>
      </c>
      <c r="J2304" s="344">
        <v>741.19</v>
      </c>
      <c r="K2304" s="344">
        <v>746.95</v>
      </c>
      <c r="L2304" s="344">
        <v>601.25</v>
      </c>
    </row>
    <row r="2305" spans="1:12">
      <c r="A2305" s="296">
        <v>3421</v>
      </c>
      <c r="B2305" s="343" t="s">
        <v>8852</v>
      </c>
      <c r="C2305" s="296" t="s">
        <v>6937</v>
      </c>
      <c r="D2305" s="296" t="s">
        <v>6534</v>
      </c>
      <c r="E2305" s="344"/>
      <c r="F2305" s="344">
        <v>542.98</v>
      </c>
      <c r="G2305" s="344"/>
      <c r="H2305" s="344"/>
      <c r="I2305" s="344">
        <v>597.87</v>
      </c>
      <c r="J2305" s="344">
        <v>348.25</v>
      </c>
      <c r="K2305" s="344"/>
      <c r="L2305" s="344"/>
    </row>
    <row r="2306" spans="1:12">
      <c r="A2306" s="296">
        <v>599</v>
      </c>
      <c r="B2306" s="343" t="s">
        <v>8853</v>
      </c>
      <c r="C2306" s="296" t="s">
        <v>6937</v>
      </c>
      <c r="D2306" s="296" t="s">
        <v>6534</v>
      </c>
      <c r="E2306" s="344"/>
      <c r="F2306" s="344">
        <v>860.37</v>
      </c>
      <c r="G2306" s="344"/>
      <c r="H2306" s="344"/>
      <c r="I2306" s="344">
        <v>401.23</v>
      </c>
      <c r="J2306" s="344">
        <v>797.9</v>
      </c>
      <c r="K2306" s="344">
        <v>804.1</v>
      </c>
      <c r="L2306" s="344">
        <v>647.26</v>
      </c>
    </row>
    <row r="2307" spans="1:12">
      <c r="A2307" s="296">
        <v>44053</v>
      </c>
      <c r="B2307" s="343" t="s">
        <v>8854</v>
      </c>
      <c r="C2307" s="296" t="s">
        <v>6533</v>
      </c>
      <c r="D2307" s="296" t="s">
        <v>6534</v>
      </c>
      <c r="E2307" s="344"/>
      <c r="F2307" s="344">
        <v>1909.62</v>
      </c>
      <c r="G2307" s="344"/>
      <c r="H2307" s="344"/>
      <c r="I2307" s="344">
        <v>890.55</v>
      </c>
      <c r="J2307" s="344">
        <v>1770.98</v>
      </c>
      <c r="K2307" s="344">
        <v>1784.74</v>
      </c>
      <c r="L2307" s="344">
        <v>1436.61</v>
      </c>
    </row>
    <row r="2308" spans="1:12">
      <c r="A2308" s="296">
        <v>3423</v>
      </c>
      <c r="B2308" s="343" t="s">
        <v>8855</v>
      </c>
      <c r="C2308" s="296" t="s">
        <v>6937</v>
      </c>
      <c r="D2308" s="296" t="s">
        <v>6534</v>
      </c>
      <c r="E2308" s="344"/>
      <c r="F2308" s="344">
        <v>765.73</v>
      </c>
      <c r="G2308" s="344"/>
      <c r="H2308" s="344"/>
      <c r="I2308" s="344">
        <v>843.15</v>
      </c>
      <c r="J2308" s="344">
        <v>491.12</v>
      </c>
      <c r="K2308" s="344"/>
      <c r="L2308" s="344"/>
    </row>
    <row r="2309" spans="1:12">
      <c r="A2309" s="296">
        <v>34797</v>
      </c>
      <c r="B2309" s="343" t="s">
        <v>8856</v>
      </c>
      <c r="C2309" s="296" t="s">
        <v>6533</v>
      </c>
      <c r="D2309" s="296" t="s">
        <v>6534</v>
      </c>
      <c r="E2309" s="344">
        <v>391.85</v>
      </c>
      <c r="F2309" s="344"/>
      <c r="G2309" s="344"/>
      <c r="H2309" s="344"/>
      <c r="I2309" s="344"/>
      <c r="J2309" s="344"/>
      <c r="K2309" s="344"/>
      <c r="L2309" s="344"/>
    </row>
    <row r="2310" spans="1:12">
      <c r="A2310" s="296">
        <v>34381</v>
      </c>
      <c r="B2310" s="343" t="s">
        <v>8857</v>
      </c>
      <c r="C2310" s="296" t="s">
        <v>6533</v>
      </c>
      <c r="D2310" s="296" t="s">
        <v>6534</v>
      </c>
      <c r="E2310" s="344"/>
      <c r="F2310" s="344">
        <v>347.4</v>
      </c>
      <c r="G2310" s="344"/>
      <c r="H2310" s="344"/>
      <c r="I2310" s="344">
        <v>162.01</v>
      </c>
      <c r="J2310" s="344">
        <v>322.18</v>
      </c>
      <c r="K2310" s="344">
        <v>324.68</v>
      </c>
      <c r="L2310" s="344">
        <v>261.35000000000002</v>
      </c>
    </row>
    <row r="2311" spans="1:12">
      <c r="A2311" s="296">
        <v>44054</v>
      </c>
      <c r="B2311" s="343" t="s">
        <v>8858</v>
      </c>
      <c r="C2311" s="296" t="s">
        <v>6533</v>
      </c>
      <c r="D2311" s="296" t="s">
        <v>6534</v>
      </c>
      <c r="E2311" s="344"/>
      <c r="F2311" s="344">
        <v>685.05</v>
      </c>
      <c r="G2311" s="344"/>
      <c r="H2311" s="344"/>
      <c r="I2311" s="344">
        <v>319.47000000000003</v>
      </c>
      <c r="J2311" s="344">
        <v>635.32000000000005</v>
      </c>
      <c r="K2311" s="344">
        <v>640.25</v>
      </c>
      <c r="L2311" s="344">
        <v>515.37</v>
      </c>
    </row>
    <row r="2312" spans="1:12">
      <c r="A2312" s="296">
        <v>44399</v>
      </c>
      <c r="B2312" s="343" t="s">
        <v>8859</v>
      </c>
      <c r="C2312" s="296" t="s">
        <v>6533</v>
      </c>
      <c r="D2312" s="296" t="s">
        <v>6534</v>
      </c>
      <c r="E2312" s="344"/>
      <c r="F2312" s="344">
        <v>936.01</v>
      </c>
      <c r="G2312" s="344"/>
      <c r="H2312" s="344"/>
      <c r="I2312" s="344">
        <v>436.5</v>
      </c>
      <c r="J2312" s="344">
        <v>868.05</v>
      </c>
      <c r="K2312" s="344">
        <v>874.8</v>
      </c>
      <c r="L2312" s="344">
        <v>704.16</v>
      </c>
    </row>
    <row r="2313" spans="1:12">
      <c r="A2313" s="296">
        <v>44503</v>
      </c>
      <c r="B2313" s="343" t="s">
        <v>8860</v>
      </c>
      <c r="C2313" s="296" t="s">
        <v>6682</v>
      </c>
      <c r="D2313" s="296" t="s">
        <v>6534</v>
      </c>
      <c r="E2313" s="344">
        <v>15.36</v>
      </c>
      <c r="F2313" s="344">
        <v>15.84</v>
      </c>
      <c r="G2313" s="344">
        <v>15.54</v>
      </c>
      <c r="H2313" s="344">
        <v>15.67</v>
      </c>
      <c r="I2313" s="344">
        <v>15.93</v>
      </c>
      <c r="J2313" s="344">
        <v>15.33</v>
      </c>
      <c r="K2313" s="344">
        <v>18.86</v>
      </c>
      <c r="L2313" s="344">
        <v>17.04</v>
      </c>
    </row>
    <row r="2314" spans="1:12">
      <c r="A2314" s="296">
        <v>41077</v>
      </c>
      <c r="B2314" s="343" t="s">
        <v>8861</v>
      </c>
      <c r="C2314" s="296" t="s">
        <v>6684</v>
      </c>
      <c r="D2314" s="296" t="s">
        <v>6534</v>
      </c>
      <c r="E2314" s="344">
        <v>2685.62</v>
      </c>
      <c r="F2314" s="344">
        <v>2768.49</v>
      </c>
      <c r="G2314" s="344">
        <v>2727.85</v>
      </c>
      <c r="H2314" s="344">
        <v>2722.23</v>
      </c>
      <c r="I2314" s="344">
        <v>2787.53</v>
      </c>
      <c r="J2314" s="344">
        <v>2696.1</v>
      </c>
      <c r="K2314" s="344">
        <v>3362.83</v>
      </c>
      <c r="L2314" s="344">
        <v>2992.76</v>
      </c>
    </row>
    <row r="2315" spans="1:12">
      <c r="A2315" s="296">
        <v>37963</v>
      </c>
      <c r="B2315" s="343" t="s">
        <v>8862</v>
      </c>
      <c r="C2315" s="296" t="s">
        <v>6533</v>
      </c>
      <c r="D2315" s="296" t="s">
        <v>6534</v>
      </c>
      <c r="E2315" s="344">
        <v>5.23</v>
      </c>
      <c r="F2315" s="344"/>
      <c r="G2315" s="344">
        <v>4.32</v>
      </c>
      <c r="H2315" s="344"/>
      <c r="I2315" s="344">
        <v>4.43</v>
      </c>
      <c r="J2315" s="344">
        <v>4.68</v>
      </c>
      <c r="K2315" s="344">
        <v>4.5599999999999996</v>
      </c>
      <c r="L2315" s="344">
        <v>4.99</v>
      </c>
    </row>
    <row r="2316" spans="1:12">
      <c r="A2316" s="296">
        <v>37964</v>
      </c>
      <c r="B2316" s="343" t="s">
        <v>8863</v>
      </c>
      <c r="C2316" s="296" t="s">
        <v>6533</v>
      </c>
      <c r="D2316" s="296" t="s">
        <v>6534</v>
      </c>
      <c r="E2316" s="344">
        <v>7</v>
      </c>
      <c r="F2316" s="344"/>
      <c r="G2316" s="344">
        <v>5.78</v>
      </c>
      <c r="H2316" s="344"/>
      <c r="I2316" s="344">
        <v>5.92</v>
      </c>
      <c r="J2316" s="344">
        <v>6.26</v>
      </c>
      <c r="K2316" s="344">
        <v>6.1</v>
      </c>
      <c r="L2316" s="344">
        <v>6.67</v>
      </c>
    </row>
    <row r="2317" spans="1:12">
      <c r="A2317" s="296">
        <v>37965</v>
      </c>
      <c r="B2317" s="343" t="s">
        <v>8864</v>
      </c>
      <c r="C2317" s="296" t="s">
        <v>6533</v>
      </c>
      <c r="D2317" s="296" t="s">
        <v>6534</v>
      </c>
      <c r="E2317" s="344">
        <v>10.09</v>
      </c>
      <c r="F2317" s="344"/>
      <c r="G2317" s="344">
        <v>8.33</v>
      </c>
      <c r="H2317" s="344"/>
      <c r="I2317" s="344">
        <v>8.5399999999999991</v>
      </c>
      <c r="J2317" s="344">
        <v>9.0399999999999991</v>
      </c>
      <c r="K2317" s="344">
        <v>8.8000000000000007</v>
      </c>
      <c r="L2317" s="344">
        <v>9.6199999999999992</v>
      </c>
    </row>
    <row r="2318" spans="1:12">
      <c r="A2318" s="296">
        <v>37966</v>
      </c>
      <c r="B2318" s="343" t="s">
        <v>8865</v>
      </c>
      <c r="C2318" s="296" t="s">
        <v>6533</v>
      </c>
      <c r="D2318" s="296" t="s">
        <v>6534</v>
      </c>
      <c r="E2318" s="344">
        <v>17.72</v>
      </c>
      <c r="F2318" s="344"/>
      <c r="G2318" s="344">
        <v>14.64</v>
      </c>
      <c r="H2318" s="344"/>
      <c r="I2318" s="344">
        <v>15</v>
      </c>
      <c r="J2318" s="344">
        <v>15.87</v>
      </c>
      <c r="K2318" s="344">
        <v>15.46</v>
      </c>
      <c r="L2318" s="344">
        <v>16.89</v>
      </c>
    </row>
    <row r="2319" spans="1:12">
      <c r="A2319" s="296">
        <v>37967</v>
      </c>
      <c r="B2319" s="343" t="s">
        <v>8866</v>
      </c>
      <c r="C2319" s="296" t="s">
        <v>6533</v>
      </c>
      <c r="D2319" s="296" t="s">
        <v>6534</v>
      </c>
      <c r="E2319" s="344">
        <v>29.77</v>
      </c>
      <c r="F2319" s="344"/>
      <c r="G2319" s="344">
        <v>24.59</v>
      </c>
      <c r="H2319" s="344"/>
      <c r="I2319" s="344">
        <v>25.21</v>
      </c>
      <c r="J2319" s="344">
        <v>26.66</v>
      </c>
      <c r="K2319" s="344">
        <v>25.98</v>
      </c>
      <c r="L2319" s="344">
        <v>28.39</v>
      </c>
    </row>
    <row r="2320" spans="1:12">
      <c r="A2320" s="296">
        <v>37968</v>
      </c>
      <c r="B2320" s="343" t="s">
        <v>8867</v>
      </c>
      <c r="C2320" s="296" t="s">
        <v>6533</v>
      </c>
      <c r="D2320" s="296" t="s">
        <v>6534</v>
      </c>
      <c r="E2320" s="344">
        <v>63.21</v>
      </c>
      <c r="F2320" s="344"/>
      <c r="G2320" s="344">
        <v>52.22</v>
      </c>
      <c r="H2320" s="344"/>
      <c r="I2320" s="344">
        <v>53.53</v>
      </c>
      <c r="J2320" s="344">
        <v>56.61</v>
      </c>
      <c r="K2320" s="344">
        <v>55.16</v>
      </c>
      <c r="L2320" s="344">
        <v>60.27</v>
      </c>
    </row>
    <row r="2321" spans="1:12">
      <c r="A2321" s="296">
        <v>37969</v>
      </c>
      <c r="B2321" s="343" t="s">
        <v>8868</v>
      </c>
      <c r="C2321" s="296" t="s">
        <v>6533</v>
      </c>
      <c r="D2321" s="296" t="s">
        <v>6534</v>
      </c>
      <c r="E2321" s="344">
        <v>159.72999999999999</v>
      </c>
      <c r="F2321" s="344"/>
      <c r="G2321" s="344">
        <v>131.94</v>
      </c>
      <c r="H2321" s="344"/>
      <c r="I2321" s="344">
        <v>135.26</v>
      </c>
      <c r="J2321" s="344">
        <v>143.03</v>
      </c>
      <c r="K2321" s="344">
        <v>139.37</v>
      </c>
      <c r="L2321" s="344">
        <v>152.29</v>
      </c>
    </row>
    <row r="2322" spans="1:12">
      <c r="A2322" s="296">
        <v>37970</v>
      </c>
      <c r="B2322" s="343" t="s">
        <v>8869</v>
      </c>
      <c r="C2322" s="296" t="s">
        <v>6533</v>
      </c>
      <c r="D2322" s="296" t="s">
        <v>6534</v>
      </c>
      <c r="E2322" s="344">
        <v>231.09</v>
      </c>
      <c r="F2322" s="344"/>
      <c r="G2322" s="344">
        <v>190.89</v>
      </c>
      <c r="H2322" s="344"/>
      <c r="I2322" s="344">
        <v>195.69</v>
      </c>
      <c r="J2322" s="344">
        <v>206.94</v>
      </c>
      <c r="K2322" s="344">
        <v>201.64</v>
      </c>
      <c r="L2322" s="344">
        <v>220.34</v>
      </c>
    </row>
    <row r="2323" spans="1:12">
      <c r="A2323" s="296">
        <v>44251</v>
      </c>
      <c r="B2323" s="343" t="s">
        <v>8870</v>
      </c>
      <c r="C2323" s="296" t="s">
        <v>6533</v>
      </c>
      <c r="D2323" s="296" t="s">
        <v>6534</v>
      </c>
      <c r="E2323" s="344">
        <v>266.92</v>
      </c>
      <c r="F2323" s="344"/>
      <c r="G2323" s="344">
        <v>220.49</v>
      </c>
      <c r="H2323" s="344"/>
      <c r="I2323" s="344">
        <v>226.03</v>
      </c>
      <c r="J2323" s="344">
        <v>239.02</v>
      </c>
      <c r="K2323" s="344">
        <v>232.91</v>
      </c>
      <c r="L2323" s="344">
        <v>254.5</v>
      </c>
    </row>
    <row r="2324" spans="1:12">
      <c r="A2324" s="296">
        <v>21118</v>
      </c>
      <c r="B2324" s="343" t="s">
        <v>8871</v>
      </c>
      <c r="C2324" s="296" t="s">
        <v>6533</v>
      </c>
      <c r="D2324" s="296" t="s">
        <v>6534</v>
      </c>
      <c r="E2324" s="344">
        <v>4.16</v>
      </c>
      <c r="F2324" s="344"/>
      <c r="G2324" s="344">
        <v>3.43</v>
      </c>
      <c r="H2324" s="344"/>
      <c r="I2324" s="344">
        <v>3.52</v>
      </c>
      <c r="J2324" s="344">
        <v>3.72</v>
      </c>
      <c r="K2324" s="344">
        <v>3.63</v>
      </c>
      <c r="L2324" s="344">
        <v>3.96</v>
      </c>
    </row>
    <row r="2325" spans="1:12">
      <c r="A2325" s="296">
        <v>37956</v>
      </c>
      <c r="B2325" s="343" t="s">
        <v>8872</v>
      </c>
      <c r="C2325" s="296" t="s">
        <v>6533</v>
      </c>
      <c r="D2325" s="296" t="s">
        <v>6534</v>
      </c>
      <c r="E2325" s="344">
        <v>5.1100000000000003</v>
      </c>
      <c r="F2325" s="344"/>
      <c r="G2325" s="344">
        <v>4.22</v>
      </c>
      <c r="H2325" s="344"/>
      <c r="I2325" s="344">
        <v>4.32</v>
      </c>
      <c r="J2325" s="344">
        <v>4.57</v>
      </c>
      <c r="K2325" s="344">
        <v>4.46</v>
      </c>
      <c r="L2325" s="344">
        <v>4.87</v>
      </c>
    </row>
    <row r="2326" spans="1:12">
      <c r="A2326" s="296">
        <v>37957</v>
      </c>
      <c r="B2326" s="343" t="s">
        <v>8873</v>
      </c>
      <c r="C2326" s="296" t="s">
        <v>6533</v>
      </c>
      <c r="D2326" s="296" t="s">
        <v>6534</v>
      </c>
      <c r="E2326" s="344">
        <v>10.87</v>
      </c>
      <c r="F2326" s="344"/>
      <c r="G2326" s="344">
        <v>8.98</v>
      </c>
      <c r="H2326" s="344"/>
      <c r="I2326" s="344">
        <v>9.1999999999999993</v>
      </c>
      <c r="J2326" s="344">
        <v>9.73</v>
      </c>
      <c r="K2326" s="344">
        <v>9.48</v>
      </c>
      <c r="L2326" s="344">
        <v>10.36</v>
      </c>
    </row>
    <row r="2327" spans="1:12">
      <c r="A2327" s="296">
        <v>37958</v>
      </c>
      <c r="B2327" s="343" t="s">
        <v>8874</v>
      </c>
      <c r="C2327" s="296" t="s">
        <v>6533</v>
      </c>
      <c r="D2327" s="296" t="s">
        <v>6534</v>
      </c>
      <c r="E2327" s="344">
        <v>19.649999999999999</v>
      </c>
      <c r="F2327" s="344"/>
      <c r="G2327" s="344">
        <v>16.23</v>
      </c>
      <c r="H2327" s="344"/>
      <c r="I2327" s="344">
        <v>16.64</v>
      </c>
      <c r="J2327" s="344">
        <v>17.59</v>
      </c>
      <c r="K2327" s="344">
        <v>17.14</v>
      </c>
      <c r="L2327" s="344">
        <v>18.73</v>
      </c>
    </row>
    <row r="2328" spans="1:12">
      <c r="A2328" s="296">
        <v>37959</v>
      </c>
      <c r="B2328" s="343" t="s">
        <v>8875</v>
      </c>
      <c r="C2328" s="296" t="s">
        <v>6533</v>
      </c>
      <c r="D2328" s="296" t="s">
        <v>6534</v>
      </c>
      <c r="E2328" s="344">
        <v>30.25</v>
      </c>
      <c r="F2328" s="344"/>
      <c r="G2328" s="344">
        <v>24.98</v>
      </c>
      <c r="H2328" s="344"/>
      <c r="I2328" s="344">
        <v>25.61</v>
      </c>
      <c r="J2328" s="344">
        <v>27.08</v>
      </c>
      <c r="K2328" s="344">
        <v>26.39</v>
      </c>
      <c r="L2328" s="344">
        <v>28.84</v>
      </c>
    </row>
    <row r="2329" spans="1:12">
      <c r="A2329" s="296">
        <v>37960</v>
      </c>
      <c r="B2329" s="343" t="s">
        <v>8876</v>
      </c>
      <c r="C2329" s="296" t="s">
        <v>6533</v>
      </c>
      <c r="D2329" s="296" t="s">
        <v>6534</v>
      </c>
      <c r="E2329" s="344">
        <v>77.28</v>
      </c>
      <c r="F2329" s="344"/>
      <c r="G2329" s="344">
        <v>63.84</v>
      </c>
      <c r="H2329" s="344"/>
      <c r="I2329" s="344">
        <v>65.44</v>
      </c>
      <c r="J2329" s="344">
        <v>69.209999999999994</v>
      </c>
      <c r="K2329" s="344">
        <v>67.44</v>
      </c>
      <c r="L2329" s="344">
        <v>73.69</v>
      </c>
    </row>
    <row r="2330" spans="1:12">
      <c r="A2330" s="296">
        <v>37961</v>
      </c>
      <c r="B2330" s="343" t="s">
        <v>8877</v>
      </c>
      <c r="C2330" s="296" t="s">
        <v>6533</v>
      </c>
      <c r="D2330" s="296" t="s">
        <v>6534</v>
      </c>
      <c r="E2330" s="344">
        <v>166.09</v>
      </c>
      <c r="F2330" s="344"/>
      <c r="G2330" s="344">
        <v>137.19999999999999</v>
      </c>
      <c r="H2330" s="344"/>
      <c r="I2330" s="344">
        <v>140.65</v>
      </c>
      <c r="J2330" s="344">
        <v>148.72999999999999</v>
      </c>
      <c r="K2330" s="344">
        <v>144.93</v>
      </c>
      <c r="L2330" s="344">
        <v>158.36000000000001</v>
      </c>
    </row>
    <row r="2331" spans="1:12">
      <c r="A2331" s="296">
        <v>37962</v>
      </c>
      <c r="B2331" s="343" t="s">
        <v>8878</v>
      </c>
      <c r="C2331" s="296" t="s">
        <v>6533</v>
      </c>
      <c r="D2331" s="296" t="s">
        <v>6534</v>
      </c>
      <c r="E2331" s="344">
        <v>191.48</v>
      </c>
      <c r="F2331" s="344"/>
      <c r="G2331" s="344">
        <v>158.16999999999999</v>
      </c>
      <c r="H2331" s="344"/>
      <c r="I2331" s="344">
        <v>162.15</v>
      </c>
      <c r="J2331" s="344">
        <v>171.47</v>
      </c>
      <c r="K2331" s="344">
        <v>167.08</v>
      </c>
      <c r="L2331" s="344">
        <v>182.57</v>
      </c>
    </row>
    <row r="2332" spans="1:12">
      <c r="A2332" s="296">
        <v>3533</v>
      </c>
      <c r="B2332" s="343" t="s">
        <v>8879</v>
      </c>
      <c r="C2332" s="296" t="s">
        <v>6533</v>
      </c>
      <c r="D2332" s="296" t="s">
        <v>6534</v>
      </c>
      <c r="E2332" s="344">
        <v>3.08</v>
      </c>
      <c r="F2332" s="344">
        <v>2.65</v>
      </c>
      <c r="G2332" s="344">
        <v>2.75</v>
      </c>
      <c r="H2332" s="344">
        <v>2.2999999999999998</v>
      </c>
      <c r="I2332" s="344">
        <v>2.34</v>
      </c>
      <c r="J2332" s="344">
        <v>2.5299999999999998</v>
      </c>
      <c r="K2332" s="344">
        <v>2.94</v>
      </c>
      <c r="L2332" s="344">
        <v>3.29</v>
      </c>
    </row>
    <row r="2333" spans="1:12">
      <c r="A2333" s="296">
        <v>3538</v>
      </c>
      <c r="B2333" s="343" t="s">
        <v>8880</v>
      </c>
      <c r="C2333" s="296" t="s">
        <v>6533</v>
      </c>
      <c r="D2333" s="296" t="s">
        <v>6534</v>
      </c>
      <c r="E2333" s="344">
        <v>5.82</v>
      </c>
      <c r="F2333" s="344">
        <v>5.01</v>
      </c>
      <c r="G2333" s="344">
        <v>5.2</v>
      </c>
      <c r="H2333" s="344">
        <v>4.3600000000000003</v>
      </c>
      <c r="I2333" s="344">
        <v>4.4400000000000004</v>
      </c>
      <c r="J2333" s="344">
        <v>4.79</v>
      </c>
      <c r="K2333" s="344">
        <v>5.56</v>
      </c>
      <c r="L2333" s="344">
        <v>6.22</v>
      </c>
    </row>
    <row r="2334" spans="1:12">
      <c r="A2334" s="296">
        <v>3498</v>
      </c>
      <c r="B2334" s="343" t="s">
        <v>8881</v>
      </c>
      <c r="C2334" s="296" t="s">
        <v>6533</v>
      </c>
      <c r="D2334" s="296" t="s">
        <v>6534</v>
      </c>
      <c r="E2334" s="344">
        <v>5.65</v>
      </c>
      <c r="F2334" s="344">
        <v>4.8600000000000003</v>
      </c>
      <c r="G2334" s="344">
        <v>5.04</v>
      </c>
      <c r="H2334" s="344">
        <v>4.2300000000000004</v>
      </c>
      <c r="I2334" s="344">
        <v>4.3</v>
      </c>
      <c r="J2334" s="344">
        <v>4.6399999999999997</v>
      </c>
      <c r="K2334" s="344">
        <v>5.39</v>
      </c>
      <c r="L2334" s="344">
        <v>6.03</v>
      </c>
    </row>
    <row r="2335" spans="1:12">
      <c r="A2335" s="296">
        <v>3496</v>
      </c>
      <c r="B2335" s="343" t="s">
        <v>8882</v>
      </c>
      <c r="C2335" s="296" t="s">
        <v>6533</v>
      </c>
      <c r="D2335" s="296" t="s">
        <v>6534</v>
      </c>
      <c r="E2335" s="344">
        <v>3.78</v>
      </c>
      <c r="F2335" s="344">
        <v>3.25</v>
      </c>
      <c r="G2335" s="344">
        <v>3.37</v>
      </c>
      <c r="H2335" s="344">
        <v>2.83</v>
      </c>
      <c r="I2335" s="344">
        <v>2.88</v>
      </c>
      <c r="J2335" s="344">
        <v>3.11</v>
      </c>
      <c r="K2335" s="344">
        <v>3.61</v>
      </c>
      <c r="L2335" s="344">
        <v>4.04</v>
      </c>
    </row>
    <row r="2336" spans="1:12">
      <c r="A2336" s="296">
        <v>38429</v>
      </c>
      <c r="B2336" s="343" t="s">
        <v>8883</v>
      </c>
      <c r="C2336" s="296" t="s">
        <v>6533</v>
      </c>
      <c r="D2336" s="296" t="s">
        <v>6534</v>
      </c>
      <c r="E2336" s="344">
        <v>14.14</v>
      </c>
      <c r="F2336" s="344"/>
      <c r="G2336" s="344">
        <v>11.68</v>
      </c>
      <c r="H2336" s="344"/>
      <c r="I2336" s="344">
        <v>11.97</v>
      </c>
      <c r="J2336" s="344">
        <v>12.66</v>
      </c>
      <c r="K2336" s="344">
        <v>12.34</v>
      </c>
      <c r="L2336" s="344">
        <v>13.48</v>
      </c>
    </row>
    <row r="2337" spans="1:12">
      <c r="A2337" s="296">
        <v>38431</v>
      </c>
      <c r="B2337" s="343" t="s">
        <v>8884</v>
      </c>
      <c r="C2337" s="296" t="s">
        <v>6533</v>
      </c>
      <c r="D2337" s="296" t="s">
        <v>6534</v>
      </c>
      <c r="E2337" s="344">
        <v>17.739999999999998</v>
      </c>
      <c r="F2337" s="344"/>
      <c r="G2337" s="344">
        <v>14.65</v>
      </c>
      <c r="H2337" s="344"/>
      <c r="I2337" s="344">
        <v>15.02</v>
      </c>
      <c r="J2337" s="344">
        <v>15.88</v>
      </c>
      <c r="K2337" s="344">
        <v>15.48</v>
      </c>
      <c r="L2337" s="344">
        <v>16.91</v>
      </c>
    </row>
    <row r="2338" spans="1:12">
      <c r="A2338" s="296">
        <v>38430</v>
      </c>
      <c r="B2338" s="343" t="s">
        <v>8885</v>
      </c>
      <c r="C2338" s="296" t="s">
        <v>6533</v>
      </c>
      <c r="D2338" s="296" t="s">
        <v>6534</v>
      </c>
      <c r="E2338" s="344">
        <v>27.5</v>
      </c>
      <c r="F2338" s="344"/>
      <c r="G2338" s="344">
        <v>22.72</v>
      </c>
      <c r="H2338" s="344"/>
      <c r="I2338" s="344">
        <v>23.29</v>
      </c>
      <c r="J2338" s="344">
        <v>24.63</v>
      </c>
      <c r="K2338" s="344">
        <v>24</v>
      </c>
      <c r="L2338" s="344">
        <v>26.22</v>
      </c>
    </row>
    <row r="2339" spans="1:12">
      <c r="A2339" s="296">
        <v>36348</v>
      </c>
      <c r="B2339" s="343" t="s">
        <v>8886</v>
      </c>
      <c r="C2339" s="296" t="s">
        <v>6533</v>
      </c>
      <c r="D2339" s="296" t="s">
        <v>6534</v>
      </c>
      <c r="E2339" s="344"/>
      <c r="F2339" s="344"/>
      <c r="G2339" s="344"/>
      <c r="H2339" s="344"/>
      <c r="I2339" s="344"/>
      <c r="J2339" s="344"/>
      <c r="K2339" s="344">
        <v>2.66</v>
      </c>
      <c r="L2339" s="344"/>
    </row>
    <row r="2340" spans="1:12">
      <c r="A2340" s="296">
        <v>36349</v>
      </c>
      <c r="B2340" s="343" t="s">
        <v>8887</v>
      </c>
      <c r="C2340" s="296" t="s">
        <v>6533</v>
      </c>
      <c r="D2340" s="296" t="s">
        <v>6534</v>
      </c>
      <c r="E2340" s="344"/>
      <c r="F2340" s="344"/>
      <c r="G2340" s="344"/>
      <c r="H2340" s="344"/>
      <c r="I2340" s="344"/>
      <c r="J2340" s="344"/>
      <c r="K2340" s="344">
        <v>3.67</v>
      </c>
      <c r="L2340" s="344"/>
    </row>
    <row r="2341" spans="1:12">
      <c r="A2341" s="296">
        <v>38987</v>
      </c>
      <c r="B2341" s="343" t="s">
        <v>8888</v>
      </c>
      <c r="C2341" s="296" t="s">
        <v>6533</v>
      </c>
      <c r="D2341" s="296" t="s">
        <v>6534</v>
      </c>
      <c r="E2341" s="344"/>
      <c r="F2341" s="344"/>
      <c r="G2341" s="344"/>
      <c r="H2341" s="344"/>
      <c r="I2341" s="344"/>
      <c r="J2341" s="344"/>
      <c r="K2341" s="344">
        <v>17.63</v>
      </c>
      <c r="L2341" s="344"/>
    </row>
    <row r="2342" spans="1:12">
      <c r="A2342" s="296">
        <v>38988</v>
      </c>
      <c r="B2342" s="343" t="s">
        <v>8889</v>
      </c>
      <c r="C2342" s="296" t="s">
        <v>6533</v>
      </c>
      <c r="D2342" s="296" t="s">
        <v>6534</v>
      </c>
      <c r="E2342" s="344"/>
      <c r="F2342" s="344"/>
      <c r="G2342" s="344"/>
      <c r="H2342" s="344"/>
      <c r="I2342" s="344"/>
      <c r="J2342" s="344"/>
      <c r="K2342" s="344">
        <v>28.72</v>
      </c>
      <c r="L2342" s="344"/>
    </row>
    <row r="2343" spans="1:12">
      <c r="A2343" s="296">
        <v>38989</v>
      </c>
      <c r="B2343" s="343" t="s">
        <v>8890</v>
      </c>
      <c r="C2343" s="296" t="s">
        <v>6533</v>
      </c>
      <c r="D2343" s="296" t="s">
        <v>6534</v>
      </c>
      <c r="E2343" s="344"/>
      <c r="F2343" s="344"/>
      <c r="G2343" s="344"/>
      <c r="H2343" s="344"/>
      <c r="I2343" s="344"/>
      <c r="J2343" s="344"/>
      <c r="K2343" s="344">
        <v>48.33</v>
      </c>
      <c r="L2343" s="344"/>
    </row>
    <row r="2344" spans="1:12">
      <c r="A2344" s="296">
        <v>38990</v>
      </c>
      <c r="B2344" s="343" t="s">
        <v>8891</v>
      </c>
      <c r="C2344" s="296" t="s">
        <v>6533</v>
      </c>
      <c r="D2344" s="296" t="s">
        <v>6534</v>
      </c>
      <c r="E2344" s="344"/>
      <c r="F2344" s="344"/>
      <c r="G2344" s="344"/>
      <c r="H2344" s="344"/>
      <c r="I2344" s="344"/>
      <c r="J2344" s="344"/>
      <c r="K2344" s="344">
        <v>96.57</v>
      </c>
      <c r="L2344" s="344"/>
    </row>
    <row r="2345" spans="1:12">
      <c r="A2345" s="296">
        <v>38991</v>
      </c>
      <c r="B2345" s="343" t="s">
        <v>8892</v>
      </c>
      <c r="C2345" s="296" t="s">
        <v>6533</v>
      </c>
      <c r="D2345" s="296" t="s">
        <v>6534</v>
      </c>
      <c r="E2345" s="344"/>
      <c r="F2345" s="344"/>
      <c r="G2345" s="344"/>
      <c r="H2345" s="344"/>
      <c r="I2345" s="344"/>
      <c r="J2345" s="344"/>
      <c r="K2345" s="344">
        <v>173.78</v>
      </c>
      <c r="L2345" s="344"/>
    </row>
    <row r="2346" spans="1:12">
      <c r="A2346" s="296">
        <v>38433</v>
      </c>
      <c r="B2346" s="343" t="s">
        <v>8893</v>
      </c>
      <c r="C2346" s="296" t="s">
        <v>6533</v>
      </c>
      <c r="D2346" s="296" t="s">
        <v>6534</v>
      </c>
      <c r="E2346" s="344"/>
      <c r="F2346" s="344"/>
      <c r="G2346" s="344"/>
      <c r="H2346" s="344"/>
      <c r="I2346" s="344"/>
      <c r="J2346" s="344"/>
      <c r="K2346" s="344">
        <v>8.98</v>
      </c>
      <c r="L2346" s="344"/>
    </row>
    <row r="2347" spans="1:12">
      <c r="A2347" s="296">
        <v>38440</v>
      </c>
      <c r="B2347" s="343" t="s">
        <v>8894</v>
      </c>
      <c r="C2347" s="296" t="s">
        <v>6533</v>
      </c>
      <c r="D2347" s="296" t="s">
        <v>6534</v>
      </c>
      <c r="E2347" s="344"/>
      <c r="F2347" s="344"/>
      <c r="G2347" s="344"/>
      <c r="H2347" s="344"/>
      <c r="I2347" s="344"/>
      <c r="J2347" s="344"/>
      <c r="K2347" s="344">
        <v>378.74</v>
      </c>
      <c r="L2347" s="344"/>
    </row>
    <row r="2348" spans="1:12">
      <c r="A2348" s="296">
        <v>36359</v>
      </c>
      <c r="B2348" s="343" t="s">
        <v>8895</v>
      </c>
      <c r="C2348" s="296" t="s">
        <v>6533</v>
      </c>
      <c r="D2348" s="296" t="s">
        <v>6534</v>
      </c>
      <c r="E2348" s="344"/>
      <c r="F2348" s="344"/>
      <c r="G2348" s="344"/>
      <c r="H2348" s="344"/>
      <c r="I2348" s="344"/>
      <c r="J2348" s="344"/>
      <c r="K2348" s="344">
        <v>2.36</v>
      </c>
      <c r="L2348" s="344"/>
    </row>
    <row r="2349" spans="1:12">
      <c r="A2349" s="296">
        <v>36360</v>
      </c>
      <c r="B2349" s="343" t="s">
        <v>8896</v>
      </c>
      <c r="C2349" s="296" t="s">
        <v>6533</v>
      </c>
      <c r="D2349" s="296" t="s">
        <v>6534</v>
      </c>
      <c r="E2349" s="344"/>
      <c r="F2349" s="344"/>
      <c r="G2349" s="344"/>
      <c r="H2349" s="344"/>
      <c r="I2349" s="344"/>
      <c r="J2349" s="344"/>
      <c r="K2349" s="344">
        <v>3.18</v>
      </c>
      <c r="L2349" s="344"/>
    </row>
    <row r="2350" spans="1:12">
      <c r="A2350" s="296">
        <v>38434</v>
      </c>
      <c r="B2350" s="343" t="s">
        <v>8897</v>
      </c>
      <c r="C2350" s="296" t="s">
        <v>6533</v>
      </c>
      <c r="D2350" s="296" t="s">
        <v>6534</v>
      </c>
      <c r="E2350" s="344"/>
      <c r="F2350" s="344"/>
      <c r="G2350" s="344"/>
      <c r="H2350" s="344"/>
      <c r="I2350" s="344"/>
      <c r="J2350" s="344"/>
      <c r="K2350" s="344">
        <v>4.84</v>
      </c>
      <c r="L2350" s="344"/>
    </row>
    <row r="2351" spans="1:12">
      <c r="A2351" s="296">
        <v>38435</v>
      </c>
      <c r="B2351" s="343" t="s">
        <v>8898</v>
      </c>
      <c r="C2351" s="296" t="s">
        <v>6533</v>
      </c>
      <c r="D2351" s="296" t="s">
        <v>6534</v>
      </c>
      <c r="E2351" s="344"/>
      <c r="F2351" s="344"/>
      <c r="G2351" s="344"/>
      <c r="H2351" s="344"/>
      <c r="I2351" s="344"/>
      <c r="J2351" s="344"/>
      <c r="K2351" s="344">
        <v>10.89</v>
      </c>
      <c r="L2351" s="344"/>
    </row>
    <row r="2352" spans="1:12">
      <c r="A2352" s="296">
        <v>38436</v>
      </c>
      <c r="B2352" s="343" t="s">
        <v>8899</v>
      </c>
      <c r="C2352" s="296" t="s">
        <v>6533</v>
      </c>
      <c r="D2352" s="296" t="s">
        <v>6534</v>
      </c>
      <c r="E2352" s="344"/>
      <c r="F2352" s="344"/>
      <c r="G2352" s="344"/>
      <c r="H2352" s="344"/>
      <c r="I2352" s="344"/>
      <c r="J2352" s="344"/>
      <c r="K2352" s="344">
        <v>18.059999999999999</v>
      </c>
      <c r="L2352" s="344"/>
    </row>
    <row r="2353" spans="1:12">
      <c r="A2353" s="296">
        <v>38437</v>
      </c>
      <c r="B2353" s="343" t="s">
        <v>8900</v>
      </c>
      <c r="C2353" s="296" t="s">
        <v>6533</v>
      </c>
      <c r="D2353" s="296" t="s">
        <v>6534</v>
      </c>
      <c r="E2353" s="344"/>
      <c r="F2353" s="344"/>
      <c r="G2353" s="344"/>
      <c r="H2353" s="344"/>
      <c r="I2353" s="344"/>
      <c r="J2353" s="344"/>
      <c r="K2353" s="344">
        <v>29.29</v>
      </c>
      <c r="L2353" s="344"/>
    </row>
    <row r="2354" spans="1:12">
      <c r="A2354" s="296">
        <v>38438</v>
      </c>
      <c r="B2354" s="343" t="s">
        <v>8901</v>
      </c>
      <c r="C2354" s="296" t="s">
        <v>6533</v>
      </c>
      <c r="D2354" s="296" t="s">
        <v>6534</v>
      </c>
      <c r="E2354" s="344"/>
      <c r="F2354" s="344"/>
      <c r="G2354" s="344"/>
      <c r="H2354" s="344"/>
      <c r="I2354" s="344"/>
      <c r="J2354" s="344"/>
      <c r="K2354" s="344">
        <v>84.96</v>
      </c>
      <c r="L2354" s="344"/>
    </row>
    <row r="2355" spans="1:12">
      <c r="A2355" s="296">
        <v>38439</v>
      </c>
      <c r="B2355" s="343" t="s">
        <v>8902</v>
      </c>
      <c r="C2355" s="296" t="s">
        <v>6533</v>
      </c>
      <c r="D2355" s="296" t="s">
        <v>6534</v>
      </c>
      <c r="E2355" s="344"/>
      <c r="F2355" s="344"/>
      <c r="G2355" s="344"/>
      <c r="H2355" s="344"/>
      <c r="I2355" s="344"/>
      <c r="J2355" s="344"/>
      <c r="K2355" s="344">
        <v>107.96</v>
      </c>
      <c r="L2355" s="344"/>
    </row>
    <row r="2356" spans="1:12">
      <c r="A2356" s="296">
        <v>10836</v>
      </c>
      <c r="B2356" s="343" t="s">
        <v>8903</v>
      </c>
      <c r="C2356" s="296" t="s">
        <v>6533</v>
      </c>
      <c r="D2356" s="296" t="s">
        <v>6534</v>
      </c>
      <c r="E2356" s="344">
        <v>21.92</v>
      </c>
      <c r="F2356" s="344">
        <v>20.440000000000001</v>
      </c>
      <c r="G2356" s="344">
        <v>19.690000000000001</v>
      </c>
      <c r="H2356" s="344">
        <v>14.74</v>
      </c>
      <c r="I2356" s="344">
        <v>16.350000000000001</v>
      </c>
      <c r="J2356" s="344">
        <v>18.46</v>
      </c>
      <c r="K2356" s="344">
        <v>21.58</v>
      </c>
      <c r="L2356" s="344">
        <v>26.12</v>
      </c>
    </row>
    <row r="2357" spans="1:12">
      <c r="A2357" s="296">
        <v>3510</v>
      </c>
      <c r="B2357" s="343" t="s">
        <v>8904</v>
      </c>
      <c r="C2357" s="296" t="s">
        <v>6533</v>
      </c>
      <c r="D2357" s="296" t="s">
        <v>6534</v>
      </c>
      <c r="E2357" s="344">
        <v>14.17</v>
      </c>
      <c r="F2357" s="344">
        <v>12.2</v>
      </c>
      <c r="G2357" s="344">
        <v>12.65</v>
      </c>
      <c r="H2357" s="344">
        <v>10.62</v>
      </c>
      <c r="I2357" s="344">
        <v>10.8</v>
      </c>
      <c r="J2357" s="344">
        <v>11.65</v>
      </c>
      <c r="K2357" s="344">
        <v>13.54</v>
      </c>
      <c r="L2357" s="344">
        <v>15.14</v>
      </c>
    </row>
    <row r="2358" spans="1:12">
      <c r="A2358" s="296">
        <v>10835</v>
      </c>
      <c r="B2358" s="343" t="s">
        <v>8905</v>
      </c>
      <c r="C2358" s="296" t="s">
        <v>6533</v>
      </c>
      <c r="D2358" s="296" t="s">
        <v>6534</v>
      </c>
      <c r="E2358" s="344">
        <v>6.12</v>
      </c>
      <c r="F2358" s="344">
        <v>5.7</v>
      </c>
      <c r="G2358" s="344">
        <v>5.49</v>
      </c>
      <c r="H2358" s="344">
        <v>4.1100000000000003</v>
      </c>
      <c r="I2358" s="344">
        <v>4.5599999999999996</v>
      </c>
      <c r="J2358" s="344">
        <v>5.15</v>
      </c>
      <c r="K2358" s="344">
        <v>6.02</v>
      </c>
      <c r="L2358" s="344">
        <v>7.29</v>
      </c>
    </row>
    <row r="2359" spans="1:12">
      <c r="A2359" s="296">
        <v>3485</v>
      </c>
      <c r="B2359" s="343" t="s">
        <v>8906</v>
      </c>
      <c r="C2359" s="296" t="s">
        <v>6533</v>
      </c>
      <c r="D2359" s="296" t="s">
        <v>6534</v>
      </c>
      <c r="E2359" s="344">
        <v>14.9</v>
      </c>
      <c r="F2359" s="344">
        <v>12.83</v>
      </c>
      <c r="G2359" s="344">
        <v>13.31</v>
      </c>
      <c r="H2359" s="344">
        <v>11.17</v>
      </c>
      <c r="I2359" s="344">
        <v>11.36</v>
      </c>
      <c r="J2359" s="344">
        <v>12.25</v>
      </c>
      <c r="K2359" s="344">
        <v>14.23</v>
      </c>
      <c r="L2359" s="344">
        <v>15.92</v>
      </c>
    </row>
    <row r="2360" spans="1:12">
      <c r="A2360" s="296">
        <v>3475</v>
      </c>
      <c r="B2360" s="343" t="s">
        <v>8907</v>
      </c>
      <c r="C2360" s="296" t="s">
        <v>6533</v>
      </c>
      <c r="D2360" s="296" t="s">
        <v>6534</v>
      </c>
      <c r="E2360" s="344">
        <v>5.39</v>
      </c>
      <c r="F2360" s="344">
        <v>4.6399999999999997</v>
      </c>
      <c r="G2360" s="344">
        <v>4.8099999999999996</v>
      </c>
      <c r="H2360" s="344">
        <v>4.04</v>
      </c>
      <c r="I2360" s="344">
        <v>4.1100000000000003</v>
      </c>
      <c r="J2360" s="344">
        <v>4.43</v>
      </c>
      <c r="K2360" s="344">
        <v>5.15</v>
      </c>
      <c r="L2360" s="344">
        <v>5.76</v>
      </c>
    </row>
    <row r="2361" spans="1:12">
      <c r="A2361" s="296">
        <v>3534</v>
      </c>
      <c r="B2361" s="343" t="s">
        <v>8908</v>
      </c>
      <c r="C2361" s="296" t="s">
        <v>6533</v>
      </c>
      <c r="D2361" s="296" t="s">
        <v>6534</v>
      </c>
      <c r="E2361" s="344">
        <v>8.5399999999999991</v>
      </c>
      <c r="F2361" s="344">
        <v>7.35</v>
      </c>
      <c r="G2361" s="344">
        <v>7.63</v>
      </c>
      <c r="H2361" s="344">
        <v>6.4</v>
      </c>
      <c r="I2361" s="344">
        <v>6.51</v>
      </c>
      <c r="J2361" s="344">
        <v>7.03</v>
      </c>
      <c r="K2361" s="344">
        <v>8.16</v>
      </c>
      <c r="L2361" s="344">
        <v>9.1300000000000008</v>
      </c>
    </row>
    <row r="2362" spans="1:12">
      <c r="A2362" s="296">
        <v>3482</v>
      </c>
      <c r="B2362" s="343" t="s">
        <v>8909</v>
      </c>
      <c r="C2362" s="296" t="s">
        <v>6533</v>
      </c>
      <c r="D2362" s="296" t="s">
        <v>6534</v>
      </c>
      <c r="E2362" s="344">
        <v>6.11</v>
      </c>
      <c r="F2362" s="344">
        <v>5.26</v>
      </c>
      <c r="G2362" s="344">
        <v>5.46</v>
      </c>
      <c r="H2362" s="344">
        <v>4.58</v>
      </c>
      <c r="I2362" s="344">
        <v>4.66</v>
      </c>
      <c r="J2362" s="344">
        <v>5.0199999999999996</v>
      </c>
      <c r="K2362" s="344">
        <v>5.83</v>
      </c>
      <c r="L2362" s="344">
        <v>6.53</v>
      </c>
    </row>
    <row r="2363" spans="1:12">
      <c r="A2363" s="296">
        <v>3543</v>
      </c>
      <c r="B2363" s="343" t="s">
        <v>8910</v>
      </c>
      <c r="C2363" s="296" t="s">
        <v>6533</v>
      </c>
      <c r="D2363" s="296" t="s">
        <v>6534</v>
      </c>
      <c r="E2363" s="344">
        <v>1.98</v>
      </c>
      <c r="F2363" s="344">
        <v>1.71</v>
      </c>
      <c r="G2363" s="344">
        <v>1.77</v>
      </c>
      <c r="H2363" s="344">
        <v>1.48</v>
      </c>
      <c r="I2363" s="344">
        <v>1.51</v>
      </c>
      <c r="J2363" s="344">
        <v>1.63</v>
      </c>
      <c r="K2363" s="344">
        <v>1.89</v>
      </c>
      <c r="L2363" s="344">
        <v>2.12</v>
      </c>
    </row>
    <row r="2364" spans="1:12">
      <c r="A2364" s="296">
        <v>3505</v>
      </c>
      <c r="B2364" s="343" t="s">
        <v>8911</v>
      </c>
      <c r="C2364" s="296" t="s">
        <v>6533</v>
      </c>
      <c r="D2364" s="296" t="s">
        <v>6534</v>
      </c>
      <c r="E2364" s="344">
        <v>2.95</v>
      </c>
      <c r="F2364" s="344">
        <v>2.54</v>
      </c>
      <c r="G2364" s="344">
        <v>2.63</v>
      </c>
      <c r="H2364" s="344">
        <v>2.21</v>
      </c>
      <c r="I2364" s="344">
        <v>2.25</v>
      </c>
      <c r="J2364" s="344">
        <v>2.42</v>
      </c>
      <c r="K2364" s="344">
        <v>2.82</v>
      </c>
      <c r="L2364" s="344">
        <v>3.15</v>
      </c>
    </row>
    <row r="2365" spans="1:12">
      <c r="A2365" s="296">
        <v>3521</v>
      </c>
      <c r="B2365" s="343" t="s">
        <v>8912</v>
      </c>
      <c r="C2365" s="296" t="s">
        <v>6533</v>
      </c>
      <c r="D2365" s="296" t="s">
        <v>6534</v>
      </c>
      <c r="E2365" s="344">
        <v>2.2200000000000002</v>
      </c>
      <c r="F2365" s="344">
        <v>1.91</v>
      </c>
      <c r="G2365" s="344">
        <v>1.98</v>
      </c>
      <c r="H2365" s="344">
        <v>1.66</v>
      </c>
      <c r="I2365" s="344">
        <v>1.69</v>
      </c>
      <c r="J2365" s="344">
        <v>1.83</v>
      </c>
      <c r="K2365" s="344">
        <v>2.12</v>
      </c>
      <c r="L2365" s="344">
        <v>2.37</v>
      </c>
    </row>
    <row r="2366" spans="1:12">
      <c r="A2366" s="296">
        <v>3531</v>
      </c>
      <c r="B2366" s="343" t="s">
        <v>8913</v>
      </c>
      <c r="C2366" s="296" t="s">
        <v>6533</v>
      </c>
      <c r="D2366" s="296" t="s">
        <v>6534</v>
      </c>
      <c r="E2366" s="344">
        <v>4.2300000000000004</v>
      </c>
      <c r="F2366" s="344">
        <v>3.64</v>
      </c>
      <c r="G2366" s="344">
        <v>3.78</v>
      </c>
      <c r="H2366" s="344">
        <v>3.17</v>
      </c>
      <c r="I2366" s="344">
        <v>3.23</v>
      </c>
      <c r="J2366" s="344">
        <v>3.48</v>
      </c>
      <c r="K2366" s="344">
        <v>4.04</v>
      </c>
      <c r="L2366" s="344">
        <v>4.5199999999999996</v>
      </c>
    </row>
    <row r="2367" spans="1:12">
      <c r="A2367" s="296">
        <v>3522</v>
      </c>
      <c r="B2367" s="343" t="s">
        <v>8914</v>
      </c>
      <c r="C2367" s="296" t="s">
        <v>6533</v>
      </c>
      <c r="D2367" s="296" t="s">
        <v>6534</v>
      </c>
      <c r="E2367" s="344">
        <v>2.73</v>
      </c>
      <c r="F2367" s="344">
        <v>2.35</v>
      </c>
      <c r="G2367" s="344">
        <v>2.44</v>
      </c>
      <c r="H2367" s="344">
        <v>2.04</v>
      </c>
      <c r="I2367" s="344">
        <v>2.08</v>
      </c>
      <c r="J2367" s="344">
        <v>2.2400000000000002</v>
      </c>
      <c r="K2367" s="344">
        <v>2.61</v>
      </c>
      <c r="L2367" s="344">
        <v>2.92</v>
      </c>
    </row>
    <row r="2368" spans="1:12">
      <c r="A2368" s="296">
        <v>3527</v>
      </c>
      <c r="B2368" s="343" t="s">
        <v>8915</v>
      </c>
      <c r="C2368" s="296" t="s">
        <v>6533</v>
      </c>
      <c r="D2368" s="296" t="s">
        <v>6534</v>
      </c>
      <c r="E2368" s="344">
        <v>14.36</v>
      </c>
      <c r="F2368" s="344">
        <v>12.36</v>
      </c>
      <c r="G2368" s="344">
        <v>12.82</v>
      </c>
      <c r="H2368" s="344">
        <v>10.76</v>
      </c>
      <c r="I2368" s="344">
        <v>10.95</v>
      </c>
      <c r="J2368" s="344">
        <v>11.81</v>
      </c>
      <c r="K2368" s="344">
        <v>13.71</v>
      </c>
      <c r="L2368" s="344">
        <v>15.34</v>
      </c>
    </row>
    <row r="2369" spans="1:12">
      <c r="A2369" s="296">
        <v>3530</v>
      </c>
      <c r="B2369" s="343" t="s">
        <v>8916</v>
      </c>
      <c r="C2369" s="296" t="s">
        <v>6533</v>
      </c>
      <c r="D2369" s="296" t="s">
        <v>6534</v>
      </c>
      <c r="E2369" s="344">
        <v>232.56</v>
      </c>
      <c r="F2369" s="344">
        <v>200.19</v>
      </c>
      <c r="G2369" s="344">
        <v>207.66</v>
      </c>
      <c r="H2369" s="344">
        <v>174.3</v>
      </c>
      <c r="I2369" s="344">
        <v>177.28</v>
      </c>
      <c r="J2369" s="344">
        <v>191.23</v>
      </c>
      <c r="K2369" s="344">
        <v>222.1</v>
      </c>
      <c r="L2369" s="344">
        <v>248.5</v>
      </c>
    </row>
    <row r="2370" spans="1:12">
      <c r="A2370" s="296">
        <v>3542</v>
      </c>
      <c r="B2370" s="343" t="s">
        <v>8917</v>
      </c>
      <c r="C2370" s="296" t="s">
        <v>6533</v>
      </c>
      <c r="D2370" s="296" t="s">
        <v>6534</v>
      </c>
      <c r="E2370" s="344">
        <v>0.67</v>
      </c>
      <c r="F2370" s="344">
        <v>0.56999999999999995</v>
      </c>
      <c r="G2370" s="344">
        <v>0.59</v>
      </c>
      <c r="H2370" s="344">
        <v>0.5</v>
      </c>
      <c r="I2370" s="344">
        <v>0.51</v>
      </c>
      <c r="J2370" s="344">
        <v>0.55000000000000004</v>
      </c>
      <c r="K2370" s="344">
        <v>0.64</v>
      </c>
      <c r="L2370" s="344">
        <v>0.71</v>
      </c>
    </row>
    <row r="2371" spans="1:12">
      <c r="A2371" s="296">
        <v>3529</v>
      </c>
      <c r="B2371" s="343" t="s">
        <v>8918</v>
      </c>
      <c r="C2371" s="296" t="s">
        <v>6533</v>
      </c>
      <c r="D2371" s="296" t="s">
        <v>6534</v>
      </c>
      <c r="E2371" s="344">
        <v>0.82</v>
      </c>
      <c r="F2371" s="344">
        <v>0.7</v>
      </c>
      <c r="G2371" s="344">
        <v>0.73</v>
      </c>
      <c r="H2371" s="344">
        <v>0.61</v>
      </c>
      <c r="I2371" s="344">
        <v>0.62</v>
      </c>
      <c r="J2371" s="344">
        <v>0.67</v>
      </c>
      <c r="K2371" s="344">
        <v>0.78</v>
      </c>
      <c r="L2371" s="344">
        <v>0.87</v>
      </c>
    </row>
    <row r="2372" spans="1:12">
      <c r="A2372" s="296">
        <v>3536</v>
      </c>
      <c r="B2372" s="343" t="s">
        <v>8919</v>
      </c>
      <c r="C2372" s="296" t="s">
        <v>6533</v>
      </c>
      <c r="D2372" s="296" t="s">
        <v>6534</v>
      </c>
      <c r="E2372" s="344">
        <v>2.73</v>
      </c>
      <c r="F2372" s="344">
        <v>2.35</v>
      </c>
      <c r="G2372" s="344">
        <v>2.4300000000000002</v>
      </c>
      <c r="H2372" s="344">
        <v>2.04</v>
      </c>
      <c r="I2372" s="344">
        <v>2.08</v>
      </c>
      <c r="J2372" s="344">
        <v>2.2400000000000002</v>
      </c>
      <c r="K2372" s="344">
        <v>2.6</v>
      </c>
      <c r="L2372" s="344">
        <v>2.91</v>
      </c>
    </row>
    <row r="2373" spans="1:12">
      <c r="A2373" s="296">
        <v>3535</v>
      </c>
      <c r="B2373" s="343" t="s">
        <v>8920</v>
      </c>
      <c r="C2373" s="296" t="s">
        <v>6533</v>
      </c>
      <c r="D2373" s="296" t="s">
        <v>6534</v>
      </c>
      <c r="E2373" s="344">
        <v>6.64</v>
      </c>
      <c r="F2373" s="344">
        <v>5.71</v>
      </c>
      <c r="G2373" s="344">
        <v>5.93</v>
      </c>
      <c r="H2373" s="344">
        <v>4.97</v>
      </c>
      <c r="I2373" s="344">
        <v>5.0599999999999996</v>
      </c>
      <c r="J2373" s="344">
        <v>5.46</v>
      </c>
      <c r="K2373" s="344">
        <v>6.34</v>
      </c>
      <c r="L2373" s="344">
        <v>7.09</v>
      </c>
    </row>
    <row r="2374" spans="1:12">
      <c r="A2374" s="296">
        <v>3540</v>
      </c>
      <c r="B2374" s="343" t="s">
        <v>8921</v>
      </c>
      <c r="C2374" s="296" t="s">
        <v>6533</v>
      </c>
      <c r="D2374" s="296" t="s">
        <v>6534</v>
      </c>
      <c r="E2374" s="344">
        <v>5.61</v>
      </c>
      <c r="F2374" s="344">
        <v>4.83</v>
      </c>
      <c r="G2374" s="344">
        <v>5.01</v>
      </c>
      <c r="H2374" s="344">
        <v>4.21</v>
      </c>
      <c r="I2374" s="344">
        <v>4.28</v>
      </c>
      <c r="J2374" s="344">
        <v>4.62</v>
      </c>
      <c r="K2374" s="344">
        <v>5.36</v>
      </c>
      <c r="L2374" s="344">
        <v>6</v>
      </c>
    </row>
    <row r="2375" spans="1:12">
      <c r="A2375" s="296">
        <v>3539</v>
      </c>
      <c r="B2375" s="343" t="s">
        <v>8922</v>
      </c>
      <c r="C2375" s="296" t="s">
        <v>6533</v>
      </c>
      <c r="D2375" s="296" t="s">
        <v>6534</v>
      </c>
      <c r="E2375" s="344">
        <v>32.549999999999997</v>
      </c>
      <c r="F2375" s="344">
        <v>28.02</v>
      </c>
      <c r="G2375" s="344">
        <v>29.06</v>
      </c>
      <c r="H2375" s="344">
        <v>24.39</v>
      </c>
      <c r="I2375" s="344">
        <v>24.81</v>
      </c>
      <c r="J2375" s="344">
        <v>26.76</v>
      </c>
      <c r="K2375" s="344">
        <v>31.09</v>
      </c>
      <c r="L2375" s="344">
        <v>34.78</v>
      </c>
    </row>
    <row r="2376" spans="1:12">
      <c r="A2376" s="296">
        <v>3513</v>
      </c>
      <c r="B2376" s="343" t="s">
        <v>8923</v>
      </c>
      <c r="C2376" s="296" t="s">
        <v>6533</v>
      </c>
      <c r="D2376" s="296" t="s">
        <v>6534</v>
      </c>
      <c r="E2376" s="344">
        <v>114.77</v>
      </c>
      <c r="F2376" s="344">
        <v>98.8</v>
      </c>
      <c r="G2376" s="344">
        <v>102.48</v>
      </c>
      <c r="H2376" s="344">
        <v>86.02</v>
      </c>
      <c r="I2376" s="344">
        <v>87.49</v>
      </c>
      <c r="J2376" s="344">
        <v>94.37</v>
      </c>
      <c r="K2376" s="344">
        <v>109.61</v>
      </c>
      <c r="L2376" s="344">
        <v>122.64</v>
      </c>
    </row>
    <row r="2377" spans="1:12">
      <c r="A2377" s="296">
        <v>3516</v>
      </c>
      <c r="B2377" s="343" t="s">
        <v>8924</v>
      </c>
      <c r="C2377" s="296" t="s">
        <v>6533</v>
      </c>
      <c r="D2377" s="296" t="s">
        <v>6534</v>
      </c>
      <c r="E2377" s="344">
        <v>2.5299999999999998</v>
      </c>
      <c r="F2377" s="344">
        <v>2.35</v>
      </c>
      <c r="G2377" s="344">
        <v>2.27</v>
      </c>
      <c r="H2377" s="344">
        <v>1.7</v>
      </c>
      <c r="I2377" s="344">
        <v>1.88</v>
      </c>
      <c r="J2377" s="344">
        <v>2.13</v>
      </c>
      <c r="K2377" s="344">
        <v>2.4900000000000002</v>
      </c>
      <c r="L2377" s="344">
        <v>3.01</v>
      </c>
    </row>
    <row r="2378" spans="1:12">
      <c r="A2378" s="296">
        <v>3517</v>
      </c>
      <c r="B2378" s="343" t="s">
        <v>8925</v>
      </c>
      <c r="C2378" s="296" t="s">
        <v>6533</v>
      </c>
      <c r="D2378" s="296" t="s">
        <v>6534</v>
      </c>
      <c r="E2378" s="344">
        <v>2.2799999999999998</v>
      </c>
      <c r="F2378" s="344">
        <v>2.12</v>
      </c>
      <c r="G2378" s="344">
        <v>2.0499999999999998</v>
      </c>
      <c r="H2378" s="344">
        <v>1.53</v>
      </c>
      <c r="I2378" s="344">
        <v>1.7</v>
      </c>
      <c r="J2378" s="344">
        <v>1.92</v>
      </c>
      <c r="K2378" s="344">
        <v>2.2400000000000002</v>
      </c>
      <c r="L2378" s="344">
        <v>2.72</v>
      </c>
    </row>
    <row r="2379" spans="1:12">
      <c r="A2379" s="296">
        <v>3515</v>
      </c>
      <c r="B2379" s="343" t="s">
        <v>8926</v>
      </c>
      <c r="C2379" s="296" t="s">
        <v>6533</v>
      </c>
      <c r="D2379" s="296" t="s">
        <v>6534</v>
      </c>
      <c r="E2379" s="344">
        <v>7.32</v>
      </c>
      <c r="F2379" s="344">
        <v>6.3</v>
      </c>
      <c r="G2379" s="344">
        <v>6.54</v>
      </c>
      <c r="H2379" s="344">
        <v>5.49</v>
      </c>
      <c r="I2379" s="344">
        <v>5.58</v>
      </c>
      <c r="J2379" s="344">
        <v>6.02</v>
      </c>
      <c r="K2379" s="344">
        <v>6.99</v>
      </c>
      <c r="L2379" s="344">
        <v>7.83</v>
      </c>
    </row>
    <row r="2380" spans="1:12">
      <c r="A2380" s="296">
        <v>20147</v>
      </c>
      <c r="B2380" s="343" t="s">
        <v>8927</v>
      </c>
      <c r="C2380" s="296" t="s">
        <v>6533</v>
      </c>
      <c r="D2380" s="296" t="s">
        <v>6534</v>
      </c>
      <c r="E2380" s="344">
        <v>6.02</v>
      </c>
      <c r="F2380" s="344">
        <v>5.18</v>
      </c>
      <c r="G2380" s="344">
        <v>5.38</v>
      </c>
      <c r="H2380" s="344">
        <v>4.51</v>
      </c>
      <c r="I2380" s="344">
        <v>4.59</v>
      </c>
      <c r="J2380" s="344">
        <v>4.95</v>
      </c>
      <c r="K2380" s="344">
        <v>5.75</v>
      </c>
      <c r="L2380" s="344">
        <v>6.44</v>
      </c>
    </row>
    <row r="2381" spans="1:12">
      <c r="A2381" s="296">
        <v>3524</v>
      </c>
      <c r="B2381" s="343" t="s">
        <v>8928</v>
      </c>
      <c r="C2381" s="296" t="s">
        <v>6533</v>
      </c>
      <c r="D2381" s="296" t="s">
        <v>6534</v>
      </c>
      <c r="E2381" s="344">
        <v>9.06</v>
      </c>
      <c r="F2381" s="344">
        <v>7.8</v>
      </c>
      <c r="G2381" s="344">
        <v>8.09</v>
      </c>
      <c r="H2381" s="344">
        <v>6.79</v>
      </c>
      <c r="I2381" s="344">
        <v>6.91</v>
      </c>
      <c r="J2381" s="344">
        <v>7.45</v>
      </c>
      <c r="K2381" s="344">
        <v>8.66</v>
      </c>
      <c r="L2381" s="344">
        <v>9.68</v>
      </c>
    </row>
    <row r="2382" spans="1:12">
      <c r="A2382" s="296">
        <v>3532</v>
      </c>
      <c r="B2382" s="343" t="s">
        <v>8929</v>
      </c>
      <c r="C2382" s="296" t="s">
        <v>6533</v>
      </c>
      <c r="D2382" s="296" t="s">
        <v>6534</v>
      </c>
      <c r="E2382" s="344">
        <v>20.95</v>
      </c>
      <c r="F2382" s="344">
        <v>18.03</v>
      </c>
      <c r="G2382" s="344">
        <v>18.7</v>
      </c>
      <c r="H2382" s="344">
        <v>15.7</v>
      </c>
      <c r="I2382" s="344">
        <v>15.97</v>
      </c>
      <c r="J2382" s="344">
        <v>17.22</v>
      </c>
      <c r="K2382" s="344">
        <v>20</v>
      </c>
      <c r="L2382" s="344">
        <v>22.38</v>
      </c>
    </row>
    <row r="2383" spans="1:12">
      <c r="A2383" s="296">
        <v>3528</v>
      </c>
      <c r="B2383" s="343" t="s">
        <v>8930</v>
      </c>
      <c r="C2383" s="296" t="s">
        <v>6533</v>
      </c>
      <c r="D2383" s="296" t="s">
        <v>6534</v>
      </c>
      <c r="E2383" s="344">
        <v>9.8699999999999992</v>
      </c>
      <c r="F2383" s="344">
        <v>9.1999999999999993</v>
      </c>
      <c r="G2383" s="344">
        <v>8.86</v>
      </c>
      <c r="H2383" s="344">
        <v>6.64</v>
      </c>
      <c r="I2383" s="344">
        <v>7.36</v>
      </c>
      <c r="J2383" s="344">
        <v>8.31</v>
      </c>
      <c r="K2383" s="344">
        <v>9.7200000000000006</v>
      </c>
      <c r="L2383" s="344">
        <v>11.76</v>
      </c>
    </row>
    <row r="2384" spans="1:12">
      <c r="A2384" s="296">
        <v>37952</v>
      </c>
      <c r="B2384" s="343" t="s">
        <v>8931</v>
      </c>
      <c r="C2384" s="296" t="s">
        <v>6533</v>
      </c>
      <c r="D2384" s="296" t="s">
        <v>6534</v>
      </c>
      <c r="E2384" s="344">
        <v>70.73</v>
      </c>
      <c r="F2384" s="344">
        <v>65.94</v>
      </c>
      <c r="G2384" s="344">
        <v>63.52</v>
      </c>
      <c r="H2384" s="344">
        <v>47.56</v>
      </c>
      <c r="I2384" s="344">
        <v>52.75</v>
      </c>
      <c r="J2384" s="344">
        <v>59.57</v>
      </c>
      <c r="K2384" s="344">
        <v>69.64</v>
      </c>
      <c r="L2384" s="344">
        <v>84.28</v>
      </c>
    </row>
    <row r="2385" spans="1:12">
      <c r="A2385" s="296">
        <v>37951</v>
      </c>
      <c r="B2385" s="343" t="s">
        <v>8932</v>
      </c>
      <c r="C2385" s="296" t="s">
        <v>6533</v>
      </c>
      <c r="D2385" s="296" t="s">
        <v>6534</v>
      </c>
      <c r="E2385" s="344">
        <v>2.66</v>
      </c>
      <c r="F2385" s="344">
        <v>2.48</v>
      </c>
      <c r="G2385" s="344">
        <v>2.39</v>
      </c>
      <c r="H2385" s="344">
        <v>1.79</v>
      </c>
      <c r="I2385" s="344">
        <v>1.98</v>
      </c>
      <c r="J2385" s="344">
        <v>2.2400000000000002</v>
      </c>
      <c r="K2385" s="344">
        <v>2.62</v>
      </c>
      <c r="L2385" s="344">
        <v>3.17</v>
      </c>
    </row>
    <row r="2386" spans="1:12">
      <c r="A2386" s="296">
        <v>3518</v>
      </c>
      <c r="B2386" s="343" t="s">
        <v>8933</v>
      </c>
      <c r="C2386" s="296" t="s">
        <v>6533</v>
      </c>
      <c r="D2386" s="296" t="s">
        <v>6534</v>
      </c>
      <c r="E2386" s="344">
        <v>4.09</v>
      </c>
      <c r="F2386" s="344">
        <v>3.81</v>
      </c>
      <c r="G2386" s="344">
        <v>3.67</v>
      </c>
      <c r="H2386" s="344">
        <v>2.75</v>
      </c>
      <c r="I2386" s="344">
        <v>3.05</v>
      </c>
      <c r="J2386" s="344">
        <v>3.44</v>
      </c>
      <c r="K2386" s="344">
        <v>4.03</v>
      </c>
      <c r="L2386" s="344">
        <v>4.87</v>
      </c>
    </row>
    <row r="2387" spans="1:12">
      <c r="A2387" s="296">
        <v>3519</v>
      </c>
      <c r="B2387" s="343" t="s">
        <v>8934</v>
      </c>
      <c r="C2387" s="296" t="s">
        <v>6533</v>
      </c>
      <c r="D2387" s="296" t="s">
        <v>6534</v>
      </c>
      <c r="E2387" s="344">
        <v>8.56</v>
      </c>
      <c r="F2387" s="344">
        <v>7.98</v>
      </c>
      <c r="G2387" s="344">
        <v>7.69</v>
      </c>
      <c r="H2387" s="344">
        <v>5.75</v>
      </c>
      <c r="I2387" s="344">
        <v>6.38</v>
      </c>
      <c r="J2387" s="344">
        <v>7.21</v>
      </c>
      <c r="K2387" s="344">
        <v>8.43</v>
      </c>
      <c r="L2387" s="344">
        <v>10.199999999999999</v>
      </c>
    </row>
    <row r="2388" spans="1:12">
      <c r="A2388" s="296">
        <v>3520</v>
      </c>
      <c r="B2388" s="343" t="s">
        <v>8935</v>
      </c>
      <c r="C2388" s="296" t="s">
        <v>6533</v>
      </c>
      <c r="D2388" s="296" t="s">
        <v>6534</v>
      </c>
      <c r="E2388" s="344">
        <v>8.9700000000000006</v>
      </c>
      <c r="F2388" s="344">
        <v>8.36</v>
      </c>
      <c r="G2388" s="344">
        <v>8.06</v>
      </c>
      <c r="H2388" s="344">
        <v>6.03</v>
      </c>
      <c r="I2388" s="344">
        <v>6.69</v>
      </c>
      <c r="J2388" s="344">
        <v>7.55</v>
      </c>
      <c r="K2388" s="344">
        <v>8.83</v>
      </c>
      <c r="L2388" s="344">
        <v>10.69</v>
      </c>
    </row>
    <row r="2389" spans="1:12">
      <c r="A2389" s="296">
        <v>37950</v>
      </c>
      <c r="B2389" s="343" t="s">
        <v>8936</v>
      </c>
      <c r="C2389" s="296" t="s">
        <v>6533</v>
      </c>
      <c r="D2389" s="296" t="s">
        <v>6534</v>
      </c>
      <c r="E2389" s="344">
        <v>65.12</v>
      </c>
      <c r="F2389" s="344">
        <v>60.71</v>
      </c>
      <c r="G2389" s="344">
        <v>58.48</v>
      </c>
      <c r="H2389" s="344">
        <v>43.79</v>
      </c>
      <c r="I2389" s="344">
        <v>48.56</v>
      </c>
      <c r="J2389" s="344">
        <v>54.84</v>
      </c>
      <c r="K2389" s="344">
        <v>64.11</v>
      </c>
      <c r="L2389" s="344">
        <v>77.58</v>
      </c>
    </row>
    <row r="2390" spans="1:12">
      <c r="A2390" s="296">
        <v>37949</v>
      </c>
      <c r="B2390" s="343" t="s">
        <v>8937</v>
      </c>
      <c r="C2390" s="296" t="s">
        <v>6533</v>
      </c>
      <c r="D2390" s="296" t="s">
        <v>6534</v>
      </c>
      <c r="E2390" s="344">
        <v>2.4</v>
      </c>
      <c r="F2390" s="344">
        <v>2.2400000000000002</v>
      </c>
      <c r="G2390" s="344">
        <v>2.15</v>
      </c>
      <c r="H2390" s="344">
        <v>1.61</v>
      </c>
      <c r="I2390" s="344">
        <v>1.79</v>
      </c>
      <c r="J2390" s="344">
        <v>2.02</v>
      </c>
      <c r="K2390" s="344">
        <v>2.36</v>
      </c>
      <c r="L2390" s="344">
        <v>2.86</v>
      </c>
    </row>
    <row r="2391" spans="1:12">
      <c r="A2391" s="296">
        <v>3526</v>
      </c>
      <c r="B2391" s="343" t="s">
        <v>8938</v>
      </c>
      <c r="C2391" s="296" t="s">
        <v>6533</v>
      </c>
      <c r="D2391" s="296" t="s">
        <v>6534</v>
      </c>
      <c r="E2391" s="344">
        <v>3.3</v>
      </c>
      <c r="F2391" s="344">
        <v>3.08</v>
      </c>
      <c r="G2391" s="344">
        <v>2.97</v>
      </c>
      <c r="H2391" s="344">
        <v>2.2200000000000002</v>
      </c>
      <c r="I2391" s="344">
        <v>2.46</v>
      </c>
      <c r="J2391" s="344">
        <v>2.78</v>
      </c>
      <c r="K2391" s="344">
        <v>3.25</v>
      </c>
      <c r="L2391" s="344">
        <v>3.94</v>
      </c>
    </row>
    <row r="2392" spans="1:12">
      <c r="A2392" s="296">
        <v>3509</v>
      </c>
      <c r="B2392" s="343" t="s">
        <v>8939</v>
      </c>
      <c r="C2392" s="296" t="s">
        <v>6533</v>
      </c>
      <c r="D2392" s="296" t="s">
        <v>6534</v>
      </c>
      <c r="E2392" s="344">
        <v>7.51</v>
      </c>
      <c r="F2392" s="344">
        <v>7</v>
      </c>
      <c r="G2392" s="344">
        <v>6.74</v>
      </c>
      <c r="H2392" s="344">
        <v>5.05</v>
      </c>
      <c r="I2392" s="344">
        <v>5.6</v>
      </c>
      <c r="J2392" s="344">
        <v>6.32</v>
      </c>
      <c r="K2392" s="344">
        <v>7.39</v>
      </c>
      <c r="L2392" s="344">
        <v>8.9499999999999993</v>
      </c>
    </row>
    <row r="2393" spans="1:12">
      <c r="A2393" s="296">
        <v>20151</v>
      </c>
      <c r="B2393" s="343" t="s">
        <v>8940</v>
      </c>
      <c r="C2393" s="296" t="s">
        <v>6533</v>
      </c>
      <c r="D2393" s="296" t="s">
        <v>6534</v>
      </c>
      <c r="E2393" s="344">
        <v>22.06</v>
      </c>
      <c r="F2393" s="344">
        <v>20.56</v>
      </c>
      <c r="G2393" s="344">
        <v>19.809999999999999</v>
      </c>
      <c r="H2393" s="344">
        <v>14.83</v>
      </c>
      <c r="I2393" s="344">
        <v>16.45</v>
      </c>
      <c r="J2393" s="344">
        <v>18.57</v>
      </c>
      <c r="K2393" s="344">
        <v>21.71</v>
      </c>
      <c r="L2393" s="344">
        <v>26.28</v>
      </c>
    </row>
    <row r="2394" spans="1:12">
      <c r="A2394" s="296">
        <v>20152</v>
      </c>
      <c r="B2394" s="343" t="s">
        <v>8941</v>
      </c>
      <c r="C2394" s="296" t="s">
        <v>6533</v>
      </c>
      <c r="D2394" s="296" t="s">
        <v>6534</v>
      </c>
      <c r="E2394" s="344">
        <v>79.819999999999993</v>
      </c>
      <c r="F2394" s="344">
        <v>74.41</v>
      </c>
      <c r="G2394" s="344">
        <v>71.680000000000007</v>
      </c>
      <c r="H2394" s="344">
        <v>53.67</v>
      </c>
      <c r="I2394" s="344">
        <v>59.53</v>
      </c>
      <c r="J2394" s="344">
        <v>67.22</v>
      </c>
      <c r="K2394" s="344">
        <v>78.58</v>
      </c>
      <c r="L2394" s="344">
        <v>95.1</v>
      </c>
    </row>
    <row r="2395" spans="1:12">
      <c r="A2395" s="296">
        <v>20148</v>
      </c>
      <c r="B2395" s="343" t="s">
        <v>8942</v>
      </c>
      <c r="C2395" s="296" t="s">
        <v>6533</v>
      </c>
      <c r="D2395" s="296" t="s">
        <v>6534</v>
      </c>
      <c r="E2395" s="344">
        <v>4.34</v>
      </c>
      <c r="F2395" s="344">
        <v>4.04</v>
      </c>
      <c r="G2395" s="344">
        <v>3.89</v>
      </c>
      <c r="H2395" s="344">
        <v>2.91</v>
      </c>
      <c r="I2395" s="344">
        <v>3.23</v>
      </c>
      <c r="J2395" s="344">
        <v>3.65</v>
      </c>
      <c r="K2395" s="344">
        <v>4.2699999999999996</v>
      </c>
      <c r="L2395" s="344">
        <v>5.17</v>
      </c>
    </row>
    <row r="2396" spans="1:12">
      <c r="A2396" s="296">
        <v>20149</v>
      </c>
      <c r="B2396" s="343" t="s">
        <v>8943</v>
      </c>
      <c r="C2396" s="296" t="s">
        <v>6533</v>
      </c>
      <c r="D2396" s="296" t="s">
        <v>6534</v>
      </c>
      <c r="E2396" s="344">
        <v>7.24</v>
      </c>
      <c r="F2396" s="344">
        <v>6.75</v>
      </c>
      <c r="G2396" s="344">
        <v>6.5</v>
      </c>
      <c r="H2396" s="344">
        <v>4.87</v>
      </c>
      <c r="I2396" s="344">
        <v>5.4</v>
      </c>
      <c r="J2396" s="344">
        <v>6.1</v>
      </c>
      <c r="K2396" s="344">
        <v>7.13</v>
      </c>
      <c r="L2396" s="344">
        <v>8.6300000000000008</v>
      </c>
    </row>
    <row r="2397" spans="1:12">
      <c r="A2397" s="296">
        <v>20150</v>
      </c>
      <c r="B2397" s="343" t="s">
        <v>8944</v>
      </c>
      <c r="C2397" s="296" t="s">
        <v>6533</v>
      </c>
      <c r="D2397" s="296" t="s">
        <v>6534</v>
      </c>
      <c r="E2397" s="344">
        <v>18.670000000000002</v>
      </c>
      <c r="F2397" s="344">
        <v>17.399999999999999</v>
      </c>
      <c r="G2397" s="344">
        <v>16.760000000000002</v>
      </c>
      <c r="H2397" s="344">
        <v>12.55</v>
      </c>
      <c r="I2397" s="344">
        <v>13.92</v>
      </c>
      <c r="J2397" s="344">
        <v>15.72</v>
      </c>
      <c r="K2397" s="344">
        <v>18.38</v>
      </c>
      <c r="L2397" s="344">
        <v>22.24</v>
      </c>
    </row>
    <row r="2398" spans="1:12">
      <c r="A2398" s="296">
        <v>20157</v>
      </c>
      <c r="B2398" s="343" t="s">
        <v>8945</v>
      </c>
      <c r="C2398" s="296" t="s">
        <v>6533</v>
      </c>
      <c r="D2398" s="296" t="s">
        <v>6534</v>
      </c>
      <c r="E2398" s="344">
        <v>20.95</v>
      </c>
      <c r="F2398" s="344">
        <v>19.53</v>
      </c>
      <c r="G2398" s="344">
        <v>18.82</v>
      </c>
      <c r="H2398" s="344">
        <v>14.09</v>
      </c>
      <c r="I2398" s="344">
        <v>15.62</v>
      </c>
      <c r="J2398" s="344">
        <v>17.64</v>
      </c>
      <c r="K2398" s="344">
        <v>20.63</v>
      </c>
      <c r="L2398" s="344">
        <v>24.96</v>
      </c>
    </row>
    <row r="2399" spans="1:12">
      <c r="A2399" s="296">
        <v>20158</v>
      </c>
      <c r="B2399" s="343" t="s">
        <v>8946</v>
      </c>
      <c r="C2399" s="296" t="s">
        <v>6533</v>
      </c>
      <c r="D2399" s="296" t="s">
        <v>6534</v>
      </c>
      <c r="E2399" s="344">
        <v>83.2</v>
      </c>
      <c r="F2399" s="344">
        <v>77.569999999999993</v>
      </c>
      <c r="G2399" s="344">
        <v>74.72</v>
      </c>
      <c r="H2399" s="344">
        <v>55.95</v>
      </c>
      <c r="I2399" s="344">
        <v>62.05</v>
      </c>
      <c r="J2399" s="344">
        <v>70.069999999999993</v>
      </c>
      <c r="K2399" s="344">
        <v>81.91</v>
      </c>
      <c r="L2399" s="344">
        <v>99.13</v>
      </c>
    </row>
    <row r="2400" spans="1:12">
      <c r="A2400" s="296">
        <v>20154</v>
      </c>
      <c r="B2400" s="343" t="s">
        <v>8947</v>
      </c>
      <c r="C2400" s="296" t="s">
        <v>6533</v>
      </c>
      <c r="D2400" s="296" t="s">
        <v>6534</v>
      </c>
      <c r="E2400" s="344">
        <v>4.24</v>
      </c>
      <c r="F2400" s="344">
        <v>3.96</v>
      </c>
      <c r="G2400" s="344">
        <v>3.81</v>
      </c>
      <c r="H2400" s="344">
        <v>2.85</v>
      </c>
      <c r="I2400" s="344">
        <v>3.16</v>
      </c>
      <c r="J2400" s="344">
        <v>3.57</v>
      </c>
      <c r="K2400" s="344">
        <v>4.18</v>
      </c>
      <c r="L2400" s="344">
        <v>5.0599999999999996</v>
      </c>
    </row>
    <row r="2401" spans="1:12">
      <c r="A2401" s="296">
        <v>20155</v>
      </c>
      <c r="B2401" s="343" t="s">
        <v>8948</v>
      </c>
      <c r="C2401" s="296" t="s">
        <v>6533</v>
      </c>
      <c r="D2401" s="296" t="s">
        <v>6534</v>
      </c>
      <c r="E2401" s="344">
        <v>6.47</v>
      </c>
      <c r="F2401" s="344">
        <v>6.03</v>
      </c>
      <c r="G2401" s="344">
        <v>5.81</v>
      </c>
      <c r="H2401" s="344">
        <v>4.3499999999999996</v>
      </c>
      <c r="I2401" s="344">
        <v>4.82</v>
      </c>
      <c r="J2401" s="344">
        <v>5.44</v>
      </c>
      <c r="K2401" s="344">
        <v>6.37</v>
      </c>
      <c r="L2401" s="344">
        <v>7.7</v>
      </c>
    </row>
    <row r="2402" spans="1:12">
      <c r="A2402" s="296">
        <v>20156</v>
      </c>
      <c r="B2402" s="343" t="s">
        <v>8949</v>
      </c>
      <c r="C2402" s="296" t="s">
        <v>6533</v>
      </c>
      <c r="D2402" s="296" t="s">
        <v>6534</v>
      </c>
      <c r="E2402" s="344">
        <v>18.170000000000002</v>
      </c>
      <c r="F2402" s="344">
        <v>16.940000000000001</v>
      </c>
      <c r="G2402" s="344">
        <v>16.32</v>
      </c>
      <c r="H2402" s="344">
        <v>12.22</v>
      </c>
      <c r="I2402" s="344">
        <v>13.55</v>
      </c>
      <c r="J2402" s="344">
        <v>15.3</v>
      </c>
      <c r="K2402" s="344">
        <v>17.89</v>
      </c>
      <c r="L2402" s="344">
        <v>21.65</v>
      </c>
    </row>
    <row r="2403" spans="1:12">
      <c r="A2403" s="296">
        <v>3499</v>
      </c>
      <c r="B2403" s="343" t="s">
        <v>8950</v>
      </c>
      <c r="C2403" s="296" t="s">
        <v>6533</v>
      </c>
      <c r="D2403" s="296" t="s">
        <v>6534</v>
      </c>
      <c r="E2403" s="344">
        <v>1.27</v>
      </c>
      <c r="F2403" s="344">
        <v>1.0900000000000001</v>
      </c>
      <c r="G2403" s="344">
        <v>1.1399999999999999</v>
      </c>
      <c r="H2403" s="344">
        <v>0.95</v>
      </c>
      <c r="I2403" s="344">
        <v>0.97</v>
      </c>
      <c r="J2403" s="344">
        <v>1.05</v>
      </c>
      <c r="K2403" s="344">
        <v>1.21</v>
      </c>
      <c r="L2403" s="344">
        <v>1.36</v>
      </c>
    </row>
    <row r="2404" spans="1:12">
      <c r="A2404" s="296">
        <v>3500</v>
      </c>
      <c r="B2404" s="343" t="s">
        <v>8951</v>
      </c>
      <c r="C2404" s="296" t="s">
        <v>6533</v>
      </c>
      <c r="D2404" s="296" t="s">
        <v>6534</v>
      </c>
      <c r="E2404" s="344">
        <v>1.69</v>
      </c>
      <c r="F2404" s="344">
        <v>1.45</v>
      </c>
      <c r="G2404" s="344">
        <v>1.51</v>
      </c>
      <c r="H2404" s="344">
        <v>1.26</v>
      </c>
      <c r="I2404" s="344">
        <v>1.29</v>
      </c>
      <c r="J2404" s="344">
        <v>1.39</v>
      </c>
      <c r="K2404" s="344">
        <v>1.61</v>
      </c>
      <c r="L2404" s="344">
        <v>1.8</v>
      </c>
    </row>
    <row r="2405" spans="1:12">
      <c r="A2405" s="296">
        <v>3501</v>
      </c>
      <c r="B2405" s="343" t="s">
        <v>8952</v>
      </c>
      <c r="C2405" s="296" t="s">
        <v>6533</v>
      </c>
      <c r="D2405" s="296" t="s">
        <v>6534</v>
      </c>
      <c r="E2405" s="344">
        <v>4.66</v>
      </c>
      <c r="F2405" s="344">
        <v>4.01</v>
      </c>
      <c r="G2405" s="344">
        <v>4.16</v>
      </c>
      <c r="H2405" s="344">
        <v>3.49</v>
      </c>
      <c r="I2405" s="344">
        <v>3.55</v>
      </c>
      <c r="J2405" s="344">
        <v>3.83</v>
      </c>
      <c r="K2405" s="344">
        <v>4.45</v>
      </c>
      <c r="L2405" s="344">
        <v>4.9800000000000004</v>
      </c>
    </row>
    <row r="2406" spans="1:12">
      <c r="A2406" s="296">
        <v>3502</v>
      </c>
      <c r="B2406" s="343" t="s">
        <v>8953</v>
      </c>
      <c r="C2406" s="296" t="s">
        <v>6533</v>
      </c>
      <c r="D2406" s="296" t="s">
        <v>6534</v>
      </c>
      <c r="E2406" s="344">
        <v>6.7</v>
      </c>
      <c r="F2406" s="344">
        <v>5.77</v>
      </c>
      <c r="G2406" s="344">
        <v>5.98</v>
      </c>
      <c r="H2406" s="344">
        <v>5.0199999999999996</v>
      </c>
      <c r="I2406" s="344">
        <v>5.1100000000000003</v>
      </c>
      <c r="J2406" s="344">
        <v>5.51</v>
      </c>
      <c r="K2406" s="344">
        <v>6.4</v>
      </c>
      <c r="L2406" s="344">
        <v>7.16</v>
      </c>
    </row>
    <row r="2407" spans="1:12">
      <c r="A2407" s="296">
        <v>3503</v>
      </c>
      <c r="B2407" s="343" t="s">
        <v>8954</v>
      </c>
      <c r="C2407" s="296" t="s">
        <v>6533</v>
      </c>
      <c r="D2407" s="296" t="s">
        <v>6534</v>
      </c>
      <c r="E2407" s="344">
        <v>8.42</v>
      </c>
      <c r="F2407" s="344">
        <v>7.24</v>
      </c>
      <c r="G2407" s="344">
        <v>7.52</v>
      </c>
      <c r="H2407" s="344">
        <v>6.31</v>
      </c>
      <c r="I2407" s="344">
        <v>6.42</v>
      </c>
      <c r="J2407" s="344">
        <v>6.92</v>
      </c>
      <c r="K2407" s="344">
        <v>8.0399999999999991</v>
      </c>
      <c r="L2407" s="344">
        <v>8.99</v>
      </c>
    </row>
    <row r="2408" spans="1:12">
      <c r="A2408" s="296">
        <v>3477</v>
      </c>
      <c r="B2408" s="343" t="s">
        <v>8955</v>
      </c>
      <c r="C2408" s="296" t="s">
        <v>6533</v>
      </c>
      <c r="D2408" s="296" t="s">
        <v>6534</v>
      </c>
      <c r="E2408" s="344">
        <v>30.59</v>
      </c>
      <c r="F2408" s="344">
        <v>26.33</v>
      </c>
      <c r="G2408" s="344">
        <v>27.31</v>
      </c>
      <c r="H2408" s="344">
        <v>22.92</v>
      </c>
      <c r="I2408" s="344">
        <v>23.31</v>
      </c>
      <c r="J2408" s="344">
        <v>25.15</v>
      </c>
      <c r="K2408" s="344">
        <v>29.21</v>
      </c>
      <c r="L2408" s="344">
        <v>32.68</v>
      </c>
    </row>
    <row r="2409" spans="1:12">
      <c r="A2409" s="296">
        <v>3478</v>
      </c>
      <c r="B2409" s="343" t="s">
        <v>8956</v>
      </c>
      <c r="C2409" s="296" t="s">
        <v>6533</v>
      </c>
      <c r="D2409" s="296" t="s">
        <v>6534</v>
      </c>
      <c r="E2409" s="344">
        <v>73.33</v>
      </c>
      <c r="F2409" s="344">
        <v>63.13</v>
      </c>
      <c r="G2409" s="344">
        <v>65.48</v>
      </c>
      <c r="H2409" s="344">
        <v>54.96</v>
      </c>
      <c r="I2409" s="344">
        <v>55.9</v>
      </c>
      <c r="J2409" s="344">
        <v>60.3</v>
      </c>
      <c r="K2409" s="344">
        <v>70.040000000000006</v>
      </c>
      <c r="L2409" s="344">
        <v>78.36</v>
      </c>
    </row>
    <row r="2410" spans="1:12">
      <c r="A2410" s="296">
        <v>3525</v>
      </c>
      <c r="B2410" s="343" t="s">
        <v>8957</v>
      </c>
      <c r="C2410" s="296" t="s">
        <v>6533</v>
      </c>
      <c r="D2410" s="296" t="s">
        <v>6534</v>
      </c>
      <c r="E2410" s="344">
        <v>90.51</v>
      </c>
      <c r="F2410" s="344">
        <v>77.91</v>
      </c>
      <c r="G2410" s="344">
        <v>80.81</v>
      </c>
      <c r="H2410" s="344">
        <v>67.83</v>
      </c>
      <c r="I2410" s="344">
        <v>68.989999999999995</v>
      </c>
      <c r="J2410" s="344">
        <v>74.42</v>
      </c>
      <c r="K2410" s="344">
        <v>86.44</v>
      </c>
      <c r="L2410" s="344">
        <v>96.71</v>
      </c>
    </row>
    <row r="2411" spans="1:12">
      <c r="A2411" s="296">
        <v>3511</v>
      </c>
      <c r="B2411" s="343" t="s">
        <v>8958</v>
      </c>
      <c r="C2411" s="296" t="s">
        <v>6533</v>
      </c>
      <c r="D2411" s="296" t="s">
        <v>6534</v>
      </c>
      <c r="E2411" s="344">
        <v>96</v>
      </c>
      <c r="F2411" s="344">
        <v>82.64</v>
      </c>
      <c r="G2411" s="344">
        <v>85.72</v>
      </c>
      <c r="H2411" s="344">
        <v>71.95</v>
      </c>
      <c r="I2411" s="344">
        <v>73.180000000000007</v>
      </c>
      <c r="J2411" s="344">
        <v>78.930000000000007</v>
      </c>
      <c r="K2411" s="344">
        <v>91.68</v>
      </c>
      <c r="L2411" s="344">
        <v>102.58</v>
      </c>
    </row>
    <row r="2412" spans="1:12">
      <c r="A2412" s="296">
        <v>38913</v>
      </c>
      <c r="B2412" s="343" t="s">
        <v>8959</v>
      </c>
      <c r="C2412" s="296" t="s">
        <v>6533</v>
      </c>
      <c r="D2412" s="296" t="s">
        <v>6534</v>
      </c>
      <c r="E2412" s="344"/>
      <c r="F2412" s="344"/>
      <c r="G2412" s="344"/>
      <c r="H2412" s="344"/>
      <c r="I2412" s="344"/>
      <c r="J2412" s="344"/>
      <c r="K2412" s="344"/>
      <c r="L2412" s="344"/>
    </row>
    <row r="2413" spans="1:12">
      <c r="A2413" s="296">
        <v>38914</v>
      </c>
      <c r="B2413" s="343" t="s">
        <v>8960</v>
      </c>
      <c r="C2413" s="296" t="s">
        <v>6533</v>
      </c>
      <c r="D2413" s="296" t="s">
        <v>6534</v>
      </c>
      <c r="E2413" s="344"/>
      <c r="F2413" s="344"/>
      <c r="G2413" s="344"/>
      <c r="H2413" s="344"/>
      <c r="I2413" s="344"/>
      <c r="J2413" s="344"/>
      <c r="K2413" s="344"/>
      <c r="L2413" s="344"/>
    </row>
    <row r="2414" spans="1:12">
      <c r="A2414" s="296">
        <v>38915</v>
      </c>
      <c r="B2414" s="343" t="s">
        <v>8961</v>
      </c>
      <c r="C2414" s="296" t="s">
        <v>6533</v>
      </c>
      <c r="D2414" s="296" t="s">
        <v>6534</v>
      </c>
      <c r="E2414" s="344"/>
      <c r="F2414" s="344"/>
      <c r="G2414" s="344"/>
      <c r="H2414" s="344"/>
      <c r="I2414" s="344"/>
      <c r="J2414" s="344"/>
      <c r="K2414" s="344"/>
      <c r="L2414" s="344"/>
    </row>
    <row r="2415" spans="1:12">
      <c r="A2415" s="296">
        <v>38916</v>
      </c>
      <c r="B2415" s="343" t="s">
        <v>8962</v>
      </c>
      <c r="C2415" s="296" t="s">
        <v>6533</v>
      </c>
      <c r="D2415" s="296" t="s">
        <v>6534</v>
      </c>
      <c r="E2415" s="344"/>
      <c r="F2415" s="344"/>
      <c r="G2415" s="344"/>
      <c r="H2415" s="344"/>
      <c r="I2415" s="344"/>
      <c r="J2415" s="344"/>
      <c r="K2415" s="344"/>
      <c r="L2415" s="344"/>
    </row>
    <row r="2416" spans="1:12">
      <c r="A2416" s="296">
        <v>39300</v>
      </c>
      <c r="B2416" s="343" t="s">
        <v>8963</v>
      </c>
      <c r="C2416" s="296" t="s">
        <v>6533</v>
      </c>
      <c r="D2416" s="296" t="s">
        <v>6534</v>
      </c>
      <c r="E2416" s="344"/>
      <c r="F2416" s="344"/>
      <c r="G2416" s="344"/>
      <c r="H2416" s="344"/>
      <c r="I2416" s="344"/>
      <c r="J2416" s="344"/>
      <c r="K2416" s="344"/>
      <c r="L2416" s="344"/>
    </row>
    <row r="2417" spans="1:12">
      <c r="A2417" s="296">
        <v>39301</v>
      </c>
      <c r="B2417" s="343" t="s">
        <v>8964</v>
      </c>
      <c r="C2417" s="296" t="s">
        <v>6533</v>
      </c>
      <c r="D2417" s="296" t="s">
        <v>6534</v>
      </c>
      <c r="E2417" s="344"/>
      <c r="F2417" s="344"/>
      <c r="G2417" s="344"/>
      <c r="H2417" s="344"/>
      <c r="I2417" s="344"/>
      <c r="J2417" s="344"/>
      <c r="K2417" s="344"/>
      <c r="L2417" s="344"/>
    </row>
    <row r="2418" spans="1:12">
      <c r="A2418" s="296">
        <v>39302</v>
      </c>
      <c r="B2418" s="343" t="s">
        <v>8965</v>
      </c>
      <c r="C2418" s="296" t="s">
        <v>6533</v>
      </c>
      <c r="D2418" s="296" t="s">
        <v>6534</v>
      </c>
      <c r="E2418" s="344"/>
      <c r="F2418" s="344"/>
      <c r="G2418" s="344"/>
      <c r="H2418" s="344"/>
      <c r="I2418" s="344"/>
      <c r="J2418" s="344"/>
      <c r="K2418" s="344"/>
      <c r="L2418" s="344"/>
    </row>
    <row r="2419" spans="1:12">
      <c r="A2419" s="296">
        <v>38941</v>
      </c>
      <c r="B2419" s="343" t="s">
        <v>8966</v>
      </c>
      <c r="C2419" s="296" t="s">
        <v>6533</v>
      </c>
      <c r="D2419" s="296" t="s">
        <v>6534</v>
      </c>
      <c r="E2419" s="344"/>
      <c r="F2419" s="344"/>
      <c r="G2419" s="344"/>
      <c r="H2419" s="344"/>
      <c r="I2419" s="344"/>
      <c r="J2419" s="344"/>
      <c r="K2419" s="344"/>
      <c r="L2419" s="344"/>
    </row>
    <row r="2420" spans="1:12">
      <c r="A2420" s="296">
        <v>38923</v>
      </c>
      <c r="B2420" s="343" t="s">
        <v>8967</v>
      </c>
      <c r="C2420" s="296" t="s">
        <v>6533</v>
      </c>
      <c r="D2420" s="296" t="s">
        <v>6534</v>
      </c>
      <c r="E2420" s="344"/>
      <c r="F2420" s="344"/>
      <c r="G2420" s="344"/>
      <c r="H2420" s="344"/>
      <c r="I2420" s="344"/>
      <c r="J2420" s="344"/>
      <c r="K2420" s="344"/>
      <c r="L2420" s="344"/>
    </row>
    <row r="2421" spans="1:12">
      <c r="A2421" s="296">
        <v>38925</v>
      </c>
      <c r="B2421" s="343" t="s">
        <v>8968</v>
      </c>
      <c r="C2421" s="296" t="s">
        <v>6533</v>
      </c>
      <c r="D2421" s="296" t="s">
        <v>6534</v>
      </c>
      <c r="E2421" s="344"/>
      <c r="F2421" s="344"/>
      <c r="G2421" s="344"/>
      <c r="H2421" s="344"/>
      <c r="I2421" s="344"/>
      <c r="J2421" s="344"/>
      <c r="K2421" s="344"/>
      <c r="L2421" s="344"/>
    </row>
    <row r="2422" spans="1:12">
      <c r="A2422" s="296">
        <v>38926</v>
      </c>
      <c r="B2422" s="343" t="s">
        <v>8969</v>
      </c>
      <c r="C2422" s="296" t="s">
        <v>6533</v>
      </c>
      <c r="D2422" s="296" t="s">
        <v>6534</v>
      </c>
      <c r="E2422" s="344"/>
      <c r="F2422" s="344"/>
      <c r="G2422" s="344"/>
      <c r="H2422" s="344"/>
      <c r="I2422" s="344"/>
      <c r="J2422" s="344"/>
      <c r="K2422" s="344"/>
      <c r="L2422" s="344"/>
    </row>
    <row r="2423" spans="1:12">
      <c r="A2423" s="296">
        <v>38927</v>
      </c>
      <c r="B2423" s="343" t="s">
        <v>8970</v>
      </c>
      <c r="C2423" s="296" t="s">
        <v>6533</v>
      </c>
      <c r="D2423" s="296" t="s">
        <v>6534</v>
      </c>
      <c r="E2423" s="344"/>
      <c r="F2423" s="344"/>
      <c r="G2423" s="344"/>
      <c r="H2423" s="344"/>
      <c r="I2423" s="344"/>
      <c r="J2423" s="344"/>
      <c r="K2423" s="344"/>
      <c r="L2423" s="344"/>
    </row>
    <row r="2424" spans="1:12">
      <c r="A2424" s="296">
        <v>39304</v>
      </c>
      <c r="B2424" s="343" t="s">
        <v>8971</v>
      </c>
      <c r="C2424" s="296" t="s">
        <v>6533</v>
      </c>
      <c r="D2424" s="296" t="s">
        <v>6534</v>
      </c>
      <c r="E2424" s="344"/>
      <c r="F2424" s="344"/>
      <c r="G2424" s="344"/>
      <c r="H2424" s="344"/>
      <c r="I2424" s="344"/>
      <c r="J2424" s="344"/>
      <c r="K2424" s="344"/>
      <c r="L2424" s="344"/>
    </row>
    <row r="2425" spans="1:12">
      <c r="A2425" s="296">
        <v>39305</v>
      </c>
      <c r="B2425" s="343" t="s">
        <v>8972</v>
      </c>
      <c r="C2425" s="296" t="s">
        <v>6533</v>
      </c>
      <c r="D2425" s="296" t="s">
        <v>6534</v>
      </c>
      <c r="E2425" s="344"/>
      <c r="F2425" s="344"/>
      <c r="G2425" s="344"/>
      <c r="H2425" s="344"/>
      <c r="I2425" s="344"/>
      <c r="J2425" s="344"/>
      <c r="K2425" s="344"/>
      <c r="L2425" s="344"/>
    </row>
    <row r="2426" spans="1:12">
      <c r="A2426" s="296">
        <v>39306</v>
      </c>
      <c r="B2426" s="343" t="s">
        <v>8973</v>
      </c>
      <c r="C2426" s="296" t="s">
        <v>6533</v>
      </c>
      <c r="D2426" s="296" t="s">
        <v>6534</v>
      </c>
      <c r="E2426" s="344"/>
      <c r="F2426" s="344"/>
      <c r="G2426" s="344"/>
      <c r="H2426" s="344"/>
      <c r="I2426" s="344"/>
      <c r="J2426" s="344"/>
      <c r="K2426" s="344"/>
      <c r="L2426" s="344"/>
    </row>
    <row r="2427" spans="1:12">
      <c r="A2427" s="296">
        <v>38928</v>
      </c>
      <c r="B2427" s="343" t="s">
        <v>8974</v>
      </c>
      <c r="C2427" s="296" t="s">
        <v>6533</v>
      </c>
      <c r="D2427" s="296" t="s">
        <v>6534</v>
      </c>
      <c r="E2427" s="344"/>
      <c r="F2427" s="344"/>
      <c r="G2427" s="344"/>
      <c r="H2427" s="344"/>
      <c r="I2427" s="344"/>
      <c r="J2427" s="344"/>
      <c r="K2427" s="344"/>
      <c r="L2427" s="344"/>
    </row>
    <row r="2428" spans="1:12">
      <c r="A2428" s="296">
        <v>38917</v>
      </c>
      <c r="B2428" s="343" t="s">
        <v>8975</v>
      </c>
      <c r="C2428" s="296" t="s">
        <v>6533</v>
      </c>
      <c r="D2428" s="296" t="s">
        <v>6534</v>
      </c>
      <c r="E2428" s="344"/>
      <c r="F2428" s="344"/>
      <c r="G2428" s="344"/>
      <c r="H2428" s="344"/>
      <c r="I2428" s="344"/>
      <c r="J2428" s="344"/>
      <c r="K2428" s="344"/>
      <c r="L2428" s="344"/>
    </row>
    <row r="2429" spans="1:12">
      <c r="A2429" s="296">
        <v>38919</v>
      </c>
      <c r="B2429" s="343" t="s">
        <v>8976</v>
      </c>
      <c r="C2429" s="296" t="s">
        <v>6533</v>
      </c>
      <c r="D2429" s="296" t="s">
        <v>6534</v>
      </c>
      <c r="E2429" s="344"/>
      <c r="F2429" s="344"/>
      <c r="G2429" s="344"/>
      <c r="H2429" s="344"/>
      <c r="I2429" s="344"/>
      <c r="J2429" s="344"/>
      <c r="K2429" s="344"/>
      <c r="L2429" s="344"/>
    </row>
    <row r="2430" spans="1:12">
      <c r="A2430" s="296">
        <v>38922</v>
      </c>
      <c r="B2430" s="343" t="s">
        <v>8977</v>
      </c>
      <c r="C2430" s="296" t="s">
        <v>6533</v>
      </c>
      <c r="D2430" s="296" t="s">
        <v>6534</v>
      </c>
      <c r="E2430" s="344"/>
      <c r="F2430" s="344"/>
      <c r="G2430" s="344"/>
      <c r="H2430" s="344"/>
      <c r="I2430" s="344"/>
      <c r="J2430" s="344"/>
      <c r="K2430" s="344"/>
      <c r="L2430" s="344"/>
    </row>
    <row r="2431" spans="1:12">
      <c r="A2431" s="296">
        <v>12032</v>
      </c>
      <c r="B2431" s="343" t="s">
        <v>8978</v>
      </c>
      <c r="C2431" s="296" t="s">
        <v>6986</v>
      </c>
      <c r="D2431" s="296" t="s">
        <v>6534</v>
      </c>
      <c r="E2431" s="344">
        <v>55.57</v>
      </c>
      <c r="F2431" s="344">
        <v>54.61</v>
      </c>
      <c r="G2431" s="344">
        <v>59.53</v>
      </c>
      <c r="H2431" s="344">
        <v>51.88</v>
      </c>
      <c r="I2431" s="344">
        <v>59.34</v>
      </c>
      <c r="J2431" s="344">
        <v>57.34</v>
      </c>
      <c r="K2431" s="344">
        <v>54.34</v>
      </c>
      <c r="L2431" s="344">
        <v>52.92</v>
      </c>
    </row>
    <row r="2432" spans="1:12">
      <c r="A2432" s="296">
        <v>12030</v>
      </c>
      <c r="B2432" s="343" t="s">
        <v>8979</v>
      </c>
      <c r="C2432" s="296" t="s">
        <v>6986</v>
      </c>
      <c r="D2432" s="296" t="s">
        <v>6534</v>
      </c>
      <c r="E2432" s="344">
        <v>52.21</v>
      </c>
      <c r="F2432" s="344">
        <v>51.31</v>
      </c>
      <c r="G2432" s="344">
        <v>55.93</v>
      </c>
      <c r="H2432" s="344">
        <v>48.75</v>
      </c>
      <c r="I2432" s="344">
        <v>55.75</v>
      </c>
      <c r="J2432" s="344">
        <v>53.88</v>
      </c>
      <c r="K2432" s="344">
        <v>51.06</v>
      </c>
      <c r="L2432" s="344">
        <v>49.72</v>
      </c>
    </row>
    <row r="2433" spans="1:12">
      <c r="A2433" s="296">
        <v>14157</v>
      </c>
      <c r="B2433" s="343" t="s">
        <v>8980</v>
      </c>
      <c r="C2433" s="296" t="s">
        <v>6533</v>
      </c>
      <c r="D2433" s="296" t="s">
        <v>6534</v>
      </c>
      <c r="E2433" s="344"/>
      <c r="F2433" s="344"/>
      <c r="G2433" s="344"/>
      <c r="H2433" s="344"/>
      <c r="I2433" s="344">
        <v>1.98</v>
      </c>
      <c r="J2433" s="344"/>
      <c r="K2433" s="344"/>
      <c r="L2433" s="344"/>
    </row>
    <row r="2434" spans="1:12">
      <c r="A2434" s="296">
        <v>10908</v>
      </c>
      <c r="B2434" s="343" t="s">
        <v>8981</v>
      </c>
      <c r="C2434" s="296" t="s">
        <v>6533</v>
      </c>
      <c r="D2434" s="296" t="s">
        <v>6534</v>
      </c>
      <c r="E2434" s="344">
        <v>20.6</v>
      </c>
      <c r="F2434" s="344">
        <v>19.2</v>
      </c>
      <c r="G2434" s="344">
        <v>18.5</v>
      </c>
      <c r="H2434" s="344">
        <v>13.85</v>
      </c>
      <c r="I2434" s="344">
        <v>15.36</v>
      </c>
      <c r="J2434" s="344">
        <v>17.34</v>
      </c>
      <c r="K2434" s="344">
        <v>20.28</v>
      </c>
      <c r="L2434" s="344">
        <v>24.54</v>
      </c>
    </row>
    <row r="2435" spans="1:12">
      <c r="A2435" s="296">
        <v>10909</v>
      </c>
      <c r="B2435" s="343" t="s">
        <v>8982</v>
      </c>
      <c r="C2435" s="296" t="s">
        <v>6533</v>
      </c>
      <c r="D2435" s="296" t="s">
        <v>6534</v>
      </c>
      <c r="E2435" s="344">
        <v>23.96</v>
      </c>
      <c r="F2435" s="344">
        <v>22.34</v>
      </c>
      <c r="G2435" s="344">
        <v>21.52</v>
      </c>
      <c r="H2435" s="344">
        <v>16.11</v>
      </c>
      <c r="I2435" s="344">
        <v>17.87</v>
      </c>
      <c r="J2435" s="344">
        <v>20.18</v>
      </c>
      <c r="K2435" s="344">
        <v>23.59</v>
      </c>
      <c r="L2435" s="344">
        <v>28.55</v>
      </c>
    </row>
    <row r="2436" spans="1:12">
      <c r="A2436" s="296">
        <v>3669</v>
      </c>
      <c r="B2436" s="343" t="s">
        <v>8983</v>
      </c>
      <c r="C2436" s="296" t="s">
        <v>6533</v>
      </c>
      <c r="D2436" s="296" t="s">
        <v>6534</v>
      </c>
      <c r="E2436" s="344">
        <v>14.72</v>
      </c>
      <c r="F2436" s="344">
        <v>13.72</v>
      </c>
      <c r="G2436" s="344">
        <v>13.22</v>
      </c>
      <c r="H2436" s="344">
        <v>9.9</v>
      </c>
      <c r="I2436" s="344">
        <v>10.98</v>
      </c>
      <c r="J2436" s="344">
        <v>12.39</v>
      </c>
      <c r="K2436" s="344">
        <v>14.49</v>
      </c>
      <c r="L2436" s="344">
        <v>17.54</v>
      </c>
    </row>
    <row r="2437" spans="1:12">
      <c r="A2437" s="296">
        <v>20139</v>
      </c>
      <c r="B2437" s="343" t="s">
        <v>8984</v>
      </c>
      <c r="C2437" s="296" t="s">
        <v>6533</v>
      </c>
      <c r="D2437" s="296" t="s">
        <v>6534</v>
      </c>
      <c r="E2437" s="344">
        <v>126.59</v>
      </c>
      <c r="F2437" s="344">
        <v>118.01</v>
      </c>
      <c r="G2437" s="344">
        <v>113.68</v>
      </c>
      <c r="H2437" s="344">
        <v>85.12</v>
      </c>
      <c r="I2437" s="344">
        <v>94.41</v>
      </c>
      <c r="J2437" s="344">
        <v>106.6</v>
      </c>
      <c r="K2437" s="344">
        <v>124.62</v>
      </c>
      <c r="L2437" s="344">
        <v>150.82</v>
      </c>
    </row>
    <row r="2438" spans="1:12">
      <c r="A2438" s="296">
        <v>3668</v>
      </c>
      <c r="B2438" s="343" t="s">
        <v>8985</v>
      </c>
      <c r="C2438" s="296" t="s">
        <v>6533</v>
      </c>
      <c r="D2438" s="296" t="s">
        <v>6534</v>
      </c>
      <c r="E2438" s="344">
        <v>45.22</v>
      </c>
      <c r="F2438" s="344">
        <v>42.15</v>
      </c>
      <c r="G2438" s="344">
        <v>40.61</v>
      </c>
      <c r="H2438" s="344">
        <v>30.41</v>
      </c>
      <c r="I2438" s="344">
        <v>33.72</v>
      </c>
      <c r="J2438" s="344">
        <v>38.08</v>
      </c>
      <c r="K2438" s="344">
        <v>44.51</v>
      </c>
      <c r="L2438" s="344">
        <v>53.87</v>
      </c>
    </row>
    <row r="2439" spans="1:12">
      <c r="A2439" s="296">
        <v>10911</v>
      </c>
      <c r="B2439" s="343" t="s">
        <v>8986</v>
      </c>
      <c r="C2439" s="296" t="s">
        <v>6533</v>
      </c>
      <c r="D2439" s="296" t="s">
        <v>6534</v>
      </c>
      <c r="E2439" s="344">
        <v>19.82</v>
      </c>
      <c r="F2439" s="344">
        <v>18.48</v>
      </c>
      <c r="G2439" s="344">
        <v>17.8</v>
      </c>
      <c r="H2439" s="344">
        <v>13.33</v>
      </c>
      <c r="I2439" s="344">
        <v>14.78</v>
      </c>
      <c r="J2439" s="344">
        <v>16.690000000000001</v>
      </c>
      <c r="K2439" s="344">
        <v>19.510000000000002</v>
      </c>
      <c r="L2439" s="344">
        <v>23.62</v>
      </c>
    </row>
    <row r="2440" spans="1:12">
      <c r="A2440" s="296">
        <v>3659</v>
      </c>
      <c r="B2440" s="343" t="s">
        <v>8987</v>
      </c>
      <c r="C2440" s="296" t="s">
        <v>6533</v>
      </c>
      <c r="D2440" s="296" t="s">
        <v>6534</v>
      </c>
      <c r="E2440" s="344">
        <v>20.2</v>
      </c>
      <c r="F2440" s="344">
        <v>18.829999999999998</v>
      </c>
      <c r="G2440" s="344">
        <v>18.14</v>
      </c>
      <c r="H2440" s="344">
        <v>13.58</v>
      </c>
      <c r="I2440" s="344">
        <v>15.06</v>
      </c>
      <c r="J2440" s="344">
        <v>17.010000000000002</v>
      </c>
      <c r="K2440" s="344">
        <v>19.88</v>
      </c>
      <c r="L2440" s="344">
        <v>24.06</v>
      </c>
    </row>
    <row r="2441" spans="1:12">
      <c r="A2441" s="296">
        <v>3660</v>
      </c>
      <c r="B2441" s="343" t="s">
        <v>8988</v>
      </c>
      <c r="C2441" s="296" t="s">
        <v>6533</v>
      </c>
      <c r="D2441" s="296" t="s">
        <v>6534</v>
      </c>
      <c r="E2441" s="344">
        <v>26.12</v>
      </c>
      <c r="F2441" s="344">
        <v>24.35</v>
      </c>
      <c r="G2441" s="344">
        <v>23.45</v>
      </c>
      <c r="H2441" s="344">
        <v>17.559999999999999</v>
      </c>
      <c r="I2441" s="344">
        <v>19.48</v>
      </c>
      <c r="J2441" s="344">
        <v>21.99</v>
      </c>
      <c r="K2441" s="344">
        <v>25.71</v>
      </c>
      <c r="L2441" s="344">
        <v>31.12</v>
      </c>
    </row>
    <row r="2442" spans="1:12">
      <c r="A2442" s="296">
        <v>20144</v>
      </c>
      <c r="B2442" s="343" t="s">
        <v>8989</v>
      </c>
      <c r="C2442" s="296" t="s">
        <v>6533</v>
      </c>
      <c r="D2442" s="296" t="s">
        <v>6534</v>
      </c>
      <c r="E2442" s="344">
        <v>58.49</v>
      </c>
      <c r="F2442" s="344">
        <v>54.52</v>
      </c>
      <c r="G2442" s="344">
        <v>52.53</v>
      </c>
      <c r="H2442" s="344">
        <v>39.33</v>
      </c>
      <c r="I2442" s="344">
        <v>43.62</v>
      </c>
      <c r="J2442" s="344">
        <v>49.25</v>
      </c>
      <c r="K2442" s="344">
        <v>57.58</v>
      </c>
      <c r="L2442" s="344">
        <v>69.680000000000007</v>
      </c>
    </row>
    <row r="2443" spans="1:12">
      <c r="A2443" s="296">
        <v>20143</v>
      </c>
      <c r="B2443" s="343" t="s">
        <v>8990</v>
      </c>
      <c r="C2443" s="296" t="s">
        <v>6533</v>
      </c>
      <c r="D2443" s="296" t="s">
        <v>6534</v>
      </c>
      <c r="E2443" s="344">
        <v>74.83</v>
      </c>
      <c r="F2443" s="344">
        <v>69.760000000000005</v>
      </c>
      <c r="G2443" s="344">
        <v>67.2</v>
      </c>
      <c r="H2443" s="344">
        <v>50.32</v>
      </c>
      <c r="I2443" s="344">
        <v>55.81</v>
      </c>
      <c r="J2443" s="344">
        <v>63.02</v>
      </c>
      <c r="K2443" s="344">
        <v>73.67</v>
      </c>
      <c r="L2443" s="344">
        <v>89.15</v>
      </c>
    </row>
    <row r="2444" spans="1:12">
      <c r="A2444" s="296">
        <v>20145</v>
      </c>
      <c r="B2444" s="343" t="s">
        <v>8991</v>
      </c>
      <c r="C2444" s="296" t="s">
        <v>6533</v>
      </c>
      <c r="D2444" s="296" t="s">
        <v>6534</v>
      </c>
      <c r="E2444" s="344">
        <v>144.34</v>
      </c>
      <c r="F2444" s="344">
        <v>134.56</v>
      </c>
      <c r="G2444" s="344">
        <v>129.63</v>
      </c>
      <c r="H2444" s="344">
        <v>97.06</v>
      </c>
      <c r="I2444" s="344">
        <v>107.65</v>
      </c>
      <c r="J2444" s="344">
        <v>121.56</v>
      </c>
      <c r="K2444" s="344">
        <v>142.1</v>
      </c>
      <c r="L2444" s="344">
        <v>171.97</v>
      </c>
    </row>
    <row r="2445" spans="1:12">
      <c r="A2445" s="296">
        <v>20146</v>
      </c>
      <c r="B2445" s="343" t="s">
        <v>8992</v>
      </c>
      <c r="C2445" s="296" t="s">
        <v>6533</v>
      </c>
      <c r="D2445" s="296" t="s">
        <v>6534</v>
      </c>
      <c r="E2445" s="344">
        <v>197.32</v>
      </c>
      <c r="F2445" s="344">
        <v>183.95</v>
      </c>
      <c r="G2445" s="344">
        <v>177.2</v>
      </c>
      <c r="H2445" s="344">
        <v>132.69</v>
      </c>
      <c r="I2445" s="344">
        <v>147.16</v>
      </c>
      <c r="J2445" s="344">
        <v>166.17</v>
      </c>
      <c r="K2445" s="344">
        <v>194.25</v>
      </c>
      <c r="L2445" s="344">
        <v>235.09</v>
      </c>
    </row>
    <row r="2446" spans="1:12">
      <c r="A2446" s="296">
        <v>20140</v>
      </c>
      <c r="B2446" s="343" t="s">
        <v>8993</v>
      </c>
      <c r="C2446" s="296" t="s">
        <v>6533</v>
      </c>
      <c r="D2446" s="296" t="s">
        <v>6534</v>
      </c>
      <c r="E2446" s="344">
        <v>9.25</v>
      </c>
      <c r="F2446" s="344">
        <v>8.6300000000000008</v>
      </c>
      <c r="G2446" s="344">
        <v>8.31</v>
      </c>
      <c r="H2446" s="344">
        <v>6.22</v>
      </c>
      <c r="I2446" s="344">
        <v>6.9</v>
      </c>
      <c r="J2446" s="344">
        <v>7.79</v>
      </c>
      <c r="K2446" s="344">
        <v>9.11</v>
      </c>
      <c r="L2446" s="344">
        <v>11.03</v>
      </c>
    </row>
    <row r="2447" spans="1:12">
      <c r="A2447" s="296">
        <v>20141</v>
      </c>
      <c r="B2447" s="343" t="s">
        <v>8994</v>
      </c>
      <c r="C2447" s="296" t="s">
        <v>6533</v>
      </c>
      <c r="D2447" s="296" t="s">
        <v>6534</v>
      </c>
      <c r="E2447" s="344">
        <v>22.67</v>
      </c>
      <c r="F2447" s="344">
        <v>21.13</v>
      </c>
      <c r="G2447" s="344">
        <v>20.36</v>
      </c>
      <c r="H2447" s="344">
        <v>15.24</v>
      </c>
      <c r="I2447" s="344">
        <v>16.91</v>
      </c>
      <c r="J2447" s="344">
        <v>19.09</v>
      </c>
      <c r="K2447" s="344">
        <v>22.32</v>
      </c>
      <c r="L2447" s="344">
        <v>27.01</v>
      </c>
    </row>
    <row r="2448" spans="1:12">
      <c r="A2448" s="296">
        <v>20142</v>
      </c>
      <c r="B2448" s="343" t="s">
        <v>8995</v>
      </c>
      <c r="C2448" s="296" t="s">
        <v>6533</v>
      </c>
      <c r="D2448" s="296" t="s">
        <v>6534</v>
      </c>
      <c r="E2448" s="344">
        <v>39.880000000000003</v>
      </c>
      <c r="F2448" s="344">
        <v>37.18</v>
      </c>
      <c r="G2448" s="344">
        <v>35.81</v>
      </c>
      <c r="H2448" s="344">
        <v>26.82</v>
      </c>
      <c r="I2448" s="344">
        <v>29.74</v>
      </c>
      <c r="J2448" s="344">
        <v>33.58</v>
      </c>
      <c r="K2448" s="344">
        <v>39.26</v>
      </c>
      <c r="L2448" s="344">
        <v>47.51</v>
      </c>
    </row>
    <row r="2449" spans="1:12">
      <c r="A2449" s="296">
        <v>3670</v>
      </c>
      <c r="B2449" s="343" t="s">
        <v>8996</v>
      </c>
      <c r="C2449" s="296" t="s">
        <v>6533</v>
      </c>
      <c r="D2449" s="296" t="s">
        <v>6534</v>
      </c>
      <c r="E2449" s="344">
        <v>25.93</v>
      </c>
      <c r="F2449" s="344">
        <v>24.18</v>
      </c>
      <c r="G2449" s="344">
        <v>23.29</v>
      </c>
      <c r="H2449" s="344">
        <v>17.440000000000001</v>
      </c>
      <c r="I2449" s="344">
        <v>19.34</v>
      </c>
      <c r="J2449" s="344">
        <v>21.84</v>
      </c>
      <c r="K2449" s="344">
        <v>25.53</v>
      </c>
      <c r="L2449" s="344">
        <v>30.9</v>
      </c>
    </row>
    <row r="2450" spans="1:12">
      <c r="A2450" s="296">
        <v>3666</v>
      </c>
      <c r="B2450" s="343" t="s">
        <v>8997</v>
      </c>
      <c r="C2450" s="296" t="s">
        <v>6533</v>
      </c>
      <c r="D2450" s="296" t="s">
        <v>6534</v>
      </c>
      <c r="E2450" s="344">
        <v>4.08</v>
      </c>
      <c r="F2450" s="344">
        <v>3.8</v>
      </c>
      <c r="G2450" s="344">
        <v>3.66</v>
      </c>
      <c r="H2450" s="344">
        <v>2.74</v>
      </c>
      <c r="I2450" s="344">
        <v>3.04</v>
      </c>
      <c r="J2450" s="344">
        <v>3.44</v>
      </c>
      <c r="K2450" s="344">
        <v>4.0199999999999996</v>
      </c>
      <c r="L2450" s="344">
        <v>4.8600000000000003</v>
      </c>
    </row>
    <row r="2451" spans="1:12">
      <c r="A2451" s="296">
        <v>3662</v>
      </c>
      <c r="B2451" s="343" t="s">
        <v>8998</v>
      </c>
      <c r="C2451" s="296" t="s">
        <v>6533</v>
      </c>
      <c r="D2451" s="296" t="s">
        <v>6534</v>
      </c>
      <c r="E2451" s="344">
        <v>10.64</v>
      </c>
      <c r="F2451" s="344">
        <v>9.92</v>
      </c>
      <c r="G2451" s="344">
        <v>9.56</v>
      </c>
      <c r="H2451" s="344">
        <v>7.16</v>
      </c>
      <c r="I2451" s="344">
        <v>7.94</v>
      </c>
      <c r="J2451" s="344">
        <v>8.9600000000000009</v>
      </c>
      <c r="K2451" s="344">
        <v>10.48</v>
      </c>
      <c r="L2451" s="344">
        <v>12.68</v>
      </c>
    </row>
    <row r="2452" spans="1:12">
      <c r="A2452" s="296">
        <v>3658</v>
      </c>
      <c r="B2452" s="343" t="s">
        <v>8999</v>
      </c>
      <c r="C2452" s="296" t="s">
        <v>6533</v>
      </c>
      <c r="D2452" s="296" t="s">
        <v>6534</v>
      </c>
      <c r="E2452" s="344">
        <v>20.16</v>
      </c>
      <c r="F2452" s="344">
        <v>18.8</v>
      </c>
      <c r="G2452" s="344">
        <v>18.11</v>
      </c>
      <c r="H2452" s="344">
        <v>13.56</v>
      </c>
      <c r="I2452" s="344">
        <v>15.04</v>
      </c>
      <c r="J2452" s="344">
        <v>16.98</v>
      </c>
      <c r="K2452" s="344">
        <v>19.850000000000001</v>
      </c>
      <c r="L2452" s="344">
        <v>24.02</v>
      </c>
    </row>
    <row r="2453" spans="1:12">
      <c r="A2453" s="296">
        <v>42696</v>
      </c>
      <c r="B2453" s="343" t="s">
        <v>9000</v>
      </c>
      <c r="C2453" s="296" t="s">
        <v>6533</v>
      </c>
      <c r="D2453" s="296" t="s">
        <v>6534</v>
      </c>
      <c r="E2453" s="344">
        <v>159.88999999999999</v>
      </c>
      <c r="F2453" s="344">
        <v>149.06</v>
      </c>
      <c r="G2453" s="344">
        <v>143.59</v>
      </c>
      <c r="H2453" s="344">
        <v>107.52</v>
      </c>
      <c r="I2453" s="344">
        <v>119.25</v>
      </c>
      <c r="J2453" s="344">
        <v>134.65</v>
      </c>
      <c r="K2453" s="344">
        <v>157.41</v>
      </c>
      <c r="L2453" s="344">
        <v>190.5</v>
      </c>
    </row>
    <row r="2454" spans="1:12">
      <c r="A2454" s="296">
        <v>39875</v>
      </c>
      <c r="B2454" s="343" t="s">
        <v>9001</v>
      </c>
      <c r="C2454" s="296" t="s">
        <v>6533</v>
      </c>
      <c r="D2454" s="296" t="s">
        <v>6534</v>
      </c>
      <c r="E2454" s="344"/>
      <c r="F2454" s="344"/>
      <c r="G2454" s="344"/>
      <c r="H2454" s="344"/>
      <c r="I2454" s="344"/>
      <c r="J2454" s="344"/>
      <c r="K2454" s="344">
        <v>1098.83</v>
      </c>
      <c r="L2454" s="344"/>
    </row>
    <row r="2455" spans="1:12">
      <c r="A2455" s="296">
        <v>39876</v>
      </c>
      <c r="B2455" s="343" t="s">
        <v>9002</v>
      </c>
      <c r="C2455" s="296" t="s">
        <v>6533</v>
      </c>
      <c r="D2455" s="296" t="s">
        <v>6534</v>
      </c>
      <c r="E2455" s="344"/>
      <c r="F2455" s="344"/>
      <c r="G2455" s="344"/>
      <c r="H2455" s="344"/>
      <c r="I2455" s="344"/>
      <c r="J2455" s="344"/>
      <c r="K2455" s="344">
        <v>1375.74</v>
      </c>
      <c r="L2455" s="344"/>
    </row>
    <row r="2456" spans="1:12">
      <c r="A2456" s="296">
        <v>39877</v>
      </c>
      <c r="B2456" s="343" t="s">
        <v>9003</v>
      </c>
      <c r="C2456" s="296" t="s">
        <v>6533</v>
      </c>
      <c r="D2456" s="296" t="s">
        <v>6534</v>
      </c>
      <c r="E2456" s="344"/>
      <c r="F2456" s="344"/>
      <c r="G2456" s="344"/>
      <c r="H2456" s="344"/>
      <c r="I2456" s="344"/>
      <c r="J2456" s="344"/>
      <c r="K2456" s="344">
        <v>1908.09</v>
      </c>
      <c r="L2456" s="344"/>
    </row>
    <row r="2457" spans="1:12">
      <c r="A2457" s="296">
        <v>39878</v>
      </c>
      <c r="B2457" s="343" t="s">
        <v>9004</v>
      </c>
      <c r="C2457" s="296" t="s">
        <v>6533</v>
      </c>
      <c r="D2457" s="296" t="s">
        <v>6534</v>
      </c>
      <c r="E2457" s="344"/>
      <c r="F2457" s="344"/>
      <c r="G2457" s="344"/>
      <c r="H2457" s="344"/>
      <c r="I2457" s="344"/>
      <c r="J2457" s="344"/>
      <c r="K2457" s="344">
        <v>2520.27</v>
      </c>
      <c r="L2457" s="344"/>
    </row>
    <row r="2458" spans="1:12">
      <c r="A2458" s="296">
        <v>39872</v>
      </c>
      <c r="B2458" s="343" t="s">
        <v>9005</v>
      </c>
      <c r="C2458" s="296" t="s">
        <v>6533</v>
      </c>
      <c r="D2458" s="296" t="s">
        <v>6534</v>
      </c>
      <c r="E2458" s="344"/>
      <c r="F2458" s="344"/>
      <c r="G2458" s="344"/>
      <c r="H2458" s="344"/>
      <c r="I2458" s="344"/>
      <c r="J2458" s="344"/>
      <c r="K2458" s="344">
        <v>753.55</v>
      </c>
      <c r="L2458" s="344"/>
    </row>
    <row r="2459" spans="1:12">
      <c r="A2459" s="296">
        <v>39873</v>
      </c>
      <c r="B2459" s="343" t="s">
        <v>9006</v>
      </c>
      <c r="C2459" s="296" t="s">
        <v>6533</v>
      </c>
      <c r="D2459" s="296" t="s">
        <v>6534</v>
      </c>
      <c r="E2459" s="344"/>
      <c r="F2459" s="344"/>
      <c r="G2459" s="344"/>
      <c r="H2459" s="344"/>
      <c r="I2459" s="344"/>
      <c r="J2459" s="344"/>
      <c r="K2459" s="344">
        <v>874.08</v>
      </c>
      <c r="L2459" s="344"/>
    </row>
    <row r="2460" spans="1:12">
      <c r="A2460" s="296">
        <v>39874</v>
      </c>
      <c r="B2460" s="343" t="s">
        <v>9007</v>
      </c>
      <c r="C2460" s="296" t="s">
        <v>6533</v>
      </c>
      <c r="D2460" s="296" t="s">
        <v>6534</v>
      </c>
      <c r="E2460" s="344"/>
      <c r="F2460" s="344"/>
      <c r="G2460" s="344"/>
      <c r="H2460" s="344"/>
      <c r="I2460" s="344"/>
      <c r="J2460" s="344"/>
      <c r="K2460" s="344">
        <v>960.05</v>
      </c>
      <c r="L2460" s="344"/>
    </row>
    <row r="2461" spans="1:12">
      <c r="A2461" s="296">
        <v>3674</v>
      </c>
      <c r="B2461" s="343" t="s">
        <v>9008</v>
      </c>
      <c r="C2461" s="296" t="s">
        <v>6578</v>
      </c>
      <c r="D2461" s="296" t="s">
        <v>6534</v>
      </c>
      <c r="E2461" s="344">
        <v>137.55000000000001</v>
      </c>
      <c r="F2461" s="344"/>
      <c r="G2461" s="344"/>
      <c r="H2461" s="344"/>
      <c r="I2461" s="344">
        <v>140.91</v>
      </c>
      <c r="J2461" s="344"/>
      <c r="K2461" s="344"/>
      <c r="L2461" s="344"/>
    </row>
    <row r="2462" spans="1:12">
      <c r="A2462" s="296">
        <v>3681</v>
      </c>
      <c r="B2462" s="343" t="s">
        <v>9009</v>
      </c>
      <c r="C2462" s="296" t="s">
        <v>6578</v>
      </c>
      <c r="D2462" s="296" t="s">
        <v>6534</v>
      </c>
      <c r="E2462" s="344">
        <v>204.66</v>
      </c>
      <c r="F2462" s="344"/>
      <c r="G2462" s="344"/>
      <c r="H2462" s="344"/>
      <c r="I2462" s="344">
        <v>209.65</v>
      </c>
      <c r="J2462" s="344"/>
      <c r="K2462" s="344"/>
      <c r="L2462" s="344"/>
    </row>
    <row r="2463" spans="1:12">
      <c r="A2463" s="296">
        <v>3676</v>
      </c>
      <c r="B2463" s="343" t="s">
        <v>9010</v>
      </c>
      <c r="C2463" s="296" t="s">
        <v>6578</v>
      </c>
      <c r="D2463" s="296" t="s">
        <v>6534</v>
      </c>
      <c r="E2463" s="344">
        <v>770.21</v>
      </c>
      <c r="F2463" s="344"/>
      <c r="G2463" s="344"/>
      <c r="H2463" s="344"/>
      <c r="I2463" s="344">
        <v>788.99</v>
      </c>
      <c r="J2463" s="344"/>
      <c r="K2463" s="344"/>
      <c r="L2463" s="344"/>
    </row>
    <row r="2464" spans="1:12">
      <c r="A2464" s="296">
        <v>3679</v>
      </c>
      <c r="B2464" s="343" t="s">
        <v>9011</v>
      </c>
      <c r="C2464" s="296" t="s">
        <v>6578</v>
      </c>
      <c r="D2464" s="296" t="s">
        <v>6534</v>
      </c>
      <c r="E2464" s="344">
        <v>637.21</v>
      </c>
      <c r="F2464" s="344"/>
      <c r="G2464" s="344"/>
      <c r="H2464" s="344"/>
      <c r="I2464" s="344">
        <v>652.75</v>
      </c>
      <c r="J2464" s="344"/>
      <c r="K2464" s="344"/>
      <c r="L2464" s="344"/>
    </row>
    <row r="2465" spans="1:12">
      <c r="A2465" s="296">
        <v>3672</v>
      </c>
      <c r="B2465" s="343" t="s">
        <v>9012</v>
      </c>
      <c r="C2465" s="296" t="s">
        <v>6578</v>
      </c>
      <c r="D2465" s="296" t="s">
        <v>6534</v>
      </c>
      <c r="E2465" s="344">
        <v>2.17</v>
      </c>
      <c r="F2465" s="344"/>
      <c r="G2465" s="344"/>
      <c r="H2465" s="344"/>
      <c r="I2465" s="344">
        <v>2.2200000000000002</v>
      </c>
      <c r="J2465" s="344"/>
      <c r="K2465" s="344"/>
      <c r="L2465" s="344"/>
    </row>
    <row r="2466" spans="1:12">
      <c r="A2466" s="296">
        <v>3671</v>
      </c>
      <c r="B2466" s="343" t="s">
        <v>9013</v>
      </c>
      <c r="C2466" s="296" t="s">
        <v>6578</v>
      </c>
      <c r="D2466" s="296" t="s">
        <v>6539</v>
      </c>
      <c r="E2466" s="344">
        <v>2.0499999999999998</v>
      </c>
      <c r="F2466" s="344"/>
      <c r="G2466" s="344"/>
      <c r="H2466" s="344"/>
      <c r="I2466" s="344">
        <v>2.1</v>
      </c>
      <c r="J2466" s="344"/>
      <c r="K2466" s="344"/>
      <c r="L2466" s="344"/>
    </row>
    <row r="2467" spans="1:12">
      <c r="A2467" s="296">
        <v>3673</v>
      </c>
      <c r="B2467" s="343" t="s">
        <v>9014</v>
      </c>
      <c r="C2467" s="296" t="s">
        <v>6578</v>
      </c>
      <c r="D2467" s="296" t="s">
        <v>6534</v>
      </c>
      <c r="E2467" s="344">
        <v>3.22</v>
      </c>
      <c r="F2467" s="344"/>
      <c r="G2467" s="344"/>
      <c r="H2467" s="344"/>
      <c r="I2467" s="344">
        <v>3.3</v>
      </c>
      <c r="J2467" s="344"/>
      <c r="K2467" s="344"/>
      <c r="L2467" s="344"/>
    </row>
    <row r="2468" spans="1:12">
      <c r="A2468" s="296">
        <v>38394</v>
      </c>
      <c r="B2468" s="343" t="s">
        <v>9015</v>
      </c>
      <c r="C2468" s="296" t="s">
        <v>6533</v>
      </c>
      <c r="D2468" s="296" t="s">
        <v>6534</v>
      </c>
      <c r="E2468" s="344">
        <v>378.2</v>
      </c>
      <c r="F2468" s="344">
        <v>302.36</v>
      </c>
      <c r="G2468" s="344">
        <v>340.38</v>
      </c>
      <c r="H2468" s="344">
        <v>313.48</v>
      </c>
      <c r="I2468" s="344">
        <v>341.8</v>
      </c>
      <c r="J2468" s="344">
        <v>288.2</v>
      </c>
      <c r="K2468" s="344">
        <v>377.19</v>
      </c>
      <c r="L2468" s="344">
        <v>361.01</v>
      </c>
    </row>
    <row r="2469" spans="1:12">
      <c r="A2469" s="296">
        <v>3729</v>
      </c>
      <c r="B2469" s="343" t="s">
        <v>9016</v>
      </c>
      <c r="C2469" s="296" t="s">
        <v>6533</v>
      </c>
      <c r="D2469" s="296" t="s">
        <v>6534</v>
      </c>
      <c r="E2469" s="344">
        <v>155.94</v>
      </c>
      <c r="F2469" s="344">
        <v>134.22999999999999</v>
      </c>
      <c r="G2469" s="344">
        <v>139.24</v>
      </c>
      <c r="H2469" s="344">
        <v>116.87</v>
      </c>
      <c r="I2469" s="344">
        <v>118.87</v>
      </c>
      <c r="J2469" s="344">
        <v>128.22</v>
      </c>
      <c r="K2469" s="344">
        <v>148.91999999999999</v>
      </c>
      <c r="L2469" s="344">
        <v>166.62</v>
      </c>
    </row>
    <row r="2470" spans="1:12">
      <c r="A2470" s="296">
        <v>39357</v>
      </c>
      <c r="B2470" s="343" t="s">
        <v>9017</v>
      </c>
      <c r="C2470" s="296" t="s">
        <v>6533</v>
      </c>
      <c r="D2470" s="296" t="s">
        <v>6534</v>
      </c>
      <c r="E2470" s="344"/>
      <c r="F2470" s="344"/>
      <c r="G2470" s="344"/>
      <c r="H2470" s="344"/>
      <c r="I2470" s="344"/>
      <c r="J2470" s="344"/>
      <c r="K2470" s="344"/>
      <c r="L2470" s="344"/>
    </row>
    <row r="2471" spans="1:12">
      <c r="A2471" s="296">
        <v>39358</v>
      </c>
      <c r="B2471" s="343" t="s">
        <v>9018</v>
      </c>
      <c r="C2471" s="296" t="s">
        <v>6533</v>
      </c>
      <c r="D2471" s="296" t="s">
        <v>6534</v>
      </c>
      <c r="E2471" s="344"/>
      <c r="F2471" s="344"/>
      <c r="G2471" s="344"/>
      <c r="H2471" s="344"/>
      <c r="I2471" s="344"/>
      <c r="J2471" s="344"/>
      <c r="K2471" s="344"/>
      <c r="L2471" s="344"/>
    </row>
    <row r="2472" spans="1:12">
      <c r="A2472" s="296">
        <v>39355</v>
      </c>
      <c r="B2472" s="343" t="s">
        <v>9019</v>
      </c>
      <c r="C2472" s="296" t="s">
        <v>6533</v>
      </c>
      <c r="D2472" s="296" t="s">
        <v>6534</v>
      </c>
      <c r="E2472" s="344"/>
      <c r="F2472" s="344"/>
      <c r="G2472" s="344"/>
      <c r="H2472" s="344"/>
      <c r="I2472" s="344"/>
      <c r="J2472" s="344"/>
      <c r="K2472" s="344"/>
      <c r="L2472" s="344"/>
    </row>
    <row r="2473" spans="1:12">
      <c r="A2473" s="296">
        <v>39356</v>
      </c>
      <c r="B2473" s="343" t="s">
        <v>9020</v>
      </c>
      <c r="C2473" s="296" t="s">
        <v>6533</v>
      </c>
      <c r="D2473" s="296" t="s">
        <v>6534</v>
      </c>
      <c r="E2473" s="344"/>
      <c r="F2473" s="344"/>
      <c r="G2473" s="344"/>
      <c r="H2473" s="344"/>
      <c r="I2473" s="344"/>
      <c r="J2473" s="344"/>
      <c r="K2473" s="344"/>
      <c r="L2473" s="344"/>
    </row>
    <row r="2474" spans="1:12">
      <c r="A2474" s="296">
        <v>39353</v>
      </c>
      <c r="B2474" s="343" t="s">
        <v>9021</v>
      </c>
      <c r="C2474" s="296" t="s">
        <v>6533</v>
      </c>
      <c r="D2474" s="296" t="s">
        <v>6534</v>
      </c>
      <c r="E2474" s="344"/>
      <c r="F2474" s="344"/>
      <c r="G2474" s="344"/>
      <c r="H2474" s="344"/>
      <c r="I2474" s="344"/>
      <c r="J2474" s="344"/>
      <c r="K2474" s="344"/>
      <c r="L2474" s="344"/>
    </row>
    <row r="2475" spans="1:12">
      <c r="A2475" s="296">
        <v>39354</v>
      </c>
      <c r="B2475" s="343" t="s">
        <v>9022</v>
      </c>
      <c r="C2475" s="296" t="s">
        <v>6533</v>
      </c>
      <c r="D2475" s="296" t="s">
        <v>6534</v>
      </c>
      <c r="E2475" s="344"/>
      <c r="F2475" s="344"/>
      <c r="G2475" s="344"/>
      <c r="H2475" s="344"/>
      <c r="I2475" s="344"/>
      <c r="J2475" s="344"/>
      <c r="K2475" s="344"/>
      <c r="L2475" s="344"/>
    </row>
    <row r="2476" spans="1:12">
      <c r="A2476" s="296">
        <v>39398</v>
      </c>
      <c r="B2476" s="343" t="s">
        <v>9023</v>
      </c>
      <c r="C2476" s="296" t="s">
        <v>6533</v>
      </c>
      <c r="D2476" s="296" t="s">
        <v>6534</v>
      </c>
      <c r="E2476" s="344">
        <v>185.86</v>
      </c>
      <c r="F2476" s="344">
        <v>73.81</v>
      </c>
      <c r="G2476" s="344"/>
      <c r="H2476" s="344">
        <v>123.98</v>
      </c>
      <c r="I2476" s="344">
        <v>50.09</v>
      </c>
      <c r="J2476" s="344">
        <v>39.94</v>
      </c>
      <c r="K2476" s="344">
        <v>87.44</v>
      </c>
      <c r="L2476" s="344">
        <v>100.78</v>
      </c>
    </row>
    <row r="2477" spans="1:12">
      <c r="A2477" s="296">
        <v>13343</v>
      </c>
      <c r="B2477" s="343" t="s">
        <v>9024</v>
      </c>
      <c r="C2477" s="296" t="s">
        <v>6533</v>
      </c>
      <c r="D2477" s="296" t="s">
        <v>6534</v>
      </c>
      <c r="E2477" s="344"/>
      <c r="F2477" s="344">
        <v>43.89</v>
      </c>
      <c r="G2477" s="344"/>
      <c r="H2477" s="344">
        <v>54.4</v>
      </c>
      <c r="I2477" s="344">
        <v>47.81</v>
      </c>
      <c r="J2477" s="344">
        <v>52.55</v>
      </c>
      <c r="K2477" s="344"/>
      <c r="L2477" s="344"/>
    </row>
    <row r="2478" spans="1:12">
      <c r="A2478" s="296">
        <v>12118</v>
      </c>
      <c r="B2478" s="343" t="s">
        <v>9025</v>
      </c>
      <c r="C2478" s="296" t="s">
        <v>6533</v>
      </c>
      <c r="D2478" s="296" t="s">
        <v>6534</v>
      </c>
      <c r="E2478" s="344">
        <v>29.54</v>
      </c>
      <c r="F2478" s="344">
        <v>33.04</v>
      </c>
      <c r="G2478" s="344">
        <v>27.62</v>
      </c>
      <c r="H2478" s="344">
        <v>25.11</v>
      </c>
      <c r="I2478" s="344">
        <v>15.38</v>
      </c>
      <c r="J2478" s="344">
        <v>23.26</v>
      </c>
      <c r="K2478" s="344">
        <v>30.43</v>
      </c>
      <c r="L2478" s="344">
        <v>28.06</v>
      </c>
    </row>
    <row r="2479" spans="1:12">
      <c r="A2479" s="296">
        <v>39482</v>
      </c>
      <c r="B2479" s="343" t="s">
        <v>9026</v>
      </c>
      <c r="C2479" s="296" t="s">
        <v>6533</v>
      </c>
      <c r="D2479" s="296" t="s">
        <v>6534</v>
      </c>
      <c r="E2479" s="344"/>
      <c r="F2479" s="344">
        <v>660.86</v>
      </c>
      <c r="G2479" s="344"/>
      <c r="H2479" s="344"/>
      <c r="I2479" s="344">
        <v>603.4</v>
      </c>
      <c r="J2479" s="344">
        <v>732.7</v>
      </c>
      <c r="K2479" s="344">
        <v>716.89</v>
      </c>
      <c r="L2479" s="344">
        <v>584.15</v>
      </c>
    </row>
    <row r="2480" spans="1:12">
      <c r="A2480" s="296">
        <v>39486</v>
      </c>
      <c r="B2480" s="343" t="s">
        <v>9027</v>
      </c>
      <c r="C2480" s="296" t="s">
        <v>6533</v>
      </c>
      <c r="D2480" s="296" t="s">
        <v>6534</v>
      </c>
      <c r="E2480" s="344"/>
      <c r="F2480" s="344">
        <v>539.36</v>
      </c>
      <c r="G2480" s="344"/>
      <c r="H2480" s="344"/>
      <c r="I2480" s="344">
        <v>492.46</v>
      </c>
      <c r="J2480" s="344">
        <v>597.98</v>
      </c>
      <c r="K2480" s="344">
        <v>585.09</v>
      </c>
      <c r="L2480" s="344">
        <v>476.74</v>
      </c>
    </row>
    <row r="2481" spans="1:12">
      <c r="A2481" s="296">
        <v>39484</v>
      </c>
      <c r="B2481" s="343" t="s">
        <v>9028</v>
      </c>
      <c r="C2481" s="296" t="s">
        <v>6533</v>
      </c>
      <c r="D2481" s="296" t="s">
        <v>6534</v>
      </c>
      <c r="E2481" s="344"/>
      <c r="F2481" s="344">
        <v>660.86</v>
      </c>
      <c r="G2481" s="344"/>
      <c r="H2481" s="344"/>
      <c r="I2481" s="344">
        <v>603.4</v>
      </c>
      <c r="J2481" s="344">
        <v>732.7</v>
      </c>
      <c r="K2481" s="344">
        <v>716.89</v>
      </c>
      <c r="L2481" s="344">
        <v>584.15</v>
      </c>
    </row>
    <row r="2482" spans="1:12">
      <c r="A2482" s="296">
        <v>39488</v>
      </c>
      <c r="B2482" s="343" t="s">
        <v>9029</v>
      </c>
      <c r="C2482" s="296" t="s">
        <v>6533</v>
      </c>
      <c r="D2482" s="296" t="s">
        <v>6534</v>
      </c>
      <c r="E2482" s="344"/>
      <c r="F2482" s="344">
        <v>548.19000000000005</v>
      </c>
      <c r="G2482" s="344"/>
      <c r="H2482" s="344"/>
      <c r="I2482" s="344">
        <v>500.52</v>
      </c>
      <c r="J2482" s="344">
        <v>607.77</v>
      </c>
      <c r="K2482" s="344">
        <v>594.66999999999996</v>
      </c>
      <c r="L2482" s="344">
        <v>484.55</v>
      </c>
    </row>
    <row r="2483" spans="1:12">
      <c r="A2483" s="296">
        <v>39485</v>
      </c>
      <c r="B2483" s="343" t="s">
        <v>9030</v>
      </c>
      <c r="C2483" s="296" t="s">
        <v>6533</v>
      </c>
      <c r="D2483" s="296" t="s">
        <v>6534</v>
      </c>
      <c r="E2483" s="344"/>
      <c r="F2483" s="344">
        <v>660.86</v>
      </c>
      <c r="G2483" s="344"/>
      <c r="H2483" s="344"/>
      <c r="I2483" s="344">
        <v>603.4</v>
      </c>
      <c r="J2483" s="344">
        <v>732.7</v>
      </c>
      <c r="K2483" s="344">
        <v>716.89</v>
      </c>
      <c r="L2483" s="344">
        <v>584.15</v>
      </c>
    </row>
    <row r="2484" spans="1:12">
      <c r="A2484" s="296">
        <v>39489</v>
      </c>
      <c r="B2484" s="343" t="s">
        <v>9031</v>
      </c>
      <c r="C2484" s="296" t="s">
        <v>6533</v>
      </c>
      <c r="D2484" s="296" t="s">
        <v>6534</v>
      </c>
      <c r="E2484" s="344"/>
      <c r="F2484" s="344">
        <v>557.48</v>
      </c>
      <c r="G2484" s="344"/>
      <c r="H2484" s="344"/>
      <c r="I2484" s="344">
        <v>509.01</v>
      </c>
      <c r="J2484" s="344">
        <v>618.08000000000004</v>
      </c>
      <c r="K2484" s="344">
        <v>604.75</v>
      </c>
      <c r="L2484" s="344">
        <v>492.77</v>
      </c>
    </row>
    <row r="2485" spans="1:12">
      <c r="A2485" s="296">
        <v>39490</v>
      </c>
      <c r="B2485" s="343" t="s">
        <v>9032</v>
      </c>
      <c r="C2485" s="296" t="s">
        <v>6533</v>
      </c>
      <c r="D2485" s="296" t="s">
        <v>6534</v>
      </c>
      <c r="E2485" s="344"/>
      <c r="F2485" s="344">
        <v>830.72</v>
      </c>
      <c r="G2485" s="344"/>
      <c r="H2485" s="344"/>
      <c r="I2485" s="344">
        <v>758.48</v>
      </c>
      <c r="J2485" s="344">
        <v>921.02</v>
      </c>
      <c r="K2485" s="344">
        <v>901.15</v>
      </c>
      <c r="L2485" s="344">
        <v>734.28</v>
      </c>
    </row>
    <row r="2486" spans="1:12">
      <c r="A2486" s="296">
        <v>39494</v>
      </c>
      <c r="B2486" s="343" t="s">
        <v>9033</v>
      </c>
      <c r="C2486" s="296" t="s">
        <v>6533</v>
      </c>
      <c r="D2486" s="296" t="s">
        <v>6534</v>
      </c>
      <c r="E2486" s="344"/>
      <c r="F2486" s="344">
        <v>596.53</v>
      </c>
      <c r="G2486" s="344"/>
      <c r="H2486" s="344"/>
      <c r="I2486" s="344">
        <v>544.65</v>
      </c>
      <c r="J2486" s="344">
        <v>661.37</v>
      </c>
      <c r="K2486" s="344">
        <v>647.1</v>
      </c>
      <c r="L2486" s="344">
        <v>527.28</v>
      </c>
    </row>
    <row r="2487" spans="1:12">
      <c r="A2487" s="296">
        <v>39495</v>
      </c>
      <c r="B2487" s="343" t="s">
        <v>9034</v>
      </c>
      <c r="C2487" s="296" t="s">
        <v>6533</v>
      </c>
      <c r="D2487" s="296" t="s">
        <v>6534</v>
      </c>
      <c r="E2487" s="344"/>
      <c r="F2487" s="344">
        <v>672.21</v>
      </c>
      <c r="G2487" s="344"/>
      <c r="H2487" s="344"/>
      <c r="I2487" s="344">
        <v>613.75</v>
      </c>
      <c r="J2487" s="344">
        <v>745.27</v>
      </c>
      <c r="K2487" s="344">
        <v>729.2</v>
      </c>
      <c r="L2487" s="344">
        <v>594.16999999999996</v>
      </c>
    </row>
    <row r="2488" spans="1:12">
      <c r="A2488" s="296">
        <v>39496</v>
      </c>
      <c r="B2488" s="343" t="s">
        <v>9035</v>
      </c>
      <c r="C2488" s="296" t="s">
        <v>6533</v>
      </c>
      <c r="D2488" s="296" t="s">
        <v>6534</v>
      </c>
      <c r="E2488" s="344"/>
      <c r="F2488" s="344">
        <v>739.42</v>
      </c>
      <c r="G2488" s="344"/>
      <c r="H2488" s="344"/>
      <c r="I2488" s="344">
        <v>675.13</v>
      </c>
      <c r="J2488" s="344">
        <v>819.8</v>
      </c>
      <c r="K2488" s="344">
        <v>802.12</v>
      </c>
      <c r="L2488" s="344">
        <v>653.59</v>
      </c>
    </row>
    <row r="2489" spans="1:12">
      <c r="A2489" s="296">
        <v>39492</v>
      </c>
      <c r="B2489" s="343" t="s">
        <v>9036</v>
      </c>
      <c r="C2489" s="296" t="s">
        <v>6533</v>
      </c>
      <c r="D2489" s="296" t="s">
        <v>6534</v>
      </c>
      <c r="E2489" s="344"/>
      <c r="F2489" s="344">
        <v>856.05</v>
      </c>
      <c r="G2489" s="344"/>
      <c r="H2489" s="344"/>
      <c r="I2489" s="344">
        <v>781.61</v>
      </c>
      <c r="J2489" s="344">
        <v>949.1</v>
      </c>
      <c r="K2489" s="344">
        <v>928.63</v>
      </c>
      <c r="L2489" s="344">
        <v>756.68</v>
      </c>
    </row>
    <row r="2490" spans="1:12">
      <c r="A2490" s="296">
        <v>39497</v>
      </c>
      <c r="B2490" s="343" t="s">
        <v>9037</v>
      </c>
      <c r="C2490" s="296" t="s">
        <v>6533</v>
      </c>
      <c r="D2490" s="296" t="s">
        <v>6534</v>
      </c>
      <c r="E2490" s="344"/>
      <c r="F2490" s="344">
        <v>773.24</v>
      </c>
      <c r="G2490" s="344"/>
      <c r="H2490" s="344"/>
      <c r="I2490" s="344">
        <v>706</v>
      </c>
      <c r="J2490" s="344">
        <v>857.29</v>
      </c>
      <c r="K2490" s="344">
        <v>838.8</v>
      </c>
      <c r="L2490" s="344">
        <v>683.48</v>
      </c>
    </row>
    <row r="2491" spans="1:12">
      <c r="A2491" s="296">
        <v>39493</v>
      </c>
      <c r="B2491" s="343" t="s">
        <v>9038</v>
      </c>
      <c r="C2491" s="296" t="s">
        <v>6533</v>
      </c>
      <c r="D2491" s="296" t="s">
        <v>6534</v>
      </c>
      <c r="E2491" s="344"/>
      <c r="F2491" s="344">
        <v>918.2</v>
      </c>
      <c r="G2491" s="344"/>
      <c r="H2491" s="344"/>
      <c r="I2491" s="344">
        <v>838.35</v>
      </c>
      <c r="J2491" s="344">
        <v>1018</v>
      </c>
      <c r="K2491" s="344">
        <v>996.05</v>
      </c>
      <c r="L2491" s="344">
        <v>811.61</v>
      </c>
    </row>
    <row r="2492" spans="1:12">
      <c r="A2492" s="296">
        <v>43628</v>
      </c>
      <c r="B2492" s="343" t="s">
        <v>9039</v>
      </c>
      <c r="C2492" s="296" t="s">
        <v>6533</v>
      </c>
      <c r="D2492" s="296" t="s">
        <v>6534</v>
      </c>
      <c r="E2492" s="344"/>
      <c r="F2492" s="344">
        <v>973.91</v>
      </c>
      <c r="G2492" s="344"/>
      <c r="H2492" s="344"/>
      <c r="I2492" s="344">
        <v>889.22</v>
      </c>
      <c r="J2492" s="344">
        <v>1079.77</v>
      </c>
      <c r="K2492" s="344">
        <v>1056.48</v>
      </c>
      <c r="L2492" s="344">
        <v>860.85</v>
      </c>
    </row>
    <row r="2493" spans="1:12">
      <c r="A2493" s="296">
        <v>39500</v>
      </c>
      <c r="B2493" s="343" t="s">
        <v>9040</v>
      </c>
      <c r="C2493" s="296" t="s">
        <v>6533</v>
      </c>
      <c r="D2493" s="296" t="s">
        <v>6534</v>
      </c>
      <c r="E2493" s="344"/>
      <c r="F2493" s="344">
        <v>1001.83</v>
      </c>
      <c r="G2493" s="344"/>
      <c r="H2493" s="344"/>
      <c r="I2493" s="344">
        <v>914.71</v>
      </c>
      <c r="J2493" s="344">
        <v>1110.73</v>
      </c>
      <c r="K2493" s="344">
        <v>1086.77</v>
      </c>
      <c r="L2493" s="344">
        <v>885.53</v>
      </c>
    </row>
    <row r="2494" spans="1:12">
      <c r="A2494" s="296">
        <v>39498</v>
      </c>
      <c r="B2494" s="343" t="s">
        <v>9041</v>
      </c>
      <c r="C2494" s="296" t="s">
        <v>6533</v>
      </c>
      <c r="D2494" s="296" t="s">
        <v>6534</v>
      </c>
      <c r="E2494" s="344"/>
      <c r="F2494" s="344">
        <v>1235.5899999999999</v>
      </c>
      <c r="G2494" s="344"/>
      <c r="H2494" s="344"/>
      <c r="I2494" s="344">
        <v>1128.1500000000001</v>
      </c>
      <c r="J2494" s="344">
        <v>1369.89</v>
      </c>
      <c r="K2494" s="344">
        <v>1340.35</v>
      </c>
      <c r="L2494" s="344">
        <v>1092.1500000000001</v>
      </c>
    </row>
    <row r="2495" spans="1:12">
      <c r="A2495" s="296">
        <v>43621</v>
      </c>
      <c r="B2495" s="343" t="s">
        <v>9042</v>
      </c>
      <c r="C2495" s="296" t="s">
        <v>6533</v>
      </c>
      <c r="D2495" s="296" t="s">
        <v>6534</v>
      </c>
      <c r="E2495" s="344"/>
      <c r="F2495" s="344">
        <v>1034.78</v>
      </c>
      <c r="G2495" s="344"/>
      <c r="H2495" s="344"/>
      <c r="I2495" s="344">
        <v>944.8</v>
      </c>
      <c r="J2495" s="344">
        <v>1147.25</v>
      </c>
      <c r="K2495" s="344">
        <v>1122.51</v>
      </c>
      <c r="L2495" s="344">
        <v>914.65</v>
      </c>
    </row>
    <row r="2496" spans="1:12">
      <c r="A2496" s="296">
        <v>39501</v>
      </c>
      <c r="B2496" s="343" t="s">
        <v>9043</v>
      </c>
      <c r="C2496" s="296" t="s">
        <v>6533</v>
      </c>
      <c r="D2496" s="296" t="s">
        <v>6534</v>
      </c>
      <c r="E2496" s="344"/>
      <c r="F2496" s="344">
        <v>1028.96</v>
      </c>
      <c r="G2496" s="344"/>
      <c r="H2496" s="344"/>
      <c r="I2496" s="344">
        <v>939.49</v>
      </c>
      <c r="J2496" s="344">
        <v>1140.81</v>
      </c>
      <c r="K2496" s="344">
        <v>1116.2</v>
      </c>
      <c r="L2496" s="344">
        <v>909.51</v>
      </c>
    </row>
    <row r="2497" spans="1:12">
      <c r="A2497" s="296">
        <v>39499</v>
      </c>
      <c r="B2497" s="343" t="s">
        <v>9044</v>
      </c>
      <c r="C2497" s="296" t="s">
        <v>6533</v>
      </c>
      <c r="D2497" s="296" t="s">
        <v>6534</v>
      </c>
      <c r="E2497" s="344"/>
      <c r="F2497" s="344">
        <v>1253.1400000000001</v>
      </c>
      <c r="G2497" s="344"/>
      <c r="H2497" s="344"/>
      <c r="I2497" s="344">
        <v>1144.17</v>
      </c>
      <c r="J2497" s="344">
        <v>1389.35</v>
      </c>
      <c r="K2497" s="344">
        <v>1359.38</v>
      </c>
      <c r="L2497" s="344">
        <v>1107.6600000000001</v>
      </c>
    </row>
    <row r="2498" spans="1:12">
      <c r="A2498" s="296">
        <v>3733</v>
      </c>
      <c r="B2498" s="343" t="s">
        <v>9045</v>
      </c>
      <c r="C2498" s="296" t="s">
        <v>6937</v>
      </c>
      <c r="D2498" s="296" t="s">
        <v>6534</v>
      </c>
      <c r="E2498" s="344"/>
      <c r="F2498" s="344"/>
      <c r="G2498" s="344"/>
      <c r="H2498" s="344"/>
      <c r="I2498" s="344"/>
      <c r="J2498" s="344"/>
      <c r="K2498" s="344"/>
      <c r="L2498" s="344"/>
    </row>
    <row r="2499" spans="1:12">
      <c r="A2499" s="296">
        <v>3731</v>
      </c>
      <c r="B2499" s="343" t="s">
        <v>9046</v>
      </c>
      <c r="C2499" s="296" t="s">
        <v>6937</v>
      </c>
      <c r="D2499" s="296" t="s">
        <v>6539</v>
      </c>
      <c r="E2499" s="344"/>
      <c r="F2499" s="344"/>
      <c r="G2499" s="344"/>
      <c r="H2499" s="344"/>
      <c r="I2499" s="344"/>
      <c r="J2499" s="344"/>
      <c r="K2499" s="344"/>
      <c r="L2499" s="344"/>
    </row>
    <row r="2500" spans="1:12">
      <c r="A2500" s="296">
        <v>38137</v>
      </c>
      <c r="B2500" s="343" t="s">
        <v>9047</v>
      </c>
      <c r="C2500" s="296" t="s">
        <v>6937</v>
      </c>
      <c r="D2500" s="296" t="s">
        <v>6534</v>
      </c>
      <c r="E2500" s="344"/>
      <c r="F2500" s="344"/>
      <c r="G2500" s="344"/>
      <c r="H2500" s="344"/>
      <c r="I2500" s="344"/>
      <c r="J2500" s="344"/>
      <c r="K2500" s="344"/>
      <c r="L2500" s="344"/>
    </row>
    <row r="2501" spans="1:12">
      <c r="A2501" s="296">
        <v>38138</v>
      </c>
      <c r="B2501" s="343" t="s">
        <v>9048</v>
      </c>
      <c r="C2501" s="296" t="s">
        <v>6937</v>
      </c>
      <c r="D2501" s="296" t="s">
        <v>6534</v>
      </c>
      <c r="E2501" s="344"/>
      <c r="F2501" s="344"/>
      <c r="G2501" s="344"/>
      <c r="H2501" s="344"/>
      <c r="I2501" s="344"/>
      <c r="J2501" s="344"/>
      <c r="K2501" s="344"/>
      <c r="L2501" s="344"/>
    </row>
    <row r="2502" spans="1:12">
      <c r="A2502" s="296">
        <v>3745</v>
      </c>
      <c r="B2502" s="343" t="s">
        <v>9049</v>
      </c>
      <c r="C2502" s="296" t="s">
        <v>6937</v>
      </c>
      <c r="D2502" s="296" t="s">
        <v>6534</v>
      </c>
      <c r="E2502" s="344">
        <v>95.54</v>
      </c>
      <c r="F2502" s="344">
        <v>84.3</v>
      </c>
      <c r="G2502" s="344">
        <v>67.44</v>
      </c>
      <c r="H2502" s="344"/>
      <c r="I2502" s="344">
        <v>50.58</v>
      </c>
      <c r="J2502" s="344">
        <v>57.56</v>
      </c>
      <c r="K2502" s="344">
        <v>58.73</v>
      </c>
      <c r="L2502" s="344">
        <v>51.7</v>
      </c>
    </row>
    <row r="2503" spans="1:12">
      <c r="A2503" s="296">
        <v>3736</v>
      </c>
      <c r="B2503" s="343" t="s">
        <v>9050</v>
      </c>
      <c r="C2503" s="296" t="s">
        <v>6937</v>
      </c>
      <c r="D2503" s="296" t="s">
        <v>6539</v>
      </c>
      <c r="E2503" s="344">
        <v>85</v>
      </c>
      <c r="F2503" s="344">
        <v>75</v>
      </c>
      <c r="G2503" s="344">
        <v>60</v>
      </c>
      <c r="H2503" s="344"/>
      <c r="I2503" s="344">
        <v>45</v>
      </c>
      <c r="J2503" s="344">
        <v>51.21</v>
      </c>
      <c r="K2503" s="344">
        <v>52.25</v>
      </c>
      <c r="L2503" s="344">
        <v>46</v>
      </c>
    </row>
    <row r="2504" spans="1:12">
      <c r="A2504" s="296">
        <v>3741</v>
      </c>
      <c r="B2504" s="343" t="s">
        <v>9051</v>
      </c>
      <c r="C2504" s="296" t="s">
        <v>6937</v>
      </c>
      <c r="D2504" s="296" t="s">
        <v>6534</v>
      </c>
      <c r="E2504" s="344">
        <v>88.6</v>
      </c>
      <c r="F2504" s="344">
        <v>78.180000000000007</v>
      </c>
      <c r="G2504" s="344">
        <v>62.54</v>
      </c>
      <c r="H2504" s="344"/>
      <c r="I2504" s="344">
        <v>46.9</v>
      </c>
      <c r="J2504" s="344">
        <v>53.38</v>
      </c>
      <c r="K2504" s="344">
        <v>54.46</v>
      </c>
      <c r="L2504" s="344">
        <v>47.95</v>
      </c>
    </row>
    <row r="2505" spans="1:12">
      <c r="A2505" s="296">
        <v>3747</v>
      </c>
      <c r="B2505" s="343" t="s">
        <v>9052</v>
      </c>
      <c r="C2505" s="296" t="s">
        <v>6937</v>
      </c>
      <c r="D2505" s="296" t="s">
        <v>6534</v>
      </c>
      <c r="E2505" s="344">
        <v>97.18</v>
      </c>
      <c r="F2505" s="344">
        <v>85.75</v>
      </c>
      <c r="G2505" s="344">
        <v>68.599999999999994</v>
      </c>
      <c r="H2505" s="344"/>
      <c r="I2505" s="344">
        <v>51.45</v>
      </c>
      <c r="J2505" s="344">
        <v>58.55</v>
      </c>
      <c r="K2505" s="344">
        <v>59.74</v>
      </c>
      <c r="L2505" s="344">
        <v>52.59</v>
      </c>
    </row>
    <row r="2506" spans="1:12">
      <c r="A2506" s="296">
        <v>3743</v>
      </c>
      <c r="B2506" s="343" t="s">
        <v>9053</v>
      </c>
      <c r="C2506" s="296" t="s">
        <v>6937</v>
      </c>
      <c r="D2506" s="296" t="s">
        <v>6534</v>
      </c>
      <c r="E2506" s="344">
        <v>88.29</v>
      </c>
      <c r="F2506" s="344">
        <v>77.900000000000006</v>
      </c>
      <c r="G2506" s="344">
        <v>62.32</v>
      </c>
      <c r="H2506" s="344"/>
      <c r="I2506" s="344">
        <v>46.74</v>
      </c>
      <c r="J2506" s="344">
        <v>53.19</v>
      </c>
      <c r="K2506" s="344">
        <v>54.27</v>
      </c>
      <c r="L2506" s="344">
        <v>47.78</v>
      </c>
    </row>
    <row r="2507" spans="1:12">
      <c r="A2507" s="296">
        <v>3744</v>
      </c>
      <c r="B2507" s="343" t="s">
        <v>9054</v>
      </c>
      <c r="C2507" s="296" t="s">
        <v>6937</v>
      </c>
      <c r="D2507" s="296" t="s">
        <v>6534</v>
      </c>
      <c r="E2507" s="344">
        <v>97.18</v>
      </c>
      <c r="F2507" s="344">
        <v>85.75</v>
      </c>
      <c r="G2507" s="344">
        <v>68.599999999999994</v>
      </c>
      <c r="H2507" s="344"/>
      <c r="I2507" s="344">
        <v>51.45</v>
      </c>
      <c r="J2507" s="344">
        <v>58.55</v>
      </c>
      <c r="K2507" s="344">
        <v>59.74</v>
      </c>
      <c r="L2507" s="344">
        <v>52.59</v>
      </c>
    </row>
    <row r="2508" spans="1:12">
      <c r="A2508" s="296">
        <v>3739</v>
      </c>
      <c r="B2508" s="343" t="s">
        <v>9055</v>
      </c>
      <c r="C2508" s="296" t="s">
        <v>6937</v>
      </c>
      <c r="D2508" s="296" t="s">
        <v>6534</v>
      </c>
      <c r="E2508" s="344">
        <v>102.13</v>
      </c>
      <c r="F2508" s="344">
        <v>90.11</v>
      </c>
      <c r="G2508" s="344">
        <v>72.09</v>
      </c>
      <c r="H2508" s="344"/>
      <c r="I2508" s="344">
        <v>54.06</v>
      </c>
      <c r="J2508" s="344">
        <v>61.53</v>
      </c>
      <c r="K2508" s="344">
        <v>62.78</v>
      </c>
      <c r="L2508" s="344">
        <v>55.27</v>
      </c>
    </row>
    <row r="2509" spans="1:12">
      <c r="A2509" s="296">
        <v>3737</v>
      </c>
      <c r="B2509" s="343" t="s">
        <v>9056</v>
      </c>
      <c r="C2509" s="296" t="s">
        <v>6937</v>
      </c>
      <c r="D2509" s="296" t="s">
        <v>6534</v>
      </c>
      <c r="E2509" s="344">
        <v>107.07</v>
      </c>
      <c r="F2509" s="344">
        <v>94.47</v>
      </c>
      <c r="G2509" s="344">
        <v>75.58</v>
      </c>
      <c r="H2509" s="344"/>
      <c r="I2509" s="344">
        <v>56.68</v>
      </c>
      <c r="J2509" s="344">
        <v>64.5</v>
      </c>
      <c r="K2509" s="344">
        <v>65.81</v>
      </c>
      <c r="L2509" s="344">
        <v>57.94</v>
      </c>
    </row>
    <row r="2510" spans="1:12">
      <c r="A2510" s="296">
        <v>3738</v>
      </c>
      <c r="B2510" s="343" t="s">
        <v>9057</v>
      </c>
      <c r="C2510" s="296" t="s">
        <v>6937</v>
      </c>
      <c r="D2510" s="296" t="s">
        <v>6534</v>
      </c>
      <c r="E2510" s="344">
        <v>123.54</v>
      </c>
      <c r="F2510" s="344">
        <v>109.01</v>
      </c>
      <c r="G2510" s="344">
        <v>87.2</v>
      </c>
      <c r="H2510" s="344"/>
      <c r="I2510" s="344">
        <v>65.400000000000006</v>
      </c>
      <c r="J2510" s="344">
        <v>74.430000000000007</v>
      </c>
      <c r="K2510" s="344">
        <v>75.94</v>
      </c>
      <c r="L2510" s="344">
        <v>66.86</v>
      </c>
    </row>
    <row r="2511" spans="1:12">
      <c r="A2511" s="296">
        <v>11649</v>
      </c>
      <c r="B2511" s="343" t="s">
        <v>9058</v>
      </c>
      <c r="C2511" s="296" t="s">
        <v>6533</v>
      </c>
      <c r="D2511" s="296" t="s">
        <v>6534</v>
      </c>
      <c r="E2511" s="344">
        <v>705.03</v>
      </c>
      <c r="F2511" s="344">
        <v>622.09</v>
      </c>
      <c r="G2511" s="344">
        <v>497.67</v>
      </c>
      <c r="H2511" s="344"/>
      <c r="I2511" s="344">
        <v>373.25</v>
      </c>
      <c r="J2511" s="344">
        <v>424.76</v>
      </c>
      <c r="K2511" s="344">
        <v>433.39</v>
      </c>
      <c r="L2511" s="344">
        <v>381.55</v>
      </c>
    </row>
    <row r="2512" spans="1:12">
      <c r="A2512" s="296">
        <v>11650</v>
      </c>
      <c r="B2512" s="343" t="s">
        <v>9059</v>
      </c>
      <c r="C2512" s="296" t="s">
        <v>6533</v>
      </c>
      <c r="D2512" s="296" t="s">
        <v>6534</v>
      </c>
      <c r="E2512" s="344">
        <v>1201.69</v>
      </c>
      <c r="F2512" s="344">
        <v>1060.31</v>
      </c>
      <c r="G2512" s="344">
        <v>848.25</v>
      </c>
      <c r="H2512" s="344"/>
      <c r="I2512" s="344">
        <v>636.19000000000005</v>
      </c>
      <c r="J2512" s="344">
        <v>723.98</v>
      </c>
      <c r="K2512" s="344">
        <v>738.68</v>
      </c>
      <c r="L2512" s="344">
        <v>650.32000000000005</v>
      </c>
    </row>
    <row r="2513" spans="1:12">
      <c r="A2513" s="296">
        <v>3742</v>
      </c>
      <c r="B2513" s="343" t="s">
        <v>9060</v>
      </c>
      <c r="C2513" s="296" t="s">
        <v>6937</v>
      </c>
      <c r="D2513" s="296" t="s">
        <v>6534</v>
      </c>
      <c r="E2513" s="344">
        <v>128.15</v>
      </c>
      <c r="F2513" s="344">
        <v>113.08</v>
      </c>
      <c r="G2513" s="344">
        <v>90.46</v>
      </c>
      <c r="H2513" s="344"/>
      <c r="I2513" s="344">
        <v>67.84</v>
      </c>
      <c r="J2513" s="344">
        <v>77.209999999999994</v>
      </c>
      <c r="K2513" s="344">
        <v>78.78</v>
      </c>
      <c r="L2513" s="344">
        <v>69.349999999999994</v>
      </c>
    </row>
    <row r="2514" spans="1:12">
      <c r="A2514" s="296">
        <v>3746</v>
      </c>
      <c r="B2514" s="343" t="s">
        <v>9061</v>
      </c>
      <c r="C2514" s="296" t="s">
        <v>6937</v>
      </c>
      <c r="D2514" s="296" t="s">
        <v>6534</v>
      </c>
      <c r="E2514" s="344">
        <v>149.63</v>
      </c>
      <c r="F2514" s="344">
        <v>132.03</v>
      </c>
      <c r="G2514" s="344">
        <v>105.62</v>
      </c>
      <c r="H2514" s="344"/>
      <c r="I2514" s="344">
        <v>79.22</v>
      </c>
      <c r="J2514" s="344">
        <v>90.15</v>
      </c>
      <c r="K2514" s="344">
        <v>91.98</v>
      </c>
      <c r="L2514" s="344">
        <v>80.98</v>
      </c>
    </row>
    <row r="2515" spans="1:12">
      <c r="A2515" s="296">
        <v>21106</v>
      </c>
      <c r="B2515" s="343" t="s">
        <v>9062</v>
      </c>
      <c r="C2515" s="296" t="s">
        <v>6582</v>
      </c>
      <c r="D2515" s="296" t="s">
        <v>6534</v>
      </c>
      <c r="E2515" s="344"/>
      <c r="F2515" s="344">
        <v>36.159999999999997</v>
      </c>
      <c r="G2515" s="344"/>
      <c r="H2515" s="344"/>
      <c r="I2515" s="344">
        <v>52.73</v>
      </c>
      <c r="J2515" s="344"/>
      <c r="K2515" s="344"/>
      <c r="L2515" s="344">
        <v>68.19</v>
      </c>
    </row>
    <row r="2516" spans="1:12">
      <c r="A2516" s="296">
        <v>38194</v>
      </c>
      <c r="B2516" s="343" t="s">
        <v>9063</v>
      </c>
      <c r="C2516" s="296" t="s">
        <v>6533</v>
      </c>
      <c r="D2516" s="296" t="s">
        <v>6539</v>
      </c>
      <c r="E2516" s="344">
        <v>6</v>
      </c>
      <c r="F2516" s="344">
        <v>6</v>
      </c>
      <c r="G2516" s="344">
        <v>7</v>
      </c>
      <c r="H2516" s="344">
        <v>6</v>
      </c>
      <c r="I2516" s="344">
        <v>4.99</v>
      </c>
      <c r="J2516" s="344">
        <v>5.27</v>
      </c>
      <c r="K2516" s="344">
        <v>4.99</v>
      </c>
      <c r="L2516" s="344">
        <v>5.7</v>
      </c>
    </row>
    <row r="2517" spans="1:12">
      <c r="A2517" s="296">
        <v>38193</v>
      </c>
      <c r="B2517" s="343" t="s">
        <v>9064</v>
      </c>
      <c r="C2517" s="296" t="s">
        <v>6533</v>
      </c>
      <c r="D2517" s="296" t="s">
        <v>6534</v>
      </c>
      <c r="E2517" s="344">
        <v>5.21</v>
      </c>
      <c r="F2517" s="344">
        <v>5.21</v>
      </c>
      <c r="G2517" s="344">
        <v>6.08</v>
      </c>
      <c r="H2517" s="344">
        <v>5.21</v>
      </c>
      <c r="I2517" s="344">
        <v>4.33</v>
      </c>
      <c r="J2517" s="344">
        <v>4.58</v>
      </c>
      <c r="K2517" s="344">
        <v>4.33</v>
      </c>
      <c r="L2517" s="344">
        <v>4.95</v>
      </c>
    </row>
    <row r="2518" spans="1:12">
      <c r="A2518" s="296">
        <v>39388</v>
      </c>
      <c r="B2518" s="343" t="s">
        <v>9065</v>
      </c>
      <c r="C2518" s="296" t="s">
        <v>6533</v>
      </c>
      <c r="D2518" s="296" t="s">
        <v>6534</v>
      </c>
      <c r="E2518" s="344">
        <v>7.38</v>
      </c>
      <c r="F2518" s="344">
        <v>7.38</v>
      </c>
      <c r="G2518" s="344">
        <v>8.61</v>
      </c>
      <c r="H2518" s="344">
        <v>7.38</v>
      </c>
      <c r="I2518" s="344">
        <v>6.13</v>
      </c>
      <c r="J2518" s="344">
        <v>6.48</v>
      </c>
      <c r="K2518" s="344">
        <v>6.13</v>
      </c>
      <c r="L2518" s="344">
        <v>7.01</v>
      </c>
    </row>
    <row r="2519" spans="1:12">
      <c r="A2519" s="296">
        <v>39387</v>
      </c>
      <c r="B2519" s="343" t="s">
        <v>9066</v>
      </c>
      <c r="C2519" s="296" t="s">
        <v>6533</v>
      </c>
      <c r="D2519" s="296" t="s">
        <v>6534</v>
      </c>
      <c r="E2519" s="344">
        <v>11.5</v>
      </c>
      <c r="F2519" s="344">
        <v>11.5</v>
      </c>
      <c r="G2519" s="344">
        <v>13.42</v>
      </c>
      <c r="H2519" s="344">
        <v>11.5</v>
      </c>
      <c r="I2519" s="344">
        <v>9.56</v>
      </c>
      <c r="J2519" s="344">
        <v>10.1</v>
      </c>
      <c r="K2519" s="344">
        <v>9.56</v>
      </c>
      <c r="L2519" s="344">
        <v>10.93</v>
      </c>
    </row>
    <row r="2520" spans="1:12">
      <c r="A2520" s="296">
        <v>39386</v>
      </c>
      <c r="B2520" s="343" t="s">
        <v>9067</v>
      </c>
      <c r="C2520" s="296" t="s">
        <v>6533</v>
      </c>
      <c r="D2520" s="296" t="s">
        <v>6534</v>
      </c>
      <c r="E2520" s="344">
        <v>8.02</v>
      </c>
      <c r="F2520" s="344">
        <v>8.02</v>
      </c>
      <c r="G2520" s="344">
        <v>9.36</v>
      </c>
      <c r="H2520" s="344">
        <v>8.02</v>
      </c>
      <c r="I2520" s="344">
        <v>6.67</v>
      </c>
      <c r="J2520" s="344">
        <v>7.04</v>
      </c>
      <c r="K2520" s="344">
        <v>6.67</v>
      </c>
      <c r="L2520" s="344">
        <v>7.62</v>
      </c>
    </row>
    <row r="2521" spans="1:12">
      <c r="A2521" s="296">
        <v>746</v>
      </c>
      <c r="B2521" s="343" t="s">
        <v>9068</v>
      </c>
      <c r="C2521" s="296" t="s">
        <v>6533</v>
      </c>
      <c r="D2521" s="296" t="s">
        <v>6539</v>
      </c>
      <c r="E2521" s="344"/>
      <c r="F2521" s="344">
        <v>2037</v>
      </c>
      <c r="G2521" s="344"/>
      <c r="H2521" s="344">
        <v>1216.33</v>
      </c>
      <c r="I2521" s="344">
        <v>2950</v>
      </c>
      <c r="J2521" s="344">
        <v>1349.5</v>
      </c>
      <c r="K2521" s="344"/>
      <c r="L2521" s="344">
        <v>2588.5</v>
      </c>
    </row>
    <row r="2522" spans="1:12">
      <c r="A2522" s="296">
        <v>20269</v>
      </c>
      <c r="B2522" s="343" t="s">
        <v>9069</v>
      </c>
      <c r="C2522" s="296" t="s">
        <v>6533</v>
      </c>
      <c r="D2522" s="296" t="s">
        <v>6534</v>
      </c>
      <c r="E2522" s="344">
        <v>108.16</v>
      </c>
      <c r="F2522" s="344">
        <v>98.79</v>
      </c>
      <c r="G2522" s="344">
        <v>106.16</v>
      </c>
      <c r="H2522" s="344">
        <v>83.26</v>
      </c>
      <c r="I2522" s="344">
        <v>102.56</v>
      </c>
      <c r="J2522" s="344">
        <v>103.97</v>
      </c>
      <c r="K2522" s="344">
        <v>95.18</v>
      </c>
      <c r="L2522" s="344">
        <v>115.26</v>
      </c>
    </row>
    <row r="2523" spans="1:12">
      <c r="A2523" s="296">
        <v>20270</v>
      </c>
      <c r="B2523" s="343" t="s">
        <v>9070</v>
      </c>
      <c r="C2523" s="296" t="s">
        <v>6533</v>
      </c>
      <c r="D2523" s="296" t="s">
        <v>6534</v>
      </c>
      <c r="E2523" s="344">
        <v>119.51</v>
      </c>
      <c r="F2523" s="344">
        <v>109.16</v>
      </c>
      <c r="G2523" s="344">
        <v>117.31</v>
      </c>
      <c r="H2523" s="344">
        <v>92</v>
      </c>
      <c r="I2523" s="344">
        <v>113.32</v>
      </c>
      <c r="J2523" s="344">
        <v>114.88</v>
      </c>
      <c r="K2523" s="344">
        <v>105.17</v>
      </c>
      <c r="L2523" s="344">
        <v>127.36</v>
      </c>
    </row>
    <row r="2524" spans="1:12">
      <c r="A2524" s="296">
        <v>11696</v>
      </c>
      <c r="B2524" s="343" t="s">
        <v>9071</v>
      </c>
      <c r="C2524" s="296" t="s">
        <v>6533</v>
      </c>
      <c r="D2524" s="296" t="s">
        <v>6534</v>
      </c>
      <c r="E2524" s="344">
        <v>191.31</v>
      </c>
      <c r="F2524" s="344">
        <v>174.75</v>
      </c>
      <c r="G2524" s="344">
        <v>187.78</v>
      </c>
      <c r="H2524" s="344">
        <v>147.28</v>
      </c>
      <c r="I2524" s="344">
        <v>181.41</v>
      </c>
      <c r="J2524" s="344">
        <v>183.9</v>
      </c>
      <c r="K2524" s="344">
        <v>168.35</v>
      </c>
      <c r="L2524" s="344">
        <v>203.87</v>
      </c>
    </row>
    <row r="2525" spans="1:12">
      <c r="A2525" s="296">
        <v>10427</v>
      </c>
      <c r="B2525" s="343" t="s">
        <v>9072</v>
      </c>
      <c r="C2525" s="296" t="s">
        <v>6533</v>
      </c>
      <c r="D2525" s="296" t="s">
        <v>6534</v>
      </c>
      <c r="E2525" s="344">
        <v>535.36</v>
      </c>
      <c r="F2525" s="344">
        <v>489.02</v>
      </c>
      <c r="G2525" s="344">
        <v>525.49</v>
      </c>
      <c r="H2525" s="344">
        <v>412.15</v>
      </c>
      <c r="I2525" s="344">
        <v>507.65</v>
      </c>
      <c r="J2525" s="344">
        <v>514.64</v>
      </c>
      <c r="K2525" s="344">
        <v>471.11</v>
      </c>
      <c r="L2525" s="344">
        <v>570.53</v>
      </c>
    </row>
    <row r="2526" spans="1:12">
      <c r="A2526" s="296">
        <v>10428</v>
      </c>
      <c r="B2526" s="343" t="s">
        <v>9073</v>
      </c>
      <c r="C2526" s="296" t="s">
        <v>6533</v>
      </c>
      <c r="D2526" s="296" t="s">
        <v>6534</v>
      </c>
      <c r="E2526" s="344">
        <v>551.59</v>
      </c>
      <c r="F2526" s="344">
        <v>503.85</v>
      </c>
      <c r="G2526" s="344">
        <v>541.41999999999996</v>
      </c>
      <c r="H2526" s="344">
        <v>424.65</v>
      </c>
      <c r="I2526" s="344">
        <v>523.04</v>
      </c>
      <c r="J2526" s="344">
        <v>530.24</v>
      </c>
      <c r="K2526" s="344">
        <v>485.4</v>
      </c>
      <c r="L2526" s="344">
        <v>587.82000000000005</v>
      </c>
    </row>
    <row r="2527" spans="1:12">
      <c r="A2527" s="296">
        <v>36521</v>
      </c>
      <c r="B2527" s="343" t="s">
        <v>9074</v>
      </c>
      <c r="C2527" s="296" t="s">
        <v>6533</v>
      </c>
      <c r="D2527" s="296" t="s">
        <v>6534</v>
      </c>
      <c r="E2527" s="344">
        <v>172.1</v>
      </c>
      <c r="F2527" s="344">
        <v>157.21</v>
      </c>
      <c r="G2527" s="344">
        <v>168.93</v>
      </c>
      <c r="H2527" s="344">
        <v>132.49</v>
      </c>
      <c r="I2527" s="344">
        <v>163.19999999999999</v>
      </c>
      <c r="J2527" s="344">
        <v>165.44</v>
      </c>
      <c r="K2527" s="344">
        <v>151.44999999999999</v>
      </c>
      <c r="L2527" s="344">
        <v>183.41</v>
      </c>
    </row>
    <row r="2528" spans="1:12">
      <c r="A2528" s="296">
        <v>36794</v>
      </c>
      <c r="B2528" s="343" t="s">
        <v>9075</v>
      </c>
      <c r="C2528" s="296" t="s">
        <v>6533</v>
      </c>
      <c r="D2528" s="296" t="s">
        <v>6534</v>
      </c>
      <c r="E2528" s="344">
        <v>183.22</v>
      </c>
      <c r="F2528" s="344">
        <v>167.36</v>
      </c>
      <c r="G2528" s="344">
        <v>179.84</v>
      </c>
      <c r="H2528" s="344">
        <v>141.05000000000001</v>
      </c>
      <c r="I2528" s="344">
        <v>173.74</v>
      </c>
      <c r="J2528" s="344">
        <v>176.13</v>
      </c>
      <c r="K2528" s="344">
        <v>161.22999999999999</v>
      </c>
      <c r="L2528" s="344">
        <v>195.25</v>
      </c>
    </row>
    <row r="2529" spans="1:12">
      <c r="A2529" s="296">
        <v>10426</v>
      </c>
      <c r="B2529" s="343" t="s">
        <v>9076</v>
      </c>
      <c r="C2529" s="296" t="s">
        <v>6533</v>
      </c>
      <c r="D2529" s="296" t="s">
        <v>6534</v>
      </c>
      <c r="E2529" s="344">
        <v>205.17</v>
      </c>
      <c r="F2529" s="344">
        <v>187.41</v>
      </c>
      <c r="G2529" s="344">
        <v>201.38</v>
      </c>
      <c r="H2529" s="344">
        <v>157.94999999999999</v>
      </c>
      <c r="I2529" s="344">
        <v>194.55</v>
      </c>
      <c r="J2529" s="344">
        <v>197.22</v>
      </c>
      <c r="K2529" s="344">
        <v>180.54</v>
      </c>
      <c r="L2529" s="344">
        <v>218.64</v>
      </c>
    </row>
    <row r="2530" spans="1:12">
      <c r="A2530" s="296">
        <v>10425</v>
      </c>
      <c r="B2530" s="343" t="s">
        <v>9077</v>
      </c>
      <c r="C2530" s="296" t="s">
        <v>6533</v>
      </c>
      <c r="D2530" s="296" t="s">
        <v>6534</v>
      </c>
      <c r="E2530" s="344">
        <v>104.08</v>
      </c>
      <c r="F2530" s="344">
        <v>95.07</v>
      </c>
      <c r="G2530" s="344">
        <v>102.16</v>
      </c>
      <c r="H2530" s="344">
        <v>80.13</v>
      </c>
      <c r="I2530" s="344">
        <v>98.69</v>
      </c>
      <c r="J2530" s="344">
        <v>100.05</v>
      </c>
      <c r="K2530" s="344">
        <v>91.59</v>
      </c>
      <c r="L2530" s="344">
        <v>110.92</v>
      </c>
    </row>
    <row r="2531" spans="1:12">
      <c r="A2531" s="296">
        <v>10431</v>
      </c>
      <c r="B2531" s="343" t="s">
        <v>9078</v>
      </c>
      <c r="C2531" s="296" t="s">
        <v>6533</v>
      </c>
      <c r="D2531" s="296" t="s">
        <v>6534</v>
      </c>
      <c r="E2531" s="344">
        <v>356.35</v>
      </c>
      <c r="F2531" s="344">
        <v>325.5</v>
      </c>
      <c r="G2531" s="344">
        <v>349.77</v>
      </c>
      <c r="H2531" s="344">
        <v>274.33</v>
      </c>
      <c r="I2531" s="344">
        <v>337.9</v>
      </c>
      <c r="J2531" s="344">
        <v>342.55</v>
      </c>
      <c r="K2531" s="344">
        <v>313.58</v>
      </c>
      <c r="L2531" s="344">
        <v>379.75</v>
      </c>
    </row>
    <row r="2532" spans="1:12">
      <c r="A2532" s="296">
        <v>10429</v>
      </c>
      <c r="B2532" s="343" t="s">
        <v>9079</v>
      </c>
      <c r="C2532" s="296" t="s">
        <v>6533</v>
      </c>
      <c r="D2532" s="296" t="s">
        <v>6534</v>
      </c>
      <c r="E2532" s="344">
        <v>175.79</v>
      </c>
      <c r="F2532" s="344">
        <v>160.57</v>
      </c>
      <c r="G2532" s="344">
        <v>172.55</v>
      </c>
      <c r="H2532" s="344">
        <v>135.33000000000001</v>
      </c>
      <c r="I2532" s="344">
        <v>166.69</v>
      </c>
      <c r="J2532" s="344">
        <v>168.99</v>
      </c>
      <c r="K2532" s="344">
        <v>154.69</v>
      </c>
      <c r="L2532" s="344">
        <v>187.34</v>
      </c>
    </row>
    <row r="2533" spans="1:12">
      <c r="A2533" s="296">
        <v>10853</v>
      </c>
      <c r="B2533" s="343" t="s">
        <v>9080</v>
      </c>
      <c r="C2533" s="296" t="s">
        <v>6533</v>
      </c>
      <c r="D2533" s="296" t="s">
        <v>6534</v>
      </c>
      <c r="E2533" s="344">
        <v>119.14</v>
      </c>
      <c r="F2533" s="344">
        <v>103.74</v>
      </c>
      <c r="G2533" s="344">
        <v>103.57</v>
      </c>
      <c r="H2533" s="344">
        <v>124.03</v>
      </c>
      <c r="I2533" s="344">
        <v>87.75</v>
      </c>
      <c r="J2533" s="344">
        <v>91.24</v>
      </c>
      <c r="K2533" s="344">
        <v>103.42</v>
      </c>
      <c r="L2533" s="344">
        <v>121.79</v>
      </c>
    </row>
    <row r="2534" spans="1:12">
      <c r="A2534" s="296">
        <v>5093</v>
      </c>
      <c r="B2534" s="343" t="s">
        <v>9081</v>
      </c>
      <c r="C2534" s="296" t="s">
        <v>6951</v>
      </c>
      <c r="D2534" s="296" t="s">
        <v>6534</v>
      </c>
      <c r="E2534" s="344">
        <v>17.66</v>
      </c>
      <c r="F2534" s="344">
        <v>17.36</v>
      </c>
      <c r="G2534" s="344">
        <v>18.920000000000002</v>
      </c>
      <c r="H2534" s="344">
        <v>16.489999999999998</v>
      </c>
      <c r="I2534" s="344">
        <v>18.86</v>
      </c>
      <c r="J2534" s="344">
        <v>18.22</v>
      </c>
      <c r="K2534" s="344">
        <v>17.27</v>
      </c>
      <c r="L2534" s="344">
        <v>16.82</v>
      </c>
    </row>
    <row r="2535" spans="1:12">
      <c r="A2535" s="296">
        <v>44331</v>
      </c>
      <c r="B2535" s="343" t="s">
        <v>9082</v>
      </c>
      <c r="C2535" s="296" t="s">
        <v>6584</v>
      </c>
      <c r="D2535" s="296" t="s">
        <v>6534</v>
      </c>
      <c r="E2535" s="344">
        <v>61.26</v>
      </c>
      <c r="F2535" s="344">
        <v>70.7</v>
      </c>
      <c r="G2535" s="344">
        <v>53.01</v>
      </c>
      <c r="H2535" s="344">
        <v>49.64</v>
      </c>
      <c r="I2535" s="344">
        <v>47.81</v>
      </c>
      <c r="J2535" s="344">
        <v>62.3</v>
      </c>
      <c r="K2535" s="344">
        <v>48.72</v>
      </c>
      <c r="L2535" s="344">
        <v>49.27</v>
      </c>
    </row>
    <row r="2536" spans="1:12">
      <c r="A2536" s="296">
        <v>37768</v>
      </c>
      <c r="B2536" s="343" t="s">
        <v>9083</v>
      </c>
      <c r="C2536" s="296" t="s">
        <v>6533</v>
      </c>
      <c r="D2536" s="296" t="s">
        <v>6539</v>
      </c>
      <c r="E2536" s="344"/>
      <c r="F2536" s="344"/>
      <c r="G2536" s="344"/>
      <c r="H2536" s="344"/>
      <c r="I2536" s="344"/>
      <c r="J2536" s="344"/>
      <c r="K2536" s="344"/>
      <c r="L2536" s="344"/>
    </row>
    <row r="2537" spans="1:12">
      <c r="A2537" s="296">
        <v>37773</v>
      </c>
      <c r="B2537" s="343" t="s">
        <v>9084</v>
      </c>
      <c r="C2537" s="296" t="s">
        <v>6533</v>
      </c>
      <c r="D2537" s="296" t="s">
        <v>6534</v>
      </c>
      <c r="E2537" s="344"/>
      <c r="F2537" s="344"/>
      <c r="G2537" s="344"/>
      <c r="H2537" s="344"/>
      <c r="I2537" s="344"/>
      <c r="J2537" s="344"/>
      <c r="K2537" s="344"/>
      <c r="L2537" s="344"/>
    </row>
    <row r="2538" spans="1:12">
      <c r="A2538" s="296">
        <v>37769</v>
      </c>
      <c r="B2538" s="343" t="s">
        <v>9085</v>
      </c>
      <c r="C2538" s="296" t="s">
        <v>6533</v>
      </c>
      <c r="D2538" s="296" t="s">
        <v>6534</v>
      </c>
      <c r="E2538" s="344"/>
      <c r="F2538" s="344"/>
      <c r="G2538" s="344"/>
      <c r="H2538" s="344"/>
      <c r="I2538" s="344"/>
      <c r="J2538" s="344"/>
      <c r="K2538" s="344"/>
      <c r="L2538" s="344"/>
    </row>
    <row r="2539" spans="1:12">
      <c r="A2539" s="296">
        <v>37770</v>
      </c>
      <c r="B2539" s="343" t="s">
        <v>9086</v>
      </c>
      <c r="C2539" s="296" t="s">
        <v>6533</v>
      </c>
      <c r="D2539" s="296" t="s">
        <v>6534</v>
      </c>
      <c r="E2539" s="344"/>
      <c r="F2539" s="344"/>
      <c r="G2539" s="344"/>
      <c r="H2539" s="344"/>
      <c r="I2539" s="344"/>
      <c r="J2539" s="344"/>
      <c r="K2539" s="344"/>
      <c r="L2539" s="344"/>
    </row>
    <row r="2540" spans="1:12">
      <c r="A2540" s="296">
        <v>38382</v>
      </c>
      <c r="B2540" s="343" t="s">
        <v>9087</v>
      </c>
      <c r="C2540" s="296" t="s">
        <v>6533</v>
      </c>
      <c r="D2540" s="296" t="s">
        <v>6534</v>
      </c>
      <c r="E2540" s="344">
        <v>13.76</v>
      </c>
      <c r="F2540" s="344">
        <v>11</v>
      </c>
      <c r="G2540" s="344">
        <v>12.38</v>
      </c>
      <c r="H2540" s="344">
        <v>11.41</v>
      </c>
      <c r="I2540" s="344">
        <v>12.44</v>
      </c>
      <c r="J2540" s="344">
        <v>10.48</v>
      </c>
      <c r="K2540" s="344">
        <v>13.72</v>
      </c>
      <c r="L2540" s="344">
        <v>13.13</v>
      </c>
    </row>
    <row r="2541" spans="1:12">
      <c r="A2541" s="296">
        <v>38383</v>
      </c>
      <c r="B2541" s="343" t="s">
        <v>9088</v>
      </c>
      <c r="C2541" s="296" t="s">
        <v>6533</v>
      </c>
      <c r="D2541" s="296" t="s">
        <v>6534</v>
      </c>
      <c r="E2541" s="344">
        <v>2.57</v>
      </c>
      <c r="F2541" s="344">
        <v>2.06</v>
      </c>
      <c r="G2541" s="344">
        <v>2.3199999999999998</v>
      </c>
      <c r="H2541" s="344">
        <v>2.13</v>
      </c>
      <c r="I2541" s="344">
        <v>2.33</v>
      </c>
      <c r="J2541" s="344">
        <v>1.96</v>
      </c>
      <c r="K2541" s="344">
        <v>2.57</v>
      </c>
      <c r="L2541" s="344">
        <v>2.46</v>
      </c>
    </row>
    <row r="2542" spans="1:12">
      <c r="A2542" s="296">
        <v>3768</v>
      </c>
      <c r="B2542" s="343" t="s">
        <v>9089</v>
      </c>
      <c r="C2542" s="296" t="s">
        <v>6533</v>
      </c>
      <c r="D2542" s="296" t="s">
        <v>6534</v>
      </c>
      <c r="E2542" s="344">
        <v>3.63</v>
      </c>
      <c r="F2542" s="344">
        <v>2.62</v>
      </c>
      <c r="G2542" s="344">
        <v>3.43</v>
      </c>
      <c r="H2542" s="344">
        <v>2.54</v>
      </c>
      <c r="I2542" s="344">
        <v>2.68</v>
      </c>
      <c r="J2542" s="344">
        <v>2.2200000000000002</v>
      </c>
      <c r="K2542" s="344">
        <v>3.84</v>
      </c>
      <c r="L2542" s="344">
        <v>5.27</v>
      </c>
    </row>
    <row r="2543" spans="1:12">
      <c r="A2543" s="296">
        <v>3767</v>
      </c>
      <c r="B2543" s="343" t="s">
        <v>9090</v>
      </c>
      <c r="C2543" s="296" t="s">
        <v>6533</v>
      </c>
      <c r="D2543" s="296" t="s">
        <v>6534</v>
      </c>
      <c r="E2543" s="344">
        <v>1.21</v>
      </c>
      <c r="F2543" s="344">
        <v>0.88</v>
      </c>
      <c r="G2543" s="344">
        <v>1.1499999999999999</v>
      </c>
      <c r="H2543" s="344">
        <v>0.85</v>
      </c>
      <c r="I2543" s="344">
        <v>0.9</v>
      </c>
      <c r="J2543" s="344">
        <v>0.74</v>
      </c>
      <c r="K2543" s="344">
        <v>1.29</v>
      </c>
      <c r="L2543" s="344">
        <v>1.76</v>
      </c>
    </row>
    <row r="2544" spans="1:12">
      <c r="A2544" s="296">
        <v>13192</v>
      </c>
      <c r="B2544" s="343" t="s">
        <v>9091</v>
      </c>
      <c r="C2544" s="296" t="s">
        <v>6533</v>
      </c>
      <c r="D2544" s="296" t="s">
        <v>6534</v>
      </c>
      <c r="E2544" s="344">
        <v>6664.01</v>
      </c>
      <c r="F2544" s="344">
        <v>6233.25</v>
      </c>
      <c r="G2544" s="344"/>
      <c r="H2544" s="344">
        <v>5735.16</v>
      </c>
      <c r="I2544" s="344">
        <v>5850.8</v>
      </c>
      <c r="J2544" s="344">
        <v>6946.16</v>
      </c>
      <c r="K2544" s="344">
        <v>6233.87</v>
      </c>
      <c r="L2544" s="344"/>
    </row>
    <row r="2545" spans="1:12">
      <c r="A2545" s="296">
        <v>38413</v>
      </c>
      <c r="B2545" s="343" t="s">
        <v>9092</v>
      </c>
      <c r="C2545" s="296" t="s">
        <v>6533</v>
      </c>
      <c r="D2545" s="296" t="s">
        <v>6534</v>
      </c>
      <c r="E2545" s="344">
        <v>1102.1300000000001</v>
      </c>
      <c r="F2545" s="344">
        <v>1030.8900000000001</v>
      </c>
      <c r="G2545" s="344"/>
      <c r="H2545" s="344">
        <v>948.51</v>
      </c>
      <c r="I2545" s="344">
        <v>967.64</v>
      </c>
      <c r="J2545" s="344">
        <v>1148.79</v>
      </c>
      <c r="K2545" s="344">
        <v>1030.99</v>
      </c>
      <c r="L2545" s="344"/>
    </row>
    <row r="2546" spans="1:12">
      <c r="A2546" s="296">
        <v>42440</v>
      </c>
      <c r="B2546" s="343" t="s">
        <v>9093</v>
      </c>
      <c r="C2546" s="296" t="s">
        <v>6533</v>
      </c>
      <c r="D2546" s="296" t="s">
        <v>6534</v>
      </c>
      <c r="E2546" s="344"/>
      <c r="F2546" s="344"/>
      <c r="G2546" s="344"/>
      <c r="H2546" s="344"/>
      <c r="I2546" s="344"/>
      <c r="J2546" s="344"/>
      <c r="K2546" s="344"/>
      <c r="L2546" s="344"/>
    </row>
    <row r="2547" spans="1:12">
      <c r="A2547" s="296">
        <v>20193</v>
      </c>
      <c r="B2547" s="343" t="s">
        <v>9094</v>
      </c>
      <c r="C2547" s="296" t="s">
        <v>9095</v>
      </c>
      <c r="D2547" s="296" t="s">
        <v>6534</v>
      </c>
      <c r="E2547" s="344">
        <v>23.4</v>
      </c>
      <c r="F2547" s="344">
        <v>36</v>
      </c>
      <c r="G2547" s="344">
        <v>27.75</v>
      </c>
      <c r="H2547" s="344">
        <v>18.75</v>
      </c>
      <c r="I2547" s="344">
        <v>15.97</v>
      </c>
      <c r="J2547" s="344">
        <v>19.420000000000002</v>
      </c>
      <c r="K2547" s="344">
        <v>22.59</v>
      </c>
      <c r="L2547" s="344">
        <v>19.5</v>
      </c>
    </row>
    <row r="2548" spans="1:12">
      <c r="A2548" s="296">
        <v>10527</v>
      </c>
      <c r="B2548" s="343" t="s">
        <v>9096</v>
      </c>
      <c r="C2548" s="296" t="s">
        <v>9097</v>
      </c>
      <c r="D2548" s="296" t="s">
        <v>6539</v>
      </c>
      <c r="E2548" s="344">
        <v>31.21</v>
      </c>
      <c r="F2548" s="344">
        <v>48</v>
      </c>
      <c r="G2548" s="344">
        <v>37</v>
      </c>
      <c r="H2548" s="344">
        <v>25</v>
      </c>
      <c r="I2548" s="344">
        <v>21.3</v>
      </c>
      <c r="J2548" s="344">
        <v>25.9</v>
      </c>
      <c r="K2548" s="344">
        <v>30.13</v>
      </c>
      <c r="L2548" s="344">
        <v>26</v>
      </c>
    </row>
    <row r="2549" spans="1:12">
      <c r="A2549" s="296">
        <v>41805</v>
      </c>
      <c r="B2549" s="343" t="s">
        <v>9098</v>
      </c>
      <c r="C2549" s="296" t="s">
        <v>6684</v>
      </c>
      <c r="D2549" s="296" t="s">
        <v>6534</v>
      </c>
      <c r="E2549" s="344">
        <v>897.28</v>
      </c>
      <c r="F2549" s="344">
        <v>1380</v>
      </c>
      <c r="G2549" s="344">
        <v>1063.75</v>
      </c>
      <c r="H2549" s="344">
        <v>718.75</v>
      </c>
      <c r="I2549" s="344">
        <v>612.37</v>
      </c>
      <c r="J2549" s="344">
        <v>744.62</v>
      </c>
      <c r="K2549" s="344">
        <v>866.23</v>
      </c>
      <c r="L2549" s="344">
        <v>747.5</v>
      </c>
    </row>
    <row r="2550" spans="1:12">
      <c r="A2550" s="296">
        <v>40271</v>
      </c>
      <c r="B2550" s="343" t="s">
        <v>9099</v>
      </c>
      <c r="C2550" s="296" t="s">
        <v>9100</v>
      </c>
      <c r="D2550" s="296" t="s">
        <v>6534</v>
      </c>
      <c r="E2550" s="344">
        <v>23.89</v>
      </c>
      <c r="F2550" s="344">
        <v>36.74</v>
      </c>
      <c r="G2550" s="344">
        <v>28.32</v>
      </c>
      <c r="H2550" s="344">
        <v>19.13</v>
      </c>
      <c r="I2550" s="344">
        <v>16.3</v>
      </c>
      <c r="J2550" s="344">
        <v>19.82</v>
      </c>
      <c r="K2550" s="344">
        <v>23.06</v>
      </c>
      <c r="L2550" s="344">
        <v>19.899999999999999</v>
      </c>
    </row>
    <row r="2551" spans="1:12">
      <c r="A2551" s="296">
        <v>40287</v>
      </c>
      <c r="B2551" s="343" t="s">
        <v>9101</v>
      </c>
      <c r="C2551" s="296" t="s">
        <v>6684</v>
      </c>
      <c r="D2551" s="296" t="s">
        <v>6534</v>
      </c>
      <c r="E2551" s="344">
        <v>9.19</v>
      </c>
      <c r="F2551" s="344">
        <v>14.14</v>
      </c>
      <c r="G2551" s="344">
        <v>10.9</v>
      </c>
      <c r="H2551" s="344">
        <v>7.36</v>
      </c>
      <c r="I2551" s="344">
        <v>6.27</v>
      </c>
      <c r="J2551" s="344">
        <v>7.63</v>
      </c>
      <c r="K2551" s="344">
        <v>8.8800000000000008</v>
      </c>
      <c r="L2551" s="344">
        <v>7.66</v>
      </c>
    </row>
    <row r="2552" spans="1:12">
      <c r="A2552" s="296">
        <v>4084</v>
      </c>
      <c r="B2552" s="343" t="s">
        <v>9102</v>
      </c>
      <c r="C2552" s="296" t="s">
        <v>6682</v>
      </c>
      <c r="D2552" s="296" t="s">
        <v>6534</v>
      </c>
      <c r="E2552" s="344"/>
      <c r="F2552" s="344"/>
      <c r="G2552" s="344"/>
      <c r="H2552" s="344"/>
      <c r="I2552" s="344">
        <v>2.34</v>
      </c>
      <c r="J2552" s="344">
        <v>2.09</v>
      </c>
      <c r="K2552" s="344">
        <v>4.05</v>
      </c>
      <c r="L2552" s="344">
        <v>2.99</v>
      </c>
    </row>
    <row r="2553" spans="1:12">
      <c r="A2553" s="296">
        <v>743</v>
      </c>
      <c r="B2553" s="343" t="s">
        <v>9103</v>
      </c>
      <c r="C2553" s="296" t="s">
        <v>6682</v>
      </c>
      <c r="D2553" s="296" t="s">
        <v>6539</v>
      </c>
      <c r="E2553" s="344"/>
      <c r="F2553" s="344"/>
      <c r="G2553" s="344"/>
      <c r="H2553" s="344"/>
      <c r="I2553" s="344">
        <v>2.34</v>
      </c>
      <c r="J2553" s="344">
        <v>2.09</v>
      </c>
      <c r="K2553" s="344">
        <v>4.05</v>
      </c>
      <c r="L2553" s="344">
        <v>2.99</v>
      </c>
    </row>
    <row r="2554" spans="1:12">
      <c r="A2554" s="296">
        <v>40293</v>
      </c>
      <c r="B2554" s="343" t="s">
        <v>9104</v>
      </c>
      <c r="C2554" s="296" t="s">
        <v>6682</v>
      </c>
      <c r="D2554" s="296" t="s">
        <v>6534</v>
      </c>
      <c r="E2554" s="344"/>
      <c r="F2554" s="344"/>
      <c r="G2554" s="344"/>
      <c r="H2554" s="344"/>
      <c r="I2554" s="344">
        <v>2.8</v>
      </c>
      <c r="J2554" s="344">
        <v>2.5</v>
      </c>
      <c r="K2554" s="344">
        <v>4.8600000000000003</v>
      </c>
      <c r="L2554" s="344">
        <v>3.58</v>
      </c>
    </row>
    <row r="2555" spans="1:12">
      <c r="A2555" s="296">
        <v>40294</v>
      </c>
      <c r="B2555" s="343" t="s">
        <v>9105</v>
      </c>
      <c r="C2555" s="296" t="s">
        <v>6682</v>
      </c>
      <c r="D2555" s="296" t="s">
        <v>6534</v>
      </c>
      <c r="E2555" s="344"/>
      <c r="F2555" s="344"/>
      <c r="G2555" s="344"/>
      <c r="H2555" s="344"/>
      <c r="I2555" s="344">
        <v>2.34</v>
      </c>
      <c r="J2555" s="344">
        <v>2.09</v>
      </c>
      <c r="K2555" s="344">
        <v>4.05</v>
      </c>
      <c r="L2555" s="344">
        <v>2.99</v>
      </c>
    </row>
    <row r="2556" spans="1:12">
      <c r="A2556" s="296">
        <v>4085</v>
      </c>
      <c r="B2556" s="343" t="s">
        <v>9106</v>
      </c>
      <c r="C2556" s="296" t="s">
        <v>6682</v>
      </c>
      <c r="D2556" s="296" t="s">
        <v>6534</v>
      </c>
      <c r="E2556" s="344"/>
      <c r="F2556" s="344"/>
      <c r="G2556" s="344"/>
      <c r="H2556" s="344"/>
      <c r="I2556" s="344">
        <v>3.27</v>
      </c>
      <c r="J2556" s="344">
        <v>2.92</v>
      </c>
      <c r="K2556" s="344">
        <v>5.67</v>
      </c>
      <c r="L2556" s="344">
        <v>4.18</v>
      </c>
    </row>
    <row r="2557" spans="1:12">
      <c r="A2557" s="296">
        <v>10779</v>
      </c>
      <c r="B2557" s="343" t="s">
        <v>9107</v>
      </c>
      <c r="C2557" s="296" t="s">
        <v>6684</v>
      </c>
      <c r="D2557" s="296" t="s">
        <v>6534</v>
      </c>
      <c r="E2557" s="344"/>
      <c r="F2557" s="344"/>
      <c r="G2557" s="344"/>
      <c r="H2557" s="344"/>
      <c r="I2557" s="344">
        <v>2140.62</v>
      </c>
      <c r="J2557" s="344">
        <v>1875</v>
      </c>
      <c r="K2557" s="344">
        <v>1875</v>
      </c>
      <c r="L2557" s="344">
        <v>1446.87</v>
      </c>
    </row>
    <row r="2558" spans="1:12">
      <c r="A2558" s="296">
        <v>10777</v>
      </c>
      <c r="B2558" s="343" t="s">
        <v>9108</v>
      </c>
      <c r="C2558" s="296" t="s">
        <v>6684</v>
      </c>
      <c r="D2558" s="296" t="s">
        <v>6534</v>
      </c>
      <c r="E2558" s="344"/>
      <c r="F2558" s="344"/>
      <c r="G2558" s="344"/>
      <c r="H2558" s="344"/>
      <c r="I2558" s="344">
        <v>1944.4</v>
      </c>
      <c r="J2558" s="344">
        <v>1703.12</v>
      </c>
      <c r="K2558" s="344">
        <v>1703.12</v>
      </c>
      <c r="L2558" s="344">
        <v>1314.24</v>
      </c>
    </row>
    <row r="2559" spans="1:12">
      <c r="A2559" s="296">
        <v>10775</v>
      </c>
      <c r="B2559" s="343" t="s">
        <v>9109</v>
      </c>
      <c r="C2559" s="296" t="s">
        <v>6684</v>
      </c>
      <c r="D2559" s="296" t="s">
        <v>6539</v>
      </c>
      <c r="E2559" s="344"/>
      <c r="F2559" s="344"/>
      <c r="G2559" s="344"/>
      <c r="H2559" s="344"/>
      <c r="I2559" s="344">
        <v>1712.5</v>
      </c>
      <c r="J2559" s="344">
        <v>1500</v>
      </c>
      <c r="K2559" s="344">
        <v>1500</v>
      </c>
      <c r="L2559" s="344">
        <v>1157.5</v>
      </c>
    </row>
    <row r="2560" spans="1:12">
      <c r="A2560" s="296">
        <v>10776</v>
      </c>
      <c r="B2560" s="343" t="s">
        <v>9110</v>
      </c>
      <c r="C2560" s="296" t="s">
        <v>6684</v>
      </c>
      <c r="D2560" s="296" t="s">
        <v>6534</v>
      </c>
      <c r="E2560" s="344"/>
      <c r="F2560" s="344"/>
      <c r="G2560" s="344"/>
      <c r="H2560" s="344"/>
      <c r="I2560" s="344">
        <v>1337.89</v>
      </c>
      <c r="J2560" s="344">
        <v>1171.8699999999999</v>
      </c>
      <c r="K2560" s="344">
        <v>1171.8699999999999</v>
      </c>
      <c r="L2560" s="344">
        <v>904.29</v>
      </c>
    </row>
    <row r="2561" spans="1:12">
      <c r="A2561" s="296">
        <v>10778</v>
      </c>
      <c r="B2561" s="343" t="s">
        <v>9111</v>
      </c>
      <c r="C2561" s="296" t="s">
        <v>6684</v>
      </c>
      <c r="D2561" s="296" t="s">
        <v>6534</v>
      </c>
      <c r="E2561" s="344"/>
      <c r="F2561" s="344"/>
      <c r="G2561" s="344"/>
      <c r="H2561" s="344"/>
      <c r="I2561" s="344">
        <v>2140.62</v>
      </c>
      <c r="J2561" s="344">
        <v>1875</v>
      </c>
      <c r="K2561" s="344">
        <v>1875</v>
      </c>
      <c r="L2561" s="344">
        <v>1446.87</v>
      </c>
    </row>
    <row r="2562" spans="1:12">
      <c r="A2562" s="296">
        <v>40339</v>
      </c>
      <c r="B2562" s="343" t="s">
        <v>9112</v>
      </c>
      <c r="C2562" s="296" t="s">
        <v>9100</v>
      </c>
      <c r="D2562" s="296" t="s">
        <v>6534</v>
      </c>
      <c r="E2562" s="344">
        <v>8.3699999999999992</v>
      </c>
      <c r="F2562" s="344">
        <v>12.88</v>
      </c>
      <c r="G2562" s="344">
        <v>9.93</v>
      </c>
      <c r="H2562" s="344">
        <v>6.71</v>
      </c>
      <c r="I2562" s="344">
        <v>5.71</v>
      </c>
      <c r="J2562" s="344">
        <v>6.95</v>
      </c>
      <c r="K2562" s="344">
        <v>8.08</v>
      </c>
      <c r="L2562" s="344">
        <v>6.98</v>
      </c>
    </row>
    <row r="2563" spans="1:12">
      <c r="A2563" s="296">
        <v>10749</v>
      </c>
      <c r="B2563" s="343" t="s">
        <v>9113</v>
      </c>
      <c r="C2563" s="296" t="s">
        <v>9100</v>
      </c>
      <c r="D2563" s="296" t="s">
        <v>6534</v>
      </c>
      <c r="E2563" s="344">
        <v>27.69</v>
      </c>
      <c r="F2563" s="344">
        <v>42.6</v>
      </c>
      <c r="G2563" s="344">
        <v>32.83</v>
      </c>
      <c r="H2563" s="344">
        <v>22.18</v>
      </c>
      <c r="I2563" s="344">
        <v>18.899999999999999</v>
      </c>
      <c r="J2563" s="344">
        <v>22.98</v>
      </c>
      <c r="K2563" s="344">
        <v>26.74</v>
      </c>
      <c r="L2563" s="344">
        <v>23.07</v>
      </c>
    </row>
    <row r="2564" spans="1:12">
      <c r="A2564" s="296">
        <v>40290</v>
      </c>
      <c r="B2564" s="343" t="s">
        <v>9114</v>
      </c>
      <c r="C2564" s="296" t="s">
        <v>9100</v>
      </c>
      <c r="D2564" s="296" t="s">
        <v>6534</v>
      </c>
      <c r="E2564" s="344">
        <v>14.98</v>
      </c>
      <c r="F2564" s="344">
        <v>23.04</v>
      </c>
      <c r="G2564" s="344">
        <v>17.760000000000002</v>
      </c>
      <c r="H2564" s="344">
        <v>12</v>
      </c>
      <c r="I2564" s="344">
        <v>10.220000000000001</v>
      </c>
      <c r="J2564" s="344">
        <v>12.43</v>
      </c>
      <c r="K2564" s="344">
        <v>14.46</v>
      </c>
      <c r="L2564" s="344">
        <v>12.48</v>
      </c>
    </row>
    <row r="2565" spans="1:12">
      <c r="A2565" s="296">
        <v>3346</v>
      </c>
      <c r="B2565" s="343" t="s">
        <v>9115</v>
      </c>
      <c r="C2565" s="296" t="s">
        <v>6682</v>
      </c>
      <c r="D2565" s="296" t="s">
        <v>6539</v>
      </c>
      <c r="E2565" s="344"/>
      <c r="F2565" s="344"/>
      <c r="G2565" s="344"/>
      <c r="H2565" s="344"/>
      <c r="I2565" s="344">
        <v>21.86</v>
      </c>
      <c r="J2565" s="344"/>
      <c r="K2565" s="344"/>
      <c r="L2565" s="344"/>
    </row>
    <row r="2566" spans="1:12">
      <c r="A2566" s="296">
        <v>3348</v>
      </c>
      <c r="B2566" s="343" t="s">
        <v>9116</v>
      </c>
      <c r="C2566" s="296" t="s">
        <v>6682</v>
      </c>
      <c r="D2566" s="296" t="s">
        <v>6534</v>
      </c>
      <c r="E2566" s="344"/>
      <c r="F2566" s="344"/>
      <c r="G2566" s="344"/>
      <c r="H2566" s="344"/>
      <c r="I2566" s="344">
        <v>26.15</v>
      </c>
      <c r="J2566" s="344"/>
      <c r="K2566" s="344"/>
      <c r="L2566" s="344"/>
    </row>
    <row r="2567" spans="1:12">
      <c r="A2567" s="296">
        <v>39833</v>
      </c>
      <c r="B2567" s="343" t="s">
        <v>9117</v>
      </c>
      <c r="C2567" s="296" t="s">
        <v>6682</v>
      </c>
      <c r="D2567" s="296" t="s">
        <v>6534</v>
      </c>
      <c r="E2567" s="344"/>
      <c r="F2567" s="344"/>
      <c r="G2567" s="344"/>
      <c r="H2567" s="344"/>
      <c r="I2567" s="344">
        <v>35.82</v>
      </c>
      <c r="J2567" s="344"/>
      <c r="K2567" s="344"/>
      <c r="L2567" s="344"/>
    </row>
    <row r="2568" spans="1:12">
      <c r="A2568" s="296">
        <v>7252</v>
      </c>
      <c r="B2568" s="343" t="s">
        <v>9118</v>
      </c>
      <c r="C2568" s="296" t="s">
        <v>6682</v>
      </c>
      <c r="D2568" s="296" t="s">
        <v>6534</v>
      </c>
      <c r="E2568" s="344"/>
      <c r="F2568" s="344"/>
      <c r="G2568" s="344"/>
      <c r="H2568" s="344"/>
      <c r="I2568" s="344"/>
      <c r="J2568" s="344"/>
      <c r="K2568" s="344"/>
      <c r="L2568" s="344"/>
    </row>
    <row r="2569" spans="1:12">
      <c r="A2569" s="296">
        <v>7247</v>
      </c>
      <c r="B2569" s="343" t="s">
        <v>9119</v>
      </c>
      <c r="C2569" s="296" t="s">
        <v>6682</v>
      </c>
      <c r="D2569" s="296" t="s">
        <v>6539</v>
      </c>
      <c r="E2569" s="344"/>
      <c r="F2569" s="344"/>
      <c r="G2569" s="344"/>
      <c r="H2569" s="344"/>
      <c r="I2569" s="344"/>
      <c r="J2569" s="344"/>
      <c r="K2569" s="344"/>
      <c r="L2569" s="344"/>
    </row>
    <row r="2570" spans="1:12">
      <c r="A2570" s="296">
        <v>40291</v>
      </c>
      <c r="B2570" s="343" t="s">
        <v>9120</v>
      </c>
      <c r="C2570" s="296" t="s">
        <v>9100</v>
      </c>
      <c r="D2570" s="296" t="s">
        <v>6534</v>
      </c>
      <c r="E2570" s="344">
        <v>780.25</v>
      </c>
      <c r="F2570" s="344">
        <v>1200</v>
      </c>
      <c r="G2570" s="344">
        <v>925</v>
      </c>
      <c r="H2570" s="344">
        <v>625</v>
      </c>
      <c r="I2570" s="344">
        <v>532.5</v>
      </c>
      <c r="J2570" s="344">
        <v>647.5</v>
      </c>
      <c r="K2570" s="344">
        <v>753.25</v>
      </c>
      <c r="L2570" s="344">
        <v>650</v>
      </c>
    </row>
    <row r="2571" spans="1:12">
      <c r="A2571" s="296">
        <v>40275</v>
      </c>
      <c r="B2571" s="343" t="s">
        <v>9121</v>
      </c>
      <c r="C2571" s="296" t="s">
        <v>9100</v>
      </c>
      <c r="D2571" s="296" t="s">
        <v>6534</v>
      </c>
      <c r="E2571" s="344">
        <v>24.96</v>
      </c>
      <c r="F2571" s="344">
        <v>38.4</v>
      </c>
      <c r="G2571" s="344">
        <v>29.6</v>
      </c>
      <c r="H2571" s="344">
        <v>20</v>
      </c>
      <c r="I2571" s="344">
        <v>17.04</v>
      </c>
      <c r="J2571" s="344">
        <v>20.72</v>
      </c>
      <c r="K2571" s="344">
        <v>24.1</v>
      </c>
      <c r="L2571" s="344">
        <v>20.8</v>
      </c>
    </row>
    <row r="2572" spans="1:12">
      <c r="A2572" s="296">
        <v>42408</v>
      </c>
      <c r="B2572" s="343" t="s">
        <v>9122</v>
      </c>
      <c r="C2572" s="296" t="s">
        <v>6937</v>
      </c>
      <c r="D2572" s="296" t="s">
        <v>6534</v>
      </c>
      <c r="E2572" s="344">
        <v>2.17</v>
      </c>
      <c r="F2572" s="344">
        <v>2.65</v>
      </c>
      <c r="G2572" s="344">
        <v>1.66</v>
      </c>
      <c r="H2572" s="344">
        <v>2.6</v>
      </c>
      <c r="I2572" s="344">
        <v>2.31</v>
      </c>
      <c r="J2572" s="344">
        <v>1.36</v>
      </c>
      <c r="K2572" s="344">
        <v>2.76</v>
      </c>
      <c r="L2572" s="344">
        <v>1.54</v>
      </c>
    </row>
    <row r="2573" spans="1:12">
      <c r="A2573" s="296">
        <v>3777</v>
      </c>
      <c r="B2573" s="343" t="s">
        <v>9123</v>
      </c>
      <c r="C2573" s="296" t="s">
        <v>6937</v>
      </c>
      <c r="D2573" s="296" t="s">
        <v>6539</v>
      </c>
      <c r="E2573" s="344">
        <v>1.57</v>
      </c>
      <c r="F2573" s="344">
        <v>1.91</v>
      </c>
      <c r="G2573" s="344">
        <v>1.2</v>
      </c>
      <c r="H2573" s="344">
        <v>1.88</v>
      </c>
      <c r="I2573" s="344">
        <v>1.67</v>
      </c>
      <c r="J2573" s="344">
        <v>0.98</v>
      </c>
      <c r="K2573" s="344">
        <v>1.99</v>
      </c>
      <c r="L2573" s="344">
        <v>1.1100000000000001</v>
      </c>
    </row>
    <row r="2574" spans="1:12">
      <c r="A2574" s="296">
        <v>44699</v>
      </c>
      <c r="B2574" s="343" t="s">
        <v>9124</v>
      </c>
      <c r="C2574" s="296" t="s">
        <v>6582</v>
      </c>
      <c r="D2574" s="296" t="s">
        <v>6534</v>
      </c>
      <c r="E2574" s="344">
        <v>60.76</v>
      </c>
      <c r="F2574" s="344">
        <v>49.9</v>
      </c>
      <c r="G2574" s="344">
        <v>51.26</v>
      </c>
      <c r="H2574" s="344">
        <v>52.06</v>
      </c>
      <c r="I2574" s="344">
        <v>49.74</v>
      </c>
      <c r="J2574" s="344">
        <v>51.26</v>
      </c>
      <c r="K2574" s="344">
        <v>47.35</v>
      </c>
      <c r="L2574" s="344">
        <v>47.83</v>
      </c>
    </row>
    <row r="2575" spans="1:12">
      <c r="A2575" s="296">
        <v>3798</v>
      </c>
      <c r="B2575" s="343" t="s">
        <v>9125</v>
      </c>
      <c r="C2575" s="296" t="s">
        <v>6533</v>
      </c>
      <c r="D2575" s="296" t="s">
        <v>6534</v>
      </c>
      <c r="E2575" s="344"/>
      <c r="F2575" s="344"/>
      <c r="G2575" s="344">
        <v>77.3</v>
      </c>
      <c r="H2575" s="344"/>
      <c r="I2575" s="344"/>
      <c r="J2575" s="344"/>
      <c r="K2575" s="344"/>
      <c r="L2575" s="344"/>
    </row>
    <row r="2576" spans="1:12">
      <c r="A2576" s="296">
        <v>38769</v>
      </c>
      <c r="B2576" s="343" t="s">
        <v>9126</v>
      </c>
      <c r="C2576" s="296" t="s">
        <v>6533</v>
      </c>
      <c r="D2576" s="296" t="s">
        <v>6534</v>
      </c>
      <c r="E2576" s="344"/>
      <c r="F2576" s="344"/>
      <c r="G2576" s="344">
        <v>60.37</v>
      </c>
      <c r="H2576" s="344"/>
      <c r="I2576" s="344"/>
      <c r="J2576" s="344"/>
      <c r="K2576" s="344"/>
      <c r="L2576" s="344"/>
    </row>
    <row r="2577" spans="1:12">
      <c r="A2577" s="296">
        <v>38774</v>
      </c>
      <c r="B2577" s="343" t="s">
        <v>9127</v>
      </c>
      <c r="C2577" s="296" t="s">
        <v>6533</v>
      </c>
      <c r="D2577" s="296" t="s">
        <v>6534</v>
      </c>
      <c r="E2577" s="344">
        <v>15.07</v>
      </c>
      <c r="F2577" s="344">
        <v>15.07</v>
      </c>
      <c r="G2577" s="344">
        <v>17.579999999999998</v>
      </c>
      <c r="H2577" s="344">
        <v>15.07</v>
      </c>
      <c r="I2577" s="344">
        <v>12.53</v>
      </c>
      <c r="J2577" s="344">
        <v>13.24</v>
      </c>
      <c r="K2577" s="344">
        <v>12.53</v>
      </c>
      <c r="L2577" s="344">
        <v>14.32</v>
      </c>
    </row>
    <row r="2578" spans="1:12">
      <c r="A2578" s="296">
        <v>42247</v>
      </c>
      <c r="B2578" s="343" t="s">
        <v>9128</v>
      </c>
      <c r="C2578" s="296" t="s">
        <v>6533</v>
      </c>
      <c r="D2578" s="296" t="s">
        <v>6534</v>
      </c>
      <c r="E2578" s="344">
        <v>514.49</v>
      </c>
      <c r="F2578" s="344">
        <v>514.49</v>
      </c>
      <c r="G2578" s="344">
        <v>600.24</v>
      </c>
      <c r="H2578" s="344">
        <v>514.49</v>
      </c>
      <c r="I2578" s="344">
        <v>427.88</v>
      </c>
      <c r="J2578" s="344">
        <v>451.89</v>
      </c>
      <c r="K2578" s="344">
        <v>427.88</v>
      </c>
      <c r="L2578" s="344">
        <v>488.77</v>
      </c>
    </row>
    <row r="2579" spans="1:12">
      <c r="A2579" s="296">
        <v>42248</v>
      </c>
      <c r="B2579" s="343" t="s">
        <v>9129</v>
      </c>
      <c r="C2579" s="296" t="s">
        <v>6533</v>
      </c>
      <c r="D2579" s="296" t="s">
        <v>6534</v>
      </c>
      <c r="E2579" s="344">
        <v>597.62</v>
      </c>
      <c r="F2579" s="344">
        <v>597.62</v>
      </c>
      <c r="G2579" s="344">
        <v>697.22</v>
      </c>
      <c r="H2579" s="344">
        <v>597.62</v>
      </c>
      <c r="I2579" s="344">
        <v>497.02</v>
      </c>
      <c r="J2579" s="344">
        <v>524.91</v>
      </c>
      <c r="K2579" s="344">
        <v>497.02</v>
      </c>
      <c r="L2579" s="344">
        <v>567.74</v>
      </c>
    </row>
    <row r="2580" spans="1:12">
      <c r="A2580" s="296">
        <v>42249</v>
      </c>
      <c r="B2580" s="343" t="s">
        <v>9130</v>
      </c>
      <c r="C2580" s="296" t="s">
        <v>6533</v>
      </c>
      <c r="D2580" s="296" t="s">
        <v>6534</v>
      </c>
      <c r="E2580" s="344">
        <v>990.05</v>
      </c>
      <c r="F2580" s="344">
        <v>990.05</v>
      </c>
      <c r="G2580" s="344">
        <v>1155.05</v>
      </c>
      <c r="H2580" s="344">
        <v>990.05</v>
      </c>
      <c r="I2580" s="344">
        <v>823.39</v>
      </c>
      <c r="J2580" s="344">
        <v>869.59</v>
      </c>
      <c r="K2580" s="344">
        <v>823.39</v>
      </c>
      <c r="L2580" s="344">
        <v>940.54</v>
      </c>
    </row>
    <row r="2581" spans="1:12">
      <c r="A2581" s="296">
        <v>42244</v>
      </c>
      <c r="B2581" s="343" t="s">
        <v>9131</v>
      </c>
      <c r="C2581" s="296" t="s">
        <v>6533</v>
      </c>
      <c r="D2581" s="296" t="s">
        <v>6534</v>
      </c>
      <c r="E2581" s="344">
        <v>154.61000000000001</v>
      </c>
      <c r="F2581" s="344">
        <v>154.61000000000001</v>
      </c>
      <c r="G2581" s="344">
        <v>180.38</v>
      </c>
      <c r="H2581" s="344">
        <v>154.61000000000001</v>
      </c>
      <c r="I2581" s="344">
        <v>128.59</v>
      </c>
      <c r="J2581" s="344">
        <v>135.80000000000001</v>
      </c>
      <c r="K2581" s="344">
        <v>128.59</v>
      </c>
      <c r="L2581" s="344">
        <v>146.88</v>
      </c>
    </row>
    <row r="2582" spans="1:12">
      <c r="A2582" s="296">
        <v>42245</v>
      </c>
      <c r="B2582" s="343" t="s">
        <v>9132</v>
      </c>
      <c r="C2582" s="296" t="s">
        <v>6533</v>
      </c>
      <c r="D2582" s="296" t="s">
        <v>6534</v>
      </c>
      <c r="E2582" s="344">
        <v>285.31</v>
      </c>
      <c r="F2582" s="344">
        <v>285.31</v>
      </c>
      <c r="G2582" s="344">
        <v>332.86</v>
      </c>
      <c r="H2582" s="344">
        <v>285.31</v>
      </c>
      <c r="I2582" s="344">
        <v>237.28</v>
      </c>
      <c r="J2582" s="344">
        <v>250.6</v>
      </c>
      <c r="K2582" s="344">
        <v>237.28</v>
      </c>
      <c r="L2582" s="344">
        <v>271.05</v>
      </c>
    </row>
    <row r="2583" spans="1:12">
      <c r="A2583" s="296">
        <v>42246</v>
      </c>
      <c r="B2583" s="343" t="s">
        <v>9133</v>
      </c>
      <c r="C2583" s="296" t="s">
        <v>6533</v>
      </c>
      <c r="D2583" s="296" t="s">
        <v>6534</v>
      </c>
      <c r="E2583" s="344">
        <v>315.83</v>
      </c>
      <c r="F2583" s="344">
        <v>315.83</v>
      </c>
      <c r="G2583" s="344">
        <v>368.47</v>
      </c>
      <c r="H2583" s="344">
        <v>315.83</v>
      </c>
      <c r="I2583" s="344">
        <v>262.66000000000003</v>
      </c>
      <c r="J2583" s="344">
        <v>277.39999999999998</v>
      </c>
      <c r="K2583" s="344">
        <v>262.66000000000003</v>
      </c>
      <c r="L2583" s="344">
        <v>300.04000000000002</v>
      </c>
    </row>
    <row r="2584" spans="1:12">
      <c r="A2584" s="296">
        <v>42243</v>
      </c>
      <c r="B2584" s="343" t="s">
        <v>9134</v>
      </c>
      <c r="C2584" s="296" t="s">
        <v>6533</v>
      </c>
      <c r="D2584" s="296" t="s">
        <v>6534</v>
      </c>
      <c r="E2584" s="344">
        <v>380.83</v>
      </c>
      <c r="F2584" s="344">
        <v>380.83</v>
      </c>
      <c r="G2584" s="344">
        <v>444.3</v>
      </c>
      <c r="H2584" s="344">
        <v>380.83</v>
      </c>
      <c r="I2584" s="344">
        <v>316.72000000000003</v>
      </c>
      <c r="J2584" s="344">
        <v>334.49</v>
      </c>
      <c r="K2584" s="344">
        <v>316.72000000000003</v>
      </c>
      <c r="L2584" s="344">
        <v>361.79</v>
      </c>
    </row>
    <row r="2585" spans="1:12">
      <c r="A2585" s="296">
        <v>38889</v>
      </c>
      <c r="B2585" s="343" t="s">
        <v>9135</v>
      </c>
      <c r="C2585" s="296" t="s">
        <v>6533</v>
      </c>
      <c r="D2585" s="296" t="s">
        <v>6534</v>
      </c>
      <c r="E2585" s="344"/>
      <c r="F2585" s="344"/>
      <c r="G2585" s="344">
        <v>46.27</v>
      </c>
      <c r="H2585" s="344"/>
      <c r="I2585" s="344"/>
      <c r="J2585" s="344"/>
      <c r="K2585" s="344"/>
      <c r="L2585" s="344"/>
    </row>
    <row r="2586" spans="1:12">
      <c r="A2586" s="296">
        <v>38784</v>
      </c>
      <c r="B2586" s="343" t="s">
        <v>9136</v>
      </c>
      <c r="C2586" s="296" t="s">
        <v>6533</v>
      </c>
      <c r="D2586" s="296" t="s">
        <v>6534</v>
      </c>
      <c r="E2586" s="344"/>
      <c r="F2586" s="344"/>
      <c r="G2586" s="344">
        <v>61.9</v>
      </c>
      <c r="H2586" s="344"/>
      <c r="I2586" s="344"/>
      <c r="J2586" s="344"/>
      <c r="K2586" s="344"/>
      <c r="L2586" s="344"/>
    </row>
    <row r="2587" spans="1:12">
      <c r="A2587" s="296">
        <v>3780</v>
      </c>
      <c r="B2587" s="343" t="s">
        <v>9137</v>
      </c>
      <c r="C2587" s="296" t="s">
        <v>6533</v>
      </c>
      <c r="D2587" s="296" t="s">
        <v>6539</v>
      </c>
      <c r="E2587" s="344"/>
      <c r="F2587" s="344"/>
      <c r="G2587" s="344">
        <v>95.18</v>
      </c>
      <c r="H2587" s="344"/>
      <c r="I2587" s="344"/>
      <c r="J2587" s="344"/>
      <c r="K2587" s="344"/>
      <c r="L2587" s="344"/>
    </row>
    <row r="2588" spans="1:12">
      <c r="A2588" s="296">
        <v>38773</v>
      </c>
      <c r="B2588" s="343" t="s">
        <v>9138</v>
      </c>
      <c r="C2588" s="296" t="s">
        <v>6533</v>
      </c>
      <c r="D2588" s="296" t="s">
        <v>6534</v>
      </c>
      <c r="E2588" s="344"/>
      <c r="F2588" s="344"/>
      <c r="G2588" s="344">
        <v>6.07</v>
      </c>
      <c r="H2588" s="344"/>
      <c r="I2588" s="344"/>
      <c r="J2588" s="344"/>
      <c r="K2588" s="344"/>
      <c r="L2588" s="344"/>
    </row>
    <row r="2589" spans="1:12">
      <c r="A2589" s="296">
        <v>12271</v>
      </c>
      <c r="B2589" s="343" t="s">
        <v>9139</v>
      </c>
      <c r="C2589" s="296" t="s">
        <v>6533</v>
      </c>
      <c r="D2589" s="296" t="s">
        <v>6534</v>
      </c>
      <c r="E2589" s="344"/>
      <c r="F2589" s="344"/>
      <c r="G2589" s="344">
        <v>338.54</v>
      </c>
      <c r="H2589" s="344"/>
      <c r="I2589" s="344"/>
      <c r="J2589" s="344"/>
      <c r="K2589" s="344"/>
      <c r="L2589" s="344"/>
    </row>
    <row r="2590" spans="1:12">
      <c r="A2590" s="296">
        <v>39385</v>
      </c>
      <c r="B2590" s="343" t="s">
        <v>9140</v>
      </c>
      <c r="C2590" s="296" t="s">
        <v>6533</v>
      </c>
      <c r="D2590" s="296" t="s">
        <v>6534</v>
      </c>
      <c r="E2590" s="344">
        <v>13.78</v>
      </c>
      <c r="F2590" s="344">
        <v>13.78</v>
      </c>
      <c r="G2590" s="344">
        <v>16.079999999999998</v>
      </c>
      <c r="H2590" s="344">
        <v>13.78</v>
      </c>
      <c r="I2590" s="344">
        <v>11.46</v>
      </c>
      <c r="J2590" s="344">
        <v>12.11</v>
      </c>
      <c r="K2590" s="344">
        <v>11.46</v>
      </c>
      <c r="L2590" s="344">
        <v>13.09</v>
      </c>
    </row>
    <row r="2591" spans="1:12">
      <c r="A2591" s="296">
        <v>39389</v>
      </c>
      <c r="B2591" s="343" t="s">
        <v>9141</v>
      </c>
      <c r="C2591" s="296" t="s">
        <v>6533</v>
      </c>
      <c r="D2591" s="296" t="s">
        <v>6534</v>
      </c>
      <c r="E2591" s="344">
        <v>14.96</v>
      </c>
      <c r="F2591" s="344">
        <v>14.96</v>
      </c>
      <c r="G2591" s="344">
        <v>17.45</v>
      </c>
      <c r="H2591" s="344">
        <v>14.96</v>
      </c>
      <c r="I2591" s="344">
        <v>12.44</v>
      </c>
      <c r="J2591" s="344">
        <v>13.14</v>
      </c>
      <c r="K2591" s="344">
        <v>12.44</v>
      </c>
      <c r="L2591" s="344">
        <v>14.21</v>
      </c>
    </row>
    <row r="2592" spans="1:12">
      <c r="A2592" s="296">
        <v>39390</v>
      </c>
      <c r="B2592" s="343" t="s">
        <v>9142</v>
      </c>
      <c r="C2592" s="296" t="s">
        <v>6533</v>
      </c>
      <c r="D2592" s="296" t="s">
        <v>6534</v>
      </c>
      <c r="E2592" s="344">
        <v>31.35</v>
      </c>
      <c r="F2592" s="344">
        <v>31.35</v>
      </c>
      <c r="G2592" s="344">
        <v>36.58</v>
      </c>
      <c r="H2592" s="344">
        <v>31.35</v>
      </c>
      <c r="I2592" s="344">
        <v>26.07</v>
      </c>
      <c r="J2592" s="344">
        <v>27.54</v>
      </c>
      <c r="K2592" s="344">
        <v>26.07</v>
      </c>
      <c r="L2592" s="344">
        <v>29.78</v>
      </c>
    </row>
    <row r="2593" spans="1:12">
      <c r="A2593" s="296">
        <v>39391</v>
      </c>
      <c r="B2593" s="343" t="s">
        <v>9143</v>
      </c>
      <c r="C2593" s="296" t="s">
        <v>6533</v>
      </c>
      <c r="D2593" s="296" t="s">
        <v>6534</v>
      </c>
      <c r="E2593" s="344">
        <v>35.200000000000003</v>
      </c>
      <c r="F2593" s="344">
        <v>35.200000000000003</v>
      </c>
      <c r="G2593" s="344">
        <v>41.07</v>
      </c>
      <c r="H2593" s="344">
        <v>35.200000000000003</v>
      </c>
      <c r="I2593" s="344">
        <v>29.27</v>
      </c>
      <c r="J2593" s="344">
        <v>30.92</v>
      </c>
      <c r="K2593" s="344">
        <v>29.27</v>
      </c>
      <c r="L2593" s="344">
        <v>33.44</v>
      </c>
    </row>
    <row r="2594" spans="1:12">
      <c r="A2594" s="296">
        <v>3803</v>
      </c>
      <c r="B2594" s="343" t="s">
        <v>9144</v>
      </c>
      <c r="C2594" s="296" t="s">
        <v>6533</v>
      </c>
      <c r="D2594" s="296" t="s">
        <v>6534</v>
      </c>
      <c r="E2594" s="344"/>
      <c r="F2594" s="344"/>
      <c r="G2594" s="344">
        <v>57.24</v>
      </c>
      <c r="H2594" s="344"/>
      <c r="I2594" s="344"/>
      <c r="J2594" s="344"/>
      <c r="K2594" s="344"/>
      <c r="L2594" s="344"/>
    </row>
    <row r="2595" spans="1:12">
      <c r="A2595" s="296">
        <v>38770</v>
      </c>
      <c r="B2595" s="343" t="s">
        <v>9145</v>
      </c>
      <c r="C2595" s="296" t="s">
        <v>6533</v>
      </c>
      <c r="D2595" s="296" t="s">
        <v>6534</v>
      </c>
      <c r="E2595" s="344"/>
      <c r="F2595" s="344"/>
      <c r="G2595" s="344">
        <v>66.28</v>
      </c>
      <c r="H2595" s="344"/>
      <c r="I2595" s="344"/>
      <c r="J2595" s="344"/>
      <c r="K2595" s="344"/>
      <c r="L2595" s="344"/>
    </row>
    <row r="2596" spans="1:12">
      <c r="A2596" s="296">
        <v>12267</v>
      </c>
      <c r="B2596" s="343" t="s">
        <v>9146</v>
      </c>
      <c r="C2596" s="296" t="s">
        <v>6533</v>
      </c>
      <c r="D2596" s="296" t="s">
        <v>6534</v>
      </c>
      <c r="E2596" s="344"/>
      <c r="F2596" s="344"/>
      <c r="G2596" s="344">
        <v>194.24</v>
      </c>
      <c r="H2596" s="344"/>
      <c r="I2596" s="344"/>
      <c r="J2596" s="344"/>
      <c r="K2596" s="344"/>
      <c r="L2596" s="344"/>
    </row>
    <row r="2597" spans="1:12">
      <c r="A2597" s="296">
        <v>43265</v>
      </c>
      <c r="B2597" s="343" t="s">
        <v>9147</v>
      </c>
      <c r="C2597" s="296" t="s">
        <v>6533</v>
      </c>
      <c r="D2597" s="296" t="s">
        <v>6534</v>
      </c>
      <c r="E2597" s="344">
        <v>43.11</v>
      </c>
      <c r="F2597" s="344">
        <v>43.11</v>
      </c>
      <c r="G2597" s="344">
        <v>50.3</v>
      </c>
      <c r="H2597" s="344">
        <v>43.11</v>
      </c>
      <c r="I2597" s="344">
        <v>35.85</v>
      </c>
      <c r="J2597" s="344">
        <v>37.86</v>
      </c>
      <c r="K2597" s="344">
        <v>35.85</v>
      </c>
      <c r="L2597" s="344">
        <v>40.950000000000003</v>
      </c>
    </row>
    <row r="2598" spans="1:12">
      <c r="A2598" s="296">
        <v>12266</v>
      </c>
      <c r="B2598" s="343" t="s">
        <v>9148</v>
      </c>
      <c r="C2598" s="296" t="s">
        <v>6533</v>
      </c>
      <c r="D2598" s="296" t="s">
        <v>6534</v>
      </c>
      <c r="E2598" s="344"/>
      <c r="F2598" s="344"/>
      <c r="G2598" s="344">
        <v>99.42</v>
      </c>
      <c r="H2598" s="344"/>
      <c r="I2598" s="344"/>
      <c r="J2598" s="344"/>
      <c r="K2598" s="344"/>
      <c r="L2598" s="344"/>
    </row>
    <row r="2599" spans="1:12">
      <c r="A2599" s="296">
        <v>39378</v>
      </c>
      <c r="B2599" s="343" t="s">
        <v>9149</v>
      </c>
      <c r="C2599" s="296" t="s">
        <v>6533</v>
      </c>
      <c r="D2599" s="296" t="s">
        <v>6534</v>
      </c>
      <c r="E2599" s="344"/>
      <c r="F2599" s="344"/>
      <c r="G2599" s="344">
        <v>70.48</v>
      </c>
      <c r="H2599" s="344"/>
      <c r="I2599" s="344"/>
      <c r="J2599" s="344"/>
      <c r="K2599" s="344"/>
      <c r="L2599" s="344"/>
    </row>
    <row r="2600" spans="1:12">
      <c r="A2600" s="296">
        <v>43543</v>
      </c>
      <c r="B2600" s="343" t="s">
        <v>9150</v>
      </c>
      <c r="C2600" s="296" t="s">
        <v>6533</v>
      </c>
      <c r="D2600" s="296" t="s">
        <v>6534</v>
      </c>
      <c r="E2600" s="344"/>
      <c r="F2600" s="344"/>
      <c r="G2600" s="344">
        <v>146.84</v>
      </c>
      <c r="H2600" s="344"/>
      <c r="I2600" s="344"/>
      <c r="J2600" s="344"/>
      <c r="K2600" s="344"/>
      <c r="L2600" s="344"/>
    </row>
    <row r="2601" spans="1:12">
      <c r="A2601" s="296">
        <v>38775</v>
      </c>
      <c r="B2601" s="343" t="s">
        <v>9151</v>
      </c>
      <c r="C2601" s="296" t="s">
        <v>6533</v>
      </c>
      <c r="D2601" s="296" t="s">
        <v>6534</v>
      </c>
      <c r="E2601" s="344"/>
      <c r="F2601" s="344"/>
      <c r="G2601" s="344">
        <v>74.73</v>
      </c>
      <c r="H2601" s="344"/>
      <c r="I2601" s="344"/>
      <c r="J2601" s="344"/>
      <c r="K2601" s="344"/>
      <c r="L2601" s="344"/>
    </row>
    <row r="2602" spans="1:12">
      <c r="A2602" s="296">
        <v>44252</v>
      </c>
      <c r="B2602" s="343" t="s">
        <v>9152</v>
      </c>
      <c r="C2602" s="296" t="s">
        <v>6533</v>
      </c>
      <c r="D2602" s="296" t="s">
        <v>6534</v>
      </c>
      <c r="E2602" s="344">
        <v>218.45</v>
      </c>
      <c r="F2602" s="344"/>
      <c r="G2602" s="344">
        <v>180.45</v>
      </c>
      <c r="H2602" s="344"/>
      <c r="I2602" s="344">
        <v>184.99</v>
      </c>
      <c r="J2602" s="344">
        <v>195.62</v>
      </c>
      <c r="K2602" s="344">
        <v>190.62</v>
      </c>
      <c r="L2602" s="344">
        <v>208.29</v>
      </c>
    </row>
    <row r="2603" spans="1:12">
      <c r="A2603" s="296">
        <v>21119</v>
      </c>
      <c r="B2603" s="343" t="s">
        <v>9153</v>
      </c>
      <c r="C2603" s="296" t="s">
        <v>6533</v>
      </c>
      <c r="D2603" s="296" t="s">
        <v>6534</v>
      </c>
      <c r="E2603" s="344">
        <v>2.19</v>
      </c>
      <c r="F2603" s="344"/>
      <c r="G2603" s="344">
        <v>1.81</v>
      </c>
      <c r="H2603" s="344"/>
      <c r="I2603" s="344">
        <v>1.86</v>
      </c>
      <c r="J2603" s="344">
        <v>1.96</v>
      </c>
      <c r="K2603" s="344">
        <v>1.91</v>
      </c>
      <c r="L2603" s="344">
        <v>2.09</v>
      </c>
    </row>
    <row r="2604" spans="1:12">
      <c r="A2604" s="296">
        <v>37974</v>
      </c>
      <c r="B2604" s="343" t="s">
        <v>9154</v>
      </c>
      <c r="C2604" s="296" t="s">
        <v>6533</v>
      </c>
      <c r="D2604" s="296" t="s">
        <v>6534</v>
      </c>
      <c r="E2604" s="344">
        <v>2.83</v>
      </c>
      <c r="F2604" s="344"/>
      <c r="G2604" s="344">
        <v>2.34</v>
      </c>
      <c r="H2604" s="344"/>
      <c r="I2604" s="344">
        <v>2.4</v>
      </c>
      <c r="J2604" s="344">
        <v>2.54</v>
      </c>
      <c r="K2604" s="344">
        <v>2.4700000000000002</v>
      </c>
      <c r="L2604" s="344">
        <v>2.7</v>
      </c>
    </row>
    <row r="2605" spans="1:12">
      <c r="A2605" s="296">
        <v>37975</v>
      </c>
      <c r="B2605" s="343" t="s">
        <v>9155</v>
      </c>
      <c r="C2605" s="296" t="s">
        <v>6533</v>
      </c>
      <c r="D2605" s="296" t="s">
        <v>6534</v>
      </c>
      <c r="E2605" s="344">
        <v>6.31</v>
      </c>
      <c r="F2605" s="344"/>
      <c r="G2605" s="344">
        <v>5.21</v>
      </c>
      <c r="H2605" s="344"/>
      <c r="I2605" s="344">
        <v>5.34</v>
      </c>
      <c r="J2605" s="344">
        <v>5.65</v>
      </c>
      <c r="K2605" s="344">
        <v>5.5</v>
      </c>
      <c r="L2605" s="344">
        <v>6.01</v>
      </c>
    </row>
    <row r="2606" spans="1:12">
      <c r="A2606" s="296">
        <v>37976</v>
      </c>
      <c r="B2606" s="343" t="s">
        <v>9156</v>
      </c>
      <c r="C2606" s="296" t="s">
        <v>6533</v>
      </c>
      <c r="D2606" s="296" t="s">
        <v>6534</v>
      </c>
      <c r="E2606" s="344">
        <v>14.05</v>
      </c>
      <c r="F2606" s="344"/>
      <c r="G2606" s="344">
        <v>11.6</v>
      </c>
      <c r="H2606" s="344"/>
      <c r="I2606" s="344">
        <v>11.89</v>
      </c>
      <c r="J2606" s="344">
        <v>12.58</v>
      </c>
      <c r="K2606" s="344">
        <v>12.26</v>
      </c>
      <c r="L2606" s="344">
        <v>13.39</v>
      </c>
    </row>
    <row r="2607" spans="1:12">
      <c r="A2607" s="296">
        <v>37977</v>
      </c>
      <c r="B2607" s="343" t="s">
        <v>9157</v>
      </c>
      <c r="C2607" s="296" t="s">
        <v>6533</v>
      </c>
      <c r="D2607" s="296" t="s">
        <v>6534</v>
      </c>
      <c r="E2607" s="344">
        <v>19.43</v>
      </c>
      <c r="F2607" s="344"/>
      <c r="G2607" s="344">
        <v>16.05</v>
      </c>
      <c r="H2607" s="344"/>
      <c r="I2607" s="344">
        <v>16.46</v>
      </c>
      <c r="J2607" s="344">
        <v>17.399999999999999</v>
      </c>
      <c r="K2607" s="344">
        <v>16.96</v>
      </c>
      <c r="L2607" s="344">
        <v>18.53</v>
      </c>
    </row>
    <row r="2608" spans="1:12">
      <c r="A2608" s="296">
        <v>37978</v>
      </c>
      <c r="B2608" s="343" t="s">
        <v>9158</v>
      </c>
      <c r="C2608" s="296" t="s">
        <v>6533</v>
      </c>
      <c r="D2608" s="296" t="s">
        <v>6534</v>
      </c>
      <c r="E2608" s="344">
        <v>38.54</v>
      </c>
      <c r="F2608" s="344"/>
      <c r="G2608" s="344">
        <v>31.83</v>
      </c>
      <c r="H2608" s="344"/>
      <c r="I2608" s="344">
        <v>32.630000000000003</v>
      </c>
      <c r="J2608" s="344">
        <v>34.51</v>
      </c>
      <c r="K2608" s="344">
        <v>33.630000000000003</v>
      </c>
      <c r="L2608" s="344">
        <v>36.74</v>
      </c>
    </row>
    <row r="2609" spans="1:12">
      <c r="A2609" s="296">
        <v>37979</v>
      </c>
      <c r="B2609" s="343" t="s">
        <v>9159</v>
      </c>
      <c r="C2609" s="296" t="s">
        <v>6533</v>
      </c>
      <c r="D2609" s="296" t="s">
        <v>6534</v>
      </c>
      <c r="E2609" s="344">
        <v>163.54</v>
      </c>
      <c r="F2609" s="344"/>
      <c r="G2609" s="344">
        <v>135.1</v>
      </c>
      <c r="H2609" s="344"/>
      <c r="I2609" s="344">
        <v>138.49</v>
      </c>
      <c r="J2609" s="344">
        <v>146.44999999999999</v>
      </c>
      <c r="K2609" s="344">
        <v>142.69999999999999</v>
      </c>
      <c r="L2609" s="344">
        <v>155.93</v>
      </c>
    </row>
    <row r="2610" spans="1:12">
      <c r="A2610" s="296">
        <v>37980</v>
      </c>
      <c r="B2610" s="343" t="s">
        <v>9160</v>
      </c>
      <c r="C2610" s="296" t="s">
        <v>6533</v>
      </c>
      <c r="D2610" s="296" t="s">
        <v>6534</v>
      </c>
      <c r="E2610" s="344">
        <v>187.86</v>
      </c>
      <c r="F2610" s="344"/>
      <c r="G2610" s="344">
        <v>155.18</v>
      </c>
      <c r="H2610" s="344"/>
      <c r="I2610" s="344">
        <v>159.08000000000001</v>
      </c>
      <c r="J2610" s="344">
        <v>168.23</v>
      </c>
      <c r="K2610" s="344">
        <v>163.92</v>
      </c>
      <c r="L2610" s="344">
        <v>179.12</v>
      </c>
    </row>
    <row r="2611" spans="1:12">
      <c r="A2611" s="296">
        <v>36147</v>
      </c>
      <c r="B2611" s="343" t="s">
        <v>9161</v>
      </c>
      <c r="C2611" s="296" t="s">
        <v>6951</v>
      </c>
      <c r="D2611" s="296" t="s">
        <v>6534</v>
      </c>
      <c r="E2611" s="344">
        <v>375.2</v>
      </c>
      <c r="F2611" s="344">
        <v>388.14</v>
      </c>
      <c r="G2611" s="344">
        <v>446.36</v>
      </c>
      <c r="H2611" s="344">
        <v>465.77</v>
      </c>
      <c r="I2611" s="344">
        <v>360.2</v>
      </c>
      <c r="J2611" s="344">
        <v>357.09</v>
      </c>
      <c r="K2611" s="344">
        <v>337.68</v>
      </c>
      <c r="L2611" s="344">
        <v>336.39</v>
      </c>
    </row>
    <row r="2612" spans="1:12">
      <c r="A2612" s="296">
        <v>12731</v>
      </c>
      <c r="B2612" s="343" t="s">
        <v>9162</v>
      </c>
      <c r="C2612" s="296" t="s">
        <v>6533</v>
      </c>
      <c r="D2612" s="296" t="s">
        <v>6534</v>
      </c>
      <c r="E2612" s="344"/>
      <c r="F2612" s="344"/>
      <c r="G2612" s="344"/>
      <c r="H2612" s="344"/>
      <c r="I2612" s="344"/>
      <c r="J2612" s="344"/>
      <c r="K2612" s="344">
        <v>627.1</v>
      </c>
      <c r="L2612" s="344"/>
    </row>
    <row r="2613" spans="1:12">
      <c r="A2613" s="296">
        <v>12723</v>
      </c>
      <c r="B2613" s="343" t="s">
        <v>9163</v>
      </c>
      <c r="C2613" s="296" t="s">
        <v>6533</v>
      </c>
      <c r="D2613" s="296" t="s">
        <v>6534</v>
      </c>
      <c r="E2613" s="344"/>
      <c r="F2613" s="344"/>
      <c r="G2613" s="344"/>
      <c r="H2613" s="344"/>
      <c r="I2613" s="344"/>
      <c r="J2613" s="344"/>
      <c r="K2613" s="344">
        <v>4.8600000000000003</v>
      </c>
      <c r="L2613" s="344"/>
    </row>
    <row r="2614" spans="1:12">
      <c r="A2614" s="296">
        <v>12724</v>
      </c>
      <c r="B2614" s="343" t="s">
        <v>9164</v>
      </c>
      <c r="C2614" s="296" t="s">
        <v>6533</v>
      </c>
      <c r="D2614" s="296" t="s">
        <v>6534</v>
      </c>
      <c r="E2614" s="344"/>
      <c r="F2614" s="344"/>
      <c r="G2614" s="344"/>
      <c r="H2614" s="344"/>
      <c r="I2614" s="344"/>
      <c r="J2614" s="344"/>
      <c r="K2614" s="344">
        <v>9.34</v>
      </c>
      <c r="L2614" s="344"/>
    </row>
    <row r="2615" spans="1:12">
      <c r="A2615" s="296">
        <v>12725</v>
      </c>
      <c r="B2615" s="343" t="s">
        <v>9165</v>
      </c>
      <c r="C2615" s="296" t="s">
        <v>6533</v>
      </c>
      <c r="D2615" s="296" t="s">
        <v>6534</v>
      </c>
      <c r="E2615" s="344"/>
      <c r="F2615" s="344"/>
      <c r="G2615" s="344"/>
      <c r="H2615" s="344"/>
      <c r="I2615" s="344"/>
      <c r="J2615" s="344"/>
      <c r="K2615" s="344">
        <v>18.739999999999998</v>
      </c>
      <c r="L2615" s="344"/>
    </row>
    <row r="2616" spans="1:12">
      <c r="A2616" s="296">
        <v>12726</v>
      </c>
      <c r="B2616" s="343" t="s">
        <v>9166</v>
      </c>
      <c r="C2616" s="296" t="s">
        <v>6533</v>
      </c>
      <c r="D2616" s="296" t="s">
        <v>6534</v>
      </c>
      <c r="E2616" s="344"/>
      <c r="F2616" s="344"/>
      <c r="G2616" s="344"/>
      <c r="H2616" s="344"/>
      <c r="I2616" s="344"/>
      <c r="J2616" s="344"/>
      <c r="K2616" s="344">
        <v>41.37</v>
      </c>
      <c r="L2616" s="344"/>
    </row>
    <row r="2617" spans="1:12">
      <c r="A2617" s="296">
        <v>12727</v>
      </c>
      <c r="B2617" s="343" t="s">
        <v>9167</v>
      </c>
      <c r="C2617" s="296" t="s">
        <v>6533</v>
      </c>
      <c r="D2617" s="296" t="s">
        <v>6534</v>
      </c>
      <c r="E2617" s="344"/>
      <c r="F2617" s="344"/>
      <c r="G2617" s="344"/>
      <c r="H2617" s="344"/>
      <c r="I2617" s="344"/>
      <c r="J2617" s="344"/>
      <c r="K2617" s="344">
        <v>52.47</v>
      </c>
      <c r="L2617" s="344"/>
    </row>
    <row r="2618" spans="1:12">
      <c r="A2618" s="296">
        <v>12728</v>
      </c>
      <c r="B2618" s="343" t="s">
        <v>9168</v>
      </c>
      <c r="C2618" s="296" t="s">
        <v>6533</v>
      </c>
      <c r="D2618" s="296" t="s">
        <v>6534</v>
      </c>
      <c r="E2618" s="344"/>
      <c r="F2618" s="344"/>
      <c r="G2618" s="344"/>
      <c r="H2618" s="344"/>
      <c r="I2618" s="344"/>
      <c r="J2618" s="344"/>
      <c r="K2618" s="344">
        <v>85.7</v>
      </c>
      <c r="L2618" s="344"/>
    </row>
    <row r="2619" spans="1:12">
      <c r="A2619" s="296">
        <v>12729</v>
      </c>
      <c r="B2619" s="343" t="s">
        <v>9169</v>
      </c>
      <c r="C2619" s="296" t="s">
        <v>6533</v>
      </c>
      <c r="D2619" s="296" t="s">
        <v>6534</v>
      </c>
      <c r="E2619" s="344"/>
      <c r="F2619" s="344"/>
      <c r="G2619" s="344"/>
      <c r="H2619" s="344"/>
      <c r="I2619" s="344"/>
      <c r="J2619" s="344"/>
      <c r="K2619" s="344">
        <v>280.89</v>
      </c>
      <c r="L2619" s="344"/>
    </row>
    <row r="2620" spans="1:12">
      <c r="A2620" s="296">
        <v>12730</v>
      </c>
      <c r="B2620" s="343" t="s">
        <v>9170</v>
      </c>
      <c r="C2620" s="296" t="s">
        <v>6533</v>
      </c>
      <c r="D2620" s="296" t="s">
        <v>6534</v>
      </c>
      <c r="E2620" s="344"/>
      <c r="F2620" s="344"/>
      <c r="G2620" s="344"/>
      <c r="H2620" s="344"/>
      <c r="I2620" s="344"/>
      <c r="J2620" s="344"/>
      <c r="K2620" s="344">
        <v>430.05</v>
      </c>
      <c r="L2620" s="344"/>
    </row>
    <row r="2621" spans="1:12">
      <c r="A2621" s="296">
        <v>3840</v>
      </c>
      <c r="B2621" s="343" t="s">
        <v>9171</v>
      </c>
      <c r="C2621" s="296" t="s">
        <v>6533</v>
      </c>
      <c r="D2621" s="296" t="s">
        <v>6534</v>
      </c>
      <c r="E2621" s="344">
        <v>48.53</v>
      </c>
      <c r="F2621" s="344">
        <v>49.95</v>
      </c>
      <c r="G2621" s="344"/>
      <c r="H2621" s="344"/>
      <c r="I2621" s="344">
        <v>34.97</v>
      </c>
      <c r="J2621" s="344"/>
      <c r="K2621" s="344"/>
      <c r="L2621" s="344"/>
    </row>
    <row r="2622" spans="1:12">
      <c r="A2622" s="296">
        <v>3838</v>
      </c>
      <c r="B2622" s="343" t="s">
        <v>9172</v>
      </c>
      <c r="C2622" s="296" t="s">
        <v>6533</v>
      </c>
      <c r="D2622" s="296" t="s">
        <v>6534</v>
      </c>
      <c r="E2622" s="344">
        <v>107.12</v>
      </c>
      <c r="F2622" s="344">
        <v>110.25</v>
      </c>
      <c r="G2622" s="344"/>
      <c r="H2622" s="344"/>
      <c r="I2622" s="344">
        <v>77.19</v>
      </c>
      <c r="J2622" s="344"/>
      <c r="K2622" s="344"/>
      <c r="L2622" s="344"/>
    </row>
    <row r="2623" spans="1:12">
      <c r="A2623" s="296">
        <v>3844</v>
      </c>
      <c r="B2623" s="343" t="s">
        <v>9173</v>
      </c>
      <c r="C2623" s="296" t="s">
        <v>6533</v>
      </c>
      <c r="D2623" s="296" t="s">
        <v>6534</v>
      </c>
      <c r="E2623" s="344">
        <v>191.06</v>
      </c>
      <c r="F2623" s="344">
        <v>196.65</v>
      </c>
      <c r="G2623" s="344"/>
      <c r="H2623" s="344"/>
      <c r="I2623" s="344">
        <v>137.68</v>
      </c>
      <c r="J2623" s="344"/>
      <c r="K2623" s="344"/>
      <c r="L2623" s="344"/>
    </row>
    <row r="2624" spans="1:12">
      <c r="A2624" s="296">
        <v>3839</v>
      </c>
      <c r="B2624" s="343" t="s">
        <v>9174</v>
      </c>
      <c r="C2624" s="296" t="s">
        <v>6533</v>
      </c>
      <c r="D2624" s="296" t="s">
        <v>6534</v>
      </c>
      <c r="E2624" s="344">
        <v>348.02</v>
      </c>
      <c r="F2624" s="344">
        <v>358.19</v>
      </c>
      <c r="G2624" s="344"/>
      <c r="H2624" s="344"/>
      <c r="I2624" s="344">
        <v>250.78</v>
      </c>
      <c r="J2624" s="344"/>
      <c r="K2624" s="344"/>
      <c r="L2624" s="344"/>
    </row>
    <row r="2625" spans="1:12">
      <c r="A2625" s="296">
        <v>3843</v>
      </c>
      <c r="B2625" s="343" t="s">
        <v>9175</v>
      </c>
      <c r="C2625" s="296" t="s">
        <v>6533</v>
      </c>
      <c r="D2625" s="296" t="s">
        <v>6534</v>
      </c>
      <c r="E2625" s="344">
        <v>477.66</v>
      </c>
      <c r="F2625" s="344">
        <v>491.63</v>
      </c>
      <c r="G2625" s="344"/>
      <c r="H2625" s="344"/>
      <c r="I2625" s="344">
        <v>344.2</v>
      </c>
      <c r="J2625" s="344"/>
      <c r="K2625" s="344"/>
      <c r="L2625" s="344"/>
    </row>
    <row r="2626" spans="1:12">
      <c r="A2626" s="296">
        <v>3900</v>
      </c>
      <c r="B2626" s="343" t="s">
        <v>9176</v>
      </c>
      <c r="C2626" s="296" t="s">
        <v>6533</v>
      </c>
      <c r="D2626" s="296" t="s">
        <v>6534</v>
      </c>
      <c r="E2626" s="344">
        <v>52.43</v>
      </c>
      <c r="F2626" s="344">
        <v>45.13</v>
      </c>
      <c r="G2626" s="344">
        <v>46.82</v>
      </c>
      <c r="H2626" s="344">
        <v>39.29</v>
      </c>
      <c r="I2626" s="344">
        <v>39.97</v>
      </c>
      <c r="J2626" s="344">
        <v>43.11</v>
      </c>
      <c r="K2626" s="344">
        <v>50.07</v>
      </c>
      <c r="L2626" s="344">
        <v>56.02</v>
      </c>
    </row>
    <row r="2627" spans="1:12">
      <c r="A2627" s="296">
        <v>3846</v>
      </c>
      <c r="B2627" s="343" t="s">
        <v>9177</v>
      </c>
      <c r="C2627" s="296" t="s">
        <v>6533</v>
      </c>
      <c r="D2627" s="296" t="s">
        <v>6534</v>
      </c>
      <c r="E2627" s="344">
        <v>15.75</v>
      </c>
      <c r="F2627" s="344">
        <v>13.56</v>
      </c>
      <c r="G2627" s="344">
        <v>14.07</v>
      </c>
      <c r="H2627" s="344">
        <v>11.81</v>
      </c>
      <c r="I2627" s="344">
        <v>12.01</v>
      </c>
      <c r="J2627" s="344">
        <v>12.95</v>
      </c>
      <c r="K2627" s="344">
        <v>15.04</v>
      </c>
      <c r="L2627" s="344">
        <v>16.829999999999998</v>
      </c>
    </row>
    <row r="2628" spans="1:12">
      <c r="A2628" s="296">
        <v>3886</v>
      </c>
      <c r="B2628" s="343" t="s">
        <v>9178</v>
      </c>
      <c r="C2628" s="296" t="s">
        <v>6533</v>
      </c>
      <c r="D2628" s="296" t="s">
        <v>6534</v>
      </c>
      <c r="E2628" s="344">
        <v>20.91</v>
      </c>
      <c r="F2628" s="344">
        <v>18</v>
      </c>
      <c r="G2628" s="344">
        <v>18.670000000000002</v>
      </c>
      <c r="H2628" s="344">
        <v>15.67</v>
      </c>
      <c r="I2628" s="344">
        <v>15.94</v>
      </c>
      <c r="J2628" s="344">
        <v>17.2</v>
      </c>
      <c r="K2628" s="344">
        <v>19.97</v>
      </c>
      <c r="L2628" s="344">
        <v>22.35</v>
      </c>
    </row>
    <row r="2629" spans="1:12">
      <c r="A2629" s="296">
        <v>3854</v>
      </c>
      <c r="B2629" s="343" t="s">
        <v>9179</v>
      </c>
      <c r="C2629" s="296" t="s">
        <v>6533</v>
      </c>
      <c r="D2629" s="296" t="s">
        <v>6534</v>
      </c>
      <c r="E2629" s="344">
        <v>11.92</v>
      </c>
      <c r="F2629" s="344">
        <v>10.26</v>
      </c>
      <c r="G2629" s="344">
        <v>10.64</v>
      </c>
      <c r="H2629" s="344">
        <v>8.93</v>
      </c>
      <c r="I2629" s="344">
        <v>9.09</v>
      </c>
      <c r="J2629" s="344">
        <v>9.8000000000000007</v>
      </c>
      <c r="K2629" s="344">
        <v>11.39</v>
      </c>
      <c r="L2629" s="344">
        <v>12.74</v>
      </c>
    </row>
    <row r="2630" spans="1:12">
      <c r="A2630" s="296">
        <v>3873</v>
      </c>
      <c r="B2630" s="343" t="s">
        <v>9180</v>
      </c>
      <c r="C2630" s="296" t="s">
        <v>6533</v>
      </c>
      <c r="D2630" s="296" t="s">
        <v>6534</v>
      </c>
      <c r="E2630" s="344">
        <v>13.88</v>
      </c>
      <c r="F2630" s="344">
        <v>11.95</v>
      </c>
      <c r="G2630" s="344">
        <v>12.39</v>
      </c>
      <c r="H2630" s="344">
        <v>10.4</v>
      </c>
      <c r="I2630" s="344">
        <v>10.58</v>
      </c>
      <c r="J2630" s="344">
        <v>11.41</v>
      </c>
      <c r="K2630" s="344">
        <v>13.25</v>
      </c>
      <c r="L2630" s="344">
        <v>14.83</v>
      </c>
    </row>
    <row r="2631" spans="1:12">
      <c r="A2631" s="296">
        <v>38021</v>
      </c>
      <c r="B2631" s="343" t="s">
        <v>9181</v>
      </c>
      <c r="C2631" s="296" t="s">
        <v>6533</v>
      </c>
      <c r="D2631" s="296" t="s">
        <v>6534</v>
      </c>
      <c r="E2631" s="344">
        <v>24.64</v>
      </c>
      <c r="F2631" s="344">
        <v>21.21</v>
      </c>
      <c r="G2631" s="344">
        <v>22</v>
      </c>
      <c r="H2631" s="344">
        <v>18.46</v>
      </c>
      <c r="I2631" s="344">
        <v>18.78</v>
      </c>
      <c r="J2631" s="344">
        <v>20.260000000000002</v>
      </c>
      <c r="K2631" s="344">
        <v>23.53</v>
      </c>
      <c r="L2631" s="344">
        <v>26.33</v>
      </c>
    </row>
    <row r="2632" spans="1:12">
      <c r="A2632" s="296">
        <v>43838</v>
      </c>
      <c r="B2632" s="343" t="s">
        <v>9182</v>
      </c>
      <c r="C2632" s="296" t="s">
        <v>6533</v>
      </c>
      <c r="D2632" s="296" t="s">
        <v>6534</v>
      </c>
      <c r="E2632" s="344">
        <v>31.85</v>
      </c>
      <c r="F2632" s="344">
        <v>27.41</v>
      </c>
      <c r="G2632" s="344">
        <v>28.44</v>
      </c>
      <c r="H2632" s="344">
        <v>23.87</v>
      </c>
      <c r="I2632" s="344">
        <v>24.28</v>
      </c>
      <c r="J2632" s="344">
        <v>26.19</v>
      </c>
      <c r="K2632" s="344">
        <v>30.41</v>
      </c>
      <c r="L2632" s="344">
        <v>34.03</v>
      </c>
    </row>
    <row r="2633" spans="1:12">
      <c r="A2633" s="296">
        <v>3847</v>
      </c>
      <c r="B2633" s="343" t="s">
        <v>9183</v>
      </c>
      <c r="C2633" s="296" t="s">
        <v>6533</v>
      </c>
      <c r="D2633" s="296" t="s">
        <v>6534</v>
      </c>
      <c r="E2633" s="344">
        <v>32.11</v>
      </c>
      <c r="F2633" s="344">
        <v>27.64</v>
      </c>
      <c r="G2633" s="344">
        <v>28.68</v>
      </c>
      <c r="H2633" s="344">
        <v>24.07</v>
      </c>
      <c r="I2633" s="344">
        <v>24.48</v>
      </c>
      <c r="J2633" s="344">
        <v>26.41</v>
      </c>
      <c r="K2633" s="344">
        <v>30.67</v>
      </c>
      <c r="L2633" s="344">
        <v>34.32</v>
      </c>
    </row>
    <row r="2634" spans="1:12">
      <c r="A2634" s="296">
        <v>38022</v>
      </c>
      <c r="B2634" s="343" t="s">
        <v>9184</v>
      </c>
      <c r="C2634" s="296" t="s">
        <v>6533</v>
      </c>
      <c r="D2634" s="296" t="s">
        <v>6534</v>
      </c>
      <c r="E2634" s="344">
        <v>44.14</v>
      </c>
      <c r="F2634" s="344">
        <v>38</v>
      </c>
      <c r="G2634" s="344">
        <v>39.409999999999997</v>
      </c>
      <c r="H2634" s="344">
        <v>33.08</v>
      </c>
      <c r="I2634" s="344">
        <v>33.65</v>
      </c>
      <c r="J2634" s="344">
        <v>36.29</v>
      </c>
      <c r="K2634" s="344">
        <v>42.16</v>
      </c>
      <c r="L2634" s="344">
        <v>47.17</v>
      </c>
    </row>
    <row r="2635" spans="1:12">
      <c r="A2635" s="296">
        <v>3826</v>
      </c>
      <c r="B2635" s="343" t="s">
        <v>9185</v>
      </c>
      <c r="C2635" s="296" t="s">
        <v>6533</v>
      </c>
      <c r="D2635" s="296" t="s">
        <v>6534</v>
      </c>
      <c r="E2635" s="344">
        <v>48.16</v>
      </c>
      <c r="F2635" s="344">
        <v>49.57</v>
      </c>
      <c r="G2635" s="344"/>
      <c r="H2635" s="344"/>
      <c r="I2635" s="344">
        <v>34.700000000000003</v>
      </c>
      <c r="J2635" s="344"/>
      <c r="K2635" s="344"/>
      <c r="L2635" s="344"/>
    </row>
    <row r="2636" spans="1:12">
      <c r="A2636" s="296">
        <v>3825</v>
      </c>
      <c r="B2636" s="343" t="s">
        <v>9186</v>
      </c>
      <c r="C2636" s="296" t="s">
        <v>6533</v>
      </c>
      <c r="D2636" s="296" t="s">
        <v>6534</v>
      </c>
      <c r="E2636" s="344">
        <v>13.85</v>
      </c>
      <c r="F2636" s="344">
        <v>14.25</v>
      </c>
      <c r="G2636" s="344"/>
      <c r="H2636" s="344"/>
      <c r="I2636" s="344">
        <v>9.98</v>
      </c>
      <c r="J2636" s="344"/>
      <c r="K2636" s="344"/>
      <c r="L2636" s="344"/>
    </row>
    <row r="2637" spans="1:12">
      <c r="A2637" s="296">
        <v>3827</v>
      </c>
      <c r="B2637" s="343" t="s">
        <v>9187</v>
      </c>
      <c r="C2637" s="296" t="s">
        <v>6533</v>
      </c>
      <c r="D2637" s="296" t="s">
        <v>6534</v>
      </c>
      <c r="E2637" s="344">
        <v>30.26</v>
      </c>
      <c r="F2637" s="344">
        <v>31.14</v>
      </c>
      <c r="G2637" s="344"/>
      <c r="H2637" s="344"/>
      <c r="I2637" s="344">
        <v>21.8</v>
      </c>
      <c r="J2637" s="344"/>
      <c r="K2637" s="344"/>
      <c r="L2637" s="344"/>
    </row>
    <row r="2638" spans="1:12">
      <c r="A2638" s="296">
        <v>3830</v>
      </c>
      <c r="B2638" s="343" t="s">
        <v>9188</v>
      </c>
      <c r="C2638" s="296" t="s">
        <v>6533</v>
      </c>
      <c r="D2638" s="296" t="s">
        <v>6534</v>
      </c>
      <c r="E2638" s="344">
        <v>213.41</v>
      </c>
      <c r="F2638" s="344">
        <v>198.95</v>
      </c>
      <c r="G2638" s="344">
        <v>191.66</v>
      </c>
      <c r="H2638" s="344">
        <v>143.51</v>
      </c>
      <c r="I2638" s="344">
        <v>159.16</v>
      </c>
      <c r="J2638" s="344">
        <v>179.72</v>
      </c>
      <c r="K2638" s="344">
        <v>210.09</v>
      </c>
      <c r="L2638" s="344">
        <v>254.26</v>
      </c>
    </row>
    <row r="2639" spans="1:12">
      <c r="A2639" s="296">
        <v>37981</v>
      </c>
      <c r="B2639" s="343" t="s">
        <v>9189</v>
      </c>
      <c r="C2639" s="296" t="s">
        <v>6533</v>
      </c>
      <c r="D2639" s="296" t="s">
        <v>6534</v>
      </c>
      <c r="E2639" s="344">
        <v>8.18</v>
      </c>
      <c r="F2639" s="344"/>
      <c r="G2639" s="344">
        <v>6.76</v>
      </c>
      <c r="H2639" s="344"/>
      <c r="I2639" s="344">
        <v>6.93</v>
      </c>
      <c r="J2639" s="344">
        <v>7.33</v>
      </c>
      <c r="K2639" s="344">
        <v>7.14</v>
      </c>
      <c r="L2639" s="344">
        <v>7.8</v>
      </c>
    </row>
    <row r="2640" spans="1:12">
      <c r="A2640" s="296">
        <v>37982</v>
      </c>
      <c r="B2640" s="343" t="s">
        <v>9190</v>
      </c>
      <c r="C2640" s="296" t="s">
        <v>6533</v>
      </c>
      <c r="D2640" s="296" t="s">
        <v>6534</v>
      </c>
      <c r="E2640" s="344">
        <v>11.87</v>
      </c>
      <c r="F2640" s="344"/>
      <c r="G2640" s="344">
        <v>9.81</v>
      </c>
      <c r="H2640" s="344"/>
      <c r="I2640" s="344">
        <v>10.06</v>
      </c>
      <c r="J2640" s="344">
        <v>10.63</v>
      </c>
      <c r="K2640" s="344">
        <v>10.36</v>
      </c>
      <c r="L2640" s="344">
        <v>11.32</v>
      </c>
    </row>
    <row r="2641" spans="1:12">
      <c r="A2641" s="296">
        <v>37983</v>
      </c>
      <c r="B2641" s="343" t="s">
        <v>9191</v>
      </c>
      <c r="C2641" s="296" t="s">
        <v>6533</v>
      </c>
      <c r="D2641" s="296" t="s">
        <v>6534</v>
      </c>
      <c r="E2641" s="344">
        <v>17.55</v>
      </c>
      <c r="F2641" s="344"/>
      <c r="G2641" s="344">
        <v>14.5</v>
      </c>
      <c r="H2641" s="344"/>
      <c r="I2641" s="344">
        <v>14.86</v>
      </c>
      <c r="J2641" s="344">
        <v>15.72</v>
      </c>
      <c r="K2641" s="344">
        <v>15.32</v>
      </c>
      <c r="L2641" s="344">
        <v>16.739999999999998</v>
      </c>
    </row>
    <row r="2642" spans="1:12">
      <c r="A2642" s="296">
        <v>37984</v>
      </c>
      <c r="B2642" s="343" t="s">
        <v>9192</v>
      </c>
      <c r="C2642" s="296" t="s">
        <v>6533</v>
      </c>
      <c r="D2642" s="296" t="s">
        <v>6534</v>
      </c>
      <c r="E2642" s="344">
        <v>24.66</v>
      </c>
      <c r="F2642" s="344"/>
      <c r="G2642" s="344">
        <v>20.37</v>
      </c>
      <c r="H2642" s="344"/>
      <c r="I2642" s="344">
        <v>20.88</v>
      </c>
      <c r="J2642" s="344">
        <v>22.08</v>
      </c>
      <c r="K2642" s="344">
        <v>21.52</v>
      </c>
      <c r="L2642" s="344">
        <v>23.51</v>
      </c>
    </row>
    <row r="2643" spans="1:12">
      <c r="A2643" s="296">
        <v>37985</v>
      </c>
      <c r="B2643" s="343" t="s">
        <v>9193</v>
      </c>
      <c r="C2643" s="296" t="s">
        <v>6533</v>
      </c>
      <c r="D2643" s="296" t="s">
        <v>6534</v>
      </c>
      <c r="E2643" s="344">
        <v>35.04</v>
      </c>
      <c r="F2643" s="344"/>
      <c r="G2643" s="344">
        <v>28.94</v>
      </c>
      <c r="H2643" s="344"/>
      <c r="I2643" s="344">
        <v>29.67</v>
      </c>
      <c r="J2643" s="344">
        <v>31.37</v>
      </c>
      <c r="K2643" s="344">
        <v>30.57</v>
      </c>
      <c r="L2643" s="344">
        <v>33.4</v>
      </c>
    </row>
    <row r="2644" spans="1:12">
      <c r="A2644" s="296">
        <v>20165</v>
      </c>
      <c r="B2644" s="343" t="s">
        <v>9194</v>
      </c>
      <c r="C2644" s="296" t="s">
        <v>6533</v>
      </c>
      <c r="D2644" s="296" t="s">
        <v>6534</v>
      </c>
      <c r="E2644" s="344">
        <v>26.45</v>
      </c>
      <c r="F2644" s="344">
        <v>24.66</v>
      </c>
      <c r="G2644" s="344">
        <v>23.76</v>
      </c>
      <c r="H2644" s="344">
        <v>17.79</v>
      </c>
      <c r="I2644" s="344">
        <v>19.73</v>
      </c>
      <c r="J2644" s="344">
        <v>22.28</v>
      </c>
      <c r="K2644" s="344">
        <v>26.04</v>
      </c>
      <c r="L2644" s="344">
        <v>31.52</v>
      </c>
    </row>
    <row r="2645" spans="1:12">
      <c r="A2645" s="296">
        <v>20166</v>
      </c>
      <c r="B2645" s="343" t="s">
        <v>9195</v>
      </c>
      <c r="C2645" s="296" t="s">
        <v>6533</v>
      </c>
      <c r="D2645" s="296" t="s">
        <v>6534</v>
      </c>
      <c r="E2645" s="344">
        <v>80.8</v>
      </c>
      <c r="F2645" s="344">
        <v>75.319999999999993</v>
      </c>
      <c r="G2645" s="344">
        <v>72.56</v>
      </c>
      <c r="H2645" s="344">
        <v>54.33</v>
      </c>
      <c r="I2645" s="344">
        <v>60.26</v>
      </c>
      <c r="J2645" s="344">
        <v>68.040000000000006</v>
      </c>
      <c r="K2645" s="344">
        <v>79.540000000000006</v>
      </c>
      <c r="L2645" s="344">
        <v>96.26</v>
      </c>
    </row>
    <row r="2646" spans="1:12">
      <c r="A2646" s="296">
        <v>20164</v>
      </c>
      <c r="B2646" s="343" t="s">
        <v>9196</v>
      </c>
      <c r="C2646" s="296" t="s">
        <v>6533</v>
      </c>
      <c r="D2646" s="296" t="s">
        <v>6534</v>
      </c>
      <c r="E2646" s="344">
        <v>12.71</v>
      </c>
      <c r="F2646" s="344">
        <v>11.85</v>
      </c>
      <c r="G2646" s="344">
        <v>11.41</v>
      </c>
      <c r="H2646" s="344">
        <v>8.5399999999999991</v>
      </c>
      <c r="I2646" s="344">
        <v>9.48</v>
      </c>
      <c r="J2646" s="344">
        <v>10.7</v>
      </c>
      <c r="K2646" s="344">
        <v>12.51</v>
      </c>
      <c r="L2646" s="344">
        <v>15.14</v>
      </c>
    </row>
    <row r="2647" spans="1:12">
      <c r="A2647" s="296">
        <v>3893</v>
      </c>
      <c r="B2647" s="343" t="s">
        <v>9197</v>
      </c>
      <c r="C2647" s="296" t="s">
        <v>6533</v>
      </c>
      <c r="D2647" s="296" t="s">
        <v>6534</v>
      </c>
      <c r="E2647" s="344">
        <v>19.920000000000002</v>
      </c>
      <c r="F2647" s="344">
        <v>18.57</v>
      </c>
      <c r="G2647" s="344">
        <v>17.89</v>
      </c>
      <c r="H2647" s="344">
        <v>13.39</v>
      </c>
      <c r="I2647" s="344">
        <v>14.85</v>
      </c>
      <c r="J2647" s="344">
        <v>16.77</v>
      </c>
      <c r="K2647" s="344">
        <v>19.61</v>
      </c>
      <c r="L2647" s="344">
        <v>23.73</v>
      </c>
    </row>
    <row r="2648" spans="1:12">
      <c r="A2648" s="296">
        <v>3848</v>
      </c>
      <c r="B2648" s="343" t="s">
        <v>9198</v>
      </c>
      <c r="C2648" s="296" t="s">
        <v>6533</v>
      </c>
      <c r="D2648" s="296" t="s">
        <v>6534</v>
      </c>
      <c r="E2648" s="344">
        <v>12.15</v>
      </c>
      <c r="F2648" s="344">
        <v>11.32</v>
      </c>
      <c r="G2648" s="344">
        <v>10.91</v>
      </c>
      <c r="H2648" s="344">
        <v>8.17</v>
      </c>
      <c r="I2648" s="344">
        <v>9.06</v>
      </c>
      <c r="J2648" s="344">
        <v>10.23</v>
      </c>
      <c r="K2648" s="344">
        <v>11.96</v>
      </c>
      <c r="L2648" s="344">
        <v>14.47</v>
      </c>
    </row>
    <row r="2649" spans="1:12">
      <c r="A2649" s="296">
        <v>3895</v>
      </c>
      <c r="B2649" s="343" t="s">
        <v>9199</v>
      </c>
      <c r="C2649" s="296" t="s">
        <v>6533</v>
      </c>
      <c r="D2649" s="296" t="s">
        <v>6534</v>
      </c>
      <c r="E2649" s="344">
        <v>13.49</v>
      </c>
      <c r="F2649" s="344">
        <v>12.58</v>
      </c>
      <c r="G2649" s="344">
        <v>12.11</v>
      </c>
      <c r="H2649" s="344">
        <v>9.07</v>
      </c>
      <c r="I2649" s="344">
        <v>10.06</v>
      </c>
      <c r="J2649" s="344">
        <v>11.36</v>
      </c>
      <c r="K2649" s="344">
        <v>13.28</v>
      </c>
      <c r="L2649" s="344">
        <v>16.07</v>
      </c>
    </row>
    <row r="2650" spans="1:12">
      <c r="A2650" s="296">
        <v>12404</v>
      </c>
      <c r="B2650" s="343" t="s">
        <v>9200</v>
      </c>
      <c r="C2650" s="296" t="s">
        <v>6533</v>
      </c>
      <c r="D2650" s="296" t="s">
        <v>6534</v>
      </c>
      <c r="E2650" s="344">
        <v>10.94</v>
      </c>
      <c r="F2650" s="344"/>
      <c r="G2650" s="344"/>
      <c r="H2650" s="344"/>
      <c r="I2650" s="344">
        <v>10.46</v>
      </c>
      <c r="J2650" s="344"/>
      <c r="K2650" s="344"/>
      <c r="L2650" s="344"/>
    </row>
    <row r="2651" spans="1:12">
      <c r="A2651" s="296">
        <v>3939</v>
      </c>
      <c r="B2651" s="343" t="s">
        <v>9201</v>
      </c>
      <c r="C2651" s="296" t="s">
        <v>6533</v>
      </c>
      <c r="D2651" s="296" t="s">
        <v>6534</v>
      </c>
      <c r="E2651" s="344">
        <v>22.53</v>
      </c>
      <c r="F2651" s="344"/>
      <c r="G2651" s="344"/>
      <c r="H2651" s="344"/>
      <c r="I2651" s="344">
        <v>21.55</v>
      </c>
      <c r="J2651" s="344"/>
      <c r="K2651" s="344"/>
      <c r="L2651" s="344"/>
    </row>
    <row r="2652" spans="1:12">
      <c r="A2652" s="296">
        <v>3911</v>
      </c>
      <c r="B2652" s="343" t="s">
        <v>9202</v>
      </c>
      <c r="C2652" s="296" t="s">
        <v>6533</v>
      </c>
      <c r="D2652" s="296" t="s">
        <v>6534</v>
      </c>
      <c r="E2652" s="344">
        <v>18.41</v>
      </c>
      <c r="F2652" s="344"/>
      <c r="G2652" s="344"/>
      <c r="H2652" s="344"/>
      <c r="I2652" s="344">
        <v>17.600000000000001</v>
      </c>
      <c r="J2652" s="344"/>
      <c r="K2652" s="344"/>
      <c r="L2652" s="344"/>
    </row>
    <row r="2653" spans="1:12">
      <c r="A2653" s="296">
        <v>3910</v>
      </c>
      <c r="B2653" s="343" t="s">
        <v>9203</v>
      </c>
      <c r="C2653" s="296" t="s">
        <v>6533</v>
      </c>
      <c r="D2653" s="296" t="s">
        <v>6534</v>
      </c>
      <c r="E2653" s="344">
        <v>13.17</v>
      </c>
      <c r="F2653" s="344"/>
      <c r="G2653" s="344"/>
      <c r="H2653" s="344"/>
      <c r="I2653" s="344">
        <v>12.59</v>
      </c>
      <c r="J2653" s="344"/>
      <c r="K2653" s="344"/>
      <c r="L2653" s="344"/>
    </row>
    <row r="2654" spans="1:12">
      <c r="A2654" s="296">
        <v>3908</v>
      </c>
      <c r="B2654" s="343" t="s">
        <v>9204</v>
      </c>
      <c r="C2654" s="296" t="s">
        <v>6533</v>
      </c>
      <c r="D2654" s="296" t="s">
        <v>6534</v>
      </c>
      <c r="E2654" s="344">
        <v>5.95</v>
      </c>
      <c r="F2654" s="344"/>
      <c r="G2654" s="344"/>
      <c r="H2654" s="344"/>
      <c r="I2654" s="344">
        <v>5.69</v>
      </c>
      <c r="J2654" s="344"/>
      <c r="K2654" s="344"/>
      <c r="L2654" s="344"/>
    </row>
    <row r="2655" spans="1:12">
      <c r="A2655" s="296">
        <v>3913</v>
      </c>
      <c r="B2655" s="343" t="s">
        <v>9205</v>
      </c>
      <c r="C2655" s="296" t="s">
        <v>6533</v>
      </c>
      <c r="D2655" s="296" t="s">
        <v>6534</v>
      </c>
      <c r="E2655" s="344">
        <v>62.95</v>
      </c>
      <c r="F2655" s="344"/>
      <c r="G2655" s="344"/>
      <c r="H2655" s="344"/>
      <c r="I2655" s="344">
        <v>60.2</v>
      </c>
      <c r="J2655" s="344"/>
      <c r="K2655" s="344"/>
      <c r="L2655" s="344"/>
    </row>
    <row r="2656" spans="1:12">
      <c r="A2656" s="296">
        <v>3912</v>
      </c>
      <c r="B2656" s="343" t="s">
        <v>9206</v>
      </c>
      <c r="C2656" s="296" t="s">
        <v>6533</v>
      </c>
      <c r="D2656" s="296" t="s">
        <v>6534</v>
      </c>
      <c r="E2656" s="344">
        <v>34.51</v>
      </c>
      <c r="F2656" s="344"/>
      <c r="G2656" s="344"/>
      <c r="H2656" s="344"/>
      <c r="I2656" s="344">
        <v>33</v>
      </c>
      <c r="J2656" s="344"/>
      <c r="K2656" s="344"/>
      <c r="L2656" s="344"/>
    </row>
    <row r="2657" spans="1:12">
      <c r="A2657" s="296">
        <v>3914</v>
      </c>
      <c r="B2657" s="343" t="s">
        <v>9207</v>
      </c>
      <c r="C2657" s="296" t="s">
        <v>6533</v>
      </c>
      <c r="D2657" s="296" t="s">
        <v>6534</v>
      </c>
      <c r="E2657" s="344">
        <v>94.96</v>
      </c>
      <c r="F2657" s="344"/>
      <c r="G2657" s="344"/>
      <c r="H2657" s="344"/>
      <c r="I2657" s="344">
        <v>90.81</v>
      </c>
      <c r="J2657" s="344"/>
      <c r="K2657" s="344"/>
      <c r="L2657" s="344"/>
    </row>
    <row r="2658" spans="1:12">
      <c r="A2658" s="296">
        <v>3909</v>
      </c>
      <c r="B2658" s="343" t="s">
        <v>9208</v>
      </c>
      <c r="C2658" s="296" t="s">
        <v>6533</v>
      </c>
      <c r="D2658" s="296" t="s">
        <v>6534</v>
      </c>
      <c r="E2658" s="344">
        <v>8.1</v>
      </c>
      <c r="F2658" s="344"/>
      <c r="G2658" s="344"/>
      <c r="H2658" s="344"/>
      <c r="I2658" s="344">
        <v>7.74</v>
      </c>
      <c r="J2658" s="344"/>
      <c r="K2658" s="344"/>
      <c r="L2658" s="344"/>
    </row>
    <row r="2659" spans="1:12">
      <c r="A2659" s="296">
        <v>3915</v>
      </c>
      <c r="B2659" s="343" t="s">
        <v>9209</v>
      </c>
      <c r="C2659" s="296" t="s">
        <v>6533</v>
      </c>
      <c r="D2659" s="296" t="s">
        <v>6534</v>
      </c>
      <c r="E2659" s="344">
        <v>149.75</v>
      </c>
      <c r="F2659" s="344"/>
      <c r="G2659" s="344"/>
      <c r="H2659" s="344"/>
      <c r="I2659" s="344">
        <v>143.19999999999999</v>
      </c>
      <c r="J2659" s="344"/>
      <c r="K2659" s="344"/>
      <c r="L2659" s="344"/>
    </row>
    <row r="2660" spans="1:12">
      <c r="A2660" s="296">
        <v>3916</v>
      </c>
      <c r="B2660" s="343" t="s">
        <v>9210</v>
      </c>
      <c r="C2660" s="296" t="s">
        <v>6533</v>
      </c>
      <c r="D2660" s="296" t="s">
        <v>6534</v>
      </c>
      <c r="E2660" s="344">
        <v>272.82</v>
      </c>
      <c r="F2660" s="344"/>
      <c r="G2660" s="344"/>
      <c r="H2660" s="344"/>
      <c r="I2660" s="344">
        <v>260.89</v>
      </c>
      <c r="J2660" s="344"/>
      <c r="K2660" s="344"/>
      <c r="L2660" s="344"/>
    </row>
    <row r="2661" spans="1:12">
      <c r="A2661" s="296">
        <v>3917</v>
      </c>
      <c r="B2661" s="343" t="s">
        <v>9211</v>
      </c>
      <c r="C2661" s="296" t="s">
        <v>6533</v>
      </c>
      <c r="D2661" s="296" t="s">
        <v>6534</v>
      </c>
      <c r="E2661" s="344">
        <v>449.99</v>
      </c>
      <c r="F2661" s="344"/>
      <c r="G2661" s="344"/>
      <c r="H2661" s="344"/>
      <c r="I2661" s="344">
        <v>430.31</v>
      </c>
      <c r="J2661" s="344"/>
      <c r="K2661" s="344"/>
      <c r="L2661" s="344"/>
    </row>
    <row r="2662" spans="1:12">
      <c r="A2662" s="296">
        <v>1904</v>
      </c>
      <c r="B2662" s="343" t="s">
        <v>9212</v>
      </c>
      <c r="C2662" s="296" t="s">
        <v>6533</v>
      </c>
      <c r="D2662" s="296" t="s">
        <v>6534</v>
      </c>
      <c r="E2662" s="344">
        <v>0.75</v>
      </c>
      <c r="F2662" s="344">
        <v>0.72</v>
      </c>
      <c r="G2662" s="344">
        <v>1.07</v>
      </c>
      <c r="H2662" s="344">
        <v>1.1599999999999999</v>
      </c>
      <c r="I2662" s="344">
        <v>0.84</v>
      </c>
      <c r="J2662" s="344">
        <v>0.76</v>
      </c>
      <c r="K2662" s="344">
        <v>1.1200000000000001</v>
      </c>
      <c r="L2662" s="344">
        <v>0.96</v>
      </c>
    </row>
    <row r="2663" spans="1:12">
      <c r="A2663" s="296">
        <v>1899</v>
      </c>
      <c r="B2663" s="343" t="s">
        <v>9213</v>
      </c>
      <c r="C2663" s="296" t="s">
        <v>6533</v>
      </c>
      <c r="D2663" s="296" t="s">
        <v>6534</v>
      </c>
      <c r="E2663" s="344">
        <v>0.85</v>
      </c>
      <c r="F2663" s="344">
        <v>0.82</v>
      </c>
      <c r="G2663" s="344">
        <v>1.21</v>
      </c>
      <c r="H2663" s="344">
        <v>1.32</v>
      </c>
      <c r="I2663" s="344">
        <v>0.95</v>
      </c>
      <c r="J2663" s="344">
        <v>0.86</v>
      </c>
      <c r="K2663" s="344">
        <v>1.26</v>
      </c>
      <c r="L2663" s="344">
        <v>1.0900000000000001</v>
      </c>
    </row>
    <row r="2664" spans="1:12">
      <c r="A2664" s="296">
        <v>1900</v>
      </c>
      <c r="B2664" s="343" t="s">
        <v>9214</v>
      </c>
      <c r="C2664" s="296" t="s">
        <v>6533</v>
      </c>
      <c r="D2664" s="296" t="s">
        <v>6534</v>
      </c>
      <c r="E2664" s="344">
        <v>1.39</v>
      </c>
      <c r="F2664" s="344">
        <v>1.33</v>
      </c>
      <c r="G2664" s="344">
        <v>1.96</v>
      </c>
      <c r="H2664" s="344">
        <v>2.13</v>
      </c>
      <c r="I2664" s="344">
        <v>1.54</v>
      </c>
      <c r="J2664" s="344">
        <v>1.4</v>
      </c>
      <c r="K2664" s="344">
        <v>2.0499999999999998</v>
      </c>
      <c r="L2664" s="344">
        <v>1.77</v>
      </c>
    </row>
    <row r="2665" spans="1:12">
      <c r="A2665" s="296">
        <v>12407</v>
      </c>
      <c r="B2665" s="343" t="s">
        <v>9215</v>
      </c>
      <c r="C2665" s="296" t="s">
        <v>6533</v>
      </c>
      <c r="D2665" s="296" t="s">
        <v>6534</v>
      </c>
      <c r="E2665" s="344">
        <v>34.07</v>
      </c>
      <c r="F2665" s="344"/>
      <c r="G2665" s="344"/>
      <c r="H2665" s="344"/>
      <c r="I2665" s="344">
        <v>32.58</v>
      </c>
      <c r="J2665" s="344"/>
      <c r="K2665" s="344"/>
      <c r="L2665" s="344"/>
    </row>
    <row r="2666" spans="1:12">
      <c r="A2666" s="296">
        <v>12408</v>
      </c>
      <c r="B2666" s="343" t="s">
        <v>9216</v>
      </c>
      <c r="C2666" s="296" t="s">
        <v>6533</v>
      </c>
      <c r="D2666" s="296" t="s">
        <v>6534</v>
      </c>
      <c r="E2666" s="344">
        <v>19.23</v>
      </c>
      <c r="F2666" s="344"/>
      <c r="G2666" s="344"/>
      <c r="H2666" s="344"/>
      <c r="I2666" s="344">
        <v>18.38</v>
      </c>
      <c r="J2666" s="344"/>
      <c r="K2666" s="344"/>
      <c r="L2666" s="344"/>
    </row>
    <row r="2667" spans="1:12">
      <c r="A2667" s="296">
        <v>12409</v>
      </c>
      <c r="B2667" s="343" t="s">
        <v>9217</v>
      </c>
      <c r="C2667" s="296" t="s">
        <v>6533</v>
      </c>
      <c r="D2667" s="296" t="s">
        <v>6534</v>
      </c>
      <c r="E2667" s="344">
        <v>19.23</v>
      </c>
      <c r="F2667" s="344"/>
      <c r="G2667" s="344"/>
      <c r="H2667" s="344"/>
      <c r="I2667" s="344">
        <v>18.38</v>
      </c>
      <c r="J2667" s="344"/>
      <c r="K2667" s="344"/>
      <c r="L2667" s="344"/>
    </row>
    <row r="2668" spans="1:12">
      <c r="A2668" s="296">
        <v>12410</v>
      </c>
      <c r="B2668" s="343" t="s">
        <v>9218</v>
      </c>
      <c r="C2668" s="296" t="s">
        <v>6533</v>
      </c>
      <c r="D2668" s="296" t="s">
        <v>6534</v>
      </c>
      <c r="E2668" s="344">
        <v>13.24</v>
      </c>
      <c r="F2668" s="344"/>
      <c r="G2668" s="344"/>
      <c r="H2668" s="344"/>
      <c r="I2668" s="344">
        <v>12.67</v>
      </c>
      <c r="J2668" s="344"/>
      <c r="K2668" s="344"/>
      <c r="L2668" s="344"/>
    </row>
    <row r="2669" spans="1:12">
      <c r="A2669" s="296">
        <v>3936</v>
      </c>
      <c r="B2669" s="343" t="s">
        <v>9219</v>
      </c>
      <c r="C2669" s="296" t="s">
        <v>6533</v>
      </c>
      <c r="D2669" s="296" t="s">
        <v>6534</v>
      </c>
      <c r="E2669" s="344">
        <v>23.93</v>
      </c>
      <c r="F2669" s="344"/>
      <c r="G2669" s="344"/>
      <c r="H2669" s="344"/>
      <c r="I2669" s="344">
        <v>22.89</v>
      </c>
      <c r="J2669" s="344"/>
      <c r="K2669" s="344"/>
      <c r="L2669" s="344"/>
    </row>
    <row r="2670" spans="1:12">
      <c r="A2670" s="296">
        <v>3924</v>
      </c>
      <c r="B2670" s="343" t="s">
        <v>9220</v>
      </c>
      <c r="C2670" s="296" t="s">
        <v>6533</v>
      </c>
      <c r="D2670" s="296" t="s">
        <v>6534</v>
      </c>
      <c r="E2670" s="344">
        <v>23.93</v>
      </c>
      <c r="F2670" s="344"/>
      <c r="G2670" s="344"/>
      <c r="H2670" s="344"/>
      <c r="I2670" s="344">
        <v>22.89</v>
      </c>
      <c r="J2670" s="344"/>
      <c r="K2670" s="344"/>
      <c r="L2670" s="344"/>
    </row>
    <row r="2671" spans="1:12">
      <c r="A2671" s="296">
        <v>3922</v>
      </c>
      <c r="B2671" s="343" t="s">
        <v>9221</v>
      </c>
      <c r="C2671" s="296" t="s">
        <v>6533</v>
      </c>
      <c r="D2671" s="296" t="s">
        <v>6534</v>
      </c>
      <c r="E2671" s="344">
        <v>22.01</v>
      </c>
      <c r="F2671" s="344"/>
      <c r="G2671" s="344"/>
      <c r="H2671" s="344"/>
      <c r="I2671" s="344">
        <v>21.05</v>
      </c>
      <c r="J2671" s="344"/>
      <c r="K2671" s="344"/>
      <c r="L2671" s="344"/>
    </row>
    <row r="2672" spans="1:12">
      <c r="A2672" s="296">
        <v>3923</v>
      </c>
      <c r="B2672" s="343" t="s">
        <v>9222</v>
      </c>
      <c r="C2672" s="296" t="s">
        <v>6533</v>
      </c>
      <c r="D2672" s="296" t="s">
        <v>6534</v>
      </c>
      <c r="E2672" s="344">
        <v>23.93</v>
      </c>
      <c r="F2672" s="344"/>
      <c r="G2672" s="344"/>
      <c r="H2672" s="344"/>
      <c r="I2672" s="344">
        <v>22.89</v>
      </c>
      <c r="J2672" s="344"/>
      <c r="K2672" s="344"/>
      <c r="L2672" s="344"/>
    </row>
    <row r="2673" spans="1:12">
      <c r="A2673" s="296">
        <v>3921</v>
      </c>
      <c r="B2673" s="343" t="s">
        <v>9223</v>
      </c>
      <c r="C2673" s="296" t="s">
        <v>6533</v>
      </c>
      <c r="D2673" s="296" t="s">
        <v>6534</v>
      </c>
      <c r="E2673" s="344">
        <v>19.760000000000002</v>
      </c>
      <c r="F2673" s="344"/>
      <c r="G2673" s="344"/>
      <c r="H2673" s="344"/>
      <c r="I2673" s="344">
        <v>18.89</v>
      </c>
      <c r="J2673" s="344"/>
      <c r="K2673" s="344"/>
      <c r="L2673" s="344"/>
    </row>
    <row r="2674" spans="1:12">
      <c r="A2674" s="296">
        <v>3937</v>
      </c>
      <c r="B2674" s="343" t="s">
        <v>9224</v>
      </c>
      <c r="C2674" s="296" t="s">
        <v>6533</v>
      </c>
      <c r="D2674" s="296" t="s">
        <v>6534</v>
      </c>
      <c r="E2674" s="344">
        <v>19.739999999999998</v>
      </c>
      <c r="F2674" s="344"/>
      <c r="G2674" s="344"/>
      <c r="H2674" s="344"/>
      <c r="I2674" s="344">
        <v>18.88</v>
      </c>
      <c r="J2674" s="344"/>
      <c r="K2674" s="344"/>
      <c r="L2674" s="344"/>
    </row>
    <row r="2675" spans="1:12">
      <c r="A2675" s="296">
        <v>3920</v>
      </c>
      <c r="B2675" s="343" t="s">
        <v>9225</v>
      </c>
      <c r="C2675" s="296" t="s">
        <v>6533</v>
      </c>
      <c r="D2675" s="296" t="s">
        <v>6534</v>
      </c>
      <c r="E2675" s="344">
        <v>19.739999999999998</v>
      </c>
      <c r="F2675" s="344"/>
      <c r="G2675" s="344"/>
      <c r="H2675" s="344"/>
      <c r="I2675" s="344">
        <v>18.88</v>
      </c>
      <c r="J2675" s="344"/>
      <c r="K2675" s="344"/>
      <c r="L2675" s="344"/>
    </row>
    <row r="2676" spans="1:12">
      <c r="A2676" s="296">
        <v>3938</v>
      </c>
      <c r="B2676" s="343" t="s">
        <v>9226</v>
      </c>
      <c r="C2676" s="296" t="s">
        <v>6533</v>
      </c>
      <c r="D2676" s="296" t="s">
        <v>6534</v>
      </c>
      <c r="E2676" s="344">
        <v>13.02</v>
      </c>
      <c r="F2676" s="344"/>
      <c r="G2676" s="344"/>
      <c r="H2676" s="344"/>
      <c r="I2676" s="344">
        <v>12.45</v>
      </c>
      <c r="J2676" s="344"/>
      <c r="K2676" s="344"/>
      <c r="L2676" s="344"/>
    </row>
    <row r="2677" spans="1:12">
      <c r="A2677" s="296">
        <v>3919</v>
      </c>
      <c r="B2677" s="343" t="s">
        <v>9227</v>
      </c>
      <c r="C2677" s="296" t="s">
        <v>6533</v>
      </c>
      <c r="D2677" s="296" t="s">
        <v>6534</v>
      </c>
      <c r="E2677" s="344">
        <v>13.27</v>
      </c>
      <c r="F2677" s="344"/>
      <c r="G2677" s="344"/>
      <c r="H2677" s="344"/>
      <c r="I2677" s="344">
        <v>12.69</v>
      </c>
      <c r="J2677" s="344"/>
      <c r="K2677" s="344"/>
      <c r="L2677" s="344"/>
    </row>
    <row r="2678" spans="1:12">
      <c r="A2678" s="296">
        <v>3927</v>
      </c>
      <c r="B2678" s="343" t="s">
        <v>9228</v>
      </c>
      <c r="C2678" s="296" t="s">
        <v>6533</v>
      </c>
      <c r="D2678" s="296" t="s">
        <v>6534</v>
      </c>
      <c r="E2678" s="344">
        <v>67.22</v>
      </c>
      <c r="F2678" s="344"/>
      <c r="G2678" s="344"/>
      <c r="H2678" s="344"/>
      <c r="I2678" s="344">
        <v>64.27</v>
      </c>
      <c r="J2678" s="344"/>
      <c r="K2678" s="344"/>
      <c r="L2678" s="344"/>
    </row>
    <row r="2679" spans="1:12">
      <c r="A2679" s="296">
        <v>3928</v>
      </c>
      <c r="B2679" s="343" t="s">
        <v>9229</v>
      </c>
      <c r="C2679" s="296" t="s">
        <v>6533</v>
      </c>
      <c r="D2679" s="296" t="s">
        <v>6534</v>
      </c>
      <c r="E2679" s="344">
        <v>67.22</v>
      </c>
      <c r="F2679" s="344"/>
      <c r="G2679" s="344"/>
      <c r="H2679" s="344"/>
      <c r="I2679" s="344">
        <v>64.27</v>
      </c>
      <c r="J2679" s="344"/>
      <c r="K2679" s="344"/>
      <c r="L2679" s="344"/>
    </row>
    <row r="2680" spans="1:12">
      <c r="A2680" s="296">
        <v>3926</v>
      </c>
      <c r="B2680" s="343" t="s">
        <v>9230</v>
      </c>
      <c r="C2680" s="296" t="s">
        <v>6533</v>
      </c>
      <c r="D2680" s="296" t="s">
        <v>6534</v>
      </c>
      <c r="E2680" s="344">
        <v>38.32</v>
      </c>
      <c r="F2680" s="344"/>
      <c r="G2680" s="344"/>
      <c r="H2680" s="344"/>
      <c r="I2680" s="344">
        <v>36.64</v>
      </c>
      <c r="J2680" s="344"/>
      <c r="K2680" s="344"/>
      <c r="L2680" s="344"/>
    </row>
    <row r="2681" spans="1:12">
      <c r="A2681" s="296">
        <v>3935</v>
      </c>
      <c r="B2681" s="343" t="s">
        <v>9231</v>
      </c>
      <c r="C2681" s="296" t="s">
        <v>6533</v>
      </c>
      <c r="D2681" s="296" t="s">
        <v>6534</v>
      </c>
      <c r="E2681" s="344">
        <v>38.32</v>
      </c>
      <c r="F2681" s="344"/>
      <c r="G2681" s="344"/>
      <c r="H2681" s="344"/>
      <c r="I2681" s="344">
        <v>36.64</v>
      </c>
      <c r="J2681" s="344"/>
      <c r="K2681" s="344"/>
      <c r="L2681" s="344"/>
    </row>
    <row r="2682" spans="1:12">
      <c r="A2682" s="296">
        <v>3925</v>
      </c>
      <c r="B2682" s="343" t="s">
        <v>9232</v>
      </c>
      <c r="C2682" s="296" t="s">
        <v>6533</v>
      </c>
      <c r="D2682" s="296" t="s">
        <v>6534</v>
      </c>
      <c r="E2682" s="344">
        <v>38.32</v>
      </c>
      <c r="F2682" s="344"/>
      <c r="G2682" s="344"/>
      <c r="H2682" s="344"/>
      <c r="I2682" s="344">
        <v>36.64</v>
      </c>
      <c r="J2682" s="344"/>
      <c r="K2682" s="344"/>
      <c r="L2682" s="344"/>
    </row>
    <row r="2683" spans="1:12">
      <c r="A2683" s="296">
        <v>3929</v>
      </c>
      <c r="B2683" s="343" t="s">
        <v>9233</v>
      </c>
      <c r="C2683" s="296" t="s">
        <v>6533</v>
      </c>
      <c r="D2683" s="296" t="s">
        <v>6534</v>
      </c>
      <c r="E2683" s="344">
        <v>102.41</v>
      </c>
      <c r="F2683" s="344"/>
      <c r="G2683" s="344"/>
      <c r="H2683" s="344"/>
      <c r="I2683" s="344">
        <v>97.93</v>
      </c>
      <c r="J2683" s="344"/>
      <c r="K2683" s="344"/>
      <c r="L2683" s="344"/>
    </row>
    <row r="2684" spans="1:12">
      <c r="A2684" s="296">
        <v>3931</v>
      </c>
      <c r="B2684" s="343" t="s">
        <v>9234</v>
      </c>
      <c r="C2684" s="296" t="s">
        <v>6533</v>
      </c>
      <c r="D2684" s="296" t="s">
        <v>6534</v>
      </c>
      <c r="E2684" s="344">
        <v>102.41</v>
      </c>
      <c r="F2684" s="344"/>
      <c r="G2684" s="344"/>
      <c r="H2684" s="344"/>
      <c r="I2684" s="344">
        <v>97.93</v>
      </c>
      <c r="J2684" s="344"/>
      <c r="K2684" s="344"/>
      <c r="L2684" s="344"/>
    </row>
    <row r="2685" spans="1:12">
      <c r="A2685" s="296">
        <v>3930</v>
      </c>
      <c r="B2685" s="343" t="s">
        <v>9235</v>
      </c>
      <c r="C2685" s="296" t="s">
        <v>6533</v>
      </c>
      <c r="D2685" s="296" t="s">
        <v>6534</v>
      </c>
      <c r="E2685" s="344">
        <v>102.41</v>
      </c>
      <c r="F2685" s="344"/>
      <c r="G2685" s="344"/>
      <c r="H2685" s="344"/>
      <c r="I2685" s="344">
        <v>97.93</v>
      </c>
      <c r="J2685" s="344"/>
      <c r="K2685" s="344"/>
      <c r="L2685" s="344"/>
    </row>
    <row r="2686" spans="1:12">
      <c r="A2686" s="296">
        <v>12406</v>
      </c>
      <c r="B2686" s="343" t="s">
        <v>9236</v>
      </c>
      <c r="C2686" s="296" t="s">
        <v>6533</v>
      </c>
      <c r="D2686" s="296" t="s">
        <v>6534</v>
      </c>
      <c r="E2686" s="344">
        <v>9.41</v>
      </c>
      <c r="F2686" s="344"/>
      <c r="G2686" s="344"/>
      <c r="H2686" s="344"/>
      <c r="I2686" s="344">
        <v>9</v>
      </c>
      <c r="J2686" s="344"/>
      <c r="K2686" s="344"/>
      <c r="L2686" s="344"/>
    </row>
    <row r="2687" spans="1:12">
      <c r="A2687" s="296">
        <v>3932</v>
      </c>
      <c r="B2687" s="343" t="s">
        <v>9237</v>
      </c>
      <c r="C2687" s="296" t="s">
        <v>6533</v>
      </c>
      <c r="D2687" s="296" t="s">
        <v>6534</v>
      </c>
      <c r="E2687" s="344">
        <v>176.83</v>
      </c>
      <c r="F2687" s="344"/>
      <c r="G2687" s="344"/>
      <c r="H2687" s="344"/>
      <c r="I2687" s="344">
        <v>169.1</v>
      </c>
      <c r="J2687" s="344"/>
      <c r="K2687" s="344"/>
      <c r="L2687" s="344"/>
    </row>
    <row r="2688" spans="1:12">
      <c r="A2688" s="296">
        <v>3933</v>
      </c>
      <c r="B2688" s="343" t="s">
        <v>9238</v>
      </c>
      <c r="C2688" s="296" t="s">
        <v>6533</v>
      </c>
      <c r="D2688" s="296" t="s">
        <v>6534</v>
      </c>
      <c r="E2688" s="344">
        <v>176.83</v>
      </c>
      <c r="F2688" s="344"/>
      <c r="G2688" s="344"/>
      <c r="H2688" s="344"/>
      <c r="I2688" s="344">
        <v>169.1</v>
      </c>
      <c r="J2688" s="344"/>
      <c r="K2688" s="344"/>
      <c r="L2688" s="344"/>
    </row>
    <row r="2689" spans="1:12">
      <c r="A2689" s="296">
        <v>3934</v>
      </c>
      <c r="B2689" s="343" t="s">
        <v>9239</v>
      </c>
      <c r="C2689" s="296" t="s">
        <v>6533</v>
      </c>
      <c r="D2689" s="296" t="s">
        <v>6534</v>
      </c>
      <c r="E2689" s="344">
        <v>176.83</v>
      </c>
      <c r="F2689" s="344"/>
      <c r="G2689" s="344"/>
      <c r="H2689" s="344"/>
      <c r="I2689" s="344">
        <v>169.1</v>
      </c>
      <c r="J2689" s="344"/>
      <c r="K2689" s="344"/>
      <c r="L2689" s="344"/>
    </row>
    <row r="2690" spans="1:12">
      <c r="A2690" s="296">
        <v>40355</v>
      </c>
      <c r="B2690" s="343" t="s">
        <v>9240</v>
      </c>
      <c r="C2690" s="296" t="s">
        <v>6533</v>
      </c>
      <c r="D2690" s="296" t="s">
        <v>6534</v>
      </c>
      <c r="E2690" s="344"/>
      <c r="F2690" s="344"/>
      <c r="G2690" s="344"/>
      <c r="H2690" s="344"/>
      <c r="I2690" s="344">
        <v>18.53</v>
      </c>
      <c r="J2690" s="344"/>
      <c r="K2690" s="344"/>
      <c r="L2690" s="344">
        <v>10.039999999999999</v>
      </c>
    </row>
    <row r="2691" spans="1:12">
      <c r="A2691" s="296">
        <v>40364</v>
      </c>
      <c r="B2691" s="343" t="s">
        <v>9241</v>
      </c>
      <c r="C2691" s="296" t="s">
        <v>6533</v>
      </c>
      <c r="D2691" s="296" t="s">
        <v>6534</v>
      </c>
      <c r="E2691" s="344"/>
      <c r="F2691" s="344"/>
      <c r="G2691" s="344"/>
      <c r="H2691" s="344"/>
      <c r="I2691" s="344">
        <v>86.78</v>
      </c>
      <c r="J2691" s="344"/>
      <c r="K2691" s="344"/>
      <c r="L2691" s="344">
        <v>47.06</v>
      </c>
    </row>
    <row r="2692" spans="1:12">
      <c r="A2692" s="296">
        <v>40361</v>
      </c>
      <c r="B2692" s="343" t="s">
        <v>9242</v>
      </c>
      <c r="C2692" s="296" t="s">
        <v>6533</v>
      </c>
      <c r="D2692" s="296" t="s">
        <v>6534</v>
      </c>
      <c r="E2692" s="344"/>
      <c r="F2692" s="344"/>
      <c r="G2692" s="344"/>
      <c r="H2692" s="344"/>
      <c r="I2692" s="344">
        <v>67.86</v>
      </c>
      <c r="J2692" s="344"/>
      <c r="K2692" s="344"/>
      <c r="L2692" s="344">
        <v>36.799999999999997</v>
      </c>
    </row>
    <row r="2693" spans="1:12">
      <c r="A2693" s="296">
        <v>40358</v>
      </c>
      <c r="B2693" s="343" t="s">
        <v>9243</v>
      </c>
      <c r="C2693" s="296" t="s">
        <v>6533</v>
      </c>
      <c r="D2693" s="296" t="s">
        <v>6534</v>
      </c>
      <c r="E2693" s="344"/>
      <c r="F2693" s="344"/>
      <c r="G2693" s="344"/>
      <c r="H2693" s="344"/>
      <c r="I2693" s="344">
        <v>25.87</v>
      </c>
      <c r="J2693" s="344"/>
      <c r="K2693" s="344"/>
      <c r="L2693" s="344">
        <v>14.03</v>
      </c>
    </row>
    <row r="2694" spans="1:12">
      <c r="A2694" s="296">
        <v>40370</v>
      </c>
      <c r="B2694" s="343" t="s">
        <v>9244</v>
      </c>
      <c r="C2694" s="296" t="s">
        <v>6533</v>
      </c>
      <c r="D2694" s="296" t="s">
        <v>6534</v>
      </c>
      <c r="E2694" s="344"/>
      <c r="F2694" s="344"/>
      <c r="G2694" s="344"/>
      <c r="H2694" s="344"/>
      <c r="I2694" s="344">
        <v>275.36</v>
      </c>
      <c r="J2694" s="344"/>
      <c r="K2694" s="344"/>
      <c r="L2694" s="344">
        <v>149.32</v>
      </c>
    </row>
    <row r="2695" spans="1:12">
      <c r="A2695" s="296">
        <v>40367</v>
      </c>
      <c r="B2695" s="343" t="s">
        <v>9245</v>
      </c>
      <c r="C2695" s="296" t="s">
        <v>6533</v>
      </c>
      <c r="D2695" s="296" t="s">
        <v>6534</v>
      </c>
      <c r="E2695" s="344"/>
      <c r="F2695" s="344"/>
      <c r="G2695" s="344"/>
      <c r="H2695" s="344"/>
      <c r="I2695" s="344">
        <v>136.86000000000001</v>
      </c>
      <c r="J2695" s="344"/>
      <c r="K2695" s="344"/>
      <c r="L2695" s="344">
        <v>74.22</v>
      </c>
    </row>
    <row r="2696" spans="1:12">
      <c r="A2696" s="296">
        <v>40373</v>
      </c>
      <c r="B2696" s="343" t="s">
        <v>9246</v>
      </c>
      <c r="C2696" s="296" t="s">
        <v>6533</v>
      </c>
      <c r="D2696" s="296" t="s">
        <v>6534</v>
      </c>
      <c r="E2696" s="344"/>
      <c r="F2696" s="344"/>
      <c r="G2696" s="344"/>
      <c r="H2696" s="344"/>
      <c r="I2696" s="344">
        <v>372.35</v>
      </c>
      <c r="J2696" s="344"/>
      <c r="K2696" s="344"/>
      <c r="L2696" s="344">
        <v>201.92</v>
      </c>
    </row>
    <row r="2697" spans="1:12">
      <c r="A2697" s="296">
        <v>3907</v>
      </c>
      <c r="B2697" s="343" t="s">
        <v>9247</v>
      </c>
      <c r="C2697" s="296" t="s">
        <v>6533</v>
      </c>
      <c r="D2697" s="296" t="s">
        <v>6534</v>
      </c>
      <c r="E2697" s="344">
        <v>6.04</v>
      </c>
      <c r="F2697" s="344">
        <v>5.2</v>
      </c>
      <c r="G2697" s="344">
        <v>5.39</v>
      </c>
      <c r="H2697" s="344">
        <v>4.5199999999999996</v>
      </c>
      <c r="I2697" s="344">
        <v>4.5999999999999996</v>
      </c>
      <c r="J2697" s="344">
        <v>4.96</v>
      </c>
      <c r="K2697" s="344">
        <v>5.77</v>
      </c>
      <c r="L2697" s="344">
        <v>6.45</v>
      </c>
    </row>
    <row r="2698" spans="1:12">
      <c r="A2698" s="296">
        <v>3889</v>
      </c>
      <c r="B2698" s="343" t="s">
        <v>9248</v>
      </c>
      <c r="C2698" s="296" t="s">
        <v>6533</v>
      </c>
      <c r="D2698" s="296" t="s">
        <v>6534</v>
      </c>
      <c r="E2698" s="344">
        <v>4.29</v>
      </c>
      <c r="F2698" s="344">
        <v>3.7</v>
      </c>
      <c r="G2698" s="344">
        <v>3.83</v>
      </c>
      <c r="H2698" s="344">
        <v>3.22</v>
      </c>
      <c r="I2698" s="344">
        <v>3.27</v>
      </c>
      <c r="J2698" s="344">
        <v>3.53</v>
      </c>
      <c r="K2698" s="344">
        <v>4.0999999999999996</v>
      </c>
      <c r="L2698" s="344">
        <v>4.59</v>
      </c>
    </row>
    <row r="2699" spans="1:12">
      <c r="A2699" s="296">
        <v>3868</v>
      </c>
      <c r="B2699" s="343" t="s">
        <v>9249</v>
      </c>
      <c r="C2699" s="296" t="s">
        <v>6533</v>
      </c>
      <c r="D2699" s="296" t="s">
        <v>6534</v>
      </c>
      <c r="E2699" s="344">
        <v>1.58</v>
      </c>
      <c r="F2699" s="344">
        <v>1.36</v>
      </c>
      <c r="G2699" s="344">
        <v>1.41</v>
      </c>
      <c r="H2699" s="344">
        <v>1.18</v>
      </c>
      <c r="I2699" s="344">
        <v>1.2</v>
      </c>
      <c r="J2699" s="344">
        <v>1.29</v>
      </c>
      <c r="K2699" s="344">
        <v>1.5</v>
      </c>
      <c r="L2699" s="344">
        <v>1.68</v>
      </c>
    </row>
    <row r="2700" spans="1:12">
      <c r="A2700" s="296">
        <v>3869</v>
      </c>
      <c r="B2700" s="343" t="s">
        <v>9250</v>
      </c>
      <c r="C2700" s="296" t="s">
        <v>6533</v>
      </c>
      <c r="D2700" s="296" t="s">
        <v>6534</v>
      </c>
      <c r="E2700" s="344">
        <v>3.49</v>
      </c>
      <c r="F2700" s="344">
        <v>3</v>
      </c>
      <c r="G2700" s="344">
        <v>3.12</v>
      </c>
      <c r="H2700" s="344">
        <v>2.62</v>
      </c>
      <c r="I2700" s="344">
        <v>2.66</v>
      </c>
      <c r="J2700" s="344">
        <v>2.87</v>
      </c>
      <c r="K2700" s="344">
        <v>3.33</v>
      </c>
      <c r="L2700" s="344">
        <v>3.73</v>
      </c>
    </row>
    <row r="2701" spans="1:12">
      <c r="A2701" s="296">
        <v>3872</v>
      </c>
      <c r="B2701" s="343" t="s">
        <v>9251</v>
      </c>
      <c r="C2701" s="296" t="s">
        <v>6533</v>
      </c>
      <c r="D2701" s="296" t="s">
        <v>6534</v>
      </c>
      <c r="E2701" s="344">
        <v>5.96</v>
      </c>
      <c r="F2701" s="344">
        <v>5.13</v>
      </c>
      <c r="G2701" s="344">
        <v>5.32</v>
      </c>
      <c r="H2701" s="344">
        <v>4.46</v>
      </c>
      <c r="I2701" s="344">
        <v>4.54</v>
      </c>
      <c r="J2701" s="344">
        <v>4.9000000000000004</v>
      </c>
      <c r="K2701" s="344">
        <v>5.69</v>
      </c>
      <c r="L2701" s="344">
        <v>6.37</v>
      </c>
    </row>
    <row r="2702" spans="1:12">
      <c r="A2702" s="296">
        <v>3850</v>
      </c>
      <c r="B2702" s="343" t="s">
        <v>9252</v>
      </c>
      <c r="C2702" s="296" t="s">
        <v>6533</v>
      </c>
      <c r="D2702" s="296" t="s">
        <v>6534</v>
      </c>
      <c r="E2702" s="344">
        <v>13.75</v>
      </c>
      <c r="F2702" s="344">
        <v>11.84</v>
      </c>
      <c r="G2702" s="344">
        <v>12.28</v>
      </c>
      <c r="H2702" s="344">
        <v>10.3</v>
      </c>
      <c r="I2702" s="344">
        <v>10.48</v>
      </c>
      <c r="J2702" s="344">
        <v>11.3</v>
      </c>
      <c r="K2702" s="344">
        <v>13.13</v>
      </c>
      <c r="L2702" s="344">
        <v>14.69</v>
      </c>
    </row>
    <row r="2703" spans="1:12">
      <c r="A2703" s="296">
        <v>38023</v>
      </c>
      <c r="B2703" s="343" t="s">
        <v>9253</v>
      </c>
      <c r="C2703" s="296" t="s">
        <v>6533</v>
      </c>
      <c r="D2703" s="296" t="s">
        <v>6534</v>
      </c>
      <c r="E2703" s="344">
        <v>7</v>
      </c>
      <c r="F2703" s="344">
        <v>6.02</v>
      </c>
      <c r="G2703" s="344">
        <v>6.25</v>
      </c>
      <c r="H2703" s="344">
        <v>5.24</v>
      </c>
      <c r="I2703" s="344">
        <v>5.33</v>
      </c>
      <c r="J2703" s="344">
        <v>5.75</v>
      </c>
      <c r="K2703" s="344">
        <v>6.68</v>
      </c>
      <c r="L2703" s="344">
        <v>7.48</v>
      </c>
    </row>
    <row r="2704" spans="1:12">
      <c r="A2704" s="296">
        <v>37986</v>
      </c>
      <c r="B2704" s="343" t="s">
        <v>9254</v>
      </c>
      <c r="C2704" s="296" t="s">
        <v>6533</v>
      </c>
      <c r="D2704" s="296" t="s">
        <v>6534</v>
      </c>
      <c r="E2704" s="344">
        <v>2.79</v>
      </c>
      <c r="F2704" s="344"/>
      <c r="G2704" s="344">
        <v>2.31</v>
      </c>
      <c r="H2704" s="344"/>
      <c r="I2704" s="344">
        <v>2.36</v>
      </c>
      <c r="J2704" s="344">
        <v>2.5</v>
      </c>
      <c r="K2704" s="344">
        <v>2.44</v>
      </c>
      <c r="L2704" s="344">
        <v>2.66</v>
      </c>
    </row>
    <row r="2705" spans="1:12">
      <c r="A2705" s="296">
        <v>21120</v>
      </c>
      <c r="B2705" s="343" t="s">
        <v>9255</v>
      </c>
      <c r="C2705" s="296" t="s">
        <v>6533</v>
      </c>
      <c r="D2705" s="296" t="s">
        <v>6534</v>
      </c>
      <c r="E2705" s="344">
        <v>14.25</v>
      </c>
      <c r="F2705" s="344"/>
      <c r="G2705" s="344">
        <v>11.77</v>
      </c>
      <c r="H2705" s="344"/>
      <c r="I2705" s="344">
        <v>12.07</v>
      </c>
      <c r="J2705" s="344">
        <v>12.76</v>
      </c>
      <c r="K2705" s="344">
        <v>12.44</v>
      </c>
      <c r="L2705" s="344">
        <v>13.59</v>
      </c>
    </row>
    <row r="2706" spans="1:12">
      <c r="A2706" s="296">
        <v>39318</v>
      </c>
      <c r="B2706" s="343" t="s">
        <v>9256</v>
      </c>
      <c r="C2706" s="296" t="s">
        <v>6533</v>
      </c>
      <c r="D2706" s="296" t="s">
        <v>6534</v>
      </c>
      <c r="E2706" s="344">
        <v>13.25</v>
      </c>
      <c r="F2706" s="344"/>
      <c r="G2706" s="344">
        <v>10.95</v>
      </c>
      <c r="H2706" s="344"/>
      <c r="I2706" s="344">
        <v>11.22</v>
      </c>
      <c r="J2706" s="344">
        <v>11.87</v>
      </c>
      <c r="K2706" s="344">
        <v>11.56</v>
      </c>
      <c r="L2706" s="344">
        <v>12.64</v>
      </c>
    </row>
    <row r="2707" spans="1:12">
      <c r="A2707" s="296">
        <v>37987</v>
      </c>
      <c r="B2707" s="343" t="s">
        <v>9257</v>
      </c>
      <c r="C2707" s="296" t="s">
        <v>6533</v>
      </c>
      <c r="D2707" s="296" t="s">
        <v>6534</v>
      </c>
      <c r="E2707" s="344">
        <v>139.36000000000001</v>
      </c>
      <c r="F2707" s="344"/>
      <c r="G2707" s="344">
        <v>115.12</v>
      </c>
      <c r="H2707" s="344"/>
      <c r="I2707" s="344">
        <v>118.01</v>
      </c>
      <c r="J2707" s="344">
        <v>124.79</v>
      </c>
      <c r="K2707" s="344">
        <v>121.6</v>
      </c>
      <c r="L2707" s="344">
        <v>132.87</v>
      </c>
    </row>
    <row r="2708" spans="1:12">
      <c r="A2708" s="296">
        <v>37988</v>
      </c>
      <c r="B2708" s="343" t="s">
        <v>9258</v>
      </c>
      <c r="C2708" s="296" t="s">
        <v>6533</v>
      </c>
      <c r="D2708" s="296" t="s">
        <v>6534</v>
      </c>
      <c r="E2708" s="344">
        <v>221.44</v>
      </c>
      <c r="F2708" s="344"/>
      <c r="G2708" s="344">
        <v>182.92</v>
      </c>
      <c r="H2708" s="344"/>
      <c r="I2708" s="344">
        <v>187.52</v>
      </c>
      <c r="J2708" s="344">
        <v>198.3</v>
      </c>
      <c r="K2708" s="344">
        <v>193.23</v>
      </c>
      <c r="L2708" s="344">
        <v>211.14</v>
      </c>
    </row>
    <row r="2709" spans="1:12">
      <c r="A2709" s="296">
        <v>40366</v>
      </c>
      <c r="B2709" s="343" t="s">
        <v>9259</v>
      </c>
      <c r="C2709" s="296" t="s">
        <v>6533</v>
      </c>
      <c r="D2709" s="296" t="s">
        <v>6534</v>
      </c>
      <c r="E2709" s="344"/>
      <c r="F2709" s="344"/>
      <c r="G2709" s="344"/>
      <c r="H2709" s="344"/>
      <c r="I2709" s="344">
        <v>67.69</v>
      </c>
      <c r="J2709" s="344"/>
      <c r="K2709" s="344"/>
      <c r="L2709" s="344">
        <v>36.71</v>
      </c>
    </row>
    <row r="2710" spans="1:12">
      <c r="A2710" s="296">
        <v>40363</v>
      </c>
      <c r="B2710" s="343" t="s">
        <v>9260</v>
      </c>
      <c r="C2710" s="296" t="s">
        <v>6533</v>
      </c>
      <c r="D2710" s="296" t="s">
        <v>6534</v>
      </c>
      <c r="E2710" s="344"/>
      <c r="F2710" s="344"/>
      <c r="G2710" s="344"/>
      <c r="H2710" s="344"/>
      <c r="I2710" s="344">
        <v>52.95</v>
      </c>
      <c r="J2710" s="344"/>
      <c r="K2710" s="344"/>
      <c r="L2710" s="344">
        <v>28.71</v>
      </c>
    </row>
    <row r="2711" spans="1:12">
      <c r="A2711" s="296">
        <v>40360</v>
      </c>
      <c r="B2711" s="343" t="s">
        <v>9261</v>
      </c>
      <c r="C2711" s="296" t="s">
        <v>6533</v>
      </c>
      <c r="D2711" s="296" t="s">
        <v>6534</v>
      </c>
      <c r="E2711" s="344"/>
      <c r="F2711" s="344"/>
      <c r="G2711" s="344"/>
      <c r="H2711" s="344"/>
      <c r="I2711" s="344">
        <v>34.71</v>
      </c>
      <c r="J2711" s="344"/>
      <c r="K2711" s="344"/>
      <c r="L2711" s="344">
        <v>18.82</v>
      </c>
    </row>
    <row r="2712" spans="1:12">
      <c r="A2712" s="296">
        <v>40354</v>
      </c>
      <c r="B2712" s="343" t="s">
        <v>9262</v>
      </c>
      <c r="C2712" s="296" t="s">
        <v>6533</v>
      </c>
      <c r="D2712" s="296" t="s">
        <v>6539</v>
      </c>
      <c r="E2712" s="344"/>
      <c r="F2712" s="344"/>
      <c r="G2712" s="344"/>
      <c r="H2712" s="344"/>
      <c r="I2712" s="344">
        <v>23.05</v>
      </c>
      <c r="J2712" s="344"/>
      <c r="K2712" s="344"/>
      <c r="L2712" s="344">
        <v>12.5</v>
      </c>
    </row>
    <row r="2713" spans="1:12">
      <c r="A2713" s="296">
        <v>40372</v>
      </c>
      <c r="B2713" s="343" t="s">
        <v>9263</v>
      </c>
      <c r="C2713" s="296" t="s">
        <v>6533</v>
      </c>
      <c r="D2713" s="296" t="s">
        <v>6534</v>
      </c>
      <c r="E2713" s="344"/>
      <c r="F2713" s="344"/>
      <c r="G2713" s="344"/>
      <c r="H2713" s="344"/>
      <c r="I2713" s="344">
        <v>214.35</v>
      </c>
      <c r="J2713" s="344"/>
      <c r="K2713" s="344"/>
      <c r="L2713" s="344">
        <v>116.24</v>
      </c>
    </row>
    <row r="2714" spans="1:12">
      <c r="A2714" s="296">
        <v>40369</v>
      </c>
      <c r="B2714" s="343" t="s">
        <v>9264</v>
      </c>
      <c r="C2714" s="296" t="s">
        <v>6533</v>
      </c>
      <c r="D2714" s="296" t="s">
        <v>6534</v>
      </c>
      <c r="E2714" s="344"/>
      <c r="F2714" s="344"/>
      <c r="G2714" s="344"/>
      <c r="H2714" s="344"/>
      <c r="I2714" s="344">
        <v>106.68</v>
      </c>
      <c r="J2714" s="344"/>
      <c r="K2714" s="344"/>
      <c r="L2714" s="344">
        <v>57.85</v>
      </c>
    </row>
    <row r="2715" spans="1:12">
      <c r="A2715" s="296">
        <v>40375</v>
      </c>
      <c r="B2715" s="343" t="s">
        <v>9265</v>
      </c>
      <c r="C2715" s="296" t="s">
        <v>6533</v>
      </c>
      <c r="D2715" s="296" t="s">
        <v>6534</v>
      </c>
      <c r="E2715" s="344"/>
      <c r="F2715" s="344"/>
      <c r="G2715" s="344"/>
      <c r="H2715" s="344"/>
      <c r="I2715" s="344">
        <v>290.17</v>
      </c>
      <c r="J2715" s="344"/>
      <c r="K2715" s="344"/>
      <c r="L2715" s="344">
        <v>157.36000000000001</v>
      </c>
    </row>
    <row r="2716" spans="1:12">
      <c r="A2716" s="296">
        <v>40357</v>
      </c>
      <c r="B2716" s="343" t="s">
        <v>9266</v>
      </c>
      <c r="C2716" s="296" t="s">
        <v>6533</v>
      </c>
      <c r="D2716" s="296" t="s">
        <v>6534</v>
      </c>
      <c r="E2716" s="344"/>
      <c r="F2716" s="344"/>
      <c r="G2716" s="344"/>
      <c r="H2716" s="344"/>
      <c r="I2716" s="344">
        <v>25.87</v>
      </c>
      <c r="J2716" s="344"/>
      <c r="K2716" s="344"/>
      <c r="L2716" s="344">
        <v>14.03</v>
      </c>
    </row>
    <row r="2717" spans="1:12">
      <c r="A2717" s="296">
        <v>1893</v>
      </c>
      <c r="B2717" s="343" t="s">
        <v>9267</v>
      </c>
      <c r="C2717" s="296" t="s">
        <v>6533</v>
      </c>
      <c r="D2717" s="296" t="s">
        <v>6534</v>
      </c>
      <c r="E2717" s="344">
        <v>2.85</v>
      </c>
      <c r="F2717" s="344">
        <v>2.73</v>
      </c>
      <c r="G2717" s="344">
        <v>4.03</v>
      </c>
      <c r="H2717" s="344">
        <v>4.38</v>
      </c>
      <c r="I2717" s="344">
        <v>3.17</v>
      </c>
      <c r="J2717" s="344">
        <v>2.88</v>
      </c>
      <c r="K2717" s="344">
        <v>4.21</v>
      </c>
      <c r="L2717" s="344">
        <v>3.64</v>
      </c>
    </row>
    <row r="2718" spans="1:12">
      <c r="A2718" s="296">
        <v>1902</v>
      </c>
      <c r="B2718" s="343" t="s">
        <v>9268</v>
      </c>
      <c r="C2718" s="296" t="s">
        <v>6533</v>
      </c>
      <c r="D2718" s="296" t="s">
        <v>6534</v>
      </c>
      <c r="E2718" s="344">
        <v>2.0699999999999998</v>
      </c>
      <c r="F2718" s="344">
        <v>1.99</v>
      </c>
      <c r="G2718" s="344">
        <v>2.93</v>
      </c>
      <c r="H2718" s="344">
        <v>3.19</v>
      </c>
      <c r="I2718" s="344">
        <v>2.2999999999999998</v>
      </c>
      <c r="J2718" s="344">
        <v>2.09</v>
      </c>
      <c r="K2718" s="344">
        <v>3.07</v>
      </c>
      <c r="L2718" s="344">
        <v>2.65</v>
      </c>
    </row>
    <row r="2719" spans="1:12">
      <c r="A2719" s="296">
        <v>1892</v>
      </c>
      <c r="B2719" s="343" t="s">
        <v>9269</v>
      </c>
      <c r="C2719" s="296" t="s">
        <v>6533</v>
      </c>
      <c r="D2719" s="296" t="s">
        <v>6534</v>
      </c>
      <c r="E2719" s="344">
        <v>1.33</v>
      </c>
      <c r="F2719" s="344">
        <v>1.28</v>
      </c>
      <c r="G2719" s="344">
        <v>1.89</v>
      </c>
      <c r="H2719" s="344">
        <v>2.0499999999999998</v>
      </c>
      <c r="I2719" s="344">
        <v>1.48</v>
      </c>
      <c r="J2719" s="344">
        <v>1.35</v>
      </c>
      <c r="K2719" s="344">
        <v>1.97</v>
      </c>
      <c r="L2719" s="344">
        <v>1.7</v>
      </c>
    </row>
    <row r="2720" spans="1:12">
      <c r="A2720" s="296">
        <v>1901</v>
      </c>
      <c r="B2720" s="343" t="s">
        <v>9270</v>
      </c>
      <c r="C2720" s="296" t="s">
        <v>6533</v>
      </c>
      <c r="D2720" s="296" t="s">
        <v>6534</v>
      </c>
      <c r="E2720" s="344">
        <v>0.65</v>
      </c>
      <c r="F2720" s="344">
        <v>0.62</v>
      </c>
      <c r="G2720" s="344">
        <v>0.91</v>
      </c>
      <c r="H2720" s="344">
        <v>1</v>
      </c>
      <c r="I2720" s="344">
        <v>0.72</v>
      </c>
      <c r="J2720" s="344">
        <v>0.65</v>
      </c>
      <c r="K2720" s="344">
        <v>0.96</v>
      </c>
      <c r="L2720" s="344">
        <v>0.82</v>
      </c>
    </row>
    <row r="2721" spans="1:12">
      <c r="A2721" s="296">
        <v>1907</v>
      </c>
      <c r="B2721" s="343" t="s">
        <v>9271</v>
      </c>
      <c r="C2721" s="296" t="s">
        <v>6533</v>
      </c>
      <c r="D2721" s="296" t="s">
        <v>6534</v>
      </c>
      <c r="E2721" s="344">
        <v>9.18</v>
      </c>
      <c r="F2721" s="344">
        <v>8.8000000000000007</v>
      </c>
      <c r="G2721" s="344">
        <v>12.98</v>
      </c>
      <c r="H2721" s="344">
        <v>14.11</v>
      </c>
      <c r="I2721" s="344">
        <v>10.19</v>
      </c>
      <c r="J2721" s="344">
        <v>9.27</v>
      </c>
      <c r="K2721" s="344">
        <v>13.57</v>
      </c>
      <c r="L2721" s="344">
        <v>11.71</v>
      </c>
    </row>
    <row r="2722" spans="1:12">
      <c r="A2722" s="296">
        <v>1894</v>
      </c>
      <c r="B2722" s="343" t="s">
        <v>9272</v>
      </c>
      <c r="C2722" s="296" t="s">
        <v>6533</v>
      </c>
      <c r="D2722" s="296" t="s">
        <v>6534</v>
      </c>
      <c r="E2722" s="344">
        <v>4.13</v>
      </c>
      <c r="F2722" s="344">
        <v>3.96</v>
      </c>
      <c r="G2722" s="344">
        <v>5.83</v>
      </c>
      <c r="H2722" s="344">
        <v>6.35</v>
      </c>
      <c r="I2722" s="344">
        <v>4.58</v>
      </c>
      <c r="J2722" s="344">
        <v>4.17</v>
      </c>
      <c r="K2722" s="344">
        <v>6.1</v>
      </c>
      <c r="L2722" s="344">
        <v>5.26</v>
      </c>
    </row>
    <row r="2723" spans="1:12">
      <c r="A2723" s="296">
        <v>1896</v>
      </c>
      <c r="B2723" s="343" t="s">
        <v>9273</v>
      </c>
      <c r="C2723" s="296" t="s">
        <v>6533</v>
      </c>
      <c r="D2723" s="296" t="s">
        <v>6534</v>
      </c>
      <c r="E2723" s="344">
        <v>12.33</v>
      </c>
      <c r="F2723" s="344">
        <v>11.82</v>
      </c>
      <c r="G2723" s="344">
        <v>17.420000000000002</v>
      </c>
      <c r="H2723" s="344">
        <v>18.95</v>
      </c>
      <c r="I2723" s="344">
        <v>13.69</v>
      </c>
      <c r="J2723" s="344">
        <v>12.44</v>
      </c>
      <c r="K2723" s="344">
        <v>18.21</v>
      </c>
      <c r="L2723" s="344">
        <v>15.72</v>
      </c>
    </row>
    <row r="2724" spans="1:12">
      <c r="A2724" s="296">
        <v>1891</v>
      </c>
      <c r="B2724" s="343" t="s">
        <v>9274</v>
      </c>
      <c r="C2724" s="296" t="s">
        <v>6533</v>
      </c>
      <c r="D2724" s="296" t="s">
        <v>6534</v>
      </c>
      <c r="E2724" s="344">
        <v>0.96</v>
      </c>
      <c r="F2724" s="344">
        <v>0.92</v>
      </c>
      <c r="G2724" s="344">
        <v>1.35</v>
      </c>
      <c r="H2724" s="344">
        <v>1.47</v>
      </c>
      <c r="I2724" s="344">
        <v>1.06</v>
      </c>
      <c r="J2724" s="344">
        <v>0.96</v>
      </c>
      <c r="K2724" s="344">
        <v>1.41</v>
      </c>
      <c r="L2724" s="344">
        <v>1.22</v>
      </c>
    </row>
    <row r="2725" spans="1:12">
      <c r="A2725" s="296">
        <v>1895</v>
      </c>
      <c r="B2725" s="343" t="s">
        <v>9275</v>
      </c>
      <c r="C2725" s="296" t="s">
        <v>6533</v>
      </c>
      <c r="D2725" s="296" t="s">
        <v>6534</v>
      </c>
      <c r="E2725" s="344">
        <v>21.67</v>
      </c>
      <c r="F2725" s="344">
        <v>20.77</v>
      </c>
      <c r="G2725" s="344">
        <v>30.62</v>
      </c>
      <c r="H2725" s="344">
        <v>33.299999999999997</v>
      </c>
      <c r="I2725" s="344">
        <v>24.05</v>
      </c>
      <c r="J2725" s="344">
        <v>21.87</v>
      </c>
      <c r="K2725" s="344">
        <v>32.01</v>
      </c>
      <c r="L2725" s="344">
        <v>27.63</v>
      </c>
    </row>
    <row r="2726" spans="1:12">
      <c r="A2726" s="296">
        <v>2641</v>
      </c>
      <c r="B2726" s="343" t="s">
        <v>9276</v>
      </c>
      <c r="C2726" s="296" t="s">
        <v>6533</v>
      </c>
      <c r="D2726" s="296" t="s">
        <v>6534</v>
      </c>
      <c r="E2726" s="344">
        <v>28.7</v>
      </c>
      <c r="F2726" s="344"/>
      <c r="G2726" s="344"/>
      <c r="H2726" s="344"/>
      <c r="I2726" s="344">
        <v>21.26</v>
      </c>
      <c r="J2726" s="344"/>
      <c r="K2726" s="344">
        <v>26.87</v>
      </c>
      <c r="L2726" s="344">
        <v>19.02</v>
      </c>
    </row>
    <row r="2727" spans="1:12">
      <c r="A2727" s="296">
        <v>2636</v>
      </c>
      <c r="B2727" s="343" t="s">
        <v>9277</v>
      </c>
      <c r="C2727" s="296" t="s">
        <v>6533</v>
      </c>
      <c r="D2727" s="296" t="s">
        <v>6534</v>
      </c>
      <c r="E2727" s="344">
        <v>1.85</v>
      </c>
      <c r="F2727" s="344"/>
      <c r="G2727" s="344"/>
      <c r="H2727" s="344"/>
      <c r="I2727" s="344">
        <v>1.37</v>
      </c>
      <c r="J2727" s="344"/>
      <c r="K2727" s="344">
        <v>1.73</v>
      </c>
      <c r="L2727" s="344">
        <v>1.22</v>
      </c>
    </row>
    <row r="2728" spans="1:12">
      <c r="A2728" s="296">
        <v>2637</v>
      </c>
      <c r="B2728" s="343" t="s">
        <v>9278</v>
      </c>
      <c r="C2728" s="296" t="s">
        <v>6533</v>
      </c>
      <c r="D2728" s="296" t="s">
        <v>6534</v>
      </c>
      <c r="E2728" s="344">
        <v>1.96</v>
      </c>
      <c r="F2728" s="344"/>
      <c r="G2728" s="344"/>
      <c r="H2728" s="344"/>
      <c r="I2728" s="344">
        <v>1.45</v>
      </c>
      <c r="J2728" s="344"/>
      <c r="K2728" s="344">
        <v>1.84</v>
      </c>
      <c r="L2728" s="344">
        <v>1.3</v>
      </c>
    </row>
    <row r="2729" spans="1:12">
      <c r="A2729" s="296">
        <v>2638</v>
      </c>
      <c r="B2729" s="343" t="s">
        <v>9279</v>
      </c>
      <c r="C2729" s="296" t="s">
        <v>6533</v>
      </c>
      <c r="D2729" s="296" t="s">
        <v>6534</v>
      </c>
      <c r="E2729" s="344">
        <v>2.29</v>
      </c>
      <c r="F2729" s="344"/>
      <c r="G2729" s="344"/>
      <c r="H2729" s="344"/>
      <c r="I2729" s="344">
        <v>1.69</v>
      </c>
      <c r="J2729" s="344"/>
      <c r="K2729" s="344">
        <v>2.14</v>
      </c>
      <c r="L2729" s="344">
        <v>1.51</v>
      </c>
    </row>
    <row r="2730" spans="1:12">
      <c r="A2730" s="296">
        <v>2639</v>
      </c>
      <c r="B2730" s="343" t="s">
        <v>9280</v>
      </c>
      <c r="C2730" s="296" t="s">
        <v>6533</v>
      </c>
      <c r="D2730" s="296" t="s">
        <v>6534</v>
      </c>
      <c r="E2730" s="344">
        <v>4.05</v>
      </c>
      <c r="F2730" s="344"/>
      <c r="G2730" s="344"/>
      <c r="H2730" s="344"/>
      <c r="I2730" s="344">
        <v>3</v>
      </c>
      <c r="J2730" s="344"/>
      <c r="K2730" s="344">
        <v>3.8</v>
      </c>
      <c r="L2730" s="344">
        <v>2.69</v>
      </c>
    </row>
    <row r="2731" spans="1:12">
      <c r="A2731" s="296">
        <v>2644</v>
      </c>
      <c r="B2731" s="343" t="s">
        <v>9281</v>
      </c>
      <c r="C2731" s="296" t="s">
        <v>6533</v>
      </c>
      <c r="D2731" s="296" t="s">
        <v>6534</v>
      </c>
      <c r="E2731" s="344">
        <v>5.87</v>
      </c>
      <c r="F2731" s="344"/>
      <c r="G2731" s="344"/>
      <c r="H2731" s="344"/>
      <c r="I2731" s="344">
        <v>4.3499999999999996</v>
      </c>
      <c r="J2731" s="344"/>
      <c r="K2731" s="344">
        <v>5.5</v>
      </c>
      <c r="L2731" s="344">
        <v>3.89</v>
      </c>
    </row>
    <row r="2732" spans="1:12">
      <c r="A2732" s="296">
        <v>2640</v>
      </c>
      <c r="B2732" s="343" t="s">
        <v>9282</v>
      </c>
      <c r="C2732" s="296" t="s">
        <v>6533</v>
      </c>
      <c r="D2732" s="296" t="s">
        <v>6534</v>
      </c>
      <c r="E2732" s="344">
        <v>11.94</v>
      </c>
      <c r="F2732" s="344"/>
      <c r="G2732" s="344"/>
      <c r="H2732" s="344"/>
      <c r="I2732" s="344">
        <v>8.85</v>
      </c>
      <c r="J2732" s="344"/>
      <c r="K2732" s="344">
        <v>11.18</v>
      </c>
      <c r="L2732" s="344">
        <v>7.92</v>
      </c>
    </row>
    <row r="2733" spans="1:12">
      <c r="A2733" s="296">
        <v>2642</v>
      </c>
      <c r="B2733" s="343" t="s">
        <v>9283</v>
      </c>
      <c r="C2733" s="296" t="s">
        <v>6533</v>
      </c>
      <c r="D2733" s="296" t="s">
        <v>6534</v>
      </c>
      <c r="E2733" s="344">
        <v>18.190000000000001</v>
      </c>
      <c r="F2733" s="344"/>
      <c r="G2733" s="344"/>
      <c r="H2733" s="344"/>
      <c r="I2733" s="344">
        <v>13.47</v>
      </c>
      <c r="J2733" s="344"/>
      <c r="K2733" s="344">
        <v>17.03</v>
      </c>
      <c r="L2733" s="344">
        <v>12.05</v>
      </c>
    </row>
    <row r="2734" spans="1:12">
      <c r="A2734" s="296">
        <v>2643</v>
      </c>
      <c r="B2734" s="343" t="s">
        <v>9284</v>
      </c>
      <c r="C2734" s="296" t="s">
        <v>6533</v>
      </c>
      <c r="D2734" s="296" t="s">
        <v>6534</v>
      </c>
      <c r="E2734" s="344">
        <v>8.18</v>
      </c>
      <c r="F2734" s="344"/>
      <c r="G2734" s="344"/>
      <c r="H2734" s="344"/>
      <c r="I2734" s="344">
        <v>6.06</v>
      </c>
      <c r="J2734" s="344"/>
      <c r="K2734" s="344">
        <v>7.66</v>
      </c>
      <c r="L2734" s="344">
        <v>5.42</v>
      </c>
    </row>
    <row r="2735" spans="1:12">
      <c r="A2735" s="296">
        <v>44281</v>
      </c>
      <c r="B2735" s="343" t="s">
        <v>9285</v>
      </c>
      <c r="C2735" s="296" t="s">
        <v>6533</v>
      </c>
      <c r="D2735" s="296" t="s">
        <v>6534</v>
      </c>
      <c r="E2735" s="344"/>
      <c r="F2735" s="344"/>
      <c r="G2735" s="344"/>
      <c r="H2735" s="344"/>
      <c r="I2735" s="344">
        <v>249.11</v>
      </c>
      <c r="J2735" s="344"/>
      <c r="K2735" s="344"/>
      <c r="L2735" s="344">
        <v>286.12</v>
      </c>
    </row>
    <row r="2736" spans="1:12">
      <c r="A2736" s="296">
        <v>39855</v>
      </c>
      <c r="B2736" s="343" t="s">
        <v>9286</v>
      </c>
      <c r="C2736" s="296" t="s">
        <v>6533</v>
      </c>
      <c r="D2736" s="296" t="s">
        <v>6534</v>
      </c>
      <c r="E2736" s="344"/>
      <c r="F2736" s="344"/>
      <c r="G2736" s="344"/>
      <c r="H2736" s="344"/>
      <c r="I2736" s="344"/>
      <c r="J2736" s="344"/>
      <c r="K2736" s="344">
        <v>4.91</v>
      </c>
      <c r="L2736" s="344"/>
    </row>
    <row r="2737" spans="1:12">
      <c r="A2737" s="296">
        <v>39856</v>
      </c>
      <c r="B2737" s="343" t="s">
        <v>9287</v>
      </c>
      <c r="C2737" s="296" t="s">
        <v>6533</v>
      </c>
      <c r="D2737" s="296" t="s">
        <v>6534</v>
      </c>
      <c r="E2737" s="344"/>
      <c r="F2737" s="344"/>
      <c r="G2737" s="344"/>
      <c r="H2737" s="344"/>
      <c r="I2737" s="344"/>
      <c r="J2737" s="344"/>
      <c r="K2737" s="344">
        <v>11.58</v>
      </c>
      <c r="L2737" s="344"/>
    </row>
    <row r="2738" spans="1:12">
      <c r="A2738" s="296">
        <v>39857</v>
      </c>
      <c r="B2738" s="343" t="s">
        <v>9288</v>
      </c>
      <c r="C2738" s="296" t="s">
        <v>6533</v>
      </c>
      <c r="D2738" s="296" t="s">
        <v>6534</v>
      </c>
      <c r="E2738" s="344"/>
      <c r="F2738" s="344"/>
      <c r="G2738" s="344"/>
      <c r="H2738" s="344"/>
      <c r="I2738" s="344"/>
      <c r="J2738" s="344"/>
      <c r="K2738" s="344">
        <v>18.739999999999998</v>
      </c>
      <c r="L2738" s="344"/>
    </row>
    <row r="2739" spans="1:12">
      <c r="A2739" s="296">
        <v>39858</v>
      </c>
      <c r="B2739" s="343" t="s">
        <v>9289</v>
      </c>
      <c r="C2739" s="296" t="s">
        <v>6533</v>
      </c>
      <c r="D2739" s="296" t="s">
        <v>6534</v>
      </c>
      <c r="E2739" s="344"/>
      <c r="F2739" s="344"/>
      <c r="G2739" s="344"/>
      <c r="H2739" s="344"/>
      <c r="I2739" s="344"/>
      <c r="J2739" s="344"/>
      <c r="K2739" s="344">
        <v>41.59</v>
      </c>
      <c r="L2739" s="344"/>
    </row>
    <row r="2740" spans="1:12">
      <c r="A2740" s="296">
        <v>39859</v>
      </c>
      <c r="B2740" s="343" t="s">
        <v>9290</v>
      </c>
      <c r="C2740" s="296" t="s">
        <v>6533</v>
      </c>
      <c r="D2740" s="296" t="s">
        <v>6534</v>
      </c>
      <c r="E2740" s="344"/>
      <c r="F2740" s="344"/>
      <c r="G2740" s="344"/>
      <c r="H2740" s="344"/>
      <c r="I2740" s="344"/>
      <c r="J2740" s="344"/>
      <c r="K2740" s="344">
        <v>64.11</v>
      </c>
      <c r="L2740" s="344"/>
    </row>
    <row r="2741" spans="1:12">
      <c r="A2741" s="296">
        <v>39860</v>
      </c>
      <c r="B2741" s="343" t="s">
        <v>9291</v>
      </c>
      <c r="C2741" s="296" t="s">
        <v>6533</v>
      </c>
      <c r="D2741" s="296" t="s">
        <v>6534</v>
      </c>
      <c r="E2741" s="344"/>
      <c r="F2741" s="344"/>
      <c r="G2741" s="344"/>
      <c r="H2741" s="344"/>
      <c r="I2741" s="344"/>
      <c r="J2741" s="344"/>
      <c r="K2741" s="344">
        <v>98.38</v>
      </c>
      <c r="L2741" s="344"/>
    </row>
    <row r="2742" spans="1:12">
      <c r="A2742" s="296">
        <v>39861</v>
      </c>
      <c r="B2742" s="343" t="s">
        <v>9292</v>
      </c>
      <c r="C2742" s="296" t="s">
        <v>6533</v>
      </c>
      <c r="D2742" s="296" t="s">
        <v>6534</v>
      </c>
      <c r="E2742" s="344"/>
      <c r="F2742" s="344"/>
      <c r="G2742" s="344"/>
      <c r="H2742" s="344"/>
      <c r="I2742" s="344"/>
      <c r="J2742" s="344"/>
      <c r="K2742" s="344">
        <v>280.89</v>
      </c>
      <c r="L2742" s="344"/>
    </row>
    <row r="2743" spans="1:12">
      <c r="A2743" s="296">
        <v>3867</v>
      </c>
      <c r="B2743" s="343" t="s">
        <v>9293</v>
      </c>
      <c r="C2743" s="296" t="s">
        <v>6533</v>
      </c>
      <c r="D2743" s="296" t="s">
        <v>6534</v>
      </c>
      <c r="E2743" s="344">
        <v>83.74</v>
      </c>
      <c r="F2743" s="344">
        <v>72.08</v>
      </c>
      <c r="G2743" s="344">
        <v>74.77</v>
      </c>
      <c r="H2743" s="344">
        <v>62.76</v>
      </c>
      <c r="I2743" s="344">
        <v>63.83</v>
      </c>
      <c r="J2743" s="344">
        <v>68.849999999999994</v>
      </c>
      <c r="K2743" s="344">
        <v>79.97</v>
      </c>
      <c r="L2743" s="344">
        <v>89.47</v>
      </c>
    </row>
    <row r="2744" spans="1:12">
      <c r="A2744" s="296">
        <v>3861</v>
      </c>
      <c r="B2744" s="343" t="s">
        <v>9294</v>
      </c>
      <c r="C2744" s="296" t="s">
        <v>6533</v>
      </c>
      <c r="D2744" s="296" t="s">
        <v>6534</v>
      </c>
      <c r="E2744" s="344">
        <v>0.87</v>
      </c>
      <c r="F2744" s="344">
        <v>0.74</v>
      </c>
      <c r="G2744" s="344">
        <v>0.77</v>
      </c>
      <c r="H2744" s="344">
        <v>0.65</v>
      </c>
      <c r="I2744" s="344">
        <v>0.66</v>
      </c>
      <c r="J2744" s="344">
        <v>0.71</v>
      </c>
      <c r="K2744" s="344">
        <v>0.83</v>
      </c>
      <c r="L2744" s="344">
        <v>0.92</v>
      </c>
    </row>
    <row r="2745" spans="1:12">
      <c r="A2745" s="296">
        <v>3904</v>
      </c>
      <c r="B2745" s="343" t="s">
        <v>9295</v>
      </c>
      <c r="C2745" s="296" t="s">
        <v>6533</v>
      </c>
      <c r="D2745" s="296" t="s">
        <v>6534</v>
      </c>
      <c r="E2745" s="344">
        <v>0.92</v>
      </c>
      <c r="F2745" s="344">
        <v>0.79</v>
      </c>
      <c r="G2745" s="344">
        <v>0.82</v>
      </c>
      <c r="H2745" s="344">
        <v>0.69</v>
      </c>
      <c r="I2745" s="344">
        <v>0.7</v>
      </c>
      <c r="J2745" s="344">
        <v>0.76</v>
      </c>
      <c r="K2745" s="344">
        <v>0.88</v>
      </c>
      <c r="L2745" s="344">
        <v>0.98</v>
      </c>
    </row>
    <row r="2746" spans="1:12">
      <c r="A2746" s="296">
        <v>3903</v>
      </c>
      <c r="B2746" s="343" t="s">
        <v>9296</v>
      </c>
      <c r="C2746" s="296" t="s">
        <v>6533</v>
      </c>
      <c r="D2746" s="296" t="s">
        <v>6534</v>
      </c>
      <c r="E2746" s="344">
        <v>2.25</v>
      </c>
      <c r="F2746" s="344">
        <v>1.93</v>
      </c>
      <c r="G2746" s="344">
        <v>2.0099999999999998</v>
      </c>
      <c r="H2746" s="344">
        <v>1.68</v>
      </c>
      <c r="I2746" s="344">
        <v>1.71</v>
      </c>
      <c r="J2746" s="344">
        <v>1.85</v>
      </c>
      <c r="K2746" s="344">
        <v>2.14</v>
      </c>
      <c r="L2746" s="344">
        <v>2.4</v>
      </c>
    </row>
    <row r="2747" spans="1:12">
      <c r="A2747" s="296">
        <v>3862</v>
      </c>
      <c r="B2747" s="343" t="s">
        <v>9297</v>
      </c>
      <c r="C2747" s="296" t="s">
        <v>6533</v>
      </c>
      <c r="D2747" s="296" t="s">
        <v>6534</v>
      </c>
      <c r="E2747" s="344">
        <v>4.78</v>
      </c>
      <c r="F2747" s="344">
        <v>4.12</v>
      </c>
      <c r="G2747" s="344">
        <v>4.2699999999999996</v>
      </c>
      <c r="H2747" s="344">
        <v>3.58</v>
      </c>
      <c r="I2747" s="344">
        <v>3.65</v>
      </c>
      <c r="J2747" s="344">
        <v>3.93</v>
      </c>
      <c r="K2747" s="344">
        <v>4.57</v>
      </c>
      <c r="L2747" s="344">
        <v>5.1100000000000003</v>
      </c>
    </row>
    <row r="2748" spans="1:12">
      <c r="A2748" s="296">
        <v>3863</v>
      </c>
      <c r="B2748" s="343" t="s">
        <v>9298</v>
      </c>
      <c r="C2748" s="296" t="s">
        <v>6533</v>
      </c>
      <c r="D2748" s="296" t="s">
        <v>6534</v>
      </c>
      <c r="E2748" s="344">
        <v>4.9000000000000004</v>
      </c>
      <c r="F2748" s="344">
        <v>4.22</v>
      </c>
      <c r="G2748" s="344">
        <v>4.38</v>
      </c>
      <c r="H2748" s="344">
        <v>3.67</v>
      </c>
      <c r="I2748" s="344">
        <v>3.74</v>
      </c>
      <c r="J2748" s="344">
        <v>4.03</v>
      </c>
      <c r="K2748" s="344">
        <v>4.68</v>
      </c>
      <c r="L2748" s="344">
        <v>5.24</v>
      </c>
    </row>
    <row r="2749" spans="1:12">
      <c r="A2749" s="296">
        <v>3864</v>
      </c>
      <c r="B2749" s="343" t="s">
        <v>9299</v>
      </c>
      <c r="C2749" s="296" t="s">
        <v>6533</v>
      </c>
      <c r="D2749" s="296" t="s">
        <v>6534</v>
      </c>
      <c r="E2749" s="344">
        <v>15.02</v>
      </c>
      <c r="F2749" s="344">
        <v>12.93</v>
      </c>
      <c r="G2749" s="344">
        <v>13.41</v>
      </c>
      <c r="H2749" s="344">
        <v>11.25</v>
      </c>
      <c r="I2749" s="344">
        <v>11.45</v>
      </c>
      <c r="J2749" s="344">
        <v>12.35</v>
      </c>
      <c r="K2749" s="344">
        <v>14.34</v>
      </c>
      <c r="L2749" s="344">
        <v>16.05</v>
      </c>
    </row>
    <row r="2750" spans="1:12">
      <c r="A2750" s="296">
        <v>3865</v>
      </c>
      <c r="B2750" s="343" t="s">
        <v>9300</v>
      </c>
      <c r="C2750" s="296" t="s">
        <v>6533</v>
      </c>
      <c r="D2750" s="296" t="s">
        <v>6534</v>
      </c>
      <c r="E2750" s="344">
        <v>21.96</v>
      </c>
      <c r="F2750" s="344">
        <v>18.91</v>
      </c>
      <c r="G2750" s="344">
        <v>19.61</v>
      </c>
      <c r="H2750" s="344">
        <v>16.46</v>
      </c>
      <c r="I2750" s="344">
        <v>16.739999999999998</v>
      </c>
      <c r="J2750" s="344">
        <v>18.059999999999999</v>
      </c>
      <c r="K2750" s="344">
        <v>20.98</v>
      </c>
      <c r="L2750" s="344">
        <v>23.47</v>
      </c>
    </row>
    <row r="2751" spans="1:12">
      <c r="A2751" s="296">
        <v>3866</v>
      </c>
      <c r="B2751" s="343" t="s">
        <v>9301</v>
      </c>
      <c r="C2751" s="296" t="s">
        <v>6533</v>
      </c>
      <c r="D2751" s="296" t="s">
        <v>6534</v>
      </c>
      <c r="E2751" s="344">
        <v>49.31</v>
      </c>
      <c r="F2751" s="344">
        <v>42.45</v>
      </c>
      <c r="G2751" s="344">
        <v>44.03</v>
      </c>
      <c r="H2751" s="344">
        <v>36.96</v>
      </c>
      <c r="I2751" s="344">
        <v>37.590000000000003</v>
      </c>
      <c r="J2751" s="344">
        <v>40.549999999999997</v>
      </c>
      <c r="K2751" s="344">
        <v>47.1</v>
      </c>
      <c r="L2751" s="344">
        <v>52.69</v>
      </c>
    </row>
    <row r="2752" spans="1:12">
      <c r="A2752" s="296">
        <v>3878</v>
      </c>
      <c r="B2752" s="343" t="s">
        <v>9302</v>
      </c>
      <c r="C2752" s="296" t="s">
        <v>6533</v>
      </c>
      <c r="D2752" s="296" t="s">
        <v>6534</v>
      </c>
      <c r="E2752" s="344">
        <v>13.45</v>
      </c>
      <c r="F2752" s="344">
        <v>11.57</v>
      </c>
      <c r="G2752" s="344">
        <v>12.01</v>
      </c>
      <c r="H2752" s="344">
        <v>10.08</v>
      </c>
      <c r="I2752" s="344">
        <v>10.25</v>
      </c>
      <c r="J2752" s="344">
        <v>11.06</v>
      </c>
      <c r="K2752" s="344">
        <v>12.84</v>
      </c>
      <c r="L2752" s="344">
        <v>14.37</v>
      </c>
    </row>
    <row r="2753" spans="1:12">
      <c r="A2753" s="296">
        <v>3876</v>
      </c>
      <c r="B2753" s="343" t="s">
        <v>9303</v>
      </c>
      <c r="C2753" s="296" t="s">
        <v>6533</v>
      </c>
      <c r="D2753" s="296" t="s">
        <v>6534</v>
      </c>
      <c r="E2753" s="344">
        <v>5.35</v>
      </c>
      <c r="F2753" s="344">
        <v>4.6100000000000003</v>
      </c>
      <c r="G2753" s="344">
        <v>4.78</v>
      </c>
      <c r="H2753" s="344">
        <v>4.01</v>
      </c>
      <c r="I2753" s="344">
        <v>4.08</v>
      </c>
      <c r="J2753" s="344">
        <v>4.4000000000000004</v>
      </c>
      <c r="K2753" s="344">
        <v>5.1100000000000003</v>
      </c>
      <c r="L2753" s="344">
        <v>5.72</v>
      </c>
    </row>
    <row r="2754" spans="1:12">
      <c r="A2754" s="296">
        <v>3883</v>
      </c>
      <c r="B2754" s="343" t="s">
        <v>9304</v>
      </c>
      <c r="C2754" s="296" t="s">
        <v>6533</v>
      </c>
      <c r="D2754" s="296" t="s">
        <v>6534</v>
      </c>
      <c r="E2754" s="344">
        <v>1.72</v>
      </c>
      <c r="F2754" s="344">
        <v>1.48</v>
      </c>
      <c r="G2754" s="344">
        <v>1.53</v>
      </c>
      <c r="H2754" s="344">
        <v>1.29</v>
      </c>
      <c r="I2754" s="344">
        <v>1.31</v>
      </c>
      <c r="J2754" s="344">
        <v>1.41</v>
      </c>
      <c r="K2754" s="344">
        <v>1.64</v>
      </c>
      <c r="L2754" s="344">
        <v>1.84</v>
      </c>
    </row>
    <row r="2755" spans="1:12">
      <c r="A2755" s="296">
        <v>3884</v>
      </c>
      <c r="B2755" s="343" t="s">
        <v>9305</v>
      </c>
      <c r="C2755" s="296" t="s">
        <v>6533</v>
      </c>
      <c r="D2755" s="296" t="s">
        <v>6534</v>
      </c>
      <c r="E2755" s="344">
        <v>2.72</v>
      </c>
      <c r="F2755" s="344">
        <v>2.34</v>
      </c>
      <c r="G2755" s="344">
        <v>2.4300000000000002</v>
      </c>
      <c r="H2755" s="344">
        <v>2.04</v>
      </c>
      <c r="I2755" s="344">
        <v>2.0699999999999998</v>
      </c>
      <c r="J2755" s="344">
        <v>2.2400000000000002</v>
      </c>
      <c r="K2755" s="344">
        <v>2.6</v>
      </c>
      <c r="L2755" s="344">
        <v>2.91</v>
      </c>
    </row>
    <row r="2756" spans="1:12">
      <c r="A2756" s="296">
        <v>12892</v>
      </c>
      <c r="B2756" s="343" t="s">
        <v>9306</v>
      </c>
      <c r="C2756" s="296" t="s">
        <v>6951</v>
      </c>
      <c r="D2756" s="296" t="s">
        <v>6534</v>
      </c>
      <c r="E2756" s="344">
        <v>13.05</v>
      </c>
      <c r="F2756" s="344">
        <v>13.5</v>
      </c>
      <c r="G2756" s="344">
        <v>15.52</v>
      </c>
      <c r="H2756" s="344">
        <v>16.2</v>
      </c>
      <c r="I2756" s="344">
        <v>12.52</v>
      </c>
      <c r="J2756" s="344">
        <v>12.42</v>
      </c>
      <c r="K2756" s="344">
        <v>11.74</v>
      </c>
      <c r="L2756" s="344">
        <v>11.7</v>
      </c>
    </row>
    <row r="2757" spans="1:12">
      <c r="A2757" s="296">
        <v>38447</v>
      </c>
      <c r="B2757" s="343" t="s">
        <v>9307</v>
      </c>
      <c r="C2757" s="296" t="s">
        <v>6533</v>
      </c>
      <c r="D2757" s="296" t="s">
        <v>6534</v>
      </c>
      <c r="E2757" s="344"/>
      <c r="F2757" s="344"/>
      <c r="G2757" s="344"/>
      <c r="H2757" s="344"/>
      <c r="I2757" s="344"/>
      <c r="J2757" s="344"/>
      <c r="K2757" s="344">
        <v>110.87</v>
      </c>
      <c r="L2757" s="344"/>
    </row>
    <row r="2758" spans="1:12">
      <c r="A2758" s="296">
        <v>36320</v>
      </c>
      <c r="B2758" s="343" t="s">
        <v>9308</v>
      </c>
      <c r="C2758" s="296" t="s">
        <v>6533</v>
      </c>
      <c r="D2758" s="296" t="s">
        <v>6534</v>
      </c>
      <c r="E2758" s="344"/>
      <c r="F2758" s="344"/>
      <c r="G2758" s="344"/>
      <c r="H2758" s="344"/>
      <c r="I2758" s="344"/>
      <c r="J2758" s="344"/>
      <c r="K2758" s="344">
        <v>2.98</v>
      </c>
      <c r="L2758" s="344"/>
    </row>
    <row r="2759" spans="1:12">
      <c r="A2759" s="296">
        <v>36324</v>
      </c>
      <c r="B2759" s="343" t="s">
        <v>9309</v>
      </c>
      <c r="C2759" s="296" t="s">
        <v>6533</v>
      </c>
      <c r="D2759" s="296" t="s">
        <v>6534</v>
      </c>
      <c r="E2759" s="344"/>
      <c r="F2759" s="344"/>
      <c r="G2759" s="344"/>
      <c r="H2759" s="344"/>
      <c r="I2759" s="344"/>
      <c r="J2759" s="344"/>
      <c r="K2759" s="344">
        <v>2.72</v>
      </c>
      <c r="L2759" s="344"/>
    </row>
    <row r="2760" spans="1:12">
      <c r="A2760" s="296">
        <v>38441</v>
      </c>
      <c r="B2760" s="343" t="s">
        <v>9310</v>
      </c>
      <c r="C2760" s="296" t="s">
        <v>6533</v>
      </c>
      <c r="D2760" s="296" t="s">
        <v>6534</v>
      </c>
      <c r="E2760" s="344"/>
      <c r="F2760" s="344"/>
      <c r="G2760" s="344"/>
      <c r="H2760" s="344"/>
      <c r="I2760" s="344"/>
      <c r="J2760" s="344"/>
      <c r="K2760" s="344">
        <v>4.87</v>
      </c>
      <c r="L2760" s="344"/>
    </row>
    <row r="2761" spans="1:12">
      <c r="A2761" s="296">
        <v>38442</v>
      </c>
      <c r="B2761" s="343" t="s">
        <v>9311</v>
      </c>
      <c r="C2761" s="296" t="s">
        <v>6533</v>
      </c>
      <c r="D2761" s="296" t="s">
        <v>6534</v>
      </c>
      <c r="E2761" s="344"/>
      <c r="F2761" s="344"/>
      <c r="G2761" s="344"/>
      <c r="H2761" s="344"/>
      <c r="I2761" s="344"/>
      <c r="J2761" s="344"/>
      <c r="K2761" s="344">
        <v>13.86</v>
      </c>
      <c r="L2761" s="344"/>
    </row>
    <row r="2762" spans="1:12">
      <c r="A2762" s="296">
        <v>38443</v>
      </c>
      <c r="B2762" s="343" t="s">
        <v>9312</v>
      </c>
      <c r="C2762" s="296" t="s">
        <v>6533</v>
      </c>
      <c r="D2762" s="296" t="s">
        <v>6534</v>
      </c>
      <c r="E2762" s="344"/>
      <c r="F2762" s="344"/>
      <c r="G2762" s="344"/>
      <c r="H2762" s="344"/>
      <c r="I2762" s="344"/>
      <c r="J2762" s="344"/>
      <c r="K2762" s="344">
        <v>16.809999999999999</v>
      </c>
      <c r="L2762" s="344"/>
    </row>
    <row r="2763" spans="1:12">
      <c r="A2763" s="296">
        <v>38444</v>
      </c>
      <c r="B2763" s="343" t="s">
        <v>9313</v>
      </c>
      <c r="C2763" s="296" t="s">
        <v>6533</v>
      </c>
      <c r="D2763" s="296" t="s">
        <v>6534</v>
      </c>
      <c r="E2763" s="344"/>
      <c r="F2763" s="344"/>
      <c r="G2763" s="344"/>
      <c r="H2763" s="344"/>
      <c r="I2763" s="344"/>
      <c r="J2763" s="344"/>
      <c r="K2763" s="344">
        <v>28.23</v>
      </c>
      <c r="L2763" s="344"/>
    </row>
    <row r="2764" spans="1:12">
      <c r="A2764" s="296">
        <v>38445</v>
      </c>
      <c r="B2764" s="343" t="s">
        <v>9314</v>
      </c>
      <c r="C2764" s="296" t="s">
        <v>6533</v>
      </c>
      <c r="D2764" s="296" t="s">
        <v>6534</v>
      </c>
      <c r="E2764" s="344"/>
      <c r="F2764" s="344"/>
      <c r="G2764" s="344"/>
      <c r="H2764" s="344"/>
      <c r="I2764" s="344"/>
      <c r="J2764" s="344"/>
      <c r="K2764" s="344">
        <v>52.34</v>
      </c>
      <c r="L2764" s="344"/>
    </row>
    <row r="2765" spans="1:12">
      <c r="A2765" s="296">
        <v>38446</v>
      </c>
      <c r="B2765" s="343" t="s">
        <v>9315</v>
      </c>
      <c r="C2765" s="296" t="s">
        <v>6533</v>
      </c>
      <c r="D2765" s="296" t="s">
        <v>6534</v>
      </c>
      <c r="E2765" s="344"/>
      <c r="F2765" s="344"/>
      <c r="G2765" s="344"/>
      <c r="H2765" s="344"/>
      <c r="I2765" s="344"/>
      <c r="J2765" s="344"/>
      <c r="K2765" s="344">
        <v>85.66</v>
      </c>
      <c r="L2765" s="344"/>
    </row>
    <row r="2766" spans="1:12">
      <c r="A2766" s="296">
        <v>3837</v>
      </c>
      <c r="B2766" s="343" t="s">
        <v>9316</v>
      </c>
      <c r="C2766" s="296" t="s">
        <v>6533</v>
      </c>
      <c r="D2766" s="296" t="s">
        <v>6534</v>
      </c>
      <c r="E2766" s="344">
        <v>41.8</v>
      </c>
      <c r="F2766" s="344">
        <v>43.03</v>
      </c>
      <c r="G2766" s="344"/>
      <c r="H2766" s="344"/>
      <c r="I2766" s="344">
        <v>30.12</v>
      </c>
      <c r="J2766" s="344"/>
      <c r="K2766" s="344"/>
      <c r="L2766" s="344"/>
    </row>
    <row r="2767" spans="1:12">
      <c r="A2767" s="296">
        <v>3845</v>
      </c>
      <c r="B2767" s="343" t="s">
        <v>9317</v>
      </c>
      <c r="C2767" s="296" t="s">
        <v>6533</v>
      </c>
      <c r="D2767" s="296" t="s">
        <v>6534</v>
      </c>
      <c r="E2767" s="344">
        <v>15.27</v>
      </c>
      <c r="F2767" s="344">
        <v>15.72</v>
      </c>
      <c r="G2767" s="344"/>
      <c r="H2767" s="344"/>
      <c r="I2767" s="344">
        <v>11</v>
      </c>
      <c r="J2767" s="344"/>
      <c r="K2767" s="344"/>
      <c r="L2767" s="344"/>
    </row>
    <row r="2768" spans="1:12">
      <c r="A2768" s="296">
        <v>11045</v>
      </c>
      <c r="B2768" s="343" t="s">
        <v>9318</v>
      </c>
      <c r="C2768" s="296" t="s">
        <v>6533</v>
      </c>
      <c r="D2768" s="296" t="s">
        <v>6534</v>
      </c>
      <c r="E2768" s="344">
        <v>29.46</v>
      </c>
      <c r="F2768" s="344">
        <v>30.32</v>
      </c>
      <c r="G2768" s="344"/>
      <c r="H2768" s="344"/>
      <c r="I2768" s="344">
        <v>21.23</v>
      </c>
      <c r="J2768" s="344"/>
      <c r="K2768" s="344"/>
      <c r="L2768" s="344"/>
    </row>
    <row r="2769" spans="1:12">
      <c r="A2769" s="296">
        <v>20170</v>
      </c>
      <c r="B2769" s="343" t="s">
        <v>9319</v>
      </c>
      <c r="C2769" s="296" t="s">
        <v>6533</v>
      </c>
      <c r="D2769" s="296" t="s">
        <v>6534</v>
      </c>
      <c r="E2769" s="344">
        <v>14.65</v>
      </c>
      <c r="F2769" s="344">
        <v>13.66</v>
      </c>
      <c r="G2769" s="344">
        <v>13.16</v>
      </c>
      <c r="H2769" s="344">
        <v>9.85</v>
      </c>
      <c r="I2769" s="344">
        <v>10.93</v>
      </c>
      <c r="J2769" s="344">
        <v>12.34</v>
      </c>
      <c r="K2769" s="344">
        <v>14.43</v>
      </c>
      <c r="L2769" s="344">
        <v>17.46</v>
      </c>
    </row>
    <row r="2770" spans="1:12">
      <c r="A2770" s="296">
        <v>20171</v>
      </c>
      <c r="B2770" s="343" t="s">
        <v>9320</v>
      </c>
      <c r="C2770" s="296" t="s">
        <v>6533</v>
      </c>
      <c r="D2770" s="296" t="s">
        <v>6534</v>
      </c>
      <c r="E2770" s="344">
        <v>42.26</v>
      </c>
      <c r="F2770" s="344">
        <v>39.39</v>
      </c>
      <c r="G2770" s="344">
        <v>37.950000000000003</v>
      </c>
      <c r="H2770" s="344">
        <v>28.41</v>
      </c>
      <c r="I2770" s="344">
        <v>31.51</v>
      </c>
      <c r="J2770" s="344">
        <v>35.58</v>
      </c>
      <c r="K2770" s="344">
        <v>41.6</v>
      </c>
      <c r="L2770" s="344">
        <v>50.35</v>
      </c>
    </row>
    <row r="2771" spans="1:12">
      <c r="A2771" s="296">
        <v>20167</v>
      </c>
      <c r="B2771" s="343" t="s">
        <v>9321</v>
      </c>
      <c r="C2771" s="296" t="s">
        <v>6533</v>
      </c>
      <c r="D2771" s="296" t="s">
        <v>6534</v>
      </c>
      <c r="E2771" s="344">
        <v>5.31</v>
      </c>
      <c r="F2771" s="344">
        <v>4.95</v>
      </c>
      <c r="G2771" s="344">
        <v>4.7699999999999996</v>
      </c>
      <c r="H2771" s="344">
        <v>3.57</v>
      </c>
      <c r="I2771" s="344">
        <v>3.96</v>
      </c>
      <c r="J2771" s="344">
        <v>4.47</v>
      </c>
      <c r="K2771" s="344">
        <v>5.23</v>
      </c>
      <c r="L2771" s="344">
        <v>6.33</v>
      </c>
    </row>
    <row r="2772" spans="1:12">
      <c r="A2772" s="296">
        <v>20168</v>
      </c>
      <c r="B2772" s="343" t="s">
        <v>9322</v>
      </c>
      <c r="C2772" s="296" t="s">
        <v>6533</v>
      </c>
      <c r="D2772" s="296" t="s">
        <v>6534</v>
      </c>
      <c r="E2772" s="344">
        <v>10.93</v>
      </c>
      <c r="F2772" s="344">
        <v>10.19</v>
      </c>
      <c r="G2772" s="344">
        <v>9.82</v>
      </c>
      <c r="H2772" s="344">
        <v>7.35</v>
      </c>
      <c r="I2772" s="344">
        <v>8.15</v>
      </c>
      <c r="J2772" s="344">
        <v>9.2100000000000009</v>
      </c>
      <c r="K2772" s="344">
        <v>10.76</v>
      </c>
      <c r="L2772" s="344">
        <v>13.03</v>
      </c>
    </row>
    <row r="2773" spans="1:12">
      <c r="A2773" s="296">
        <v>20169</v>
      </c>
      <c r="B2773" s="343" t="s">
        <v>9323</v>
      </c>
      <c r="C2773" s="296" t="s">
        <v>6533</v>
      </c>
      <c r="D2773" s="296" t="s">
        <v>6534</v>
      </c>
      <c r="E2773" s="344">
        <v>12.76</v>
      </c>
      <c r="F2773" s="344">
        <v>11.9</v>
      </c>
      <c r="G2773" s="344">
        <v>11.46</v>
      </c>
      <c r="H2773" s="344">
        <v>8.58</v>
      </c>
      <c r="I2773" s="344">
        <v>9.52</v>
      </c>
      <c r="J2773" s="344">
        <v>10.75</v>
      </c>
      <c r="K2773" s="344">
        <v>12.56</v>
      </c>
      <c r="L2773" s="344">
        <v>15.21</v>
      </c>
    </row>
    <row r="2774" spans="1:12">
      <c r="A2774" s="296">
        <v>3899</v>
      </c>
      <c r="B2774" s="343" t="s">
        <v>9324</v>
      </c>
      <c r="C2774" s="296" t="s">
        <v>6533</v>
      </c>
      <c r="D2774" s="296" t="s">
        <v>6534</v>
      </c>
      <c r="E2774" s="344">
        <v>7.08</v>
      </c>
      <c r="F2774" s="344">
        <v>6.6</v>
      </c>
      <c r="G2774" s="344">
        <v>6.36</v>
      </c>
      <c r="H2774" s="344">
        <v>4.76</v>
      </c>
      <c r="I2774" s="344">
        <v>5.28</v>
      </c>
      <c r="J2774" s="344">
        <v>5.96</v>
      </c>
      <c r="K2774" s="344">
        <v>6.97</v>
      </c>
      <c r="L2774" s="344">
        <v>8.43</v>
      </c>
    </row>
    <row r="2775" spans="1:12">
      <c r="A2775" s="296">
        <v>38676</v>
      </c>
      <c r="B2775" s="343" t="s">
        <v>9325</v>
      </c>
      <c r="C2775" s="296" t="s">
        <v>6533</v>
      </c>
      <c r="D2775" s="296" t="s">
        <v>6534</v>
      </c>
      <c r="E2775" s="344">
        <v>35.409999999999997</v>
      </c>
      <c r="F2775" s="344">
        <v>33.01</v>
      </c>
      <c r="G2775" s="344">
        <v>31.8</v>
      </c>
      <c r="H2775" s="344">
        <v>23.81</v>
      </c>
      <c r="I2775" s="344">
        <v>26.41</v>
      </c>
      <c r="J2775" s="344">
        <v>29.82</v>
      </c>
      <c r="K2775" s="344">
        <v>34.86</v>
      </c>
      <c r="L2775" s="344">
        <v>42.19</v>
      </c>
    </row>
    <row r="2776" spans="1:12">
      <c r="A2776" s="296">
        <v>3897</v>
      </c>
      <c r="B2776" s="343" t="s">
        <v>9326</v>
      </c>
      <c r="C2776" s="296" t="s">
        <v>6533</v>
      </c>
      <c r="D2776" s="296" t="s">
        <v>6534</v>
      </c>
      <c r="E2776" s="344">
        <v>1.73</v>
      </c>
      <c r="F2776" s="344">
        <v>1.61</v>
      </c>
      <c r="G2776" s="344">
        <v>1.55</v>
      </c>
      <c r="H2776" s="344">
        <v>1.1599999999999999</v>
      </c>
      <c r="I2776" s="344">
        <v>1.29</v>
      </c>
      <c r="J2776" s="344">
        <v>1.45</v>
      </c>
      <c r="K2776" s="344">
        <v>1.7</v>
      </c>
      <c r="L2776" s="344">
        <v>2.06</v>
      </c>
    </row>
    <row r="2777" spans="1:12">
      <c r="A2777" s="296">
        <v>3875</v>
      </c>
      <c r="B2777" s="343" t="s">
        <v>9327</v>
      </c>
      <c r="C2777" s="296" t="s">
        <v>6533</v>
      </c>
      <c r="D2777" s="296" t="s">
        <v>6534</v>
      </c>
      <c r="E2777" s="344">
        <v>3.57</v>
      </c>
      <c r="F2777" s="344">
        <v>3.33</v>
      </c>
      <c r="G2777" s="344">
        <v>3.2</v>
      </c>
      <c r="H2777" s="344">
        <v>2.4</v>
      </c>
      <c r="I2777" s="344">
        <v>2.66</v>
      </c>
      <c r="J2777" s="344">
        <v>3</v>
      </c>
      <c r="K2777" s="344">
        <v>3.51</v>
      </c>
      <c r="L2777" s="344">
        <v>4.25</v>
      </c>
    </row>
    <row r="2778" spans="1:12">
      <c r="A2778" s="296">
        <v>3898</v>
      </c>
      <c r="B2778" s="343" t="s">
        <v>9328</v>
      </c>
      <c r="C2778" s="296" t="s">
        <v>6533</v>
      </c>
      <c r="D2778" s="296" t="s">
        <v>6534</v>
      </c>
      <c r="E2778" s="344">
        <v>7.24</v>
      </c>
      <c r="F2778" s="344">
        <v>6.75</v>
      </c>
      <c r="G2778" s="344">
        <v>6.5</v>
      </c>
      <c r="H2778" s="344">
        <v>4.87</v>
      </c>
      <c r="I2778" s="344">
        <v>5.4</v>
      </c>
      <c r="J2778" s="344">
        <v>6.1</v>
      </c>
      <c r="K2778" s="344">
        <v>7.13</v>
      </c>
      <c r="L2778" s="344">
        <v>8.6300000000000008</v>
      </c>
    </row>
    <row r="2779" spans="1:12">
      <c r="A2779" s="296">
        <v>3855</v>
      </c>
      <c r="B2779" s="343" t="s">
        <v>9329</v>
      </c>
      <c r="C2779" s="296" t="s">
        <v>6533</v>
      </c>
      <c r="D2779" s="296" t="s">
        <v>6534</v>
      </c>
      <c r="E2779" s="344">
        <v>5.81</v>
      </c>
      <c r="F2779" s="344">
        <v>5</v>
      </c>
      <c r="G2779" s="344">
        <v>5.18</v>
      </c>
      <c r="H2779" s="344">
        <v>4.3499999999999996</v>
      </c>
      <c r="I2779" s="344">
        <v>4.43</v>
      </c>
      <c r="J2779" s="344">
        <v>4.7699999999999996</v>
      </c>
      <c r="K2779" s="344">
        <v>5.55</v>
      </c>
      <c r="L2779" s="344">
        <v>6.2</v>
      </c>
    </row>
    <row r="2780" spans="1:12">
      <c r="A2780" s="296">
        <v>3874</v>
      </c>
      <c r="B2780" s="343" t="s">
        <v>9330</v>
      </c>
      <c r="C2780" s="296" t="s">
        <v>6533</v>
      </c>
      <c r="D2780" s="296" t="s">
        <v>6534</v>
      </c>
      <c r="E2780" s="344">
        <v>6.73</v>
      </c>
      <c r="F2780" s="344">
        <v>5.79</v>
      </c>
      <c r="G2780" s="344">
        <v>6.01</v>
      </c>
      <c r="H2780" s="344">
        <v>5.04</v>
      </c>
      <c r="I2780" s="344">
        <v>5.13</v>
      </c>
      <c r="J2780" s="344">
        <v>5.53</v>
      </c>
      <c r="K2780" s="344">
        <v>6.43</v>
      </c>
      <c r="L2780" s="344">
        <v>7.19</v>
      </c>
    </row>
    <row r="2781" spans="1:12">
      <c r="A2781" s="296">
        <v>3870</v>
      </c>
      <c r="B2781" s="343" t="s">
        <v>9331</v>
      </c>
      <c r="C2781" s="296" t="s">
        <v>6533</v>
      </c>
      <c r="D2781" s="296" t="s">
        <v>6534</v>
      </c>
      <c r="E2781" s="344">
        <v>7.38</v>
      </c>
      <c r="F2781" s="344">
        <v>6.35</v>
      </c>
      <c r="G2781" s="344">
        <v>6.59</v>
      </c>
      <c r="H2781" s="344">
        <v>5.53</v>
      </c>
      <c r="I2781" s="344">
        <v>5.63</v>
      </c>
      <c r="J2781" s="344">
        <v>6.07</v>
      </c>
      <c r="K2781" s="344">
        <v>7.05</v>
      </c>
      <c r="L2781" s="344">
        <v>7.89</v>
      </c>
    </row>
    <row r="2782" spans="1:12">
      <c r="A2782" s="296">
        <v>38678</v>
      </c>
      <c r="B2782" s="343" t="s">
        <v>9332</v>
      </c>
      <c r="C2782" s="296" t="s">
        <v>6533</v>
      </c>
      <c r="D2782" s="296" t="s">
        <v>6534</v>
      </c>
      <c r="E2782" s="344">
        <v>19.54</v>
      </c>
      <c r="F2782" s="344">
        <v>16.82</v>
      </c>
      <c r="G2782" s="344">
        <v>17.440000000000001</v>
      </c>
      <c r="H2782" s="344">
        <v>14.64</v>
      </c>
      <c r="I2782" s="344">
        <v>14.89</v>
      </c>
      <c r="J2782" s="344">
        <v>16.059999999999999</v>
      </c>
      <c r="K2782" s="344">
        <v>18.66</v>
      </c>
      <c r="L2782" s="344">
        <v>20.88</v>
      </c>
    </row>
    <row r="2783" spans="1:12">
      <c r="A2783" s="296">
        <v>3859</v>
      </c>
      <c r="B2783" s="343" t="s">
        <v>9333</v>
      </c>
      <c r="C2783" s="296" t="s">
        <v>6533</v>
      </c>
      <c r="D2783" s="296" t="s">
        <v>6534</v>
      </c>
      <c r="E2783" s="344">
        <v>1.49</v>
      </c>
      <c r="F2783" s="344">
        <v>1.28</v>
      </c>
      <c r="G2783" s="344">
        <v>1.33</v>
      </c>
      <c r="H2783" s="344">
        <v>1.1100000000000001</v>
      </c>
      <c r="I2783" s="344">
        <v>1.1299999999999999</v>
      </c>
      <c r="J2783" s="344">
        <v>1.22</v>
      </c>
      <c r="K2783" s="344">
        <v>1.42</v>
      </c>
      <c r="L2783" s="344">
        <v>1.59</v>
      </c>
    </row>
    <row r="2784" spans="1:12">
      <c r="A2784" s="296">
        <v>3856</v>
      </c>
      <c r="B2784" s="343" t="s">
        <v>9334</v>
      </c>
      <c r="C2784" s="296" t="s">
        <v>6533</v>
      </c>
      <c r="D2784" s="296" t="s">
        <v>6534</v>
      </c>
      <c r="E2784" s="344">
        <v>2.06</v>
      </c>
      <c r="F2784" s="344">
        <v>1.77</v>
      </c>
      <c r="G2784" s="344">
        <v>1.84</v>
      </c>
      <c r="H2784" s="344">
        <v>1.54</v>
      </c>
      <c r="I2784" s="344">
        <v>1.57</v>
      </c>
      <c r="J2784" s="344">
        <v>1.7</v>
      </c>
      <c r="K2784" s="344">
        <v>1.97</v>
      </c>
      <c r="L2784" s="344">
        <v>2.2000000000000002</v>
      </c>
    </row>
    <row r="2785" spans="1:12">
      <c r="A2785" s="296">
        <v>3906</v>
      </c>
      <c r="B2785" s="343" t="s">
        <v>9335</v>
      </c>
      <c r="C2785" s="296" t="s">
        <v>6533</v>
      </c>
      <c r="D2785" s="296" t="s">
        <v>6534</v>
      </c>
      <c r="E2785" s="344">
        <v>1.7</v>
      </c>
      <c r="F2785" s="344">
        <v>1.47</v>
      </c>
      <c r="G2785" s="344">
        <v>1.52</v>
      </c>
      <c r="H2785" s="344">
        <v>1.28</v>
      </c>
      <c r="I2785" s="344">
        <v>1.3</v>
      </c>
      <c r="J2785" s="344">
        <v>1.4</v>
      </c>
      <c r="K2785" s="344">
        <v>1.63</v>
      </c>
      <c r="L2785" s="344">
        <v>1.82</v>
      </c>
    </row>
    <row r="2786" spans="1:12">
      <c r="A2786" s="296">
        <v>3860</v>
      </c>
      <c r="B2786" s="343" t="s">
        <v>9336</v>
      </c>
      <c r="C2786" s="296" t="s">
        <v>6533</v>
      </c>
      <c r="D2786" s="296" t="s">
        <v>6534</v>
      </c>
      <c r="E2786" s="344">
        <v>5.0599999999999996</v>
      </c>
      <c r="F2786" s="344">
        <v>4.3600000000000003</v>
      </c>
      <c r="G2786" s="344">
        <v>4.5199999999999996</v>
      </c>
      <c r="H2786" s="344">
        <v>3.79</v>
      </c>
      <c r="I2786" s="344">
        <v>3.86</v>
      </c>
      <c r="J2786" s="344">
        <v>4.16</v>
      </c>
      <c r="K2786" s="344">
        <v>4.84</v>
      </c>
      <c r="L2786" s="344">
        <v>5.41</v>
      </c>
    </row>
    <row r="2787" spans="1:12">
      <c r="A2787" s="296">
        <v>3905</v>
      </c>
      <c r="B2787" s="343" t="s">
        <v>9337</v>
      </c>
      <c r="C2787" s="296" t="s">
        <v>6533</v>
      </c>
      <c r="D2787" s="296" t="s">
        <v>6534</v>
      </c>
      <c r="E2787" s="344">
        <v>11.61</v>
      </c>
      <c r="F2787" s="344">
        <v>9.99</v>
      </c>
      <c r="G2787" s="344">
        <v>10.37</v>
      </c>
      <c r="H2787" s="344">
        <v>8.6999999999999993</v>
      </c>
      <c r="I2787" s="344">
        <v>8.85</v>
      </c>
      <c r="J2787" s="344">
        <v>9.5500000000000007</v>
      </c>
      <c r="K2787" s="344">
        <v>11.09</v>
      </c>
      <c r="L2787" s="344">
        <v>12.41</v>
      </c>
    </row>
    <row r="2788" spans="1:12">
      <c r="A2788" s="296">
        <v>3871</v>
      </c>
      <c r="B2788" s="343" t="s">
        <v>9338</v>
      </c>
      <c r="C2788" s="296" t="s">
        <v>6533</v>
      </c>
      <c r="D2788" s="296" t="s">
        <v>6534</v>
      </c>
      <c r="E2788" s="344">
        <v>20.54</v>
      </c>
      <c r="F2788" s="344">
        <v>17.68</v>
      </c>
      <c r="G2788" s="344">
        <v>18.34</v>
      </c>
      <c r="H2788" s="344">
        <v>15.4</v>
      </c>
      <c r="I2788" s="344">
        <v>15.66</v>
      </c>
      <c r="J2788" s="344">
        <v>16.89</v>
      </c>
      <c r="K2788" s="344">
        <v>19.62</v>
      </c>
      <c r="L2788" s="344">
        <v>21.95</v>
      </c>
    </row>
    <row r="2789" spans="1:12">
      <c r="A2789" s="296">
        <v>37427</v>
      </c>
      <c r="B2789" s="343" t="s">
        <v>9339</v>
      </c>
      <c r="C2789" s="296" t="s">
        <v>6533</v>
      </c>
      <c r="D2789" s="296" t="s">
        <v>6534</v>
      </c>
      <c r="E2789" s="344"/>
      <c r="F2789" s="344"/>
      <c r="G2789" s="344"/>
      <c r="H2789" s="344"/>
      <c r="I2789" s="344"/>
      <c r="J2789" s="344"/>
      <c r="K2789" s="344"/>
      <c r="L2789" s="344"/>
    </row>
    <row r="2790" spans="1:12">
      <c r="A2790" s="296">
        <v>37424</v>
      </c>
      <c r="B2790" s="343" t="s">
        <v>9340</v>
      </c>
      <c r="C2790" s="296" t="s">
        <v>6533</v>
      </c>
      <c r="D2790" s="296" t="s">
        <v>6534</v>
      </c>
      <c r="E2790" s="344"/>
      <c r="F2790" s="344"/>
      <c r="G2790" s="344"/>
      <c r="H2790" s="344"/>
      <c r="I2790" s="344"/>
      <c r="J2790" s="344"/>
      <c r="K2790" s="344"/>
      <c r="L2790" s="344"/>
    </row>
    <row r="2791" spans="1:12">
      <c r="A2791" s="296">
        <v>37428</v>
      </c>
      <c r="B2791" s="343" t="s">
        <v>9341</v>
      </c>
      <c r="C2791" s="296" t="s">
        <v>6533</v>
      </c>
      <c r="D2791" s="296" t="s">
        <v>6534</v>
      </c>
      <c r="E2791" s="344"/>
      <c r="F2791" s="344"/>
      <c r="G2791" s="344"/>
      <c r="H2791" s="344"/>
      <c r="I2791" s="344"/>
      <c r="J2791" s="344"/>
      <c r="K2791" s="344"/>
      <c r="L2791" s="344"/>
    </row>
    <row r="2792" spans="1:12">
      <c r="A2792" s="296">
        <v>37425</v>
      </c>
      <c r="B2792" s="343" t="s">
        <v>9342</v>
      </c>
      <c r="C2792" s="296" t="s">
        <v>6533</v>
      </c>
      <c r="D2792" s="296" t="s">
        <v>6534</v>
      </c>
      <c r="E2792" s="344"/>
      <c r="F2792" s="344"/>
      <c r="G2792" s="344"/>
      <c r="H2792" s="344"/>
      <c r="I2792" s="344"/>
      <c r="J2792" s="344"/>
      <c r="K2792" s="344"/>
      <c r="L2792" s="344"/>
    </row>
    <row r="2793" spans="1:12">
      <c r="A2793" s="296">
        <v>37429</v>
      </c>
      <c r="B2793" s="343" t="s">
        <v>9343</v>
      </c>
      <c r="C2793" s="296" t="s">
        <v>6533</v>
      </c>
      <c r="D2793" s="296" t="s">
        <v>6534</v>
      </c>
      <c r="E2793" s="344"/>
      <c r="F2793" s="344"/>
      <c r="G2793" s="344"/>
      <c r="H2793" s="344"/>
      <c r="I2793" s="344"/>
      <c r="J2793" s="344"/>
      <c r="K2793" s="344"/>
      <c r="L2793" s="344"/>
    </row>
    <row r="2794" spans="1:12">
      <c r="A2794" s="296">
        <v>37426</v>
      </c>
      <c r="B2794" s="343" t="s">
        <v>9344</v>
      </c>
      <c r="C2794" s="296" t="s">
        <v>6533</v>
      </c>
      <c r="D2794" s="296" t="s">
        <v>6534</v>
      </c>
      <c r="E2794" s="344"/>
      <c r="F2794" s="344"/>
      <c r="G2794" s="344"/>
      <c r="H2794" s="344"/>
      <c r="I2794" s="344"/>
      <c r="J2794" s="344"/>
      <c r="K2794" s="344"/>
      <c r="L2794" s="344"/>
    </row>
    <row r="2795" spans="1:12">
      <c r="A2795" s="296">
        <v>39292</v>
      </c>
      <c r="B2795" s="343" t="s">
        <v>9345</v>
      </c>
      <c r="C2795" s="296" t="s">
        <v>6533</v>
      </c>
      <c r="D2795" s="296" t="s">
        <v>6534</v>
      </c>
      <c r="E2795" s="344"/>
      <c r="F2795" s="344"/>
      <c r="G2795" s="344"/>
      <c r="H2795" s="344"/>
      <c r="I2795" s="344"/>
      <c r="J2795" s="344"/>
      <c r="K2795" s="344"/>
      <c r="L2795" s="344"/>
    </row>
    <row r="2796" spans="1:12">
      <c r="A2796" s="296">
        <v>39293</v>
      </c>
      <c r="B2796" s="343" t="s">
        <v>9346</v>
      </c>
      <c r="C2796" s="296" t="s">
        <v>6533</v>
      </c>
      <c r="D2796" s="296" t="s">
        <v>6534</v>
      </c>
      <c r="E2796" s="344"/>
      <c r="F2796" s="344"/>
      <c r="G2796" s="344"/>
      <c r="H2796" s="344"/>
      <c r="I2796" s="344"/>
      <c r="J2796" s="344"/>
      <c r="K2796" s="344"/>
      <c r="L2796" s="344"/>
    </row>
    <row r="2797" spans="1:12">
      <c r="A2797" s="296">
        <v>39294</v>
      </c>
      <c r="B2797" s="343" t="s">
        <v>9347</v>
      </c>
      <c r="C2797" s="296" t="s">
        <v>6533</v>
      </c>
      <c r="D2797" s="296" t="s">
        <v>6534</v>
      </c>
      <c r="E2797" s="344"/>
      <c r="F2797" s="344"/>
      <c r="G2797" s="344"/>
      <c r="H2797" s="344"/>
      <c r="I2797" s="344"/>
      <c r="J2797" s="344"/>
      <c r="K2797" s="344"/>
      <c r="L2797" s="344"/>
    </row>
    <row r="2798" spans="1:12">
      <c r="A2798" s="296">
        <v>39295</v>
      </c>
      <c r="B2798" s="343" t="s">
        <v>9348</v>
      </c>
      <c r="C2798" s="296" t="s">
        <v>6533</v>
      </c>
      <c r="D2798" s="296" t="s">
        <v>6534</v>
      </c>
      <c r="E2798" s="344"/>
      <c r="F2798" s="344"/>
      <c r="G2798" s="344"/>
      <c r="H2798" s="344"/>
      <c r="I2798" s="344"/>
      <c r="J2798" s="344"/>
      <c r="K2798" s="344"/>
      <c r="L2798" s="344"/>
    </row>
    <row r="2799" spans="1:12">
      <c r="A2799" s="296">
        <v>39312</v>
      </c>
      <c r="B2799" s="343" t="s">
        <v>9349</v>
      </c>
      <c r="C2799" s="296" t="s">
        <v>6533</v>
      </c>
      <c r="D2799" s="296" t="s">
        <v>6534</v>
      </c>
      <c r="E2799" s="344"/>
      <c r="F2799" s="344"/>
      <c r="G2799" s="344"/>
      <c r="H2799" s="344"/>
      <c r="I2799" s="344"/>
      <c r="J2799" s="344"/>
      <c r="K2799" s="344"/>
      <c r="L2799" s="344"/>
    </row>
    <row r="2800" spans="1:12">
      <c r="A2800" s="296">
        <v>39313</v>
      </c>
      <c r="B2800" s="343" t="s">
        <v>9350</v>
      </c>
      <c r="C2800" s="296" t="s">
        <v>6533</v>
      </c>
      <c r="D2800" s="296" t="s">
        <v>6534</v>
      </c>
      <c r="E2800" s="344"/>
      <c r="F2800" s="344"/>
      <c r="G2800" s="344"/>
      <c r="H2800" s="344"/>
      <c r="I2800" s="344"/>
      <c r="J2800" s="344"/>
      <c r="K2800" s="344"/>
      <c r="L2800" s="344"/>
    </row>
    <row r="2801" spans="1:12">
      <c r="A2801" s="296">
        <v>39314</v>
      </c>
      <c r="B2801" s="343" t="s">
        <v>9351</v>
      </c>
      <c r="C2801" s="296" t="s">
        <v>6533</v>
      </c>
      <c r="D2801" s="296" t="s">
        <v>6534</v>
      </c>
      <c r="E2801" s="344"/>
      <c r="F2801" s="344"/>
      <c r="G2801" s="344"/>
      <c r="H2801" s="344"/>
      <c r="I2801" s="344"/>
      <c r="J2801" s="344"/>
      <c r="K2801" s="344"/>
      <c r="L2801" s="344"/>
    </row>
    <row r="2802" spans="1:12">
      <c r="A2802" s="296">
        <v>39296</v>
      </c>
      <c r="B2802" s="343" t="s">
        <v>9352</v>
      </c>
      <c r="C2802" s="296" t="s">
        <v>6533</v>
      </c>
      <c r="D2802" s="296" t="s">
        <v>6534</v>
      </c>
      <c r="E2802" s="344"/>
      <c r="F2802" s="344"/>
      <c r="G2802" s="344"/>
      <c r="H2802" s="344"/>
      <c r="I2802" s="344"/>
      <c r="J2802" s="344"/>
      <c r="K2802" s="344"/>
      <c r="L2802" s="344"/>
    </row>
    <row r="2803" spans="1:12">
      <c r="A2803" s="296">
        <v>39297</v>
      </c>
      <c r="B2803" s="343" t="s">
        <v>9353</v>
      </c>
      <c r="C2803" s="296" t="s">
        <v>6533</v>
      </c>
      <c r="D2803" s="296" t="s">
        <v>6534</v>
      </c>
      <c r="E2803" s="344"/>
      <c r="F2803" s="344"/>
      <c r="G2803" s="344"/>
      <c r="H2803" s="344"/>
      <c r="I2803" s="344"/>
      <c r="J2803" s="344"/>
      <c r="K2803" s="344"/>
      <c r="L2803" s="344"/>
    </row>
    <row r="2804" spans="1:12">
      <c r="A2804" s="296">
        <v>39298</v>
      </c>
      <c r="B2804" s="343" t="s">
        <v>9354</v>
      </c>
      <c r="C2804" s="296" t="s">
        <v>6533</v>
      </c>
      <c r="D2804" s="296" t="s">
        <v>6534</v>
      </c>
      <c r="E2804" s="344"/>
      <c r="F2804" s="344"/>
      <c r="G2804" s="344"/>
      <c r="H2804" s="344"/>
      <c r="I2804" s="344"/>
      <c r="J2804" s="344"/>
      <c r="K2804" s="344"/>
      <c r="L2804" s="344"/>
    </row>
    <row r="2805" spans="1:12">
      <c r="A2805" s="296">
        <v>39299</v>
      </c>
      <c r="B2805" s="343" t="s">
        <v>9355</v>
      </c>
      <c r="C2805" s="296" t="s">
        <v>6533</v>
      </c>
      <c r="D2805" s="296" t="s">
        <v>6534</v>
      </c>
      <c r="E2805" s="344"/>
      <c r="F2805" s="344"/>
      <c r="G2805" s="344"/>
      <c r="H2805" s="344"/>
      <c r="I2805" s="344"/>
      <c r="J2805" s="344"/>
      <c r="K2805" s="344"/>
      <c r="L2805" s="344"/>
    </row>
    <row r="2806" spans="1:12">
      <c r="A2806" s="296">
        <v>39308</v>
      </c>
      <c r="B2806" s="343" t="s">
        <v>9356</v>
      </c>
      <c r="C2806" s="296" t="s">
        <v>6533</v>
      </c>
      <c r="D2806" s="296" t="s">
        <v>6534</v>
      </c>
      <c r="E2806" s="344"/>
      <c r="F2806" s="344"/>
      <c r="G2806" s="344"/>
      <c r="H2806" s="344"/>
      <c r="I2806" s="344"/>
      <c r="J2806" s="344"/>
      <c r="K2806" s="344"/>
      <c r="L2806" s="344"/>
    </row>
    <row r="2807" spans="1:12">
      <c r="A2807" s="296">
        <v>39309</v>
      </c>
      <c r="B2807" s="343" t="s">
        <v>9357</v>
      </c>
      <c r="C2807" s="296" t="s">
        <v>6533</v>
      </c>
      <c r="D2807" s="296" t="s">
        <v>6534</v>
      </c>
      <c r="E2807" s="344"/>
      <c r="F2807" s="344"/>
      <c r="G2807" s="344"/>
      <c r="H2807" s="344"/>
      <c r="I2807" s="344"/>
      <c r="J2807" s="344"/>
      <c r="K2807" s="344"/>
      <c r="L2807" s="344"/>
    </row>
    <row r="2808" spans="1:12">
      <c r="A2808" s="296">
        <v>39310</v>
      </c>
      <c r="B2808" s="343" t="s">
        <v>9358</v>
      </c>
      <c r="C2808" s="296" t="s">
        <v>6533</v>
      </c>
      <c r="D2808" s="296" t="s">
        <v>6534</v>
      </c>
      <c r="E2808" s="344"/>
      <c r="F2808" s="344"/>
      <c r="G2808" s="344"/>
      <c r="H2808" s="344"/>
      <c r="I2808" s="344"/>
      <c r="J2808" s="344"/>
      <c r="K2808" s="344"/>
      <c r="L2808" s="344"/>
    </row>
    <row r="2809" spans="1:12">
      <c r="A2809" s="296">
        <v>39311</v>
      </c>
      <c r="B2809" s="343" t="s">
        <v>9359</v>
      </c>
      <c r="C2809" s="296" t="s">
        <v>6533</v>
      </c>
      <c r="D2809" s="296" t="s">
        <v>6534</v>
      </c>
      <c r="E2809" s="344"/>
      <c r="F2809" s="344"/>
      <c r="G2809" s="344"/>
      <c r="H2809" s="344"/>
      <c r="I2809" s="344"/>
      <c r="J2809" s="344"/>
      <c r="K2809" s="344"/>
      <c r="L2809" s="344"/>
    </row>
    <row r="2810" spans="1:12">
      <c r="A2810" s="296">
        <v>11519</v>
      </c>
      <c r="B2810" s="343" t="s">
        <v>9360</v>
      </c>
      <c r="C2810" s="296" t="s">
        <v>6951</v>
      </c>
      <c r="D2810" s="296" t="s">
        <v>6534</v>
      </c>
      <c r="E2810" s="344">
        <v>40.340000000000003</v>
      </c>
      <c r="F2810" s="344">
        <v>52.39</v>
      </c>
      <c r="G2810" s="344">
        <v>53.82</v>
      </c>
      <c r="H2810" s="344">
        <v>59.86</v>
      </c>
      <c r="I2810" s="344">
        <v>57.92</v>
      </c>
      <c r="J2810" s="344">
        <v>47.84</v>
      </c>
      <c r="K2810" s="344">
        <v>51.91</v>
      </c>
      <c r="L2810" s="344">
        <v>43.49</v>
      </c>
    </row>
    <row r="2811" spans="1:12">
      <c r="A2811" s="296">
        <v>11520</v>
      </c>
      <c r="B2811" s="343" t="s">
        <v>9361</v>
      </c>
      <c r="C2811" s="296" t="s">
        <v>6951</v>
      </c>
      <c r="D2811" s="296" t="s">
        <v>6534</v>
      </c>
      <c r="E2811" s="344">
        <v>18.649999999999999</v>
      </c>
      <c r="F2811" s="344">
        <v>24.22</v>
      </c>
      <c r="G2811" s="344">
        <v>24.88</v>
      </c>
      <c r="H2811" s="344">
        <v>27.68</v>
      </c>
      <c r="I2811" s="344">
        <v>26.78</v>
      </c>
      <c r="J2811" s="344">
        <v>22.12</v>
      </c>
      <c r="K2811" s="344">
        <v>24</v>
      </c>
      <c r="L2811" s="344">
        <v>20.11</v>
      </c>
    </row>
    <row r="2812" spans="1:12">
      <c r="A2812" s="296">
        <v>11518</v>
      </c>
      <c r="B2812" s="343" t="s">
        <v>9362</v>
      </c>
      <c r="C2812" s="296" t="s">
        <v>6951</v>
      </c>
      <c r="D2812" s="296" t="s">
        <v>6534</v>
      </c>
      <c r="E2812" s="344">
        <v>67.81</v>
      </c>
      <c r="F2812" s="344">
        <v>88.06</v>
      </c>
      <c r="G2812" s="344">
        <v>90.47</v>
      </c>
      <c r="H2812" s="344">
        <v>100.63</v>
      </c>
      <c r="I2812" s="344">
        <v>97.37</v>
      </c>
      <c r="J2812" s="344">
        <v>80.41</v>
      </c>
      <c r="K2812" s="344">
        <v>87.27</v>
      </c>
      <c r="L2812" s="344">
        <v>73.12</v>
      </c>
    </row>
    <row r="2813" spans="1:12">
      <c r="A2813" s="296">
        <v>38473</v>
      </c>
      <c r="B2813" s="343" t="s">
        <v>9363</v>
      </c>
      <c r="C2813" s="296" t="s">
        <v>6533</v>
      </c>
      <c r="D2813" s="296" t="s">
        <v>6534</v>
      </c>
      <c r="E2813" s="344">
        <v>125.88</v>
      </c>
      <c r="F2813" s="344">
        <v>143.22999999999999</v>
      </c>
      <c r="G2813" s="344">
        <v>206.73</v>
      </c>
      <c r="H2813" s="344">
        <v>110.58</v>
      </c>
      <c r="I2813" s="344">
        <v>125.82</v>
      </c>
      <c r="J2813" s="344">
        <v>156.53</v>
      </c>
      <c r="K2813" s="344">
        <v>137.08000000000001</v>
      </c>
      <c r="L2813" s="344">
        <v>156.53</v>
      </c>
    </row>
    <row r="2814" spans="1:12">
      <c r="A2814" s="296">
        <v>4244</v>
      </c>
      <c r="B2814" s="343" t="s">
        <v>9364</v>
      </c>
      <c r="C2814" s="296" t="s">
        <v>6682</v>
      </c>
      <c r="D2814" s="296" t="s">
        <v>6534</v>
      </c>
      <c r="E2814" s="344">
        <v>20.5</v>
      </c>
      <c r="F2814" s="344">
        <v>20.09</v>
      </c>
      <c r="G2814" s="344">
        <v>23.12</v>
      </c>
      <c r="H2814" s="344">
        <v>20.68</v>
      </c>
      <c r="I2814" s="344">
        <v>28.06</v>
      </c>
      <c r="J2814" s="344">
        <v>19.96</v>
      </c>
      <c r="K2814" s="344">
        <v>21.26</v>
      </c>
      <c r="L2814" s="344">
        <v>23.92</v>
      </c>
    </row>
    <row r="2815" spans="1:12">
      <c r="A2815" s="296">
        <v>40977</v>
      </c>
      <c r="B2815" s="343" t="s">
        <v>9365</v>
      </c>
      <c r="C2815" s="296" t="s">
        <v>6684</v>
      </c>
      <c r="D2815" s="296" t="s">
        <v>6534</v>
      </c>
      <c r="E2815" s="344">
        <v>3582.58</v>
      </c>
      <c r="F2815" s="344">
        <v>3509.83</v>
      </c>
      <c r="G2815" s="344">
        <v>4056.78</v>
      </c>
      <c r="H2815" s="344">
        <v>3591.82</v>
      </c>
      <c r="I2815" s="344">
        <v>4907.5600000000004</v>
      </c>
      <c r="J2815" s="344">
        <v>3508.45</v>
      </c>
      <c r="K2815" s="344">
        <v>3792.3</v>
      </c>
      <c r="L2815" s="344">
        <v>4198.7700000000004</v>
      </c>
    </row>
    <row r="2816" spans="1:12">
      <c r="A2816" s="296">
        <v>4115</v>
      </c>
      <c r="B2816" s="343" t="s">
        <v>9366</v>
      </c>
      <c r="C2816" s="296" t="s">
        <v>6578</v>
      </c>
      <c r="D2816" s="296" t="s">
        <v>6534</v>
      </c>
      <c r="E2816" s="344"/>
      <c r="F2816" s="344"/>
      <c r="G2816" s="344"/>
      <c r="H2816" s="344">
        <v>36.04</v>
      </c>
      <c r="I2816" s="344">
        <v>29.72</v>
      </c>
      <c r="J2816" s="344"/>
      <c r="K2816" s="344">
        <v>28.39</v>
      </c>
      <c r="L2816" s="344"/>
    </row>
    <row r="2817" spans="1:12">
      <c r="A2817" s="296">
        <v>4119</v>
      </c>
      <c r="B2817" s="343" t="s">
        <v>9367</v>
      </c>
      <c r="C2817" s="296" t="s">
        <v>6578</v>
      </c>
      <c r="D2817" s="296" t="s">
        <v>6534</v>
      </c>
      <c r="E2817" s="344"/>
      <c r="F2817" s="344"/>
      <c r="G2817" s="344"/>
      <c r="H2817" s="344">
        <v>72.790000000000006</v>
      </c>
      <c r="I2817" s="344">
        <v>60.03</v>
      </c>
      <c r="J2817" s="344"/>
      <c r="K2817" s="344">
        <v>57.34</v>
      </c>
      <c r="L2817" s="344"/>
    </row>
    <row r="2818" spans="1:12">
      <c r="A2818" s="296">
        <v>2794</v>
      </c>
      <c r="B2818" s="343" t="s">
        <v>9368</v>
      </c>
      <c r="C2818" s="296" t="s">
        <v>6578</v>
      </c>
      <c r="D2818" s="296" t="s">
        <v>6534</v>
      </c>
      <c r="E2818" s="344"/>
      <c r="F2818" s="344"/>
      <c r="G2818" s="344"/>
      <c r="H2818" s="344">
        <v>193.11</v>
      </c>
      <c r="I2818" s="344">
        <v>159.26</v>
      </c>
      <c r="J2818" s="344"/>
      <c r="K2818" s="344">
        <v>152.1</v>
      </c>
      <c r="L2818" s="344"/>
    </row>
    <row r="2819" spans="1:12">
      <c r="A2819" s="296">
        <v>2788</v>
      </c>
      <c r="B2819" s="343" t="s">
        <v>9369</v>
      </c>
      <c r="C2819" s="296" t="s">
        <v>6578</v>
      </c>
      <c r="D2819" s="296" t="s">
        <v>6534</v>
      </c>
      <c r="E2819" s="344"/>
      <c r="F2819" s="344"/>
      <c r="G2819" s="344"/>
      <c r="H2819" s="344">
        <v>281.32</v>
      </c>
      <c r="I2819" s="344">
        <v>232.01</v>
      </c>
      <c r="J2819" s="344"/>
      <c r="K2819" s="344">
        <v>221.58</v>
      </c>
      <c r="L2819" s="344"/>
    </row>
    <row r="2820" spans="1:12">
      <c r="A2820" s="296">
        <v>4006</v>
      </c>
      <c r="B2820" s="343" t="s">
        <v>9370</v>
      </c>
      <c r="C2820" s="296" t="s">
        <v>6680</v>
      </c>
      <c r="D2820" s="296" t="s">
        <v>6534</v>
      </c>
      <c r="E2820" s="344">
        <v>1357.42</v>
      </c>
      <c r="F2820" s="344">
        <v>2575.02</v>
      </c>
      <c r="G2820" s="344">
        <v>1448.36</v>
      </c>
      <c r="H2820" s="344">
        <v>2093.14</v>
      </c>
      <c r="I2820" s="344">
        <v>2137.9299999999998</v>
      </c>
      <c r="J2820" s="344">
        <v>2488.15</v>
      </c>
      <c r="K2820" s="344">
        <v>1751.07</v>
      </c>
      <c r="L2820" s="344">
        <v>1805.36</v>
      </c>
    </row>
    <row r="2821" spans="1:12">
      <c r="A2821" s="296">
        <v>36151</v>
      </c>
      <c r="B2821" s="343" t="s">
        <v>9371</v>
      </c>
      <c r="C2821" s="296" t="s">
        <v>6533</v>
      </c>
      <c r="D2821" s="296" t="s">
        <v>6534</v>
      </c>
      <c r="E2821" s="344">
        <v>29</v>
      </c>
      <c r="F2821" s="344">
        <v>30</v>
      </c>
      <c r="G2821" s="344">
        <v>34.5</v>
      </c>
      <c r="H2821" s="344">
        <v>36</v>
      </c>
      <c r="I2821" s="344">
        <v>27.84</v>
      </c>
      <c r="J2821" s="344">
        <v>27.6</v>
      </c>
      <c r="K2821" s="344">
        <v>26.1</v>
      </c>
      <c r="L2821" s="344">
        <v>26</v>
      </c>
    </row>
    <row r="2822" spans="1:12">
      <c r="A2822" s="296">
        <v>37461</v>
      </c>
      <c r="B2822" s="343" t="s">
        <v>9372</v>
      </c>
      <c r="C2822" s="296" t="s">
        <v>6578</v>
      </c>
      <c r="D2822" s="296" t="s">
        <v>6534</v>
      </c>
      <c r="E2822" s="344">
        <v>10.56</v>
      </c>
      <c r="F2822" s="344">
        <v>10.99</v>
      </c>
      <c r="G2822" s="344"/>
      <c r="H2822" s="344">
        <v>10.19</v>
      </c>
      <c r="I2822" s="344">
        <v>11.24</v>
      </c>
      <c r="J2822" s="344"/>
      <c r="K2822" s="344">
        <v>17.239999999999998</v>
      </c>
      <c r="L2822" s="344">
        <v>16.440000000000001</v>
      </c>
    </row>
    <row r="2823" spans="1:12">
      <c r="A2823" s="296">
        <v>37460</v>
      </c>
      <c r="B2823" s="343" t="s">
        <v>9373</v>
      </c>
      <c r="C2823" s="296" t="s">
        <v>6578</v>
      </c>
      <c r="D2823" s="296" t="s">
        <v>6534</v>
      </c>
      <c r="E2823" s="344">
        <v>14.43</v>
      </c>
      <c r="F2823" s="344">
        <v>15.01</v>
      </c>
      <c r="G2823" s="344"/>
      <c r="H2823" s="344">
        <v>13.92</v>
      </c>
      <c r="I2823" s="344">
        <v>15.35</v>
      </c>
      <c r="J2823" s="344"/>
      <c r="K2823" s="344">
        <v>23.54</v>
      </c>
      <c r="L2823" s="344">
        <v>22.45</v>
      </c>
    </row>
    <row r="2824" spans="1:12">
      <c r="A2824" s="296">
        <v>37458</v>
      </c>
      <c r="B2824" s="343" t="s">
        <v>9374</v>
      </c>
      <c r="C2824" s="296" t="s">
        <v>6578</v>
      </c>
      <c r="D2824" s="296" t="s">
        <v>6539</v>
      </c>
      <c r="E2824" s="344">
        <v>4.2300000000000004</v>
      </c>
      <c r="F2824" s="344">
        <v>4.4000000000000004</v>
      </c>
      <c r="G2824" s="344"/>
      <c r="H2824" s="344">
        <v>4.08</v>
      </c>
      <c r="I2824" s="344">
        <v>4.5</v>
      </c>
      <c r="J2824" s="344"/>
      <c r="K2824" s="344">
        <v>6.9</v>
      </c>
      <c r="L2824" s="344">
        <v>6.58</v>
      </c>
    </row>
    <row r="2825" spans="1:12">
      <c r="A2825" s="296">
        <v>37454</v>
      </c>
      <c r="B2825" s="343" t="s">
        <v>9375</v>
      </c>
      <c r="C2825" s="296" t="s">
        <v>6578</v>
      </c>
      <c r="D2825" s="296" t="s">
        <v>6534</v>
      </c>
      <c r="E2825" s="344">
        <v>1.1100000000000001</v>
      </c>
      <c r="F2825" s="344">
        <v>1.1499999999999999</v>
      </c>
      <c r="G2825" s="344"/>
      <c r="H2825" s="344">
        <v>1.07</v>
      </c>
      <c r="I2825" s="344">
        <v>1.18</v>
      </c>
      <c r="J2825" s="344"/>
      <c r="K2825" s="344">
        <v>1.81</v>
      </c>
      <c r="L2825" s="344">
        <v>1.73</v>
      </c>
    </row>
    <row r="2826" spans="1:12">
      <c r="A2826" s="296">
        <v>37455</v>
      </c>
      <c r="B2826" s="343" t="s">
        <v>9376</v>
      </c>
      <c r="C2826" s="296" t="s">
        <v>6578</v>
      </c>
      <c r="D2826" s="296" t="s">
        <v>6534</v>
      </c>
      <c r="E2826" s="344">
        <v>1.86</v>
      </c>
      <c r="F2826" s="344">
        <v>1.94</v>
      </c>
      <c r="G2826" s="344"/>
      <c r="H2826" s="344">
        <v>1.8</v>
      </c>
      <c r="I2826" s="344">
        <v>1.98</v>
      </c>
      <c r="J2826" s="344"/>
      <c r="K2826" s="344">
        <v>3.04</v>
      </c>
      <c r="L2826" s="344">
        <v>2.9</v>
      </c>
    </row>
    <row r="2827" spans="1:12">
      <c r="A2827" s="296">
        <v>37459</v>
      </c>
      <c r="B2827" s="343" t="s">
        <v>9377</v>
      </c>
      <c r="C2827" s="296" t="s">
        <v>6578</v>
      </c>
      <c r="D2827" s="296" t="s">
        <v>6534</v>
      </c>
      <c r="E2827" s="344">
        <v>5.94</v>
      </c>
      <c r="F2827" s="344">
        <v>6.18</v>
      </c>
      <c r="G2827" s="344"/>
      <c r="H2827" s="344">
        <v>5.73</v>
      </c>
      <c r="I2827" s="344">
        <v>6.32</v>
      </c>
      <c r="J2827" s="344"/>
      <c r="K2827" s="344">
        <v>9.69</v>
      </c>
      <c r="L2827" s="344">
        <v>9.24</v>
      </c>
    </row>
    <row r="2828" spans="1:12">
      <c r="A2828" s="296">
        <v>37457</v>
      </c>
      <c r="B2828" s="343" t="s">
        <v>9378</v>
      </c>
      <c r="C2828" s="296" t="s">
        <v>6578</v>
      </c>
      <c r="D2828" s="296" t="s">
        <v>6534</v>
      </c>
      <c r="E2828" s="344">
        <v>2.84</v>
      </c>
      <c r="F2828" s="344">
        <v>2.96</v>
      </c>
      <c r="G2828" s="344"/>
      <c r="H2828" s="344">
        <v>2.74</v>
      </c>
      <c r="I2828" s="344">
        <v>3.03</v>
      </c>
      <c r="J2828" s="344"/>
      <c r="K2828" s="344">
        <v>4.6399999999999997</v>
      </c>
      <c r="L2828" s="344">
        <v>4.43</v>
      </c>
    </row>
    <row r="2829" spans="1:12">
      <c r="A2829" s="296">
        <v>37456</v>
      </c>
      <c r="B2829" s="343" t="s">
        <v>9379</v>
      </c>
      <c r="C2829" s="296" t="s">
        <v>6578</v>
      </c>
      <c r="D2829" s="296" t="s">
        <v>6534</v>
      </c>
      <c r="E2829" s="344">
        <v>1.5</v>
      </c>
      <c r="F2829" s="344">
        <v>1.56</v>
      </c>
      <c r="G2829" s="344"/>
      <c r="H2829" s="344">
        <v>1.44</v>
      </c>
      <c r="I2829" s="344">
        <v>1.59</v>
      </c>
      <c r="J2829" s="344"/>
      <c r="K2829" s="344">
        <v>2.4500000000000002</v>
      </c>
      <c r="L2829" s="344">
        <v>2.33</v>
      </c>
    </row>
    <row r="2830" spans="1:12">
      <c r="A2830" s="296">
        <v>21029</v>
      </c>
      <c r="B2830" s="343" t="s">
        <v>9380</v>
      </c>
      <c r="C2830" s="296" t="s">
        <v>6533</v>
      </c>
      <c r="D2830" s="296" t="s">
        <v>6539</v>
      </c>
      <c r="E2830" s="344">
        <v>490</v>
      </c>
      <c r="F2830" s="344">
        <v>420</v>
      </c>
      <c r="G2830" s="344">
        <v>450</v>
      </c>
      <c r="H2830" s="344">
        <v>600</v>
      </c>
      <c r="I2830" s="344">
        <v>405</v>
      </c>
      <c r="J2830" s="344">
        <v>450</v>
      </c>
      <c r="K2830" s="344">
        <v>300</v>
      </c>
      <c r="L2830" s="344">
        <v>366.5</v>
      </c>
    </row>
    <row r="2831" spans="1:12">
      <c r="A2831" s="296">
        <v>21030</v>
      </c>
      <c r="B2831" s="343" t="s">
        <v>9381</v>
      </c>
      <c r="C2831" s="296" t="s">
        <v>6533</v>
      </c>
      <c r="D2831" s="296" t="s">
        <v>6534</v>
      </c>
      <c r="E2831" s="344">
        <v>604</v>
      </c>
      <c r="F2831" s="344">
        <v>517.72</v>
      </c>
      <c r="G2831" s="344">
        <v>554.70000000000005</v>
      </c>
      <c r="H2831" s="344">
        <v>739.6</v>
      </c>
      <c r="I2831" s="344">
        <v>499.23</v>
      </c>
      <c r="J2831" s="344">
        <v>554.70000000000005</v>
      </c>
      <c r="K2831" s="344">
        <v>369.8</v>
      </c>
      <c r="L2831" s="344">
        <v>451.77</v>
      </c>
    </row>
    <row r="2832" spans="1:12">
      <c r="A2832" s="296">
        <v>21031</v>
      </c>
      <c r="B2832" s="343" t="s">
        <v>9382</v>
      </c>
      <c r="C2832" s="296" t="s">
        <v>6533</v>
      </c>
      <c r="D2832" s="296" t="s">
        <v>6534</v>
      </c>
      <c r="E2832" s="344">
        <v>751.98</v>
      </c>
      <c r="F2832" s="344">
        <v>644.54999999999995</v>
      </c>
      <c r="G2832" s="344">
        <v>690.59</v>
      </c>
      <c r="H2832" s="344">
        <v>920.79</v>
      </c>
      <c r="I2832" s="344">
        <v>621.53</v>
      </c>
      <c r="J2832" s="344">
        <v>690.59</v>
      </c>
      <c r="K2832" s="344">
        <v>460.39</v>
      </c>
      <c r="L2832" s="344">
        <v>562.45000000000005</v>
      </c>
    </row>
    <row r="2833" spans="1:12">
      <c r="A2833" s="296">
        <v>21032</v>
      </c>
      <c r="B2833" s="343" t="s">
        <v>9383</v>
      </c>
      <c r="C2833" s="296" t="s">
        <v>6533</v>
      </c>
      <c r="D2833" s="296" t="s">
        <v>6534</v>
      </c>
      <c r="E2833" s="344">
        <v>802.92</v>
      </c>
      <c r="F2833" s="344">
        <v>688.21</v>
      </c>
      <c r="G2833" s="344">
        <v>737.37</v>
      </c>
      <c r="H2833" s="344">
        <v>983.16</v>
      </c>
      <c r="I2833" s="344">
        <v>663.63</v>
      </c>
      <c r="J2833" s="344">
        <v>737.37</v>
      </c>
      <c r="K2833" s="344">
        <v>491.58</v>
      </c>
      <c r="L2833" s="344">
        <v>600.54999999999995</v>
      </c>
    </row>
    <row r="2834" spans="1:12">
      <c r="A2834" s="296">
        <v>37527</v>
      </c>
      <c r="B2834" s="343" t="s">
        <v>9384</v>
      </c>
      <c r="C2834" s="296" t="s">
        <v>6533</v>
      </c>
      <c r="D2834" s="296" t="s">
        <v>6534</v>
      </c>
      <c r="E2834" s="344">
        <v>725.29</v>
      </c>
      <c r="F2834" s="344">
        <v>621.67999999999995</v>
      </c>
      <c r="G2834" s="344">
        <v>666.08</v>
      </c>
      <c r="H2834" s="344">
        <v>888.11</v>
      </c>
      <c r="I2834" s="344">
        <v>599.48</v>
      </c>
      <c r="J2834" s="344">
        <v>666.08</v>
      </c>
      <c r="K2834" s="344">
        <v>444.05</v>
      </c>
      <c r="L2834" s="344">
        <v>542.49</v>
      </c>
    </row>
    <row r="2835" spans="1:12">
      <c r="A2835" s="296">
        <v>37528</v>
      </c>
      <c r="B2835" s="343" t="s">
        <v>9385</v>
      </c>
      <c r="C2835" s="296" t="s">
        <v>6533</v>
      </c>
      <c r="D2835" s="296" t="s">
        <v>6534</v>
      </c>
      <c r="E2835" s="344">
        <v>864.77</v>
      </c>
      <c r="F2835" s="344">
        <v>741.23</v>
      </c>
      <c r="G2835" s="344">
        <v>794.18</v>
      </c>
      <c r="H2835" s="344">
        <v>1058.9100000000001</v>
      </c>
      <c r="I2835" s="344">
        <v>714.76</v>
      </c>
      <c r="J2835" s="344">
        <v>794.18</v>
      </c>
      <c r="K2835" s="344">
        <v>529.45000000000005</v>
      </c>
      <c r="L2835" s="344">
        <v>646.80999999999995</v>
      </c>
    </row>
    <row r="2836" spans="1:12">
      <c r="A2836" s="296">
        <v>37529</v>
      </c>
      <c r="B2836" s="343" t="s">
        <v>9386</v>
      </c>
      <c r="C2836" s="296" t="s">
        <v>6533</v>
      </c>
      <c r="D2836" s="296" t="s">
        <v>6534</v>
      </c>
      <c r="E2836" s="344">
        <v>873.26</v>
      </c>
      <c r="F2836" s="344">
        <v>748.51</v>
      </c>
      <c r="G2836" s="344">
        <v>801.98</v>
      </c>
      <c r="H2836" s="344">
        <v>1069.3</v>
      </c>
      <c r="I2836" s="344">
        <v>721.78</v>
      </c>
      <c r="J2836" s="344">
        <v>801.98</v>
      </c>
      <c r="K2836" s="344">
        <v>534.65</v>
      </c>
      <c r="L2836" s="344">
        <v>653.16</v>
      </c>
    </row>
    <row r="2837" spans="1:12">
      <c r="A2837" s="296">
        <v>37530</v>
      </c>
      <c r="B2837" s="343" t="s">
        <v>9387</v>
      </c>
      <c r="C2837" s="296" t="s">
        <v>6533</v>
      </c>
      <c r="D2837" s="296" t="s">
        <v>6534</v>
      </c>
      <c r="E2837" s="344">
        <v>1140.0899999999999</v>
      </c>
      <c r="F2837" s="344">
        <v>977.22</v>
      </c>
      <c r="G2837" s="344">
        <v>1047.02</v>
      </c>
      <c r="H2837" s="344">
        <v>1396.03</v>
      </c>
      <c r="I2837" s="344">
        <v>942.32</v>
      </c>
      <c r="J2837" s="344">
        <v>1047.02</v>
      </c>
      <c r="K2837" s="344">
        <v>698.01</v>
      </c>
      <c r="L2837" s="344">
        <v>852.74</v>
      </c>
    </row>
    <row r="2838" spans="1:12">
      <c r="A2838" s="296">
        <v>21034</v>
      </c>
      <c r="B2838" s="343" t="s">
        <v>9388</v>
      </c>
      <c r="C2838" s="296" t="s">
        <v>6533</v>
      </c>
      <c r="D2838" s="296" t="s">
        <v>6534</v>
      </c>
      <c r="E2838" s="344">
        <v>972.72</v>
      </c>
      <c r="F2838" s="344">
        <v>833.76</v>
      </c>
      <c r="G2838" s="344">
        <v>893.31</v>
      </c>
      <c r="H2838" s="344">
        <v>1191.08</v>
      </c>
      <c r="I2838" s="344">
        <v>803.98</v>
      </c>
      <c r="J2838" s="344">
        <v>893.31</v>
      </c>
      <c r="K2838" s="344">
        <v>595.54</v>
      </c>
      <c r="L2838" s="344">
        <v>727.55</v>
      </c>
    </row>
    <row r="2839" spans="1:12">
      <c r="A2839" s="296">
        <v>37531</v>
      </c>
      <c r="B2839" s="343" t="s">
        <v>9389</v>
      </c>
      <c r="C2839" s="296" t="s">
        <v>6533</v>
      </c>
      <c r="D2839" s="296" t="s">
        <v>6534</v>
      </c>
      <c r="E2839" s="344">
        <v>1225</v>
      </c>
      <c r="F2839" s="344">
        <v>1050</v>
      </c>
      <c r="G2839" s="344">
        <v>1125</v>
      </c>
      <c r="H2839" s="344">
        <v>1500</v>
      </c>
      <c r="I2839" s="344">
        <v>1012.5</v>
      </c>
      <c r="J2839" s="344">
        <v>1125</v>
      </c>
      <c r="K2839" s="344">
        <v>750</v>
      </c>
      <c r="L2839" s="344">
        <v>916.25</v>
      </c>
    </row>
    <row r="2840" spans="1:12">
      <c r="A2840" s="296">
        <v>21036</v>
      </c>
      <c r="B2840" s="343" t="s">
        <v>9390</v>
      </c>
      <c r="C2840" s="296" t="s">
        <v>6533</v>
      </c>
      <c r="D2840" s="296" t="s">
        <v>6534</v>
      </c>
      <c r="E2840" s="344">
        <v>1489.4</v>
      </c>
      <c r="F2840" s="344">
        <v>1276.6300000000001</v>
      </c>
      <c r="G2840" s="344">
        <v>1367.82</v>
      </c>
      <c r="H2840" s="344">
        <v>1823.76</v>
      </c>
      <c r="I2840" s="344">
        <v>1231.03</v>
      </c>
      <c r="J2840" s="344">
        <v>1367.82</v>
      </c>
      <c r="K2840" s="344">
        <v>911.88</v>
      </c>
      <c r="L2840" s="344">
        <v>1114.01</v>
      </c>
    </row>
    <row r="2841" spans="1:12">
      <c r="A2841" s="296">
        <v>21037</v>
      </c>
      <c r="B2841" s="343" t="s">
        <v>9391</v>
      </c>
      <c r="C2841" s="296" t="s">
        <v>6533</v>
      </c>
      <c r="D2841" s="296" t="s">
        <v>6534</v>
      </c>
      <c r="E2841" s="344">
        <v>1698.01</v>
      </c>
      <c r="F2841" s="344">
        <v>1455.44</v>
      </c>
      <c r="G2841" s="344">
        <v>1559.4</v>
      </c>
      <c r="H2841" s="344">
        <v>2079.1999999999998</v>
      </c>
      <c r="I2841" s="344">
        <v>1403.46</v>
      </c>
      <c r="J2841" s="344">
        <v>1559.4</v>
      </c>
      <c r="K2841" s="344">
        <v>1039.5999999999999</v>
      </c>
      <c r="L2841" s="344">
        <v>1270.04</v>
      </c>
    </row>
    <row r="2842" spans="1:12">
      <c r="A2842" s="296">
        <v>20185</v>
      </c>
      <c r="B2842" s="343" t="s">
        <v>9392</v>
      </c>
      <c r="C2842" s="296" t="s">
        <v>6578</v>
      </c>
      <c r="D2842" s="296" t="s">
        <v>6534</v>
      </c>
      <c r="E2842" s="344">
        <v>17.18</v>
      </c>
      <c r="F2842" s="344">
        <v>17.87</v>
      </c>
      <c r="G2842" s="344"/>
      <c r="H2842" s="344">
        <v>16.57</v>
      </c>
      <c r="I2842" s="344">
        <v>18.28</v>
      </c>
      <c r="J2842" s="344"/>
      <c r="K2842" s="344">
        <v>28.03</v>
      </c>
      <c r="L2842" s="344">
        <v>26.73</v>
      </c>
    </row>
    <row r="2843" spans="1:12">
      <c r="A2843" s="296">
        <v>20260</v>
      </c>
      <c r="B2843" s="343" t="s">
        <v>9393</v>
      </c>
      <c r="C2843" s="296" t="s">
        <v>6533</v>
      </c>
      <c r="D2843" s="296" t="s">
        <v>6534</v>
      </c>
      <c r="E2843" s="344">
        <v>13.81</v>
      </c>
      <c r="F2843" s="344">
        <v>14.37</v>
      </c>
      <c r="G2843" s="344"/>
      <c r="H2843" s="344">
        <v>13.32</v>
      </c>
      <c r="I2843" s="344">
        <v>14.7</v>
      </c>
      <c r="J2843" s="344"/>
      <c r="K2843" s="344">
        <v>22.54</v>
      </c>
      <c r="L2843" s="344">
        <v>21.49</v>
      </c>
    </row>
    <row r="2844" spans="1:12">
      <c r="A2844" s="296">
        <v>37523</v>
      </c>
      <c r="B2844" s="343" t="s">
        <v>9394</v>
      </c>
      <c r="C2844" s="296" t="s">
        <v>6533</v>
      </c>
      <c r="D2844" s="296" t="s">
        <v>6534</v>
      </c>
      <c r="E2844" s="344"/>
      <c r="F2844" s="344"/>
      <c r="G2844" s="344"/>
      <c r="H2844" s="344"/>
      <c r="I2844" s="344">
        <v>738990.11</v>
      </c>
      <c r="J2844" s="344"/>
      <c r="K2844" s="344"/>
      <c r="L2844" s="344"/>
    </row>
    <row r="2845" spans="1:12">
      <c r="A2845" s="296">
        <v>37515</v>
      </c>
      <c r="B2845" s="343" t="s">
        <v>9395</v>
      </c>
      <c r="C2845" s="296" t="s">
        <v>6533</v>
      </c>
      <c r="D2845" s="296" t="s">
        <v>6539</v>
      </c>
      <c r="E2845" s="344"/>
      <c r="F2845" s="344"/>
      <c r="G2845" s="344"/>
      <c r="H2845" s="344"/>
      <c r="I2845" s="344">
        <v>657000</v>
      </c>
      <c r="J2845" s="344"/>
      <c r="K2845" s="344"/>
      <c r="L2845" s="344"/>
    </row>
    <row r="2846" spans="1:12">
      <c r="A2846" s="296">
        <v>12899</v>
      </c>
      <c r="B2846" s="343" t="s">
        <v>9396</v>
      </c>
      <c r="C2846" s="296" t="s">
        <v>6533</v>
      </c>
      <c r="D2846" s="296" t="s">
        <v>6534</v>
      </c>
      <c r="E2846" s="344"/>
      <c r="F2846" s="344"/>
      <c r="G2846" s="344"/>
      <c r="H2846" s="344"/>
      <c r="I2846" s="344">
        <v>110.32</v>
      </c>
      <c r="J2846" s="344"/>
      <c r="K2846" s="344"/>
      <c r="L2846" s="344"/>
    </row>
    <row r="2847" spans="1:12">
      <c r="A2847" s="296">
        <v>12898</v>
      </c>
      <c r="B2847" s="343" t="s">
        <v>9397</v>
      </c>
      <c r="C2847" s="296" t="s">
        <v>6533</v>
      </c>
      <c r="D2847" s="296" t="s">
        <v>6539</v>
      </c>
      <c r="E2847" s="344"/>
      <c r="F2847" s="344"/>
      <c r="G2847" s="344"/>
      <c r="H2847" s="344"/>
      <c r="I2847" s="344">
        <v>175</v>
      </c>
      <c r="J2847" s="344"/>
      <c r="K2847" s="344"/>
      <c r="L2847" s="344"/>
    </row>
    <row r="2848" spans="1:12">
      <c r="A2848" s="296">
        <v>39699</v>
      </c>
      <c r="B2848" s="343" t="s">
        <v>9398</v>
      </c>
      <c r="C2848" s="296" t="s">
        <v>6937</v>
      </c>
      <c r="D2848" s="296" t="s">
        <v>6534</v>
      </c>
      <c r="E2848" s="344">
        <v>18.36</v>
      </c>
      <c r="F2848" s="344">
        <v>18.149999999999999</v>
      </c>
      <c r="G2848" s="344">
        <v>18.36</v>
      </c>
      <c r="H2848" s="344">
        <v>16.27</v>
      </c>
      <c r="I2848" s="344">
        <v>17.63</v>
      </c>
      <c r="J2848" s="344">
        <v>19.18</v>
      </c>
      <c r="K2848" s="344">
        <v>15.91</v>
      </c>
      <c r="L2848" s="344">
        <v>13.78</v>
      </c>
    </row>
    <row r="2849" spans="1:12">
      <c r="A2849" s="296">
        <v>39696</v>
      </c>
      <c r="B2849" s="343" t="s">
        <v>9399</v>
      </c>
      <c r="C2849" s="296" t="s">
        <v>6937</v>
      </c>
      <c r="D2849" s="296" t="s">
        <v>6539</v>
      </c>
      <c r="E2849" s="344">
        <v>6.96</v>
      </c>
      <c r="F2849" s="344"/>
      <c r="G2849" s="344"/>
      <c r="H2849" s="344">
        <v>4.3</v>
      </c>
      <c r="I2849" s="344">
        <v>6.04</v>
      </c>
      <c r="J2849" s="344"/>
      <c r="K2849" s="344">
        <v>6.55</v>
      </c>
      <c r="L2849" s="344">
        <v>4.6500000000000004</v>
      </c>
    </row>
    <row r="2850" spans="1:12">
      <c r="A2850" s="296">
        <v>42528</v>
      </c>
      <c r="B2850" s="343" t="s">
        <v>9400</v>
      </c>
      <c r="C2850" s="296" t="s">
        <v>6937</v>
      </c>
      <c r="D2850" s="296" t="s">
        <v>6534</v>
      </c>
      <c r="E2850" s="344">
        <v>9.9</v>
      </c>
      <c r="F2850" s="344"/>
      <c r="G2850" s="344"/>
      <c r="H2850" s="344">
        <v>6.11</v>
      </c>
      <c r="I2850" s="344">
        <v>8.59</v>
      </c>
      <c r="J2850" s="344"/>
      <c r="K2850" s="344">
        <v>9.31</v>
      </c>
      <c r="L2850" s="344">
        <v>6.61</v>
      </c>
    </row>
    <row r="2851" spans="1:12">
      <c r="A2851" s="296">
        <v>39700</v>
      </c>
      <c r="B2851" s="343" t="s">
        <v>9401</v>
      </c>
      <c r="C2851" s="296" t="s">
        <v>6937</v>
      </c>
      <c r="D2851" s="296" t="s">
        <v>6534</v>
      </c>
      <c r="E2851" s="344"/>
      <c r="F2851" s="344">
        <v>31.31</v>
      </c>
      <c r="G2851" s="344"/>
      <c r="H2851" s="344">
        <v>48.07</v>
      </c>
      <c r="I2851" s="344">
        <v>31.36</v>
      </c>
      <c r="J2851" s="344"/>
      <c r="K2851" s="344">
        <v>25.11</v>
      </c>
      <c r="L2851" s="344">
        <v>31.02</v>
      </c>
    </row>
    <row r="2852" spans="1:12">
      <c r="A2852" s="296">
        <v>4014</v>
      </c>
      <c r="B2852" s="343" t="s">
        <v>9402</v>
      </c>
      <c r="C2852" s="296" t="s">
        <v>6937</v>
      </c>
      <c r="D2852" s="296" t="s">
        <v>6534</v>
      </c>
      <c r="E2852" s="344"/>
      <c r="F2852" s="344">
        <v>64.459999999999994</v>
      </c>
      <c r="G2852" s="344"/>
      <c r="H2852" s="344">
        <v>98.96</v>
      </c>
      <c r="I2852" s="344">
        <v>64.56</v>
      </c>
      <c r="J2852" s="344"/>
      <c r="K2852" s="344">
        <v>51.7</v>
      </c>
      <c r="L2852" s="344">
        <v>63.86</v>
      </c>
    </row>
    <row r="2853" spans="1:12">
      <c r="A2853" s="296">
        <v>4015</v>
      </c>
      <c r="B2853" s="343" t="s">
        <v>9403</v>
      </c>
      <c r="C2853" s="296" t="s">
        <v>6937</v>
      </c>
      <c r="D2853" s="296" t="s">
        <v>6534</v>
      </c>
      <c r="E2853" s="344"/>
      <c r="F2853" s="344">
        <v>79.150000000000006</v>
      </c>
      <c r="G2853" s="344"/>
      <c r="H2853" s="344">
        <v>121.52</v>
      </c>
      <c r="I2853" s="344">
        <v>79.27</v>
      </c>
      <c r="J2853" s="344"/>
      <c r="K2853" s="344">
        <v>63.49</v>
      </c>
      <c r="L2853" s="344">
        <v>78.42</v>
      </c>
    </row>
    <row r="2854" spans="1:12">
      <c r="A2854" s="296">
        <v>4017</v>
      </c>
      <c r="B2854" s="343" t="s">
        <v>9404</v>
      </c>
      <c r="C2854" s="296" t="s">
        <v>6937</v>
      </c>
      <c r="D2854" s="296" t="s">
        <v>6534</v>
      </c>
      <c r="E2854" s="344"/>
      <c r="F2854" s="344">
        <v>115.17</v>
      </c>
      <c r="G2854" s="344"/>
      <c r="H2854" s="344">
        <v>176.82</v>
      </c>
      <c r="I2854" s="344">
        <v>115.35</v>
      </c>
      <c r="J2854" s="344"/>
      <c r="K2854" s="344">
        <v>92.38</v>
      </c>
      <c r="L2854" s="344">
        <v>114.11</v>
      </c>
    </row>
    <row r="2855" spans="1:12">
      <c r="A2855" s="296">
        <v>11621</v>
      </c>
      <c r="B2855" s="343" t="s">
        <v>9405</v>
      </c>
      <c r="C2855" s="296" t="s">
        <v>6937</v>
      </c>
      <c r="D2855" s="296" t="s">
        <v>6534</v>
      </c>
      <c r="E2855" s="344"/>
      <c r="F2855" s="344">
        <v>62.3</v>
      </c>
      <c r="G2855" s="344"/>
      <c r="H2855" s="344">
        <v>95.65</v>
      </c>
      <c r="I2855" s="344">
        <v>62.39</v>
      </c>
      <c r="J2855" s="344"/>
      <c r="K2855" s="344">
        <v>49.97</v>
      </c>
      <c r="L2855" s="344">
        <v>61.72</v>
      </c>
    </row>
    <row r="2856" spans="1:12">
      <c r="A2856" s="296">
        <v>4016</v>
      </c>
      <c r="B2856" s="343" t="s">
        <v>9406</v>
      </c>
      <c r="C2856" s="296" t="s">
        <v>6937</v>
      </c>
      <c r="D2856" s="296" t="s">
        <v>6539</v>
      </c>
      <c r="E2856" s="344"/>
      <c r="F2856" s="344">
        <v>45.49</v>
      </c>
      <c r="G2856" s="344"/>
      <c r="H2856" s="344">
        <v>69.84</v>
      </c>
      <c r="I2856" s="344">
        <v>45.56</v>
      </c>
      <c r="J2856" s="344"/>
      <c r="K2856" s="344">
        <v>36.49</v>
      </c>
      <c r="L2856" s="344">
        <v>45.07</v>
      </c>
    </row>
    <row r="2857" spans="1:12">
      <c r="A2857" s="296">
        <v>38544</v>
      </c>
      <c r="B2857" s="343" t="s">
        <v>9407</v>
      </c>
      <c r="C2857" s="296" t="s">
        <v>6937</v>
      </c>
      <c r="D2857" s="296" t="s">
        <v>6534</v>
      </c>
      <c r="E2857" s="344"/>
      <c r="F2857" s="344">
        <v>11.67</v>
      </c>
      <c r="G2857" s="344"/>
      <c r="H2857" s="344">
        <v>17.920000000000002</v>
      </c>
      <c r="I2857" s="344">
        <v>11.69</v>
      </c>
      <c r="J2857" s="344"/>
      <c r="K2857" s="344">
        <v>9.36</v>
      </c>
      <c r="L2857" s="344">
        <v>11.56</v>
      </c>
    </row>
    <row r="2858" spans="1:12">
      <c r="A2858" s="296">
        <v>38545</v>
      </c>
      <c r="B2858" s="343" t="s">
        <v>9408</v>
      </c>
      <c r="C2858" s="296" t="s">
        <v>6937</v>
      </c>
      <c r="D2858" s="296" t="s">
        <v>6534</v>
      </c>
      <c r="E2858" s="344"/>
      <c r="F2858" s="344">
        <v>7.5</v>
      </c>
      <c r="G2858" s="344"/>
      <c r="H2858" s="344">
        <v>11.52</v>
      </c>
      <c r="I2858" s="344">
        <v>7.51</v>
      </c>
      <c r="J2858" s="344"/>
      <c r="K2858" s="344">
        <v>6.02</v>
      </c>
      <c r="L2858" s="344">
        <v>7.43</v>
      </c>
    </row>
    <row r="2859" spans="1:12">
      <c r="A2859" s="296">
        <v>42527</v>
      </c>
      <c r="B2859" s="343" t="s">
        <v>9409</v>
      </c>
      <c r="C2859" s="296" t="s">
        <v>6937</v>
      </c>
      <c r="D2859" s="296" t="s">
        <v>6534</v>
      </c>
      <c r="E2859" s="344">
        <v>26.15</v>
      </c>
      <c r="F2859" s="344"/>
      <c r="G2859" s="344"/>
      <c r="H2859" s="344">
        <v>16.149999999999999</v>
      </c>
      <c r="I2859" s="344">
        <v>22.69</v>
      </c>
      <c r="J2859" s="344"/>
      <c r="K2859" s="344">
        <v>24.61</v>
      </c>
      <c r="L2859" s="344">
        <v>17.47</v>
      </c>
    </row>
    <row r="2860" spans="1:12">
      <c r="A2860" s="296">
        <v>39323</v>
      </c>
      <c r="B2860" s="343" t="s">
        <v>9410</v>
      </c>
      <c r="C2860" s="296" t="s">
        <v>6937</v>
      </c>
      <c r="D2860" s="296" t="s">
        <v>6534</v>
      </c>
      <c r="E2860" s="344"/>
      <c r="F2860" s="344">
        <v>28.62</v>
      </c>
      <c r="G2860" s="344"/>
      <c r="H2860" s="344">
        <v>43.93</v>
      </c>
      <c r="I2860" s="344">
        <v>28.66</v>
      </c>
      <c r="J2860" s="344"/>
      <c r="K2860" s="344">
        <v>22.95</v>
      </c>
      <c r="L2860" s="344">
        <v>28.35</v>
      </c>
    </row>
    <row r="2861" spans="1:12">
      <c r="A2861" s="296">
        <v>626</v>
      </c>
      <c r="B2861" s="343" t="s">
        <v>9411</v>
      </c>
      <c r="C2861" s="296" t="s">
        <v>6582</v>
      </c>
      <c r="D2861" s="296" t="s">
        <v>6539</v>
      </c>
      <c r="E2861" s="344">
        <v>24.94</v>
      </c>
      <c r="F2861" s="344">
        <v>23.45</v>
      </c>
      <c r="G2861" s="344"/>
      <c r="H2861" s="344">
        <v>31.17</v>
      </c>
      <c r="I2861" s="344">
        <v>20</v>
      </c>
      <c r="J2861" s="344"/>
      <c r="K2861" s="344">
        <v>18.489999999999998</v>
      </c>
      <c r="L2861" s="344"/>
    </row>
    <row r="2862" spans="1:12">
      <c r="A2862" s="296">
        <v>44504</v>
      </c>
      <c r="B2862" s="343" t="s">
        <v>9412</v>
      </c>
      <c r="C2862" s="296" t="s">
        <v>6937</v>
      </c>
      <c r="D2862" s="296" t="s">
        <v>6534</v>
      </c>
      <c r="E2862" s="344"/>
      <c r="F2862" s="344"/>
      <c r="G2862" s="344"/>
      <c r="H2862" s="344"/>
      <c r="I2862" s="344"/>
      <c r="J2862" s="344"/>
      <c r="K2862" s="344"/>
      <c r="L2862" s="344"/>
    </row>
    <row r="2863" spans="1:12">
      <c r="A2863" s="296">
        <v>44505</v>
      </c>
      <c r="B2863" s="343" t="s">
        <v>9413</v>
      </c>
      <c r="C2863" s="296" t="s">
        <v>6937</v>
      </c>
      <c r="D2863" s="296" t="s">
        <v>6534</v>
      </c>
      <c r="E2863" s="344"/>
      <c r="F2863" s="344"/>
      <c r="G2863" s="344"/>
      <c r="H2863" s="344"/>
      <c r="I2863" s="344"/>
      <c r="J2863" s="344"/>
      <c r="K2863" s="344"/>
      <c r="L2863" s="344"/>
    </row>
    <row r="2864" spans="1:12">
      <c r="A2864" s="296">
        <v>44506</v>
      </c>
      <c r="B2864" s="343" t="s">
        <v>9414</v>
      </c>
      <c r="C2864" s="296" t="s">
        <v>6937</v>
      </c>
      <c r="D2864" s="296" t="s">
        <v>6534</v>
      </c>
      <c r="E2864" s="344"/>
      <c r="F2864" s="344"/>
      <c r="G2864" s="344"/>
      <c r="H2864" s="344"/>
      <c r="I2864" s="344"/>
      <c r="J2864" s="344"/>
      <c r="K2864" s="344"/>
      <c r="L2864" s="344"/>
    </row>
    <row r="2865" spans="1:12">
      <c r="A2865" s="296">
        <v>44507</v>
      </c>
      <c r="B2865" s="343" t="s">
        <v>9415</v>
      </c>
      <c r="C2865" s="296" t="s">
        <v>6937</v>
      </c>
      <c r="D2865" s="296" t="s">
        <v>6534</v>
      </c>
      <c r="E2865" s="344"/>
      <c r="F2865" s="344"/>
      <c r="G2865" s="344"/>
      <c r="H2865" s="344"/>
      <c r="I2865" s="344"/>
      <c r="J2865" s="344"/>
      <c r="K2865" s="344"/>
      <c r="L2865" s="344"/>
    </row>
    <row r="2866" spans="1:12">
      <c r="A2866" s="296">
        <v>44508</v>
      </c>
      <c r="B2866" s="343" t="s">
        <v>9416</v>
      </c>
      <c r="C2866" s="296" t="s">
        <v>6937</v>
      </c>
      <c r="D2866" s="296" t="s">
        <v>6534</v>
      </c>
      <c r="E2866" s="344"/>
      <c r="F2866" s="344"/>
      <c r="G2866" s="344"/>
      <c r="H2866" s="344"/>
      <c r="I2866" s="344"/>
      <c r="J2866" s="344"/>
      <c r="K2866" s="344"/>
      <c r="L2866" s="344"/>
    </row>
    <row r="2867" spans="1:12">
      <c r="A2867" s="296">
        <v>44509</v>
      </c>
      <c r="B2867" s="343" t="s">
        <v>9417</v>
      </c>
      <c r="C2867" s="296" t="s">
        <v>6937</v>
      </c>
      <c r="D2867" s="296" t="s">
        <v>6534</v>
      </c>
      <c r="E2867" s="344"/>
      <c r="F2867" s="344"/>
      <c r="G2867" s="344"/>
      <c r="H2867" s="344"/>
      <c r="I2867" s="344"/>
      <c r="J2867" s="344"/>
      <c r="K2867" s="344"/>
      <c r="L2867" s="344"/>
    </row>
    <row r="2868" spans="1:12">
      <c r="A2868" s="296">
        <v>44510</v>
      </c>
      <c r="B2868" s="343" t="s">
        <v>9418</v>
      </c>
      <c r="C2868" s="296" t="s">
        <v>6937</v>
      </c>
      <c r="D2868" s="296" t="s">
        <v>6534</v>
      </c>
      <c r="E2868" s="344"/>
      <c r="F2868" s="344"/>
      <c r="G2868" s="344"/>
      <c r="H2868" s="344"/>
      <c r="I2868" s="344"/>
      <c r="J2868" s="344"/>
      <c r="K2868" s="344"/>
      <c r="L2868" s="344"/>
    </row>
    <row r="2869" spans="1:12">
      <c r="A2869" s="296">
        <v>44512</v>
      </c>
      <c r="B2869" s="343" t="s">
        <v>9419</v>
      </c>
      <c r="C2869" s="296" t="s">
        <v>6937</v>
      </c>
      <c r="D2869" s="296" t="s">
        <v>6534</v>
      </c>
      <c r="E2869" s="344"/>
      <c r="F2869" s="344"/>
      <c r="G2869" s="344"/>
      <c r="H2869" s="344"/>
      <c r="I2869" s="344"/>
      <c r="J2869" s="344"/>
      <c r="K2869" s="344"/>
      <c r="L2869" s="344"/>
    </row>
    <row r="2870" spans="1:12">
      <c r="A2870" s="296">
        <v>44513</v>
      </c>
      <c r="B2870" s="343" t="s">
        <v>9420</v>
      </c>
      <c r="C2870" s="296" t="s">
        <v>6937</v>
      </c>
      <c r="D2870" s="296" t="s">
        <v>6534</v>
      </c>
      <c r="E2870" s="344"/>
      <c r="F2870" s="344"/>
      <c r="G2870" s="344"/>
      <c r="H2870" s="344"/>
      <c r="I2870" s="344"/>
      <c r="J2870" s="344"/>
      <c r="K2870" s="344"/>
      <c r="L2870" s="344"/>
    </row>
    <row r="2871" spans="1:12">
      <c r="A2871" s="296">
        <v>44514</v>
      </c>
      <c r="B2871" s="343" t="s">
        <v>9421</v>
      </c>
      <c r="C2871" s="296" t="s">
        <v>6937</v>
      </c>
      <c r="D2871" s="296" t="s">
        <v>6534</v>
      </c>
      <c r="E2871" s="344"/>
      <c r="F2871" s="344"/>
      <c r="G2871" s="344"/>
      <c r="H2871" s="344"/>
      <c r="I2871" s="344"/>
      <c r="J2871" s="344"/>
      <c r="K2871" s="344"/>
      <c r="L2871" s="344"/>
    </row>
    <row r="2872" spans="1:12">
      <c r="A2872" s="296">
        <v>44515</v>
      </c>
      <c r="B2872" s="343" t="s">
        <v>9422</v>
      </c>
      <c r="C2872" s="296" t="s">
        <v>6937</v>
      </c>
      <c r="D2872" s="296" t="s">
        <v>6534</v>
      </c>
      <c r="E2872" s="344"/>
      <c r="F2872" s="344"/>
      <c r="G2872" s="344"/>
      <c r="H2872" s="344"/>
      <c r="I2872" s="344"/>
      <c r="J2872" s="344"/>
      <c r="K2872" s="344"/>
      <c r="L2872" s="344"/>
    </row>
    <row r="2873" spans="1:12">
      <c r="A2873" s="296">
        <v>44511</v>
      </c>
      <c r="B2873" s="343" t="s">
        <v>9423</v>
      </c>
      <c r="C2873" s="296" t="s">
        <v>6937</v>
      </c>
      <c r="D2873" s="296" t="s">
        <v>6534</v>
      </c>
      <c r="E2873" s="344"/>
      <c r="F2873" s="344"/>
      <c r="G2873" s="344"/>
      <c r="H2873" s="344"/>
      <c r="I2873" s="344"/>
      <c r="J2873" s="344"/>
      <c r="K2873" s="344"/>
      <c r="L2873" s="344"/>
    </row>
    <row r="2874" spans="1:12">
      <c r="A2874" s="296">
        <v>44516</v>
      </c>
      <c r="B2874" s="343" t="s">
        <v>9424</v>
      </c>
      <c r="C2874" s="296" t="s">
        <v>6937</v>
      </c>
      <c r="D2874" s="296" t="s">
        <v>6534</v>
      </c>
      <c r="E2874" s="344"/>
      <c r="F2874" s="344"/>
      <c r="G2874" s="344"/>
      <c r="H2874" s="344"/>
      <c r="I2874" s="344"/>
      <c r="J2874" s="344"/>
      <c r="K2874" s="344"/>
      <c r="L2874" s="344"/>
    </row>
    <row r="2875" spans="1:12">
      <c r="A2875" s="296">
        <v>44517</v>
      </c>
      <c r="B2875" s="343" t="s">
        <v>9425</v>
      </c>
      <c r="C2875" s="296" t="s">
        <v>6937</v>
      </c>
      <c r="D2875" s="296" t="s">
        <v>6534</v>
      </c>
      <c r="E2875" s="344"/>
      <c r="F2875" s="344"/>
      <c r="G2875" s="344"/>
      <c r="H2875" s="344"/>
      <c r="I2875" s="344"/>
      <c r="J2875" s="344"/>
      <c r="K2875" s="344"/>
      <c r="L2875" s="344"/>
    </row>
    <row r="2876" spans="1:12">
      <c r="A2876" s="296">
        <v>11479</v>
      </c>
      <c r="B2876" s="343" t="s">
        <v>9426</v>
      </c>
      <c r="C2876" s="296" t="s">
        <v>6533</v>
      </c>
      <c r="D2876" s="296" t="s">
        <v>6534</v>
      </c>
      <c r="E2876" s="344">
        <v>28.32</v>
      </c>
      <c r="F2876" s="344">
        <v>36.78</v>
      </c>
      <c r="G2876" s="344">
        <v>37.79</v>
      </c>
      <c r="H2876" s="344">
        <v>42.03</v>
      </c>
      <c r="I2876" s="344">
        <v>40.67</v>
      </c>
      <c r="J2876" s="344">
        <v>33.590000000000003</v>
      </c>
      <c r="K2876" s="344">
        <v>36.450000000000003</v>
      </c>
      <c r="L2876" s="344">
        <v>30.54</v>
      </c>
    </row>
    <row r="2877" spans="1:12">
      <c r="A2877" s="296">
        <v>11481</v>
      </c>
      <c r="B2877" s="343" t="s">
        <v>9427</v>
      </c>
      <c r="C2877" s="296" t="s">
        <v>6533</v>
      </c>
      <c r="D2877" s="296" t="s">
        <v>6534</v>
      </c>
      <c r="E2877" s="344">
        <v>25.62</v>
      </c>
      <c r="F2877" s="344">
        <v>33.270000000000003</v>
      </c>
      <c r="G2877" s="344">
        <v>34.18</v>
      </c>
      <c r="H2877" s="344">
        <v>38.020000000000003</v>
      </c>
      <c r="I2877" s="344">
        <v>36.79</v>
      </c>
      <c r="J2877" s="344">
        <v>30.38</v>
      </c>
      <c r="K2877" s="344">
        <v>32.97</v>
      </c>
      <c r="L2877" s="344">
        <v>27.63</v>
      </c>
    </row>
    <row r="2878" spans="1:12">
      <c r="A2878" s="296">
        <v>43609</v>
      </c>
      <c r="B2878" s="343" t="s">
        <v>9428</v>
      </c>
      <c r="C2878" s="296" t="s">
        <v>6533</v>
      </c>
      <c r="D2878" s="296" t="s">
        <v>6534</v>
      </c>
      <c r="E2878" s="344">
        <v>25.62</v>
      </c>
      <c r="F2878" s="344">
        <v>33.270000000000003</v>
      </c>
      <c r="G2878" s="344">
        <v>34.18</v>
      </c>
      <c r="H2878" s="344">
        <v>38.020000000000003</v>
      </c>
      <c r="I2878" s="344">
        <v>36.79</v>
      </c>
      <c r="J2878" s="344">
        <v>30.38</v>
      </c>
      <c r="K2878" s="344">
        <v>32.97</v>
      </c>
      <c r="L2878" s="344">
        <v>27.63</v>
      </c>
    </row>
    <row r="2879" spans="1:12">
      <c r="A2879" s="296">
        <v>11478</v>
      </c>
      <c r="B2879" s="343" t="s">
        <v>9429</v>
      </c>
      <c r="C2879" s="296" t="s">
        <v>6533</v>
      </c>
      <c r="D2879" s="296" t="s">
        <v>6534</v>
      </c>
      <c r="E2879" s="344">
        <v>48.6</v>
      </c>
      <c r="F2879" s="344">
        <v>63.11</v>
      </c>
      <c r="G2879" s="344">
        <v>64.83</v>
      </c>
      <c r="H2879" s="344">
        <v>72.12</v>
      </c>
      <c r="I2879" s="344">
        <v>69.78</v>
      </c>
      <c r="J2879" s="344">
        <v>57.63</v>
      </c>
      <c r="K2879" s="344">
        <v>62.54</v>
      </c>
      <c r="L2879" s="344">
        <v>52.4</v>
      </c>
    </row>
    <row r="2880" spans="1:12">
      <c r="A2880" s="296">
        <v>43608</v>
      </c>
      <c r="B2880" s="343" t="s">
        <v>9430</v>
      </c>
      <c r="C2880" s="296" t="s">
        <v>6533</v>
      </c>
      <c r="D2880" s="296" t="s">
        <v>6534</v>
      </c>
      <c r="E2880" s="344">
        <v>37.08</v>
      </c>
      <c r="F2880" s="344">
        <v>48.16</v>
      </c>
      <c r="G2880" s="344">
        <v>49.47</v>
      </c>
      <c r="H2880" s="344">
        <v>55.03</v>
      </c>
      <c r="I2880" s="344">
        <v>53.25</v>
      </c>
      <c r="J2880" s="344">
        <v>43.98</v>
      </c>
      <c r="K2880" s="344">
        <v>47.73</v>
      </c>
      <c r="L2880" s="344">
        <v>39.99</v>
      </c>
    </row>
    <row r="2881" spans="1:12">
      <c r="A2881" s="296">
        <v>11476</v>
      </c>
      <c r="B2881" s="343" t="s">
        <v>9431</v>
      </c>
      <c r="C2881" s="296" t="s">
        <v>6533</v>
      </c>
      <c r="D2881" s="296" t="s">
        <v>6534</v>
      </c>
      <c r="E2881" s="344">
        <v>37.08</v>
      </c>
      <c r="F2881" s="344">
        <v>48.16</v>
      </c>
      <c r="G2881" s="344">
        <v>49.47</v>
      </c>
      <c r="H2881" s="344">
        <v>55.03</v>
      </c>
      <c r="I2881" s="344">
        <v>53.25</v>
      </c>
      <c r="J2881" s="344">
        <v>43.98</v>
      </c>
      <c r="K2881" s="344">
        <v>47.73</v>
      </c>
      <c r="L2881" s="344">
        <v>39.99</v>
      </c>
    </row>
    <row r="2882" spans="1:12">
      <c r="A2882" s="296">
        <v>40637</v>
      </c>
      <c r="B2882" s="343" t="s">
        <v>9432</v>
      </c>
      <c r="C2882" s="296" t="s">
        <v>6533</v>
      </c>
      <c r="D2882" s="296" t="s">
        <v>6534</v>
      </c>
      <c r="E2882" s="344"/>
      <c r="F2882" s="344"/>
      <c r="G2882" s="344"/>
      <c r="H2882" s="344"/>
      <c r="I2882" s="344"/>
      <c r="J2882" s="344"/>
      <c r="K2882" s="344"/>
      <c r="L2882" s="344"/>
    </row>
    <row r="2883" spans="1:12">
      <c r="A2883" s="296">
        <v>13836</v>
      </c>
      <c r="B2883" s="343" t="s">
        <v>9433</v>
      </c>
      <c r="C2883" s="296" t="s">
        <v>6533</v>
      </c>
      <c r="D2883" s="296" t="s">
        <v>6534</v>
      </c>
      <c r="E2883" s="344"/>
      <c r="F2883" s="344"/>
      <c r="G2883" s="344"/>
      <c r="H2883" s="344"/>
      <c r="I2883" s="344"/>
      <c r="J2883" s="344"/>
      <c r="K2883" s="344"/>
      <c r="L2883" s="344"/>
    </row>
    <row r="2884" spans="1:12">
      <c r="A2884" s="296">
        <v>14534</v>
      </c>
      <c r="B2884" s="343" t="s">
        <v>9434</v>
      </c>
      <c r="C2884" s="296" t="s">
        <v>6533</v>
      </c>
      <c r="D2884" s="296" t="s">
        <v>6534</v>
      </c>
      <c r="E2884" s="344"/>
      <c r="F2884" s="344"/>
      <c r="G2884" s="344"/>
      <c r="H2884" s="344"/>
      <c r="I2884" s="344"/>
      <c r="J2884" s="344"/>
      <c r="K2884" s="344"/>
      <c r="L2884" s="344"/>
    </row>
    <row r="2885" spans="1:12">
      <c r="A2885" s="296">
        <v>14619</v>
      </c>
      <c r="B2885" s="343" t="s">
        <v>9435</v>
      </c>
      <c r="C2885" s="296" t="s">
        <v>6533</v>
      </c>
      <c r="D2885" s="296" t="s">
        <v>6534</v>
      </c>
      <c r="E2885" s="344">
        <v>18837.330000000002</v>
      </c>
      <c r="F2885" s="344">
        <v>17619.689999999999</v>
      </c>
      <c r="G2885" s="344"/>
      <c r="H2885" s="344">
        <v>16211.73</v>
      </c>
      <c r="I2885" s="344">
        <v>16538.61</v>
      </c>
      <c r="J2885" s="344">
        <v>19634.88</v>
      </c>
      <c r="K2885" s="344">
        <v>17621.45</v>
      </c>
      <c r="L2885" s="344"/>
    </row>
    <row r="2886" spans="1:12">
      <c r="A2886" s="296">
        <v>14535</v>
      </c>
      <c r="B2886" s="343" t="s">
        <v>9436</v>
      </c>
      <c r="C2886" s="296" t="s">
        <v>6533</v>
      </c>
      <c r="D2886" s="296" t="s">
        <v>6534</v>
      </c>
      <c r="E2886" s="344"/>
      <c r="F2886" s="344"/>
      <c r="G2886" s="344"/>
      <c r="H2886" s="344"/>
      <c r="I2886" s="344"/>
      <c r="J2886" s="344"/>
      <c r="K2886" s="344"/>
      <c r="L2886" s="344"/>
    </row>
    <row r="2887" spans="1:12">
      <c r="A2887" s="296">
        <v>39813</v>
      </c>
      <c r="B2887" s="343" t="s">
        <v>9437</v>
      </c>
      <c r="C2887" s="296" t="s">
        <v>6533</v>
      </c>
      <c r="D2887" s="296" t="s">
        <v>6534</v>
      </c>
      <c r="E2887" s="344"/>
      <c r="F2887" s="344"/>
      <c r="G2887" s="344"/>
      <c r="H2887" s="344"/>
      <c r="I2887" s="344"/>
      <c r="J2887" s="344"/>
      <c r="K2887" s="344"/>
      <c r="L2887" s="344"/>
    </row>
    <row r="2888" spans="1:12">
      <c r="A2888" s="296">
        <v>12868</v>
      </c>
      <c r="B2888" s="343" t="s">
        <v>9438</v>
      </c>
      <c r="C2888" s="296" t="s">
        <v>6682</v>
      </c>
      <c r="D2888" s="296" t="s">
        <v>6534</v>
      </c>
      <c r="E2888" s="344">
        <v>19.489999999999998</v>
      </c>
      <c r="F2888" s="344">
        <v>17.53</v>
      </c>
      <c r="G2888" s="344">
        <v>18.190000000000001</v>
      </c>
      <c r="H2888" s="344">
        <v>19.649999999999999</v>
      </c>
      <c r="I2888" s="344">
        <v>22.13</v>
      </c>
      <c r="J2888" s="344">
        <v>19.68</v>
      </c>
      <c r="K2888" s="344">
        <v>20.21</v>
      </c>
      <c r="L2888" s="344">
        <v>23.4</v>
      </c>
    </row>
    <row r="2889" spans="1:12">
      <c r="A2889" s="296">
        <v>40916</v>
      </c>
      <c r="B2889" s="343" t="s">
        <v>9439</v>
      </c>
      <c r="C2889" s="296" t="s">
        <v>6684</v>
      </c>
      <c r="D2889" s="296" t="s">
        <v>6534</v>
      </c>
      <c r="E2889" s="344">
        <v>3405.99</v>
      </c>
      <c r="F2889" s="344">
        <v>3063.91</v>
      </c>
      <c r="G2889" s="344">
        <v>3193.77</v>
      </c>
      <c r="H2889" s="344">
        <v>3414.78</v>
      </c>
      <c r="I2889" s="344">
        <v>3871.78</v>
      </c>
      <c r="J2889" s="344">
        <v>3462.59</v>
      </c>
      <c r="K2889" s="344">
        <v>3605.39</v>
      </c>
      <c r="L2889" s="344">
        <v>4105.55</v>
      </c>
    </row>
    <row r="2890" spans="1:12">
      <c r="A2890" s="296">
        <v>4755</v>
      </c>
      <c r="B2890" s="343" t="s">
        <v>9440</v>
      </c>
      <c r="C2890" s="296" t="s">
        <v>6682</v>
      </c>
      <c r="D2890" s="296" t="s">
        <v>6534</v>
      </c>
      <c r="E2890" s="344">
        <v>21.03</v>
      </c>
      <c r="F2890" s="344">
        <v>18.07</v>
      </c>
      <c r="G2890" s="344">
        <v>20.86</v>
      </c>
      <c r="H2890" s="344">
        <v>22.54</v>
      </c>
      <c r="I2890" s="344">
        <v>22.8</v>
      </c>
      <c r="J2890" s="344">
        <v>20.02</v>
      </c>
      <c r="K2890" s="344">
        <v>21.83</v>
      </c>
      <c r="L2890" s="344">
        <v>22.33</v>
      </c>
    </row>
    <row r="2891" spans="1:12">
      <c r="A2891" s="296">
        <v>41067</v>
      </c>
      <c r="B2891" s="343" t="s">
        <v>9441</v>
      </c>
      <c r="C2891" s="296" t="s">
        <v>6684</v>
      </c>
      <c r="D2891" s="296" t="s">
        <v>6534</v>
      </c>
      <c r="E2891" s="344">
        <v>3675.05</v>
      </c>
      <c r="F2891" s="344">
        <v>3155.04</v>
      </c>
      <c r="G2891" s="344">
        <v>3662.65</v>
      </c>
      <c r="H2891" s="344">
        <v>3916.11</v>
      </c>
      <c r="I2891" s="344">
        <v>3986.94</v>
      </c>
      <c r="J2891" s="344">
        <v>3520.76</v>
      </c>
      <c r="K2891" s="344">
        <v>3890.2</v>
      </c>
      <c r="L2891" s="344">
        <v>3921.86</v>
      </c>
    </row>
    <row r="2892" spans="1:12">
      <c r="A2892" s="296">
        <v>38463</v>
      </c>
      <c r="B2892" s="343" t="s">
        <v>9442</v>
      </c>
      <c r="C2892" s="296" t="s">
        <v>6533</v>
      </c>
      <c r="D2892" s="296" t="s">
        <v>6534</v>
      </c>
      <c r="E2892" s="344">
        <v>30.58</v>
      </c>
      <c r="F2892" s="344">
        <v>34.79</v>
      </c>
      <c r="G2892" s="344">
        <v>50.22</v>
      </c>
      <c r="H2892" s="344">
        <v>26.86</v>
      </c>
      <c r="I2892" s="344">
        <v>30.56</v>
      </c>
      <c r="J2892" s="344">
        <v>38.03</v>
      </c>
      <c r="K2892" s="344">
        <v>33.299999999999997</v>
      </c>
      <c r="L2892" s="344">
        <v>38.03</v>
      </c>
    </row>
    <row r="2893" spans="1:12">
      <c r="A2893" s="296">
        <v>40703</v>
      </c>
      <c r="B2893" s="343" t="s">
        <v>9443</v>
      </c>
      <c r="C2893" s="296" t="s">
        <v>6533</v>
      </c>
      <c r="D2893" s="296" t="s">
        <v>6539</v>
      </c>
      <c r="E2893" s="344"/>
      <c r="F2893" s="344"/>
      <c r="G2893" s="344"/>
      <c r="H2893" s="344"/>
      <c r="I2893" s="344">
        <v>10440</v>
      </c>
      <c r="J2893" s="344">
        <v>14996</v>
      </c>
      <c r="K2893" s="344"/>
      <c r="L2893" s="344"/>
    </row>
    <row r="2894" spans="1:12">
      <c r="A2894" s="296">
        <v>14531</v>
      </c>
      <c r="B2894" s="343" t="s">
        <v>9444</v>
      </c>
      <c r="C2894" s="296" t="s">
        <v>6533</v>
      </c>
      <c r="D2894" s="296" t="s">
        <v>6534</v>
      </c>
      <c r="E2894" s="344"/>
      <c r="F2894" s="344"/>
      <c r="G2894" s="344"/>
      <c r="H2894" s="344"/>
      <c r="I2894" s="344">
        <v>19464.09</v>
      </c>
      <c r="J2894" s="344">
        <v>27958.19</v>
      </c>
      <c r="K2894" s="344"/>
      <c r="L2894" s="344"/>
    </row>
    <row r="2895" spans="1:12">
      <c r="A2895" s="296">
        <v>36533</v>
      </c>
      <c r="B2895" s="343" t="s">
        <v>9445</v>
      </c>
      <c r="C2895" s="296" t="s">
        <v>6533</v>
      </c>
      <c r="D2895" s="296" t="s">
        <v>6534</v>
      </c>
      <c r="E2895" s="344"/>
      <c r="F2895" s="344"/>
      <c r="G2895" s="344"/>
      <c r="H2895" s="344"/>
      <c r="I2895" s="344">
        <v>22398.19</v>
      </c>
      <c r="J2895" s="344">
        <v>32172.73</v>
      </c>
      <c r="K2895" s="344"/>
      <c r="L2895" s="344"/>
    </row>
    <row r="2896" spans="1:12">
      <c r="A2896" s="296">
        <v>11616</v>
      </c>
      <c r="B2896" s="343" t="s">
        <v>9446</v>
      </c>
      <c r="C2896" s="296" t="s">
        <v>6533</v>
      </c>
      <c r="D2896" s="296" t="s">
        <v>6534</v>
      </c>
      <c r="E2896" s="344"/>
      <c r="F2896" s="344"/>
      <c r="G2896" s="344"/>
      <c r="H2896" s="344"/>
      <c r="I2896" s="344">
        <v>21154.76</v>
      </c>
      <c r="J2896" s="344">
        <v>30386.67</v>
      </c>
      <c r="K2896" s="344"/>
      <c r="L2896" s="344"/>
    </row>
    <row r="2897" spans="1:12">
      <c r="A2897" s="296">
        <v>41898</v>
      </c>
      <c r="B2897" s="343" t="s">
        <v>9447</v>
      </c>
      <c r="C2897" s="296" t="s">
        <v>6533</v>
      </c>
      <c r="D2897" s="296" t="s">
        <v>6534</v>
      </c>
      <c r="E2897" s="344"/>
      <c r="F2897" s="344"/>
      <c r="G2897" s="344"/>
      <c r="H2897" s="344"/>
      <c r="I2897" s="344">
        <v>23801.99</v>
      </c>
      <c r="J2897" s="344">
        <v>34189.14</v>
      </c>
      <c r="K2897" s="344"/>
      <c r="L2897" s="344"/>
    </row>
    <row r="2898" spans="1:12">
      <c r="A2898" s="296">
        <v>13447</v>
      </c>
      <c r="B2898" s="343" t="s">
        <v>9448</v>
      </c>
      <c r="C2898" s="296" t="s">
        <v>6533</v>
      </c>
      <c r="D2898" s="296" t="s">
        <v>6534</v>
      </c>
      <c r="E2898" s="344"/>
      <c r="F2898" s="344"/>
      <c r="G2898" s="344"/>
      <c r="H2898" s="344"/>
      <c r="I2898" s="344">
        <v>43797.29</v>
      </c>
      <c r="J2898" s="344">
        <v>62910.36</v>
      </c>
      <c r="K2898" s="344"/>
      <c r="L2898" s="344"/>
    </row>
    <row r="2899" spans="1:12">
      <c r="A2899" s="296">
        <v>14529</v>
      </c>
      <c r="B2899" s="343" t="s">
        <v>9449</v>
      </c>
      <c r="C2899" s="296" t="s">
        <v>6533</v>
      </c>
      <c r="D2899" s="296" t="s">
        <v>6534</v>
      </c>
      <c r="E2899" s="344"/>
      <c r="F2899" s="344"/>
      <c r="G2899" s="344"/>
      <c r="H2899" s="344"/>
      <c r="I2899" s="344">
        <v>24494.71</v>
      </c>
      <c r="J2899" s="344">
        <v>35184.17</v>
      </c>
      <c r="K2899" s="344"/>
      <c r="L2899" s="344"/>
    </row>
    <row r="2900" spans="1:12">
      <c r="A2900" s="296">
        <v>10747</v>
      </c>
      <c r="B2900" s="343" t="s">
        <v>9450</v>
      </c>
      <c r="C2900" s="296" t="s">
        <v>6533</v>
      </c>
      <c r="D2900" s="296" t="s">
        <v>6534</v>
      </c>
      <c r="E2900" s="344"/>
      <c r="F2900" s="344"/>
      <c r="G2900" s="344"/>
      <c r="H2900" s="344"/>
      <c r="I2900" s="344">
        <v>24033.05</v>
      </c>
      <c r="J2900" s="344">
        <v>34521.040000000001</v>
      </c>
      <c r="K2900" s="344"/>
      <c r="L2900" s="344"/>
    </row>
    <row r="2901" spans="1:12">
      <c r="A2901" s="296">
        <v>36141</v>
      </c>
      <c r="B2901" s="343" t="s">
        <v>9451</v>
      </c>
      <c r="C2901" s="296" t="s">
        <v>6533</v>
      </c>
      <c r="D2901" s="296" t="s">
        <v>6534</v>
      </c>
      <c r="E2901" s="344">
        <v>39.15</v>
      </c>
      <c r="F2901" s="344">
        <v>40.5</v>
      </c>
      <c r="G2901" s="344">
        <v>46.57</v>
      </c>
      <c r="H2901" s="344">
        <v>48.6</v>
      </c>
      <c r="I2901" s="344">
        <v>37.58</v>
      </c>
      <c r="J2901" s="344">
        <v>37.26</v>
      </c>
      <c r="K2901" s="344">
        <v>35.229999999999997</v>
      </c>
      <c r="L2901" s="344">
        <v>35.1</v>
      </c>
    </row>
    <row r="2902" spans="1:12">
      <c r="A2902" s="296">
        <v>43651</v>
      </c>
      <c r="B2902" s="343" t="s">
        <v>9452</v>
      </c>
      <c r="C2902" s="296" t="s">
        <v>6582</v>
      </c>
      <c r="D2902" s="296" t="s">
        <v>6534</v>
      </c>
      <c r="E2902" s="344">
        <v>6.47</v>
      </c>
      <c r="F2902" s="344">
        <v>4.67</v>
      </c>
      <c r="G2902" s="344">
        <v>6.11</v>
      </c>
      <c r="H2902" s="344">
        <v>4.53</v>
      </c>
      <c r="I2902" s="344">
        <v>4.78</v>
      </c>
      <c r="J2902" s="344">
        <v>3.95</v>
      </c>
      <c r="K2902" s="344">
        <v>6.85</v>
      </c>
      <c r="L2902" s="344">
        <v>9.39</v>
      </c>
    </row>
    <row r="2903" spans="1:12">
      <c r="A2903" s="296">
        <v>43626</v>
      </c>
      <c r="B2903" s="343" t="s">
        <v>9453</v>
      </c>
      <c r="C2903" s="296" t="s">
        <v>6582</v>
      </c>
      <c r="D2903" s="296" t="s">
        <v>6539</v>
      </c>
      <c r="E2903" s="344">
        <v>3.6</v>
      </c>
      <c r="F2903" s="344">
        <v>2.6</v>
      </c>
      <c r="G2903" s="344">
        <v>3.4</v>
      </c>
      <c r="H2903" s="344">
        <v>2.52</v>
      </c>
      <c r="I2903" s="344">
        <v>2.66</v>
      </c>
      <c r="J2903" s="344">
        <v>2.2000000000000002</v>
      </c>
      <c r="K2903" s="344">
        <v>3.81</v>
      </c>
      <c r="L2903" s="344">
        <v>5.22</v>
      </c>
    </row>
    <row r="2904" spans="1:12">
      <c r="A2904" s="296">
        <v>39434</v>
      </c>
      <c r="B2904" s="343" t="s">
        <v>9454</v>
      </c>
      <c r="C2904" s="296" t="s">
        <v>6582</v>
      </c>
      <c r="D2904" s="296" t="s">
        <v>6534</v>
      </c>
      <c r="E2904" s="344">
        <v>4.62</v>
      </c>
      <c r="F2904" s="344">
        <v>4.34</v>
      </c>
      <c r="G2904" s="344">
        <v>4.26</v>
      </c>
      <c r="H2904" s="344">
        <v>3.59</v>
      </c>
      <c r="I2904" s="344">
        <v>3.32</v>
      </c>
      <c r="J2904" s="344">
        <v>3.75</v>
      </c>
      <c r="K2904" s="344">
        <v>3.03</v>
      </c>
      <c r="L2904" s="344">
        <v>3.38</v>
      </c>
    </row>
    <row r="2905" spans="1:12">
      <c r="A2905" s="296">
        <v>39433</v>
      </c>
      <c r="B2905" s="343" t="s">
        <v>9455</v>
      </c>
      <c r="C2905" s="296" t="s">
        <v>6582</v>
      </c>
      <c r="D2905" s="296" t="s">
        <v>6534</v>
      </c>
      <c r="E2905" s="344">
        <v>3.67</v>
      </c>
      <c r="F2905" s="344">
        <v>3.45</v>
      </c>
      <c r="G2905" s="344">
        <v>3.38</v>
      </c>
      <c r="H2905" s="344">
        <v>2.85</v>
      </c>
      <c r="I2905" s="344">
        <v>2.64</v>
      </c>
      <c r="J2905" s="344">
        <v>2.98</v>
      </c>
      <c r="K2905" s="344">
        <v>2.4</v>
      </c>
      <c r="L2905" s="344">
        <v>2.69</v>
      </c>
    </row>
    <row r="2906" spans="1:12">
      <c r="A2906" s="296">
        <v>4049</v>
      </c>
      <c r="B2906" s="343" t="s">
        <v>9456</v>
      </c>
      <c r="C2906" s="296" t="s">
        <v>6584</v>
      </c>
      <c r="D2906" s="296" t="s">
        <v>6534</v>
      </c>
      <c r="E2906" s="344">
        <v>72.25</v>
      </c>
      <c r="F2906" s="344">
        <v>52.18</v>
      </c>
      <c r="G2906" s="344">
        <v>68.239999999999995</v>
      </c>
      <c r="H2906" s="344">
        <v>50.58</v>
      </c>
      <c r="I2906" s="344">
        <v>53.39</v>
      </c>
      <c r="J2906" s="344">
        <v>44.15</v>
      </c>
      <c r="K2906" s="344">
        <v>76.47</v>
      </c>
      <c r="L2906" s="344">
        <v>104.77</v>
      </c>
    </row>
    <row r="2907" spans="1:12">
      <c r="A2907" s="296">
        <v>38120</v>
      </c>
      <c r="B2907" s="343" t="s">
        <v>9457</v>
      </c>
      <c r="C2907" s="296" t="s">
        <v>6582</v>
      </c>
      <c r="D2907" s="296" t="s">
        <v>6534</v>
      </c>
      <c r="E2907" s="344">
        <v>177.49</v>
      </c>
      <c r="F2907" s="344">
        <v>166.88</v>
      </c>
      <c r="G2907" s="344"/>
      <c r="H2907" s="344">
        <v>221.82</v>
      </c>
      <c r="I2907" s="344">
        <v>142.33000000000001</v>
      </c>
      <c r="J2907" s="344"/>
      <c r="K2907" s="344">
        <v>131.58000000000001</v>
      </c>
      <c r="L2907" s="344"/>
    </row>
    <row r="2908" spans="1:12">
      <c r="A2908" s="296">
        <v>43652</v>
      </c>
      <c r="B2908" s="343" t="s">
        <v>9458</v>
      </c>
      <c r="C2908" s="296" t="s">
        <v>6582</v>
      </c>
      <c r="D2908" s="296" t="s">
        <v>6534</v>
      </c>
      <c r="E2908" s="344">
        <v>14.51</v>
      </c>
      <c r="F2908" s="344">
        <v>10.47</v>
      </c>
      <c r="G2908" s="344">
        <v>13.7</v>
      </c>
      <c r="H2908" s="344">
        <v>10.15</v>
      </c>
      <c r="I2908" s="344">
        <v>10.72</v>
      </c>
      <c r="J2908" s="344">
        <v>8.86</v>
      </c>
      <c r="K2908" s="344">
        <v>15.35</v>
      </c>
      <c r="L2908" s="344">
        <v>21.04</v>
      </c>
    </row>
    <row r="2909" spans="1:12">
      <c r="A2909" s="296">
        <v>10498</v>
      </c>
      <c r="B2909" s="343" t="s">
        <v>9459</v>
      </c>
      <c r="C2909" s="296" t="s">
        <v>6582</v>
      </c>
      <c r="D2909" s="296" t="s">
        <v>6534</v>
      </c>
      <c r="E2909" s="344">
        <v>15.91</v>
      </c>
      <c r="F2909" s="344">
        <v>10.18</v>
      </c>
      <c r="G2909" s="344">
        <v>12.73</v>
      </c>
      <c r="H2909" s="344">
        <v>19.73</v>
      </c>
      <c r="I2909" s="344">
        <v>14</v>
      </c>
      <c r="J2909" s="344"/>
      <c r="K2909" s="344">
        <v>9.39</v>
      </c>
      <c r="L2909" s="344">
        <v>10.18</v>
      </c>
    </row>
    <row r="2910" spans="1:12">
      <c r="A2910" s="296">
        <v>4823</v>
      </c>
      <c r="B2910" s="343" t="s">
        <v>9460</v>
      </c>
      <c r="C2910" s="296" t="s">
        <v>6582</v>
      </c>
      <c r="D2910" s="296" t="s">
        <v>6534</v>
      </c>
      <c r="E2910" s="344">
        <v>41.82</v>
      </c>
      <c r="F2910" s="344">
        <v>42.91</v>
      </c>
      <c r="G2910" s="344">
        <v>32.72</v>
      </c>
      <c r="H2910" s="344">
        <v>43.99</v>
      </c>
      <c r="I2910" s="344">
        <v>42.05</v>
      </c>
      <c r="J2910" s="344">
        <v>48.53</v>
      </c>
      <c r="K2910" s="344">
        <v>34.36</v>
      </c>
      <c r="L2910" s="344">
        <v>43.29</v>
      </c>
    </row>
    <row r="2911" spans="1:12">
      <c r="A2911" s="296">
        <v>38877</v>
      </c>
      <c r="B2911" s="343" t="s">
        <v>9461</v>
      </c>
      <c r="C2911" s="296" t="s">
        <v>6582</v>
      </c>
      <c r="D2911" s="296" t="s">
        <v>6534</v>
      </c>
      <c r="E2911" s="344">
        <v>8.5500000000000007</v>
      </c>
      <c r="F2911" s="344">
        <v>7.51</v>
      </c>
      <c r="G2911" s="344">
        <v>6.81</v>
      </c>
      <c r="H2911" s="344">
        <v>8.09</v>
      </c>
      <c r="I2911" s="344">
        <v>7.48</v>
      </c>
      <c r="J2911" s="344">
        <v>7.35</v>
      </c>
      <c r="K2911" s="344">
        <v>7.49</v>
      </c>
      <c r="L2911" s="344">
        <v>6.81</v>
      </c>
    </row>
    <row r="2912" spans="1:12">
      <c r="A2912" s="296">
        <v>34546</v>
      </c>
      <c r="B2912" s="343" t="s">
        <v>9462</v>
      </c>
      <c r="C2912" s="296" t="s">
        <v>6582</v>
      </c>
      <c r="D2912" s="296" t="s">
        <v>6534</v>
      </c>
      <c r="E2912" s="344">
        <v>8.7899999999999991</v>
      </c>
      <c r="F2912" s="344">
        <v>7.72</v>
      </c>
      <c r="G2912" s="344">
        <v>7.01</v>
      </c>
      <c r="H2912" s="344">
        <v>8.32</v>
      </c>
      <c r="I2912" s="344">
        <v>7.69</v>
      </c>
      <c r="J2912" s="344">
        <v>7.55</v>
      </c>
      <c r="K2912" s="344">
        <v>7.7</v>
      </c>
      <c r="L2912" s="344">
        <v>7.01</v>
      </c>
    </row>
    <row r="2913" spans="1:12">
      <c r="A2913" s="296">
        <v>41387</v>
      </c>
      <c r="B2913" s="343" t="s">
        <v>9463</v>
      </c>
      <c r="C2913" s="296" t="s">
        <v>6578</v>
      </c>
      <c r="D2913" s="296" t="s">
        <v>6534</v>
      </c>
      <c r="E2913" s="344">
        <v>52.48</v>
      </c>
      <c r="F2913" s="344"/>
      <c r="G2913" s="344">
        <v>68.45</v>
      </c>
      <c r="H2913" s="344"/>
      <c r="I2913" s="344">
        <v>51.45</v>
      </c>
      <c r="J2913" s="344"/>
      <c r="K2913" s="344">
        <v>42</v>
      </c>
      <c r="L2913" s="344">
        <v>49.68</v>
      </c>
    </row>
    <row r="2914" spans="1:12">
      <c r="A2914" s="296">
        <v>41388</v>
      </c>
      <c r="B2914" s="343" t="s">
        <v>9464</v>
      </c>
      <c r="C2914" s="296" t="s">
        <v>6578</v>
      </c>
      <c r="D2914" s="296" t="s">
        <v>6534</v>
      </c>
      <c r="E2914" s="344">
        <v>62.96</v>
      </c>
      <c r="F2914" s="344"/>
      <c r="G2914" s="344">
        <v>82.12</v>
      </c>
      <c r="H2914" s="344"/>
      <c r="I2914" s="344">
        <v>61.72</v>
      </c>
      <c r="J2914" s="344"/>
      <c r="K2914" s="344">
        <v>50.39</v>
      </c>
      <c r="L2914" s="344">
        <v>59.6</v>
      </c>
    </row>
    <row r="2915" spans="1:12">
      <c r="A2915" s="296">
        <v>41380</v>
      </c>
      <c r="B2915" s="343" t="s">
        <v>9465</v>
      </c>
      <c r="C2915" s="296" t="s">
        <v>6533</v>
      </c>
      <c r="D2915" s="296" t="s">
        <v>6534</v>
      </c>
      <c r="E2915" s="344">
        <v>418.94</v>
      </c>
      <c r="F2915" s="344"/>
      <c r="G2915" s="344">
        <v>546.41</v>
      </c>
      <c r="H2915" s="344"/>
      <c r="I2915" s="344">
        <v>410.69</v>
      </c>
      <c r="J2915" s="344"/>
      <c r="K2915" s="344">
        <v>335.31</v>
      </c>
      <c r="L2915" s="344">
        <v>396.57</v>
      </c>
    </row>
    <row r="2916" spans="1:12">
      <c r="A2916" s="296">
        <v>41381</v>
      </c>
      <c r="B2916" s="343" t="s">
        <v>9466</v>
      </c>
      <c r="C2916" s="296" t="s">
        <v>6533</v>
      </c>
      <c r="D2916" s="296" t="s">
        <v>6534</v>
      </c>
      <c r="E2916" s="344">
        <v>438.89</v>
      </c>
      <c r="F2916" s="344"/>
      <c r="G2916" s="344">
        <v>572.44000000000005</v>
      </c>
      <c r="H2916" s="344"/>
      <c r="I2916" s="344">
        <v>430.25</v>
      </c>
      <c r="J2916" s="344"/>
      <c r="K2916" s="344">
        <v>351.28</v>
      </c>
      <c r="L2916" s="344">
        <v>415.46</v>
      </c>
    </row>
    <row r="2917" spans="1:12">
      <c r="A2917" s="296">
        <v>41382</v>
      </c>
      <c r="B2917" s="343" t="s">
        <v>9467</v>
      </c>
      <c r="C2917" s="296" t="s">
        <v>6533</v>
      </c>
      <c r="D2917" s="296" t="s">
        <v>6534</v>
      </c>
      <c r="E2917" s="344">
        <v>424.82</v>
      </c>
      <c r="F2917" s="344"/>
      <c r="G2917" s="344">
        <v>554.09</v>
      </c>
      <c r="H2917" s="344"/>
      <c r="I2917" s="344">
        <v>416.46</v>
      </c>
      <c r="J2917" s="344"/>
      <c r="K2917" s="344">
        <v>340.02</v>
      </c>
      <c r="L2917" s="344">
        <v>402.14</v>
      </c>
    </row>
    <row r="2918" spans="1:12">
      <c r="A2918" s="296">
        <v>41383</v>
      </c>
      <c r="B2918" s="343" t="s">
        <v>9468</v>
      </c>
      <c r="C2918" s="296" t="s">
        <v>6533</v>
      </c>
      <c r="D2918" s="296" t="s">
        <v>6534</v>
      </c>
      <c r="E2918" s="344">
        <v>576.61</v>
      </c>
      <c r="F2918" s="344"/>
      <c r="G2918" s="344">
        <v>752.06</v>
      </c>
      <c r="H2918" s="344"/>
      <c r="I2918" s="344">
        <v>565.25</v>
      </c>
      <c r="J2918" s="344"/>
      <c r="K2918" s="344">
        <v>461.5</v>
      </c>
      <c r="L2918" s="344">
        <v>545.82000000000005</v>
      </c>
    </row>
    <row r="2919" spans="1:12">
      <c r="A2919" s="296">
        <v>41385</v>
      </c>
      <c r="B2919" s="343" t="s">
        <v>9469</v>
      </c>
      <c r="C2919" s="296" t="s">
        <v>6533</v>
      </c>
      <c r="D2919" s="296" t="s">
        <v>6534</v>
      </c>
      <c r="E2919" s="344">
        <v>717.52</v>
      </c>
      <c r="F2919" s="344"/>
      <c r="G2919" s="344">
        <v>935.84</v>
      </c>
      <c r="H2919" s="344"/>
      <c r="I2919" s="344">
        <v>703.39</v>
      </c>
      <c r="J2919" s="344"/>
      <c r="K2919" s="344">
        <v>574.28</v>
      </c>
      <c r="L2919" s="344">
        <v>679.21</v>
      </c>
    </row>
    <row r="2920" spans="1:12">
      <c r="A2920" s="296">
        <v>4058</v>
      </c>
      <c r="B2920" s="343" t="s">
        <v>9470</v>
      </c>
      <c r="C2920" s="296" t="s">
        <v>6682</v>
      </c>
      <c r="D2920" s="296" t="s">
        <v>6534</v>
      </c>
      <c r="E2920" s="344">
        <v>30.42</v>
      </c>
      <c r="F2920" s="344">
        <v>21.05</v>
      </c>
      <c r="G2920" s="344">
        <v>43.73</v>
      </c>
      <c r="H2920" s="344">
        <v>26.2</v>
      </c>
      <c r="I2920" s="344">
        <v>37.74</v>
      </c>
      <c r="J2920" s="344">
        <v>29.83</v>
      </c>
      <c r="K2920" s="344">
        <v>27.67</v>
      </c>
      <c r="L2920" s="344">
        <v>34.200000000000003</v>
      </c>
    </row>
    <row r="2921" spans="1:12">
      <c r="A2921" s="296">
        <v>40974</v>
      </c>
      <c r="B2921" s="343" t="s">
        <v>9471</v>
      </c>
      <c r="C2921" s="296" t="s">
        <v>6684</v>
      </c>
      <c r="D2921" s="296" t="s">
        <v>6534</v>
      </c>
      <c r="E2921" s="344">
        <v>5317.74</v>
      </c>
      <c r="F2921" s="344">
        <v>3676.8</v>
      </c>
      <c r="G2921" s="344">
        <v>7672.97</v>
      </c>
      <c r="H2921" s="344">
        <v>4553.8900000000003</v>
      </c>
      <c r="I2921" s="344">
        <v>6598.98</v>
      </c>
      <c r="J2921" s="344">
        <v>5243.69</v>
      </c>
      <c r="K2921" s="344">
        <v>4931.2299999999996</v>
      </c>
      <c r="L2921" s="344">
        <v>6003.95</v>
      </c>
    </row>
    <row r="2922" spans="1:12">
      <c r="A2922" s="296">
        <v>34794</v>
      </c>
      <c r="B2922" s="343" t="s">
        <v>9472</v>
      </c>
      <c r="C2922" s="296" t="s">
        <v>6682</v>
      </c>
      <c r="D2922" s="296" t="s">
        <v>6534</v>
      </c>
      <c r="E2922" s="344">
        <v>21.74</v>
      </c>
      <c r="F2922" s="344">
        <v>22.77</v>
      </c>
      <c r="G2922" s="344">
        <v>23.96</v>
      </c>
      <c r="H2922" s="344">
        <v>19.63</v>
      </c>
      <c r="I2922" s="344">
        <v>20.86</v>
      </c>
      <c r="J2922" s="344">
        <v>20.21</v>
      </c>
      <c r="K2922" s="344">
        <v>23.32</v>
      </c>
      <c r="L2922" s="344">
        <v>23.85</v>
      </c>
    </row>
    <row r="2923" spans="1:12">
      <c r="A2923" s="296">
        <v>40925</v>
      </c>
      <c r="B2923" s="343" t="s">
        <v>9473</v>
      </c>
      <c r="C2923" s="296" t="s">
        <v>6684</v>
      </c>
      <c r="D2923" s="296" t="s">
        <v>6534</v>
      </c>
      <c r="E2923" s="344">
        <v>3801.48</v>
      </c>
      <c r="F2923" s="344">
        <v>3977.01</v>
      </c>
      <c r="G2923" s="344">
        <v>4204.82</v>
      </c>
      <c r="H2923" s="344">
        <v>3411.9</v>
      </c>
      <c r="I2923" s="344">
        <v>3650.97</v>
      </c>
      <c r="J2923" s="344">
        <v>3556.17</v>
      </c>
      <c r="K2923" s="344">
        <v>4159.25</v>
      </c>
      <c r="L2923" s="344">
        <v>4187.22</v>
      </c>
    </row>
    <row r="2924" spans="1:12">
      <c r="A2924" s="296">
        <v>13741</v>
      </c>
      <c r="B2924" s="343" t="s">
        <v>9474</v>
      </c>
      <c r="C2924" s="296" t="s">
        <v>6533</v>
      </c>
      <c r="D2924" s="296" t="s">
        <v>6534</v>
      </c>
      <c r="E2924" s="344">
        <v>2611.46</v>
      </c>
      <c r="F2924" s="344">
        <v>2690.87</v>
      </c>
      <c r="G2924" s="344">
        <v>2744.69</v>
      </c>
      <c r="H2924" s="344">
        <v>2624.25</v>
      </c>
      <c r="I2924" s="344">
        <v>2771.34</v>
      </c>
      <c r="J2924" s="344">
        <v>2398.2800000000002</v>
      </c>
      <c r="K2924" s="344">
        <v>3192.37</v>
      </c>
      <c r="L2924" s="344">
        <v>2592.8000000000002</v>
      </c>
    </row>
    <row r="2925" spans="1:12">
      <c r="A2925" s="296">
        <v>3288</v>
      </c>
      <c r="B2925" s="343" t="s">
        <v>9475</v>
      </c>
      <c r="C2925" s="296" t="s">
        <v>6578</v>
      </c>
      <c r="D2925" s="296" t="s">
        <v>6539</v>
      </c>
      <c r="E2925" s="344">
        <v>12.33</v>
      </c>
      <c r="F2925" s="344"/>
      <c r="G2925" s="344"/>
      <c r="H2925" s="344">
        <v>6.5</v>
      </c>
      <c r="I2925" s="344">
        <v>11</v>
      </c>
      <c r="J2925" s="344"/>
      <c r="K2925" s="344">
        <v>4.5</v>
      </c>
      <c r="L2925" s="344">
        <v>10</v>
      </c>
    </row>
    <row r="2926" spans="1:12">
      <c r="A2926" s="296">
        <v>13587</v>
      </c>
      <c r="B2926" s="343" t="s">
        <v>9476</v>
      </c>
      <c r="C2926" s="296" t="s">
        <v>6578</v>
      </c>
      <c r="D2926" s="296" t="s">
        <v>6534</v>
      </c>
      <c r="E2926" s="344">
        <v>7.45</v>
      </c>
      <c r="F2926" s="344"/>
      <c r="G2926" s="344"/>
      <c r="H2926" s="344">
        <v>3.92</v>
      </c>
      <c r="I2926" s="344">
        <v>6.64</v>
      </c>
      <c r="J2926" s="344"/>
      <c r="K2926" s="344">
        <v>2.71</v>
      </c>
      <c r="L2926" s="344">
        <v>6.04</v>
      </c>
    </row>
    <row r="2927" spans="1:12">
      <c r="A2927" s="296">
        <v>38598</v>
      </c>
      <c r="B2927" s="343" t="s">
        <v>9477</v>
      </c>
      <c r="C2927" s="296" t="s">
        <v>6533</v>
      </c>
      <c r="D2927" s="296" t="s">
        <v>6534</v>
      </c>
      <c r="E2927" s="344">
        <v>5.41</v>
      </c>
      <c r="F2927" s="344">
        <v>3.1</v>
      </c>
      <c r="G2927" s="344">
        <v>3.97</v>
      </c>
      <c r="H2927" s="344">
        <v>3.63</v>
      </c>
      <c r="I2927" s="344">
        <v>2.72</v>
      </c>
      <c r="J2927" s="344">
        <v>3.74</v>
      </c>
      <c r="K2927" s="344">
        <v>4.07</v>
      </c>
      <c r="L2927" s="344">
        <v>3.47</v>
      </c>
    </row>
    <row r="2928" spans="1:12">
      <c r="A2928" s="296">
        <v>38595</v>
      </c>
      <c r="B2928" s="343" t="s">
        <v>9478</v>
      </c>
      <c r="C2928" s="296" t="s">
        <v>6533</v>
      </c>
      <c r="D2928" s="296" t="s">
        <v>6534</v>
      </c>
      <c r="E2928" s="344">
        <v>4.59</v>
      </c>
      <c r="F2928" s="344">
        <v>2.62</v>
      </c>
      <c r="G2928" s="344">
        <v>3.36</v>
      </c>
      <c r="H2928" s="344">
        <v>3.08</v>
      </c>
      <c r="I2928" s="344">
        <v>2.31</v>
      </c>
      <c r="J2928" s="344">
        <v>3.17</v>
      </c>
      <c r="K2928" s="344">
        <v>3.45</v>
      </c>
      <c r="L2928" s="344">
        <v>2.94</v>
      </c>
    </row>
    <row r="2929" spans="1:12">
      <c r="A2929" s="296">
        <v>38592</v>
      </c>
      <c r="B2929" s="343" t="s">
        <v>9479</v>
      </c>
      <c r="C2929" s="296" t="s">
        <v>6533</v>
      </c>
      <c r="D2929" s="296" t="s">
        <v>6534</v>
      </c>
      <c r="E2929" s="344">
        <v>4.6399999999999997</v>
      </c>
      <c r="F2929" s="344">
        <v>2.65</v>
      </c>
      <c r="G2929" s="344">
        <v>3.4</v>
      </c>
      <c r="H2929" s="344">
        <v>3.11</v>
      </c>
      <c r="I2929" s="344">
        <v>2.33</v>
      </c>
      <c r="J2929" s="344">
        <v>3.21</v>
      </c>
      <c r="K2929" s="344">
        <v>3.49</v>
      </c>
      <c r="L2929" s="344">
        <v>2.97</v>
      </c>
    </row>
    <row r="2930" spans="1:12">
      <c r="A2930" s="296">
        <v>38588</v>
      </c>
      <c r="B2930" s="343" t="s">
        <v>9480</v>
      </c>
      <c r="C2930" s="296" t="s">
        <v>6533</v>
      </c>
      <c r="D2930" s="296" t="s">
        <v>6534</v>
      </c>
      <c r="E2930" s="344">
        <v>3.71</v>
      </c>
      <c r="F2930" s="344">
        <v>2.12</v>
      </c>
      <c r="G2930" s="344">
        <v>2.72</v>
      </c>
      <c r="H2930" s="344">
        <v>2.4900000000000002</v>
      </c>
      <c r="I2930" s="344">
        <v>1.86</v>
      </c>
      <c r="J2930" s="344">
        <v>2.57</v>
      </c>
      <c r="K2930" s="344">
        <v>2.79</v>
      </c>
      <c r="L2930" s="344">
        <v>2.38</v>
      </c>
    </row>
    <row r="2931" spans="1:12">
      <c r="A2931" s="296">
        <v>38593</v>
      </c>
      <c r="B2931" s="343" t="s">
        <v>9481</v>
      </c>
      <c r="C2931" s="296" t="s">
        <v>6533</v>
      </c>
      <c r="D2931" s="296" t="s">
        <v>6534</v>
      </c>
      <c r="E2931" s="344">
        <v>5.12</v>
      </c>
      <c r="F2931" s="344">
        <v>2.93</v>
      </c>
      <c r="G2931" s="344">
        <v>3.76</v>
      </c>
      <c r="H2931" s="344">
        <v>3.43</v>
      </c>
      <c r="I2931" s="344">
        <v>2.57</v>
      </c>
      <c r="J2931" s="344">
        <v>3.54</v>
      </c>
      <c r="K2931" s="344">
        <v>3.85</v>
      </c>
      <c r="L2931" s="344">
        <v>3.28</v>
      </c>
    </row>
    <row r="2932" spans="1:12">
      <c r="A2932" s="296">
        <v>38589</v>
      </c>
      <c r="B2932" s="343" t="s">
        <v>9482</v>
      </c>
      <c r="C2932" s="296" t="s">
        <v>6533</v>
      </c>
      <c r="D2932" s="296" t="s">
        <v>6534</v>
      </c>
      <c r="E2932" s="344">
        <v>3.89</v>
      </c>
      <c r="F2932" s="344">
        <v>2.2200000000000002</v>
      </c>
      <c r="G2932" s="344">
        <v>2.85</v>
      </c>
      <c r="H2932" s="344">
        <v>2.61</v>
      </c>
      <c r="I2932" s="344">
        <v>1.95</v>
      </c>
      <c r="J2932" s="344">
        <v>2.69</v>
      </c>
      <c r="K2932" s="344">
        <v>2.93</v>
      </c>
      <c r="L2932" s="344">
        <v>2.4900000000000002</v>
      </c>
    </row>
    <row r="2933" spans="1:12">
      <c r="A2933" s="296">
        <v>38594</v>
      </c>
      <c r="B2933" s="343" t="s">
        <v>9483</v>
      </c>
      <c r="C2933" s="296" t="s">
        <v>6533</v>
      </c>
      <c r="D2933" s="296" t="s">
        <v>6534</v>
      </c>
      <c r="E2933" s="344">
        <v>8.07</v>
      </c>
      <c r="F2933" s="344">
        <v>4.62</v>
      </c>
      <c r="G2933" s="344">
        <v>5.92</v>
      </c>
      <c r="H2933" s="344">
        <v>5.42</v>
      </c>
      <c r="I2933" s="344">
        <v>4.0599999999999996</v>
      </c>
      <c r="J2933" s="344">
        <v>5.58</v>
      </c>
      <c r="K2933" s="344">
        <v>6.08</v>
      </c>
      <c r="L2933" s="344">
        <v>5.18</v>
      </c>
    </row>
    <row r="2934" spans="1:12">
      <c r="A2934" s="296">
        <v>34774</v>
      </c>
      <c r="B2934" s="343" t="s">
        <v>9484</v>
      </c>
      <c r="C2934" s="296" t="s">
        <v>6533</v>
      </c>
      <c r="D2934" s="296" t="s">
        <v>6534</v>
      </c>
      <c r="E2934" s="344">
        <v>3.63</v>
      </c>
      <c r="F2934" s="344">
        <v>2.08</v>
      </c>
      <c r="G2934" s="344">
        <v>2.66</v>
      </c>
      <c r="H2934" s="344">
        <v>2.4300000000000002</v>
      </c>
      <c r="I2934" s="344">
        <v>1.82</v>
      </c>
      <c r="J2934" s="344">
        <v>2.5099999999999998</v>
      </c>
      <c r="K2934" s="344">
        <v>2.73</v>
      </c>
      <c r="L2934" s="344">
        <v>2.33</v>
      </c>
    </row>
    <row r="2935" spans="1:12">
      <c r="A2935" s="296">
        <v>34771</v>
      </c>
      <c r="B2935" s="343" t="s">
        <v>9485</v>
      </c>
      <c r="C2935" s="296" t="s">
        <v>6533</v>
      </c>
      <c r="D2935" s="296" t="s">
        <v>6534</v>
      </c>
      <c r="E2935" s="344">
        <v>4.38</v>
      </c>
      <c r="F2935" s="344">
        <v>2.5</v>
      </c>
      <c r="G2935" s="344">
        <v>3.21</v>
      </c>
      <c r="H2935" s="344">
        <v>2.93</v>
      </c>
      <c r="I2935" s="344">
        <v>2.2000000000000002</v>
      </c>
      <c r="J2935" s="344">
        <v>3.03</v>
      </c>
      <c r="K2935" s="344">
        <v>3.29</v>
      </c>
      <c r="L2935" s="344">
        <v>2.81</v>
      </c>
    </row>
    <row r="2936" spans="1:12">
      <c r="A2936" s="296">
        <v>34764</v>
      </c>
      <c r="B2936" s="343" t="s">
        <v>9486</v>
      </c>
      <c r="C2936" s="296" t="s">
        <v>6533</v>
      </c>
      <c r="D2936" s="296" t="s">
        <v>6534</v>
      </c>
      <c r="E2936" s="344">
        <v>2.87</v>
      </c>
      <c r="F2936" s="344">
        <v>1.64</v>
      </c>
      <c r="G2936" s="344">
        <v>2.1</v>
      </c>
      <c r="H2936" s="344">
        <v>1.92</v>
      </c>
      <c r="I2936" s="344">
        <v>1.44</v>
      </c>
      <c r="J2936" s="344">
        <v>1.98</v>
      </c>
      <c r="K2936" s="344">
        <v>2.16</v>
      </c>
      <c r="L2936" s="344">
        <v>1.84</v>
      </c>
    </row>
    <row r="2937" spans="1:12">
      <c r="A2937" s="296">
        <v>34773</v>
      </c>
      <c r="B2937" s="343" t="s">
        <v>9487</v>
      </c>
      <c r="C2937" s="296" t="s">
        <v>6533</v>
      </c>
      <c r="D2937" s="296" t="s">
        <v>6534</v>
      </c>
      <c r="E2937" s="344">
        <v>3.82</v>
      </c>
      <c r="F2937" s="344">
        <v>2.19</v>
      </c>
      <c r="G2937" s="344">
        <v>2.8</v>
      </c>
      <c r="H2937" s="344">
        <v>2.56</v>
      </c>
      <c r="I2937" s="344">
        <v>1.92</v>
      </c>
      <c r="J2937" s="344">
        <v>2.64</v>
      </c>
      <c r="K2937" s="344">
        <v>2.88</v>
      </c>
      <c r="L2937" s="344">
        <v>2.4500000000000002</v>
      </c>
    </row>
    <row r="2938" spans="1:12">
      <c r="A2938" s="296">
        <v>34769</v>
      </c>
      <c r="B2938" s="343" t="s">
        <v>9488</v>
      </c>
      <c r="C2938" s="296" t="s">
        <v>6533</v>
      </c>
      <c r="D2938" s="296" t="s">
        <v>6534</v>
      </c>
      <c r="E2938" s="344">
        <v>4.7300000000000004</v>
      </c>
      <c r="F2938" s="344">
        <v>2.71</v>
      </c>
      <c r="G2938" s="344">
        <v>3.47</v>
      </c>
      <c r="H2938" s="344">
        <v>3.17</v>
      </c>
      <c r="I2938" s="344">
        <v>2.38</v>
      </c>
      <c r="J2938" s="344">
        <v>3.27</v>
      </c>
      <c r="K2938" s="344">
        <v>3.56</v>
      </c>
      <c r="L2938" s="344">
        <v>3.03</v>
      </c>
    </row>
    <row r="2939" spans="1:12">
      <c r="A2939" s="296">
        <v>34763</v>
      </c>
      <c r="B2939" s="343" t="s">
        <v>9489</v>
      </c>
      <c r="C2939" s="296" t="s">
        <v>6533</v>
      </c>
      <c r="D2939" s="296" t="s">
        <v>6534</v>
      </c>
      <c r="E2939" s="344">
        <v>2.92</v>
      </c>
      <c r="F2939" s="344">
        <v>1.67</v>
      </c>
      <c r="G2939" s="344">
        <v>2.14</v>
      </c>
      <c r="H2939" s="344">
        <v>1.95</v>
      </c>
      <c r="I2939" s="344">
        <v>1.46</v>
      </c>
      <c r="J2939" s="344">
        <v>2.02</v>
      </c>
      <c r="K2939" s="344">
        <v>2.19</v>
      </c>
      <c r="L2939" s="344">
        <v>1.87</v>
      </c>
    </row>
    <row r="2940" spans="1:12">
      <c r="A2940" s="296">
        <v>34788</v>
      </c>
      <c r="B2940" s="343" t="s">
        <v>9490</v>
      </c>
      <c r="C2940" s="296" t="s">
        <v>6533</v>
      </c>
      <c r="D2940" s="296" t="s">
        <v>6534</v>
      </c>
      <c r="E2940" s="344">
        <v>1.1399999999999999</v>
      </c>
      <c r="F2940" s="344">
        <v>1.37</v>
      </c>
      <c r="G2940" s="344">
        <v>1.37</v>
      </c>
      <c r="H2940" s="344">
        <v>1.44</v>
      </c>
      <c r="I2940" s="344">
        <v>1.21</v>
      </c>
      <c r="J2940" s="344">
        <v>1.29</v>
      </c>
      <c r="K2940" s="344">
        <v>1.35</v>
      </c>
      <c r="L2940" s="344">
        <v>0.91</v>
      </c>
    </row>
    <row r="2941" spans="1:12">
      <c r="A2941" s="296">
        <v>34781</v>
      </c>
      <c r="B2941" s="343" t="s">
        <v>9491</v>
      </c>
      <c r="C2941" s="296" t="s">
        <v>6533</v>
      </c>
      <c r="D2941" s="296" t="s">
        <v>6534</v>
      </c>
      <c r="E2941" s="344">
        <v>1.56</v>
      </c>
      <c r="F2941" s="344">
        <v>1.88</v>
      </c>
      <c r="G2941" s="344">
        <v>1.88</v>
      </c>
      <c r="H2941" s="344">
        <v>1.98</v>
      </c>
      <c r="I2941" s="344">
        <v>1.67</v>
      </c>
      <c r="J2941" s="344">
        <v>1.77</v>
      </c>
      <c r="K2941" s="344">
        <v>1.85</v>
      </c>
      <c r="L2941" s="344">
        <v>1.25</v>
      </c>
    </row>
    <row r="2942" spans="1:12">
      <c r="A2942" s="296">
        <v>41682</v>
      </c>
      <c r="B2942" s="343" t="s">
        <v>9492</v>
      </c>
      <c r="C2942" s="296" t="s">
        <v>6533</v>
      </c>
      <c r="D2942" s="296" t="s">
        <v>6534</v>
      </c>
      <c r="E2942" s="344">
        <v>46.3</v>
      </c>
      <c r="F2942" s="344">
        <v>44.34</v>
      </c>
      <c r="G2942" s="344"/>
      <c r="H2942" s="344">
        <v>43.21</v>
      </c>
      <c r="I2942" s="344">
        <v>25.54</v>
      </c>
      <c r="J2942" s="344">
        <v>30.52</v>
      </c>
      <c r="K2942" s="344">
        <v>33.57</v>
      </c>
      <c r="L2942" s="344">
        <v>42</v>
      </c>
    </row>
    <row r="2943" spans="1:12">
      <c r="A2943" s="296">
        <v>41683</v>
      </c>
      <c r="B2943" s="343" t="s">
        <v>9493</v>
      </c>
      <c r="C2943" s="296" t="s">
        <v>6533</v>
      </c>
      <c r="D2943" s="296" t="s">
        <v>6534</v>
      </c>
      <c r="E2943" s="344">
        <v>34.06</v>
      </c>
      <c r="F2943" s="344">
        <v>32.619999999999997</v>
      </c>
      <c r="G2943" s="344"/>
      <c r="H2943" s="344">
        <v>31.79</v>
      </c>
      <c r="I2943" s="344">
        <v>18.79</v>
      </c>
      <c r="J2943" s="344">
        <v>22.46</v>
      </c>
      <c r="K2943" s="344">
        <v>24.7</v>
      </c>
      <c r="L2943" s="344">
        <v>30.9</v>
      </c>
    </row>
    <row r="2944" spans="1:12">
      <c r="A2944" s="296">
        <v>41680</v>
      </c>
      <c r="B2944" s="343" t="s">
        <v>9494</v>
      </c>
      <c r="C2944" s="296" t="s">
        <v>6533</v>
      </c>
      <c r="D2944" s="296" t="s">
        <v>6534</v>
      </c>
      <c r="E2944" s="344">
        <v>18.34</v>
      </c>
      <c r="F2944" s="344">
        <v>17.559999999999999</v>
      </c>
      <c r="G2944" s="344"/>
      <c r="H2944" s="344">
        <v>17.12</v>
      </c>
      <c r="I2944" s="344">
        <v>10.119999999999999</v>
      </c>
      <c r="J2944" s="344">
        <v>12.09</v>
      </c>
      <c r="K2944" s="344">
        <v>13.3</v>
      </c>
      <c r="L2944" s="344">
        <v>16.63</v>
      </c>
    </row>
    <row r="2945" spans="1:12">
      <c r="A2945" s="296">
        <v>41679</v>
      </c>
      <c r="B2945" s="343" t="s">
        <v>9495</v>
      </c>
      <c r="C2945" s="296" t="s">
        <v>6533</v>
      </c>
      <c r="D2945" s="296" t="s">
        <v>6534</v>
      </c>
      <c r="E2945" s="344">
        <v>41.92</v>
      </c>
      <c r="F2945" s="344">
        <v>40.15</v>
      </c>
      <c r="G2945" s="344"/>
      <c r="H2945" s="344">
        <v>39.130000000000003</v>
      </c>
      <c r="I2945" s="344">
        <v>23.13</v>
      </c>
      <c r="J2945" s="344">
        <v>27.64</v>
      </c>
      <c r="K2945" s="344">
        <v>30.4</v>
      </c>
      <c r="L2945" s="344">
        <v>38.03</v>
      </c>
    </row>
    <row r="2946" spans="1:12">
      <c r="A2946" s="296">
        <v>41681</v>
      </c>
      <c r="B2946" s="343" t="s">
        <v>9496</v>
      </c>
      <c r="C2946" s="296" t="s">
        <v>6533</v>
      </c>
      <c r="D2946" s="296" t="s">
        <v>6534</v>
      </c>
      <c r="E2946" s="344">
        <v>28.69</v>
      </c>
      <c r="F2946" s="344">
        <v>27.48</v>
      </c>
      <c r="G2946" s="344"/>
      <c r="H2946" s="344">
        <v>26.78</v>
      </c>
      <c r="I2946" s="344">
        <v>15.83</v>
      </c>
      <c r="J2946" s="344">
        <v>18.91</v>
      </c>
      <c r="K2946" s="344">
        <v>20.8</v>
      </c>
      <c r="L2946" s="344">
        <v>26.02</v>
      </c>
    </row>
    <row r="2947" spans="1:12">
      <c r="A2947" s="296">
        <v>43386</v>
      </c>
      <c r="B2947" s="343" t="s">
        <v>9497</v>
      </c>
      <c r="C2947" s="296" t="s">
        <v>6533</v>
      </c>
      <c r="D2947" s="296" t="s">
        <v>6534</v>
      </c>
      <c r="E2947" s="344">
        <v>65.510000000000005</v>
      </c>
      <c r="F2947" s="344">
        <v>62.74</v>
      </c>
      <c r="G2947" s="344"/>
      <c r="H2947" s="344">
        <v>61.14</v>
      </c>
      <c r="I2947" s="344">
        <v>36.14</v>
      </c>
      <c r="J2947" s="344">
        <v>43.19</v>
      </c>
      <c r="K2947" s="344">
        <v>47.5</v>
      </c>
      <c r="L2947" s="344">
        <v>59.42</v>
      </c>
    </row>
    <row r="2948" spans="1:12">
      <c r="A2948" s="296">
        <v>4059</v>
      </c>
      <c r="B2948" s="343" t="s">
        <v>9498</v>
      </c>
      <c r="C2948" s="296" t="s">
        <v>6578</v>
      </c>
      <c r="D2948" s="296" t="s">
        <v>6534</v>
      </c>
      <c r="E2948" s="344">
        <v>46.3</v>
      </c>
      <c r="F2948" s="344">
        <v>44.34</v>
      </c>
      <c r="G2948" s="344"/>
      <c r="H2948" s="344">
        <v>43.21</v>
      </c>
      <c r="I2948" s="344">
        <v>25.54</v>
      </c>
      <c r="J2948" s="344">
        <v>30.52</v>
      </c>
      <c r="K2948" s="344">
        <v>33.57</v>
      </c>
      <c r="L2948" s="344">
        <v>42</v>
      </c>
    </row>
    <row r="2949" spans="1:12">
      <c r="A2949" s="296">
        <v>4062</v>
      </c>
      <c r="B2949" s="343" t="s">
        <v>9499</v>
      </c>
      <c r="C2949" s="296" t="s">
        <v>6533</v>
      </c>
      <c r="D2949" s="296" t="s">
        <v>6534</v>
      </c>
      <c r="E2949" s="344">
        <v>46.3</v>
      </c>
      <c r="F2949" s="344">
        <v>44.34</v>
      </c>
      <c r="G2949" s="344"/>
      <c r="H2949" s="344">
        <v>43.21</v>
      </c>
      <c r="I2949" s="344">
        <v>25.54</v>
      </c>
      <c r="J2949" s="344">
        <v>30.52</v>
      </c>
      <c r="K2949" s="344">
        <v>33.57</v>
      </c>
      <c r="L2949" s="344">
        <v>42</v>
      </c>
    </row>
    <row r="2950" spans="1:12">
      <c r="A2950" s="296">
        <v>4061</v>
      </c>
      <c r="B2950" s="343" t="s">
        <v>9500</v>
      </c>
      <c r="C2950" s="296" t="s">
        <v>6533</v>
      </c>
      <c r="D2950" s="296" t="s">
        <v>6534</v>
      </c>
      <c r="E2950" s="344">
        <v>57.65</v>
      </c>
      <c r="F2950" s="344">
        <v>55.21</v>
      </c>
      <c r="G2950" s="344"/>
      <c r="H2950" s="344">
        <v>53.8</v>
      </c>
      <c r="I2950" s="344">
        <v>31.8</v>
      </c>
      <c r="J2950" s="344">
        <v>38</v>
      </c>
      <c r="K2950" s="344">
        <v>41.8</v>
      </c>
      <c r="L2950" s="344">
        <v>52.29</v>
      </c>
    </row>
    <row r="2951" spans="1:12">
      <c r="A2951" s="296">
        <v>41315</v>
      </c>
      <c r="B2951" s="343" t="s">
        <v>9501</v>
      </c>
      <c r="C2951" s="296" t="s">
        <v>6582</v>
      </c>
      <c r="D2951" s="296" t="s">
        <v>6534</v>
      </c>
      <c r="E2951" s="344">
        <v>108.69</v>
      </c>
      <c r="F2951" s="344">
        <v>115.68</v>
      </c>
      <c r="G2951" s="344"/>
      <c r="H2951" s="344">
        <v>92.52</v>
      </c>
      <c r="I2951" s="344">
        <v>82.22</v>
      </c>
      <c r="J2951" s="344">
        <v>98.03</v>
      </c>
      <c r="K2951" s="344">
        <v>91.29</v>
      </c>
      <c r="L2951" s="344">
        <v>73.89</v>
      </c>
    </row>
    <row r="2952" spans="1:12">
      <c r="A2952" s="296">
        <v>43148</v>
      </c>
      <c r="B2952" s="343" t="s">
        <v>9502</v>
      </c>
      <c r="C2952" s="296" t="s">
        <v>6582</v>
      </c>
      <c r="D2952" s="296" t="s">
        <v>6534</v>
      </c>
      <c r="E2952" s="344">
        <v>73.78</v>
      </c>
      <c r="F2952" s="344">
        <v>78.52</v>
      </c>
      <c r="G2952" s="344"/>
      <c r="H2952" s="344">
        <v>62.8</v>
      </c>
      <c r="I2952" s="344">
        <v>55.81</v>
      </c>
      <c r="J2952" s="344">
        <v>66.540000000000006</v>
      </c>
      <c r="K2952" s="344">
        <v>61.97</v>
      </c>
      <c r="L2952" s="344">
        <v>50.15</v>
      </c>
    </row>
    <row r="2953" spans="1:12">
      <c r="A2953" s="296">
        <v>43147</v>
      </c>
      <c r="B2953" s="343" t="s">
        <v>9503</v>
      </c>
      <c r="C2953" s="296" t="s">
        <v>6582</v>
      </c>
      <c r="D2953" s="296" t="s">
        <v>6534</v>
      </c>
      <c r="E2953" s="344">
        <v>28.57</v>
      </c>
      <c r="F2953" s="344">
        <v>30.41</v>
      </c>
      <c r="G2953" s="344"/>
      <c r="H2953" s="344">
        <v>24.32</v>
      </c>
      <c r="I2953" s="344">
        <v>21.61</v>
      </c>
      <c r="J2953" s="344">
        <v>25.77</v>
      </c>
      <c r="K2953" s="344">
        <v>24</v>
      </c>
      <c r="L2953" s="344">
        <v>19.420000000000002</v>
      </c>
    </row>
    <row r="2954" spans="1:12">
      <c r="A2954" s="296">
        <v>10608</v>
      </c>
      <c r="B2954" s="343" t="s">
        <v>9504</v>
      </c>
      <c r="C2954" s="296" t="s">
        <v>6533</v>
      </c>
      <c r="D2954" s="296" t="s">
        <v>6539</v>
      </c>
      <c r="E2954" s="344"/>
      <c r="F2954" s="344"/>
      <c r="G2954" s="344"/>
      <c r="H2954" s="344"/>
      <c r="I2954" s="344"/>
      <c r="J2954" s="344"/>
      <c r="K2954" s="344"/>
      <c r="L2954" s="344"/>
    </row>
    <row r="2955" spans="1:12">
      <c r="A2955" s="296">
        <v>4069</v>
      </c>
      <c r="B2955" s="343" t="s">
        <v>9505</v>
      </c>
      <c r="C2955" s="296" t="s">
        <v>6682</v>
      </c>
      <c r="D2955" s="296" t="s">
        <v>6534</v>
      </c>
      <c r="E2955" s="344">
        <v>41.09</v>
      </c>
      <c r="F2955" s="344">
        <v>35.61</v>
      </c>
      <c r="G2955" s="344">
        <v>43</v>
      </c>
      <c r="H2955" s="344">
        <v>38.74</v>
      </c>
      <c r="I2955" s="344">
        <v>48.84</v>
      </c>
      <c r="J2955" s="344">
        <v>37.53</v>
      </c>
      <c r="K2955" s="344">
        <v>47.1</v>
      </c>
      <c r="L2955" s="344">
        <v>57.86</v>
      </c>
    </row>
    <row r="2956" spans="1:12">
      <c r="A2956" s="296">
        <v>40819</v>
      </c>
      <c r="B2956" s="343" t="s">
        <v>9506</v>
      </c>
      <c r="C2956" s="296" t="s">
        <v>6684</v>
      </c>
      <c r="D2956" s="296" t="s">
        <v>6534</v>
      </c>
      <c r="E2956" s="344">
        <v>7179.4</v>
      </c>
      <c r="F2956" s="344">
        <v>6219.22</v>
      </c>
      <c r="G2956" s="344">
        <v>7546.77</v>
      </c>
      <c r="H2956" s="344">
        <v>6729.71</v>
      </c>
      <c r="I2956" s="344">
        <v>8542.5499999999993</v>
      </c>
      <c r="J2956" s="344">
        <v>6600.64</v>
      </c>
      <c r="K2956" s="344">
        <v>8396.17</v>
      </c>
      <c r="L2956" s="344">
        <v>10154.17</v>
      </c>
    </row>
    <row r="2957" spans="1:12">
      <c r="A2957" s="296">
        <v>34361</v>
      </c>
      <c r="B2957" s="343" t="s">
        <v>9507</v>
      </c>
      <c r="C2957" s="296" t="s">
        <v>6582</v>
      </c>
      <c r="D2957" s="296" t="s">
        <v>6534</v>
      </c>
      <c r="E2957" s="344">
        <v>20.8</v>
      </c>
      <c r="F2957" s="344">
        <v>22.13</v>
      </c>
      <c r="G2957" s="344"/>
      <c r="H2957" s="344">
        <v>17.7</v>
      </c>
      <c r="I2957" s="344">
        <v>15.73</v>
      </c>
      <c r="J2957" s="344">
        <v>18.760000000000002</v>
      </c>
      <c r="K2957" s="344">
        <v>17.47</v>
      </c>
      <c r="L2957" s="344">
        <v>14.14</v>
      </c>
    </row>
    <row r="2958" spans="1:12">
      <c r="A2958" s="296">
        <v>36512</v>
      </c>
      <c r="B2958" s="343" t="s">
        <v>9508</v>
      </c>
      <c r="C2958" s="296" t="s">
        <v>6533</v>
      </c>
      <c r="D2958" s="296" t="s">
        <v>6534</v>
      </c>
      <c r="E2958" s="344"/>
      <c r="F2958" s="344"/>
      <c r="G2958" s="344"/>
      <c r="H2958" s="344"/>
      <c r="I2958" s="344"/>
      <c r="J2958" s="344"/>
      <c r="K2958" s="344"/>
      <c r="L2958" s="344"/>
    </row>
    <row r="2959" spans="1:12">
      <c r="A2959" s="296">
        <v>44478</v>
      </c>
      <c r="B2959" s="343" t="s">
        <v>9509</v>
      </c>
      <c r="C2959" s="296" t="s">
        <v>6582</v>
      </c>
      <c r="D2959" s="296" t="s">
        <v>6534</v>
      </c>
      <c r="E2959" s="344">
        <v>20.83</v>
      </c>
      <c r="F2959" s="344">
        <v>13.33</v>
      </c>
      <c r="G2959" s="344">
        <v>16.66</v>
      </c>
      <c r="H2959" s="344">
        <v>25.83</v>
      </c>
      <c r="I2959" s="344">
        <v>18.329999999999998</v>
      </c>
      <c r="J2959" s="344"/>
      <c r="K2959" s="344">
        <v>12.29</v>
      </c>
      <c r="L2959" s="344">
        <v>13.33</v>
      </c>
    </row>
    <row r="2960" spans="1:12">
      <c r="A2960" s="296">
        <v>44477</v>
      </c>
      <c r="B2960" s="343" t="s">
        <v>9510</v>
      </c>
      <c r="C2960" s="296" t="s">
        <v>6582</v>
      </c>
      <c r="D2960" s="296" t="s">
        <v>6534</v>
      </c>
      <c r="E2960" s="344">
        <v>20.83</v>
      </c>
      <c r="F2960" s="344">
        <v>13.33</v>
      </c>
      <c r="G2960" s="344">
        <v>16.66</v>
      </c>
      <c r="H2960" s="344">
        <v>25.83</v>
      </c>
      <c r="I2960" s="344">
        <v>18.329999999999998</v>
      </c>
      <c r="J2960" s="344"/>
      <c r="K2960" s="344">
        <v>12.29</v>
      </c>
      <c r="L2960" s="344">
        <v>13.33</v>
      </c>
    </row>
    <row r="2961" spans="1:12">
      <c r="A2961" s="296">
        <v>11697</v>
      </c>
      <c r="B2961" s="343" t="s">
        <v>9511</v>
      </c>
      <c r="C2961" s="296" t="s">
        <v>6533</v>
      </c>
      <c r="D2961" s="296" t="s">
        <v>6534</v>
      </c>
      <c r="E2961" s="344">
        <v>815.17</v>
      </c>
      <c r="F2961" s="344">
        <v>709.82</v>
      </c>
      <c r="G2961" s="344">
        <v>708.65</v>
      </c>
      <c r="H2961" s="344">
        <v>848.61</v>
      </c>
      <c r="I2961" s="344">
        <v>600.44000000000005</v>
      </c>
      <c r="J2961" s="344">
        <v>624.26</v>
      </c>
      <c r="K2961" s="344">
        <v>707.59</v>
      </c>
      <c r="L2961" s="344">
        <v>833.28</v>
      </c>
    </row>
    <row r="2962" spans="1:12">
      <c r="A2962" s="296">
        <v>11698</v>
      </c>
      <c r="B2962" s="343" t="s">
        <v>9512</v>
      </c>
      <c r="C2962" s="296" t="s">
        <v>6533</v>
      </c>
      <c r="D2962" s="296" t="s">
        <v>6534</v>
      </c>
      <c r="E2962" s="344">
        <v>972.45</v>
      </c>
      <c r="F2962" s="344">
        <v>846.78</v>
      </c>
      <c r="G2962" s="344">
        <v>845.38</v>
      </c>
      <c r="H2962" s="344">
        <v>1012.35</v>
      </c>
      <c r="I2962" s="344">
        <v>716.29</v>
      </c>
      <c r="J2962" s="344">
        <v>744.71</v>
      </c>
      <c r="K2962" s="344">
        <v>844.12</v>
      </c>
      <c r="L2962" s="344">
        <v>994.06</v>
      </c>
    </row>
    <row r="2963" spans="1:12">
      <c r="A2963" s="296">
        <v>11699</v>
      </c>
      <c r="B2963" s="343" t="s">
        <v>9513</v>
      </c>
      <c r="C2963" s="296" t="s">
        <v>6533</v>
      </c>
      <c r="D2963" s="296" t="s">
        <v>6534</v>
      </c>
      <c r="E2963" s="344">
        <v>1074.78</v>
      </c>
      <c r="F2963" s="344">
        <v>935.88</v>
      </c>
      <c r="G2963" s="344">
        <v>934.34</v>
      </c>
      <c r="H2963" s="344">
        <v>1118.8699999999999</v>
      </c>
      <c r="I2963" s="344">
        <v>791.66</v>
      </c>
      <c r="J2963" s="344">
        <v>823.08</v>
      </c>
      <c r="K2963" s="344">
        <v>932.94</v>
      </c>
      <c r="L2963" s="344">
        <v>1098.6600000000001</v>
      </c>
    </row>
    <row r="2964" spans="1:12">
      <c r="A2964" s="296">
        <v>10432</v>
      </c>
      <c r="B2964" s="343" t="s">
        <v>9514</v>
      </c>
      <c r="C2964" s="296" t="s">
        <v>6533</v>
      </c>
      <c r="D2964" s="296" t="s">
        <v>6534</v>
      </c>
      <c r="E2964" s="344">
        <v>400.27</v>
      </c>
      <c r="F2964" s="344">
        <v>365.62</v>
      </c>
      <c r="G2964" s="344">
        <v>392.89</v>
      </c>
      <c r="H2964" s="344">
        <v>308.14999999999998</v>
      </c>
      <c r="I2964" s="344">
        <v>379.55</v>
      </c>
      <c r="J2964" s="344">
        <v>384.78</v>
      </c>
      <c r="K2964" s="344">
        <v>352.24</v>
      </c>
      <c r="L2964" s="344">
        <v>426.56</v>
      </c>
    </row>
    <row r="2965" spans="1:12">
      <c r="A2965" s="296">
        <v>44020</v>
      </c>
      <c r="B2965" s="343" t="s">
        <v>9515</v>
      </c>
      <c r="C2965" s="296" t="s">
        <v>6533</v>
      </c>
      <c r="D2965" s="296" t="s">
        <v>6534</v>
      </c>
      <c r="E2965" s="344">
        <v>987.52</v>
      </c>
      <c r="F2965" s="344">
        <v>902.04</v>
      </c>
      <c r="G2965" s="344">
        <v>969.31</v>
      </c>
      <c r="H2965" s="344">
        <v>760.25</v>
      </c>
      <c r="I2965" s="344">
        <v>936.4</v>
      </c>
      <c r="J2965" s="344">
        <v>949.29</v>
      </c>
      <c r="K2965" s="344">
        <v>869.01</v>
      </c>
      <c r="L2965" s="344">
        <v>1052.3800000000001</v>
      </c>
    </row>
    <row r="2966" spans="1:12">
      <c r="A2966" s="296">
        <v>41419</v>
      </c>
      <c r="B2966" s="343" t="s">
        <v>9516</v>
      </c>
      <c r="C2966" s="296" t="s">
        <v>6533</v>
      </c>
      <c r="D2966" s="296" t="s">
        <v>6534</v>
      </c>
      <c r="E2966" s="344">
        <v>7.85</v>
      </c>
      <c r="F2966" s="344"/>
      <c r="G2966" s="344">
        <v>10.24</v>
      </c>
      <c r="H2966" s="344"/>
      <c r="I2966" s="344">
        <v>7.69</v>
      </c>
      <c r="J2966" s="344"/>
      <c r="K2966" s="344">
        <v>6.28</v>
      </c>
      <c r="L2966" s="344">
        <v>7.43</v>
      </c>
    </row>
    <row r="2967" spans="1:12">
      <c r="A2967" s="296">
        <v>41420</v>
      </c>
      <c r="B2967" s="343" t="s">
        <v>9517</v>
      </c>
      <c r="C2967" s="296" t="s">
        <v>6533</v>
      </c>
      <c r="D2967" s="296" t="s">
        <v>6534</v>
      </c>
      <c r="E2967" s="344">
        <v>10.68</v>
      </c>
      <c r="F2967" s="344"/>
      <c r="G2967" s="344">
        <v>13.93</v>
      </c>
      <c r="H2967" s="344"/>
      <c r="I2967" s="344">
        <v>10.47</v>
      </c>
      <c r="J2967" s="344"/>
      <c r="K2967" s="344">
        <v>8.5500000000000007</v>
      </c>
      <c r="L2967" s="344">
        <v>10.11</v>
      </c>
    </row>
    <row r="2968" spans="1:12">
      <c r="A2968" s="296">
        <v>41421</v>
      </c>
      <c r="B2968" s="343" t="s">
        <v>9518</v>
      </c>
      <c r="C2968" s="296" t="s">
        <v>6533</v>
      </c>
      <c r="D2968" s="296" t="s">
        <v>6534</v>
      </c>
      <c r="E2968" s="344">
        <v>10.65</v>
      </c>
      <c r="F2968" s="344"/>
      <c r="G2968" s="344">
        <v>13.9</v>
      </c>
      <c r="H2968" s="344"/>
      <c r="I2968" s="344">
        <v>10.44</v>
      </c>
      <c r="J2968" s="344"/>
      <c r="K2968" s="344">
        <v>8.5299999999999994</v>
      </c>
      <c r="L2968" s="344">
        <v>10.08</v>
      </c>
    </row>
    <row r="2969" spans="1:12">
      <c r="A2969" s="296">
        <v>41422</v>
      </c>
      <c r="B2969" s="343" t="s">
        <v>9519</v>
      </c>
      <c r="C2969" s="296" t="s">
        <v>6533</v>
      </c>
      <c r="D2969" s="296" t="s">
        <v>6534</v>
      </c>
      <c r="E2969" s="344">
        <v>14.59</v>
      </c>
      <c r="F2969" s="344"/>
      <c r="G2969" s="344">
        <v>19.02</v>
      </c>
      <c r="H2969" s="344"/>
      <c r="I2969" s="344">
        <v>14.3</v>
      </c>
      <c r="J2969" s="344"/>
      <c r="K2969" s="344">
        <v>11.67</v>
      </c>
      <c r="L2969" s="344">
        <v>13.81</v>
      </c>
    </row>
    <row r="2970" spans="1:12">
      <c r="A2970" s="296">
        <v>41425</v>
      </c>
      <c r="B2970" s="343" t="s">
        <v>9520</v>
      </c>
      <c r="C2970" s="296" t="s">
        <v>6533</v>
      </c>
      <c r="D2970" s="296" t="s">
        <v>6534</v>
      </c>
      <c r="E2970" s="344">
        <v>7.46</v>
      </c>
      <c r="F2970" s="344"/>
      <c r="G2970" s="344">
        <v>9.73</v>
      </c>
      <c r="H2970" s="344"/>
      <c r="I2970" s="344">
        <v>7.31</v>
      </c>
      <c r="J2970" s="344"/>
      <c r="K2970" s="344">
        <v>5.97</v>
      </c>
      <c r="L2970" s="344">
        <v>7.06</v>
      </c>
    </row>
    <row r="2971" spans="1:12">
      <c r="A2971" s="296">
        <v>41426</v>
      </c>
      <c r="B2971" s="343" t="s">
        <v>9521</v>
      </c>
      <c r="C2971" s="296" t="s">
        <v>6533</v>
      </c>
      <c r="D2971" s="296" t="s">
        <v>6534</v>
      </c>
      <c r="E2971" s="344">
        <v>13.46</v>
      </c>
      <c r="F2971" s="344"/>
      <c r="G2971" s="344">
        <v>17.55</v>
      </c>
      <c r="H2971" s="344"/>
      <c r="I2971" s="344">
        <v>13.19</v>
      </c>
      <c r="J2971" s="344"/>
      <c r="K2971" s="344">
        <v>10.77</v>
      </c>
      <c r="L2971" s="344">
        <v>12.74</v>
      </c>
    </row>
    <row r="2972" spans="1:12">
      <c r="A2972" s="296">
        <v>41414</v>
      </c>
      <c r="B2972" s="343" t="s">
        <v>9522</v>
      </c>
      <c r="C2972" s="296" t="s">
        <v>6533</v>
      </c>
      <c r="D2972" s="296" t="s">
        <v>6534</v>
      </c>
      <c r="E2972" s="344">
        <v>24.7</v>
      </c>
      <c r="F2972" s="344"/>
      <c r="G2972" s="344">
        <v>32.22</v>
      </c>
      <c r="H2972" s="344"/>
      <c r="I2972" s="344">
        <v>24.21</v>
      </c>
      <c r="J2972" s="344"/>
      <c r="K2972" s="344">
        <v>19.77</v>
      </c>
      <c r="L2972" s="344">
        <v>23.38</v>
      </c>
    </row>
    <row r="2973" spans="1:12">
      <c r="A2973" s="296">
        <v>41415</v>
      </c>
      <c r="B2973" s="343" t="s">
        <v>9523</v>
      </c>
      <c r="C2973" s="296" t="s">
        <v>6533</v>
      </c>
      <c r="D2973" s="296" t="s">
        <v>6534</v>
      </c>
      <c r="E2973" s="344">
        <v>28.77</v>
      </c>
      <c r="F2973" s="344"/>
      <c r="G2973" s="344">
        <v>37.520000000000003</v>
      </c>
      <c r="H2973" s="344"/>
      <c r="I2973" s="344">
        <v>28.2</v>
      </c>
      <c r="J2973" s="344"/>
      <c r="K2973" s="344">
        <v>23.02</v>
      </c>
      <c r="L2973" s="344">
        <v>27.23</v>
      </c>
    </row>
    <row r="2974" spans="1:12">
      <c r="A2974" s="296">
        <v>37514</v>
      </c>
      <c r="B2974" s="343" t="s">
        <v>9524</v>
      </c>
      <c r="C2974" s="296" t="s">
        <v>6533</v>
      </c>
      <c r="D2974" s="296" t="s">
        <v>6539</v>
      </c>
      <c r="E2974" s="344"/>
      <c r="F2974" s="344"/>
      <c r="G2974" s="344"/>
      <c r="H2974" s="344"/>
      <c r="I2974" s="344">
        <v>322000</v>
      </c>
      <c r="J2974" s="344">
        <v>315000</v>
      </c>
      <c r="K2974" s="344"/>
      <c r="L2974" s="344">
        <v>330000</v>
      </c>
    </row>
    <row r="2975" spans="1:12">
      <c r="A2975" s="296">
        <v>37519</v>
      </c>
      <c r="B2975" s="343" t="s">
        <v>9525</v>
      </c>
      <c r="C2975" s="296" t="s">
        <v>6533</v>
      </c>
      <c r="D2975" s="296" t="s">
        <v>6534</v>
      </c>
      <c r="E2975" s="344"/>
      <c r="F2975" s="344"/>
      <c r="G2975" s="344"/>
      <c r="H2975" s="344"/>
      <c r="I2975" s="344">
        <v>496940.47</v>
      </c>
      <c r="J2975" s="344">
        <v>486137.42</v>
      </c>
      <c r="K2975" s="344"/>
      <c r="L2975" s="344">
        <v>509286.82</v>
      </c>
    </row>
    <row r="2976" spans="1:12">
      <c r="A2976" s="296">
        <v>37520</v>
      </c>
      <c r="B2976" s="343" t="s">
        <v>9526</v>
      </c>
      <c r="C2976" s="296" t="s">
        <v>6533</v>
      </c>
      <c r="D2976" s="296" t="s">
        <v>6534</v>
      </c>
      <c r="E2976" s="344"/>
      <c r="F2976" s="344"/>
      <c r="G2976" s="344"/>
      <c r="H2976" s="344"/>
      <c r="I2976" s="344">
        <v>488793.9</v>
      </c>
      <c r="J2976" s="344">
        <v>478167.95</v>
      </c>
      <c r="K2976" s="344"/>
      <c r="L2976" s="344">
        <v>500937.85</v>
      </c>
    </row>
    <row r="2977" spans="1:12">
      <c r="A2977" s="296">
        <v>37521</v>
      </c>
      <c r="B2977" s="343" t="s">
        <v>9527</v>
      </c>
      <c r="C2977" s="296" t="s">
        <v>6533</v>
      </c>
      <c r="D2977" s="296" t="s">
        <v>6534</v>
      </c>
      <c r="E2977" s="344"/>
      <c r="F2977" s="344"/>
      <c r="G2977" s="344"/>
      <c r="H2977" s="344"/>
      <c r="I2977" s="344">
        <v>596328.56999999995</v>
      </c>
      <c r="J2977" s="344">
        <v>583364.91</v>
      </c>
      <c r="K2977" s="344"/>
      <c r="L2977" s="344">
        <v>611144.18999999994</v>
      </c>
    </row>
    <row r="2978" spans="1:12">
      <c r="A2978" s="296">
        <v>37522</v>
      </c>
      <c r="B2978" s="343" t="s">
        <v>9528</v>
      </c>
      <c r="C2978" s="296" t="s">
        <v>6533</v>
      </c>
      <c r="D2978" s="296" t="s">
        <v>6534</v>
      </c>
      <c r="E2978" s="344"/>
      <c r="F2978" s="344"/>
      <c r="G2978" s="344"/>
      <c r="H2978" s="344"/>
      <c r="I2978" s="344">
        <v>614269.56999999995</v>
      </c>
      <c r="J2978" s="344">
        <v>600915.89</v>
      </c>
      <c r="K2978" s="344"/>
      <c r="L2978" s="344">
        <v>629530.93000000005</v>
      </c>
    </row>
    <row r="2979" spans="1:12">
      <c r="A2979" s="296">
        <v>37546</v>
      </c>
      <c r="B2979" s="343" t="s">
        <v>9529</v>
      </c>
      <c r="C2979" s="296" t="s">
        <v>6533</v>
      </c>
      <c r="D2979" s="296" t="s">
        <v>6534</v>
      </c>
      <c r="E2979" s="344"/>
      <c r="F2979" s="344">
        <v>12354.31</v>
      </c>
      <c r="G2979" s="344"/>
      <c r="H2979" s="344">
        <v>13908.13</v>
      </c>
      <c r="I2979" s="344">
        <v>13858.01</v>
      </c>
      <c r="J2979" s="344"/>
      <c r="K2979" s="344">
        <v>12529.85</v>
      </c>
      <c r="L2979" s="344">
        <v>11477.34</v>
      </c>
    </row>
    <row r="2980" spans="1:12">
      <c r="A2980" s="296">
        <v>37544</v>
      </c>
      <c r="B2980" s="343" t="s">
        <v>9530</v>
      </c>
      <c r="C2980" s="296" t="s">
        <v>6533</v>
      </c>
      <c r="D2980" s="296" t="s">
        <v>6534</v>
      </c>
      <c r="E2980" s="344"/>
      <c r="F2980" s="344">
        <v>13066.76</v>
      </c>
      <c r="G2980" s="344"/>
      <c r="H2980" s="344">
        <v>14710.19</v>
      </c>
      <c r="I2980" s="344">
        <v>14657.18</v>
      </c>
      <c r="J2980" s="344"/>
      <c r="K2980" s="344">
        <v>13252.42</v>
      </c>
      <c r="L2980" s="344">
        <v>12139.22</v>
      </c>
    </row>
    <row r="2981" spans="1:12">
      <c r="A2981" s="296">
        <v>37545</v>
      </c>
      <c r="B2981" s="343" t="s">
        <v>9531</v>
      </c>
      <c r="C2981" s="296" t="s">
        <v>6533</v>
      </c>
      <c r="D2981" s="296" t="s">
        <v>6534</v>
      </c>
      <c r="E2981" s="344"/>
      <c r="F2981" s="344">
        <v>15547.68</v>
      </c>
      <c r="G2981" s="344"/>
      <c r="H2981" s="344">
        <v>17503.150000000001</v>
      </c>
      <c r="I2981" s="344">
        <v>17440.080000000002</v>
      </c>
      <c r="J2981" s="344"/>
      <c r="K2981" s="344">
        <v>15768.6</v>
      </c>
      <c r="L2981" s="344">
        <v>14444.04</v>
      </c>
    </row>
    <row r="2982" spans="1:12">
      <c r="A2982" s="296">
        <v>36793</v>
      </c>
      <c r="B2982" s="343" t="s">
        <v>9532</v>
      </c>
      <c r="C2982" s="296" t="s">
        <v>6533</v>
      </c>
      <c r="D2982" s="296" t="s">
        <v>6534</v>
      </c>
      <c r="E2982" s="344">
        <v>699.87</v>
      </c>
      <c r="F2982" s="344">
        <v>859.47</v>
      </c>
      <c r="G2982" s="344">
        <v>1407.24</v>
      </c>
      <c r="H2982" s="344">
        <v>1717.71</v>
      </c>
      <c r="I2982" s="344">
        <v>937.3</v>
      </c>
      <c r="J2982" s="344">
        <v>823.69</v>
      </c>
      <c r="K2982" s="344">
        <v>859.47</v>
      </c>
      <c r="L2982" s="344">
        <v>690.28</v>
      </c>
    </row>
    <row r="2983" spans="1:12">
      <c r="A2983" s="296">
        <v>11769</v>
      </c>
      <c r="B2983" s="343" t="s">
        <v>9533</v>
      </c>
      <c r="C2983" s="296" t="s">
        <v>6533</v>
      </c>
      <c r="D2983" s="296" t="s">
        <v>6534</v>
      </c>
      <c r="E2983" s="344">
        <v>309.29000000000002</v>
      </c>
      <c r="F2983" s="344">
        <v>379.82</v>
      </c>
      <c r="G2983" s="344">
        <v>621.89</v>
      </c>
      <c r="H2983" s="344">
        <v>759.1</v>
      </c>
      <c r="I2983" s="344">
        <v>414.21</v>
      </c>
      <c r="J2983" s="344">
        <v>364</v>
      </c>
      <c r="K2983" s="344">
        <v>379.82</v>
      </c>
      <c r="L2983" s="344">
        <v>305.05</v>
      </c>
    </row>
    <row r="2984" spans="1:12">
      <c r="A2984" s="296">
        <v>11771</v>
      </c>
      <c r="B2984" s="343" t="s">
        <v>9534</v>
      </c>
      <c r="C2984" s="296" t="s">
        <v>6533</v>
      </c>
      <c r="D2984" s="296" t="s">
        <v>6534</v>
      </c>
      <c r="E2984" s="344">
        <v>378.84</v>
      </c>
      <c r="F2984" s="344">
        <v>465.23</v>
      </c>
      <c r="G2984" s="344">
        <v>761.74</v>
      </c>
      <c r="H2984" s="344">
        <v>929.79</v>
      </c>
      <c r="I2984" s="344">
        <v>507.36</v>
      </c>
      <c r="J2984" s="344">
        <v>445.86</v>
      </c>
      <c r="K2984" s="344">
        <v>465.23</v>
      </c>
      <c r="L2984" s="344">
        <v>373.65</v>
      </c>
    </row>
    <row r="2985" spans="1:12">
      <c r="A2985" s="296">
        <v>39919</v>
      </c>
      <c r="B2985" s="343" t="s">
        <v>9535</v>
      </c>
      <c r="C2985" s="296" t="s">
        <v>6533</v>
      </c>
      <c r="D2985" s="296" t="s">
        <v>6534</v>
      </c>
      <c r="E2985" s="344"/>
      <c r="F2985" s="344">
        <v>61840.14</v>
      </c>
      <c r="G2985" s="344"/>
      <c r="H2985" s="344">
        <v>69617.899999999994</v>
      </c>
      <c r="I2985" s="344">
        <v>69367.03</v>
      </c>
      <c r="J2985" s="344"/>
      <c r="K2985" s="344">
        <v>62718.83</v>
      </c>
      <c r="L2985" s="344">
        <v>57450.45</v>
      </c>
    </row>
    <row r="2986" spans="1:12">
      <c r="A2986" s="296">
        <v>38385</v>
      </c>
      <c r="B2986" s="343" t="s">
        <v>9536</v>
      </c>
      <c r="C2986" s="296" t="s">
        <v>6533</v>
      </c>
      <c r="D2986" s="296" t="s">
        <v>6534</v>
      </c>
      <c r="E2986" s="344">
        <v>56.4</v>
      </c>
      <c r="F2986" s="344">
        <v>45.09</v>
      </c>
      <c r="G2986" s="344">
        <v>50.76</v>
      </c>
      <c r="H2986" s="344">
        <v>46.75</v>
      </c>
      <c r="I2986" s="344">
        <v>50.97</v>
      </c>
      <c r="J2986" s="344">
        <v>42.98</v>
      </c>
      <c r="K2986" s="344">
        <v>56.25</v>
      </c>
      <c r="L2986" s="344">
        <v>53.84</v>
      </c>
    </row>
    <row r="2987" spans="1:12">
      <c r="A2987" s="296">
        <v>36800</v>
      </c>
      <c r="B2987" s="343" t="s">
        <v>9537</v>
      </c>
      <c r="C2987" s="296" t="s">
        <v>6533</v>
      </c>
      <c r="D2987" s="296" t="s">
        <v>6534</v>
      </c>
      <c r="E2987" s="344">
        <v>185.84</v>
      </c>
      <c r="F2987" s="344">
        <v>228.22</v>
      </c>
      <c r="G2987" s="344">
        <v>373.68</v>
      </c>
      <c r="H2987" s="344">
        <v>456.12</v>
      </c>
      <c r="I2987" s="344">
        <v>248.89</v>
      </c>
      <c r="J2987" s="344">
        <v>218.72</v>
      </c>
      <c r="K2987" s="344">
        <v>228.22</v>
      </c>
      <c r="L2987" s="344">
        <v>183.3</v>
      </c>
    </row>
    <row r="2988" spans="1:12">
      <c r="A2988" s="296">
        <v>37587</v>
      </c>
      <c r="B2988" s="343" t="s">
        <v>9538</v>
      </c>
      <c r="C2988" s="296" t="s">
        <v>6533</v>
      </c>
      <c r="D2988" s="296" t="s">
        <v>6534</v>
      </c>
      <c r="E2988" s="344">
        <v>408.3</v>
      </c>
      <c r="F2988" s="344">
        <v>501.41</v>
      </c>
      <c r="G2988" s="344">
        <v>820.98</v>
      </c>
      <c r="H2988" s="344">
        <v>1002.1</v>
      </c>
      <c r="I2988" s="344">
        <v>546.82000000000005</v>
      </c>
      <c r="J2988" s="344">
        <v>480.53</v>
      </c>
      <c r="K2988" s="344">
        <v>501.41</v>
      </c>
      <c r="L2988" s="344">
        <v>402.7</v>
      </c>
    </row>
    <row r="2989" spans="1:12">
      <c r="A2989" s="296">
        <v>11561</v>
      </c>
      <c r="B2989" s="343" t="s">
        <v>9539</v>
      </c>
      <c r="C2989" s="296" t="s">
        <v>6533</v>
      </c>
      <c r="D2989" s="296" t="s">
        <v>6534</v>
      </c>
      <c r="E2989" s="344">
        <v>235.64</v>
      </c>
      <c r="F2989" s="344">
        <v>231.59</v>
      </c>
      <c r="G2989" s="344">
        <v>252.44</v>
      </c>
      <c r="H2989" s="344">
        <v>220.01</v>
      </c>
      <c r="I2989" s="344">
        <v>251.62</v>
      </c>
      <c r="J2989" s="344">
        <v>243.17</v>
      </c>
      <c r="K2989" s="344">
        <v>230.43</v>
      </c>
      <c r="L2989" s="344">
        <v>224.41</v>
      </c>
    </row>
    <row r="2990" spans="1:12">
      <c r="A2990" s="296">
        <v>43604</v>
      </c>
      <c r="B2990" s="343" t="s">
        <v>9540</v>
      </c>
      <c r="C2990" s="296" t="s">
        <v>6533</v>
      </c>
      <c r="D2990" s="296" t="s">
        <v>6534</v>
      </c>
      <c r="E2990" s="344">
        <v>125.62</v>
      </c>
      <c r="F2990" s="344">
        <v>123.46</v>
      </c>
      <c r="G2990" s="344">
        <v>134.58000000000001</v>
      </c>
      <c r="H2990" s="344">
        <v>117.29</v>
      </c>
      <c r="I2990" s="344">
        <v>134.13999999999999</v>
      </c>
      <c r="J2990" s="344">
        <v>129.63999999999999</v>
      </c>
      <c r="K2990" s="344">
        <v>122.85</v>
      </c>
      <c r="L2990" s="344">
        <v>119.64</v>
      </c>
    </row>
    <row r="2991" spans="1:12">
      <c r="A2991" s="296">
        <v>11560</v>
      </c>
      <c r="B2991" s="343" t="s">
        <v>9541</v>
      </c>
      <c r="C2991" s="296" t="s">
        <v>6533</v>
      </c>
      <c r="D2991" s="296" t="s">
        <v>6534</v>
      </c>
      <c r="E2991" s="344">
        <v>181.88</v>
      </c>
      <c r="F2991" s="344">
        <v>178.75</v>
      </c>
      <c r="G2991" s="344">
        <v>194.84</v>
      </c>
      <c r="H2991" s="344">
        <v>169.81</v>
      </c>
      <c r="I2991" s="344">
        <v>194.21</v>
      </c>
      <c r="J2991" s="344">
        <v>187.69</v>
      </c>
      <c r="K2991" s="344">
        <v>177.86</v>
      </c>
      <c r="L2991" s="344">
        <v>173.21</v>
      </c>
    </row>
    <row r="2992" spans="1:12">
      <c r="A2992" s="296">
        <v>11499</v>
      </c>
      <c r="B2992" s="343" t="s">
        <v>9542</v>
      </c>
      <c r="C2992" s="296" t="s">
        <v>6533</v>
      </c>
      <c r="D2992" s="296" t="s">
        <v>6534</v>
      </c>
      <c r="E2992" s="344">
        <v>669.49</v>
      </c>
      <c r="F2992" s="344">
        <v>869.47</v>
      </c>
      <c r="G2992" s="344">
        <v>893.2</v>
      </c>
      <c r="H2992" s="344">
        <v>993.56</v>
      </c>
      <c r="I2992" s="344">
        <v>961.39</v>
      </c>
      <c r="J2992" s="344">
        <v>793.95</v>
      </c>
      <c r="K2992" s="344">
        <v>861.65</v>
      </c>
      <c r="L2992" s="344">
        <v>721.91</v>
      </c>
    </row>
    <row r="2993" spans="1:12">
      <c r="A2993" s="296">
        <v>34761</v>
      </c>
      <c r="B2993" s="343" t="s">
        <v>9543</v>
      </c>
      <c r="C2993" s="296" t="s">
        <v>6682</v>
      </c>
      <c r="D2993" s="296" t="s">
        <v>6534</v>
      </c>
      <c r="E2993" s="344">
        <v>17.8</v>
      </c>
      <c r="F2993" s="344">
        <v>19.309999999999999</v>
      </c>
      <c r="G2993" s="344">
        <v>26.2</v>
      </c>
      <c r="H2993" s="344">
        <v>18.899999999999999</v>
      </c>
      <c r="I2993" s="344">
        <v>19.309999999999999</v>
      </c>
      <c r="J2993" s="344">
        <v>17.329999999999998</v>
      </c>
      <c r="K2993" s="344">
        <v>18.46</v>
      </c>
      <c r="L2993" s="344">
        <v>26.43</v>
      </c>
    </row>
    <row r="2994" spans="1:12">
      <c r="A2994" s="296">
        <v>40924</v>
      </c>
      <c r="B2994" s="343" t="s">
        <v>9544</v>
      </c>
      <c r="C2994" s="296" t="s">
        <v>6684</v>
      </c>
      <c r="D2994" s="296" t="s">
        <v>6534</v>
      </c>
      <c r="E2994" s="344">
        <v>3112.41</v>
      </c>
      <c r="F2994" s="344">
        <v>3375.67</v>
      </c>
      <c r="G2994" s="344">
        <v>4596.6099999999997</v>
      </c>
      <c r="H2994" s="344">
        <v>3284.17</v>
      </c>
      <c r="I2994" s="344">
        <v>3376.55</v>
      </c>
      <c r="J2994" s="344">
        <v>3048.01</v>
      </c>
      <c r="K2994" s="344">
        <v>3294.62</v>
      </c>
      <c r="L2994" s="344">
        <v>4640.3500000000004</v>
      </c>
    </row>
    <row r="2995" spans="1:12">
      <c r="A2995" s="296">
        <v>40983</v>
      </c>
      <c r="B2995" s="343" t="s">
        <v>9545</v>
      </c>
      <c r="C2995" s="296" t="s">
        <v>6684</v>
      </c>
      <c r="D2995" s="296" t="s">
        <v>6534</v>
      </c>
      <c r="E2995" s="344">
        <v>3227.58</v>
      </c>
      <c r="F2995" s="344">
        <v>2563.5700000000002</v>
      </c>
      <c r="G2995" s="344">
        <v>3469.83</v>
      </c>
      <c r="H2995" s="344">
        <v>3336.85</v>
      </c>
      <c r="I2995" s="344">
        <v>4513.54</v>
      </c>
      <c r="J2995" s="344">
        <v>3177.57</v>
      </c>
      <c r="K2995" s="344">
        <v>3135.83</v>
      </c>
      <c r="L2995" s="344">
        <v>4501.95</v>
      </c>
    </row>
    <row r="2996" spans="1:12">
      <c r="A2996" s="296">
        <v>44497</v>
      </c>
      <c r="B2996" s="343" t="s">
        <v>9546</v>
      </c>
      <c r="C2996" s="296" t="s">
        <v>6682</v>
      </c>
      <c r="D2996" s="296" t="s">
        <v>6534</v>
      </c>
      <c r="E2996" s="344">
        <v>18.46</v>
      </c>
      <c r="F2996" s="344">
        <v>14.66</v>
      </c>
      <c r="G2996" s="344">
        <v>19.77</v>
      </c>
      <c r="H2996" s="344">
        <v>19.2</v>
      </c>
      <c r="I2996" s="344">
        <v>25.8</v>
      </c>
      <c r="J2996" s="344">
        <v>18.059999999999999</v>
      </c>
      <c r="K2996" s="344">
        <v>17.579999999999998</v>
      </c>
      <c r="L2996" s="344">
        <v>25.65</v>
      </c>
    </row>
    <row r="2997" spans="1:12">
      <c r="A2997" s="296">
        <v>2437</v>
      </c>
      <c r="B2997" s="343" t="s">
        <v>9547</v>
      </c>
      <c r="C2997" s="296" t="s">
        <v>6682</v>
      </c>
      <c r="D2997" s="296" t="s">
        <v>6534</v>
      </c>
      <c r="E2997" s="344">
        <v>19.64</v>
      </c>
      <c r="F2997" s="344">
        <v>15.54</v>
      </c>
      <c r="G2997" s="344">
        <v>22.78</v>
      </c>
      <c r="H2997" s="344">
        <v>16.91</v>
      </c>
      <c r="I2997" s="344">
        <v>40.82</v>
      </c>
      <c r="J2997" s="344">
        <v>21.44</v>
      </c>
      <c r="K2997" s="344">
        <v>18</v>
      </c>
      <c r="L2997" s="344">
        <v>34.200000000000003</v>
      </c>
    </row>
    <row r="2998" spans="1:12">
      <c r="A2998" s="296">
        <v>40921</v>
      </c>
      <c r="B2998" s="343" t="s">
        <v>9548</v>
      </c>
      <c r="C2998" s="296" t="s">
        <v>6684</v>
      </c>
      <c r="D2998" s="296" t="s">
        <v>6534</v>
      </c>
      <c r="E2998" s="344">
        <v>3434.01</v>
      </c>
      <c r="F2998" s="344">
        <v>2714.21</v>
      </c>
      <c r="G2998" s="344">
        <v>4000.03</v>
      </c>
      <c r="H2998" s="344">
        <v>2940.73</v>
      </c>
      <c r="I2998" s="344">
        <v>7137.67</v>
      </c>
      <c r="J2998" s="344">
        <v>3770.44</v>
      </c>
      <c r="K2998" s="344">
        <v>3208.94</v>
      </c>
      <c r="L2998" s="344">
        <v>6003.35</v>
      </c>
    </row>
    <row r="2999" spans="1:12">
      <c r="A2999" s="296">
        <v>14252</v>
      </c>
      <c r="B2999" s="343" t="s">
        <v>9549</v>
      </c>
      <c r="C2999" s="296" t="s">
        <v>6533</v>
      </c>
      <c r="D2999" s="296" t="s">
        <v>6534</v>
      </c>
      <c r="E2999" s="344">
        <v>3098.84</v>
      </c>
      <c r="F2999" s="344">
        <v>2948.28</v>
      </c>
      <c r="G2999" s="344">
        <v>3176.6</v>
      </c>
      <c r="H2999" s="344">
        <v>2961.84</v>
      </c>
      <c r="I2999" s="344">
        <v>2244.79</v>
      </c>
      <c r="J2999" s="344">
        <v>3302.17</v>
      </c>
      <c r="K2999" s="344">
        <v>4002.18</v>
      </c>
      <c r="L2999" s="344">
        <v>2906.92</v>
      </c>
    </row>
    <row r="3000" spans="1:12">
      <c r="A3000" s="296">
        <v>730</v>
      </c>
      <c r="B3000" s="343" t="s">
        <v>9550</v>
      </c>
      <c r="C3000" s="296" t="s">
        <v>6533</v>
      </c>
      <c r="D3000" s="296" t="s">
        <v>6534</v>
      </c>
      <c r="E3000" s="344">
        <v>8279.51</v>
      </c>
      <c r="F3000" s="344">
        <v>7877.25</v>
      </c>
      <c r="G3000" s="344">
        <v>8487.27</v>
      </c>
      <c r="H3000" s="344">
        <v>7913.5</v>
      </c>
      <c r="I3000" s="344">
        <v>5997.67</v>
      </c>
      <c r="J3000" s="344">
        <v>8822.7800000000007</v>
      </c>
      <c r="K3000" s="344">
        <v>10693.08</v>
      </c>
      <c r="L3000" s="344">
        <v>7766.74</v>
      </c>
    </row>
    <row r="3001" spans="1:12">
      <c r="A3001" s="296">
        <v>723</v>
      </c>
      <c r="B3001" s="343" t="s">
        <v>9551</v>
      </c>
      <c r="C3001" s="296" t="s">
        <v>6533</v>
      </c>
      <c r="D3001" s="296" t="s">
        <v>6534</v>
      </c>
      <c r="E3001" s="344">
        <v>4115.21</v>
      </c>
      <c r="F3001" s="344">
        <v>3915.27</v>
      </c>
      <c r="G3001" s="344">
        <v>4218.47</v>
      </c>
      <c r="H3001" s="344">
        <v>3933.28</v>
      </c>
      <c r="I3001" s="344">
        <v>2981.05</v>
      </c>
      <c r="J3001" s="344">
        <v>4385.2299999999996</v>
      </c>
      <c r="K3001" s="344">
        <v>5314.84</v>
      </c>
      <c r="L3001" s="344">
        <v>3860.34</v>
      </c>
    </row>
    <row r="3002" spans="1:12">
      <c r="A3002" s="296">
        <v>36502</v>
      </c>
      <c r="B3002" s="343" t="s">
        <v>9552</v>
      </c>
      <c r="C3002" s="296" t="s">
        <v>6533</v>
      </c>
      <c r="D3002" s="296" t="s">
        <v>6534</v>
      </c>
      <c r="E3002" s="344">
        <v>3867.8</v>
      </c>
      <c r="F3002" s="344">
        <v>3679.88</v>
      </c>
      <c r="G3002" s="344">
        <v>3964.86</v>
      </c>
      <c r="H3002" s="344">
        <v>3696.82</v>
      </c>
      <c r="I3002" s="344">
        <v>2801.83</v>
      </c>
      <c r="J3002" s="344">
        <v>4121.6000000000004</v>
      </c>
      <c r="K3002" s="344">
        <v>4995.3100000000004</v>
      </c>
      <c r="L3002" s="344">
        <v>3628.26</v>
      </c>
    </row>
    <row r="3003" spans="1:12">
      <c r="A3003" s="296">
        <v>36503</v>
      </c>
      <c r="B3003" s="343" t="s">
        <v>9553</v>
      </c>
      <c r="C3003" s="296" t="s">
        <v>6533</v>
      </c>
      <c r="D3003" s="296" t="s">
        <v>6534</v>
      </c>
      <c r="E3003" s="344">
        <v>4769.46</v>
      </c>
      <c r="F3003" s="344">
        <v>4537.7299999999996</v>
      </c>
      <c r="G3003" s="344">
        <v>4889.1400000000003</v>
      </c>
      <c r="H3003" s="344">
        <v>4558.6099999999997</v>
      </c>
      <c r="I3003" s="344">
        <v>3454.99</v>
      </c>
      <c r="J3003" s="344">
        <v>5082.41</v>
      </c>
      <c r="K3003" s="344">
        <v>6159.81</v>
      </c>
      <c r="L3003" s="344">
        <v>4474.07</v>
      </c>
    </row>
    <row r="3004" spans="1:12">
      <c r="A3004" s="296">
        <v>4090</v>
      </c>
      <c r="B3004" s="343" t="s">
        <v>9554</v>
      </c>
      <c r="C3004" s="296" t="s">
        <v>6533</v>
      </c>
      <c r="D3004" s="296" t="s">
        <v>6539</v>
      </c>
      <c r="E3004" s="344"/>
      <c r="F3004" s="344"/>
      <c r="G3004" s="344">
        <v>1352000</v>
      </c>
      <c r="H3004" s="344">
        <v>1400000</v>
      </c>
      <c r="I3004" s="344">
        <v>1336250.8500000001</v>
      </c>
      <c r="J3004" s="344">
        <v>1210000</v>
      </c>
      <c r="K3004" s="344"/>
      <c r="L3004" s="344">
        <v>1300000</v>
      </c>
    </row>
    <row r="3005" spans="1:12">
      <c r="A3005" s="296">
        <v>13227</v>
      </c>
      <c r="B3005" s="343" t="s">
        <v>9555</v>
      </c>
      <c r="C3005" s="296" t="s">
        <v>6533</v>
      </c>
      <c r="D3005" s="296" t="s">
        <v>6534</v>
      </c>
      <c r="E3005" s="344"/>
      <c r="F3005" s="344"/>
      <c r="G3005" s="344">
        <v>1680028.59</v>
      </c>
      <c r="H3005" s="344">
        <v>1739674.58</v>
      </c>
      <c r="I3005" s="344">
        <v>1660458.31</v>
      </c>
      <c r="J3005" s="344">
        <v>1503575.88</v>
      </c>
      <c r="K3005" s="344"/>
      <c r="L3005" s="344">
        <v>1615412.11</v>
      </c>
    </row>
    <row r="3006" spans="1:12">
      <c r="A3006" s="296">
        <v>10597</v>
      </c>
      <c r="B3006" s="343" t="s">
        <v>9556</v>
      </c>
      <c r="C3006" s="296" t="s">
        <v>6533</v>
      </c>
      <c r="D3006" s="296" t="s">
        <v>6534</v>
      </c>
      <c r="E3006" s="344"/>
      <c r="F3006" s="344"/>
      <c r="G3006" s="344">
        <v>1768446.82</v>
      </c>
      <c r="H3006" s="344">
        <v>1831231.92</v>
      </c>
      <c r="I3006" s="344">
        <v>1747846.57</v>
      </c>
      <c r="J3006" s="344">
        <v>1582707.58</v>
      </c>
      <c r="K3006" s="344"/>
      <c r="L3006" s="344">
        <v>1700429.64</v>
      </c>
    </row>
    <row r="3007" spans="1:12">
      <c r="A3007" s="296">
        <v>39628</v>
      </c>
      <c r="B3007" s="343" t="s">
        <v>9557</v>
      </c>
      <c r="C3007" s="296" t="s">
        <v>6533</v>
      </c>
      <c r="D3007" s="296" t="s">
        <v>6534</v>
      </c>
      <c r="E3007" s="344"/>
      <c r="F3007" s="344"/>
      <c r="G3007" s="344"/>
      <c r="H3007" s="344"/>
      <c r="I3007" s="344">
        <v>4301.09</v>
      </c>
      <c r="J3007" s="344"/>
      <c r="K3007" s="344"/>
      <c r="L3007" s="344"/>
    </row>
    <row r="3008" spans="1:12">
      <c r="A3008" s="296">
        <v>39404</v>
      </c>
      <c r="B3008" s="343" t="s">
        <v>9558</v>
      </c>
      <c r="C3008" s="296" t="s">
        <v>6533</v>
      </c>
      <c r="D3008" s="296" t="s">
        <v>6534</v>
      </c>
      <c r="E3008" s="344"/>
      <c r="F3008" s="344"/>
      <c r="G3008" s="344"/>
      <c r="H3008" s="344"/>
      <c r="I3008" s="344">
        <v>2132.77</v>
      </c>
      <c r="J3008" s="344"/>
      <c r="K3008" s="344"/>
      <c r="L3008" s="344"/>
    </row>
    <row r="3009" spans="1:12">
      <c r="A3009" s="296">
        <v>39402</v>
      </c>
      <c r="B3009" s="343" t="s">
        <v>9559</v>
      </c>
      <c r="C3009" s="296" t="s">
        <v>6533</v>
      </c>
      <c r="D3009" s="296" t="s">
        <v>6534</v>
      </c>
      <c r="E3009" s="344"/>
      <c r="F3009" s="344"/>
      <c r="G3009" s="344"/>
      <c r="H3009" s="344"/>
      <c r="I3009" s="344">
        <v>1757</v>
      </c>
      <c r="J3009" s="344"/>
      <c r="K3009" s="344"/>
      <c r="L3009" s="344"/>
    </row>
    <row r="3010" spans="1:12">
      <c r="A3010" s="296">
        <v>39403</v>
      </c>
      <c r="B3010" s="343" t="s">
        <v>9560</v>
      </c>
      <c r="C3010" s="296" t="s">
        <v>6533</v>
      </c>
      <c r="D3010" s="296" t="s">
        <v>6534</v>
      </c>
      <c r="E3010" s="344"/>
      <c r="F3010" s="344"/>
      <c r="G3010" s="344"/>
      <c r="H3010" s="344"/>
      <c r="I3010" s="344">
        <v>1718.78</v>
      </c>
      <c r="J3010" s="344"/>
      <c r="K3010" s="344"/>
      <c r="L3010" s="344"/>
    </row>
    <row r="3011" spans="1:12">
      <c r="A3011" s="296">
        <v>4093</v>
      </c>
      <c r="B3011" s="343" t="s">
        <v>9561</v>
      </c>
      <c r="C3011" s="296" t="s">
        <v>6682</v>
      </c>
      <c r="D3011" s="296" t="s">
        <v>6539</v>
      </c>
      <c r="E3011" s="344">
        <v>21.03</v>
      </c>
      <c r="F3011" s="344"/>
      <c r="G3011" s="344">
        <v>30.77</v>
      </c>
      <c r="H3011" s="344">
        <v>20.2</v>
      </c>
      <c r="I3011" s="344">
        <v>25.91</v>
      </c>
      <c r="J3011" s="344">
        <v>24</v>
      </c>
      <c r="K3011" s="344">
        <v>21.83</v>
      </c>
      <c r="L3011" s="344">
        <v>22.18</v>
      </c>
    </row>
    <row r="3012" spans="1:12">
      <c r="A3012" s="296">
        <v>10512</v>
      </c>
      <c r="B3012" s="343" t="s">
        <v>9562</v>
      </c>
      <c r="C3012" s="296" t="s">
        <v>6684</v>
      </c>
      <c r="D3012" s="296" t="s">
        <v>6534</v>
      </c>
      <c r="E3012" s="344">
        <v>3675.05</v>
      </c>
      <c r="F3012" s="344"/>
      <c r="G3012" s="344">
        <v>5397.58</v>
      </c>
      <c r="H3012" s="344">
        <v>3509.79</v>
      </c>
      <c r="I3012" s="344">
        <v>4529.59</v>
      </c>
      <c r="J3012" s="344">
        <v>4219.01</v>
      </c>
      <c r="K3012" s="344">
        <v>3890.2</v>
      </c>
      <c r="L3012" s="344">
        <v>3892.41</v>
      </c>
    </row>
    <row r="3013" spans="1:12">
      <c r="A3013" s="296">
        <v>4243</v>
      </c>
      <c r="B3013" s="343" t="s">
        <v>9563</v>
      </c>
      <c r="C3013" s="296" t="s">
        <v>6682</v>
      </c>
      <c r="D3013" s="296" t="s">
        <v>6534</v>
      </c>
      <c r="E3013" s="344">
        <v>24.91</v>
      </c>
      <c r="F3013" s="344">
        <v>16.25</v>
      </c>
      <c r="G3013" s="344">
        <v>30.83</v>
      </c>
      <c r="H3013" s="344">
        <v>20.61</v>
      </c>
      <c r="I3013" s="344">
        <v>31.47</v>
      </c>
      <c r="J3013" s="344">
        <v>21.63</v>
      </c>
      <c r="K3013" s="344">
        <v>18</v>
      </c>
      <c r="L3013" s="344">
        <v>27.24</v>
      </c>
    </row>
    <row r="3014" spans="1:12">
      <c r="A3014" s="296">
        <v>20020</v>
      </c>
      <c r="B3014" s="343" t="s">
        <v>9564</v>
      </c>
      <c r="C3014" s="296" t="s">
        <v>6682</v>
      </c>
      <c r="D3014" s="296" t="s">
        <v>6534</v>
      </c>
      <c r="E3014" s="344">
        <v>21.85</v>
      </c>
      <c r="F3014" s="344"/>
      <c r="G3014" s="344">
        <v>31.96</v>
      </c>
      <c r="H3014" s="344">
        <v>21</v>
      </c>
      <c r="I3014" s="344">
        <v>26.92</v>
      </c>
      <c r="J3014" s="344">
        <v>24.93</v>
      </c>
      <c r="K3014" s="344">
        <v>22.67</v>
      </c>
      <c r="L3014" s="344">
        <v>23.05</v>
      </c>
    </row>
    <row r="3015" spans="1:12">
      <c r="A3015" s="296">
        <v>41038</v>
      </c>
      <c r="B3015" s="343" t="s">
        <v>9565</v>
      </c>
      <c r="C3015" s="296" t="s">
        <v>6684</v>
      </c>
      <c r="D3015" s="296" t="s">
        <v>6534</v>
      </c>
      <c r="E3015" s="344">
        <v>3819.12</v>
      </c>
      <c r="F3015" s="344"/>
      <c r="G3015" s="344">
        <v>5609.18</v>
      </c>
      <c r="H3015" s="344">
        <v>3647.39</v>
      </c>
      <c r="I3015" s="344">
        <v>4707.16</v>
      </c>
      <c r="J3015" s="344">
        <v>4384.41</v>
      </c>
      <c r="K3015" s="344">
        <v>4042.71</v>
      </c>
      <c r="L3015" s="344">
        <v>4045</v>
      </c>
    </row>
    <row r="3016" spans="1:12">
      <c r="A3016" s="296">
        <v>4094</v>
      </c>
      <c r="B3016" s="343" t="s">
        <v>9566</v>
      </c>
      <c r="C3016" s="296" t="s">
        <v>6682</v>
      </c>
      <c r="D3016" s="296" t="s">
        <v>6534</v>
      </c>
      <c r="E3016" s="344">
        <v>26.15</v>
      </c>
      <c r="F3016" s="344"/>
      <c r="G3016" s="344">
        <v>38.26</v>
      </c>
      <c r="H3016" s="344">
        <v>25.13</v>
      </c>
      <c r="I3016" s="344">
        <v>32.22</v>
      </c>
      <c r="J3016" s="344">
        <v>29.85</v>
      </c>
      <c r="K3016" s="344">
        <v>27.14</v>
      </c>
      <c r="L3016" s="344">
        <v>27.58</v>
      </c>
    </row>
    <row r="3017" spans="1:12">
      <c r="A3017" s="296">
        <v>40988</v>
      </c>
      <c r="B3017" s="343" t="s">
        <v>9567</v>
      </c>
      <c r="C3017" s="296" t="s">
        <v>6684</v>
      </c>
      <c r="D3017" s="296" t="s">
        <v>6534</v>
      </c>
      <c r="E3017" s="344">
        <v>4571.1099999999997</v>
      </c>
      <c r="F3017" s="344"/>
      <c r="G3017" s="344">
        <v>6713.64</v>
      </c>
      <c r="H3017" s="344">
        <v>4365.55</v>
      </c>
      <c r="I3017" s="344">
        <v>5634</v>
      </c>
      <c r="J3017" s="344">
        <v>5247.7</v>
      </c>
      <c r="K3017" s="344">
        <v>4838.72</v>
      </c>
      <c r="L3017" s="344">
        <v>4841.45</v>
      </c>
    </row>
    <row r="3018" spans="1:12">
      <c r="A3018" s="296">
        <v>4095</v>
      </c>
      <c r="B3018" s="343" t="s">
        <v>9568</v>
      </c>
      <c r="C3018" s="296" t="s">
        <v>6682</v>
      </c>
      <c r="D3018" s="296" t="s">
        <v>6534</v>
      </c>
      <c r="E3018" s="344">
        <v>12.61</v>
      </c>
      <c r="F3018" s="344"/>
      <c r="G3018" s="344">
        <v>25.43</v>
      </c>
      <c r="H3018" s="344">
        <v>16.41</v>
      </c>
      <c r="I3018" s="344">
        <v>22.95</v>
      </c>
      <c r="J3018" s="344">
        <v>18.059999999999999</v>
      </c>
      <c r="K3018" s="344">
        <v>19.54</v>
      </c>
      <c r="L3018" s="344">
        <v>18.47</v>
      </c>
    </row>
    <row r="3019" spans="1:12">
      <c r="A3019" s="296">
        <v>40990</v>
      </c>
      <c r="B3019" s="343" t="s">
        <v>9569</v>
      </c>
      <c r="C3019" s="296" t="s">
        <v>6684</v>
      </c>
      <c r="D3019" s="296" t="s">
        <v>6534</v>
      </c>
      <c r="E3019" s="344">
        <v>2207.6</v>
      </c>
      <c r="F3019" s="344"/>
      <c r="G3019" s="344">
        <v>4464.2</v>
      </c>
      <c r="H3019" s="344">
        <v>2852.04</v>
      </c>
      <c r="I3019" s="344">
        <v>4013.92</v>
      </c>
      <c r="J3019" s="344">
        <v>3178.95</v>
      </c>
      <c r="K3019" s="344">
        <v>3483.97</v>
      </c>
      <c r="L3019" s="344">
        <v>3242.27</v>
      </c>
    </row>
    <row r="3020" spans="1:12">
      <c r="A3020" s="296">
        <v>4096</v>
      </c>
      <c r="B3020" s="343" t="s">
        <v>9570</v>
      </c>
      <c r="C3020" s="296" t="s">
        <v>6682</v>
      </c>
      <c r="D3020" s="296" t="s">
        <v>6534</v>
      </c>
      <c r="E3020" s="344">
        <v>18.93</v>
      </c>
      <c r="F3020" s="344"/>
      <c r="G3020" s="344">
        <v>31.96</v>
      </c>
      <c r="H3020" s="344">
        <v>22.64</v>
      </c>
      <c r="I3020" s="344">
        <v>29.03</v>
      </c>
      <c r="J3020" s="344">
        <v>26.9</v>
      </c>
      <c r="K3020" s="344">
        <v>23.07</v>
      </c>
      <c r="L3020" s="344">
        <v>24.05</v>
      </c>
    </row>
    <row r="3021" spans="1:12">
      <c r="A3021" s="296">
        <v>40992</v>
      </c>
      <c r="B3021" s="343" t="s">
        <v>9571</v>
      </c>
      <c r="C3021" s="296" t="s">
        <v>6684</v>
      </c>
      <c r="D3021" s="296" t="s">
        <v>6534</v>
      </c>
      <c r="E3021" s="344">
        <v>3311.39</v>
      </c>
      <c r="F3021" s="344"/>
      <c r="G3021" s="344">
        <v>5609.38</v>
      </c>
      <c r="H3021" s="344">
        <v>3935.79</v>
      </c>
      <c r="I3021" s="344">
        <v>5079.3599999999997</v>
      </c>
      <c r="J3021" s="344">
        <v>4731.08</v>
      </c>
      <c r="K3021" s="344">
        <v>4113.84</v>
      </c>
      <c r="L3021" s="344">
        <v>4221.34</v>
      </c>
    </row>
    <row r="3022" spans="1:12">
      <c r="A3022" s="296">
        <v>4114</v>
      </c>
      <c r="B3022" s="343" t="s">
        <v>9572</v>
      </c>
      <c r="C3022" s="296" t="s">
        <v>6533</v>
      </c>
      <c r="D3022" s="296" t="s">
        <v>6534</v>
      </c>
      <c r="E3022" s="344">
        <v>106.12</v>
      </c>
      <c r="F3022" s="344">
        <v>101.65</v>
      </c>
      <c r="G3022" s="344"/>
      <c r="H3022" s="344">
        <v>99.05</v>
      </c>
      <c r="I3022" s="344">
        <v>58.55</v>
      </c>
      <c r="J3022" s="344">
        <v>69.97</v>
      </c>
      <c r="K3022" s="344">
        <v>76.95</v>
      </c>
      <c r="L3022" s="344">
        <v>96.27</v>
      </c>
    </row>
    <row r="3023" spans="1:12">
      <c r="A3023" s="296">
        <v>36797</v>
      </c>
      <c r="B3023" s="343" t="s">
        <v>9573</v>
      </c>
      <c r="C3023" s="296" t="s">
        <v>6533</v>
      </c>
      <c r="D3023" s="296" t="s">
        <v>6534</v>
      </c>
      <c r="E3023" s="344">
        <v>94.49</v>
      </c>
      <c r="F3023" s="344">
        <v>90.5</v>
      </c>
      <c r="G3023" s="344"/>
      <c r="H3023" s="344">
        <v>88.19</v>
      </c>
      <c r="I3023" s="344">
        <v>52.13</v>
      </c>
      <c r="J3023" s="344">
        <v>62.3</v>
      </c>
      <c r="K3023" s="344">
        <v>68.52</v>
      </c>
      <c r="L3023" s="344">
        <v>85.71</v>
      </c>
    </row>
    <row r="3024" spans="1:12">
      <c r="A3024" s="296">
        <v>4107</v>
      </c>
      <c r="B3024" s="343" t="s">
        <v>9574</v>
      </c>
      <c r="C3024" s="296" t="s">
        <v>6533</v>
      </c>
      <c r="D3024" s="296" t="s">
        <v>6534</v>
      </c>
      <c r="E3024" s="344">
        <v>89.09</v>
      </c>
      <c r="F3024" s="344">
        <v>85.33</v>
      </c>
      <c r="G3024" s="344"/>
      <c r="H3024" s="344">
        <v>83.15</v>
      </c>
      <c r="I3024" s="344">
        <v>49.15</v>
      </c>
      <c r="J3024" s="344">
        <v>58.74</v>
      </c>
      <c r="K3024" s="344">
        <v>64.599999999999994</v>
      </c>
      <c r="L3024" s="344">
        <v>80.819999999999993</v>
      </c>
    </row>
    <row r="3025" spans="1:12">
      <c r="A3025" s="296">
        <v>4102</v>
      </c>
      <c r="B3025" s="343" t="s">
        <v>9575</v>
      </c>
      <c r="C3025" s="296" t="s">
        <v>6533</v>
      </c>
      <c r="D3025" s="296" t="s">
        <v>6539</v>
      </c>
      <c r="E3025" s="344">
        <v>108.75</v>
      </c>
      <c r="F3025" s="344">
        <v>104.16</v>
      </c>
      <c r="G3025" s="344"/>
      <c r="H3025" s="344">
        <v>101.5</v>
      </c>
      <c r="I3025" s="344">
        <v>60</v>
      </c>
      <c r="J3025" s="344">
        <v>71.7</v>
      </c>
      <c r="K3025" s="344">
        <v>78.86</v>
      </c>
      <c r="L3025" s="344">
        <v>98.65</v>
      </c>
    </row>
    <row r="3026" spans="1:12">
      <c r="A3026" s="296">
        <v>36799</v>
      </c>
      <c r="B3026" s="343" t="s">
        <v>9576</v>
      </c>
      <c r="C3026" s="296" t="s">
        <v>6533</v>
      </c>
      <c r="D3026" s="296" t="s">
        <v>6534</v>
      </c>
      <c r="E3026" s="344">
        <v>91.71</v>
      </c>
      <c r="F3026" s="344">
        <v>87.84</v>
      </c>
      <c r="G3026" s="344"/>
      <c r="H3026" s="344">
        <v>85.6</v>
      </c>
      <c r="I3026" s="344">
        <v>50.6</v>
      </c>
      <c r="J3026" s="344">
        <v>60.46</v>
      </c>
      <c r="K3026" s="344">
        <v>66.5</v>
      </c>
      <c r="L3026" s="344">
        <v>83.19</v>
      </c>
    </row>
    <row r="3027" spans="1:12">
      <c r="A3027" s="296">
        <v>2747</v>
      </c>
      <c r="B3027" s="343" t="s">
        <v>9577</v>
      </c>
      <c r="C3027" s="296" t="s">
        <v>6578</v>
      </c>
      <c r="D3027" s="296" t="s">
        <v>6534</v>
      </c>
      <c r="E3027" s="344"/>
      <c r="F3027" s="344"/>
      <c r="G3027" s="344"/>
      <c r="H3027" s="344">
        <v>40.85</v>
      </c>
      <c r="I3027" s="344">
        <v>33.69</v>
      </c>
      <c r="J3027" s="344"/>
      <c r="K3027" s="344">
        <v>32.17</v>
      </c>
      <c r="L3027" s="344"/>
    </row>
    <row r="3028" spans="1:12">
      <c r="A3028" s="296">
        <v>21138</v>
      </c>
      <c r="B3028" s="343" t="s">
        <v>9578</v>
      </c>
      <c r="C3028" s="296" t="s">
        <v>6578</v>
      </c>
      <c r="D3028" s="296" t="s">
        <v>6539</v>
      </c>
      <c r="E3028" s="344"/>
      <c r="F3028" s="344"/>
      <c r="G3028" s="344"/>
      <c r="H3028" s="344">
        <v>12.95</v>
      </c>
      <c r="I3028" s="344">
        <v>10.68</v>
      </c>
      <c r="J3028" s="344"/>
      <c r="K3028" s="344">
        <v>10.199999999999999</v>
      </c>
      <c r="L3028" s="344"/>
    </row>
    <row r="3029" spans="1:12">
      <c r="A3029" s="296">
        <v>10826</v>
      </c>
      <c r="B3029" s="343" t="s">
        <v>9579</v>
      </c>
      <c r="C3029" s="296" t="s">
        <v>6533</v>
      </c>
      <c r="D3029" s="296" t="s">
        <v>6534</v>
      </c>
      <c r="E3029" s="344">
        <v>359.19</v>
      </c>
      <c r="F3029" s="344">
        <v>114.94</v>
      </c>
      <c r="G3029" s="344">
        <v>172.41</v>
      </c>
      <c r="H3029" s="344"/>
      <c r="I3029" s="344">
        <v>109.19</v>
      </c>
      <c r="J3029" s="344">
        <v>129.31</v>
      </c>
      <c r="K3029" s="344">
        <v>80.45</v>
      </c>
      <c r="L3029" s="344">
        <v>85.63</v>
      </c>
    </row>
    <row r="3030" spans="1:12">
      <c r="A3030" s="296">
        <v>365</v>
      </c>
      <c r="B3030" s="343" t="s">
        <v>9580</v>
      </c>
      <c r="C3030" s="296" t="s">
        <v>6533</v>
      </c>
      <c r="D3030" s="296" t="s">
        <v>6534</v>
      </c>
      <c r="E3030" s="344">
        <v>222.7</v>
      </c>
      <c r="F3030" s="344">
        <v>71.260000000000005</v>
      </c>
      <c r="G3030" s="344">
        <v>106.89</v>
      </c>
      <c r="H3030" s="344"/>
      <c r="I3030" s="344">
        <v>67.7</v>
      </c>
      <c r="J3030" s="344">
        <v>80.17</v>
      </c>
      <c r="K3030" s="344">
        <v>49.88</v>
      </c>
      <c r="L3030" s="344">
        <v>53.09</v>
      </c>
    </row>
    <row r="3031" spans="1:12">
      <c r="A3031" s="296">
        <v>38639</v>
      </c>
      <c r="B3031" s="343" t="s">
        <v>9581</v>
      </c>
      <c r="C3031" s="296" t="s">
        <v>6533</v>
      </c>
      <c r="D3031" s="296" t="s">
        <v>6534</v>
      </c>
      <c r="E3031" s="344">
        <v>862.06</v>
      </c>
      <c r="F3031" s="344">
        <v>275.86</v>
      </c>
      <c r="G3031" s="344">
        <v>413.79</v>
      </c>
      <c r="H3031" s="344"/>
      <c r="I3031" s="344">
        <v>262.06</v>
      </c>
      <c r="J3031" s="344">
        <v>310.33999999999997</v>
      </c>
      <c r="K3031" s="344">
        <v>193.1</v>
      </c>
      <c r="L3031" s="344">
        <v>205.51</v>
      </c>
    </row>
    <row r="3032" spans="1:12">
      <c r="A3032" s="296">
        <v>38640</v>
      </c>
      <c r="B3032" s="343" t="s">
        <v>9582</v>
      </c>
      <c r="C3032" s="296" t="s">
        <v>6533</v>
      </c>
      <c r="D3032" s="296" t="s">
        <v>6534</v>
      </c>
      <c r="E3032" s="344">
        <v>12.93</v>
      </c>
      <c r="F3032" s="344">
        <v>4.13</v>
      </c>
      <c r="G3032" s="344">
        <v>6.2</v>
      </c>
      <c r="H3032" s="344"/>
      <c r="I3032" s="344">
        <v>3.93</v>
      </c>
      <c r="J3032" s="344">
        <v>4.6500000000000004</v>
      </c>
      <c r="K3032" s="344">
        <v>2.89</v>
      </c>
      <c r="L3032" s="344">
        <v>3.08</v>
      </c>
    </row>
    <row r="3033" spans="1:12">
      <c r="A3033" s="296">
        <v>358</v>
      </c>
      <c r="B3033" s="343" t="s">
        <v>9583</v>
      </c>
      <c r="C3033" s="296" t="s">
        <v>6533</v>
      </c>
      <c r="D3033" s="296" t="s">
        <v>6534</v>
      </c>
      <c r="E3033" s="344">
        <v>265.8</v>
      </c>
      <c r="F3033" s="344">
        <v>85.05</v>
      </c>
      <c r="G3033" s="344">
        <v>127.58</v>
      </c>
      <c r="H3033" s="344"/>
      <c r="I3033" s="344">
        <v>80.8</v>
      </c>
      <c r="J3033" s="344">
        <v>95.68</v>
      </c>
      <c r="K3033" s="344">
        <v>59.54</v>
      </c>
      <c r="L3033" s="344">
        <v>63.36</v>
      </c>
    </row>
    <row r="3034" spans="1:12">
      <c r="A3034" s="296">
        <v>359</v>
      </c>
      <c r="B3034" s="343" t="s">
        <v>9584</v>
      </c>
      <c r="C3034" s="296" t="s">
        <v>6533</v>
      </c>
      <c r="D3034" s="296" t="s">
        <v>6534</v>
      </c>
      <c r="E3034" s="344">
        <v>545.97</v>
      </c>
      <c r="F3034" s="344">
        <v>174.71</v>
      </c>
      <c r="G3034" s="344">
        <v>262.06</v>
      </c>
      <c r="H3034" s="344"/>
      <c r="I3034" s="344">
        <v>165.97</v>
      </c>
      <c r="J3034" s="344">
        <v>196.55</v>
      </c>
      <c r="K3034" s="344">
        <v>122.29</v>
      </c>
      <c r="L3034" s="344">
        <v>130.16</v>
      </c>
    </row>
    <row r="3035" spans="1:12">
      <c r="A3035" s="296">
        <v>38641</v>
      </c>
      <c r="B3035" s="343" t="s">
        <v>9585</v>
      </c>
      <c r="C3035" s="296" t="s">
        <v>6533</v>
      </c>
      <c r="D3035" s="296" t="s">
        <v>6534</v>
      </c>
      <c r="E3035" s="344">
        <v>538.79</v>
      </c>
      <c r="F3035" s="344">
        <v>172.41</v>
      </c>
      <c r="G3035" s="344">
        <v>258.62</v>
      </c>
      <c r="H3035" s="344"/>
      <c r="I3035" s="344">
        <v>163.79</v>
      </c>
      <c r="J3035" s="344">
        <v>193.96</v>
      </c>
      <c r="K3035" s="344">
        <v>120.68</v>
      </c>
      <c r="L3035" s="344">
        <v>128.44</v>
      </c>
    </row>
    <row r="3036" spans="1:12">
      <c r="A3036" s="296">
        <v>360</v>
      </c>
      <c r="B3036" s="343" t="s">
        <v>9586</v>
      </c>
      <c r="C3036" s="296" t="s">
        <v>6533</v>
      </c>
      <c r="D3036" s="296" t="s">
        <v>6539</v>
      </c>
      <c r="E3036" s="344">
        <v>12.5</v>
      </c>
      <c r="F3036" s="344">
        <v>4</v>
      </c>
      <c r="G3036" s="344">
        <v>6</v>
      </c>
      <c r="H3036" s="344"/>
      <c r="I3036" s="344">
        <v>3.8</v>
      </c>
      <c r="J3036" s="344">
        <v>4.5</v>
      </c>
      <c r="K3036" s="344">
        <v>2.8</v>
      </c>
      <c r="L3036" s="344">
        <v>2.98</v>
      </c>
    </row>
    <row r="3037" spans="1:12">
      <c r="A3037" s="296">
        <v>42430</v>
      </c>
      <c r="B3037" s="343" t="s">
        <v>9587</v>
      </c>
      <c r="C3037" s="296" t="s">
        <v>6533</v>
      </c>
      <c r="D3037" s="296" t="s">
        <v>6534</v>
      </c>
      <c r="E3037" s="344"/>
      <c r="F3037" s="344"/>
      <c r="G3037" s="344"/>
      <c r="H3037" s="344"/>
      <c r="I3037" s="344"/>
      <c r="J3037" s="344"/>
      <c r="K3037" s="344"/>
      <c r="L3037" s="344"/>
    </row>
    <row r="3038" spans="1:12">
      <c r="A3038" s="296">
        <v>4209</v>
      </c>
      <c r="B3038" s="343" t="s">
        <v>9588</v>
      </c>
      <c r="C3038" s="296" t="s">
        <v>6533</v>
      </c>
      <c r="D3038" s="296" t="s">
        <v>6534</v>
      </c>
      <c r="E3038" s="344">
        <v>22.2</v>
      </c>
      <c r="F3038" s="344"/>
      <c r="G3038" s="344"/>
      <c r="H3038" s="344"/>
      <c r="I3038" s="344">
        <v>21.23</v>
      </c>
      <c r="J3038" s="344"/>
      <c r="K3038" s="344"/>
      <c r="L3038" s="344"/>
    </row>
    <row r="3039" spans="1:12">
      <c r="A3039" s="296">
        <v>4180</v>
      </c>
      <c r="B3039" s="343" t="s">
        <v>9589</v>
      </c>
      <c r="C3039" s="296" t="s">
        <v>6533</v>
      </c>
      <c r="D3039" s="296" t="s">
        <v>6534</v>
      </c>
      <c r="E3039" s="344">
        <v>16.71</v>
      </c>
      <c r="F3039" s="344"/>
      <c r="G3039" s="344"/>
      <c r="H3039" s="344"/>
      <c r="I3039" s="344">
        <v>15.98</v>
      </c>
      <c r="J3039" s="344"/>
      <c r="K3039" s="344"/>
      <c r="L3039" s="344"/>
    </row>
    <row r="3040" spans="1:12">
      <c r="A3040" s="296">
        <v>4179</v>
      </c>
      <c r="B3040" s="343" t="s">
        <v>9590</v>
      </c>
      <c r="C3040" s="296" t="s">
        <v>6533</v>
      </c>
      <c r="D3040" s="296" t="s">
        <v>6534</v>
      </c>
      <c r="E3040" s="344">
        <v>11.35</v>
      </c>
      <c r="F3040" s="344"/>
      <c r="G3040" s="344"/>
      <c r="H3040" s="344"/>
      <c r="I3040" s="344">
        <v>10.86</v>
      </c>
      <c r="J3040" s="344"/>
      <c r="K3040" s="344"/>
      <c r="L3040" s="344"/>
    </row>
    <row r="3041" spans="1:12">
      <c r="A3041" s="296">
        <v>4177</v>
      </c>
      <c r="B3041" s="343" t="s">
        <v>9591</v>
      </c>
      <c r="C3041" s="296" t="s">
        <v>6533</v>
      </c>
      <c r="D3041" s="296" t="s">
        <v>6534</v>
      </c>
      <c r="E3041" s="344">
        <v>5.55</v>
      </c>
      <c r="F3041" s="344"/>
      <c r="G3041" s="344"/>
      <c r="H3041" s="344"/>
      <c r="I3041" s="344">
        <v>5.3</v>
      </c>
      <c r="J3041" s="344"/>
      <c r="K3041" s="344"/>
      <c r="L3041" s="344"/>
    </row>
    <row r="3042" spans="1:12">
      <c r="A3042" s="296">
        <v>4208</v>
      </c>
      <c r="B3042" s="343" t="s">
        <v>9592</v>
      </c>
      <c r="C3042" s="296" t="s">
        <v>6533</v>
      </c>
      <c r="D3042" s="296" t="s">
        <v>6534</v>
      </c>
      <c r="E3042" s="344">
        <v>52.85</v>
      </c>
      <c r="F3042" s="344"/>
      <c r="G3042" s="344"/>
      <c r="H3042" s="344"/>
      <c r="I3042" s="344">
        <v>50.54</v>
      </c>
      <c r="J3042" s="344"/>
      <c r="K3042" s="344"/>
      <c r="L3042" s="344"/>
    </row>
    <row r="3043" spans="1:12">
      <c r="A3043" s="296">
        <v>4181</v>
      </c>
      <c r="B3043" s="343" t="s">
        <v>9593</v>
      </c>
      <c r="C3043" s="296" t="s">
        <v>6533</v>
      </c>
      <c r="D3043" s="296" t="s">
        <v>6534</v>
      </c>
      <c r="E3043" s="344">
        <v>34.53</v>
      </c>
      <c r="F3043" s="344"/>
      <c r="G3043" s="344"/>
      <c r="H3043" s="344"/>
      <c r="I3043" s="344">
        <v>33.020000000000003</v>
      </c>
      <c r="J3043" s="344"/>
      <c r="K3043" s="344"/>
      <c r="L3043" s="344"/>
    </row>
    <row r="3044" spans="1:12">
      <c r="A3044" s="296">
        <v>4182</v>
      </c>
      <c r="B3044" s="343" t="s">
        <v>9594</v>
      </c>
      <c r="C3044" s="296" t="s">
        <v>6533</v>
      </c>
      <c r="D3044" s="296" t="s">
        <v>6534</v>
      </c>
      <c r="E3044" s="344">
        <v>85.98</v>
      </c>
      <c r="F3044" s="344"/>
      <c r="G3044" s="344"/>
      <c r="H3044" s="344"/>
      <c r="I3044" s="344">
        <v>82.22</v>
      </c>
      <c r="J3044" s="344"/>
      <c r="K3044" s="344"/>
      <c r="L3044" s="344"/>
    </row>
    <row r="3045" spans="1:12">
      <c r="A3045" s="296">
        <v>4178</v>
      </c>
      <c r="B3045" s="343" t="s">
        <v>9595</v>
      </c>
      <c r="C3045" s="296" t="s">
        <v>6533</v>
      </c>
      <c r="D3045" s="296" t="s">
        <v>6534</v>
      </c>
      <c r="E3045" s="344">
        <v>7.69</v>
      </c>
      <c r="F3045" s="344"/>
      <c r="G3045" s="344"/>
      <c r="H3045" s="344"/>
      <c r="I3045" s="344">
        <v>7.36</v>
      </c>
      <c r="J3045" s="344"/>
      <c r="K3045" s="344"/>
      <c r="L3045" s="344"/>
    </row>
    <row r="3046" spans="1:12">
      <c r="A3046" s="296">
        <v>4183</v>
      </c>
      <c r="B3046" s="343" t="s">
        <v>9596</v>
      </c>
      <c r="C3046" s="296" t="s">
        <v>6533</v>
      </c>
      <c r="D3046" s="296" t="s">
        <v>6534</v>
      </c>
      <c r="E3046" s="344">
        <v>138.41999999999999</v>
      </c>
      <c r="F3046" s="344"/>
      <c r="G3046" s="344"/>
      <c r="H3046" s="344"/>
      <c r="I3046" s="344">
        <v>132.37</v>
      </c>
      <c r="J3046" s="344"/>
      <c r="K3046" s="344"/>
      <c r="L3046" s="344"/>
    </row>
    <row r="3047" spans="1:12">
      <c r="A3047" s="296">
        <v>4184</v>
      </c>
      <c r="B3047" s="343" t="s">
        <v>9597</v>
      </c>
      <c r="C3047" s="296" t="s">
        <v>6533</v>
      </c>
      <c r="D3047" s="296" t="s">
        <v>6534</v>
      </c>
      <c r="E3047" s="344">
        <v>305.56</v>
      </c>
      <c r="F3047" s="344"/>
      <c r="G3047" s="344"/>
      <c r="H3047" s="344"/>
      <c r="I3047" s="344">
        <v>292.19</v>
      </c>
      <c r="J3047" s="344"/>
      <c r="K3047" s="344"/>
      <c r="L3047" s="344"/>
    </row>
    <row r="3048" spans="1:12">
      <c r="A3048" s="296">
        <v>4185</v>
      </c>
      <c r="B3048" s="343" t="s">
        <v>9598</v>
      </c>
      <c r="C3048" s="296" t="s">
        <v>6533</v>
      </c>
      <c r="D3048" s="296" t="s">
        <v>6534</v>
      </c>
      <c r="E3048" s="344">
        <v>507.7</v>
      </c>
      <c r="F3048" s="344"/>
      <c r="G3048" s="344"/>
      <c r="H3048" s="344"/>
      <c r="I3048" s="344">
        <v>485.49</v>
      </c>
      <c r="J3048" s="344"/>
      <c r="K3048" s="344"/>
      <c r="L3048" s="344"/>
    </row>
    <row r="3049" spans="1:12">
      <c r="A3049" s="296">
        <v>4205</v>
      </c>
      <c r="B3049" s="343" t="s">
        <v>9599</v>
      </c>
      <c r="C3049" s="296" t="s">
        <v>6533</v>
      </c>
      <c r="D3049" s="296" t="s">
        <v>6534</v>
      </c>
      <c r="E3049" s="344">
        <v>29.32</v>
      </c>
      <c r="F3049" s="344"/>
      <c r="G3049" s="344"/>
      <c r="H3049" s="344"/>
      <c r="I3049" s="344">
        <v>28.04</v>
      </c>
      <c r="J3049" s="344"/>
      <c r="K3049" s="344"/>
      <c r="L3049" s="344"/>
    </row>
    <row r="3050" spans="1:12">
      <c r="A3050" s="296">
        <v>4192</v>
      </c>
      <c r="B3050" s="343" t="s">
        <v>9600</v>
      </c>
      <c r="C3050" s="296" t="s">
        <v>6533</v>
      </c>
      <c r="D3050" s="296" t="s">
        <v>6534</v>
      </c>
      <c r="E3050" s="344">
        <v>29.32</v>
      </c>
      <c r="F3050" s="344"/>
      <c r="G3050" s="344"/>
      <c r="H3050" s="344"/>
      <c r="I3050" s="344">
        <v>28.04</v>
      </c>
      <c r="J3050" s="344"/>
      <c r="K3050" s="344"/>
      <c r="L3050" s="344"/>
    </row>
    <row r="3051" spans="1:12">
      <c r="A3051" s="296">
        <v>4191</v>
      </c>
      <c r="B3051" s="343" t="s">
        <v>9601</v>
      </c>
      <c r="C3051" s="296" t="s">
        <v>6533</v>
      </c>
      <c r="D3051" s="296" t="s">
        <v>6534</v>
      </c>
      <c r="E3051" s="344">
        <v>29.32</v>
      </c>
      <c r="F3051" s="344"/>
      <c r="G3051" s="344"/>
      <c r="H3051" s="344"/>
      <c r="I3051" s="344">
        <v>28.04</v>
      </c>
      <c r="J3051" s="344"/>
      <c r="K3051" s="344"/>
      <c r="L3051" s="344"/>
    </row>
    <row r="3052" spans="1:12">
      <c r="A3052" s="296">
        <v>4206</v>
      </c>
      <c r="B3052" s="343" t="s">
        <v>9602</v>
      </c>
      <c r="C3052" s="296" t="s">
        <v>6533</v>
      </c>
      <c r="D3052" s="296" t="s">
        <v>6534</v>
      </c>
      <c r="E3052" s="344">
        <v>22.91</v>
      </c>
      <c r="F3052" s="344"/>
      <c r="G3052" s="344"/>
      <c r="H3052" s="344"/>
      <c r="I3052" s="344">
        <v>21.91</v>
      </c>
      <c r="J3052" s="344"/>
      <c r="K3052" s="344"/>
      <c r="L3052" s="344"/>
    </row>
    <row r="3053" spans="1:12">
      <c r="A3053" s="296">
        <v>4207</v>
      </c>
      <c r="B3053" s="343" t="s">
        <v>9603</v>
      </c>
      <c r="C3053" s="296" t="s">
        <v>6533</v>
      </c>
      <c r="D3053" s="296" t="s">
        <v>6534</v>
      </c>
      <c r="E3053" s="344">
        <v>23.59</v>
      </c>
      <c r="F3053" s="344"/>
      <c r="G3053" s="344"/>
      <c r="H3053" s="344"/>
      <c r="I3053" s="344">
        <v>22.56</v>
      </c>
      <c r="J3053" s="344"/>
      <c r="K3053" s="344"/>
      <c r="L3053" s="344"/>
    </row>
    <row r="3054" spans="1:12">
      <c r="A3054" s="296">
        <v>4190</v>
      </c>
      <c r="B3054" s="343" t="s">
        <v>9604</v>
      </c>
      <c r="C3054" s="296" t="s">
        <v>6533</v>
      </c>
      <c r="D3054" s="296" t="s">
        <v>6534</v>
      </c>
      <c r="E3054" s="344">
        <v>22.91</v>
      </c>
      <c r="F3054" s="344"/>
      <c r="G3054" s="344"/>
      <c r="H3054" s="344"/>
      <c r="I3054" s="344">
        <v>21.91</v>
      </c>
      <c r="J3054" s="344"/>
      <c r="K3054" s="344"/>
      <c r="L3054" s="344"/>
    </row>
    <row r="3055" spans="1:12">
      <c r="A3055" s="296">
        <v>4188</v>
      </c>
      <c r="B3055" s="343" t="s">
        <v>9605</v>
      </c>
      <c r="C3055" s="296" t="s">
        <v>6533</v>
      </c>
      <c r="D3055" s="296" t="s">
        <v>6534</v>
      </c>
      <c r="E3055" s="344">
        <v>13.83</v>
      </c>
      <c r="F3055" s="344"/>
      <c r="G3055" s="344"/>
      <c r="H3055" s="344"/>
      <c r="I3055" s="344">
        <v>13.22</v>
      </c>
      <c r="J3055" s="344"/>
      <c r="K3055" s="344"/>
      <c r="L3055" s="344"/>
    </row>
    <row r="3056" spans="1:12">
      <c r="A3056" s="296">
        <v>4189</v>
      </c>
      <c r="B3056" s="343" t="s">
        <v>9606</v>
      </c>
      <c r="C3056" s="296" t="s">
        <v>6533</v>
      </c>
      <c r="D3056" s="296" t="s">
        <v>6534</v>
      </c>
      <c r="E3056" s="344">
        <v>13.83</v>
      </c>
      <c r="F3056" s="344"/>
      <c r="G3056" s="344"/>
      <c r="H3056" s="344"/>
      <c r="I3056" s="344">
        <v>13.22</v>
      </c>
      <c r="J3056" s="344"/>
      <c r="K3056" s="344"/>
      <c r="L3056" s="344"/>
    </row>
    <row r="3057" spans="1:12">
      <c r="A3057" s="296">
        <v>4186</v>
      </c>
      <c r="B3057" s="343" t="s">
        <v>9607</v>
      </c>
      <c r="C3057" s="296" t="s">
        <v>6533</v>
      </c>
      <c r="D3057" s="296" t="s">
        <v>6534</v>
      </c>
      <c r="E3057" s="344">
        <v>6.77</v>
      </c>
      <c r="F3057" s="344"/>
      <c r="G3057" s="344"/>
      <c r="H3057" s="344"/>
      <c r="I3057" s="344">
        <v>6.47</v>
      </c>
      <c r="J3057" s="344"/>
      <c r="K3057" s="344"/>
      <c r="L3057" s="344"/>
    </row>
    <row r="3058" spans="1:12">
      <c r="A3058" s="296">
        <v>4197</v>
      </c>
      <c r="B3058" s="343" t="s">
        <v>9608</v>
      </c>
      <c r="C3058" s="296" t="s">
        <v>6533</v>
      </c>
      <c r="D3058" s="296" t="s">
        <v>6534</v>
      </c>
      <c r="E3058" s="344">
        <v>73.209999999999994</v>
      </c>
      <c r="F3058" s="344"/>
      <c r="G3058" s="344"/>
      <c r="H3058" s="344"/>
      <c r="I3058" s="344">
        <v>70.010000000000005</v>
      </c>
      <c r="J3058" s="344"/>
      <c r="K3058" s="344"/>
      <c r="L3058" s="344"/>
    </row>
    <row r="3059" spans="1:12">
      <c r="A3059" s="296">
        <v>4194</v>
      </c>
      <c r="B3059" s="343" t="s">
        <v>9609</v>
      </c>
      <c r="C3059" s="296" t="s">
        <v>6533</v>
      </c>
      <c r="D3059" s="296" t="s">
        <v>6534</v>
      </c>
      <c r="E3059" s="344">
        <v>44.24</v>
      </c>
      <c r="F3059" s="344"/>
      <c r="G3059" s="344"/>
      <c r="H3059" s="344"/>
      <c r="I3059" s="344">
        <v>42.3</v>
      </c>
      <c r="J3059" s="344"/>
      <c r="K3059" s="344"/>
      <c r="L3059" s="344"/>
    </row>
    <row r="3060" spans="1:12">
      <c r="A3060" s="296">
        <v>4193</v>
      </c>
      <c r="B3060" s="343" t="s">
        <v>9610</v>
      </c>
      <c r="C3060" s="296" t="s">
        <v>6533</v>
      </c>
      <c r="D3060" s="296" t="s">
        <v>6534</v>
      </c>
      <c r="E3060" s="344">
        <v>44.24</v>
      </c>
      <c r="F3060" s="344"/>
      <c r="G3060" s="344"/>
      <c r="H3060" s="344"/>
      <c r="I3060" s="344">
        <v>42.3</v>
      </c>
      <c r="J3060" s="344"/>
      <c r="K3060" s="344"/>
      <c r="L3060" s="344"/>
    </row>
    <row r="3061" spans="1:12">
      <c r="A3061" s="296">
        <v>4204</v>
      </c>
      <c r="B3061" s="343" t="s">
        <v>9611</v>
      </c>
      <c r="C3061" s="296" t="s">
        <v>6533</v>
      </c>
      <c r="D3061" s="296" t="s">
        <v>6534</v>
      </c>
      <c r="E3061" s="344">
        <v>44.24</v>
      </c>
      <c r="F3061" s="344"/>
      <c r="G3061" s="344"/>
      <c r="H3061" s="344"/>
      <c r="I3061" s="344">
        <v>42.3</v>
      </c>
      <c r="J3061" s="344"/>
      <c r="K3061" s="344"/>
      <c r="L3061" s="344"/>
    </row>
    <row r="3062" spans="1:12">
      <c r="A3062" s="296">
        <v>4202</v>
      </c>
      <c r="B3062" s="343" t="s">
        <v>9612</v>
      </c>
      <c r="C3062" s="296" t="s">
        <v>6533</v>
      </c>
      <c r="D3062" s="296" t="s">
        <v>6534</v>
      </c>
      <c r="E3062" s="344">
        <v>133.69999999999999</v>
      </c>
      <c r="F3062" s="344"/>
      <c r="G3062" s="344"/>
      <c r="H3062" s="344"/>
      <c r="I3062" s="344">
        <v>127.85</v>
      </c>
      <c r="J3062" s="344"/>
      <c r="K3062" s="344"/>
      <c r="L3062" s="344"/>
    </row>
    <row r="3063" spans="1:12">
      <c r="A3063" s="296">
        <v>4203</v>
      </c>
      <c r="B3063" s="343" t="s">
        <v>9613</v>
      </c>
      <c r="C3063" s="296" t="s">
        <v>6533</v>
      </c>
      <c r="D3063" s="296" t="s">
        <v>6534</v>
      </c>
      <c r="E3063" s="344">
        <v>118.08</v>
      </c>
      <c r="F3063" s="344"/>
      <c r="G3063" s="344"/>
      <c r="H3063" s="344"/>
      <c r="I3063" s="344">
        <v>112.92</v>
      </c>
      <c r="J3063" s="344"/>
      <c r="K3063" s="344"/>
      <c r="L3063" s="344"/>
    </row>
    <row r="3064" spans="1:12">
      <c r="A3064" s="296">
        <v>4187</v>
      </c>
      <c r="B3064" s="343" t="s">
        <v>9614</v>
      </c>
      <c r="C3064" s="296" t="s">
        <v>6533</v>
      </c>
      <c r="D3064" s="296" t="s">
        <v>6534</v>
      </c>
      <c r="E3064" s="344">
        <v>8.82</v>
      </c>
      <c r="F3064" s="344"/>
      <c r="G3064" s="344"/>
      <c r="H3064" s="344"/>
      <c r="I3064" s="344">
        <v>8.43</v>
      </c>
      <c r="J3064" s="344"/>
      <c r="K3064" s="344"/>
      <c r="L3064" s="344"/>
    </row>
    <row r="3065" spans="1:12">
      <c r="A3065" s="296">
        <v>40368</v>
      </c>
      <c r="B3065" s="343" t="s">
        <v>9615</v>
      </c>
      <c r="C3065" s="296" t="s">
        <v>6533</v>
      </c>
      <c r="D3065" s="296" t="s">
        <v>6534</v>
      </c>
      <c r="E3065" s="344"/>
      <c r="F3065" s="344"/>
      <c r="G3065" s="344"/>
      <c r="H3065" s="344"/>
      <c r="I3065" s="344">
        <v>82.93</v>
      </c>
      <c r="J3065" s="344"/>
      <c r="K3065" s="344"/>
      <c r="L3065" s="344">
        <v>44.97</v>
      </c>
    </row>
    <row r="3066" spans="1:12">
      <c r="A3066" s="296">
        <v>40365</v>
      </c>
      <c r="B3066" s="343" t="s">
        <v>9616</v>
      </c>
      <c r="C3066" s="296" t="s">
        <v>6533</v>
      </c>
      <c r="D3066" s="296" t="s">
        <v>6534</v>
      </c>
      <c r="E3066" s="344"/>
      <c r="F3066" s="344"/>
      <c r="G3066" s="344"/>
      <c r="H3066" s="344"/>
      <c r="I3066" s="344">
        <v>55.95</v>
      </c>
      <c r="J3066" s="344"/>
      <c r="K3066" s="344"/>
      <c r="L3066" s="344">
        <v>30.34</v>
      </c>
    </row>
    <row r="3067" spans="1:12">
      <c r="A3067" s="296">
        <v>40362</v>
      </c>
      <c r="B3067" s="343" t="s">
        <v>9617</v>
      </c>
      <c r="C3067" s="296" t="s">
        <v>6533</v>
      </c>
      <c r="D3067" s="296" t="s">
        <v>6534</v>
      </c>
      <c r="E3067" s="344"/>
      <c r="F3067" s="344"/>
      <c r="G3067" s="344"/>
      <c r="H3067" s="344"/>
      <c r="I3067" s="344">
        <v>37.06</v>
      </c>
      <c r="J3067" s="344"/>
      <c r="K3067" s="344"/>
      <c r="L3067" s="344">
        <v>20.09</v>
      </c>
    </row>
    <row r="3068" spans="1:12">
      <c r="A3068" s="296">
        <v>40356</v>
      </c>
      <c r="B3068" s="343" t="s">
        <v>9618</v>
      </c>
      <c r="C3068" s="296" t="s">
        <v>6533</v>
      </c>
      <c r="D3068" s="296" t="s">
        <v>6534</v>
      </c>
      <c r="E3068" s="344"/>
      <c r="F3068" s="344"/>
      <c r="G3068" s="344"/>
      <c r="H3068" s="344"/>
      <c r="I3068" s="344">
        <v>19.11</v>
      </c>
      <c r="J3068" s="344"/>
      <c r="K3068" s="344"/>
      <c r="L3068" s="344">
        <v>10.36</v>
      </c>
    </row>
    <row r="3069" spans="1:12">
      <c r="A3069" s="296">
        <v>40374</v>
      </c>
      <c r="B3069" s="343" t="s">
        <v>9619</v>
      </c>
      <c r="C3069" s="296" t="s">
        <v>6533</v>
      </c>
      <c r="D3069" s="296" t="s">
        <v>6534</v>
      </c>
      <c r="E3069" s="344"/>
      <c r="F3069" s="344"/>
      <c r="G3069" s="344"/>
      <c r="H3069" s="344"/>
      <c r="I3069" s="344">
        <v>216.74</v>
      </c>
      <c r="J3069" s="344"/>
      <c r="K3069" s="344"/>
      <c r="L3069" s="344">
        <v>117.54</v>
      </c>
    </row>
    <row r="3070" spans="1:12">
      <c r="A3070" s="296">
        <v>40371</v>
      </c>
      <c r="B3070" s="343" t="s">
        <v>9620</v>
      </c>
      <c r="C3070" s="296" t="s">
        <v>6533</v>
      </c>
      <c r="D3070" s="296" t="s">
        <v>6534</v>
      </c>
      <c r="E3070" s="344"/>
      <c r="F3070" s="344"/>
      <c r="G3070" s="344"/>
      <c r="H3070" s="344"/>
      <c r="I3070" s="344">
        <v>136.44</v>
      </c>
      <c r="J3070" s="344"/>
      <c r="K3070" s="344"/>
      <c r="L3070" s="344">
        <v>73.989999999999995</v>
      </c>
    </row>
    <row r="3071" spans="1:12">
      <c r="A3071" s="296">
        <v>40359</v>
      </c>
      <c r="B3071" s="343" t="s">
        <v>9621</v>
      </c>
      <c r="C3071" s="296" t="s">
        <v>6533</v>
      </c>
      <c r="D3071" s="296" t="s">
        <v>6534</v>
      </c>
      <c r="E3071" s="344"/>
      <c r="F3071" s="344"/>
      <c r="G3071" s="344"/>
      <c r="H3071" s="344"/>
      <c r="I3071" s="344">
        <v>24.69</v>
      </c>
      <c r="J3071" s="344"/>
      <c r="K3071" s="344"/>
      <c r="L3071" s="344">
        <v>13.39</v>
      </c>
    </row>
    <row r="3072" spans="1:12">
      <c r="A3072" s="296">
        <v>7595</v>
      </c>
      <c r="B3072" s="343" t="s">
        <v>9622</v>
      </c>
      <c r="C3072" s="296" t="s">
        <v>6682</v>
      </c>
      <c r="D3072" s="296" t="s">
        <v>6534</v>
      </c>
      <c r="E3072" s="344">
        <v>16.170000000000002</v>
      </c>
      <c r="F3072" s="344">
        <v>15.84</v>
      </c>
      <c r="G3072" s="344">
        <v>16.14</v>
      </c>
      <c r="H3072" s="344">
        <v>17.14</v>
      </c>
      <c r="I3072" s="344">
        <v>15.65</v>
      </c>
      <c r="J3072" s="344">
        <v>16.059999999999999</v>
      </c>
      <c r="K3072" s="344">
        <v>15.35</v>
      </c>
      <c r="L3072" s="344">
        <v>17.11</v>
      </c>
    </row>
    <row r="3073" spans="1:12">
      <c r="A3073" s="296">
        <v>41094</v>
      </c>
      <c r="B3073" s="343" t="s">
        <v>9623</v>
      </c>
      <c r="C3073" s="296" t="s">
        <v>6684</v>
      </c>
      <c r="D3073" s="296" t="s">
        <v>6534</v>
      </c>
      <c r="E3073" s="344">
        <v>2828.94</v>
      </c>
      <c r="F3073" s="344">
        <v>2767.83</v>
      </c>
      <c r="G3073" s="344">
        <v>2834.84</v>
      </c>
      <c r="H3073" s="344">
        <v>2981.29</v>
      </c>
      <c r="I3073" s="344">
        <v>2739.54</v>
      </c>
      <c r="J3073" s="344">
        <v>2825.03</v>
      </c>
      <c r="K3073" s="344">
        <v>2737.19</v>
      </c>
      <c r="L3073" s="344">
        <v>3003.5</v>
      </c>
    </row>
    <row r="3074" spans="1:12">
      <c r="A3074" s="296">
        <v>39609</v>
      </c>
      <c r="B3074" s="343" t="s">
        <v>9624</v>
      </c>
      <c r="C3074" s="296" t="s">
        <v>6533</v>
      </c>
      <c r="D3074" s="296" t="s">
        <v>6534</v>
      </c>
      <c r="E3074" s="344">
        <v>82414.28</v>
      </c>
      <c r="F3074" s="344"/>
      <c r="G3074" s="344"/>
      <c r="H3074" s="344"/>
      <c r="I3074" s="344">
        <v>70225.27</v>
      </c>
      <c r="J3074" s="344">
        <v>64463.199999999997</v>
      </c>
      <c r="K3074" s="344">
        <v>104354.48</v>
      </c>
      <c r="L3074" s="344"/>
    </row>
    <row r="3075" spans="1:12">
      <c r="A3075" s="296">
        <v>39610</v>
      </c>
      <c r="B3075" s="343" t="s">
        <v>9625</v>
      </c>
      <c r="C3075" s="296" t="s">
        <v>6533</v>
      </c>
      <c r="D3075" s="296" t="s">
        <v>6534</v>
      </c>
      <c r="E3075" s="344">
        <v>120299.14</v>
      </c>
      <c r="F3075" s="344"/>
      <c r="G3075" s="344"/>
      <c r="H3075" s="344"/>
      <c r="I3075" s="344">
        <v>102506.99</v>
      </c>
      <c r="J3075" s="344">
        <v>94096.16</v>
      </c>
      <c r="K3075" s="344">
        <v>152324.99</v>
      </c>
      <c r="L3075" s="344"/>
    </row>
    <row r="3076" spans="1:12">
      <c r="A3076" s="296">
        <v>39611</v>
      </c>
      <c r="B3076" s="343" t="s">
        <v>9626</v>
      </c>
      <c r="C3076" s="296" t="s">
        <v>6533</v>
      </c>
      <c r="D3076" s="296" t="s">
        <v>6534</v>
      </c>
      <c r="E3076" s="344">
        <v>145581.64000000001</v>
      </c>
      <c r="F3076" s="344"/>
      <c r="G3076" s="344"/>
      <c r="H3076" s="344"/>
      <c r="I3076" s="344">
        <v>124050.24000000001</v>
      </c>
      <c r="J3076" s="344">
        <v>113871.76</v>
      </c>
      <c r="K3076" s="344">
        <v>184338.17</v>
      </c>
      <c r="L3076" s="344"/>
    </row>
    <row r="3077" spans="1:12">
      <c r="A3077" s="296">
        <v>39612</v>
      </c>
      <c r="B3077" s="343" t="s">
        <v>9627</v>
      </c>
      <c r="C3077" s="296" t="s">
        <v>6533</v>
      </c>
      <c r="D3077" s="296" t="s">
        <v>6534</v>
      </c>
      <c r="E3077" s="344">
        <v>228056.93</v>
      </c>
      <c r="F3077" s="344"/>
      <c r="G3077" s="344"/>
      <c r="H3077" s="344"/>
      <c r="I3077" s="344">
        <v>194327.5</v>
      </c>
      <c r="J3077" s="344">
        <v>178382.68</v>
      </c>
      <c r="K3077" s="344">
        <v>288769.90000000002</v>
      </c>
      <c r="L3077" s="344"/>
    </row>
    <row r="3078" spans="1:12">
      <c r="A3078" s="296">
        <v>39608</v>
      </c>
      <c r="B3078" s="343" t="s">
        <v>9628</v>
      </c>
      <c r="C3078" s="296" t="s">
        <v>6533</v>
      </c>
      <c r="D3078" s="296" t="s">
        <v>6534</v>
      </c>
      <c r="E3078" s="344">
        <v>65897.59</v>
      </c>
      <c r="F3078" s="344"/>
      <c r="G3078" s="344"/>
      <c r="H3078" s="344"/>
      <c r="I3078" s="344">
        <v>56151.39</v>
      </c>
      <c r="J3078" s="344">
        <v>51544.1</v>
      </c>
      <c r="K3078" s="344">
        <v>83440.75</v>
      </c>
      <c r="L3078" s="344"/>
    </row>
    <row r="3079" spans="1:12">
      <c r="A3079" s="296">
        <v>38175</v>
      </c>
      <c r="B3079" s="343" t="s">
        <v>9629</v>
      </c>
      <c r="C3079" s="296" t="s">
        <v>6533</v>
      </c>
      <c r="D3079" s="296" t="s">
        <v>6534</v>
      </c>
      <c r="E3079" s="344">
        <v>4.72</v>
      </c>
      <c r="F3079" s="344">
        <v>4.6399999999999997</v>
      </c>
      <c r="G3079" s="344">
        <v>5.0599999999999996</v>
      </c>
      <c r="H3079" s="344">
        <v>4.41</v>
      </c>
      <c r="I3079" s="344">
        <v>5.04</v>
      </c>
      <c r="J3079" s="344">
        <v>4.87</v>
      </c>
      <c r="K3079" s="344">
        <v>4.62</v>
      </c>
      <c r="L3079" s="344">
        <v>4.5</v>
      </c>
    </row>
    <row r="3080" spans="1:12">
      <c r="A3080" s="296">
        <v>38176</v>
      </c>
      <c r="B3080" s="343" t="s">
        <v>9630</v>
      </c>
      <c r="C3080" s="296" t="s">
        <v>6533</v>
      </c>
      <c r="D3080" s="296" t="s">
        <v>6534</v>
      </c>
      <c r="E3080" s="344">
        <v>13.9</v>
      </c>
      <c r="F3080" s="344">
        <v>13.66</v>
      </c>
      <c r="G3080" s="344">
        <v>14.89</v>
      </c>
      <c r="H3080" s="344">
        <v>12.98</v>
      </c>
      <c r="I3080" s="344">
        <v>14.84</v>
      </c>
      <c r="J3080" s="344">
        <v>14.34</v>
      </c>
      <c r="K3080" s="344">
        <v>13.59</v>
      </c>
      <c r="L3080" s="344">
        <v>13.24</v>
      </c>
    </row>
    <row r="3081" spans="1:12">
      <c r="A3081" s="296">
        <v>36152</v>
      </c>
      <c r="B3081" s="343" t="s">
        <v>9631</v>
      </c>
      <c r="C3081" s="296" t="s">
        <v>6533</v>
      </c>
      <c r="D3081" s="296" t="s">
        <v>6534</v>
      </c>
      <c r="E3081" s="344">
        <v>5.65</v>
      </c>
      <c r="F3081" s="344">
        <v>5.85</v>
      </c>
      <c r="G3081" s="344">
        <v>6.72</v>
      </c>
      <c r="H3081" s="344">
        <v>7.02</v>
      </c>
      <c r="I3081" s="344">
        <v>5.42</v>
      </c>
      <c r="J3081" s="344">
        <v>5.38</v>
      </c>
      <c r="K3081" s="344">
        <v>5.08</v>
      </c>
      <c r="L3081" s="344">
        <v>5.07</v>
      </c>
    </row>
    <row r="3082" spans="1:12">
      <c r="A3082" s="296">
        <v>4221</v>
      </c>
      <c r="B3082" s="343" t="s">
        <v>9632</v>
      </c>
      <c r="C3082" s="296" t="s">
        <v>6584</v>
      </c>
      <c r="D3082" s="296" t="s">
        <v>6539</v>
      </c>
      <c r="E3082" s="344">
        <v>7.61</v>
      </c>
      <c r="F3082" s="344">
        <v>6.25</v>
      </c>
      <c r="G3082" s="344">
        <v>6.42</v>
      </c>
      <c r="H3082" s="344">
        <v>6.52</v>
      </c>
      <c r="I3082" s="344">
        <v>6.23</v>
      </c>
      <c r="J3082" s="344">
        <v>6.42</v>
      </c>
      <c r="K3082" s="344">
        <v>5.93</v>
      </c>
      <c r="L3082" s="344">
        <v>5.99</v>
      </c>
    </row>
    <row r="3083" spans="1:12">
      <c r="A3083" s="296">
        <v>4227</v>
      </c>
      <c r="B3083" s="343" t="s">
        <v>9633</v>
      </c>
      <c r="C3083" s="296" t="s">
        <v>6584</v>
      </c>
      <c r="D3083" s="296" t="s">
        <v>6534</v>
      </c>
      <c r="E3083" s="344">
        <v>35.479999999999997</v>
      </c>
      <c r="F3083" s="344">
        <v>29.14</v>
      </c>
      <c r="G3083" s="344">
        <v>29.93</v>
      </c>
      <c r="H3083" s="344">
        <v>30.4</v>
      </c>
      <c r="I3083" s="344">
        <v>29.05</v>
      </c>
      <c r="J3083" s="344">
        <v>29.93</v>
      </c>
      <c r="K3083" s="344">
        <v>27.65</v>
      </c>
      <c r="L3083" s="344">
        <v>27.93</v>
      </c>
    </row>
    <row r="3084" spans="1:12">
      <c r="A3084" s="296">
        <v>38170</v>
      </c>
      <c r="B3084" s="343" t="s">
        <v>9634</v>
      </c>
      <c r="C3084" s="296" t="s">
        <v>6533</v>
      </c>
      <c r="D3084" s="296" t="s">
        <v>6534</v>
      </c>
      <c r="E3084" s="344">
        <v>20.65</v>
      </c>
      <c r="F3084" s="344">
        <v>20.3</v>
      </c>
      <c r="G3084" s="344">
        <v>22.12</v>
      </c>
      <c r="H3084" s="344">
        <v>19.28</v>
      </c>
      <c r="I3084" s="344">
        <v>22.05</v>
      </c>
      <c r="J3084" s="344">
        <v>21.31</v>
      </c>
      <c r="K3084" s="344">
        <v>20.190000000000001</v>
      </c>
      <c r="L3084" s="344">
        <v>19.670000000000002</v>
      </c>
    </row>
    <row r="3085" spans="1:12">
      <c r="A3085" s="296">
        <v>4252</v>
      </c>
      <c r="B3085" s="343" t="s">
        <v>9635</v>
      </c>
      <c r="C3085" s="296" t="s">
        <v>6682</v>
      </c>
      <c r="D3085" s="296" t="s">
        <v>6534</v>
      </c>
      <c r="E3085" s="344">
        <v>23.88</v>
      </c>
      <c r="F3085" s="344">
        <v>15.63</v>
      </c>
      <c r="G3085" s="344">
        <v>29.23</v>
      </c>
      <c r="H3085" s="344">
        <v>20.57</v>
      </c>
      <c r="I3085" s="344">
        <v>27.44</v>
      </c>
      <c r="J3085" s="344">
        <v>22.19</v>
      </c>
      <c r="K3085" s="344">
        <v>19.489999999999998</v>
      </c>
      <c r="L3085" s="344">
        <v>29.17</v>
      </c>
    </row>
    <row r="3086" spans="1:12">
      <c r="A3086" s="296">
        <v>40980</v>
      </c>
      <c r="B3086" s="343" t="s">
        <v>9636</v>
      </c>
      <c r="C3086" s="296" t="s">
        <v>6684</v>
      </c>
      <c r="D3086" s="296" t="s">
        <v>6534</v>
      </c>
      <c r="E3086" s="344">
        <v>4175.6899999999996</v>
      </c>
      <c r="F3086" s="344">
        <v>2729.43</v>
      </c>
      <c r="G3086" s="344">
        <v>5129.2299999999996</v>
      </c>
      <c r="H3086" s="344">
        <v>3575.88</v>
      </c>
      <c r="I3086" s="344">
        <v>4799.88</v>
      </c>
      <c r="J3086" s="344">
        <v>3901.71</v>
      </c>
      <c r="K3086" s="344">
        <v>3476.07</v>
      </c>
      <c r="L3086" s="344">
        <v>5121.29</v>
      </c>
    </row>
    <row r="3087" spans="1:12">
      <c r="A3087" s="296">
        <v>41031</v>
      </c>
      <c r="B3087" s="343" t="s">
        <v>9637</v>
      </c>
      <c r="C3087" s="296" t="s">
        <v>6684</v>
      </c>
      <c r="D3087" s="296" t="s">
        <v>6534</v>
      </c>
      <c r="E3087" s="344">
        <v>4354.16</v>
      </c>
      <c r="F3087" s="344">
        <v>2840.61</v>
      </c>
      <c r="G3087" s="344">
        <v>5409.09</v>
      </c>
      <c r="H3087" s="344">
        <v>3583.27</v>
      </c>
      <c r="I3087" s="344">
        <v>5504.67</v>
      </c>
      <c r="J3087" s="344">
        <v>3806.53</v>
      </c>
      <c r="K3087" s="344">
        <v>3211.29</v>
      </c>
      <c r="L3087" s="344">
        <v>4779.3999999999996</v>
      </c>
    </row>
    <row r="3088" spans="1:12">
      <c r="A3088" s="296">
        <v>37666</v>
      </c>
      <c r="B3088" s="343" t="s">
        <v>9638</v>
      </c>
      <c r="C3088" s="296" t="s">
        <v>6682</v>
      </c>
      <c r="D3088" s="296" t="s">
        <v>6534</v>
      </c>
      <c r="E3088" s="344">
        <v>14.29</v>
      </c>
      <c r="F3088" s="344">
        <v>11.87</v>
      </c>
      <c r="G3088" s="344">
        <v>21.37</v>
      </c>
      <c r="H3088" s="344">
        <v>15.26</v>
      </c>
      <c r="I3088" s="344">
        <v>30.93</v>
      </c>
      <c r="J3088" s="344">
        <v>19.78</v>
      </c>
      <c r="K3088" s="344">
        <v>18</v>
      </c>
      <c r="L3088" s="344">
        <v>23.27</v>
      </c>
    </row>
    <row r="3089" spans="1:12">
      <c r="A3089" s="296">
        <v>40986</v>
      </c>
      <c r="B3089" s="343" t="s">
        <v>9639</v>
      </c>
      <c r="C3089" s="296" t="s">
        <v>6684</v>
      </c>
      <c r="D3089" s="296" t="s">
        <v>6534</v>
      </c>
      <c r="E3089" s="344">
        <v>2499.88</v>
      </c>
      <c r="F3089" s="344">
        <v>2074.4899999999998</v>
      </c>
      <c r="G3089" s="344">
        <v>3752.85</v>
      </c>
      <c r="H3089" s="344">
        <v>2651.22</v>
      </c>
      <c r="I3089" s="344">
        <v>5407.86</v>
      </c>
      <c r="J3089" s="344">
        <v>3481.06</v>
      </c>
      <c r="K3089" s="344">
        <v>3208.94</v>
      </c>
      <c r="L3089" s="344">
        <v>4084.64</v>
      </c>
    </row>
    <row r="3090" spans="1:12">
      <c r="A3090" s="296">
        <v>4250</v>
      </c>
      <c r="B3090" s="343" t="s">
        <v>9640</v>
      </c>
      <c r="C3090" s="296" t="s">
        <v>6682</v>
      </c>
      <c r="D3090" s="296" t="s">
        <v>6534</v>
      </c>
      <c r="E3090" s="344">
        <v>17.78</v>
      </c>
      <c r="F3090" s="344">
        <v>12.39</v>
      </c>
      <c r="G3090" s="344">
        <v>21.76</v>
      </c>
      <c r="H3090" s="344">
        <v>15.3</v>
      </c>
      <c r="I3090" s="344">
        <v>25.82</v>
      </c>
      <c r="J3090" s="344">
        <v>17.59</v>
      </c>
      <c r="K3090" s="344">
        <v>14.98</v>
      </c>
      <c r="L3090" s="344">
        <v>16.54</v>
      </c>
    </row>
    <row r="3091" spans="1:12">
      <c r="A3091" s="296">
        <v>40978</v>
      </c>
      <c r="B3091" s="343" t="s">
        <v>9641</v>
      </c>
      <c r="C3091" s="296" t="s">
        <v>6684</v>
      </c>
      <c r="D3091" s="296" t="s">
        <v>6534</v>
      </c>
      <c r="E3091" s="344">
        <v>3108.07</v>
      </c>
      <c r="F3091" s="344">
        <v>2165.5</v>
      </c>
      <c r="G3091" s="344">
        <v>3817.82</v>
      </c>
      <c r="H3091" s="344">
        <v>2661.63</v>
      </c>
      <c r="I3091" s="344">
        <v>4516.84</v>
      </c>
      <c r="J3091" s="344">
        <v>3095.57</v>
      </c>
      <c r="K3091" s="344">
        <v>2670.09</v>
      </c>
      <c r="L3091" s="344">
        <v>2903.89</v>
      </c>
    </row>
    <row r="3092" spans="1:12">
      <c r="A3092" s="296">
        <v>44501</v>
      </c>
      <c r="B3092" s="343" t="s">
        <v>9642</v>
      </c>
      <c r="C3092" s="296" t="s">
        <v>6682</v>
      </c>
      <c r="D3092" s="296" t="s">
        <v>6534</v>
      </c>
      <c r="E3092" s="344">
        <v>24.91</v>
      </c>
      <c r="F3092" s="344">
        <v>16.25</v>
      </c>
      <c r="G3092" s="344">
        <v>30.83</v>
      </c>
      <c r="H3092" s="344">
        <v>20.61</v>
      </c>
      <c r="I3092" s="344">
        <v>31.47</v>
      </c>
      <c r="J3092" s="344">
        <v>21.63</v>
      </c>
      <c r="K3092" s="344">
        <v>18</v>
      </c>
      <c r="L3092" s="344">
        <v>27.24</v>
      </c>
    </row>
    <row r="3093" spans="1:12">
      <c r="A3093" s="296">
        <v>41043</v>
      </c>
      <c r="B3093" s="343" t="s">
        <v>9643</v>
      </c>
      <c r="C3093" s="296" t="s">
        <v>6684</v>
      </c>
      <c r="D3093" s="296" t="s">
        <v>6534</v>
      </c>
      <c r="E3093" s="344">
        <v>4354.16</v>
      </c>
      <c r="F3093" s="344">
        <v>2840.61</v>
      </c>
      <c r="G3093" s="344">
        <v>5409.09</v>
      </c>
      <c r="H3093" s="344">
        <v>3583.27</v>
      </c>
      <c r="I3093" s="344">
        <v>5504.67</v>
      </c>
      <c r="J3093" s="344">
        <v>3806.53</v>
      </c>
      <c r="K3093" s="344">
        <v>3211.29</v>
      </c>
      <c r="L3093" s="344">
        <v>4779.3999999999996</v>
      </c>
    </row>
    <row r="3094" spans="1:12">
      <c r="A3094" s="296">
        <v>4234</v>
      </c>
      <c r="B3094" s="343" t="s">
        <v>9644</v>
      </c>
      <c r="C3094" s="296" t="s">
        <v>6682</v>
      </c>
      <c r="D3094" s="296" t="s">
        <v>6539</v>
      </c>
      <c r="E3094" s="344">
        <v>25.92</v>
      </c>
      <c r="F3094" s="344">
        <v>18.07</v>
      </c>
      <c r="G3094" s="344">
        <v>31.71</v>
      </c>
      <c r="H3094" s="344">
        <v>22.32</v>
      </c>
      <c r="I3094" s="344">
        <v>33.6</v>
      </c>
      <c r="J3094" s="344">
        <v>25.66</v>
      </c>
      <c r="K3094" s="344">
        <v>21.83</v>
      </c>
      <c r="L3094" s="344">
        <v>29.84</v>
      </c>
    </row>
    <row r="3095" spans="1:12">
      <c r="A3095" s="296">
        <v>40987</v>
      </c>
      <c r="B3095" s="343" t="s">
        <v>9645</v>
      </c>
      <c r="C3095" s="296" t="s">
        <v>6684</v>
      </c>
      <c r="D3095" s="296" t="s">
        <v>6534</v>
      </c>
      <c r="E3095" s="344">
        <v>4528.32</v>
      </c>
      <c r="F3095" s="344">
        <v>3155.04</v>
      </c>
      <c r="G3095" s="344">
        <v>5562.39</v>
      </c>
      <c r="H3095" s="344">
        <v>3877.87</v>
      </c>
      <c r="I3095" s="344">
        <v>5874.9</v>
      </c>
      <c r="J3095" s="344">
        <v>4510.1099999999997</v>
      </c>
      <c r="K3095" s="344">
        <v>3890.2</v>
      </c>
      <c r="L3095" s="344">
        <v>5235.54</v>
      </c>
    </row>
    <row r="3096" spans="1:12">
      <c r="A3096" s="296">
        <v>4253</v>
      </c>
      <c r="B3096" s="343" t="s">
        <v>9646</v>
      </c>
      <c r="C3096" s="296" t="s">
        <v>6682</v>
      </c>
      <c r="D3096" s="296" t="s">
        <v>6534</v>
      </c>
      <c r="E3096" s="344">
        <v>19.489999999999998</v>
      </c>
      <c r="F3096" s="344">
        <v>13.67</v>
      </c>
      <c r="G3096" s="344">
        <v>30.47</v>
      </c>
      <c r="H3096" s="344">
        <v>16.78</v>
      </c>
      <c r="I3096" s="344">
        <v>27.44</v>
      </c>
      <c r="J3096" s="344">
        <v>19.78</v>
      </c>
      <c r="K3096" s="344">
        <v>18</v>
      </c>
      <c r="L3096" s="344">
        <v>22.66</v>
      </c>
    </row>
    <row r="3097" spans="1:12">
      <c r="A3097" s="296">
        <v>40981</v>
      </c>
      <c r="B3097" s="343" t="s">
        <v>9647</v>
      </c>
      <c r="C3097" s="296" t="s">
        <v>6684</v>
      </c>
      <c r="D3097" s="296" t="s">
        <v>6534</v>
      </c>
      <c r="E3097" s="344">
        <v>3407.52</v>
      </c>
      <c r="F3097" s="344">
        <v>2390.69</v>
      </c>
      <c r="G3097" s="344">
        <v>5345.7</v>
      </c>
      <c r="H3097" s="344">
        <v>2918.05</v>
      </c>
      <c r="I3097" s="344">
        <v>4799.88</v>
      </c>
      <c r="J3097" s="344">
        <v>3481.06</v>
      </c>
      <c r="K3097" s="344">
        <v>3208.94</v>
      </c>
      <c r="L3097" s="344">
        <v>3978.24</v>
      </c>
    </row>
    <row r="3098" spans="1:12">
      <c r="A3098" s="296">
        <v>4254</v>
      </c>
      <c r="B3098" s="343" t="s">
        <v>9648</v>
      </c>
      <c r="C3098" s="296" t="s">
        <v>6682</v>
      </c>
      <c r="D3098" s="296" t="s">
        <v>6534</v>
      </c>
      <c r="E3098" s="344">
        <v>25.56</v>
      </c>
      <c r="F3098" s="344">
        <v>15.84</v>
      </c>
      <c r="G3098" s="344">
        <v>31.26</v>
      </c>
      <c r="H3098" s="344">
        <v>22</v>
      </c>
      <c r="I3098" s="344">
        <v>40.07</v>
      </c>
      <c r="J3098" s="344">
        <v>36.090000000000003</v>
      </c>
      <c r="K3098" s="344">
        <v>18</v>
      </c>
      <c r="L3098" s="344">
        <v>39.82</v>
      </c>
    </row>
    <row r="3099" spans="1:12">
      <c r="A3099" s="296">
        <v>41036</v>
      </c>
      <c r="B3099" s="343" t="s">
        <v>9649</v>
      </c>
      <c r="C3099" s="296" t="s">
        <v>6684</v>
      </c>
      <c r="D3099" s="296" t="s">
        <v>6534</v>
      </c>
      <c r="E3099" s="344">
        <v>4467.0200000000004</v>
      </c>
      <c r="F3099" s="344">
        <v>2767</v>
      </c>
      <c r="G3099" s="344">
        <v>5487.08</v>
      </c>
      <c r="H3099" s="344">
        <v>3825.36</v>
      </c>
      <c r="I3099" s="344">
        <v>7007.16</v>
      </c>
      <c r="J3099" s="344">
        <v>6345.72</v>
      </c>
      <c r="K3099" s="344">
        <v>3208.94</v>
      </c>
      <c r="L3099" s="344">
        <v>6986.95</v>
      </c>
    </row>
    <row r="3100" spans="1:12">
      <c r="A3100" s="296">
        <v>4251</v>
      </c>
      <c r="B3100" s="343" t="s">
        <v>9650</v>
      </c>
      <c r="C3100" s="296" t="s">
        <v>6682</v>
      </c>
      <c r="D3100" s="296" t="s">
        <v>6534</v>
      </c>
      <c r="E3100" s="344">
        <v>18.89</v>
      </c>
      <c r="F3100" s="344">
        <v>15.22</v>
      </c>
      <c r="G3100" s="344">
        <v>23.12</v>
      </c>
      <c r="H3100" s="344">
        <v>16.27</v>
      </c>
      <c r="I3100" s="344">
        <v>26.34</v>
      </c>
      <c r="J3100" s="344">
        <v>21.61</v>
      </c>
      <c r="K3100" s="344">
        <v>15.9</v>
      </c>
      <c r="L3100" s="344">
        <v>17.71</v>
      </c>
    </row>
    <row r="3101" spans="1:12">
      <c r="A3101" s="296">
        <v>40979</v>
      </c>
      <c r="B3101" s="343" t="s">
        <v>9651</v>
      </c>
      <c r="C3101" s="296" t="s">
        <v>6684</v>
      </c>
      <c r="D3101" s="296" t="s">
        <v>6534</v>
      </c>
      <c r="E3101" s="344">
        <v>3303.19</v>
      </c>
      <c r="F3101" s="344">
        <v>2660.06</v>
      </c>
      <c r="G3101" s="344">
        <v>4057.48</v>
      </c>
      <c r="H3101" s="344">
        <v>2828.7</v>
      </c>
      <c r="I3101" s="344">
        <v>4605.74</v>
      </c>
      <c r="J3101" s="344">
        <v>3802.54</v>
      </c>
      <c r="K3101" s="344">
        <v>2837.71</v>
      </c>
      <c r="L3101" s="344">
        <v>3108.86</v>
      </c>
    </row>
    <row r="3102" spans="1:12">
      <c r="A3102" s="296">
        <v>4230</v>
      </c>
      <c r="B3102" s="343" t="s">
        <v>9652</v>
      </c>
      <c r="C3102" s="296" t="s">
        <v>6682</v>
      </c>
      <c r="D3102" s="296" t="s">
        <v>6534</v>
      </c>
      <c r="E3102" s="344">
        <v>24.44</v>
      </c>
      <c r="F3102" s="344">
        <v>16.27</v>
      </c>
      <c r="G3102" s="344">
        <v>30.85</v>
      </c>
      <c r="H3102" s="344">
        <v>30.5</v>
      </c>
      <c r="I3102" s="344">
        <v>30.67</v>
      </c>
      <c r="J3102" s="344">
        <v>25.16</v>
      </c>
      <c r="K3102" s="344">
        <v>18</v>
      </c>
      <c r="L3102" s="344">
        <v>31.12</v>
      </c>
    </row>
    <row r="3103" spans="1:12">
      <c r="A3103" s="296">
        <v>40998</v>
      </c>
      <c r="B3103" s="343" t="s">
        <v>9653</v>
      </c>
      <c r="C3103" s="296" t="s">
        <v>6684</v>
      </c>
      <c r="D3103" s="296" t="s">
        <v>6534</v>
      </c>
      <c r="E3103" s="344">
        <v>4272.8500000000004</v>
      </c>
      <c r="F3103" s="344">
        <v>2841.9</v>
      </c>
      <c r="G3103" s="344">
        <v>5415.59</v>
      </c>
      <c r="H3103" s="344">
        <v>5301.61</v>
      </c>
      <c r="I3103" s="344">
        <v>5365.4</v>
      </c>
      <c r="J3103" s="344">
        <v>4426.7299999999996</v>
      </c>
      <c r="K3103" s="344">
        <v>3208.94</v>
      </c>
      <c r="L3103" s="344">
        <v>5460.3</v>
      </c>
    </row>
    <row r="3104" spans="1:12">
      <c r="A3104" s="296">
        <v>4257</v>
      </c>
      <c r="B3104" s="343" t="s">
        <v>9654</v>
      </c>
      <c r="C3104" s="296" t="s">
        <v>6682</v>
      </c>
      <c r="D3104" s="296" t="s">
        <v>6534</v>
      </c>
      <c r="E3104" s="344">
        <v>19.98</v>
      </c>
      <c r="F3104" s="344">
        <v>13.5</v>
      </c>
      <c r="G3104" s="344">
        <v>22.55</v>
      </c>
      <c r="H3104" s="344">
        <v>15.88</v>
      </c>
      <c r="I3104" s="344">
        <v>27.48</v>
      </c>
      <c r="J3104" s="344">
        <v>19.48</v>
      </c>
      <c r="K3104" s="344">
        <v>18</v>
      </c>
      <c r="L3104" s="344">
        <v>20.36</v>
      </c>
    </row>
    <row r="3105" spans="1:12">
      <c r="A3105" s="296">
        <v>40982</v>
      </c>
      <c r="B3105" s="343" t="s">
        <v>9655</v>
      </c>
      <c r="C3105" s="296" t="s">
        <v>6684</v>
      </c>
      <c r="D3105" s="296" t="s">
        <v>6534</v>
      </c>
      <c r="E3105" s="344">
        <v>3494.87</v>
      </c>
      <c r="F3105" s="344">
        <v>2359.9</v>
      </c>
      <c r="G3105" s="344">
        <v>3957.45</v>
      </c>
      <c r="H3105" s="344">
        <v>2758.97</v>
      </c>
      <c r="I3105" s="344">
        <v>4807.2299999999996</v>
      </c>
      <c r="J3105" s="344">
        <v>3427.67</v>
      </c>
      <c r="K3105" s="344">
        <v>3208.94</v>
      </c>
      <c r="L3105" s="344">
        <v>3574.34</v>
      </c>
    </row>
    <row r="3106" spans="1:12">
      <c r="A3106" s="296">
        <v>4240</v>
      </c>
      <c r="B3106" s="343" t="s">
        <v>9656</v>
      </c>
      <c r="C3106" s="296" t="s">
        <v>6682</v>
      </c>
      <c r="D3106" s="296" t="s">
        <v>6534</v>
      </c>
      <c r="E3106" s="344">
        <v>31.25</v>
      </c>
      <c r="F3106" s="344">
        <v>29</v>
      </c>
      <c r="G3106" s="344">
        <v>36.92</v>
      </c>
      <c r="H3106" s="344">
        <v>28.51</v>
      </c>
      <c r="I3106" s="344">
        <v>47.55</v>
      </c>
      <c r="J3106" s="344">
        <v>37.49</v>
      </c>
      <c r="K3106" s="344">
        <v>32.06</v>
      </c>
      <c r="L3106" s="344">
        <v>36.409999999999997</v>
      </c>
    </row>
    <row r="3107" spans="1:12">
      <c r="A3107" s="296">
        <v>41026</v>
      </c>
      <c r="B3107" s="343" t="s">
        <v>9657</v>
      </c>
      <c r="C3107" s="296" t="s">
        <v>6684</v>
      </c>
      <c r="D3107" s="296" t="s">
        <v>6534</v>
      </c>
      <c r="E3107" s="344">
        <v>5460.99</v>
      </c>
      <c r="F3107" s="344">
        <v>5065.01</v>
      </c>
      <c r="G3107" s="344">
        <v>6477.03</v>
      </c>
      <c r="H3107" s="344">
        <v>4952.93</v>
      </c>
      <c r="I3107" s="344">
        <v>8314.02</v>
      </c>
      <c r="J3107" s="344">
        <v>6591.14</v>
      </c>
      <c r="K3107" s="344">
        <v>5717.26</v>
      </c>
      <c r="L3107" s="344">
        <v>6389.17</v>
      </c>
    </row>
    <row r="3108" spans="1:12">
      <c r="A3108" s="296">
        <v>4239</v>
      </c>
      <c r="B3108" s="343" t="s">
        <v>9658</v>
      </c>
      <c r="C3108" s="296" t="s">
        <v>6682</v>
      </c>
      <c r="D3108" s="296" t="s">
        <v>6534</v>
      </c>
      <c r="E3108" s="344">
        <v>31.25</v>
      </c>
      <c r="F3108" s="344">
        <v>29</v>
      </c>
      <c r="G3108" s="344">
        <v>36.92</v>
      </c>
      <c r="H3108" s="344">
        <v>28.51</v>
      </c>
      <c r="I3108" s="344">
        <v>47.55</v>
      </c>
      <c r="J3108" s="344">
        <v>37.49</v>
      </c>
      <c r="K3108" s="344">
        <v>32.06</v>
      </c>
      <c r="L3108" s="344">
        <v>36.409999999999997</v>
      </c>
    </row>
    <row r="3109" spans="1:12">
      <c r="A3109" s="296">
        <v>41024</v>
      </c>
      <c r="B3109" s="343" t="s">
        <v>9659</v>
      </c>
      <c r="C3109" s="296" t="s">
        <v>6684</v>
      </c>
      <c r="D3109" s="296" t="s">
        <v>6534</v>
      </c>
      <c r="E3109" s="344">
        <v>5460.99</v>
      </c>
      <c r="F3109" s="344">
        <v>5065.01</v>
      </c>
      <c r="G3109" s="344">
        <v>6477.03</v>
      </c>
      <c r="H3109" s="344">
        <v>4952.93</v>
      </c>
      <c r="I3109" s="344">
        <v>8314.02</v>
      </c>
      <c r="J3109" s="344">
        <v>6591.14</v>
      </c>
      <c r="K3109" s="344">
        <v>5717.26</v>
      </c>
      <c r="L3109" s="344">
        <v>6389.17</v>
      </c>
    </row>
    <row r="3110" spans="1:12">
      <c r="A3110" s="296">
        <v>4248</v>
      </c>
      <c r="B3110" s="343" t="s">
        <v>9660</v>
      </c>
      <c r="C3110" s="296" t="s">
        <v>6682</v>
      </c>
      <c r="D3110" s="296" t="s">
        <v>6534</v>
      </c>
      <c r="E3110" s="344">
        <v>24.91</v>
      </c>
      <c r="F3110" s="344">
        <v>16.25</v>
      </c>
      <c r="G3110" s="344">
        <v>30.83</v>
      </c>
      <c r="H3110" s="344">
        <v>20.61</v>
      </c>
      <c r="I3110" s="344">
        <v>31.47</v>
      </c>
      <c r="J3110" s="344">
        <v>23.23</v>
      </c>
      <c r="K3110" s="344">
        <v>18</v>
      </c>
      <c r="L3110" s="344">
        <v>27.24</v>
      </c>
    </row>
    <row r="3111" spans="1:12">
      <c r="A3111" s="296">
        <v>41033</v>
      </c>
      <c r="B3111" s="343" t="s">
        <v>9661</v>
      </c>
      <c r="C3111" s="296" t="s">
        <v>6684</v>
      </c>
      <c r="D3111" s="296" t="s">
        <v>6534</v>
      </c>
      <c r="E3111" s="344">
        <v>4354.16</v>
      </c>
      <c r="F3111" s="344">
        <v>2840.61</v>
      </c>
      <c r="G3111" s="344">
        <v>5409.09</v>
      </c>
      <c r="H3111" s="344">
        <v>3583.27</v>
      </c>
      <c r="I3111" s="344">
        <v>5504.67</v>
      </c>
      <c r="J3111" s="344">
        <v>4084.17</v>
      </c>
      <c r="K3111" s="344">
        <v>3211.29</v>
      </c>
      <c r="L3111" s="344">
        <v>4779.3999999999996</v>
      </c>
    </row>
    <row r="3112" spans="1:12">
      <c r="A3112" s="296">
        <v>44500</v>
      </c>
      <c r="B3112" s="343" t="s">
        <v>9662</v>
      </c>
      <c r="C3112" s="296" t="s">
        <v>6682</v>
      </c>
      <c r="D3112" s="296" t="s">
        <v>6534</v>
      </c>
      <c r="E3112" s="344">
        <v>24.91</v>
      </c>
      <c r="F3112" s="344">
        <v>16.25</v>
      </c>
      <c r="G3112" s="344">
        <v>30.83</v>
      </c>
      <c r="H3112" s="344">
        <v>20.61</v>
      </c>
      <c r="I3112" s="344">
        <v>31.47</v>
      </c>
      <c r="J3112" s="344">
        <v>21.63</v>
      </c>
      <c r="K3112" s="344">
        <v>18</v>
      </c>
      <c r="L3112" s="344">
        <v>27.24</v>
      </c>
    </row>
    <row r="3113" spans="1:12">
      <c r="A3113" s="296">
        <v>41040</v>
      </c>
      <c r="B3113" s="343" t="s">
        <v>9663</v>
      </c>
      <c r="C3113" s="296" t="s">
        <v>6684</v>
      </c>
      <c r="D3113" s="296" t="s">
        <v>6534</v>
      </c>
      <c r="E3113" s="344">
        <v>4354.16</v>
      </c>
      <c r="F3113" s="344">
        <v>2840.61</v>
      </c>
      <c r="G3113" s="344">
        <v>5409.09</v>
      </c>
      <c r="H3113" s="344">
        <v>3583.27</v>
      </c>
      <c r="I3113" s="344">
        <v>5504.67</v>
      </c>
      <c r="J3113" s="344">
        <v>3806.53</v>
      </c>
      <c r="K3113" s="344">
        <v>3211.29</v>
      </c>
      <c r="L3113" s="344">
        <v>4779.3999999999996</v>
      </c>
    </row>
    <row r="3114" spans="1:12">
      <c r="A3114" s="296">
        <v>4238</v>
      </c>
      <c r="B3114" s="343" t="s">
        <v>9664</v>
      </c>
      <c r="C3114" s="296" t="s">
        <v>6682</v>
      </c>
      <c r="D3114" s="296" t="s">
        <v>6534</v>
      </c>
      <c r="E3114" s="344">
        <v>21.1</v>
      </c>
      <c r="F3114" s="344">
        <v>17.23</v>
      </c>
      <c r="G3114" s="344">
        <v>23.08</v>
      </c>
      <c r="H3114" s="344">
        <v>23.46</v>
      </c>
      <c r="I3114" s="344">
        <v>31.47</v>
      </c>
      <c r="J3114" s="344">
        <v>25.4</v>
      </c>
      <c r="K3114" s="344">
        <v>18</v>
      </c>
      <c r="L3114" s="344">
        <v>22.29</v>
      </c>
    </row>
    <row r="3115" spans="1:12">
      <c r="A3115" s="296">
        <v>41012</v>
      </c>
      <c r="B3115" s="343" t="s">
        <v>9665</v>
      </c>
      <c r="C3115" s="296" t="s">
        <v>6684</v>
      </c>
      <c r="D3115" s="296" t="s">
        <v>6534</v>
      </c>
      <c r="E3115" s="344">
        <v>3689.56</v>
      </c>
      <c r="F3115" s="344">
        <v>3009.72</v>
      </c>
      <c r="G3115" s="344">
        <v>4050.94</v>
      </c>
      <c r="H3115" s="344">
        <v>4075.26</v>
      </c>
      <c r="I3115" s="344">
        <v>5504.67</v>
      </c>
      <c r="J3115" s="344">
        <v>4465</v>
      </c>
      <c r="K3115" s="344">
        <v>3208.94</v>
      </c>
      <c r="L3115" s="344">
        <v>3911.73</v>
      </c>
    </row>
    <row r="3116" spans="1:12">
      <c r="A3116" s="296">
        <v>4233</v>
      </c>
      <c r="B3116" s="343" t="s">
        <v>9666</v>
      </c>
      <c r="C3116" s="296" t="s">
        <v>6682</v>
      </c>
      <c r="D3116" s="296" t="s">
        <v>6534</v>
      </c>
      <c r="E3116" s="344">
        <v>31.25</v>
      </c>
      <c r="F3116" s="344">
        <v>29</v>
      </c>
      <c r="G3116" s="344">
        <v>36.92</v>
      </c>
      <c r="H3116" s="344">
        <v>28.51</v>
      </c>
      <c r="I3116" s="344">
        <v>47.55</v>
      </c>
      <c r="J3116" s="344">
        <v>37.49</v>
      </c>
      <c r="K3116" s="344">
        <v>32.06</v>
      </c>
      <c r="L3116" s="344">
        <v>36.409999999999997</v>
      </c>
    </row>
    <row r="3117" spans="1:12">
      <c r="A3117" s="296">
        <v>41001</v>
      </c>
      <c r="B3117" s="343" t="s">
        <v>9667</v>
      </c>
      <c r="C3117" s="296" t="s">
        <v>6684</v>
      </c>
      <c r="D3117" s="296" t="s">
        <v>6534</v>
      </c>
      <c r="E3117" s="344">
        <v>5460.99</v>
      </c>
      <c r="F3117" s="344">
        <v>5065.01</v>
      </c>
      <c r="G3117" s="344">
        <v>6477.03</v>
      </c>
      <c r="H3117" s="344">
        <v>4952.93</v>
      </c>
      <c r="I3117" s="344">
        <v>8314.02</v>
      </c>
      <c r="J3117" s="344">
        <v>6591.14</v>
      </c>
      <c r="K3117" s="344">
        <v>5717.26</v>
      </c>
      <c r="L3117" s="344">
        <v>6389.17</v>
      </c>
    </row>
    <row r="3118" spans="1:12">
      <c r="A3118" s="296">
        <v>2</v>
      </c>
      <c r="B3118" s="343" t="s">
        <v>9668</v>
      </c>
      <c r="C3118" s="296" t="s">
        <v>6680</v>
      </c>
      <c r="D3118" s="296" t="s">
        <v>6534</v>
      </c>
      <c r="E3118" s="344"/>
      <c r="F3118" s="344">
        <v>26.3</v>
      </c>
      <c r="G3118" s="344"/>
      <c r="H3118" s="344"/>
      <c r="I3118" s="344">
        <v>29.71</v>
      </c>
      <c r="J3118" s="344">
        <v>19.04</v>
      </c>
      <c r="K3118" s="344"/>
      <c r="L3118" s="344">
        <v>19.72</v>
      </c>
    </row>
    <row r="3119" spans="1:12">
      <c r="A3119" s="296">
        <v>14221</v>
      </c>
      <c r="B3119" s="343" t="s">
        <v>9669</v>
      </c>
      <c r="C3119" s="296" t="s">
        <v>6533</v>
      </c>
      <c r="D3119" s="296" t="s">
        <v>6534</v>
      </c>
      <c r="E3119" s="344"/>
      <c r="F3119" s="344"/>
      <c r="G3119" s="344">
        <v>706662.64</v>
      </c>
      <c r="H3119" s="344"/>
      <c r="I3119" s="344">
        <v>688696.64</v>
      </c>
      <c r="J3119" s="344">
        <v>661056.64</v>
      </c>
      <c r="K3119" s="344"/>
      <c r="L3119" s="344">
        <v>621899.97</v>
      </c>
    </row>
    <row r="3120" spans="1:12">
      <c r="A3120" s="296">
        <v>36517</v>
      </c>
      <c r="B3120" s="343" t="s">
        <v>9670</v>
      </c>
      <c r="C3120" s="296" t="s">
        <v>6533</v>
      </c>
      <c r="D3120" s="296" t="s">
        <v>6534</v>
      </c>
      <c r="E3120" s="344"/>
      <c r="F3120" s="344"/>
      <c r="G3120" s="344">
        <v>681096</v>
      </c>
      <c r="H3120" s="344"/>
      <c r="I3120" s="344">
        <v>663780</v>
      </c>
      <c r="J3120" s="344">
        <v>637140</v>
      </c>
      <c r="K3120" s="344"/>
      <c r="L3120" s="344">
        <v>599400</v>
      </c>
    </row>
    <row r="3121" spans="1:12">
      <c r="A3121" s="296">
        <v>4262</v>
      </c>
      <c r="B3121" s="343" t="s">
        <v>9671</v>
      </c>
      <c r="C3121" s="296" t="s">
        <v>6533</v>
      </c>
      <c r="D3121" s="296" t="s">
        <v>6539</v>
      </c>
      <c r="E3121" s="344"/>
      <c r="F3121" s="344"/>
      <c r="G3121" s="344">
        <v>767000</v>
      </c>
      <c r="H3121" s="344"/>
      <c r="I3121" s="344">
        <v>747500</v>
      </c>
      <c r="J3121" s="344">
        <v>717500</v>
      </c>
      <c r="K3121" s="344"/>
      <c r="L3121" s="344">
        <v>675000</v>
      </c>
    </row>
    <row r="3122" spans="1:12">
      <c r="A3122" s="296">
        <v>4263</v>
      </c>
      <c r="B3122" s="343" t="s">
        <v>9672</v>
      </c>
      <c r="C3122" s="296" t="s">
        <v>6533</v>
      </c>
      <c r="D3122" s="296" t="s">
        <v>6534</v>
      </c>
      <c r="E3122" s="344"/>
      <c r="F3122" s="344"/>
      <c r="G3122" s="344">
        <v>1063573.28</v>
      </c>
      <c r="H3122" s="344"/>
      <c r="I3122" s="344">
        <v>1036533.28</v>
      </c>
      <c r="J3122" s="344">
        <v>994933.28</v>
      </c>
      <c r="K3122" s="344"/>
      <c r="L3122" s="344">
        <v>935999.95</v>
      </c>
    </row>
    <row r="3123" spans="1:12">
      <c r="A3123" s="296">
        <v>36518</v>
      </c>
      <c r="B3123" s="343" t="s">
        <v>9673</v>
      </c>
      <c r="C3123" s="296" t="s">
        <v>6533</v>
      </c>
      <c r="D3123" s="296" t="s">
        <v>6534</v>
      </c>
      <c r="E3123" s="344"/>
      <c r="F3123" s="344"/>
      <c r="G3123" s="344">
        <v>1210837.28</v>
      </c>
      <c r="H3123" s="344"/>
      <c r="I3123" s="344">
        <v>1180053.28</v>
      </c>
      <c r="J3123" s="344">
        <v>1132693.28</v>
      </c>
      <c r="K3123" s="344"/>
      <c r="L3123" s="344">
        <v>1065599.95</v>
      </c>
    </row>
    <row r="3124" spans="1:12">
      <c r="A3124" s="296">
        <v>38402</v>
      </c>
      <c r="B3124" s="343" t="s">
        <v>9674</v>
      </c>
      <c r="C3124" s="296" t="s">
        <v>6533</v>
      </c>
      <c r="D3124" s="296" t="s">
        <v>6534</v>
      </c>
      <c r="E3124" s="344">
        <v>22.17</v>
      </c>
      <c r="F3124" s="344">
        <v>12.42</v>
      </c>
      <c r="G3124" s="344">
        <v>15.39</v>
      </c>
      <c r="H3124" s="344">
        <v>16.02</v>
      </c>
      <c r="I3124" s="344">
        <v>9.58</v>
      </c>
      <c r="J3124" s="344">
        <v>15.49</v>
      </c>
      <c r="K3124" s="344">
        <v>9.9600000000000009</v>
      </c>
      <c r="L3124" s="344">
        <v>11.95</v>
      </c>
    </row>
    <row r="3125" spans="1:12">
      <c r="A3125" s="296">
        <v>3412</v>
      </c>
      <c r="B3125" s="343" t="s">
        <v>9675</v>
      </c>
      <c r="C3125" s="296" t="s">
        <v>6937</v>
      </c>
      <c r="D3125" s="296" t="s">
        <v>6534</v>
      </c>
      <c r="E3125" s="344"/>
      <c r="F3125" s="344">
        <v>28.78</v>
      </c>
      <c r="G3125" s="344"/>
      <c r="H3125" s="344"/>
      <c r="I3125" s="344">
        <v>28.78</v>
      </c>
      <c r="J3125" s="344"/>
      <c r="K3125" s="344"/>
      <c r="L3125" s="344">
        <v>16.32</v>
      </c>
    </row>
    <row r="3126" spans="1:12">
      <c r="A3126" s="296">
        <v>3413</v>
      </c>
      <c r="B3126" s="343" t="s">
        <v>9676</v>
      </c>
      <c r="C3126" s="296" t="s">
        <v>6937</v>
      </c>
      <c r="D3126" s="296" t="s">
        <v>6534</v>
      </c>
      <c r="E3126" s="344"/>
      <c r="F3126" s="344">
        <v>64.790000000000006</v>
      </c>
      <c r="G3126" s="344"/>
      <c r="H3126" s="344"/>
      <c r="I3126" s="344">
        <v>64.790000000000006</v>
      </c>
      <c r="J3126" s="344"/>
      <c r="K3126" s="344"/>
      <c r="L3126" s="344">
        <v>36.74</v>
      </c>
    </row>
    <row r="3127" spans="1:12">
      <c r="A3127" s="296">
        <v>39744</v>
      </c>
      <c r="B3127" s="343" t="s">
        <v>9677</v>
      </c>
      <c r="C3127" s="296" t="s">
        <v>6937</v>
      </c>
      <c r="D3127" s="296" t="s">
        <v>6534</v>
      </c>
      <c r="E3127" s="344"/>
      <c r="F3127" s="344">
        <v>50.3</v>
      </c>
      <c r="G3127" s="344"/>
      <c r="H3127" s="344"/>
      <c r="I3127" s="344">
        <v>50.3</v>
      </c>
      <c r="J3127" s="344"/>
      <c r="K3127" s="344"/>
      <c r="L3127" s="344">
        <v>28.53</v>
      </c>
    </row>
    <row r="3128" spans="1:12">
      <c r="A3128" s="296">
        <v>39745</v>
      </c>
      <c r="B3128" s="343" t="s">
        <v>9678</v>
      </c>
      <c r="C3128" s="296" t="s">
        <v>6937</v>
      </c>
      <c r="D3128" s="296" t="s">
        <v>6534</v>
      </c>
      <c r="E3128" s="344"/>
      <c r="F3128" s="344">
        <v>106.17</v>
      </c>
      <c r="G3128" s="344"/>
      <c r="H3128" s="344"/>
      <c r="I3128" s="344">
        <v>106.17</v>
      </c>
      <c r="J3128" s="344"/>
      <c r="K3128" s="344"/>
      <c r="L3128" s="344">
        <v>60.21</v>
      </c>
    </row>
    <row r="3129" spans="1:12">
      <c r="A3129" s="296">
        <v>39637</v>
      </c>
      <c r="B3129" s="343" t="s">
        <v>9679</v>
      </c>
      <c r="C3129" s="296" t="s">
        <v>6937</v>
      </c>
      <c r="D3129" s="296" t="s">
        <v>6534</v>
      </c>
      <c r="E3129" s="344">
        <v>144.18</v>
      </c>
      <c r="F3129" s="344">
        <v>137.22</v>
      </c>
      <c r="G3129" s="344">
        <v>183.34</v>
      </c>
      <c r="H3129" s="344">
        <v>77.27</v>
      </c>
      <c r="I3129" s="344">
        <v>96.42</v>
      </c>
      <c r="J3129" s="344">
        <v>130.38999999999999</v>
      </c>
      <c r="K3129" s="344">
        <v>80.180000000000007</v>
      </c>
      <c r="L3129" s="344">
        <v>91.59</v>
      </c>
    </row>
    <row r="3130" spans="1:12">
      <c r="A3130" s="296">
        <v>39638</v>
      </c>
      <c r="B3130" s="343" t="s">
        <v>9680</v>
      </c>
      <c r="C3130" s="296" t="s">
        <v>6937</v>
      </c>
      <c r="D3130" s="296" t="s">
        <v>6534</v>
      </c>
      <c r="E3130" s="344">
        <v>163.15</v>
      </c>
      <c r="F3130" s="344">
        <v>155.27000000000001</v>
      </c>
      <c r="G3130" s="344">
        <v>207.46</v>
      </c>
      <c r="H3130" s="344">
        <v>87.44</v>
      </c>
      <c r="I3130" s="344">
        <v>109.11</v>
      </c>
      <c r="J3130" s="344">
        <v>147.55000000000001</v>
      </c>
      <c r="K3130" s="344">
        <v>90.73</v>
      </c>
      <c r="L3130" s="344">
        <v>103.64</v>
      </c>
    </row>
    <row r="3131" spans="1:12">
      <c r="A3131" s="296">
        <v>39639</v>
      </c>
      <c r="B3131" s="343" t="s">
        <v>9681</v>
      </c>
      <c r="C3131" s="296" t="s">
        <v>6937</v>
      </c>
      <c r="D3131" s="296" t="s">
        <v>6534</v>
      </c>
      <c r="E3131" s="344">
        <v>246.15</v>
      </c>
      <c r="F3131" s="344">
        <v>234.27</v>
      </c>
      <c r="G3131" s="344">
        <v>313.01</v>
      </c>
      <c r="H3131" s="344">
        <v>131.91999999999999</v>
      </c>
      <c r="I3131" s="344">
        <v>164.62</v>
      </c>
      <c r="J3131" s="344">
        <v>222.61</v>
      </c>
      <c r="K3131" s="344">
        <v>136.88999999999999</v>
      </c>
      <c r="L3131" s="344">
        <v>156.36000000000001</v>
      </c>
    </row>
    <row r="3132" spans="1:12">
      <c r="A3132" s="296">
        <v>39517</v>
      </c>
      <c r="B3132" s="343" t="s">
        <v>9682</v>
      </c>
      <c r="C3132" s="296" t="s">
        <v>6937</v>
      </c>
      <c r="D3132" s="296" t="s">
        <v>6534</v>
      </c>
      <c r="E3132" s="344">
        <v>210.82</v>
      </c>
      <c r="F3132" s="344"/>
      <c r="G3132" s="344"/>
      <c r="H3132" s="344">
        <v>193.07</v>
      </c>
      <c r="I3132" s="344">
        <v>230.38</v>
      </c>
      <c r="J3132" s="344"/>
      <c r="K3132" s="344"/>
      <c r="L3132" s="344"/>
    </row>
    <row r="3133" spans="1:12">
      <c r="A3133" s="296">
        <v>39518</v>
      </c>
      <c r="B3133" s="343" t="s">
        <v>9683</v>
      </c>
      <c r="C3133" s="296" t="s">
        <v>6937</v>
      </c>
      <c r="D3133" s="296" t="s">
        <v>6534</v>
      </c>
      <c r="E3133" s="344">
        <v>249.94</v>
      </c>
      <c r="F3133" s="344"/>
      <c r="G3133" s="344"/>
      <c r="H3133" s="344">
        <v>228.9</v>
      </c>
      <c r="I3133" s="344">
        <v>273.12</v>
      </c>
      <c r="J3133" s="344"/>
      <c r="K3133" s="344"/>
      <c r="L3133" s="344"/>
    </row>
    <row r="3134" spans="1:12">
      <c r="A3134" s="296">
        <v>38366</v>
      </c>
      <c r="B3134" s="343" t="s">
        <v>9684</v>
      </c>
      <c r="C3134" s="296" t="s">
        <v>6937</v>
      </c>
      <c r="D3134" s="296" t="s">
        <v>6534</v>
      </c>
      <c r="E3134" s="344"/>
      <c r="F3134" s="344">
        <v>6.61</v>
      </c>
      <c r="G3134" s="344"/>
      <c r="H3134" s="344">
        <v>10.16</v>
      </c>
      <c r="I3134" s="344">
        <v>6.62</v>
      </c>
      <c r="J3134" s="344"/>
      <c r="K3134" s="344">
        <v>5.3</v>
      </c>
      <c r="L3134" s="344">
        <v>6.55</v>
      </c>
    </row>
    <row r="3135" spans="1:12">
      <c r="A3135" s="296">
        <v>11703</v>
      </c>
      <c r="B3135" s="343" t="s">
        <v>9685</v>
      </c>
      <c r="C3135" s="296" t="s">
        <v>6533</v>
      </c>
      <c r="D3135" s="296" t="s">
        <v>6534</v>
      </c>
      <c r="E3135" s="344">
        <v>72.319999999999993</v>
      </c>
      <c r="F3135" s="344">
        <v>28.72</v>
      </c>
      <c r="G3135" s="344"/>
      <c r="H3135" s="344">
        <v>48.24</v>
      </c>
      <c r="I3135" s="344">
        <v>19.489999999999998</v>
      </c>
      <c r="J3135" s="344">
        <v>15.54</v>
      </c>
      <c r="K3135" s="344">
        <v>34.020000000000003</v>
      </c>
      <c r="L3135" s="344">
        <v>39.22</v>
      </c>
    </row>
    <row r="3136" spans="1:12">
      <c r="A3136" s="296">
        <v>37400</v>
      </c>
      <c r="B3136" s="343" t="s">
        <v>9686</v>
      </c>
      <c r="C3136" s="296" t="s">
        <v>6533</v>
      </c>
      <c r="D3136" s="296" t="s">
        <v>6534</v>
      </c>
      <c r="E3136" s="344">
        <v>71.959999999999994</v>
      </c>
      <c r="F3136" s="344">
        <v>61.32</v>
      </c>
      <c r="G3136" s="344">
        <v>37.590000000000003</v>
      </c>
      <c r="H3136" s="344">
        <v>62.1</v>
      </c>
      <c r="I3136" s="344">
        <v>49.71</v>
      </c>
      <c r="J3136" s="344">
        <v>46.84</v>
      </c>
      <c r="K3136" s="344">
        <v>39.44</v>
      </c>
      <c r="L3136" s="344">
        <v>70.599999999999994</v>
      </c>
    </row>
    <row r="3137" spans="1:12">
      <c r="A3137" s="296">
        <v>25400</v>
      </c>
      <c r="B3137" s="343" t="s">
        <v>9687</v>
      </c>
      <c r="C3137" s="296" t="s">
        <v>6533</v>
      </c>
      <c r="D3137" s="296" t="s">
        <v>6534</v>
      </c>
      <c r="E3137" s="344">
        <v>3873.69</v>
      </c>
      <c r="F3137" s="344">
        <v>4034.81</v>
      </c>
      <c r="G3137" s="344">
        <v>3474.31</v>
      </c>
      <c r="H3137" s="344">
        <v>3832.68</v>
      </c>
      <c r="I3137" s="344">
        <v>2458.77</v>
      </c>
      <c r="J3137" s="344">
        <v>3570.98</v>
      </c>
      <c r="K3137" s="344">
        <v>2340.62</v>
      </c>
      <c r="L3137" s="344">
        <v>3401.07</v>
      </c>
    </row>
    <row r="3138" spans="1:12">
      <c r="A3138" s="296">
        <v>4276</v>
      </c>
      <c r="B3138" s="343" t="s">
        <v>9688</v>
      </c>
      <c r="C3138" s="296" t="s">
        <v>6533</v>
      </c>
      <c r="D3138" s="296" t="s">
        <v>6534</v>
      </c>
      <c r="E3138" s="344">
        <v>198.8</v>
      </c>
      <c r="F3138" s="344"/>
      <c r="G3138" s="344">
        <v>259.3</v>
      </c>
      <c r="H3138" s="344"/>
      <c r="I3138" s="344">
        <v>194.89</v>
      </c>
      <c r="J3138" s="344"/>
      <c r="K3138" s="344">
        <v>159.12</v>
      </c>
      <c r="L3138" s="344">
        <v>188.19</v>
      </c>
    </row>
    <row r="3139" spans="1:12">
      <c r="A3139" s="296">
        <v>4273</v>
      </c>
      <c r="B3139" s="343" t="s">
        <v>9689</v>
      </c>
      <c r="C3139" s="296" t="s">
        <v>6533</v>
      </c>
      <c r="D3139" s="296" t="s">
        <v>6534</v>
      </c>
      <c r="E3139" s="344">
        <v>360.95</v>
      </c>
      <c r="F3139" s="344"/>
      <c r="G3139" s="344">
        <v>470.78</v>
      </c>
      <c r="H3139" s="344"/>
      <c r="I3139" s="344">
        <v>353.84</v>
      </c>
      <c r="J3139" s="344"/>
      <c r="K3139" s="344">
        <v>288.89</v>
      </c>
      <c r="L3139" s="344">
        <v>341.68</v>
      </c>
    </row>
    <row r="3140" spans="1:12">
      <c r="A3140" s="296">
        <v>4274</v>
      </c>
      <c r="B3140" s="343" t="s">
        <v>9690</v>
      </c>
      <c r="C3140" s="296" t="s">
        <v>6533</v>
      </c>
      <c r="D3140" s="296" t="s">
        <v>6539</v>
      </c>
      <c r="E3140" s="344">
        <v>132.05000000000001</v>
      </c>
      <c r="F3140" s="344"/>
      <c r="G3140" s="344">
        <v>172.23</v>
      </c>
      <c r="H3140" s="344"/>
      <c r="I3140" s="344">
        <v>129.44999999999999</v>
      </c>
      <c r="J3140" s="344"/>
      <c r="K3140" s="344">
        <v>105.69</v>
      </c>
      <c r="L3140" s="344">
        <v>125</v>
      </c>
    </row>
    <row r="3141" spans="1:12">
      <c r="A3141" s="296">
        <v>39438</v>
      </c>
      <c r="B3141" s="343" t="s">
        <v>9691</v>
      </c>
      <c r="C3141" s="296" t="s">
        <v>6533</v>
      </c>
      <c r="D3141" s="296" t="s">
        <v>6534</v>
      </c>
      <c r="E3141" s="344"/>
      <c r="F3141" s="344">
        <v>0.25</v>
      </c>
      <c r="G3141" s="344"/>
      <c r="H3141" s="344">
        <v>0.32</v>
      </c>
      <c r="I3141" s="344">
        <v>0.28000000000000003</v>
      </c>
      <c r="J3141" s="344">
        <v>0.3</v>
      </c>
      <c r="K3141" s="344"/>
      <c r="L3141" s="344"/>
    </row>
    <row r="3142" spans="1:12">
      <c r="A3142" s="296">
        <v>4379</v>
      </c>
      <c r="B3142" s="343" t="s">
        <v>9692</v>
      </c>
      <c r="C3142" s="296" t="s">
        <v>6533</v>
      </c>
      <c r="D3142" s="296" t="s">
        <v>6534</v>
      </c>
      <c r="E3142" s="344"/>
      <c r="F3142" s="344">
        <v>0.05</v>
      </c>
      <c r="G3142" s="344"/>
      <c r="H3142" s="344">
        <v>0.06</v>
      </c>
      <c r="I3142" s="344">
        <v>0.05</v>
      </c>
      <c r="J3142" s="344">
        <v>0.06</v>
      </c>
      <c r="K3142" s="344"/>
      <c r="L3142" s="344"/>
    </row>
    <row r="3143" spans="1:12">
      <c r="A3143" s="296">
        <v>4377</v>
      </c>
      <c r="B3143" s="343" t="s">
        <v>9693</v>
      </c>
      <c r="C3143" s="296" t="s">
        <v>6533</v>
      </c>
      <c r="D3143" s="296" t="s">
        <v>6534</v>
      </c>
      <c r="E3143" s="344"/>
      <c r="F3143" s="344">
        <v>0.18</v>
      </c>
      <c r="G3143" s="344"/>
      <c r="H3143" s="344">
        <v>0.22</v>
      </c>
      <c r="I3143" s="344">
        <v>0.2</v>
      </c>
      <c r="J3143" s="344">
        <v>0.22</v>
      </c>
      <c r="K3143" s="344"/>
      <c r="L3143" s="344"/>
    </row>
    <row r="3144" spans="1:12">
      <c r="A3144" s="296">
        <v>4356</v>
      </c>
      <c r="B3144" s="343" t="s">
        <v>9694</v>
      </c>
      <c r="C3144" s="296" t="s">
        <v>6533</v>
      </c>
      <c r="D3144" s="296" t="s">
        <v>6534</v>
      </c>
      <c r="E3144" s="344"/>
      <c r="F3144" s="344">
        <v>0.25</v>
      </c>
      <c r="G3144" s="344"/>
      <c r="H3144" s="344">
        <v>0.32</v>
      </c>
      <c r="I3144" s="344">
        <v>0.28000000000000003</v>
      </c>
      <c r="J3144" s="344">
        <v>0.31</v>
      </c>
      <c r="K3144" s="344"/>
      <c r="L3144" s="344"/>
    </row>
    <row r="3145" spans="1:12">
      <c r="A3145" s="296">
        <v>13246</v>
      </c>
      <c r="B3145" s="343" t="s">
        <v>9695</v>
      </c>
      <c r="C3145" s="296" t="s">
        <v>6533</v>
      </c>
      <c r="D3145" s="296" t="s">
        <v>6534</v>
      </c>
      <c r="E3145" s="344"/>
      <c r="F3145" s="344">
        <v>0.44</v>
      </c>
      <c r="G3145" s="344"/>
      <c r="H3145" s="344">
        <v>0.55000000000000004</v>
      </c>
      <c r="I3145" s="344">
        <v>0.48</v>
      </c>
      <c r="J3145" s="344">
        <v>0.53</v>
      </c>
      <c r="K3145" s="344"/>
      <c r="L3145" s="344"/>
    </row>
    <row r="3146" spans="1:12">
      <c r="A3146" s="296">
        <v>13294</v>
      </c>
      <c r="B3146" s="343" t="s">
        <v>9696</v>
      </c>
      <c r="C3146" s="296" t="s">
        <v>6533</v>
      </c>
      <c r="D3146" s="296" t="s">
        <v>6534</v>
      </c>
      <c r="E3146" s="344"/>
      <c r="F3146" s="344">
        <v>1.48</v>
      </c>
      <c r="G3146" s="344"/>
      <c r="H3146" s="344">
        <v>1.83</v>
      </c>
      <c r="I3146" s="344">
        <v>1.61</v>
      </c>
      <c r="J3146" s="344">
        <v>1.77</v>
      </c>
      <c r="K3146" s="344"/>
      <c r="L3146" s="344"/>
    </row>
    <row r="3147" spans="1:12">
      <c r="A3147" s="296">
        <v>11963</v>
      </c>
      <c r="B3147" s="343" t="s">
        <v>9697</v>
      </c>
      <c r="C3147" s="296" t="s">
        <v>6533</v>
      </c>
      <c r="D3147" s="296" t="s">
        <v>6534</v>
      </c>
      <c r="E3147" s="344"/>
      <c r="F3147" s="344">
        <v>9.31</v>
      </c>
      <c r="G3147" s="344"/>
      <c r="H3147" s="344">
        <v>11.54</v>
      </c>
      <c r="I3147" s="344">
        <v>10.14</v>
      </c>
      <c r="J3147" s="344">
        <v>11.15</v>
      </c>
      <c r="K3147" s="344"/>
      <c r="L3147" s="344"/>
    </row>
    <row r="3148" spans="1:12">
      <c r="A3148" s="296">
        <v>11964</v>
      </c>
      <c r="B3148" s="343" t="s">
        <v>9698</v>
      </c>
      <c r="C3148" s="296" t="s">
        <v>6533</v>
      </c>
      <c r="D3148" s="296" t="s">
        <v>6534</v>
      </c>
      <c r="E3148" s="344"/>
      <c r="F3148" s="344">
        <v>2.35</v>
      </c>
      <c r="G3148" s="344"/>
      <c r="H3148" s="344">
        <v>2.91</v>
      </c>
      <c r="I3148" s="344">
        <v>2.56</v>
      </c>
      <c r="J3148" s="344">
        <v>2.81</v>
      </c>
      <c r="K3148" s="344"/>
      <c r="L3148" s="344"/>
    </row>
    <row r="3149" spans="1:12">
      <c r="A3149" s="296">
        <v>4346</v>
      </c>
      <c r="B3149" s="343" t="s">
        <v>9699</v>
      </c>
      <c r="C3149" s="296" t="s">
        <v>6533</v>
      </c>
      <c r="D3149" s="296" t="s">
        <v>6534</v>
      </c>
      <c r="E3149" s="344"/>
      <c r="F3149" s="344">
        <v>9.98</v>
      </c>
      <c r="G3149" s="344"/>
      <c r="H3149" s="344">
        <v>12.37</v>
      </c>
      <c r="I3149" s="344">
        <v>10.87</v>
      </c>
      <c r="J3149" s="344">
        <v>11.95</v>
      </c>
      <c r="K3149" s="344"/>
      <c r="L3149" s="344"/>
    </row>
    <row r="3150" spans="1:12">
      <c r="A3150" s="296">
        <v>11955</v>
      </c>
      <c r="B3150" s="343" t="s">
        <v>9700</v>
      </c>
      <c r="C3150" s="296" t="s">
        <v>6533</v>
      </c>
      <c r="D3150" s="296" t="s">
        <v>6534</v>
      </c>
      <c r="E3150" s="344"/>
      <c r="F3150" s="344">
        <v>4.37</v>
      </c>
      <c r="G3150" s="344"/>
      <c r="H3150" s="344">
        <v>5.41</v>
      </c>
      <c r="I3150" s="344">
        <v>4.76</v>
      </c>
      <c r="J3150" s="344">
        <v>5.23</v>
      </c>
      <c r="K3150" s="344"/>
      <c r="L3150" s="344"/>
    </row>
    <row r="3151" spans="1:12">
      <c r="A3151" s="296">
        <v>11960</v>
      </c>
      <c r="B3151" s="343" t="s">
        <v>9701</v>
      </c>
      <c r="C3151" s="296" t="s">
        <v>6533</v>
      </c>
      <c r="D3151" s="296" t="s">
        <v>6534</v>
      </c>
      <c r="E3151" s="344"/>
      <c r="F3151" s="344">
        <v>0.14000000000000001</v>
      </c>
      <c r="G3151" s="344"/>
      <c r="H3151" s="344">
        <v>0.18</v>
      </c>
      <c r="I3151" s="344">
        <v>0.16</v>
      </c>
      <c r="J3151" s="344">
        <v>0.17</v>
      </c>
      <c r="K3151" s="344"/>
      <c r="L3151" s="344"/>
    </row>
    <row r="3152" spans="1:12">
      <c r="A3152" s="296">
        <v>4333</v>
      </c>
      <c r="B3152" s="343" t="s">
        <v>9702</v>
      </c>
      <c r="C3152" s="296" t="s">
        <v>6533</v>
      </c>
      <c r="D3152" s="296" t="s">
        <v>6534</v>
      </c>
      <c r="E3152" s="344"/>
      <c r="F3152" s="344">
        <v>0.25</v>
      </c>
      <c r="G3152" s="344"/>
      <c r="H3152" s="344">
        <v>0.32</v>
      </c>
      <c r="I3152" s="344">
        <v>0.28000000000000003</v>
      </c>
      <c r="J3152" s="344">
        <v>0.31</v>
      </c>
      <c r="K3152" s="344"/>
      <c r="L3152" s="344"/>
    </row>
    <row r="3153" spans="1:12">
      <c r="A3153" s="296">
        <v>4358</v>
      </c>
      <c r="B3153" s="343" t="s">
        <v>9703</v>
      </c>
      <c r="C3153" s="296" t="s">
        <v>6533</v>
      </c>
      <c r="D3153" s="296" t="s">
        <v>6534</v>
      </c>
      <c r="E3153" s="344"/>
      <c r="F3153" s="344">
        <v>2</v>
      </c>
      <c r="G3153" s="344"/>
      <c r="H3153" s="344">
        <v>2.4700000000000002</v>
      </c>
      <c r="I3153" s="344">
        <v>2.17</v>
      </c>
      <c r="J3153" s="344">
        <v>2.39</v>
      </c>
      <c r="K3153" s="344"/>
      <c r="L3153" s="344"/>
    </row>
    <row r="3154" spans="1:12">
      <c r="A3154" s="296">
        <v>39435</v>
      </c>
      <c r="B3154" s="343" t="s">
        <v>9704</v>
      </c>
      <c r="C3154" s="296" t="s">
        <v>6533</v>
      </c>
      <c r="D3154" s="296" t="s">
        <v>6534</v>
      </c>
      <c r="E3154" s="344"/>
      <c r="F3154" s="344">
        <v>0.1</v>
      </c>
      <c r="G3154" s="344"/>
      <c r="H3154" s="344">
        <v>0.12</v>
      </c>
      <c r="I3154" s="344">
        <v>0.11</v>
      </c>
      <c r="J3154" s="344">
        <v>0.12</v>
      </c>
      <c r="K3154" s="344"/>
      <c r="L3154" s="344"/>
    </row>
    <row r="3155" spans="1:12">
      <c r="A3155" s="296">
        <v>39436</v>
      </c>
      <c r="B3155" s="343" t="s">
        <v>9705</v>
      </c>
      <c r="C3155" s="296" t="s">
        <v>6533</v>
      </c>
      <c r="D3155" s="296" t="s">
        <v>6534</v>
      </c>
      <c r="E3155" s="344"/>
      <c r="F3155" s="344">
        <v>0.17</v>
      </c>
      <c r="G3155" s="344"/>
      <c r="H3155" s="344">
        <v>0.21</v>
      </c>
      <c r="I3155" s="344">
        <v>0.18</v>
      </c>
      <c r="J3155" s="344">
        <v>0.2</v>
      </c>
      <c r="K3155" s="344"/>
      <c r="L3155" s="344"/>
    </row>
    <row r="3156" spans="1:12">
      <c r="A3156" s="296">
        <v>39437</v>
      </c>
      <c r="B3156" s="343" t="s">
        <v>9706</v>
      </c>
      <c r="C3156" s="296" t="s">
        <v>6533</v>
      </c>
      <c r="D3156" s="296" t="s">
        <v>6534</v>
      </c>
      <c r="E3156" s="344"/>
      <c r="F3156" s="344">
        <v>0.22</v>
      </c>
      <c r="G3156" s="344"/>
      <c r="H3156" s="344">
        <v>0.28000000000000003</v>
      </c>
      <c r="I3156" s="344">
        <v>0.24</v>
      </c>
      <c r="J3156" s="344">
        <v>0.27</v>
      </c>
      <c r="K3156" s="344"/>
      <c r="L3156" s="344"/>
    </row>
    <row r="3157" spans="1:12">
      <c r="A3157" s="296">
        <v>39439</v>
      </c>
      <c r="B3157" s="343" t="s">
        <v>9707</v>
      </c>
      <c r="C3157" s="296" t="s">
        <v>6533</v>
      </c>
      <c r="D3157" s="296" t="s">
        <v>6534</v>
      </c>
      <c r="E3157" s="344"/>
      <c r="F3157" s="344">
        <v>0.15</v>
      </c>
      <c r="G3157" s="344"/>
      <c r="H3157" s="344">
        <v>0.19</v>
      </c>
      <c r="I3157" s="344">
        <v>0.16</v>
      </c>
      <c r="J3157" s="344">
        <v>0.18</v>
      </c>
      <c r="K3157" s="344"/>
      <c r="L3157" s="344"/>
    </row>
    <row r="3158" spans="1:12">
      <c r="A3158" s="296">
        <v>39440</v>
      </c>
      <c r="B3158" s="343" t="s">
        <v>9708</v>
      </c>
      <c r="C3158" s="296" t="s">
        <v>6533</v>
      </c>
      <c r="D3158" s="296" t="s">
        <v>6534</v>
      </c>
      <c r="E3158" s="344"/>
      <c r="F3158" s="344">
        <v>0.2</v>
      </c>
      <c r="G3158" s="344"/>
      <c r="H3158" s="344">
        <v>0.24</v>
      </c>
      <c r="I3158" s="344">
        <v>0.21</v>
      </c>
      <c r="J3158" s="344">
        <v>0.24</v>
      </c>
      <c r="K3158" s="344"/>
      <c r="L3158" s="344"/>
    </row>
    <row r="3159" spans="1:12">
      <c r="A3159" s="296">
        <v>39441</v>
      </c>
      <c r="B3159" s="343" t="s">
        <v>9709</v>
      </c>
      <c r="C3159" s="296" t="s">
        <v>6533</v>
      </c>
      <c r="D3159" s="296" t="s">
        <v>6534</v>
      </c>
      <c r="E3159" s="344"/>
      <c r="F3159" s="344">
        <v>0.25</v>
      </c>
      <c r="G3159" s="344"/>
      <c r="H3159" s="344">
        <v>0.31</v>
      </c>
      <c r="I3159" s="344">
        <v>0.27</v>
      </c>
      <c r="J3159" s="344">
        <v>0.3</v>
      </c>
      <c r="K3159" s="344"/>
      <c r="L3159" s="344"/>
    </row>
    <row r="3160" spans="1:12">
      <c r="A3160" s="296">
        <v>39442</v>
      </c>
      <c r="B3160" s="343" t="s">
        <v>9710</v>
      </c>
      <c r="C3160" s="296" t="s">
        <v>6533</v>
      </c>
      <c r="D3160" s="296" t="s">
        <v>6534</v>
      </c>
      <c r="E3160" s="344"/>
      <c r="F3160" s="344">
        <v>0.18</v>
      </c>
      <c r="G3160" s="344"/>
      <c r="H3160" s="344">
        <v>0.22</v>
      </c>
      <c r="I3160" s="344">
        <v>0.19</v>
      </c>
      <c r="J3160" s="344">
        <v>0.21</v>
      </c>
      <c r="K3160" s="344"/>
      <c r="L3160" s="344"/>
    </row>
    <row r="3161" spans="1:12">
      <c r="A3161" s="296">
        <v>39443</v>
      </c>
      <c r="B3161" s="343" t="s">
        <v>9711</v>
      </c>
      <c r="C3161" s="296" t="s">
        <v>6533</v>
      </c>
      <c r="D3161" s="296" t="s">
        <v>6534</v>
      </c>
      <c r="E3161" s="344"/>
      <c r="F3161" s="344">
        <v>0.23</v>
      </c>
      <c r="G3161" s="344"/>
      <c r="H3161" s="344">
        <v>0.28999999999999998</v>
      </c>
      <c r="I3161" s="344">
        <v>0.26</v>
      </c>
      <c r="J3161" s="344">
        <v>0.28000000000000003</v>
      </c>
      <c r="K3161" s="344"/>
      <c r="L3161" s="344"/>
    </row>
    <row r="3162" spans="1:12">
      <c r="A3162" s="296">
        <v>4329</v>
      </c>
      <c r="B3162" s="343" t="s">
        <v>9712</v>
      </c>
      <c r="C3162" s="296" t="s">
        <v>6533</v>
      </c>
      <c r="D3162" s="296" t="s">
        <v>6539</v>
      </c>
      <c r="E3162" s="344"/>
      <c r="F3162" s="344">
        <v>2.13</v>
      </c>
      <c r="G3162" s="344"/>
      <c r="H3162" s="344">
        <v>2.64</v>
      </c>
      <c r="I3162" s="344">
        <v>2.3199999999999998</v>
      </c>
      <c r="J3162" s="344">
        <v>2.5499999999999998</v>
      </c>
      <c r="K3162" s="344"/>
      <c r="L3162" s="344"/>
    </row>
    <row r="3163" spans="1:12">
      <c r="A3163" s="296">
        <v>436</v>
      </c>
      <c r="B3163" s="343" t="s">
        <v>9713</v>
      </c>
      <c r="C3163" s="296" t="s">
        <v>6533</v>
      </c>
      <c r="D3163" s="296" t="s">
        <v>6534</v>
      </c>
      <c r="E3163" s="344"/>
      <c r="F3163" s="344"/>
      <c r="G3163" s="344"/>
      <c r="H3163" s="344"/>
      <c r="I3163" s="344">
        <v>11.73</v>
      </c>
      <c r="J3163" s="344"/>
      <c r="K3163" s="344"/>
      <c r="L3163" s="344"/>
    </row>
    <row r="3164" spans="1:12">
      <c r="A3164" s="296">
        <v>442</v>
      </c>
      <c r="B3164" s="343" t="s">
        <v>9714</v>
      </c>
      <c r="C3164" s="296" t="s">
        <v>6533</v>
      </c>
      <c r="D3164" s="296" t="s">
        <v>6534</v>
      </c>
      <c r="E3164" s="344"/>
      <c r="F3164" s="344"/>
      <c r="G3164" s="344"/>
      <c r="H3164" s="344"/>
      <c r="I3164" s="344">
        <v>6.94</v>
      </c>
      <c r="J3164" s="344"/>
      <c r="K3164" s="344"/>
      <c r="L3164" s="344"/>
    </row>
    <row r="3165" spans="1:12">
      <c r="A3165" s="296">
        <v>4383</v>
      </c>
      <c r="B3165" s="343" t="s">
        <v>9715</v>
      </c>
      <c r="C3165" s="296" t="s">
        <v>6533</v>
      </c>
      <c r="D3165" s="296" t="s">
        <v>6534</v>
      </c>
      <c r="E3165" s="344"/>
      <c r="F3165" s="344">
        <v>19.260000000000002</v>
      </c>
      <c r="G3165" s="344"/>
      <c r="H3165" s="344">
        <v>23.87</v>
      </c>
      <c r="I3165" s="344">
        <v>20.98</v>
      </c>
      <c r="J3165" s="344">
        <v>23.06</v>
      </c>
      <c r="K3165" s="344"/>
      <c r="L3165" s="344"/>
    </row>
    <row r="3166" spans="1:12">
      <c r="A3166" s="296">
        <v>4344</v>
      </c>
      <c r="B3166" s="343" t="s">
        <v>9716</v>
      </c>
      <c r="C3166" s="296" t="s">
        <v>6533</v>
      </c>
      <c r="D3166" s="296" t="s">
        <v>6534</v>
      </c>
      <c r="E3166" s="344"/>
      <c r="F3166" s="344">
        <v>20.18</v>
      </c>
      <c r="G3166" s="344"/>
      <c r="H3166" s="344">
        <v>25.02</v>
      </c>
      <c r="I3166" s="344">
        <v>21.98</v>
      </c>
      <c r="J3166" s="344">
        <v>24.16</v>
      </c>
      <c r="K3166" s="344"/>
      <c r="L3166" s="344"/>
    </row>
    <row r="3167" spans="1:12">
      <c r="A3167" s="296">
        <v>4335</v>
      </c>
      <c r="B3167" s="343" t="s">
        <v>9717</v>
      </c>
      <c r="C3167" s="296" t="s">
        <v>6533</v>
      </c>
      <c r="D3167" s="296" t="s">
        <v>6534</v>
      </c>
      <c r="E3167" s="344"/>
      <c r="F3167" s="344">
        <v>13.55</v>
      </c>
      <c r="G3167" s="344"/>
      <c r="H3167" s="344">
        <v>16.8</v>
      </c>
      <c r="I3167" s="344">
        <v>14.76</v>
      </c>
      <c r="J3167" s="344">
        <v>16.23</v>
      </c>
      <c r="K3167" s="344"/>
      <c r="L3167" s="344"/>
    </row>
    <row r="3168" spans="1:12">
      <c r="A3168" s="296">
        <v>4334</v>
      </c>
      <c r="B3168" s="343" t="s">
        <v>9718</v>
      </c>
      <c r="C3168" s="296" t="s">
        <v>6533</v>
      </c>
      <c r="D3168" s="296" t="s">
        <v>6534</v>
      </c>
      <c r="E3168" s="344"/>
      <c r="F3168" s="344">
        <v>18.59</v>
      </c>
      <c r="G3168" s="344"/>
      <c r="H3168" s="344">
        <v>23.04</v>
      </c>
      <c r="I3168" s="344">
        <v>20.25</v>
      </c>
      <c r="J3168" s="344">
        <v>22.26</v>
      </c>
      <c r="K3168" s="344"/>
      <c r="L3168" s="344"/>
    </row>
    <row r="3169" spans="1:12">
      <c r="A3169" s="296">
        <v>11953</v>
      </c>
      <c r="B3169" s="343" t="s">
        <v>9719</v>
      </c>
      <c r="C3169" s="296" t="s">
        <v>6533</v>
      </c>
      <c r="D3169" s="296" t="s">
        <v>6534</v>
      </c>
      <c r="E3169" s="344"/>
      <c r="F3169" s="344">
        <v>3.2</v>
      </c>
      <c r="G3169" s="344"/>
      <c r="H3169" s="344">
        <v>3.97</v>
      </c>
      <c r="I3169" s="344">
        <v>3.49</v>
      </c>
      <c r="J3169" s="344">
        <v>3.83</v>
      </c>
      <c r="K3169" s="344"/>
      <c r="L3169" s="344"/>
    </row>
    <row r="3170" spans="1:12">
      <c r="A3170" s="296">
        <v>4343</v>
      </c>
      <c r="B3170" s="343" t="s">
        <v>9720</v>
      </c>
      <c r="C3170" s="296" t="s">
        <v>6533</v>
      </c>
      <c r="D3170" s="296" t="s">
        <v>6534</v>
      </c>
      <c r="E3170" s="344"/>
      <c r="F3170" s="344">
        <v>4.57</v>
      </c>
      <c r="G3170" s="344"/>
      <c r="H3170" s="344">
        <v>5.67</v>
      </c>
      <c r="I3170" s="344">
        <v>4.9800000000000004</v>
      </c>
      <c r="J3170" s="344">
        <v>5.47</v>
      </c>
      <c r="K3170" s="344"/>
      <c r="L3170" s="344"/>
    </row>
    <row r="3171" spans="1:12">
      <c r="A3171" s="296">
        <v>430</v>
      </c>
      <c r="B3171" s="343" t="s">
        <v>9721</v>
      </c>
      <c r="C3171" s="296" t="s">
        <v>6533</v>
      </c>
      <c r="D3171" s="296" t="s">
        <v>6534</v>
      </c>
      <c r="E3171" s="344"/>
      <c r="F3171" s="344"/>
      <c r="G3171" s="344"/>
      <c r="H3171" s="344"/>
      <c r="I3171" s="344">
        <v>10.5</v>
      </c>
      <c r="J3171" s="344"/>
      <c r="K3171" s="344"/>
      <c r="L3171" s="344"/>
    </row>
    <row r="3172" spans="1:12">
      <c r="A3172" s="296">
        <v>441</v>
      </c>
      <c r="B3172" s="343" t="s">
        <v>9722</v>
      </c>
      <c r="C3172" s="296" t="s">
        <v>6533</v>
      </c>
      <c r="D3172" s="296" t="s">
        <v>6534</v>
      </c>
      <c r="E3172" s="344"/>
      <c r="F3172" s="344"/>
      <c r="G3172" s="344"/>
      <c r="H3172" s="344"/>
      <c r="I3172" s="344">
        <v>11.55</v>
      </c>
      <c r="J3172" s="344"/>
      <c r="K3172" s="344"/>
      <c r="L3172" s="344"/>
    </row>
    <row r="3173" spans="1:12">
      <c r="A3173" s="296">
        <v>431</v>
      </c>
      <c r="B3173" s="343" t="s">
        <v>9723</v>
      </c>
      <c r="C3173" s="296" t="s">
        <v>6533</v>
      </c>
      <c r="D3173" s="296" t="s">
        <v>6534</v>
      </c>
      <c r="E3173" s="344"/>
      <c r="F3173" s="344"/>
      <c r="G3173" s="344"/>
      <c r="H3173" s="344"/>
      <c r="I3173" s="344">
        <v>13.95</v>
      </c>
      <c r="J3173" s="344"/>
      <c r="K3173" s="344"/>
      <c r="L3173" s="344"/>
    </row>
    <row r="3174" spans="1:12">
      <c r="A3174" s="296">
        <v>432</v>
      </c>
      <c r="B3174" s="343" t="s">
        <v>9724</v>
      </c>
      <c r="C3174" s="296" t="s">
        <v>6533</v>
      </c>
      <c r="D3174" s="296" t="s">
        <v>6534</v>
      </c>
      <c r="E3174" s="344"/>
      <c r="F3174" s="344"/>
      <c r="G3174" s="344"/>
      <c r="H3174" s="344"/>
      <c r="I3174" s="344">
        <v>15.39</v>
      </c>
      <c r="J3174" s="344"/>
      <c r="K3174" s="344"/>
      <c r="L3174" s="344"/>
    </row>
    <row r="3175" spans="1:12">
      <c r="A3175" s="296">
        <v>429</v>
      </c>
      <c r="B3175" s="343" t="s">
        <v>9725</v>
      </c>
      <c r="C3175" s="296" t="s">
        <v>6533</v>
      </c>
      <c r="D3175" s="296" t="s">
        <v>6534</v>
      </c>
      <c r="E3175" s="344"/>
      <c r="F3175" s="344"/>
      <c r="G3175" s="344"/>
      <c r="H3175" s="344"/>
      <c r="I3175" s="344">
        <v>20.75</v>
      </c>
      <c r="J3175" s="344"/>
      <c r="K3175" s="344"/>
      <c r="L3175" s="344"/>
    </row>
    <row r="3176" spans="1:12">
      <c r="A3176" s="296">
        <v>439</v>
      </c>
      <c r="B3176" s="343" t="s">
        <v>9726</v>
      </c>
      <c r="C3176" s="296" t="s">
        <v>6533</v>
      </c>
      <c r="D3176" s="296" t="s">
        <v>6534</v>
      </c>
      <c r="E3176" s="344"/>
      <c r="F3176" s="344"/>
      <c r="G3176" s="344"/>
      <c r="H3176" s="344"/>
      <c r="I3176" s="344">
        <v>17.690000000000001</v>
      </c>
      <c r="J3176" s="344"/>
      <c r="K3176" s="344"/>
      <c r="L3176" s="344"/>
    </row>
    <row r="3177" spans="1:12">
      <c r="A3177" s="296">
        <v>433</v>
      </c>
      <c r="B3177" s="343" t="s">
        <v>9727</v>
      </c>
      <c r="C3177" s="296" t="s">
        <v>6533</v>
      </c>
      <c r="D3177" s="296" t="s">
        <v>6534</v>
      </c>
      <c r="E3177" s="344"/>
      <c r="F3177" s="344"/>
      <c r="G3177" s="344"/>
      <c r="H3177" s="344"/>
      <c r="I3177" s="344">
        <v>20.65</v>
      </c>
      <c r="J3177" s="344"/>
      <c r="K3177" s="344"/>
      <c r="L3177" s="344"/>
    </row>
    <row r="3178" spans="1:12">
      <c r="A3178" s="296">
        <v>437</v>
      </c>
      <c r="B3178" s="343" t="s">
        <v>9728</v>
      </c>
      <c r="C3178" s="296" t="s">
        <v>6533</v>
      </c>
      <c r="D3178" s="296" t="s">
        <v>6534</v>
      </c>
      <c r="E3178" s="344"/>
      <c r="F3178" s="344"/>
      <c r="G3178" s="344"/>
      <c r="H3178" s="344"/>
      <c r="I3178" s="344">
        <v>27.43</v>
      </c>
      <c r="J3178" s="344"/>
      <c r="K3178" s="344"/>
      <c r="L3178" s="344"/>
    </row>
    <row r="3179" spans="1:12">
      <c r="A3179" s="296">
        <v>11790</v>
      </c>
      <c r="B3179" s="343" t="s">
        <v>9729</v>
      </c>
      <c r="C3179" s="296" t="s">
        <v>6533</v>
      </c>
      <c r="D3179" s="296" t="s">
        <v>6534</v>
      </c>
      <c r="E3179" s="344"/>
      <c r="F3179" s="344"/>
      <c r="G3179" s="344"/>
      <c r="H3179" s="344"/>
      <c r="I3179" s="344">
        <v>31.11</v>
      </c>
      <c r="J3179" s="344"/>
      <c r="K3179" s="344"/>
      <c r="L3179" s="344"/>
    </row>
    <row r="3180" spans="1:12">
      <c r="A3180" s="296">
        <v>428</v>
      </c>
      <c r="B3180" s="343" t="s">
        <v>9730</v>
      </c>
      <c r="C3180" s="296" t="s">
        <v>6533</v>
      </c>
      <c r="D3180" s="296" t="s">
        <v>6539</v>
      </c>
      <c r="E3180" s="344"/>
      <c r="F3180" s="344"/>
      <c r="G3180" s="344"/>
      <c r="H3180" s="344"/>
      <c r="I3180" s="344">
        <v>33.83</v>
      </c>
      <c r="J3180" s="344"/>
      <c r="K3180" s="344"/>
      <c r="L3180" s="344"/>
    </row>
    <row r="3181" spans="1:12">
      <c r="A3181" s="296">
        <v>4351</v>
      </c>
      <c r="B3181" s="343" t="s">
        <v>9731</v>
      </c>
      <c r="C3181" s="296" t="s">
        <v>6533</v>
      </c>
      <c r="D3181" s="296" t="s">
        <v>6534</v>
      </c>
      <c r="E3181" s="344"/>
      <c r="F3181" s="344">
        <v>16.41</v>
      </c>
      <c r="G3181" s="344"/>
      <c r="H3181" s="344">
        <v>20.329999999999998</v>
      </c>
      <c r="I3181" s="344">
        <v>17.87</v>
      </c>
      <c r="J3181" s="344">
        <v>19.64</v>
      </c>
      <c r="K3181" s="344"/>
      <c r="L3181" s="344"/>
    </row>
    <row r="3182" spans="1:12">
      <c r="A3182" s="296">
        <v>4384</v>
      </c>
      <c r="B3182" s="343" t="s">
        <v>9732</v>
      </c>
      <c r="C3182" s="296" t="s">
        <v>6533</v>
      </c>
      <c r="D3182" s="296" t="s">
        <v>6534</v>
      </c>
      <c r="E3182" s="344"/>
      <c r="F3182" s="344">
        <v>22.13</v>
      </c>
      <c r="G3182" s="344"/>
      <c r="H3182" s="344">
        <v>27.43</v>
      </c>
      <c r="I3182" s="344">
        <v>24.1</v>
      </c>
      <c r="J3182" s="344">
        <v>26.49</v>
      </c>
      <c r="K3182" s="344"/>
      <c r="L3182" s="344"/>
    </row>
    <row r="3183" spans="1:12">
      <c r="A3183" s="296">
        <v>11054</v>
      </c>
      <c r="B3183" s="343" t="s">
        <v>9733</v>
      </c>
      <c r="C3183" s="296" t="s">
        <v>6533</v>
      </c>
      <c r="D3183" s="296" t="s">
        <v>6534</v>
      </c>
      <c r="E3183" s="344">
        <v>0.04</v>
      </c>
      <c r="F3183" s="344">
        <v>0.05</v>
      </c>
      <c r="G3183" s="344"/>
      <c r="H3183" s="344">
        <v>0.05</v>
      </c>
      <c r="I3183" s="344">
        <v>0.05</v>
      </c>
      <c r="J3183" s="344">
        <v>0.03</v>
      </c>
      <c r="K3183" s="344"/>
      <c r="L3183" s="344">
        <v>0.05</v>
      </c>
    </row>
    <row r="3184" spans="1:12">
      <c r="A3184" s="296">
        <v>11055</v>
      </c>
      <c r="B3184" s="343" t="s">
        <v>9734</v>
      </c>
      <c r="C3184" s="296" t="s">
        <v>6533</v>
      </c>
      <c r="D3184" s="296" t="s">
        <v>6534</v>
      </c>
      <c r="E3184" s="344">
        <v>0.06</v>
      </c>
      <c r="F3184" s="344">
        <v>0.08</v>
      </c>
      <c r="G3184" s="344"/>
      <c r="H3184" s="344">
        <v>0.08</v>
      </c>
      <c r="I3184" s="344">
        <v>0.08</v>
      </c>
      <c r="J3184" s="344">
        <v>0.06</v>
      </c>
      <c r="K3184" s="344"/>
      <c r="L3184" s="344">
        <v>0.08</v>
      </c>
    </row>
    <row r="3185" spans="1:12">
      <c r="A3185" s="296">
        <v>11056</v>
      </c>
      <c r="B3185" s="343" t="s">
        <v>9735</v>
      </c>
      <c r="C3185" s="296" t="s">
        <v>6533</v>
      </c>
      <c r="D3185" s="296" t="s">
        <v>6534</v>
      </c>
      <c r="E3185" s="344">
        <v>7.0000000000000007E-2</v>
      </c>
      <c r="F3185" s="344">
        <v>0.09</v>
      </c>
      <c r="G3185" s="344"/>
      <c r="H3185" s="344">
        <v>0.08</v>
      </c>
      <c r="I3185" s="344">
        <v>0.09</v>
      </c>
      <c r="J3185" s="344">
        <v>0.06</v>
      </c>
      <c r="K3185" s="344"/>
      <c r="L3185" s="344">
        <v>0.09</v>
      </c>
    </row>
    <row r="3186" spans="1:12">
      <c r="A3186" s="296">
        <v>11057</v>
      </c>
      <c r="B3186" s="343" t="s">
        <v>9736</v>
      </c>
      <c r="C3186" s="296" t="s">
        <v>6533</v>
      </c>
      <c r="D3186" s="296" t="s">
        <v>6534</v>
      </c>
      <c r="E3186" s="344">
        <v>0.14000000000000001</v>
      </c>
      <c r="F3186" s="344">
        <v>0.18</v>
      </c>
      <c r="G3186" s="344"/>
      <c r="H3186" s="344">
        <v>0.17</v>
      </c>
      <c r="I3186" s="344">
        <v>0.18</v>
      </c>
      <c r="J3186" s="344">
        <v>0.13</v>
      </c>
      <c r="K3186" s="344"/>
      <c r="L3186" s="344">
        <v>0.19</v>
      </c>
    </row>
    <row r="3187" spans="1:12">
      <c r="A3187" s="296">
        <v>11059</v>
      </c>
      <c r="B3187" s="343" t="s">
        <v>9737</v>
      </c>
      <c r="C3187" s="296" t="s">
        <v>6533</v>
      </c>
      <c r="D3187" s="296" t="s">
        <v>6534</v>
      </c>
      <c r="E3187" s="344">
        <v>0.28000000000000003</v>
      </c>
      <c r="F3187" s="344">
        <v>0.36</v>
      </c>
      <c r="G3187" s="344"/>
      <c r="H3187" s="344">
        <v>0.34</v>
      </c>
      <c r="I3187" s="344">
        <v>0.36</v>
      </c>
      <c r="J3187" s="344">
        <v>0.25</v>
      </c>
      <c r="K3187" s="344"/>
      <c r="L3187" s="344">
        <v>0.36</v>
      </c>
    </row>
    <row r="3188" spans="1:12">
      <c r="A3188" s="296">
        <v>11058</v>
      </c>
      <c r="B3188" s="343" t="s">
        <v>9738</v>
      </c>
      <c r="C3188" s="296" t="s">
        <v>6533</v>
      </c>
      <c r="D3188" s="296" t="s">
        <v>6534</v>
      </c>
      <c r="E3188" s="344">
        <v>0.36</v>
      </c>
      <c r="F3188" s="344">
        <v>0.47</v>
      </c>
      <c r="G3188" s="344"/>
      <c r="H3188" s="344">
        <v>0.44</v>
      </c>
      <c r="I3188" s="344">
        <v>0.46</v>
      </c>
      <c r="J3188" s="344">
        <v>0.33</v>
      </c>
      <c r="K3188" s="344"/>
      <c r="L3188" s="344">
        <v>0.47</v>
      </c>
    </row>
    <row r="3189" spans="1:12">
      <c r="A3189" s="296">
        <v>4320</v>
      </c>
      <c r="B3189" s="343" t="s">
        <v>9739</v>
      </c>
      <c r="C3189" s="296" t="s">
        <v>6533</v>
      </c>
      <c r="D3189" s="296" t="s">
        <v>6534</v>
      </c>
      <c r="E3189" s="344">
        <v>2.9</v>
      </c>
      <c r="F3189" s="344">
        <v>3.76</v>
      </c>
      <c r="G3189" s="344"/>
      <c r="H3189" s="344">
        <v>3.55</v>
      </c>
      <c r="I3189" s="344">
        <v>3.73</v>
      </c>
      <c r="J3189" s="344">
        <v>2.62</v>
      </c>
      <c r="K3189" s="344"/>
      <c r="L3189" s="344">
        <v>3.78</v>
      </c>
    </row>
    <row r="3190" spans="1:12">
      <c r="A3190" s="296">
        <v>4318</v>
      </c>
      <c r="B3190" s="343" t="s">
        <v>9740</v>
      </c>
      <c r="C3190" s="296" t="s">
        <v>6533</v>
      </c>
      <c r="D3190" s="296" t="s">
        <v>6534</v>
      </c>
      <c r="E3190" s="344">
        <v>1.41</v>
      </c>
      <c r="F3190" s="344">
        <v>1.83</v>
      </c>
      <c r="G3190" s="344"/>
      <c r="H3190" s="344">
        <v>1.73</v>
      </c>
      <c r="I3190" s="344">
        <v>1.82</v>
      </c>
      <c r="J3190" s="344">
        <v>1.27</v>
      </c>
      <c r="K3190" s="344"/>
      <c r="L3190" s="344">
        <v>1.84</v>
      </c>
    </row>
    <row r="3191" spans="1:12">
      <c r="A3191" s="296">
        <v>4380</v>
      </c>
      <c r="B3191" s="343" t="s">
        <v>9741</v>
      </c>
      <c r="C3191" s="296" t="s">
        <v>6533</v>
      </c>
      <c r="D3191" s="296" t="s">
        <v>6534</v>
      </c>
      <c r="E3191" s="344">
        <v>1.22</v>
      </c>
      <c r="F3191" s="344">
        <v>1.58</v>
      </c>
      <c r="G3191" s="344"/>
      <c r="H3191" s="344">
        <v>1.49</v>
      </c>
      <c r="I3191" s="344">
        <v>1.57</v>
      </c>
      <c r="J3191" s="344">
        <v>1.1000000000000001</v>
      </c>
      <c r="K3191" s="344"/>
      <c r="L3191" s="344">
        <v>1.59</v>
      </c>
    </row>
    <row r="3192" spans="1:12">
      <c r="A3192" s="296">
        <v>4299</v>
      </c>
      <c r="B3192" s="343" t="s">
        <v>9742</v>
      </c>
      <c r="C3192" s="296" t="s">
        <v>6533</v>
      </c>
      <c r="D3192" s="296" t="s">
        <v>6539</v>
      </c>
      <c r="E3192" s="344">
        <v>1.1499999999999999</v>
      </c>
      <c r="F3192" s="344">
        <v>1.49</v>
      </c>
      <c r="G3192" s="344"/>
      <c r="H3192" s="344">
        <v>1.41</v>
      </c>
      <c r="I3192" s="344">
        <v>1.48</v>
      </c>
      <c r="J3192" s="344">
        <v>1.04</v>
      </c>
      <c r="K3192" s="344"/>
      <c r="L3192" s="344">
        <v>1.5</v>
      </c>
    </row>
    <row r="3193" spans="1:12">
      <c r="A3193" s="296">
        <v>4304</v>
      </c>
      <c r="B3193" s="343" t="s">
        <v>9743</v>
      </c>
      <c r="C3193" s="296" t="s">
        <v>6533</v>
      </c>
      <c r="D3193" s="296" t="s">
        <v>6534</v>
      </c>
      <c r="E3193" s="344">
        <v>1.56</v>
      </c>
      <c r="F3193" s="344">
        <v>2.0299999999999998</v>
      </c>
      <c r="G3193" s="344"/>
      <c r="H3193" s="344">
        <v>1.92</v>
      </c>
      <c r="I3193" s="344">
        <v>2.02</v>
      </c>
      <c r="J3193" s="344">
        <v>1.41</v>
      </c>
      <c r="K3193" s="344"/>
      <c r="L3193" s="344">
        <v>2.04</v>
      </c>
    </row>
    <row r="3194" spans="1:12">
      <c r="A3194" s="296">
        <v>4305</v>
      </c>
      <c r="B3194" s="343" t="s">
        <v>9744</v>
      </c>
      <c r="C3194" s="296" t="s">
        <v>6533</v>
      </c>
      <c r="D3194" s="296" t="s">
        <v>6534</v>
      </c>
      <c r="E3194" s="344">
        <v>1.82</v>
      </c>
      <c r="F3194" s="344">
        <v>2.36</v>
      </c>
      <c r="G3194" s="344"/>
      <c r="H3194" s="344">
        <v>2.23</v>
      </c>
      <c r="I3194" s="344">
        <v>2.34</v>
      </c>
      <c r="J3194" s="344">
        <v>1.65</v>
      </c>
      <c r="K3194" s="344"/>
      <c r="L3194" s="344">
        <v>2.38</v>
      </c>
    </row>
    <row r="3195" spans="1:12">
      <c r="A3195" s="296">
        <v>4306</v>
      </c>
      <c r="B3195" s="343" t="s">
        <v>9745</v>
      </c>
      <c r="C3195" s="296" t="s">
        <v>6533</v>
      </c>
      <c r="D3195" s="296" t="s">
        <v>6534</v>
      </c>
      <c r="E3195" s="344">
        <v>2.11</v>
      </c>
      <c r="F3195" s="344">
        <v>2.74</v>
      </c>
      <c r="G3195" s="344"/>
      <c r="H3195" s="344">
        <v>2.59</v>
      </c>
      <c r="I3195" s="344">
        <v>2.72</v>
      </c>
      <c r="J3195" s="344">
        <v>1.91</v>
      </c>
      <c r="K3195" s="344"/>
      <c r="L3195" s="344">
        <v>2.76</v>
      </c>
    </row>
    <row r="3196" spans="1:12">
      <c r="A3196" s="296">
        <v>4308</v>
      </c>
      <c r="B3196" s="343" t="s">
        <v>9746</v>
      </c>
      <c r="C3196" s="296" t="s">
        <v>6533</v>
      </c>
      <c r="D3196" s="296" t="s">
        <v>6534</v>
      </c>
      <c r="E3196" s="344">
        <v>4.38</v>
      </c>
      <c r="F3196" s="344">
        <v>5.67</v>
      </c>
      <c r="G3196" s="344"/>
      <c r="H3196" s="344">
        <v>5.37</v>
      </c>
      <c r="I3196" s="344">
        <v>5.63</v>
      </c>
      <c r="J3196" s="344">
        <v>3.96</v>
      </c>
      <c r="K3196" s="344"/>
      <c r="L3196" s="344">
        <v>5.71</v>
      </c>
    </row>
    <row r="3197" spans="1:12">
      <c r="A3197" s="296">
        <v>4302</v>
      </c>
      <c r="B3197" s="343" t="s">
        <v>9747</v>
      </c>
      <c r="C3197" s="296" t="s">
        <v>6533</v>
      </c>
      <c r="D3197" s="296" t="s">
        <v>6534</v>
      </c>
      <c r="E3197" s="344">
        <v>3.28</v>
      </c>
      <c r="F3197" s="344">
        <v>4.25</v>
      </c>
      <c r="G3197" s="344"/>
      <c r="H3197" s="344">
        <v>4.0199999999999996</v>
      </c>
      <c r="I3197" s="344">
        <v>4.22</v>
      </c>
      <c r="J3197" s="344">
        <v>2.97</v>
      </c>
      <c r="K3197" s="344"/>
      <c r="L3197" s="344">
        <v>4.28</v>
      </c>
    </row>
    <row r="3198" spans="1:12">
      <c r="A3198" s="296">
        <v>4300</v>
      </c>
      <c r="B3198" s="343" t="s">
        <v>9748</v>
      </c>
      <c r="C3198" s="296" t="s">
        <v>6533</v>
      </c>
      <c r="D3198" s="296" t="s">
        <v>6534</v>
      </c>
      <c r="E3198" s="344">
        <v>0.78</v>
      </c>
      <c r="F3198" s="344">
        <v>1.01</v>
      </c>
      <c r="G3198" s="344"/>
      <c r="H3198" s="344">
        <v>0.96</v>
      </c>
      <c r="I3198" s="344">
        <v>1.01</v>
      </c>
      <c r="J3198" s="344">
        <v>0.7</v>
      </c>
      <c r="K3198" s="344"/>
      <c r="L3198" s="344">
        <v>1.02</v>
      </c>
    </row>
    <row r="3199" spans="1:12">
      <c r="A3199" s="296">
        <v>4301</v>
      </c>
      <c r="B3199" s="343" t="s">
        <v>9749</v>
      </c>
      <c r="C3199" s="296" t="s">
        <v>6533</v>
      </c>
      <c r="D3199" s="296" t="s">
        <v>6534</v>
      </c>
      <c r="E3199" s="344">
        <v>0.95</v>
      </c>
      <c r="F3199" s="344">
        <v>1.24</v>
      </c>
      <c r="G3199" s="344"/>
      <c r="H3199" s="344">
        <v>1.17</v>
      </c>
      <c r="I3199" s="344">
        <v>1.23</v>
      </c>
      <c r="J3199" s="344">
        <v>0.86</v>
      </c>
      <c r="K3199" s="344"/>
      <c r="L3199" s="344">
        <v>1.24</v>
      </c>
    </row>
    <row r="3200" spans="1:12">
      <c r="A3200" s="296">
        <v>40547</v>
      </c>
      <c r="B3200" s="343" t="s">
        <v>9750</v>
      </c>
      <c r="C3200" s="296" t="s">
        <v>8595</v>
      </c>
      <c r="D3200" s="296" t="s">
        <v>6534</v>
      </c>
      <c r="E3200" s="344"/>
      <c r="F3200" s="344">
        <v>26.89</v>
      </c>
      <c r="G3200" s="344"/>
      <c r="H3200" s="344">
        <v>33.33</v>
      </c>
      <c r="I3200" s="344">
        <v>29.29</v>
      </c>
      <c r="J3200" s="344">
        <v>32.19</v>
      </c>
      <c r="K3200" s="344"/>
      <c r="L3200" s="344"/>
    </row>
    <row r="3201" spans="1:12">
      <c r="A3201" s="296">
        <v>11962</v>
      </c>
      <c r="B3201" s="343" t="s">
        <v>9751</v>
      </c>
      <c r="C3201" s="296" t="s">
        <v>6533</v>
      </c>
      <c r="D3201" s="296" t="s">
        <v>6534</v>
      </c>
      <c r="E3201" s="344"/>
      <c r="F3201" s="344">
        <v>0.22</v>
      </c>
      <c r="G3201" s="344"/>
      <c r="H3201" s="344">
        <v>0.27</v>
      </c>
      <c r="I3201" s="344">
        <v>0.24</v>
      </c>
      <c r="J3201" s="344">
        <v>0.26</v>
      </c>
      <c r="K3201" s="344"/>
      <c r="L3201" s="344"/>
    </row>
    <row r="3202" spans="1:12">
      <c r="A3202" s="296">
        <v>4332</v>
      </c>
      <c r="B3202" s="343" t="s">
        <v>9752</v>
      </c>
      <c r="C3202" s="296" t="s">
        <v>6533</v>
      </c>
      <c r="D3202" s="296" t="s">
        <v>6534</v>
      </c>
      <c r="E3202" s="344"/>
      <c r="F3202" s="344">
        <v>1.07</v>
      </c>
      <c r="G3202" s="344"/>
      <c r="H3202" s="344">
        <v>1.33</v>
      </c>
      <c r="I3202" s="344">
        <v>1.17</v>
      </c>
      <c r="J3202" s="344">
        <v>1.28</v>
      </c>
      <c r="K3202" s="344"/>
      <c r="L3202" s="344"/>
    </row>
    <row r="3203" spans="1:12">
      <c r="A3203" s="296">
        <v>4331</v>
      </c>
      <c r="B3203" s="343" t="s">
        <v>9753</v>
      </c>
      <c r="C3203" s="296" t="s">
        <v>6533</v>
      </c>
      <c r="D3203" s="296" t="s">
        <v>6534</v>
      </c>
      <c r="E3203" s="344"/>
      <c r="F3203" s="344">
        <v>4.03</v>
      </c>
      <c r="G3203" s="344"/>
      <c r="H3203" s="344">
        <v>5</v>
      </c>
      <c r="I3203" s="344">
        <v>4.3899999999999997</v>
      </c>
      <c r="J3203" s="344">
        <v>4.83</v>
      </c>
      <c r="K3203" s="344"/>
      <c r="L3203" s="344"/>
    </row>
    <row r="3204" spans="1:12">
      <c r="A3204" s="296">
        <v>4336</v>
      </c>
      <c r="B3204" s="343" t="s">
        <v>9754</v>
      </c>
      <c r="C3204" s="296" t="s">
        <v>6533</v>
      </c>
      <c r="D3204" s="296" t="s">
        <v>6534</v>
      </c>
      <c r="E3204" s="344"/>
      <c r="F3204" s="344">
        <v>5.16</v>
      </c>
      <c r="G3204" s="344"/>
      <c r="H3204" s="344">
        <v>6.4</v>
      </c>
      <c r="I3204" s="344">
        <v>5.62</v>
      </c>
      <c r="J3204" s="344">
        <v>6.18</v>
      </c>
      <c r="K3204" s="344"/>
      <c r="L3204" s="344"/>
    </row>
    <row r="3205" spans="1:12">
      <c r="A3205" s="296">
        <v>11948</v>
      </c>
      <c r="B3205" s="343" t="s">
        <v>9755</v>
      </c>
      <c r="C3205" s="296" t="s">
        <v>6533</v>
      </c>
      <c r="D3205" s="296" t="s">
        <v>6534</v>
      </c>
      <c r="E3205" s="344"/>
      <c r="F3205" s="344">
        <v>0.66</v>
      </c>
      <c r="G3205" s="344"/>
      <c r="H3205" s="344">
        <v>0.82</v>
      </c>
      <c r="I3205" s="344">
        <v>0.72</v>
      </c>
      <c r="J3205" s="344">
        <v>0.79</v>
      </c>
      <c r="K3205" s="344"/>
      <c r="L3205" s="344"/>
    </row>
    <row r="3206" spans="1:12">
      <c r="A3206" s="296">
        <v>4382</v>
      </c>
      <c r="B3206" s="343" t="s">
        <v>9756</v>
      </c>
      <c r="C3206" s="296" t="s">
        <v>6533</v>
      </c>
      <c r="D3206" s="296" t="s">
        <v>6534</v>
      </c>
      <c r="E3206" s="344"/>
      <c r="F3206" s="344">
        <v>1.1100000000000001</v>
      </c>
      <c r="G3206" s="344"/>
      <c r="H3206" s="344">
        <v>1.37</v>
      </c>
      <c r="I3206" s="344">
        <v>1.21</v>
      </c>
      <c r="J3206" s="344">
        <v>1.33</v>
      </c>
      <c r="K3206" s="344"/>
      <c r="L3206" s="344"/>
    </row>
    <row r="3207" spans="1:12">
      <c r="A3207" s="296">
        <v>4354</v>
      </c>
      <c r="B3207" s="343" t="s">
        <v>9757</v>
      </c>
      <c r="C3207" s="296" t="s">
        <v>6533</v>
      </c>
      <c r="D3207" s="296" t="s">
        <v>6534</v>
      </c>
      <c r="E3207" s="344"/>
      <c r="F3207" s="344">
        <v>46.3</v>
      </c>
      <c r="G3207" s="344"/>
      <c r="H3207" s="344">
        <v>57.39</v>
      </c>
      <c r="I3207" s="344">
        <v>50.43</v>
      </c>
      <c r="J3207" s="344">
        <v>55.43</v>
      </c>
      <c r="K3207" s="344"/>
      <c r="L3207" s="344"/>
    </row>
    <row r="3208" spans="1:12">
      <c r="A3208" s="296">
        <v>40839</v>
      </c>
      <c r="B3208" s="343" t="s">
        <v>9758</v>
      </c>
      <c r="C3208" s="296" t="s">
        <v>8595</v>
      </c>
      <c r="D3208" s="296" t="s">
        <v>6534</v>
      </c>
      <c r="E3208" s="344"/>
      <c r="F3208" s="344">
        <v>111.41</v>
      </c>
      <c r="G3208" s="344"/>
      <c r="H3208" s="344">
        <v>138.09</v>
      </c>
      <c r="I3208" s="344">
        <v>121.35</v>
      </c>
      <c r="J3208" s="344">
        <v>133.38</v>
      </c>
      <c r="K3208" s="344"/>
      <c r="L3208" s="344"/>
    </row>
    <row r="3209" spans="1:12">
      <c r="A3209" s="296">
        <v>40552</v>
      </c>
      <c r="B3209" s="343" t="s">
        <v>9759</v>
      </c>
      <c r="C3209" s="296" t="s">
        <v>8595</v>
      </c>
      <c r="D3209" s="296" t="s">
        <v>6534</v>
      </c>
      <c r="E3209" s="344"/>
      <c r="F3209" s="344">
        <v>46.1</v>
      </c>
      <c r="G3209" s="344"/>
      <c r="H3209" s="344">
        <v>57.14</v>
      </c>
      <c r="I3209" s="344">
        <v>50.21</v>
      </c>
      <c r="J3209" s="344">
        <v>55.19</v>
      </c>
      <c r="K3209" s="344"/>
      <c r="L3209" s="344"/>
    </row>
    <row r="3210" spans="1:12">
      <c r="A3210" s="296">
        <v>40549</v>
      </c>
      <c r="B3210" s="343" t="s">
        <v>9760</v>
      </c>
      <c r="C3210" s="296" t="s">
        <v>8595</v>
      </c>
      <c r="D3210" s="296" t="s">
        <v>6534</v>
      </c>
      <c r="E3210" s="344"/>
      <c r="F3210" s="344">
        <v>182.49</v>
      </c>
      <c r="G3210" s="344"/>
      <c r="H3210" s="344">
        <v>226.19</v>
      </c>
      <c r="I3210" s="344">
        <v>198.77</v>
      </c>
      <c r="J3210" s="344">
        <v>218.47</v>
      </c>
      <c r="K3210" s="344"/>
      <c r="L3210" s="344"/>
    </row>
    <row r="3211" spans="1:12">
      <c r="A3211" s="296">
        <v>4385</v>
      </c>
      <c r="B3211" s="343" t="s">
        <v>9761</v>
      </c>
      <c r="C3211" s="296" t="s">
        <v>9762</v>
      </c>
      <c r="D3211" s="296" t="s">
        <v>6534</v>
      </c>
      <c r="E3211" s="344">
        <v>11607.19</v>
      </c>
      <c r="F3211" s="344">
        <v>788.86</v>
      </c>
      <c r="G3211" s="344">
        <v>7941.76</v>
      </c>
      <c r="H3211" s="344">
        <v>9163.57</v>
      </c>
      <c r="I3211" s="344">
        <v>1048.9000000000001</v>
      </c>
      <c r="J3211" s="344">
        <v>1035.73</v>
      </c>
      <c r="K3211" s="344">
        <v>9673.4599999999991</v>
      </c>
      <c r="L3211" s="344">
        <v>5197.21</v>
      </c>
    </row>
    <row r="3212" spans="1:12">
      <c r="A3212" s="296">
        <v>20078</v>
      </c>
      <c r="B3212" s="343" t="s">
        <v>9763</v>
      </c>
      <c r="C3212" s="296" t="s">
        <v>6533</v>
      </c>
      <c r="D3212" s="296" t="s">
        <v>6534</v>
      </c>
      <c r="E3212" s="344">
        <v>31.75</v>
      </c>
      <c r="F3212" s="344">
        <v>22.07</v>
      </c>
      <c r="G3212" s="344">
        <v>25.5</v>
      </c>
      <c r="H3212" s="344">
        <v>26.67</v>
      </c>
      <c r="I3212" s="344">
        <v>25.12</v>
      </c>
      <c r="J3212" s="344">
        <v>26.04</v>
      </c>
      <c r="K3212" s="344">
        <v>30.07</v>
      </c>
      <c r="L3212" s="344">
        <v>29.85</v>
      </c>
    </row>
    <row r="3213" spans="1:12">
      <c r="A3213" s="296">
        <v>39897</v>
      </c>
      <c r="B3213" s="343" t="s">
        <v>9764</v>
      </c>
      <c r="C3213" s="296" t="s">
        <v>6533</v>
      </c>
      <c r="D3213" s="296" t="s">
        <v>6534</v>
      </c>
      <c r="E3213" s="344"/>
      <c r="F3213" s="344"/>
      <c r="G3213" s="344"/>
      <c r="H3213" s="344"/>
      <c r="I3213" s="344"/>
      <c r="J3213" s="344"/>
      <c r="K3213" s="344">
        <v>90.18</v>
      </c>
      <c r="L3213" s="344"/>
    </row>
    <row r="3214" spans="1:12">
      <c r="A3214" s="296">
        <v>118</v>
      </c>
      <c r="B3214" s="343" t="s">
        <v>9765</v>
      </c>
      <c r="C3214" s="296" t="s">
        <v>6533</v>
      </c>
      <c r="D3214" s="296" t="s">
        <v>6534</v>
      </c>
      <c r="E3214" s="344">
        <v>67.14</v>
      </c>
      <c r="F3214" s="344">
        <v>46.66</v>
      </c>
      <c r="G3214" s="344">
        <v>53.91</v>
      </c>
      <c r="H3214" s="344">
        <v>56.39</v>
      </c>
      <c r="I3214" s="344">
        <v>53.1</v>
      </c>
      <c r="J3214" s="344">
        <v>55.05</v>
      </c>
      <c r="K3214" s="344">
        <v>63.58</v>
      </c>
      <c r="L3214" s="344">
        <v>63.11</v>
      </c>
    </row>
    <row r="3215" spans="1:12">
      <c r="A3215" s="296">
        <v>4396</v>
      </c>
      <c r="B3215" s="343" t="s">
        <v>9766</v>
      </c>
      <c r="C3215" s="296" t="s">
        <v>6937</v>
      </c>
      <c r="D3215" s="296" t="s">
        <v>6534</v>
      </c>
      <c r="E3215" s="344">
        <v>340.24</v>
      </c>
      <c r="F3215" s="344">
        <v>307.39999999999998</v>
      </c>
      <c r="G3215" s="344">
        <v>297.35000000000002</v>
      </c>
      <c r="H3215" s="344">
        <v>348.86</v>
      </c>
      <c r="I3215" s="344">
        <v>222.53</v>
      </c>
      <c r="J3215" s="344">
        <v>320.77999999999997</v>
      </c>
      <c r="K3215" s="344">
        <v>241.53</v>
      </c>
      <c r="L3215" s="344">
        <v>215.59</v>
      </c>
    </row>
    <row r="3216" spans="1:12">
      <c r="A3216" s="296">
        <v>36881</v>
      </c>
      <c r="B3216" s="343" t="s">
        <v>9767</v>
      </c>
      <c r="C3216" s="296" t="s">
        <v>6937</v>
      </c>
      <c r="D3216" s="296" t="s">
        <v>6534</v>
      </c>
      <c r="E3216" s="344">
        <v>248.39</v>
      </c>
      <c r="F3216" s="344">
        <v>224.42</v>
      </c>
      <c r="G3216" s="344">
        <v>217.08</v>
      </c>
      <c r="H3216" s="344">
        <v>254.68</v>
      </c>
      <c r="I3216" s="344">
        <v>162.46</v>
      </c>
      <c r="J3216" s="344">
        <v>234.19</v>
      </c>
      <c r="K3216" s="344">
        <v>176.33</v>
      </c>
      <c r="L3216" s="344">
        <v>157.38999999999999</v>
      </c>
    </row>
    <row r="3217" spans="1:12">
      <c r="A3217" s="296">
        <v>4397</v>
      </c>
      <c r="B3217" s="343" t="s">
        <v>9768</v>
      </c>
      <c r="C3217" s="296" t="s">
        <v>6937</v>
      </c>
      <c r="D3217" s="296" t="s">
        <v>6534</v>
      </c>
      <c r="E3217" s="344">
        <v>345.91</v>
      </c>
      <c r="F3217" s="344">
        <v>312.52999999999997</v>
      </c>
      <c r="G3217" s="344">
        <v>302.31</v>
      </c>
      <c r="H3217" s="344">
        <v>354.67</v>
      </c>
      <c r="I3217" s="344">
        <v>226.24</v>
      </c>
      <c r="J3217" s="344">
        <v>326.13</v>
      </c>
      <c r="K3217" s="344">
        <v>245.56</v>
      </c>
      <c r="L3217" s="344">
        <v>219.19</v>
      </c>
    </row>
    <row r="3218" spans="1:12">
      <c r="A3218" s="296">
        <v>36882</v>
      </c>
      <c r="B3218" s="343" t="s">
        <v>9769</v>
      </c>
      <c r="C3218" s="296" t="s">
        <v>6937</v>
      </c>
      <c r="D3218" s="296" t="s">
        <v>6534</v>
      </c>
      <c r="E3218" s="344">
        <v>253.28</v>
      </c>
      <c r="F3218" s="344">
        <v>228.84</v>
      </c>
      <c r="G3218" s="344">
        <v>221.35</v>
      </c>
      <c r="H3218" s="344">
        <v>259.69</v>
      </c>
      <c r="I3218" s="344">
        <v>165.65</v>
      </c>
      <c r="J3218" s="344">
        <v>238.8</v>
      </c>
      <c r="K3218" s="344">
        <v>179.8</v>
      </c>
      <c r="L3218" s="344">
        <v>160.49</v>
      </c>
    </row>
    <row r="3219" spans="1:12">
      <c r="A3219" s="296">
        <v>4751</v>
      </c>
      <c r="B3219" s="343" t="s">
        <v>9770</v>
      </c>
      <c r="C3219" s="296" t="s">
        <v>6682</v>
      </c>
      <c r="D3219" s="296" t="s">
        <v>6534</v>
      </c>
      <c r="E3219" s="344">
        <v>22.79</v>
      </c>
      <c r="F3219" s="344">
        <v>18.07</v>
      </c>
      <c r="G3219" s="344">
        <v>19.64</v>
      </c>
      <c r="H3219" s="344">
        <v>22.99</v>
      </c>
      <c r="I3219" s="344">
        <v>24.72</v>
      </c>
      <c r="J3219" s="344">
        <v>20.47</v>
      </c>
      <c r="K3219" s="344">
        <v>21.83</v>
      </c>
      <c r="L3219" s="344">
        <v>22.18</v>
      </c>
    </row>
    <row r="3220" spans="1:12">
      <c r="A3220" s="296">
        <v>41066</v>
      </c>
      <c r="B3220" s="343" t="s">
        <v>9771</v>
      </c>
      <c r="C3220" s="296" t="s">
        <v>6684</v>
      </c>
      <c r="D3220" s="296" t="s">
        <v>6534</v>
      </c>
      <c r="E3220" s="344">
        <v>3985.06</v>
      </c>
      <c r="F3220" s="344">
        <v>3155.04</v>
      </c>
      <c r="G3220" s="344">
        <v>3446.06</v>
      </c>
      <c r="H3220" s="344">
        <v>3995.34</v>
      </c>
      <c r="I3220" s="344">
        <v>4323.25</v>
      </c>
      <c r="J3220" s="344">
        <v>3599.01</v>
      </c>
      <c r="K3220" s="344">
        <v>3890.2</v>
      </c>
      <c r="L3220" s="344">
        <v>3892.98</v>
      </c>
    </row>
    <row r="3221" spans="1:12">
      <c r="A3221" s="296">
        <v>39604</v>
      </c>
      <c r="B3221" s="343" t="s">
        <v>9772</v>
      </c>
      <c r="C3221" s="296" t="s">
        <v>6533</v>
      </c>
      <c r="D3221" s="296" t="s">
        <v>6534</v>
      </c>
      <c r="E3221" s="344">
        <v>13.25</v>
      </c>
      <c r="F3221" s="344">
        <v>10.99</v>
      </c>
      <c r="G3221" s="344">
        <v>11.39</v>
      </c>
      <c r="H3221" s="344">
        <v>9.26</v>
      </c>
      <c r="I3221" s="344">
        <v>11.12</v>
      </c>
      <c r="J3221" s="344">
        <v>11.7</v>
      </c>
      <c r="K3221" s="344">
        <v>15.51</v>
      </c>
      <c r="L3221" s="344">
        <v>10.5</v>
      </c>
    </row>
    <row r="3222" spans="1:12">
      <c r="A3222" s="296">
        <v>39605</v>
      </c>
      <c r="B3222" s="343" t="s">
        <v>9773</v>
      </c>
      <c r="C3222" s="296" t="s">
        <v>6533</v>
      </c>
      <c r="D3222" s="296" t="s">
        <v>6534</v>
      </c>
      <c r="E3222" s="344">
        <v>14.39</v>
      </c>
      <c r="F3222" s="344">
        <v>11.94</v>
      </c>
      <c r="G3222" s="344">
        <v>12.37</v>
      </c>
      <c r="H3222" s="344">
        <v>10.06</v>
      </c>
      <c r="I3222" s="344">
        <v>12.08</v>
      </c>
      <c r="J3222" s="344">
        <v>12.71</v>
      </c>
      <c r="K3222" s="344">
        <v>16.850000000000001</v>
      </c>
      <c r="L3222" s="344">
        <v>11.41</v>
      </c>
    </row>
    <row r="3223" spans="1:12">
      <c r="A3223" s="296">
        <v>39606</v>
      </c>
      <c r="B3223" s="343" t="s">
        <v>9774</v>
      </c>
      <c r="C3223" s="296" t="s">
        <v>6533</v>
      </c>
      <c r="D3223" s="296" t="s">
        <v>6534</v>
      </c>
      <c r="E3223" s="344">
        <v>25.2</v>
      </c>
      <c r="F3223" s="344">
        <v>20.9</v>
      </c>
      <c r="G3223" s="344">
        <v>21.66</v>
      </c>
      <c r="H3223" s="344">
        <v>17.62</v>
      </c>
      <c r="I3223" s="344">
        <v>21.16</v>
      </c>
      <c r="J3223" s="344">
        <v>22.25</v>
      </c>
      <c r="K3223" s="344">
        <v>29.5</v>
      </c>
      <c r="L3223" s="344">
        <v>19.98</v>
      </c>
    </row>
    <row r="3224" spans="1:12">
      <c r="A3224" s="296">
        <v>39607</v>
      </c>
      <c r="B3224" s="343" t="s">
        <v>9775</v>
      </c>
      <c r="C3224" s="296" t="s">
        <v>6533</v>
      </c>
      <c r="D3224" s="296" t="s">
        <v>6534</v>
      </c>
      <c r="E3224" s="344">
        <v>34.1</v>
      </c>
      <c r="F3224" s="344">
        <v>28.28</v>
      </c>
      <c r="G3224" s="344">
        <v>29.31</v>
      </c>
      <c r="H3224" s="344">
        <v>23.83</v>
      </c>
      <c r="I3224" s="344">
        <v>28.62</v>
      </c>
      <c r="J3224" s="344">
        <v>30.11</v>
      </c>
      <c r="K3224" s="344">
        <v>39.92</v>
      </c>
      <c r="L3224" s="344">
        <v>27.03</v>
      </c>
    </row>
    <row r="3225" spans="1:12">
      <c r="A3225" s="296">
        <v>39594</v>
      </c>
      <c r="B3225" s="343" t="s">
        <v>9776</v>
      </c>
      <c r="C3225" s="296" t="s">
        <v>6533</v>
      </c>
      <c r="D3225" s="296" t="s">
        <v>6539</v>
      </c>
      <c r="E3225" s="344">
        <v>479.8</v>
      </c>
      <c r="F3225" s="344"/>
      <c r="G3225" s="344">
        <v>455.92</v>
      </c>
      <c r="H3225" s="344"/>
      <c r="I3225" s="344">
        <v>335.63</v>
      </c>
      <c r="J3225" s="344"/>
      <c r="K3225" s="344"/>
      <c r="L3225" s="344"/>
    </row>
    <row r="3226" spans="1:12">
      <c r="A3226" s="296">
        <v>39596</v>
      </c>
      <c r="B3226" s="343" t="s">
        <v>9777</v>
      </c>
      <c r="C3226" s="296" t="s">
        <v>6533</v>
      </c>
      <c r="D3226" s="296" t="s">
        <v>6534</v>
      </c>
      <c r="E3226" s="344">
        <v>1284.94</v>
      </c>
      <c r="F3226" s="344"/>
      <c r="G3226" s="344">
        <v>1220.99</v>
      </c>
      <c r="H3226" s="344"/>
      <c r="I3226" s="344">
        <v>898.84</v>
      </c>
      <c r="J3226" s="344"/>
      <c r="K3226" s="344"/>
      <c r="L3226" s="344"/>
    </row>
    <row r="3227" spans="1:12">
      <c r="A3227" s="296">
        <v>39595</v>
      </c>
      <c r="B3227" s="343" t="s">
        <v>9778</v>
      </c>
      <c r="C3227" s="296" t="s">
        <v>6533</v>
      </c>
      <c r="D3227" s="296" t="s">
        <v>6534</v>
      </c>
      <c r="E3227" s="344">
        <v>2887.09</v>
      </c>
      <c r="F3227" s="344"/>
      <c r="G3227" s="344">
        <v>2743.39</v>
      </c>
      <c r="H3227" s="344"/>
      <c r="I3227" s="344">
        <v>2019.58</v>
      </c>
      <c r="J3227" s="344"/>
      <c r="K3227" s="344"/>
      <c r="L3227" s="344"/>
    </row>
    <row r="3228" spans="1:12">
      <c r="A3228" s="296">
        <v>39597</v>
      </c>
      <c r="B3228" s="343" t="s">
        <v>9779</v>
      </c>
      <c r="C3228" s="296" t="s">
        <v>6533</v>
      </c>
      <c r="D3228" s="296" t="s">
        <v>6534</v>
      </c>
      <c r="E3228" s="344">
        <v>4528.79</v>
      </c>
      <c r="F3228" s="344"/>
      <c r="G3228" s="344">
        <v>4303.3900000000003</v>
      </c>
      <c r="H3228" s="344"/>
      <c r="I3228" s="344">
        <v>3167.98</v>
      </c>
      <c r="J3228" s="344"/>
      <c r="K3228" s="344"/>
      <c r="L3228" s="344"/>
    </row>
    <row r="3229" spans="1:12">
      <c r="A3229" s="296">
        <v>10731</v>
      </c>
      <c r="B3229" s="343" t="s">
        <v>9780</v>
      </c>
      <c r="C3229" s="296" t="s">
        <v>6937</v>
      </c>
      <c r="D3229" s="296" t="s">
        <v>6539</v>
      </c>
      <c r="E3229" s="344"/>
      <c r="F3229" s="344"/>
      <c r="G3229" s="344"/>
      <c r="H3229" s="344"/>
      <c r="I3229" s="344"/>
      <c r="J3229" s="344"/>
      <c r="K3229" s="344"/>
      <c r="L3229" s="344"/>
    </row>
    <row r="3230" spans="1:12">
      <c r="A3230" s="296">
        <v>4704</v>
      </c>
      <c r="B3230" s="343" t="s">
        <v>9781</v>
      </c>
      <c r="C3230" s="296" t="s">
        <v>6937</v>
      </c>
      <c r="D3230" s="296" t="s">
        <v>6534</v>
      </c>
      <c r="E3230" s="344"/>
      <c r="F3230" s="344"/>
      <c r="G3230" s="344"/>
      <c r="H3230" s="344"/>
      <c r="I3230" s="344"/>
      <c r="J3230" s="344"/>
      <c r="K3230" s="344"/>
      <c r="L3230" s="344"/>
    </row>
    <row r="3231" spans="1:12">
      <c r="A3231" s="296">
        <v>10730</v>
      </c>
      <c r="B3231" s="343" t="s">
        <v>9782</v>
      </c>
      <c r="C3231" s="296" t="s">
        <v>6937</v>
      </c>
      <c r="D3231" s="296" t="s">
        <v>6534</v>
      </c>
      <c r="E3231" s="344"/>
      <c r="F3231" s="344"/>
      <c r="G3231" s="344"/>
      <c r="H3231" s="344"/>
      <c r="I3231" s="344"/>
      <c r="J3231" s="344"/>
      <c r="K3231" s="344"/>
      <c r="L3231" s="344"/>
    </row>
    <row r="3232" spans="1:12">
      <c r="A3232" s="296">
        <v>4720</v>
      </c>
      <c r="B3232" s="343" t="s">
        <v>9783</v>
      </c>
      <c r="C3232" s="296" t="s">
        <v>6680</v>
      </c>
      <c r="D3232" s="296" t="s">
        <v>6534</v>
      </c>
      <c r="E3232" s="344">
        <v>436.42</v>
      </c>
      <c r="F3232" s="344">
        <v>97.62</v>
      </c>
      <c r="G3232" s="344">
        <v>298.60000000000002</v>
      </c>
      <c r="H3232" s="344">
        <v>344.54</v>
      </c>
      <c r="I3232" s="344">
        <v>129.80000000000001</v>
      </c>
      <c r="J3232" s="344">
        <v>128.16999999999999</v>
      </c>
      <c r="K3232" s="344">
        <v>227.89</v>
      </c>
      <c r="L3232" s="344">
        <v>160.78</v>
      </c>
    </row>
    <row r="3233" spans="1:12">
      <c r="A3233" s="296">
        <v>4721</v>
      </c>
      <c r="B3233" s="343" t="s">
        <v>9784</v>
      </c>
      <c r="C3233" s="296" t="s">
        <v>6680</v>
      </c>
      <c r="D3233" s="296" t="s">
        <v>6534</v>
      </c>
      <c r="E3233" s="344">
        <v>378.01</v>
      </c>
      <c r="F3233" s="344">
        <v>84.55</v>
      </c>
      <c r="G3233" s="344">
        <v>258.64</v>
      </c>
      <c r="H3233" s="344">
        <v>298.43</v>
      </c>
      <c r="I3233" s="344">
        <v>112.42</v>
      </c>
      <c r="J3233" s="344">
        <v>111.01</v>
      </c>
      <c r="K3233" s="344">
        <v>197.39</v>
      </c>
      <c r="L3233" s="344">
        <v>139.26</v>
      </c>
    </row>
    <row r="3234" spans="1:12">
      <c r="A3234" s="296">
        <v>4718</v>
      </c>
      <c r="B3234" s="343" t="s">
        <v>9785</v>
      </c>
      <c r="C3234" s="296" t="s">
        <v>6680</v>
      </c>
      <c r="D3234" s="296" t="s">
        <v>6539</v>
      </c>
      <c r="E3234" s="344">
        <v>380</v>
      </c>
      <c r="F3234" s="344">
        <v>85</v>
      </c>
      <c r="G3234" s="344">
        <v>260</v>
      </c>
      <c r="H3234" s="344">
        <v>300</v>
      </c>
      <c r="I3234" s="344">
        <v>113.02</v>
      </c>
      <c r="J3234" s="344">
        <v>111.6</v>
      </c>
      <c r="K3234" s="344">
        <v>198.43</v>
      </c>
      <c r="L3234" s="344">
        <v>140</v>
      </c>
    </row>
    <row r="3235" spans="1:12">
      <c r="A3235" s="296">
        <v>4722</v>
      </c>
      <c r="B3235" s="343" t="s">
        <v>9786</v>
      </c>
      <c r="C3235" s="296" t="s">
        <v>6680</v>
      </c>
      <c r="D3235" s="296" t="s">
        <v>6534</v>
      </c>
      <c r="E3235" s="344">
        <v>357.07</v>
      </c>
      <c r="F3235" s="344">
        <v>79.87</v>
      </c>
      <c r="G3235" s="344">
        <v>244.31</v>
      </c>
      <c r="H3235" s="344">
        <v>281.89999999999998</v>
      </c>
      <c r="I3235" s="344">
        <v>106.2</v>
      </c>
      <c r="J3235" s="344">
        <v>104.86</v>
      </c>
      <c r="K3235" s="344">
        <v>186.45</v>
      </c>
      <c r="L3235" s="344">
        <v>131.55000000000001</v>
      </c>
    </row>
    <row r="3236" spans="1:12">
      <c r="A3236" s="296">
        <v>4730</v>
      </c>
      <c r="B3236" s="343" t="s">
        <v>9787</v>
      </c>
      <c r="C3236" s="296" t="s">
        <v>6680</v>
      </c>
      <c r="D3236" s="296" t="s">
        <v>6534</v>
      </c>
      <c r="E3236" s="344">
        <v>355.31</v>
      </c>
      <c r="F3236" s="344">
        <v>79.47</v>
      </c>
      <c r="G3236" s="344">
        <v>243.1</v>
      </c>
      <c r="H3236" s="344">
        <v>280.51</v>
      </c>
      <c r="I3236" s="344">
        <v>105.67</v>
      </c>
      <c r="J3236" s="344">
        <v>104.34</v>
      </c>
      <c r="K3236" s="344">
        <v>185.53</v>
      </c>
      <c r="L3236" s="344">
        <v>130.9</v>
      </c>
    </row>
    <row r="3237" spans="1:12">
      <c r="A3237" s="296">
        <v>13186</v>
      </c>
      <c r="B3237" s="343" t="s">
        <v>9788</v>
      </c>
      <c r="C3237" s="296" t="s">
        <v>6680</v>
      </c>
      <c r="D3237" s="296" t="s">
        <v>6534</v>
      </c>
      <c r="E3237" s="344">
        <v>409.97</v>
      </c>
      <c r="F3237" s="344">
        <v>91.7</v>
      </c>
      <c r="G3237" s="344">
        <v>280.51</v>
      </c>
      <c r="H3237" s="344">
        <v>323.66000000000003</v>
      </c>
      <c r="I3237" s="344">
        <v>121.93</v>
      </c>
      <c r="J3237" s="344">
        <v>120.4</v>
      </c>
      <c r="K3237" s="344">
        <v>214.08</v>
      </c>
      <c r="L3237" s="344">
        <v>151.04</v>
      </c>
    </row>
    <row r="3238" spans="1:12">
      <c r="A3238" s="296">
        <v>10737</v>
      </c>
      <c r="B3238" s="343" t="s">
        <v>9789</v>
      </c>
      <c r="C3238" s="296" t="s">
        <v>6937</v>
      </c>
      <c r="D3238" s="296" t="s">
        <v>6534</v>
      </c>
      <c r="E3238" s="344"/>
      <c r="F3238" s="344"/>
      <c r="G3238" s="344"/>
      <c r="H3238" s="344"/>
      <c r="I3238" s="344"/>
      <c r="J3238" s="344"/>
      <c r="K3238" s="344"/>
      <c r="L3238" s="344"/>
    </row>
    <row r="3239" spans="1:12">
      <c r="A3239" s="296">
        <v>10734</v>
      </c>
      <c r="B3239" s="343" t="s">
        <v>9790</v>
      </c>
      <c r="C3239" s="296" t="s">
        <v>6937</v>
      </c>
      <c r="D3239" s="296" t="s">
        <v>6534</v>
      </c>
      <c r="E3239" s="344"/>
      <c r="F3239" s="344"/>
      <c r="G3239" s="344"/>
      <c r="H3239" s="344"/>
      <c r="I3239" s="344"/>
      <c r="J3239" s="344"/>
      <c r="K3239" s="344"/>
      <c r="L3239" s="344"/>
    </row>
    <row r="3240" spans="1:12">
      <c r="A3240" s="296">
        <v>4708</v>
      </c>
      <c r="B3240" s="343" t="s">
        <v>9791</v>
      </c>
      <c r="C3240" s="296" t="s">
        <v>6937</v>
      </c>
      <c r="D3240" s="296" t="s">
        <v>6534</v>
      </c>
      <c r="E3240" s="344"/>
      <c r="F3240" s="344"/>
      <c r="G3240" s="344"/>
      <c r="H3240" s="344"/>
      <c r="I3240" s="344"/>
      <c r="J3240" s="344"/>
      <c r="K3240" s="344"/>
      <c r="L3240" s="344"/>
    </row>
    <row r="3241" spans="1:12">
      <c r="A3241" s="296">
        <v>4712</v>
      </c>
      <c r="B3241" s="343" t="s">
        <v>9792</v>
      </c>
      <c r="C3241" s="296" t="s">
        <v>6937</v>
      </c>
      <c r="D3241" s="296" t="s">
        <v>6534</v>
      </c>
      <c r="E3241" s="344"/>
      <c r="F3241" s="344"/>
      <c r="G3241" s="344"/>
      <c r="H3241" s="344"/>
      <c r="I3241" s="344"/>
      <c r="J3241" s="344"/>
      <c r="K3241" s="344"/>
      <c r="L3241" s="344"/>
    </row>
    <row r="3242" spans="1:12">
      <c r="A3242" s="296">
        <v>4710</v>
      </c>
      <c r="B3242" s="343" t="s">
        <v>9793</v>
      </c>
      <c r="C3242" s="296" t="s">
        <v>6937</v>
      </c>
      <c r="D3242" s="296" t="s">
        <v>6534</v>
      </c>
      <c r="E3242" s="344"/>
      <c r="F3242" s="344"/>
      <c r="G3242" s="344"/>
      <c r="H3242" s="344"/>
      <c r="I3242" s="344"/>
      <c r="J3242" s="344"/>
      <c r="K3242" s="344"/>
      <c r="L3242" s="344"/>
    </row>
    <row r="3243" spans="1:12">
      <c r="A3243" s="296">
        <v>4750</v>
      </c>
      <c r="B3243" s="343" t="s">
        <v>9794</v>
      </c>
      <c r="C3243" s="296" t="s">
        <v>6682</v>
      </c>
      <c r="D3243" s="296" t="s">
        <v>6539</v>
      </c>
      <c r="E3243" s="344">
        <v>21.03</v>
      </c>
      <c r="F3243" s="344">
        <v>18.07</v>
      </c>
      <c r="G3243" s="344">
        <v>19.64</v>
      </c>
      <c r="H3243" s="344">
        <v>21.21</v>
      </c>
      <c r="I3243" s="344">
        <v>22.8</v>
      </c>
      <c r="J3243" s="344">
        <v>20.47</v>
      </c>
      <c r="K3243" s="344">
        <v>21.83</v>
      </c>
      <c r="L3243" s="344">
        <v>22.18</v>
      </c>
    </row>
    <row r="3244" spans="1:12">
      <c r="A3244" s="296">
        <v>41065</v>
      </c>
      <c r="B3244" s="343" t="s">
        <v>9795</v>
      </c>
      <c r="C3244" s="296" t="s">
        <v>6684</v>
      </c>
      <c r="D3244" s="296" t="s">
        <v>6534</v>
      </c>
      <c r="E3244" s="344">
        <v>3675.05</v>
      </c>
      <c r="F3244" s="344">
        <v>3155.04</v>
      </c>
      <c r="G3244" s="344">
        <v>3446.06</v>
      </c>
      <c r="H3244" s="344">
        <v>3684.53</v>
      </c>
      <c r="I3244" s="344">
        <v>3986.94</v>
      </c>
      <c r="J3244" s="344">
        <v>3599.01</v>
      </c>
      <c r="K3244" s="344">
        <v>3890.2</v>
      </c>
      <c r="L3244" s="344">
        <v>3892.41</v>
      </c>
    </row>
    <row r="3245" spans="1:12">
      <c r="A3245" s="296">
        <v>34747</v>
      </c>
      <c r="B3245" s="343" t="s">
        <v>9796</v>
      </c>
      <c r="C3245" s="296" t="s">
        <v>6578</v>
      </c>
      <c r="D3245" s="296" t="s">
        <v>6534</v>
      </c>
      <c r="E3245" s="344">
        <v>200.73</v>
      </c>
      <c r="F3245" s="344">
        <v>121.15</v>
      </c>
      <c r="G3245" s="344">
        <v>129.88</v>
      </c>
      <c r="H3245" s="344">
        <v>129.88</v>
      </c>
      <c r="I3245" s="344">
        <v>63.76</v>
      </c>
      <c r="J3245" s="344">
        <v>75.569999999999993</v>
      </c>
      <c r="K3245" s="344">
        <v>82.65</v>
      </c>
      <c r="L3245" s="344">
        <v>44.87</v>
      </c>
    </row>
    <row r="3246" spans="1:12">
      <c r="A3246" s="296">
        <v>4826</v>
      </c>
      <c r="B3246" s="343" t="s">
        <v>9797</v>
      </c>
      <c r="C3246" s="296" t="s">
        <v>6578</v>
      </c>
      <c r="D3246" s="296" t="s">
        <v>6534</v>
      </c>
      <c r="E3246" s="344">
        <v>215.84</v>
      </c>
      <c r="F3246" s="344">
        <v>130.26</v>
      </c>
      <c r="G3246" s="344">
        <v>139.66</v>
      </c>
      <c r="H3246" s="344">
        <v>139.66</v>
      </c>
      <c r="I3246" s="344">
        <v>68.56</v>
      </c>
      <c r="J3246" s="344">
        <v>81.25</v>
      </c>
      <c r="K3246" s="344">
        <v>88.87</v>
      </c>
      <c r="L3246" s="344">
        <v>48.24</v>
      </c>
    </row>
    <row r="3247" spans="1:12">
      <c r="A3247" s="296">
        <v>41975</v>
      </c>
      <c r="B3247" s="343" t="s">
        <v>9798</v>
      </c>
      <c r="C3247" s="296" t="s">
        <v>6937</v>
      </c>
      <c r="D3247" s="296" t="s">
        <v>6534</v>
      </c>
      <c r="E3247" s="344"/>
      <c r="F3247" s="344"/>
      <c r="G3247" s="344"/>
      <c r="H3247" s="344"/>
      <c r="I3247" s="344"/>
      <c r="J3247" s="344"/>
      <c r="K3247" s="344"/>
      <c r="L3247" s="344"/>
    </row>
    <row r="3248" spans="1:12">
      <c r="A3248" s="296">
        <v>4825</v>
      </c>
      <c r="B3248" s="343" t="s">
        <v>9799</v>
      </c>
      <c r="C3248" s="296" t="s">
        <v>6578</v>
      </c>
      <c r="D3248" s="296" t="s">
        <v>6534</v>
      </c>
      <c r="E3248" s="344">
        <v>298.76</v>
      </c>
      <c r="F3248" s="344">
        <v>180.31</v>
      </c>
      <c r="G3248" s="344">
        <v>193.31</v>
      </c>
      <c r="H3248" s="344">
        <v>193.31</v>
      </c>
      <c r="I3248" s="344">
        <v>94.9</v>
      </c>
      <c r="J3248" s="344">
        <v>112.47</v>
      </c>
      <c r="K3248" s="344">
        <v>123.02</v>
      </c>
      <c r="L3248" s="344">
        <v>66.78</v>
      </c>
    </row>
    <row r="3249" spans="1:12">
      <c r="A3249" s="296">
        <v>34744</v>
      </c>
      <c r="B3249" s="343" t="s">
        <v>9800</v>
      </c>
      <c r="C3249" s="296" t="s">
        <v>6937</v>
      </c>
      <c r="D3249" s="296" t="s">
        <v>6534</v>
      </c>
      <c r="E3249" s="344"/>
      <c r="F3249" s="344"/>
      <c r="G3249" s="344"/>
      <c r="H3249" s="344"/>
      <c r="I3249" s="344">
        <v>32.909999999999997</v>
      </c>
      <c r="J3249" s="344"/>
      <c r="K3249" s="344"/>
      <c r="L3249" s="344"/>
    </row>
    <row r="3250" spans="1:12">
      <c r="A3250" s="296">
        <v>39430</v>
      </c>
      <c r="B3250" s="343" t="s">
        <v>9801</v>
      </c>
      <c r="C3250" s="296" t="s">
        <v>6533</v>
      </c>
      <c r="D3250" s="296" t="s">
        <v>6534</v>
      </c>
      <c r="E3250" s="344">
        <v>2.15</v>
      </c>
      <c r="F3250" s="344">
        <v>2.5499999999999998</v>
      </c>
      <c r="G3250" s="344">
        <v>2.27</v>
      </c>
      <c r="H3250" s="344">
        <v>2.65</v>
      </c>
      <c r="I3250" s="344">
        <v>2.5499999999999998</v>
      </c>
      <c r="J3250" s="344">
        <v>2.63</v>
      </c>
      <c r="K3250" s="344">
        <v>1.72</v>
      </c>
      <c r="L3250" s="344">
        <v>1.43</v>
      </c>
    </row>
    <row r="3251" spans="1:12">
      <c r="A3251" s="296">
        <v>39573</v>
      </c>
      <c r="B3251" s="343" t="s">
        <v>9802</v>
      </c>
      <c r="C3251" s="296" t="s">
        <v>6533</v>
      </c>
      <c r="D3251" s="296" t="s">
        <v>6534</v>
      </c>
      <c r="E3251" s="344">
        <v>2.12</v>
      </c>
      <c r="F3251" s="344">
        <v>2.5099999999999998</v>
      </c>
      <c r="G3251" s="344">
        <v>2.2400000000000002</v>
      </c>
      <c r="H3251" s="344">
        <v>2.61</v>
      </c>
      <c r="I3251" s="344">
        <v>2.5099999999999998</v>
      </c>
      <c r="J3251" s="344">
        <v>2.59</v>
      </c>
      <c r="K3251" s="344">
        <v>1.69</v>
      </c>
      <c r="L3251" s="344">
        <v>1.41</v>
      </c>
    </row>
    <row r="3252" spans="1:12">
      <c r="A3252" s="296">
        <v>38410</v>
      </c>
      <c r="B3252" s="343" t="s">
        <v>9803</v>
      </c>
      <c r="C3252" s="296" t="s">
        <v>6533</v>
      </c>
      <c r="D3252" s="296" t="s">
        <v>6534</v>
      </c>
      <c r="E3252" s="344"/>
      <c r="F3252" s="344">
        <v>14466.72</v>
      </c>
      <c r="G3252" s="344"/>
      <c r="H3252" s="344">
        <v>16286.23</v>
      </c>
      <c r="I3252" s="344">
        <v>16227.54</v>
      </c>
      <c r="J3252" s="344"/>
      <c r="K3252" s="344">
        <v>14672.28</v>
      </c>
      <c r="L3252" s="344">
        <v>13439.8</v>
      </c>
    </row>
    <row r="3253" spans="1:12">
      <c r="A3253" s="296">
        <v>43082</v>
      </c>
      <c r="B3253" s="343" t="s">
        <v>9804</v>
      </c>
      <c r="C3253" s="296" t="s">
        <v>6582</v>
      </c>
      <c r="D3253" s="296" t="s">
        <v>6539</v>
      </c>
      <c r="E3253" s="344"/>
      <c r="F3253" s="344"/>
      <c r="G3253" s="344"/>
      <c r="H3253" s="344"/>
      <c r="I3253" s="344">
        <v>11.1</v>
      </c>
      <c r="J3253" s="344"/>
      <c r="K3253" s="344"/>
      <c r="L3253" s="344"/>
    </row>
    <row r="3254" spans="1:12">
      <c r="A3254" s="296">
        <v>43083</v>
      </c>
      <c r="B3254" s="343" t="s">
        <v>9805</v>
      </c>
      <c r="C3254" s="296" t="s">
        <v>6582</v>
      </c>
      <c r="D3254" s="296" t="s">
        <v>6534</v>
      </c>
      <c r="E3254" s="344"/>
      <c r="F3254" s="344"/>
      <c r="G3254" s="344"/>
      <c r="H3254" s="344"/>
      <c r="I3254" s="344">
        <v>9.61</v>
      </c>
      <c r="J3254" s="344"/>
      <c r="K3254" s="344"/>
      <c r="L3254" s="344"/>
    </row>
    <row r="3255" spans="1:12">
      <c r="A3255" s="296">
        <v>40535</v>
      </c>
      <c r="B3255" s="343" t="s">
        <v>9806</v>
      </c>
      <c r="C3255" s="296" t="s">
        <v>6582</v>
      </c>
      <c r="D3255" s="296" t="s">
        <v>6534</v>
      </c>
      <c r="E3255" s="344"/>
      <c r="F3255" s="344"/>
      <c r="G3255" s="344"/>
      <c r="H3255" s="344"/>
      <c r="I3255" s="344">
        <v>9.61</v>
      </c>
      <c r="J3255" s="344"/>
      <c r="K3255" s="344"/>
      <c r="L3255" s="344"/>
    </row>
    <row r="3256" spans="1:12">
      <c r="A3256" s="296">
        <v>40598</v>
      </c>
      <c r="B3256" s="343" t="s">
        <v>9807</v>
      </c>
      <c r="C3256" s="296" t="s">
        <v>6582</v>
      </c>
      <c r="D3256" s="296" t="s">
        <v>6534</v>
      </c>
      <c r="E3256" s="344"/>
      <c r="F3256" s="344"/>
      <c r="G3256" s="344"/>
      <c r="H3256" s="344"/>
      <c r="I3256" s="344">
        <v>9.3800000000000008</v>
      </c>
      <c r="J3256" s="344"/>
      <c r="K3256" s="344"/>
      <c r="L3256" s="344"/>
    </row>
    <row r="3257" spans="1:12">
      <c r="A3257" s="296">
        <v>43692</v>
      </c>
      <c r="B3257" s="343" t="s">
        <v>9808</v>
      </c>
      <c r="C3257" s="296" t="s">
        <v>6582</v>
      </c>
      <c r="D3257" s="296" t="s">
        <v>6534</v>
      </c>
      <c r="E3257" s="344"/>
      <c r="F3257" s="344"/>
      <c r="G3257" s="344"/>
      <c r="H3257" s="344"/>
      <c r="I3257" s="344">
        <v>10.130000000000001</v>
      </c>
      <c r="J3257" s="344"/>
      <c r="K3257" s="344"/>
      <c r="L3257" s="344"/>
    </row>
    <row r="3258" spans="1:12">
      <c r="A3258" s="296">
        <v>43665</v>
      </c>
      <c r="B3258" s="343" t="s">
        <v>9809</v>
      </c>
      <c r="C3258" s="296" t="s">
        <v>6582</v>
      </c>
      <c r="D3258" s="296" t="s">
        <v>6534</v>
      </c>
      <c r="E3258" s="344"/>
      <c r="F3258" s="344"/>
      <c r="G3258" s="344"/>
      <c r="H3258" s="344"/>
      <c r="I3258" s="344">
        <v>9.5399999999999991</v>
      </c>
      <c r="J3258" s="344"/>
      <c r="K3258" s="344"/>
      <c r="L3258" s="344"/>
    </row>
    <row r="3259" spans="1:12">
      <c r="A3259" s="296">
        <v>10966</v>
      </c>
      <c r="B3259" s="343" t="s">
        <v>9810</v>
      </c>
      <c r="C3259" s="296" t="s">
        <v>6582</v>
      </c>
      <c r="D3259" s="296" t="s">
        <v>6534</v>
      </c>
      <c r="E3259" s="344"/>
      <c r="F3259" s="344"/>
      <c r="G3259" s="344"/>
      <c r="H3259" s="344"/>
      <c r="I3259" s="344">
        <v>10.130000000000001</v>
      </c>
      <c r="J3259" s="344"/>
      <c r="K3259" s="344"/>
      <c r="L3259" s="344"/>
    </row>
    <row r="3260" spans="1:12">
      <c r="A3260" s="296">
        <v>39427</v>
      </c>
      <c r="B3260" s="343" t="s">
        <v>9811</v>
      </c>
      <c r="C3260" s="296" t="s">
        <v>6578</v>
      </c>
      <c r="D3260" s="296" t="s">
        <v>6534</v>
      </c>
      <c r="E3260" s="344">
        <v>5.72</v>
      </c>
      <c r="F3260" s="344">
        <v>6.77</v>
      </c>
      <c r="G3260" s="344">
        <v>6.04</v>
      </c>
      <c r="H3260" s="344">
        <v>7.05</v>
      </c>
      <c r="I3260" s="344">
        <v>6.78</v>
      </c>
      <c r="J3260" s="344">
        <v>6.99</v>
      </c>
      <c r="K3260" s="344">
        <v>4.57</v>
      </c>
      <c r="L3260" s="344">
        <v>3.8</v>
      </c>
    </row>
    <row r="3261" spans="1:12">
      <c r="A3261" s="296">
        <v>39424</v>
      </c>
      <c r="B3261" s="343" t="s">
        <v>9812</v>
      </c>
      <c r="C3261" s="296" t="s">
        <v>6578</v>
      </c>
      <c r="D3261" s="296" t="s">
        <v>6534</v>
      </c>
      <c r="E3261" s="344">
        <v>3.4</v>
      </c>
      <c r="F3261" s="344">
        <v>4.03</v>
      </c>
      <c r="G3261" s="344">
        <v>3.59</v>
      </c>
      <c r="H3261" s="344">
        <v>4.1900000000000004</v>
      </c>
      <c r="I3261" s="344">
        <v>4.03</v>
      </c>
      <c r="J3261" s="344">
        <v>4.16</v>
      </c>
      <c r="K3261" s="344">
        <v>2.72</v>
      </c>
      <c r="L3261" s="344">
        <v>2.2599999999999998</v>
      </c>
    </row>
    <row r="3262" spans="1:12">
      <c r="A3262" s="296">
        <v>39425</v>
      </c>
      <c r="B3262" s="343" t="s">
        <v>9813</v>
      </c>
      <c r="C3262" s="296" t="s">
        <v>6578</v>
      </c>
      <c r="D3262" s="296" t="s">
        <v>6534</v>
      </c>
      <c r="E3262" s="344">
        <v>3.36</v>
      </c>
      <c r="F3262" s="344">
        <v>3.97</v>
      </c>
      <c r="G3262" s="344">
        <v>3.55</v>
      </c>
      <c r="H3262" s="344">
        <v>4.1399999999999997</v>
      </c>
      <c r="I3262" s="344">
        <v>3.98</v>
      </c>
      <c r="J3262" s="344">
        <v>4.0999999999999996</v>
      </c>
      <c r="K3262" s="344">
        <v>2.68</v>
      </c>
      <c r="L3262" s="344">
        <v>2.23</v>
      </c>
    </row>
    <row r="3263" spans="1:12">
      <c r="A3263" s="296">
        <v>40664</v>
      </c>
      <c r="B3263" s="343" t="s">
        <v>9814</v>
      </c>
      <c r="C3263" s="296" t="s">
        <v>6582</v>
      </c>
      <c r="D3263" s="296" t="s">
        <v>6534</v>
      </c>
      <c r="E3263" s="344"/>
      <c r="F3263" s="344"/>
      <c r="G3263" s="344"/>
      <c r="H3263" s="344"/>
      <c r="I3263" s="344">
        <v>19.73</v>
      </c>
      <c r="J3263" s="344"/>
      <c r="K3263" s="344"/>
      <c r="L3263" s="344"/>
    </row>
    <row r="3264" spans="1:12">
      <c r="A3264" s="296">
        <v>34360</v>
      </c>
      <c r="B3264" s="343" t="s">
        <v>9815</v>
      </c>
      <c r="C3264" s="296" t="s">
        <v>6582</v>
      </c>
      <c r="D3264" s="296" t="s">
        <v>6534</v>
      </c>
      <c r="E3264" s="344"/>
      <c r="F3264" s="344"/>
      <c r="G3264" s="344"/>
      <c r="H3264" s="344"/>
      <c r="I3264" s="344">
        <v>61</v>
      </c>
      <c r="J3264" s="344"/>
      <c r="K3264" s="344"/>
      <c r="L3264" s="344"/>
    </row>
    <row r="3265" spans="1:12">
      <c r="A3265" s="296">
        <v>20259</v>
      </c>
      <c r="B3265" s="343" t="s">
        <v>9816</v>
      </c>
      <c r="C3265" s="296" t="s">
        <v>6578</v>
      </c>
      <c r="D3265" s="296" t="s">
        <v>6534</v>
      </c>
      <c r="E3265" s="344">
        <v>20.5</v>
      </c>
      <c r="F3265" s="344"/>
      <c r="G3265" s="344"/>
      <c r="H3265" s="344"/>
      <c r="I3265" s="344">
        <v>21</v>
      </c>
      <c r="J3265" s="344"/>
      <c r="K3265" s="344"/>
      <c r="L3265" s="344"/>
    </row>
    <row r="3266" spans="1:12">
      <c r="A3266" s="296">
        <v>14077</v>
      </c>
      <c r="B3266" s="343" t="s">
        <v>9817</v>
      </c>
      <c r="C3266" s="296" t="s">
        <v>6578</v>
      </c>
      <c r="D3266" s="296" t="s">
        <v>6534</v>
      </c>
      <c r="E3266" s="344">
        <v>313.77</v>
      </c>
      <c r="F3266" s="344"/>
      <c r="G3266" s="344"/>
      <c r="H3266" s="344"/>
      <c r="I3266" s="344">
        <v>321.42</v>
      </c>
      <c r="J3266" s="344"/>
      <c r="K3266" s="344"/>
      <c r="L3266" s="344"/>
    </row>
    <row r="3267" spans="1:12">
      <c r="A3267" s="296">
        <v>3678</v>
      </c>
      <c r="B3267" s="343" t="s">
        <v>9818</v>
      </c>
      <c r="C3267" s="296" t="s">
        <v>6578</v>
      </c>
      <c r="D3267" s="296" t="s">
        <v>6534</v>
      </c>
      <c r="E3267" s="344">
        <v>141.82</v>
      </c>
      <c r="F3267" s="344"/>
      <c r="G3267" s="344"/>
      <c r="H3267" s="344"/>
      <c r="I3267" s="344">
        <v>145.28</v>
      </c>
      <c r="J3267" s="344"/>
      <c r="K3267" s="344"/>
      <c r="L3267" s="344"/>
    </row>
    <row r="3268" spans="1:12">
      <c r="A3268" s="296">
        <v>11552</v>
      </c>
      <c r="B3268" s="343" t="s">
        <v>9819</v>
      </c>
      <c r="C3268" s="296" t="s">
        <v>6578</v>
      </c>
      <c r="D3268" s="296" t="s">
        <v>6534</v>
      </c>
      <c r="E3268" s="344">
        <v>7.29</v>
      </c>
      <c r="F3268" s="344">
        <v>7.16</v>
      </c>
      <c r="G3268" s="344">
        <v>7.81</v>
      </c>
      <c r="H3268" s="344">
        <v>6.8</v>
      </c>
      <c r="I3268" s="344">
        <v>7.78</v>
      </c>
      <c r="J3268" s="344">
        <v>7.52</v>
      </c>
      <c r="K3268" s="344">
        <v>7.13</v>
      </c>
      <c r="L3268" s="344">
        <v>6.94</v>
      </c>
    </row>
    <row r="3269" spans="1:12">
      <c r="A3269" s="296">
        <v>585</v>
      </c>
      <c r="B3269" s="343" t="s">
        <v>9820</v>
      </c>
      <c r="C3269" s="296" t="s">
        <v>6582</v>
      </c>
      <c r="D3269" s="296" t="s">
        <v>6534</v>
      </c>
      <c r="E3269" s="344"/>
      <c r="F3269" s="344"/>
      <c r="G3269" s="344"/>
      <c r="H3269" s="344"/>
      <c r="I3269" s="344">
        <v>48.8</v>
      </c>
      <c r="J3269" s="344"/>
      <c r="K3269" s="344"/>
      <c r="L3269" s="344"/>
    </row>
    <row r="3270" spans="1:12">
      <c r="A3270" s="296">
        <v>39418</v>
      </c>
      <c r="B3270" s="343" t="s">
        <v>9821</v>
      </c>
      <c r="C3270" s="296" t="s">
        <v>6578</v>
      </c>
      <c r="D3270" s="296" t="s">
        <v>6534</v>
      </c>
      <c r="E3270" s="344">
        <v>6.38</v>
      </c>
      <c r="F3270" s="344">
        <v>7.55</v>
      </c>
      <c r="G3270" s="344">
        <v>6.74</v>
      </c>
      <c r="H3270" s="344">
        <v>7.86</v>
      </c>
      <c r="I3270" s="344">
        <v>7.57</v>
      </c>
      <c r="J3270" s="344">
        <v>7.8</v>
      </c>
      <c r="K3270" s="344">
        <v>5.0999999999999996</v>
      </c>
      <c r="L3270" s="344">
        <v>4.24</v>
      </c>
    </row>
    <row r="3271" spans="1:12">
      <c r="A3271" s="296">
        <v>39419</v>
      </c>
      <c r="B3271" s="343" t="s">
        <v>9822</v>
      </c>
      <c r="C3271" s="296" t="s">
        <v>6578</v>
      </c>
      <c r="D3271" s="296" t="s">
        <v>6534</v>
      </c>
      <c r="E3271" s="344">
        <v>7.77</v>
      </c>
      <c r="F3271" s="344">
        <v>9.1999999999999993</v>
      </c>
      <c r="G3271" s="344">
        <v>8.2100000000000009</v>
      </c>
      <c r="H3271" s="344">
        <v>9.58</v>
      </c>
      <c r="I3271" s="344">
        <v>9.2200000000000006</v>
      </c>
      <c r="J3271" s="344">
        <v>9.5</v>
      </c>
      <c r="K3271" s="344">
        <v>6.21</v>
      </c>
      <c r="L3271" s="344">
        <v>5.16</v>
      </c>
    </row>
    <row r="3272" spans="1:12">
      <c r="A3272" s="296">
        <v>39420</v>
      </c>
      <c r="B3272" s="343" t="s">
        <v>9823</v>
      </c>
      <c r="C3272" s="296" t="s">
        <v>6578</v>
      </c>
      <c r="D3272" s="296" t="s">
        <v>6534</v>
      </c>
      <c r="E3272" s="344">
        <v>8.58</v>
      </c>
      <c r="F3272" s="344">
        <v>10.16</v>
      </c>
      <c r="G3272" s="344">
        <v>9.07</v>
      </c>
      <c r="H3272" s="344">
        <v>10.58</v>
      </c>
      <c r="I3272" s="344">
        <v>10.18</v>
      </c>
      <c r="J3272" s="344">
        <v>10.49</v>
      </c>
      <c r="K3272" s="344">
        <v>6.86</v>
      </c>
      <c r="L3272" s="344">
        <v>5.7</v>
      </c>
    </row>
    <row r="3273" spans="1:12">
      <c r="A3273" s="296">
        <v>39571</v>
      </c>
      <c r="B3273" s="343" t="s">
        <v>9824</v>
      </c>
      <c r="C3273" s="296" t="s">
        <v>6578</v>
      </c>
      <c r="D3273" s="296" t="s">
        <v>6534</v>
      </c>
      <c r="E3273" s="344">
        <v>5.18</v>
      </c>
      <c r="F3273" s="344">
        <v>6.14</v>
      </c>
      <c r="G3273" s="344">
        <v>5.48</v>
      </c>
      <c r="H3273" s="344">
        <v>6.39</v>
      </c>
      <c r="I3273" s="344">
        <v>6.15</v>
      </c>
      <c r="J3273" s="344">
        <v>6.34</v>
      </c>
      <c r="K3273" s="344">
        <v>4.1399999999999997</v>
      </c>
      <c r="L3273" s="344">
        <v>3.44</v>
      </c>
    </row>
    <row r="3274" spans="1:12">
      <c r="A3274" s="296">
        <v>39421</v>
      </c>
      <c r="B3274" s="343" t="s">
        <v>9825</v>
      </c>
      <c r="C3274" s="296" t="s">
        <v>6578</v>
      </c>
      <c r="D3274" s="296" t="s">
        <v>6534</v>
      </c>
      <c r="E3274" s="344">
        <v>7.55</v>
      </c>
      <c r="F3274" s="344">
        <v>8.94</v>
      </c>
      <c r="G3274" s="344">
        <v>7.98</v>
      </c>
      <c r="H3274" s="344">
        <v>9.31</v>
      </c>
      <c r="I3274" s="344">
        <v>8.9600000000000009</v>
      </c>
      <c r="J3274" s="344">
        <v>9.23</v>
      </c>
      <c r="K3274" s="344">
        <v>6.04</v>
      </c>
      <c r="L3274" s="344">
        <v>5.0199999999999996</v>
      </c>
    </row>
    <row r="3275" spans="1:12">
      <c r="A3275" s="296">
        <v>39422</v>
      </c>
      <c r="B3275" s="343" t="s">
        <v>9826</v>
      </c>
      <c r="C3275" s="296" t="s">
        <v>6578</v>
      </c>
      <c r="D3275" s="296" t="s">
        <v>6539</v>
      </c>
      <c r="E3275" s="344">
        <v>8.82</v>
      </c>
      <c r="F3275" s="344">
        <v>10.44</v>
      </c>
      <c r="G3275" s="344">
        <v>9.32</v>
      </c>
      <c r="H3275" s="344">
        <v>10.87</v>
      </c>
      <c r="I3275" s="344">
        <v>10.46</v>
      </c>
      <c r="J3275" s="344">
        <v>10.78</v>
      </c>
      <c r="K3275" s="344">
        <v>7.05</v>
      </c>
      <c r="L3275" s="344">
        <v>5.86</v>
      </c>
    </row>
    <row r="3276" spans="1:12">
      <c r="A3276" s="296">
        <v>39423</v>
      </c>
      <c r="B3276" s="343" t="s">
        <v>9827</v>
      </c>
      <c r="C3276" s="296" t="s">
        <v>6578</v>
      </c>
      <c r="D3276" s="296" t="s">
        <v>6534</v>
      </c>
      <c r="E3276" s="344">
        <v>10.24</v>
      </c>
      <c r="F3276" s="344">
        <v>12.12</v>
      </c>
      <c r="G3276" s="344">
        <v>10.82</v>
      </c>
      <c r="H3276" s="344">
        <v>12.62</v>
      </c>
      <c r="I3276" s="344">
        <v>12.14</v>
      </c>
      <c r="J3276" s="344">
        <v>12.51</v>
      </c>
      <c r="K3276" s="344">
        <v>8.18</v>
      </c>
      <c r="L3276" s="344">
        <v>6.8</v>
      </c>
    </row>
    <row r="3277" spans="1:12">
      <c r="A3277" s="296">
        <v>39426</v>
      </c>
      <c r="B3277" s="343" t="s">
        <v>9828</v>
      </c>
      <c r="C3277" s="296" t="s">
        <v>6578</v>
      </c>
      <c r="D3277" s="296" t="s">
        <v>6534</v>
      </c>
      <c r="E3277" s="344">
        <v>23.02</v>
      </c>
      <c r="F3277" s="344">
        <v>27.25</v>
      </c>
      <c r="G3277" s="344">
        <v>24.33</v>
      </c>
      <c r="H3277" s="344">
        <v>28.37</v>
      </c>
      <c r="I3277" s="344">
        <v>27.3</v>
      </c>
      <c r="J3277" s="344">
        <v>28.14</v>
      </c>
      <c r="K3277" s="344">
        <v>18.399999999999999</v>
      </c>
      <c r="L3277" s="344">
        <v>15.29</v>
      </c>
    </row>
    <row r="3278" spans="1:12">
      <c r="A3278" s="296">
        <v>39429</v>
      </c>
      <c r="B3278" s="343" t="s">
        <v>9829</v>
      </c>
      <c r="C3278" s="296" t="s">
        <v>6578</v>
      </c>
      <c r="D3278" s="296" t="s">
        <v>6534</v>
      </c>
      <c r="E3278" s="344">
        <v>7.26</v>
      </c>
      <c r="F3278" s="344">
        <v>8.59</v>
      </c>
      <c r="G3278" s="344">
        <v>7.67</v>
      </c>
      <c r="H3278" s="344">
        <v>8.9499999999999993</v>
      </c>
      <c r="I3278" s="344">
        <v>8.61</v>
      </c>
      <c r="J3278" s="344">
        <v>8.8699999999999992</v>
      </c>
      <c r="K3278" s="344">
        <v>5.8</v>
      </c>
      <c r="L3278" s="344">
        <v>4.82</v>
      </c>
    </row>
    <row r="3279" spans="1:12">
      <c r="A3279" s="296">
        <v>39428</v>
      </c>
      <c r="B3279" s="343" t="s">
        <v>9830</v>
      </c>
      <c r="C3279" s="296" t="s">
        <v>6578</v>
      </c>
      <c r="D3279" s="296" t="s">
        <v>6534</v>
      </c>
      <c r="E3279" s="344">
        <v>5.55</v>
      </c>
      <c r="F3279" s="344">
        <v>6.57</v>
      </c>
      <c r="G3279" s="344">
        <v>5.86</v>
      </c>
      <c r="H3279" s="344">
        <v>6.84</v>
      </c>
      <c r="I3279" s="344">
        <v>6.58</v>
      </c>
      <c r="J3279" s="344">
        <v>6.78</v>
      </c>
      <c r="K3279" s="344">
        <v>4.43</v>
      </c>
      <c r="L3279" s="344">
        <v>3.68</v>
      </c>
    </row>
    <row r="3280" spans="1:12">
      <c r="A3280" s="296">
        <v>39572</v>
      </c>
      <c r="B3280" s="343" t="s">
        <v>9831</v>
      </c>
      <c r="C3280" s="296" t="s">
        <v>6578</v>
      </c>
      <c r="D3280" s="296" t="s">
        <v>6534</v>
      </c>
      <c r="E3280" s="344">
        <v>4.8</v>
      </c>
      <c r="F3280" s="344">
        <v>5.68</v>
      </c>
      <c r="G3280" s="344">
        <v>5.07</v>
      </c>
      <c r="H3280" s="344">
        <v>5.92</v>
      </c>
      <c r="I3280" s="344">
        <v>5.69</v>
      </c>
      <c r="J3280" s="344">
        <v>5.87</v>
      </c>
      <c r="K3280" s="344">
        <v>3.84</v>
      </c>
      <c r="L3280" s="344">
        <v>3.19</v>
      </c>
    </row>
    <row r="3281" spans="1:12">
      <c r="A3281" s="296">
        <v>39570</v>
      </c>
      <c r="B3281" s="343" t="s">
        <v>9832</v>
      </c>
      <c r="C3281" s="296" t="s">
        <v>6578</v>
      </c>
      <c r="D3281" s="296" t="s">
        <v>6534</v>
      </c>
      <c r="E3281" s="344">
        <v>5.09</v>
      </c>
      <c r="F3281" s="344">
        <v>6.03</v>
      </c>
      <c r="G3281" s="344">
        <v>5.38</v>
      </c>
      <c r="H3281" s="344">
        <v>6.28</v>
      </c>
      <c r="I3281" s="344">
        <v>6.04</v>
      </c>
      <c r="J3281" s="344">
        <v>6.23</v>
      </c>
      <c r="K3281" s="344">
        <v>4.07</v>
      </c>
      <c r="L3281" s="344">
        <v>3.38</v>
      </c>
    </row>
    <row r="3282" spans="1:12">
      <c r="A3282" s="296">
        <v>39569</v>
      </c>
      <c r="B3282" s="343" t="s">
        <v>9833</v>
      </c>
      <c r="C3282" s="296" t="s">
        <v>6578</v>
      </c>
      <c r="D3282" s="296" t="s">
        <v>6534</v>
      </c>
      <c r="E3282" s="344">
        <v>5.03</v>
      </c>
      <c r="F3282" s="344">
        <v>5.96</v>
      </c>
      <c r="G3282" s="344">
        <v>5.32</v>
      </c>
      <c r="H3282" s="344">
        <v>6.2</v>
      </c>
      <c r="I3282" s="344">
        <v>5.97</v>
      </c>
      <c r="J3282" s="344">
        <v>6.15</v>
      </c>
      <c r="K3282" s="344">
        <v>4.0199999999999996</v>
      </c>
      <c r="L3282" s="344">
        <v>3.34</v>
      </c>
    </row>
    <row r="3283" spans="1:12">
      <c r="A3283" s="296">
        <v>39328</v>
      </c>
      <c r="B3283" s="343" t="s">
        <v>9834</v>
      </c>
      <c r="C3283" s="296" t="s">
        <v>6578</v>
      </c>
      <c r="D3283" s="296" t="s">
        <v>6534</v>
      </c>
      <c r="E3283" s="344">
        <v>5.2</v>
      </c>
      <c r="F3283" s="344">
        <v>6.16</v>
      </c>
      <c r="G3283" s="344">
        <v>5.5</v>
      </c>
      <c r="H3283" s="344">
        <v>6.41</v>
      </c>
      <c r="I3283" s="344">
        <v>6.17</v>
      </c>
      <c r="J3283" s="344">
        <v>6.36</v>
      </c>
      <c r="K3283" s="344">
        <v>4.16</v>
      </c>
      <c r="L3283" s="344">
        <v>3.45</v>
      </c>
    </row>
    <row r="3284" spans="1:12">
      <c r="A3284" s="296">
        <v>39029</v>
      </c>
      <c r="B3284" s="343" t="s">
        <v>9835</v>
      </c>
      <c r="C3284" s="296" t="s">
        <v>6578</v>
      </c>
      <c r="D3284" s="296" t="s">
        <v>6534</v>
      </c>
      <c r="E3284" s="344">
        <v>16.25</v>
      </c>
      <c r="F3284" s="344">
        <v>19.239999999999998</v>
      </c>
      <c r="G3284" s="344">
        <v>17.170000000000002</v>
      </c>
      <c r="H3284" s="344">
        <v>20.03</v>
      </c>
      <c r="I3284" s="344">
        <v>19.27</v>
      </c>
      <c r="J3284" s="344">
        <v>19.86</v>
      </c>
      <c r="K3284" s="344">
        <v>12.99</v>
      </c>
      <c r="L3284" s="344">
        <v>10.8</v>
      </c>
    </row>
    <row r="3285" spans="1:12">
      <c r="A3285" s="296">
        <v>39028</v>
      </c>
      <c r="B3285" s="343" t="s">
        <v>9836</v>
      </c>
      <c r="C3285" s="296" t="s">
        <v>6578</v>
      </c>
      <c r="D3285" s="296" t="s">
        <v>6534</v>
      </c>
      <c r="E3285" s="344">
        <v>9.4600000000000009</v>
      </c>
      <c r="F3285" s="344">
        <v>11.2</v>
      </c>
      <c r="G3285" s="344">
        <v>10</v>
      </c>
      <c r="H3285" s="344">
        <v>11.66</v>
      </c>
      <c r="I3285" s="344">
        <v>11.22</v>
      </c>
      <c r="J3285" s="344">
        <v>11.56</v>
      </c>
      <c r="K3285" s="344">
        <v>7.56</v>
      </c>
      <c r="L3285" s="344">
        <v>6.28</v>
      </c>
    </row>
    <row r="3286" spans="1:12">
      <c r="A3286" s="296">
        <v>38541</v>
      </c>
      <c r="B3286" s="343" t="s">
        <v>9837</v>
      </c>
      <c r="C3286" s="296" t="s">
        <v>6533</v>
      </c>
      <c r="D3286" s="296" t="s">
        <v>6534</v>
      </c>
      <c r="E3286" s="344"/>
      <c r="F3286" s="344"/>
      <c r="G3286" s="344"/>
      <c r="H3286" s="344"/>
      <c r="I3286" s="344">
        <v>4202702.6900000004</v>
      </c>
      <c r="J3286" s="344"/>
      <c r="K3286" s="344"/>
      <c r="L3286" s="344">
        <v>4827185.07</v>
      </c>
    </row>
    <row r="3287" spans="1:12">
      <c r="A3287" s="296">
        <v>38542</v>
      </c>
      <c r="B3287" s="343" t="s">
        <v>9838</v>
      </c>
      <c r="C3287" s="296" t="s">
        <v>6533</v>
      </c>
      <c r="D3287" s="296" t="s">
        <v>6534</v>
      </c>
      <c r="E3287" s="344"/>
      <c r="F3287" s="344"/>
      <c r="G3287" s="344"/>
      <c r="H3287" s="344"/>
      <c r="I3287" s="344">
        <v>6444144.1500000004</v>
      </c>
      <c r="J3287" s="344"/>
      <c r="K3287" s="344"/>
      <c r="L3287" s="344">
        <v>7401683.7999999998</v>
      </c>
    </row>
    <row r="3288" spans="1:12">
      <c r="A3288" s="296">
        <v>45080</v>
      </c>
      <c r="B3288" s="343" t="s">
        <v>9839</v>
      </c>
      <c r="C3288" s="296" t="s">
        <v>6533</v>
      </c>
      <c r="D3288" s="296" t="s">
        <v>6534</v>
      </c>
      <c r="E3288" s="344"/>
      <c r="F3288" s="344"/>
      <c r="G3288" s="344"/>
      <c r="H3288" s="344"/>
      <c r="I3288" s="344">
        <v>13955.96</v>
      </c>
      <c r="J3288" s="344"/>
      <c r="K3288" s="344"/>
      <c r="L3288" s="344">
        <v>16029.69</v>
      </c>
    </row>
    <row r="3289" spans="1:12">
      <c r="A3289" s="296">
        <v>38543</v>
      </c>
      <c r="B3289" s="343" t="s">
        <v>9840</v>
      </c>
      <c r="C3289" s="296" t="s">
        <v>6533</v>
      </c>
      <c r="D3289" s="296" t="s">
        <v>6534</v>
      </c>
      <c r="E3289" s="344"/>
      <c r="F3289" s="344"/>
      <c r="G3289" s="344"/>
      <c r="H3289" s="344"/>
      <c r="I3289" s="344">
        <v>1312182.55</v>
      </c>
      <c r="J3289" s="344"/>
      <c r="K3289" s="344"/>
      <c r="L3289" s="344">
        <v>1507160.62</v>
      </c>
    </row>
    <row r="3290" spans="1:12">
      <c r="A3290" s="296">
        <v>44002</v>
      </c>
      <c r="B3290" s="343" t="s">
        <v>9841</v>
      </c>
      <c r="C3290" s="296" t="s">
        <v>6533</v>
      </c>
      <c r="D3290" s="296" t="s">
        <v>6534</v>
      </c>
      <c r="E3290" s="344"/>
      <c r="F3290" s="344"/>
      <c r="G3290" s="344"/>
      <c r="H3290" s="344"/>
      <c r="I3290" s="344">
        <v>6129128.21</v>
      </c>
      <c r="J3290" s="344"/>
      <c r="K3290" s="344"/>
      <c r="L3290" s="344">
        <v>7039859.4299999997</v>
      </c>
    </row>
    <row r="3291" spans="1:12">
      <c r="A3291" s="296">
        <v>43886</v>
      </c>
      <c r="B3291" s="343" t="s">
        <v>9842</v>
      </c>
      <c r="C3291" s="296" t="s">
        <v>6533</v>
      </c>
      <c r="D3291" s="296" t="s">
        <v>6534</v>
      </c>
      <c r="E3291" s="344"/>
      <c r="F3291" s="344"/>
      <c r="G3291" s="344"/>
      <c r="H3291" s="344"/>
      <c r="I3291" s="344">
        <v>2974582.35</v>
      </c>
      <c r="J3291" s="344"/>
      <c r="K3291" s="344"/>
      <c r="L3291" s="344">
        <v>3416577.52</v>
      </c>
    </row>
    <row r="3292" spans="1:12">
      <c r="A3292" s="296">
        <v>40406</v>
      </c>
      <c r="B3292" s="343" t="s">
        <v>9843</v>
      </c>
      <c r="C3292" s="296" t="s">
        <v>6533</v>
      </c>
      <c r="D3292" s="296" t="s">
        <v>6534</v>
      </c>
      <c r="E3292" s="344"/>
      <c r="F3292" s="344"/>
      <c r="G3292" s="344"/>
      <c r="H3292" s="344"/>
      <c r="I3292" s="344">
        <v>70305.399999999994</v>
      </c>
      <c r="J3292" s="344">
        <v>100986.57</v>
      </c>
      <c r="K3292" s="344"/>
      <c r="L3292" s="344"/>
    </row>
    <row r="3293" spans="1:12">
      <c r="A3293" s="296">
        <v>40789</v>
      </c>
      <c r="B3293" s="343" t="s">
        <v>9844</v>
      </c>
      <c r="C3293" s="296" t="s">
        <v>6533</v>
      </c>
      <c r="D3293" s="296" t="s">
        <v>6534</v>
      </c>
      <c r="E3293" s="344"/>
      <c r="F3293" s="344"/>
      <c r="G3293" s="344"/>
      <c r="H3293" s="344"/>
      <c r="I3293" s="344">
        <v>10131.73</v>
      </c>
      <c r="J3293" s="344">
        <v>14553.2</v>
      </c>
      <c r="K3293" s="344"/>
      <c r="L3293" s="344"/>
    </row>
    <row r="3294" spans="1:12">
      <c r="A3294" s="296">
        <v>40791</v>
      </c>
      <c r="B3294" s="343" t="s">
        <v>9845</v>
      </c>
      <c r="C3294" s="296" t="s">
        <v>6533</v>
      </c>
      <c r="D3294" s="296" t="s">
        <v>6534</v>
      </c>
      <c r="E3294" s="344"/>
      <c r="F3294" s="344"/>
      <c r="G3294" s="344"/>
      <c r="H3294" s="344"/>
      <c r="I3294" s="344">
        <v>31716.720000000001</v>
      </c>
      <c r="J3294" s="344">
        <v>45557.85</v>
      </c>
      <c r="K3294" s="344"/>
      <c r="L3294" s="344"/>
    </row>
    <row r="3295" spans="1:12">
      <c r="A3295" s="296">
        <v>44003</v>
      </c>
      <c r="B3295" s="343" t="s">
        <v>9846</v>
      </c>
      <c r="C3295" s="296" t="s">
        <v>6533</v>
      </c>
      <c r="D3295" s="296" t="s">
        <v>6534</v>
      </c>
      <c r="E3295" s="344"/>
      <c r="F3295" s="344"/>
      <c r="G3295" s="344"/>
      <c r="H3295" s="344"/>
      <c r="I3295" s="344">
        <v>8517477.5099999998</v>
      </c>
      <c r="J3295" s="344"/>
      <c r="K3295" s="344"/>
      <c r="L3295" s="344">
        <v>9783095.1300000008</v>
      </c>
    </row>
    <row r="3296" spans="1:12">
      <c r="A3296" s="296">
        <v>44548</v>
      </c>
      <c r="B3296" s="343" t="s">
        <v>9847</v>
      </c>
      <c r="C3296" s="296" t="s">
        <v>6533</v>
      </c>
      <c r="D3296" s="296" t="s">
        <v>6534</v>
      </c>
      <c r="E3296" s="344"/>
      <c r="F3296" s="344"/>
      <c r="G3296" s="344"/>
      <c r="H3296" s="344"/>
      <c r="I3296" s="344">
        <v>2604844.48</v>
      </c>
      <c r="J3296" s="344"/>
      <c r="K3296" s="344"/>
      <c r="L3296" s="344">
        <v>2991900.05</v>
      </c>
    </row>
    <row r="3297" spans="1:12">
      <c r="A3297" s="296">
        <v>44550</v>
      </c>
      <c r="B3297" s="343" t="s">
        <v>9848</v>
      </c>
      <c r="C3297" s="296" t="s">
        <v>6533</v>
      </c>
      <c r="D3297" s="296" t="s">
        <v>6534</v>
      </c>
      <c r="E3297" s="344"/>
      <c r="F3297" s="344"/>
      <c r="G3297" s="344"/>
      <c r="H3297" s="344"/>
      <c r="I3297" s="344">
        <v>8172295.5</v>
      </c>
      <c r="J3297" s="344"/>
      <c r="K3297" s="344"/>
      <c r="L3297" s="344">
        <v>9386622.3000000007</v>
      </c>
    </row>
    <row r="3298" spans="1:12">
      <c r="A3298" s="296">
        <v>44549</v>
      </c>
      <c r="B3298" s="343" t="s">
        <v>9849</v>
      </c>
      <c r="C3298" s="296" t="s">
        <v>6533</v>
      </c>
      <c r="D3298" s="296" t="s">
        <v>6534</v>
      </c>
      <c r="E3298" s="344"/>
      <c r="F3298" s="344"/>
      <c r="G3298" s="344"/>
      <c r="H3298" s="344"/>
      <c r="I3298" s="344">
        <v>5975991.1100000003</v>
      </c>
      <c r="J3298" s="344"/>
      <c r="K3298" s="344"/>
      <c r="L3298" s="344">
        <v>6863967.5800000001</v>
      </c>
    </row>
    <row r="3299" spans="1:12">
      <c r="A3299" s="296">
        <v>11651</v>
      </c>
      <c r="B3299" s="343" t="s">
        <v>9850</v>
      </c>
      <c r="C3299" s="296" t="s">
        <v>6533</v>
      </c>
      <c r="D3299" s="296" t="s">
        <v>6534</v>
      </c>
      <c r="E3299" s="344"/>
      <c r="F3299" s="344"/>
      <c r="G3299" s="344"/>
      <c r="H3299" s="344"/>
      <c r="I3299" s="344">
        <v>17346.32</v>
      </c>
      <c r="J3299" s="344">
        <v>24916.23</v>
      </c>
      <c r="K3299" s="344"/>
      <c r="L3299" s="344"/>
    </row>
    <row r="3300" spans="1:12">
      <c r="A3300" s="296">
        <v>41982</v>
      </c>
      <c r="B3300" s="343" t="s">
        <v>9851</v>
      </c>
      <c r="C3300" s="296" t="s">
        <v>6533</v>
      </c>
      <c r="D3300" s="296" t="s">
        <v>6534</v>
      </c>
      <c r="E3300" s="344"/>
      <c r="F3300" s="344"/>
      <c r="G3300" s="344"/>
      <c r="H3300" s="344"/>
      <c r="I3300" s="344">
        <v>1587687.65</v>
      </c>
      <c r="J3300" s="344"/>
      <c r="K3300" s="344"/>
      <c r="L3300" s="344">
        <v>1823603.21</v>
      </c>
    </row>
    <row r="3301" spans="1:12">
      <c r="A3301" s="296">
        <v>39012</v>
      </c>
      <c r="B3301" s="343" t="s">
        <v>9852</v>
      </c>
      <c r="C3301" s="296" t="s">
        <v>6533</v>
      </c>
      <c r="D3301" s="296" t="s">
        <v>6534</v>
      </c>
      <c r="E3301" s="344"/>
      <c r="F3301" s="344"/>
      <c r="G3301" s="344"/>
      <c r="H3301" s="344"/>
      <c r="I3301" s="344">
        <v>931599.1</v>
      </c>
      <c r="J3301" s="344"/>
      <c r="K3301" s="344"/>
      <c r="L3301" s="344">
        <v>1070026.02</v>
      </c>
    </row>
    <row r="3302" spans="1:12">
      <c r="A3302" s="296">
        <v>40435</v>
      </c>
      <c r="B3302" s="343" t="s">
        <v>9853</v>
      </c>
      <c r="C3302" s="296" t="s">
        <v>6533</v>
      </c>
      <c r="D3302" s="296" t="s">
        <v>6534</v>
      </c>
      <c r="E3302" s="344"/>
      <c r="F3302" s="344"/>
      <c r="G3302" s="344"/>
      <c r="H3302" s="344"/>
      <c r="I3302" s="344">
        <v>940710.54</v>
      </c>
      <c r="J3302" s="344"/>
      <c r="K3302" s="344"/>
      <c r="L3302" s="344">
        <v>1080491.3400000001</v>
      </c>
    </row>
    <row r="3303" spans="1:12">
      <c r="A3303" s="296">
        <v>13617</v>
      </c>
      <c r="B3303" s="343" t="s">
        <v>9854</v>
      </c>
      <c r="C3303" s="296" t="s">
        <v>6533</v>
      </c>
      <c r="D3303" s="296" t="s">
        <v>6534</v>
      </c>
      <c r="E3303" s="344">
        <v>95604.69</v>
      </c>
      <c r="F3303" s="344">
        <v>95604.69</v>
      </c>
      <c r="G3303" s="344">
        <v>95604.69</v>
      </c>
      <c r="H3303" s="344">
        <v>95604.69</v>
      </c>
      <c r="I3303" s="344">
        <v>95604.69</v>
      </c>
      <c r="J3303" s="344">
        <v>95604.69</v>
      </c>
      <c r="K3303" s="344">
        <v>95604.69</v>
      </c>
      <c r="L3303" s="344">
        <v>95604.69</v>
      </c>
    </row>
    <row r="3304" spans="1:12">
      <c r="A3304" s="296">
        <v>35274</v>
      </c>
      <c r="B3304" s="343" t="s">
        <v>9855</v>
      </c>
      <c r="C3304" s="296" t="s">
        <v>6578</v>
      </c>
      <c r="D3304" s="296" t="s">
        <v>6534</v>
      </c>
      <c r="E3304" s="344">
        <v>43.24</v>
      </c>
      <c r="F3304" s="344">
        <v>30.45</v>
      </c>
      <c r="G3304" s="344">
        <v>38.06</v>
      </c>
      <c r="H3304" s="344">
        <v>33.49</v>
      </c>
      <c r="I3304" s="344">
        <v>50.51</v>
      </c>
      <c r="J3304" s="344">
        <v>55.19</v>
      </c>
      <c r="K3304" s="344">
        <v>49.48</v>
      </c>
      <c r="L3304" s="344">
        <v>52.9</v>
      </c>
    </row>
    <row r="3305" spans="1:12">
      <c r="A3305" s="296">
        <v>35275</v>
      </c>
      <c r="B3305" s="343" t="s">
        <v>9856</v>
      </c>
      <c r="C3305" s="296" t="s">
        <v>6578</v>
      </c>
      <c r="D3305" s="296" t="s">
        <v>6534</v>
      </c>
      <c r="E3305" s="344">
        <v>91.77</v>
      </c>
      <c r="F3305" s="344">
        <v>64.62</v>
      </c>
      <c r="G3305" s="344">
        <v>80.78</v>
      </c>
      <c r="H3305" s="344">
        <v>71.09</v>
      </c>
      <c r="I3305" s="344">
        <v>107.2</v>
      </c>
      <c r="J3305" s="344">
        <v>117.14</v>
      </c>
      <c r="K3305" s="344">
        <v>105.02</v>
      </c>
      <c r="L3305" s="344">
        <v>112.29</v>
      </c>
    </row>
    <row r="3306" spans="1:12">
      <c r="A3306" s="296">
        <v>35276</v>
      </c>
      <c r="B3306" s="343" t="s">
        <v>9857</v>
      </c>
      <c r="C3306" s="296" t="s">
        <v>6578</v>
      </c>
      <c r="D3306" s="296" t="s">
        <v>6534</v>
      </c>
      <c r="E3306" s="344">
        <v>159.68</v>
      </c>
      <c r="F3306" s="344">
        <v>112.45</v>
      </c>
      <c r="G3306" s="344">
        <v>140.56</v>
      </c>
      <c r="H3306" s="344">
        <v>123.69</v>
      </c>
      <c r="I3306" s="344">
        <v>186.53</v>
      </c>
      <c r="J3306" s="344">
        <v>203.81</v>
      </c>
      <c r="K3306" s="344">
        <v>182.73</v>
      </c>
      <c r="L3306" s="344">
        <v>195.38</v>
      </c>
    </row>
    <row r="3307" spans="1:12">
      <c r="A3307" s="296">
        <v>11091</v>
      </c>
      <c r="B3307" s="343" t="s">
        <v>9858</v>
      </c>
      <c r="C3307" s="296" t="s">
        <v>6533</v>
      </c>
      <c r="D3307" s="296" t="s">
        <v>6534</v>
      </c>
      <c r="E3307" s="344">
        <v>1.4</v>
      </c>
      <c r="F3307" s="344">
        <v>1.82</v>
      </c>
      <c r="G3307" s="344"/>
      <c r="H3307" s="344">
        <v>1.72</v>
      </c>
      <c r="I3307" s="344">
        <v>1.8</v>
      </c>
      <c r="J3307" s="344">
        <v>1.27</v>
      </c>
      <c r="K3307" s="344"/>
      <c r="L3307" s="344">
        <v>1.83</v>
      </c>
    </row>
    <row r="3308" spans="1:12">
      <c r="A3308" s="296">
        <v>37586</v>
      </c>
      <c r="B3308" s="343" t="s">
        <v>9859</v>
      </c>
      <c r="C3308" s="296" t="s">
        <v>8595</v>
      </c>
      <c r="D3308" s="296" t="s">
        <v>6534</v>
      </c>
      <c r="E3308" s="344"/>
      <c r="F3308" s="344"/>
      <c r="G3308" s="344"/>
      <c r="H3308" s="344"/>
      <c r="I3308" s="344">
        <v>73.28</v>
      </c>
      <c r="J3308" s="344"/>
      <c r="K3308" s="344"/>
      <c r="L3308" s="344"/>
    </row>
    <row r="3309" spans="1:12">
      <c r="A3309" s="296">
        <v>37395</v>
      </c>
      <c r="B3309" s="343" t="s">
        <v>9860</v>
      </c>
      <c r="C3309" s="296" t="s">
        <v>8595</v>
      </c>
      <c r="D3309" s="296" t="s">
        <v>6534</v>
      </c>
      <c r="E3309" s="344"/>
      <c r="F3309" s="344"/>
      <c r="G3309" s="344"/>
      <c r="H3309" s="344"/>
      <c r="I3309" s="344">
        <v>63.01</v>
      </c>
      <c r="J3309" s="344"/>
      <c r="K3309" s="344"/>
      <c r="L3309" s="344"/>
    </row>
    <row r="3310" spans="1:12">
      <c r="A3310" s="296">
        <v>14147</v>
      </c>
      <c r="B3310" s="343" t="s">
        <v>9861</v>
      </c>
      <c r="C3310" s="296" t="s">
        <v>8595</v>
      </c>
      <c r="D3310" s="296" t="s">
        <v>6534</v>
      </c>
      <c r="E3310" s="344"/>
      <c r="F3310" s="344"/>
      <c r="G3310" s="344"/>
      <c r="H3310" s="344"/>
      <c r="I3310" s="344">
        <v>83.59</v>
      </c>
      <c r="J3310" s="344"/>
      <c r="K3310" s="344"/>
      <c r="L3310" s="344"/>
    </row>
    <row r="3311" spans="1:12">
      <c r="A3311" s="296">
        <v>37396</v>
      </c>
      <c r="B3311" s="343" t="s">
        <v>9862</v>
      </c>
      <c r="C3311" s="296" t="s">
        <v>8595</v>
      </c>
      <c r="D3311" s="296" t="s">
        <v>6534</v>
      </c>
      <c r="E3311" s="344"/>
      <c r="F3311" s="344"/>
      <c r="G3311" s="344"/>
      <c r="H3311" s="344"/>
      <c r="I3311" s="344">
        <v>51.56</v>
      </c>
      <c r="J3311" s="344"/>
      <c r="K3311" s="344"/>
      <c r="L3311" s="344"/>
    </row>
    <row r="3312" spans="1:12">
      <c r="A3312" s="296">
        <v>37397</v>
      </c>
      <c r="B3312" s="343" t="s">
        <v>9863</v>
      </c>
      <c r="C3312" s="296" t="s">
        <v>8595</v>
      </c>
      <c r="D3312" s="296" t="s">
        <v>6534</v>
      </c>
      <c r="E3312" s="344"/>
      <c r="F3312" s="344"/>
      <c r="G3312" s="344"/>
      <c r="H3312" s="344"/>
      <c r="I3312" s="344">
        <v>54.01</v>
      </c>
      <c r="J3312" s="344"/>
      <c r="K3312" s="344"/>
      <c r="L3312" s="344"/>
    </row>
    <row r="3313" spans="1:12">
      <c r="A3313" s="296">
        <v>43606</v>
      </c>
      <c r="B3313" s="343" t="s">
        <v>9864</v>
      </c>
      <c r="C3313" s="296" t="s">
        <v>6533</v>
      </c>
      <c r="D3313" s="296" t="s">
        <v>6534</v>
      </c>
      <c r="E3313" s="344">
        <v>8.73</v>
      </c>
      <c r="F3313" s="344">
        <v>8.58</v>
      </c>
      <c r="G3313" s="344">
        <v>9.35</v>
      </c>
      <c r="H3313" s="344">
        <v>8.15</v>
      </c>
      <c r="I3313" s="344">
        <v>9.32</v>
      </c>
      <c r="J3313" s="344">
        <v>9.01</v>
      </c>
      <c r="K3313" s="344">
        <v>8.5399999999999991</v>
      </c>
      <c r="L3313" s="344">
        <v>8.32</v>
      </c>
    </row>
    <row r="3314" spans="1:12">
      <c r="A3314" s="296">
        <v>444</v>
      </c>
      <c r="B3314" s="343" t="s">
        <v>9865</v>
      </c>
      <c r="C3314" s="296" t="s">
        <v>6533</v>
      </c>
      <c r="D3314" s="296" t="s">
        <v>6534</v>
      </c>
      <c r="E3314" s="344">
        <v>22.76</v>
      </c>
      <c r="F3314" s="344">
        <v>42.88</v>
      </c>
      <c r="G3314" s="344">
        <v>28.68</v>
      </c>
      <c r="H3314" s="344"/>
      <c r="I3314" s="344">
        <v>47.01</v>
      </c>
      <c r="J3314" s="344"/>
      <c r="K3314" s="344">
        <v>48.6</v>
      </c>
      <c r="L3314" s="344">
        <v>34.4</v>
      </c>
    </row>
    <row r="3315" spans="1:12">
      <c r="A3315" s="296">
        <v>445</v>
      </c>
      <c r="B3315" s="343" t="s">
        <v>9866</v>
      </c>
      <c r="C3315" s="296" t="s">
        <v>6533</v>
      </c>
      <c r="D3315" s="296" t="s">
        <v>6534</v>
      </c>
      <c r="E3315" s="344">
        <v>31.15</v>
      </c>
      <c r="F3315" s="344">
        <v>58.7</v>
      </c>
      <c r="G3315" s="344">
        <v>39.25</v>
      </c>
      <c r="H3315" s="344"/>
      <c r="I3315" s="344">
        <v>64.349999999999994</v>
      </c>
      <c r="J3315" s="344"/>
      <c r="K3315" s="344">
        <v>66.53</v>
      </c>
      <c r="L3315" s="344">
        <v>47.08</v>
      </c>
    </row>
    <row r="3316" spans="1:12">
      <c r="A3316" s="296">
        <v>4783</v>
      </c>
      <c r="B3316" s="343" t="s">
        <v>9867</v>
      </c>
      <c r="C3316" s="296" t="s">
        <v>6682</v>
      </c>
      <c r="D3316" s="296" t="s">
        <v>6539</v>
      </c>
      <c r="E3316" s="344">
        <v>21.03</v>
      </c>
      <c r="F3316" s="344">
        <v>18.07</v>
      </c>
      <c r="G3316" s="344">
        <v>19.64</v>
      </c>
      <c r="H3316" s="344">
        <v>21.21</v>
      </c>
      <c r="I3316" s="344">
        <v>22.8</v>
      </c>
      <c r="J3316" s="344">
        <v>20.47</v>
      </c>
      <c r="K3316" s="344">
        <v>21.83</v>
      </c>
      <c r="L3316" s="344">
        <v>22.14</v>
      </c>
    </row>
    <row r="3317" spans="1:12">
      <c r="A3317" s="296">
        <v>41079</v>
      </c>
      <c r="B3317" s="343" t="s">
        <v>9868</v>
      </c>
      <c r="C3317" s="296" t="s">
        <v>6684</v>
      </c>
      <c r="D3317" s="296" t="s">
        <v>6534</v>
      </c>
      <c r="E3317" s="344">
        <v>3675.05</v>
      </c>
      <c r="F3317" s="344">
        <v>3155.04</v>
      </c>
      <c r="G3317" s="344">
        <v>3446.06</v>
      </c>
      <c r="H3317" s="344">
        <v>3684.53</v>
      </c>
      <c r="I3317" s="344">
        <v>3986.94</v>
      </c>
      <c r="J3317" s="344">
        <v>3599.01</v>
      </c>
      <c r="K3317" s="344">
        <v>3890.2</v>
      </c>
      <c r="L3317" s="344">
        <v>3884.8</v>
      </c>
    </row>
    <row r="3318" spans="1:12">
      <c r="A3318" s="296">
        <v>12874</v>
      </c>
      <c r="B3318" s="343" t="s">
        <v>9869</v>
      </c>
      <c r="C3318" s="296" t="s">
        <v>6682</v>
      </c>
      <c r="D3318" s="296" t="s">
        <v>6534</v>
      </c>
      <c r="E3318" s="344">
        <v>20.41</v>
      </c>
      <c r="F3318" s="344">
        <v>17.53</v>
      </c>
      <c r="G3318" s="344">
        <v>19.07</v>
      </c>
      <c r="H3318" s="344">
        <v>20.59</v>
      </c>
      <c r="I3318" s="344">
        <v>22.8</v>
      </c>
      <c r="J3318" s="344">
        <v>19.87</v>
      </c>
      <c r="K3318" s="344">
        <v>21.17</v>
      </c>
      <c r="L3318" s="344">
        <v>20.399999999999999</v>
      </c>
    </row>
    <row r="3319" spans="1:12">
      <c r="A3319" s="296">
        <v>41082</v>
      </c>
      <c r="B3319" s="343" t="s">
        <v>9870</v>
      </c>
      <c r="C3319" s="296" t="s">
        <v>6684</v>
      </c>
      <c r="D3319" s="296" t="s">
        <v>6534</v>
      </c>
      <c r="E3319" s="344">
        <v>3568.72</v>
      </c>
      <c r="F3319" s="344">
        <v>3063.75</v>
      </c>
      <c r="G3319" s="344">
        <v>3346.35</v>
      </c>
      <c r="H3319" s="344">
        <v>3577.93</v>
      </c>
      <c r="I3319" s="344">
        <v>3986.94</v>
      </c>
      <c r="J3319" s="344">
        <v>3494.88</v>
      </c>
      <c r="K3319" s="344">
        <v>3777.63</v>
      </c>
      <c r="L3319" s="344">
        <v>3582.59</v>
      </c>
    </row>
    <row r="3320" spans="1:12">
      <c r="A3320" s="296">
        <v>4785</v>
      </c>
      <c r="B3320" s="343" t="s">
        <v>9871</v>
      </c>
      <c r="C3320" s="296" t="s">
        <v>6682</v>
      </c>
      <c r="D3320" s="296" t="s">
        <v>6534</v>
      </c>
      <c r="E3320" s="344">
        <v>21.03</v>
      </c>
      <c r="F3320" s="344">
        <v>18.07</v>
      </c>
      <c r="G3320" s="344">
        <v>19.64</v>
      </c>
      <c r="H3320" s="344">
        <v>21.21</v>
      </c>
      <c r="I3320" s="344">
        <v>26.36</v>
      </c>
      <c r="J3320" s="344">
        <v>20.47</v>
      </c>
      <c r="K3320" s="344">
        <v>21.83</v>
      </c>
      <c r="L3320" s="344">
        <v>22.14</v>
      </c>
    </row>
    <row r="3321" spans="1:12">
      <c r="A3321" s="296">
        <v>41081</v>
      </c>
      <c r="B3321" s="343" t="s">
        <v>9872</v>
      </c>
      <c r="C3321" s="296" t="s">
        <v>6684</v>
      </c>
      <c r="D3321" s="296" t="s">
        <v>6534</v>
      </c>
      <c r="E3321" s="344">
        <v>3675.05</v>
      </c>
      <c r="F3321" s="344">
        <v>3155.04</v>
      </c>
      <c r="G3321" s="344">
        <v>3446.06</v>
      </c>
      <c r="H3321" s="344">
        <v>3684.53</v>
      </c>
      <c r="I3321" s="344">
        <v>4611.29</v>
      </c>
      <c r="J3321" s="344">
        <v>3599.01</v>
      </c>
      <c r="K3321" s="344">
        <v>3890.2</v>
      </c>
      <c r="L3321" s="344">
        <v>3884.8</v>
      </c>
    </row>
    <row r="3322" spans="1:12">
      <c r="A3322" s="296">
        <v>4801</v>
      </c>
      <c r="B3322" s="343" t="s">
        <v>9873</v>
      </c>
      <c r="C3322" s="296" t="s">
        <v>6937</v>
      </c>
      <c r="D3322" s="296" t="s">
        <v>6534</v>
      </c>
      <c r="E3322" s="344">
        <v>87.51</v>
      </c>
      <c r="F3322" s="344">
        <v>86.51</v>
      </c>
      <c r="G3322" s="344">
        <v>87.51</v>
      </c>
      <c r="H3322" s="344">
        <v>77.55</v>
      </c>
      <c r="I3322" s="344">
        <v>84.01</v>
      </c>
      <c r="J3322" s="344">
        <v>91.41</v>
      </c>
      <c r="K3322" s="344">
        <v>75.849999999999994</v>
      </c>
      <c r="L3322" s="344">
        <v>65.69</v>
      </c>
    </row>
    <row r="3323" spans="1:12">
      <c r="A3323" s="296">
        <v>4794</v>
      </c>
      <c r="B3323" s="343" t="s">
        <v>9874</v>
      </c>
      <c r="C3323" s="296" t="s">
        <v>6937</v>
      </c>
      <c r="D3323" s="296" t="s">
        <v>6534</v>
      </c>
      <c r="E3323" s="344">
        <v>398.55</v>
      </c>
      <c r="F3323" s="344">
        <v>394.02</v>
      </c>
      <c r="G3323" s="344">
        <v>398.55</v>
      </c>
      <c r="H3323" s="344">
        <v>353.2</v>
      </c>
      <c r="I3323" s="344">
        <v>382.65</v>
      </c>
      <c r="J3323" s="344">
        <v>416.3</v>
      </c>
      <c r="K3323" s="344">
        <v>345.44</v>
      </c>
      <c r="L3323" s="344">
        <v>299.20999999999998</v>
      </c>
    </row>
    <row r="3324" spans="1:12">
      <c r="A3324" s="296">
        <v>4796</v>
      </c>
      <c r="B3324" s="343" t="s">
        <v>9875</v>
      </c>
      <c r="C3324" s="296" t="s">
        <v>6937</v>
      </c>
      <c r="D3324" s="296" t="s">
        <v>6534</v>
      </c>
      <c r="E3324" s="344">
        <v>242.08</v>
      </c>
      <c r="F3324" s="344">
        <v>239.32</v>
      </c>
      <c r="G3324" s="344">
        <v>242.08</v>
      </c>
      <c r="H3324" s="344">
        <v>214.53</v>
      </c>
      <c r="I3324" s="344">
        <v>232.42</v>
      </c>
      <c r="J3324" s="344">
        <v>252.86</v>
      </c>
      <c r="K3324" s="344">
        <v>209.82</v>
      </c>
      <c r="L3324" s="344">
        <v>181.73</v>
      </c>
    </row>
    <row r="3325" spans="1:12">
      <c r="A3325" s="296">
        <v>4800</v>
      </c>
      <c r="B3325" s="343" t="s">
        <v>9876</v>
      </c>
      <c r="C3325" s="296" t="s">
        <v>6937</v>
      </c>
      <c r="D3325" s="296" t="s">
        <v>6534</v>
      </c>
      <c r="E3325" s="344">
        <v>66.569999999999993</v>
      </c>
      <c r="F3325" s="344">
        <v>65.81</v>
      </c>
      <c r="G3325" s="344">
        <v>66.569999999999993</v>
      </c>
      <c r="H3325" s="344">
        <v>59</v>
      </c>
      <c r="I3325" s="344">
        <v>63.91</v>
      </c>
      <c r="J3325" s="344">
        <v>69.540000000000006</v>
      </c>
      <c r="K3325" s="344">
        <v>57.7</v>
      </c>
      <c r="L3325" s="344">
        <v>49.98</v>
      </c>
    </row>
    <row r="3326" spans="1:12">
      <c r="A3326" s="296">
        <v>4795</v>
      </c>
      <c r="B3326" s="343" t="s">
        <v>9877</v>
      </c>
      <c r="C3326" s="296" t="s">
        <v>6937</v>
      </c>
      <c r="D3326" s="296" t="s">
        <v>6534</v>
      </c>
      <c r="E3326" s="344">
        <v>387.97</v>
      </c>
      <c r="F3326" s="344">
        <v>383.56</v>
      </c>
      <c r="G3326" s="344">
        <v>387.97</v>
      </c>
      <c r="H3326" s="344">
        <v>343.82</v>
      </c>
      <c r="I3326" s="344">
        <v>372.48</v>
      </c>
      <c r="J3326" s="344">
        <v>405.25</v>
      </c>
      <c r="K3326" s="344">
        <v>336.27</v>
      </c>
      <c r="L3326" s="344">
        <v>291.26</v>
      </c>
    </row>
    <row r="3327" spans="1:12">
      <c r="A3327" s="296">
        <v>39694</v>
      </c>
      <c r="B3327" s="343" t="s">
        <v>9878</v>
      </c>
      <c r="C3327" s="296" t="s">
        <v>6937</v>
      </c>
      <c r="D3327" s="296" t="s">
        <v>6534</v>
      </c>
      <c r="E3327" s="344">
        <v>296.85000000000002</v>
      </c>
      <c r="F3327" s="344">
        <v>507.32</v>
      </c>
      <c r="G3327" s="344"/>
      <c r="H3327" s="344">
        <v>327.17</v>
      </c>
      <c r="I3327" s="344">
        <v>382.46</v>
      </c>
      <c r="J3327" s="344"/>
      <c r="K3327" s="344">
        <v>274.86</v>
      </c>
      <c r="L3327" s="344">
        <v>362.51</v>
      </c>
    </row>
    <row r="3328" spans="1:12">
      <c r="A3328" s="296">
        <v>1292</v>
      </c>
      <c r="B3328" s="343" t="s">
        <v>9879</v>
      </c>
      <c r="C3328" s="296" t="s">
        <v>6937</v>
      </c>
      <c r="D3328" s="296" t="s">
        <v>6534</v>
      </c>
      <c r="E3328" s="344">
        <v>50.21</v>
      </c>
      <c r="F3328" s="344">
        <v>45.36</v>
      </c>
      <c r="G3328" s="344">
        <v>43.88</v>
      </c>
      <c r="H3328" s="344">
        <v>51.48</v>
      </c>
      <c r="I3328" s="344">
        <v>32.83</v>
      </c>
      <c r="J3328" s="344">
        <v>47.33</v>
      </c>
      <c r="K3328" s="344">
        <v>35.64</v>
      </c>
      <c r="L3328" s="344">
        <v>31.81</v>
      </c>
    </row>
    <row r="3329" spans="1:12">
      <c r="A3329" s="296">
        <v>1287</v>
      </c>
      <c r="B3329" s="343" t="s">
        <v>9880</v>
      </c>
      <c r="C3329" s="296" t="s">
        <v>6937</v>
      </c>
      <c r="D3329" s="296" t="s">
        <v>6534</v>
      </c>
      <c r="E3329" s="344">
        <v>40.19</v>
      </c>
      <c r="F3329" s="344">
        <v>36.31</v>
      </c>
      <c r="G3329" s="344">
        <v>35.130000000000003</v>
      </c>
      <c r="H3329" s="344">
        <v>41.21</v>
      </c>
      <c r="I3329" s="344">
        <v>26.29</v>
      </c>
      <c r="J3329" s="344">
        <v>37.9</v>
      </c>
      <c r="K3329" s="344">
        <v>28.53</v>
      </c>
      <c r="L3329" s="344">
        <v>25.47</v>
      </c>
    </row>
    <row r="3330" spans="1:12">
      <c r="A3330" s="296">
        <v>4786</v>
      </c>
      <c r="B3330" s="343" t="s">
        <v>9881</v>
      </c>
      <c r="C3330" s="296" t="s">
        <v>6937</v>
      </c>
      <c r="D3330" s="296" t="s">
        <v>6539</v>
      </c>
      <c r="E3330" s="344"/>
      <c r="F3330" s="344"/>
      <c r="G3330" s="344"/>
      <c r="H3330" s="344"/>
      <c r="I3330" s="344"/>
      <c r="J3330" s="344"/>
      <c r="K3330" s="344"/>
      <c r="L3330" s="344"/>
    </row>
    <row r="3331" spans="1:12">
      <c r="A3331" s="296">
        <v>10840</v>
      </c>
      <c r="B3331" s="343" t="s">
        <v>9882</v>
      </c>
      <c r="C3331" s="296" t="s">
        <v>6937</v>
      </c>
      <c r="D3331" s="296" t="s">
        <v>6539</v>
      </c>
      <c r="E3331" s="344">
        <v>850</v>
      </c>
      <c r="F3331" s="344">
        <v>395.84</v>
      </c>
      <c r="G3331" s="344">
        <v>520</v>
      </c>
      <c r="H3331" s="344">
        <v>582</v>
      </c>
      <c r="I3331" s="344">
        <v>313</v>
      </c>
      <c r="J3331" s="344">
        <v>405</v>
      </c>
      <c r="K3331" s="344">
        <v>343.14</v>
      </c>
      <c r="L3331" s="344">
        <v>237.5</v>
      </c>
    </row>
    <row r="3332" spans="1:12">
      <c r="A3332" s="296">
        <v>10841</v>
      </c>
      <c r="B3332" s="343" t="s">
        <v>9883</v>
      </c>
      <c r="C3332" s="296" t="s">
        <v>6937</v>
      </c>
      <c r="D3332" s="296" t="s">
        <v>6534</v>
      </c>
      <c r="E3332" s="344">
        <v>641.5</v>
      </c>
      <c r="F3332" s="344">
        <v>298.74</v>
      </c>
      <c r="G3332" s="344">
        <v>392.45</v>
      </c>
      <c r="H3332" s="344">
        <v>439.24</v>
      </c>
      <c r="I3332" s="344">
        <v>236.22</v>
      </c>
      <c r="J3332" s="344">
        <v>305.66000000000003</v>
      </c>
      <c r="K3332" s="344">
        <v>258.97000000000003</v>
      </c>
      <c r="L3332" s="344">
        <v>179.24</v>
      </c>
    </row>
    <row r="3333" spans="1:12">
      <c r="A3333" s="296">
        <v>44540</v>
      </c>
      <c r="B3333" s="343" t="s">
        <v>9884</v>
      </c>
      <c r="C3333" s="296" t="s">
        <v>6937</v>
      </c>
      <c r="D3333" s="296" t="s">
        <v>6534</v>
      </c>
      <c r="E3333" s="344">
        <v>819.7</v>
      </c>
      <c r="F3333" s="344">
        <v>381.73</v>
      </c>
      <c r="G3333" s="344">
        <v>501.46</v>
      </c>
      <c r="H3333" s="344">
        <v>561.25</v>
      </c>
      <c r="I3333" s="344">
        <v>301.83999999999997</v>
      </c>
      <c r="J3333" s="344">
        <v>390.56</v>
      </c>
      <c r="K3333" s="344">
        <v>330.91</v>
      </c>
      <c r="L3333" s="344">
        <v>229.03</v>
      </c>
    </row>
    <row r="3334" spans="1:12">
      <c r="A3334" s="296">
        <v>10842</v>
      </c>
      <c r="B3334" s="343" t="s">
        <v>9885</v>
      </c>
      <c r="C3334" s="296" t="s">
        <v>6937</v>
      </c>
      <c r="D3334" s="296" t="s">
        <v>6534</v>
      </c>
      <c r="E3334" s="344">
        <v>926.62</v>
      </c>
      <c r="F3334" s="344">
        <v>431.52</v>
      </c>
      <c r="G3334" s="344">
        <v>566.87</v>
      </c>
      <c r="H3334" s="344">
        <v>634.46</v>
      </c>
      <c r="I3334" s="344">
        <v>341.21</v>
      </c>
      <c r="J3334" s="344">
        <v>441.5</v>
      </c>
      <c r="K3334" s="344">
        <v>374.07</v>
      </c>
      <c r="L3334" s="344">
        <v>258.89999999999998</v>
      </c>
    </row>
    <row r="3335" spans="1:12">
      <c r="A3335" s="296">
        <v>45190</v>
      </c>
      <c r="B3335" s="343" t="s">
        <v>9886</v>
      </c>
      <c r="C3335" s="296" t="s">
        <v>6937</v>
      </c>
      <c r="D3335" s="296" t="s">
        <v>6539</v>
      </c>
      <c r="E3335" s="344">
        <v>82.9</v>
      </c>
      <c r="F3335" s="344">
        <v>74.900000000000006</v>
      </c>
      <c r="G3335" s="344">
        <v>72.45</v>
      </c>
      <c r="H3335" s="344">
        <v>85</v>
      </c>
      <c r="I3335" s="344">
        <v>54.22</v>
      </c>
      <c r="J3335" s="344">
        <v>78.16</v>
      </c>
      <c r="K3335" s="344">
        <v>58.85</v>
      </c>
      <c r="L3335" s="344">
        <v>52.53</v>
      </c>
    </row>
    <row r="3336" spans="1:12">
      <c r="A3336" s="296">
        <v>45189</v>
      </c>
      <c r="B3336" s="343" t="s">
        <v>9887</v>
      </c>
      <c r="C3336" s="296" t="s">
        <v>6937</v>
      </c>
      <c r="D3336" s="296" t="s">
        <v>6534</v>
      </c>
      <c r="E3336" s="344">
        <v>137.12</v>
      </c>
      <c r="F3336" s="344">
        <v>123.89</v>
      </c>
      <c r="G3336" s="344">
        <v>119.83</v>
      </c>
      <c r="H3336" s="344">
        <v>140.59</v>
      </c>
      <c r="I3336" s="344">
        <v>89.68</v>
      </c>
      <c r="J3336" s="344">
        <v>129.28</v>
      </c>
      <c r="K3336" s="344">
        <v>97.34</v>
      </c>
      <c r="L3336" s="344">
        <v>86.88</v>
      </c>
    </row>
    <row r="3337" spans="1:12">
      <c r="A3337" s="296">
        <v>45191</v>
      </c>
      <c r="B3337" s="343" t="s">
        <v>9888</v>
      </c>
      <c r="C3337" s="296" t="s">
        <v>6937</v>
      </c>
      <c r="D3337" s="296" t="s">
        <v>6534</v>
      </c>
      <c r="E3337" s="344">
        <v>140.63999999999999</v>
      </c>
      <c r="F3337" s="344">
        <v>127.07</v>
      </c>
      <c r="G3337" s="344">
        <v>122.91</v>
      </c>
      <c r="H3337" s="344">
        <v>144.19999999999999</v>
      </c>
      <c r="I3337" s="344">
        <v>91.98</v>
      </c>
      <c r="J3337" s="344">
        <v>132.6</v>
      </c>
      <c r="K3337" s="344">
        <v>99.84</v>
      </c>
      <c r="L3337" s="344">
        <v>89.11</v>
      </c>
    </row>
    <row r="3338" spans="1:12">
      <c r="A3338" s="296">
        <v>38180</v>
      </c>
      <c r="B3338" s="343" t="s">
        <v>9889</v>
      </c>
      <c r="C3338" s="296" t="s">
        <v>6937</v>
      </c>
      <c r="D3338" s="296" t="s">
        <v>6534</v>
      </c>
      <c r="E3338" s="344">
        <v>194.9</v>
      </c>
      <c r="F3338" s="344">
        <v>192.68</v>
      </c>
      <c r="G3338" s="344">
        <v>194.9</v>
      </c>
      <c r="H3338" s="344">
        <v>172.72</v>
      </c>
      <c r="I3338" s="344">
        <v>187.12</v>
      </c>
      <c r="J3338" s="344">
        <v>203.58</v>
      </c>
      <c r="K3338" s="344">
        <v>168.93</v>
      </c>
      <c r="L3338" s="344">
        <v>146.32</v>
      </c>
    </row>
    <row r="3339" spans="1:12">
      <c r="A3339" s="296">
        <v>40648</v>
      </c>
      <c r="B3339" s="343" t="s">
        <v>9890</v>
      </c>
      <c r="C3339" s="296" t="s">
        <v>6937</v>
      </c>
      <c r="D3339" s="296" t="s">
        <v>6534</v>
      </c>
      <c r="E3339" s="344"/>
      <c r="F3339" s="344"/>
      <c r="G3339" s="344"/>
      <c r="H3339" s="344"/>
      <c r="I3339" s="344"/>
      <c r="J3339" s="344"/>
      <c r="K3339" s="344"/>
      <c r="L3339" s="344"/>
    </row>
    <row r="3340" spans="1:12">
      <c r="A3340" s="296">
        <v>40649</v>
      </c>
      <c r="B3340" s="343" t="s">
        <v>9891</v>
      </c>
      <c r="C3340" s="296" t="s">
        <v>6937</v>
      </c>
      <c r="D3340" s="296" t="s">
        <v>6534</v>
      </c>
      <c r="E3340" s="344"/>
      <c r="F3340" s="344"/>
      <c r="G3340" s="344"/>
      <c r="H3340" s="344"/>
      <c r="I3340" s="344"/>
      <c r="J3340" s="344"/>
      <c r="K3340" s="344"/>
      <c r="L3340" s="344"/>
    </row>
    <row r="3341" spans="1:12">
      <c r="A3341" s="296">
        <v>40650</v>
      </c>
      <c r="B3341" s="343" t="s">
        <v>9892</v>
      </c>
      <c r="C3341" s="296" t="s">
        <v>6937</v>
      </c>
      <c r="D3341" s="296" t="s">
        <v>6534</v>
      </c>
      <c r="E3341" s="344"/>
      <c r="F3341" s="344"/>
      <c r="G3341" s="344"/>
      <c r="H3341" s="344"/>
      <c r="I3341" s="344"/>
      <c r="J3341" s="344"/>
      <c r="K3341" s="344"/>
      <c r="L3341" s="344"/>
    </row>
    <row r="3342" spans="1:12">
      <c r="A3342" s="296">
        <v>40651</v>
      </c>
      <c r="B3342" s="343" t="s">
        <v>9893</v>
      </c>
      <c r="C3342" s="296" t="s">
        <v>6937</v>
      </c>
      <c r="D3342" s="296" t="s">
        <v>6534</v>
      </c>
      <c r="E3342" s="344"/>
      <c r="F3342" s="344"/>
      <c r="G3342" s="344"/>
      <c r="H3342" s="344"/>
      <c r="I3342" s="344"/>
      <c r="J3342" s="344"/>
      <c r="K3342" s="344"/>
      <c r="L3342" s="344"/>
    </row>
    <row r="3343" spans="1:12">
      <c r="A3343" s="296">
        <v>40652</v>
      </c>
      <c r="B3343" s="343" t="s">
        <v>9894</v>
      </c>
      <c r="C3343" s="296" t="s">
        <v>6937</v>
      </c>
      <c r="D3343" s="296" t="s">
        <v>6534</v>
      </c>
      <c r="E3343" s="344"/>
      <c r="F3343" s="344"/>
      <c r="G3343" s="344"/>
      <c r="H3343" s="344"/>
      <c r="I3343" s="344"/>
      <c r="J3343" s="344"/>
      <c r="K3343" s="344"/>
      <c r="L3343" s="344"/>
    </row>
    <row r="3344" spans="1:12">
      <c r="A3344" s="296">
        <v>40647</v>
      </c>
      <c r="B3344" s="343" t="s">
        <v>9895</v>
      </c>
      <c r="C3344" s="296" t="s">
        <v>6937</v>
      </c>
      <c r="D3344" s="296" t="s">
        <v>6534</v>
      </c>
      <c r="E3344" s="344"/>
      <c r="F3344" s="344"/>
      <c r="G3344" s="344"/>
      <c r="H3344" s="344"/>
      <c r="I3344" s="344"/>
      <c r="J3344" s="344"/>
      <c r="K3344" s="344"/>
      <c r="L3344" s="344"/>
    </row>
    <row r="3345" spans="1:12">
      <c r="A3345" s="296">
        <v>40653</v>
      </c>
      <c r="B3345" s="343" t="s">
        <v>9896</v>
      </c>
      <c r="C3345" s="296" t="s">
        <v>6937</v>
      </c>
      <c r="D3345" s="296" t="s">
        <v>6534</v>
      </c>
      <c r="E3345" s="344"/>
      <c r="F3345" s="344"/>
      <c r="G3345" s="344"/>
      <c r="H3345" s="344"/>
      <c r="I3345" s="344"/>
      <c r="J3345" s="344"/>
      <c r="K3345" s="344"/>
      <c r="L3345" s="344"/>
    </row>
    <row r="3346" spans="1:12">
      <c r="A3346" s="296">
        <v>38135</v>
      </c>
      <c r="B3346" s="343" t="s">
        <v>9897</v>
      </c>
      <c r="C3346" s="296" t="s">
        <v>6937</v>
      </c>
      <c r="D3346" s="296" t="s">
        <v>6534</v>
      </c>
      <c r="E3346" s="344"/>
      <c r="F3346" s="344"/>
      <c r="G3346" s="344"/>
      <c r="H3346" s="344"/>
      <c r="I3346" s="344"/>
      <c r="J3346" s="344"/>
      <c r="K3346" s="344"/>
      <c r="L3346" s="344"/>
    </row>
    <row r="3347" spans="1:12">
      <c r="A3347" s="296">
        <v>36178</v>
      </c>
      <c r="B3347" s="343" t="s">
        <v>9898</v>
      </c>
      <c r="C3347" s="296" t="s">
        <v>6533</v>
      </c>
      <c r="D3347" s="296" t="s">
        <v>6534</v>
      </c>
      <c r="E3347" s="344">
        <v>26.62</v>
      </c>
      <c r="F3347" s="344">
        <v>12.86</v>
      </c>
      <c r="G3347" s="344">
        <v>19.170000000000002</v>
      </c>
      <c r="H3347" s="344">
        <v>17.18</v>
      </c>
      <c r="I3347" s="344">
        <v>13.62</v>
      </c>
      <c r="J3347" s="344">
        <v>12.46</v>
      </c>
      <c r="K3347" s="344">
        <v>18.27</v>
      </c>
      <c r="L3347" s="344">
        <v>16.21</v>
      </c>
    </row>
    <row r="3348" spans="1:12">
      <c r="A3348" s="296">
        <v>38181</v>
      </c>
      <c r="B3348" s="343" t="s">
        <v>9899</v>
      </c>
      <c r="C3348" s="296" t="s">
        <v>6937</v>
      </c>
      <c r="D3348" s="296" t="s">
        <v>6534</v>
      </c>
      <c r="E3348" s="344">
        <v>266.07</v>
      </c>
      <c r="F3348" s="344">
        <v>263.04000000000002</v>
      </c>
      <c r="G3348" s="344">
        <v>266.07</v>
      </c>
      <c r="H3348" s="344">
        <v>235.79</v>
      </c>
      <c r="I3348" s="344">
        <v>255.45</v>
      </c>
      <c r="J3348" s="344">
        <v>277.92</v>
      </c>
      <c r="K3348" s="344">
        <v>230.61</v>
      </c>
      <c r="L3348" s="344">
        <v>199.75</v>
      </c>
    </row>
    <row r="3349" spans="1:12">
      <c r="A3349" s="296">
        <v>38182</v>
      </c>
      <c r="B3349" s="343" t="s">
        <v>9900</v>
      </c>
      <c r="C3349" s="296" t="s">
        <v>6937</v>
      </c>
      <c r="D3349" s="296" t="s">
        <v>6534</v>
      </c>
      <c r="E3349" s="344">
        <v>253.44</v>
      </c>
      <c r="F3349" s="344">
        <v>250.56</v>
      </c>
      <c r="G3349" s="344">
        <v>253.44</v>
      </c>
      <c r="H3349" s="344">
        <v>224.6</v>
      </c>
      <c r="I3349" s="344">
        <v>243.33</v>
      </c>
      <c r="J3349" s="344">
        <v>264.73</v>
      </c>
      <c r="K3349" s="344">
        <v>219.67</v>
      </c>
      <c r="L3349" s="344">
        <v>190.27</v>
      </c>
    </row>
    <row r="3350" spans="1:12">
      <c r="A3350" s="296">
        <v>38186</v>
      </c>
      <c r="B3350" s="343" t="s">
        <v>9901</v>
      </c>
      <c r="C3350" s="296" t="s">
        <v>6937</v>
      </c>
      <c r="D3350" s="296" t="s">
        <v>6534</v>
      </c>
      <c r="E3350" s="344">
        <v>658.78</v>
      </c>
      <c r="F3350" s="344">
        <v>651.29</v>
      </c>
      <c r="G3350" s="344">
        <v>658.78</v>
      </c>
      <c r="H3350" s="344">
        <v>583.82000000000005</v>
      </c>
      <c r="I3350" s="344">
        <v>632.49</v>
      </c>
      <c r="J3350" s="344">
        <v>688.13</v>
      </c>
      <c r="K3350" s="344">
        <v>571</v>
      </c>
      <c r="L3350" s="344">
        <v>494.57</v>
      </c>
    </row>
    <row r="3351" spans="1:12">
      <c r="A3351" s="296">
        <v>38185</v>
      </c>
      <c r="B3351" s="343" t="s">
        <v>9902</v>
      </c>
      <c r="C3351" s="296" t="s">
        <v>6937</v>
      </c>
      <c r="D3351" s="296" t="s">
        <v>6534</v>
      </c>
      <c r="E3351" s="344">
        <v>586.54999999999995</v>
      </c>
      <c r="F3351" s="344">
        <v>579.88</v>
      </c>
      <c r="G3351" s="344">
        <v>586.54999999999995</v>
      </c>
      <c r="H3351" s="344">
        <v>519.80999999999995</v>
      </c>
      <c r="I3351" s="344">
        <v>563.14</v>
      </c>
      <c r="J3351" s="344">
        <v>612.66999999999996</v>
      </c>
      <c r="K3351" s="344">
        <v>508.39</v>
      </c>
      <c r="L3351" s="344">
        <v>440.34</v>
      </c>
    </row>
    <row r="3352" spans="1:12">
      <c r="A3352" s="296">
        <v>40654</v>
      </c>
      <c r="B3352" s="343" t="s">
        <v>9903</v>
      </c>
      <c r="C3352" s="296" t="s">
        <v>6937</v>
      </c>
      <c r="D3352" s="296" t="s">
        <v>6534</v>
      </c>
      <c r="E3352" s="344"/>
      <c r="F3352" s="344"/>
      <c r="G3352" s="344"/>
      <c r="H3352" s="344"/>
      <c r="I3352" s="344"/>
      <c r="J3352" s="344"/>
      <c r="K3352" s="344"/>
      <c r="L3352" s="344"/>
    </row>
    <row r="3353" spans="1:12">
      <c r="A3353" s="296">
        <v>44541</v>
      </c>
      <c r="B3353" s="343" t="s">
        <v>9904</v>
      </c>
      <c r="C3353" s="296" t="s">
        <v>6937</v>
      </c>
      <c r="D3353" s="296" t="s">
        <v>6534</v>
      </c>
      <c r="E3353" s="344">
        <v>677.14</v>
      </c>
      <c r="F3353" s="344">
        <v>315.33999999999997</v>
      </c>
      <c r="G3353" s="344">
        <v>414.25</v>
      </c>
      <c r="H3353" s="344">
        <v>463.64</v>
      </c>
      <c r="I3353" s="344">
        <v>249.35</v>
      </c>
      <c r="J3353" s="344">
        <v>322.64</v>
      </c>
      <c r="K3353" s="344">
        <v>273.36</v>
      </c>
      <c r="L3353" s="344">
        <v>189.2</v>
      </c>
    </row>
    <row r="3354" spans="1:12">
      <c r="A3354" s="296">
        <v>4822</v>
      </c>
      <c r="B3354" s="343" t="s">
        <v>9905</v>
      </c>
      <c r="C3354" s="296" t="s">
        <v>6937</v>
      </c>
      <c r="D3354" s="296" t="s">
        <v>6534</v>
      </c>
      <c r="E3354" s="344">
        <v>826.96</v>
      </c>
      <c r="F3354" s="344">
        <v>499.09</v>
      </c>
      <c r="G3354" s="344">
        <v>535.09</v>
      </c>
      <c r="H3354" s="344">
        <v>535.09</v>
      </c>
      <c r="I3354" s="344">
        <v>262.68</v>
      </c>
      <c r="J3354" s="344">
        <v>311.32</v>
      </c>
      <c r="K3354" s="344">
        <v>340.51</v>
      </c>
      <c r="L3354" s="344">
        <v>184.85</v>
      </c>
    </row>
    <row r="3355" spans="1:12">
      <c r="A3355" s="296">
        <v>4818</v>
      </c>
      <c r="B3355" s="343" t="s">
        <v>9906</v>
      </c>
      <c r="C3355" s="296" t="s">
        <v>6937</v>
      </c>
      <c r="D3355" s="296" t="s">
        <v>6539</v>
      </c>
      <c r="E3355" s="344">
        <v>850</v>
      </c>
      <c r="F3355" s="344">
        <v>513</v>
      </c>
      <c r="G3355" s="344">
        <v>550</v>
      </c>
      <c r="H3355" s="344">
        <v>550</v>
      </c>
      <c r="I3355" s="344">
        <v>270</v>
      </c>
      <c r="J3355" s="344">
        <v>320</v>
      </c>
      <c r="K3355" s="344">
        <v>350</v>
      </c>
      <c r="L3355" s="344">
        <v>190</v>
      </c>
    </row>
    <row r="3356" spans="1:12">
      <c r="A3356" s="296">
        <v>39567</v>
      </c>
      <c r="B3356" s="343" t="s">
        <v>9907</v>
      </c>
      <c r="C3356" s="296" t="s">
        <v>6937</v>
      </c>
      <c r="D3356" s="296" t="s">
        <v>6534</v>
      </c>
      <c r="E3356" s="344">
        <v>55.94</v>
      </c>
      <c r="F3356" s="344">
        <v>52.49</v>
      </c>
      <c r="G3356" s="344">
        <v>51.56</v>
      </c>
      <c r="H3356" s="344">
        <v>43.46</v>
      </c>
      <c r="I3356" s="344">
        <v>40.24</v>
      </c>
      <c r="J3356" s="344">
        <v>45.44</v>
      </c>
      <c r="K3356" s="344">
        <v>36.64</v>
      </c>
      <c r="L3356" s="344">
        <v>40.950000000000003</v>
      </c>
    </row>
    <row r="3357" spans="1:12">
      <c r="A3357" s="296">
        <v>39566</v>
      </c>
      <c r="B3357" s="343" t="s">
        <v>9908</v>
      </c>
      <c r="C3357" s="296" t="s">
        <v>6937</v>
      </c>
      <c r="D3357" s="296" t="s">
        <v>6534</v>
      </c>
      <c r="E3357" s="344">
        <v>59.2</v>
      </c>
      <c r="F3357" s="344">
        <v>55.56</v>
      </c>
      <c r="G3357" s="344">
        <v>54.57</v>
      </c>
      <c r="H3357" s="344">
        <v>46</v>
      </c>
      <c r="I3357" s="344">
        <v>42.6</v>
      </c>
      <c r="J3357" s="344">
        <v>48.09</v>
      </c>
      <c r="K3357" s="344">
        <v>38.78</v>
      </c>
      <c r="L3357" s="344">
        <v>43.34</v>
      </c>
    </row>
    <row r="3358" spans="1:12">
      <c r="A3358" s="296">
        <v>39416</v>
      </c>
      <c r="B3358" s="343" t="s">
        <v>9909</v>
      </c>
      <c r="C3358" s="296" t="s">
        <v>6937</v>
      </c>
      <c r="D3358" s="296" t="s">
        <v>6534</v>
      </c>
      <c r="E3358" s="344">
        <v>36.08</v>
      </c>
      <c r="F3358" s="344">
        <v>33.86</v>
      </c>
      <c r="G3358" s="344">
        <v>33.26</v>
      </c>
      <c r="H3358" s="344">
        <v>28.04</v>
      </c>
      <c r="I3358" s="344">
        <v>25.96</v>
      </c>
      <c r="J3358" s="344">
        <v>29.31</v>
      </c>
      <c r="K3358" s="344">
        <v>23.63</v>
      </c>
      <c r="L3358" s="344">
        <v>26.41</v>
      </c>
    </row>
    <row r="3359" spans="1:12">
      <c r="A3359" s="296">
        <v>39417</v>
      </c>
      <c r="B3359" s="343" t="s">
        <v>9910</v>
      </c>
      <c r="C3359" s="296" t="s">
        <v>6937</v>
      </c>
      <c r="D3359" s="296" t="s">
        <v>6534</v>
      </c>
      <c r="E3359" s="344">
        <v>35.19</v>
      </c>
      <c r="F3359" s="344">
        <v>33.03</v>
      </c>
      <c r="G3359" s="344">
        <v>32.44</v>
      </c>
      <c r="H3359" s="344">
        <v>27.35</v>
      </c>
      <c r="I3359" s="344">
        <v>25.32</v>
      </c>
      <c r="J3359" s="344">
        <v>28.59</v>
      </c>
      <c r="K3359" s="344">
        <v>23.05</v>
      </c>
      <c r="L3359" s="344">
        <v>25.76</v>
      </c>
    </row>
    <row r="3360" spans="1:12">
      <c r="A3360" s="296">
        <v>43742</v>
      </c>
      <c r="B3360" s="343" t="s">
        <v>9911</v>
      </c>
      <c r="C3360" s="296" t="s">
        <v>6937</v>
      </c>
      <c r="D3360" s="296" t="s">
        <v>6534</v>
      </c>
      <c r="E3360" s="344">
        <v>37.96</v>
      </c>
      <c r="F3360" s="344">
        <v>35.619999999999997</v>
      </c>
      <c r="G3360" s="344">
        <v>34.99</v>
      </c>
      <c r="H3360" s="344">
        <v>29.5</v>
      </c>
      <c r="I3360" s="344">
        <v>27.31</v>
      </c>
      <c r="J3360" s="344">
        <v>30.84</v>
      </c>
      <c r="K3360" s="344">
        <v>24.86</v>
      </c>
      <c r="L3360" s="344">
        <v>27.79</v>
      </c>
    </row>
    <row r="3361" spans="1:12">
      <c r="A3361" s="296">
        <v>39414</v>
      </c>
      <c r="B3361" s="343" t="s">
        <v>9912</v>
      </c>
      <c r="C3361" s="296" t="s">
        <v>6937</v>
      </c>
      <c r="D3361" s="296" t="s">
        <v>6534</v>
      </c>
      <c r="E3361" s="344">
        <v>34.17</v>
      </c>
      <c r="F3361" s="344">
        <v>32.07</v>
      </c>
      <c r="G3361" s="344">
        <v>31.5</v>
      </c>
      <c r="H3361" s="344">
        <v>26.55</v>
      </c>
      <c r="I3361" s="344">
        <v>24.59</v>
      </c>
      <c r="J3361" s="344">
        <v>27.76</v>
      </c>
      <c r="K3361" s="344">
        <v>22.38</v>
      </c>
      <c r="L3361" s="344">
        <v>25.02</v>
      </c>
    </row>
    <row r="3362" spans="1:12">
      <c r="A3362" s="296">
        <v>39415</v>
      </c>
      <c r="B3362" s="343" t="s">
        <v>9913</v>
      </c>
      <c r="C3362" s="296" t="s">
        <v>6937</v>
      </c>
      <c r="D3362" s="296" t="s">
        <v>6534</v>
      </c>
      <c r="E3362" s="344">
        <v>29.45</v>
      </c>
      <c r="F3362" s="344">
        <v>27.64</v>
      </c>
      <c r="G3362" s="344">
        <v>27.15</v>
      </c>
      <c r="H3362" s="344">
        <v>22.89</v>
      </c>
      <c r="I3362" s="344">
        <v>21.19</v>
      </c>
      <c r="J3362" s="344">
        <v>23.93</v>
      </c>
      <c r="K3362" s="344">
        <v>19.29</v>
      </c>
      <c r="L3362" s="344">
        <v>21.56</v>
      </c>
    </row>
    <row r="3363" spans="1:12">
      <c r="A3363" s="296">
        <v>43740</v>
      </c>
      <c r="B3363" s="343" t="s">
        <v>9914</v>
      </c>
      <c r="C3363" s="296" t="s">
        <v>6937</v>
      </c>
      <c r="D3363" s="296" t="s">
        <v>6534</v>
      </c>
      <c r="E3363" s="344">
        <v>35.97</v>
      </c>
      <c r="F3363" s="344">
        <v>33.76</v>
      </c>
      <c r="G3363" s="344">
        <v>33.159999999999997</v>
      </c>
      <c r="H3363" s="344">
        <v>27.95</v>
      </c>
      <c r="I3363" s="344">
        <v>25.88</v>
      </c>
      <c r="J3363" s="344">
        <v>29.22</v>
      </c>
      <c r="K3363" s="344">
        <v>23.56</v>
      </c>
      <c r="L3363" s="344">
        <v>26.33</v>
      </c>
    </row>
    <row r="3364" spans="1:12">
      <c r="A3364" s="296">
        <v>39412</v>
      </c>
      <c r="B3364" s="343" t="s">
        <v>9915</v>
      </c>
      <c r="C3364" s="296" t="s">
        <v>6937</v>
      </c>
      <c r="D3364" s="296" t="s">
        <v>6539</v>
      </c>
      <c r="E3364" s="344">
        <v>24.67</v>
      </c>
      <c r="F3364" s="344">
        <v>23.15</v>
      </c>
      <c r="G3364" s="344">
        <v>22.74</v>
      </c>
      <c r="H3364" s="344">
        <v>19.170000000000002</v>
      </c>
      <c r="I3364" s="344">
        <v>17.75</v>
      </c>
      <c r="J3364" s="344">
        <v>20.04</v>
      </c>
      <c r="K3364" s="344">
        <v>16.16</v>
      </c>
      <c r="L3364" s="344">
        <v>18.059999999999999</v>
      </c>
    </row>
    <row r="3365" spans="1:12">
      <c r="A3365" s="296">
        <v>39413</v>
      </c>
      <c r="B3365" s="343" t="s">
        <v>9916</v>
      </c>
      <c r="C3365" s="296" t="s">
        <v>6937</v>
      </c>
      <c r="D3365" s="296" t="s">
        <v>6534</v>
      </c>
      <c r="E3365" s="344">
        <v>26.68</v>
      </c>
      <c r="F3365" s="344">
        <v>25.03</v>
      </c>
      <c r="G3365" s="344">
        <v>24.59</v>
      </c>
      <c r="H3365" s="344">
        <v>20.73</v>
      </c>
      <c r="I3365" s="344">
        <v>19.190000000000001</v>
      </c>
      <c r="J3365" s="344">
        <v>21.67</v>
      </c>
      <c r="K3365" s="344">
        <v>17.47</v>
      </c>
      <c r="L3365" s="344">
        <v>19.53</v>
      </c>
    </row>
    <row r="3366" spans="1:12">
      <c r="A3366" s="296">
        <v>43741</v>
      </c>
      <c r="B3366" s="343" t="s">
        <v>9917</v>
      </c>
      <c r="C3366" s="296" t="s">
        <v>6937</v>
      </c>
      <c r="D3366" s="296" t="s">
        <v>6534</v>
      </c>
      <c r="E3366" s="344">
        <v>28.44</v>
      </c>
      <c r="F3366" s="344">
        <v>26.69</v>
      </c>
      <c r="G3366" s="344">
        <v>26.21</v>
      </c>
      <c r="H3366" s="344">
        <v>22.1</v>
      </c>
      <c r="I3366" s="344">
        <v>20.46</v>
      </c>
      <c r="J3366" s="344">
        <v>23.1</v>
      </c>
      <c r="K3366" s="344">
        <v>18.63</v>
      </c>
      <c r="L3366" s="344">
        <v>20.82</v>
      </c>
    </row>
    <row r="3367" spans="1:12">
      <c r="A3367" s="296">
        <v>11062</v>
      </c>
      <c r="B3367" s="343" t="s">
        <v>9918</v>
      </c>
      <c r="C3367" s="296" t="s">
        <v>6937</v>
      </c>
      <c r="D3367" s="296" t="s">
        <v>6534</v>
      </c>
      <c r="E3367" s="344">
        <v>75.040000000000006</v>
      </c>
      <c r="F3367" s="344">
        <v>71.42</v>
      </c>
      <c r="G3367" s="344">
        <v>95.42</v>
      </c>
      <c r="H3367" s="344">
        <v>40.21</v>
      </c>
      <c r="I3367" s="344">
        <v>50.18</v>
      </c>
      <c r="J3367" s="344">
        <v>67.86</v>
      </c>
      <c r="K3367" s="344">
        <v>41.73</v>
      </c>
      <c r="L3367" s="344">
        <v>47.67</v>
      </c>
    </row>
    <row r="3368" spans="1:12">
      <c r="A3368" s="296">
        <v>11063</v>
      </c>
      <c r="B3368" s="343" t="s">
        <v>9919</v>
      </c>
      <c r="C3368" s="296" t="s">
        <v>6937</v>
      </c>
      <c r="D3368" s="296" t="s">
        <v>6534</v>
      </c>
      <c r="E3368" s="344">
        <v>45.93</v>
      </c>
      <c r="F3368" s="344">
        <v>43.71</v>
      </c>
      <c r="G3368" s="344">
        <v>58.4</v>
      </c>
      <c r="H3368" s="344">
        <v>24.61</v>
      </c>
      <c r="I3368" s="344">
        <v>30.71</v>
      </c>
      <c r="J3368" s="344">
        <v>41.53</v>
      </c>
      <c r="K3368" s="344">
        <v>25.54</v>
      </c>
      <c r="L3368" s="344">
        <v>29.17</v>
      </c>
    </row>
    <row r="3369" spans="1:12">
      <c r="A3369" s="296">
        <v>13521</v>
      </c>
      <c r="B3369" s="343" t="s">
        <v>9920</v>
      </c>
      <c r="C3369" s="296" t="s">
        <v>6533</v>
      </c>
      <c r="D3369" s="296" t="s">
        <v>6534</v>
      </c>
      <c r="E3369" s="344"/>
      <c r="F3369" s="344"/>
      <c r="G3369" s="344"/>
      <c r="H3369" s="344"/>
      <c r="I3369" s="344">
        <v>116.78</v>
      </c>
      <c r="J3369" s="344"/>
      <c r="K3369" s="344"/>
      <c r="L3369" s="344"/>
    </row>
    <row r="3370" spans="1:12">
      <c r="A3370" s="296">
        <v>10851</v>
      </c>
      <c r="B3370" s="343" t="s">
        <v>9921</v>
      </c>
      <c r="C3370" s="296" t="s">
        <v>6533</v>
      </c>
      <c r="D3370" s="296" t="s">
        <v>6534</v>
      </c>
      <c r="E3370" s="344"/>
      <c r="F3370" s="344"/>
      <c r="G3370" s="344"/>
      <c r="H3370" s="344"/>
      <c r="I3370" s="344">
        <v>106.07</v>
      </c>
      <c r="J3370" s="344"/>
      <c r="K3370" s="344"/>
      <c r="L3370" s="344"/>
    </row>
    <row r="3371" spans="1:12">
      <c r="A3371" s="296">
        <v>39515</v>
      </c>
      <c r="B3371" s="343" t="s">
        <v>9922</v>
      </c>
      <c r="C3371" s="296" t="s">
        <v>6533</v>
      </c>
      <c r="D3371" s="296" t="s">
        <v>6534</v>
      </c>
      <c r="E3371" s="344"/>
      <c r="F3371" s="344"/>
      <c r="G3371" s="344"/>
      <c r="H3371" s="344"/>
      <c r="I3371" s="344">
        <v>66.209999999999994</v>
      </c>
      <c r="J3371" s="344"/>
      <c r="K3371" s="344"/>
      <c r="L3371" s="344">
        <v>33.69</v>
      </c>
    </row>
    <row r="3372" spans="1:12">
      <c r="A3372" s="296">
        <v>39516</v>
      </c>
      <c r="B3372" s="343" t="s">
        <v>9923</v>
      </c>
      <c r="C3372" s="296" t="s">
        <v>6533</v>
      </c>
      <c r="D3372" s="296" t="s">
        <v>6534</v>
      </c>
      <c r="E3372" s="344"/>
      <c r="F3372" s="344"/>
      <c r="G3372" s="344"/>
      <c r="H3372" s="344"/>
      <c r="I3372" s="344">
        <v>55.82</v>
      </c>
      <c r="J3372" s="344"/>
      <c r="K3372" s="344"/>
      <c r="L3372" s="344">
        <v>28.4</v>
      </c>
    </row>
    <row r="3373" spans="1:12">
      <c r="A3373" s="296">
        <v>39514</v>
      </c>
      <c r="B3373" s="343" t="s">
        <v>9924</v>
      </c>
      <c r="C3373" s="296" t="s">
        <v>6533</v>
      </c>
      <c r="D3373" s="296" t="s">
        <v>6539</v>
      </c>
      <c r="E3373" s="344"/>
      <c r="F3373" s="344"/>
      <c r="G3373" s="344"/>
      <c r="H3373" s="344"/>
      <c r="I3373" s="344">
        <v>34.729999999999997</v>
      </c>
      <c r="J3373" s="344"/>
      <c r="K3373" s="344"/>
      <c r="L3373" s="344">
        <v>17.670000000000002</v>
      </c>
    </row>
    <row r="3374" spans="1:12">
      <c r="A3374" s="296">
        <v>4812</v>
      </c>
      <c r="B3374" s="343" t="s">
        <v>9925</v>
      </c>
      <c r="C3374" s="296" t="s">
        <v>6937</v>
      </c>
      <c r="D3374" s="296" t="s">
        <v>6534</v>
      </c>
      <c r="E3374" s="344">
        <v>14.8</v>
      </c>
      <c r="F3374" s="344">
        <v>13.89</v>
      </c>
      <c r="G3374" s="344">
        <v>13.64</v>
      </c>
      <c r="H3374" s="344">
        <v>11.5</v>
      </c>
      <c r="I3374" s="344">
        <v>10.65</v>
      </c>
      <c r="J3374" s="344">
        <v>12.02</v>
      </c>
      <c r="K3374" s="344">
        <v>9.69</v>
      </c>
      <c r="L3374" s="344">
        <v>10.83</v>
      </c>
    </row>
    <row r="3375" spans="1:12">
      <c r="A3375" s="296">
        <v>10849</v>
      </c>
      <c r="B3375" s="343" t="s">
        <v>9926</v>
      </c>
      <c r="C3375" s="296" t="s">
        <v>6533</v>
      </c>
      <c r="D3375" s="296" t="s">
        <v>6534</v>
      </c>
      <c r="E3375" s="344"/>
      <c r="F3375" s="344"/>
      <c r="G3375" s="344"/>
      <c r="H3375" s="344"/>
      <c r="I3375" s="344">
        <v>1698.73</v>
      </c>
      <c r="J3375" s="344"/>
      <c r="K3375" s="344"/>
      <c r="L3375" s="344"/>
    </row>
    <row r="3376" spans="1:12">
      <c r="A3376" s="296">
        <v>10848</v>
      </c>
      <c r="B3376" s="343" t="s">
        <v>9927</v>
      </c>
      <c r="C3376" s="296" t="s">
        <v>6533</v>
      </c>
      <c r="D3376" s="296" t="s">
        <v>6534</v>
      </c>
      <c r="E3376" s="344"/>
      <c r="F3376" s="344"/>
      <c r="G3376" s="344"/>
      <c r="H3376" s="344"/>
      <c r="I3376" s="344">
        <v>1067.01</v>
      </c>
      <c r="J3376" s="344"/>
      <c r="K3376" s="344"/>
      <c r="L3376" s="344"/>
    </row>
    <row r="3377" spans="1:12">
      <c r="A3377" s="296">
        <v>4813</v>
      </c>
      <c r="B3377" s="343" t="s">
        <v>9928</v>
      </c>
      <c r="C3377" s="296" t="s">
        <v>6937</v>
      </c>
      <c r="D3377" s="296" t="s">
        <v>6539</v>
      </c>
      <c r="E3377" s="344"/>
      <c r="F3377" s="344"/>
      <c r="G3377" s="344"/>
      <c r="H3377" s="344"/>
      <c r="I3377" s="344">
        <v>353.9</v>
      </c>
      <c r="J3377" s="344"/>
      <c r="K3377" s="344"/>
      <c r="L3377" s="344"/>
    </row>
    <row r="3378" spans="1:12">
      <c r="A3378" s="296">
        <v>37560</v>
      </c>
      <c r="B3378" s="343" t="s">
        <v>9929</v>
      </c>
      <c r="C3378" s="296" t="s">
        <v>6533</v>
      </c>
      <c r="D3378" s="296" t="s">
        <v>6534</v>
      </c>
      <c r="E3378" s="344"/>
      <c r="F3378" s="344">
        <v>53.15</v>
      </c>
      <c r="G3378" s="344"/>
      <c r="H3378" s="344">
        <v>68.900000000000006</v>
      </c>
      <c r="I3378" s="344">
        <v>41.34</v>
      </c>
      <c r="J3378" s="344">
        <v>39.369999999999997</v>
      </c>
      <c r="K3378" s="344">
        <v>49.21</v>
      </c>
      <c r="L3378" s="344">
        <v>35.43</v>
      </c>
    </row>
    <row r="3379" spans="1:12">
      <c r="A3379" s="296">
        <v>37557</v>
      </c>
      <c r="B3379" s="343" t="s">
        <v>9930</v>
      </c>
      <c r="C3379" s="296" t="s">
        <v>6533</v>
      </c>
      <c r="D3379" s="296" t="s">
        <v>6534</v>
      </c>
      <c r="E3379" s="344"/>
      <c r="F3379" s="344">
        <v>16.14</v>
      </c>
      <c r="G3379" s="344"/>
      <c r="H3379" s="344">
        <v>20.92</v>
      </c>
      <c r="I3379" s="344">
        <v>12.55</v>
      </c>
      <c r="J3379" s="344">
        <v>11.95</v>
      </c>
      <c r="K3379" s="344">
        <v>14.94</v>
      </c>
      <c r="L3379" s="344">
        <v>10.76</v>
      </c>
    </row>
    <row r="3380" spans="1:12">
      <c r="A3380" s="296">
        <v>37556</v>
      </c>
      <c r="B3380" s="343" t="s">
        <v>9931</v>
      </c>
      <c r="C3380" s="296" t="s">
        <v>6533</v>
      </c>
      <c r="D3380" s="296" t="s">
        <v>6534</v>
      </c>
      <c r="E3380" s="344"/>
      <c r="F3380" s="344">
        <v>31.23</v>
      </c>
      <c r="G3380" s="344"/>
      <c r="H3380" s="344">
        <v>40.479999999999997</v>
      </c>
      <c r="I3380" s="344">
        <v>24.29</v>
      </c>
      <c r="J3380" s="344">
        <v>23.13</v>
      </c>
      <c r="K3380" s="344">
        <v>28.91</v>
      </c>
      <c r="L3380" s="344">
        <v>20.82</v>
      </c>
    </row>
    <row r="3381" spans="1:12">
      <c r="A3381" s="296">
        <v>37559</v>
      </c>
      <c r="B3381" s="343" t="s">
        <v>9932</v>
      </c>
      <c r="C3381" s="296" t="s">
        <v>6533</v>
      </c>
      <c r="D3381" s="296" t="s">
        <v>6534</v>
      </c>
      <c r="E3381" s="344"/>
      <c r="F3381" s="344">
        <v>38.31</v>
      </c>
      <c r="G3381" s="344"/>
      <c r="H3381" s="344">
        <v>49.66</v>
      </c>
      <c r="I3381" s="344">
        <v>29.79</v>
      </c>
      <c r="J3381" s="344">
        <v>28.37</v>
      </c>
      <c r="K3381" s="344">
        <v>35.47</v>
      </c>
      <c r="L3381" s="344">
        <v>25.54</v>
      </c>
    </row>
    <row r="3382" spans="1:12">
      <c r="A3382" s="296">
        <v>37539</v>
      </c>
      <c r="B3382" s="343" t="s">
        <v>9933</v>
      </c>
      <c r="C3382" s="296" t="s">
        <v>6533</v>
      </c>
      <c r="D3382" s="296" t="s">
        <v>6539</v>
      </c>
      <c r="E3382" s="344"/>
      <c r="F3382" s="344">
        <v>27</v>
      </c>
      <c r="G3382" s="344"/>
      <c r="H3382" s="344">
        <v>35</v>
      </c>
      <c r="I3382" s="344">
        <v>21</v>
      </c>
      <c r="J3382" s="344">
        <v>20</v>
      </c>
      <c r="K3382" s="344">
        <v>25</v>
      </c>
      <c r="L3382" s="344">
        <v>18</v>
      </c>
    </row>
    <row r="3383" spans="1:12">
      <c r="A3383" s="296">
        <v>37558</v>
      </c>
      <c r="B3383" s="343" t="s">
        <v>9934</v>
      </c>
      <c r="C3383" s="296" t="s">
        <v>6533</v>
      </c>
      <c r="D3383" s="296" t="s">
        <v>6534</v>
      </c>
      <c r="E3383" s="344"/>
      <c r="F3383" s="344">
        <v>50.34</v>
      </c>
      <c r="G3383" s="344"/>
      <c r="H3383" s="344">
        <v>65.260000000000005</v>
      </c>
      <c r="I3383" s="344">
        <v>39.15</v>
      </c>
      <c r="J3383" s="344">
        <v>37.29</v>
      </c>
      <c r="K3383" s="344">
        <v>46.61</v>
      </c>
      <c r="L3383" s="344">
        <v>33.56</v>
      </c>
    </row>
    <row r="3384" spans="1:12">
      <c r="A3384" s="296">
        <v>34723</v>
      </c>
      <c r="B3384" s="343" t="s">
        <v>9935</v>
      </c>
      <c r="C3384" s="296" t="s">
        <v>6937</v>
      </c>
      <c r="D3384" s="296" t="s">
        <v>6534</v>
      </c>
      <c r="E3384" s="344"/>
      <c r="F3384" s="344"/>
      <c r="G3384" s="344"/>
      <c r="H3384" s="344"/>
      <c r="I3384" s="344">
        <v>817.51</v>
      </c>
      <c r="J3384" s="344"/>
      <c r="K3384" s="344"/>
      <c r="L3384" s="344"/>
    </row>
    <row r="3385" spans="1:12">
      <c r="A3385" s="296">
        <v>34721</v>
      </c>
      <c r="B3385" s="343" t="s">
        <v>9936</v>
      </c>
      <c r="C3385" s="296" t="s">
        <v>6937</v>
      </c>
      <c r="D3385" s="296" t="s">
        <v>6534</v>
      </c>
      <c r="E3385" s="344"/>
      <c r="F3385" s="344"/>
      <c r="G3385" s="344"/>
      <c r="H3385" s="344"/>
      <c r="I3385" s="344">
        <v>1019.24</v>
      </c>
      <c r="J3385" s="344"/>
      <c r="K3385" s="344"/>
      <c r="L3385" s="344"/>
    </row>
    <row r="3386" spans="1:12">
      <c r="A3386" s="296">
        <v>4309</v>
      </c>
      <c r="B3386" s="343" t="s">
        <v>9937</v>
      </c>
      <c r="C3386" s="296" t="s">
        <v>6533</v>
      </c>
      <c r="D3386" s="296" t="s">
        <v>6534</v>
      </c>
      <c r="E3386" s="344">
        <v>6.29</v>
      </c>
      <c r="F3386" s="344">
        <v>8.15</v>
      </c>
      <c r="G3386" s="344"/>
      <c r="H3386" s="344">
        <v>7.72</v>
      </c>
      <c r="I3386" s="344">
        <v>8.1</v>
      </c>
      <c r="J3386" s="344">
        <v>5.69</v>
      </c>
      <c r="K3386" s="344"/>
      <c r="L3386" s="344">
        <v>8.2100000000000009</v>
      </c>
    </row>
    <row r="3387" spans="1:12">
      <c r="A3387" s="296">
        <v>4307</v>
      </c>
      <c r="B3387" s="343" t="s">
        <v>9938</v>
      </c>
      <c r="C3387" s="296" t="s">
        <v>6533</v>
      </c>
      <c r="D3387" s="296" t="s">
        <v>6534</v>
      </c>
      <c r="E3387" s="344">
        <v>10.76</v>
      </c>
      <c r="F3387" s="344">
        <v>13.95</v>
      </c>
      <c r="G3387" s="344"/>
      <c r="H3387" s="344">
        <v>13.2</v>
      </c>
      <c r="I3387" s="344">
        <v>13.86</v>
      </c>
      <c r="J3387" s="344">
        <v>9.73</v>
      </c>
      <c r="K3387" s="344"/>
      <c r="L3387" s="344">
        <v>14.04</v>
      </c>
    </row>
    <row r="3388" spans="1:12">
      <c r="A3388" s="296">
        <v>10850</v>
      </c>
      <c r="B3388" s="343" t="s">
        <v>9939</v>
      </c>
      <c r="C3388" s="296" t="s">
        <v>6533</v>
      </c>
      <c r="D3388" s="296" t="s">
        <v>6534</v>
      </c>
      <c r="E3388" s="344"/>
      <c r="F3388" s="344"/>
      <c r="G3388" s="344"/>
      <c r="H3388" s="344"/>
      <c r="I3388" s="344">
        <v>53.08</v>
      </c>
      <c r="J3388" s="344"/>
      <c r="K3388" s="344"/>
      <c r="L3388" s="344"/>
    </row>
    <row r="3389" spans="1:12">
      <c r="A3389" s="296">
        <v>42438</v>
      </c>
      <c r="B3389" s="343" t="s">
        <v>9940</v>
      </c>
      <c r="C3389" s="296" t="s">
        <v>6533</v>
      </c>
      <c r="D3389" s="296" t="s">
        <v>6534</v>
      </c>
      <c r="E3389" s="344"/>
      <c r="F3389" s="344"/>
      <c r="G3389" s="344"/>
      <c r="H3389" s="344"/>
      <c r="I3389" s="344"/>
      <c r="J3389" s="344"/>
      <c r="K3389" s="344"/>
      <c r="L3389" s="344"/>
    </row>
    <row r="3390" spans="1:12">
      <c r="A3390" s="296">
        <v>4792</v>
      </c>
      <c r="B3390" s="343" t="s">
        <v>9941</v>
      </c>
      <c r="C3390" s="296" t="s">
        <v>6937</v>
      </c>
      <c r="D3390" s="296" t="s">
        <v>6534</v>
      </c>
      <c r="E3390" s="344">
        <v>187.1</v>
      </c>
      <c r="F3390" s="344">
        <v>184.97</v>
      </c>
      <c r="G3390" s="344">
        <v>187.1</v>
      </c>
      <c r="H3390" s="344">
        <v>165.81</v>
      </c>
      <c r="I3390" s="344">
        <v>179.63</v>
      </c>
      <c r="J3390" s="344">
        <v>195.43</v>
      </c>
      <c r="K3390" s="344">
        <v>162.16</v>
      </c>
      <c r="L3390" s="344">
        <v>140.46</v>
      </c>
    </row>
    <row r="3391" spans="1:12">
      <c r="A3391" s="296">
        <v>4790</v>
      </c>
      <c r="B3391" s="343" t="s">
        <v>9942</v>
      </c>
      <c r="C3391" s="296" t="s">
        <v>6937</v>
      </c>
      <c r="D3391" s="296" t="s">
        <v>6539</v>
      </c>
      <c r="E3391" s="344">
        <v>112.49</v>
      </c>
      <c r="F3391" s="344">
        <v>111.21</v>
      </c>
      <c r="G3391" s="344">
        <v>112.49</v>
      </c>
      <c r="H3391" s="344">
        <v>99.69</v>
      </c>
      <c r="I3391" s="344">
        <v>108</v>
      </c>
      <c r="J3391" s="344">
        <v>117.5</v>
      </c>
      <c r="K3391" s="344">
        <v>97.5</v>
      </c>
      <c r="L3391" s="344">
        <v>84.45</v>
      </c>
    </row>
    <row r="3392" spans="1:12">
      <c r="A3392" s="296">
        <v>40671</v>
      </c>
      <c r="B3392" s="343" t="s">
        <v>9943</v>
      </c>
      <c r="C3392" s="296" t="s">
        <v>6937</v>
      </c>
      <c r="D3392" s="296" t="s">
        <v>6534</v>
      </c>
      <c r="E3392" s="344">
        <v>174.7</v>
      </c>
      <c r="F3392" s="344">
        <v>84.43</v>
      </c>
      <c r="G3392" s="344">
        <v>125.86</v>
      </c>
      <c r="H3392" s="344">
        <v>112.79</v>
      </c>
      <c r="I3392" s="344">
        <v>89.41</v>
      </c>
      <c r="J3392" s="344">
        <v>81.819999999999993</v>
      </c>
      <c r="K3392" s="344">
        <v>119.95</v>
      </c>
      <c r="L3392" s="344">
        <v>106.43</v>
      </c>
    </row>
    <row r="3393" spans="1:12">
      <c r="A3393" s="296">
        <v>7552</v>
      </c>
      <c r="B3393" s="343" t="s">
        <v>9944</v>
      </c>
      <c r="C3393" s="296" t="s">
        <v>6533</v>
      </c>
      <c r="D3393" s="296" t="s">
        <v>6534</v>
      </c>
      <c r="E3393" s="344">
        <v>26.7</v>
      </c>
      <c r="F3393" s="344"/>
      <c r="G3393" s="344"/>
      <c r="H3393" s="344"/>
      <c r="I3393" s="344">
        <v>19.77</v>
      </c>
      <c r="J3393" s="344"/>
      <c r="K3393" s="344">
        <v>25</v>
      </c>
      <c r="L3393" s="344">
        <v>17.7</v>
      </c>
    </row>
    <row r="3394" spans="1:12">
      <c r="A3394" s="296">
        <v>4893</v>
      </c>
      <c r="B3394" s="343" t="s">
        <v>9945</v>
      </c>
      <c r="C3394" s="296" t="s">
        <v>6533</v>
      </c>
      <c r="D3394" s="296" t="s">
        <v>6534</v>
      </c>
      <c r="E3394" s="344">
        <v>13.85</v>
      </c>
      <c r="F3394" s="344"/>
      <c r="G3394" s="344"/>
      <c r="H3394" s="344"/>
      <c r="I3394" s="344">
        <v>13.24</v>
      </c>
      <c r="J3394" s="344"/>
      <c r="K3394" s="344"/>
      <c r="L3394" s="344"/>
    </row>
    <row r="3395" spans="1:12">
      <c r="A3395" s="296">
        <v>4894</v>
      </c>
      <c r="B3395" s="343" t="s">
        <v>9946</v>
      </c>
      <c r="C3395" s="296" t="s">
        <v>6533</v>
      </c>
      <c r="D3395" s="296" t="s">
        <v>6534</v>
      </c>
      <c r="E3395" s="344">
        <v>11.88</v>
      </c>
      <c r="F3395" s="344"/>
      <c r="G3395" s="344"/>
      <c r="H3395" s="344"/>
      <c r="I3395" s="344">
        <v>11.36</v>
      </c>
      <c r="J3395" s="344"/>
      <c r="K3395" s="344"/>
      <c r="L3395" s="344"/>
    </row>
    <row r="3396" spans="1:12">
      <c r="A3396" s="296">
        <v>4890</v>
      </c>
      <c r="B3396" s="343" t="s">
        <v>9947</v>
      </c>
      <c r="C3396" s="296" t="s">
        <v>6533</v>
      </c>
      <c r="D3396" s="296" t="s">
        <v>6534</v>
      </c>
      <c r="E3396" s="344">
        <v>7.6</v>
      </c>
      <c r="F3396" s="344"/>
      <c r="G3396" s="344"/>
      <c r="H3396" s="344"/>
      <c r="I3396" s="344">
        <v>7.27</v>
      </c>
      <c r="J3396" s="344"/>
      <c r="K3396" s="344"/>
      <c r="L3396" s="344"/>
    </row>
    <row r="3397" spans="1:12">
      <c r="A3397" s="296">
        <v>4888</v>
      </c>
      <c r="B3397" s="343" t="s">
        <v>9948</v>
      </c>
      <c r="C3397" s="296" t="s">
        <v>6533</v>
      </c>
      <c r="D3397" s="296" t="s">
        <v>6534</v>
      </c>
      <c r="E3397" s="344">
        <v>4.05</v>
      </c>
      <c r="F3397" s="344"/>
      <c r="G3397" s="344"/>
      <c r="H3397" s="344"/>
      <c r="I3397" s="344">
        <v>3.87</v>
      </c>
      <c r="J3397" s="344"/>
      <c r="K3397" s="344"/>
      <c r="L3397" s="344"/>
    </row>
    <row r="3398" spans="1:12">
      <c r="A3398" s="296">
        <v>12411</v>
      </c>
      <c r="B3398" s="343" t="s">
        <v>9949</v>
      </c>
      <c r="C3398" s="296" t="s">
        <v>6533</v>
      </c>
      <c r="D3398" s="296" t="s">
        <v>6534</v>
      </c>
      <c r="E3398" s="344">
        <v>40.96</v>
      </c>
      <c r="F3398" s="344"/>
      <c r="G3398" s="344"/>
      <c r="H3398" s="344"/>
      <c r="I3398" s="344">
        <v>39.159999999999997</v>
      </c>
      <c r="J3398" s="344"/>
      <c r="K3398" s="344"/>
      <c r="L3398" s="344"/>
    </row>
    <row r="3399" spans="1:12">
      <c r="A3399" s="296">
        <v>4891</v>
      </c>
      <c r="B3399" s="343" t="s">
        <v>9950</v>
      </c>
      <c r="C3399" s="296" t="s">
        <v>6533</v>
      </c>
      <c r="D3399" s="296" t="s">
        <v>6534</v>
      </c>
      <c r="E3399" s="344">
        <v>20.48</v>
      </c>
      <c r="F3399" s="344"/>
      <c r="G3399" s="344"/>
      <c r="H3399" s="344"/>
      <c r="I3399" s="344">
        <v>19.579999999999998</v>
      </c>
      <c r="J3399" s="344"/>
      <c r="K3399" s="344"/>
      <c r="L3399" s="344"/>
    </row>
    <row r="3400" spans="1:12">
      <c r="A3400" s="296">
        <v>4892</v>
      </c>
      <c r="B3400" s="343" t="s">
        <v>9951</v>
      </c>
      <c r="C3400" s="296" t="s">
        <v>6533</v>
      </c>
      <c r="D3400" s="296" t="s">
        <v>6534</v>
      </c>
      <c r="E3400" s="344">
        <v>57.35</v>
      </c>
      <c r="F3400" s="344"/>
      <c r="G3400" s="344"/>
      <c r="H3400" s="344"/>
      <c r="I3400" s="344">
        <v>54.84</v>
      </c>
      <c r="J3400" s="344"/>
      <c r="K3400" s="344"/>
      <c r="L3400" s="344"/>
    </row>
    <row r="3401" spans="1:12">
      <c r="A3401" s="296">
        <v>4889</v>
      </c>
      <c r="B3401" s="343" t="s">
        <v>9952</v>
      </c>
      <c r="C3401" s="296" t="s">
        <v>6533</v>
      </c>
      <c r="D3401" s="296" t="s">
        <v>6534</v>
      </c>
      <c r="E3401" s="344">
        <v>5.47</v>
      </c>
      <c r="F3401" s="344"/>
      <c r="G3401" s="344"/>
      <c r="H3401" s="344"/>
      <c r="I3401" s="344">
        <v>5.23</v>
      </c>
      <c r="J3401" s="344"/>
      <c r="K3401" s="344"/>
      <c r="L3401" s="344"/>
    </row>
    <row r="3402" spans="1:12">
      <c r="A3402" s="296">
        <v>12412</v>
      </c>
      <c r="B3402" s="343" t="s">
        <v>9953</v>
      </c>
      <c r="C3402" s="296" t="s">
        <v>6533</v>
      </c>
      <c r="D3402" s="296" t="s">
        <v>6534</v>
      </c>
      <c r="E3402" s="344">
        <v>106.59</v>
      </c>
      <c r="F3402" s="344"/>
      <c r="G3402" s="344"/>
      <c r="H3402" s="344"/>
      <c r="I3402" s="344">
        <v>101.92</v>
      </c>
      <c r="J3402" s="344"/>
      <c r="K3402" s="344"/>
      <c r="L3402" s="344"/>
    </row>
    <row r="3403" spans="1:12">
      <c r="A3403" s="296">
        <v>4907</v>
      </c>
      <c r="B3403" s="343" t="s">
        <v>9954</v>
      </c>
      <c r="C3403" s="296" t="s">
        <v>6533</v>
      </c>
      <c r="D3403" s="296" t="s">
        <v>6534</v>
      </c>
      <c r="E3403" s="344">
        <v>23</v>
      </c>
      <c r="F3403" s="344">
        <v>21.44</v>
      </c>
      <c r="G3403" s="344">
        <v>20.66</v>
      </c>
      <c r="H3403" s="344">
        <v>15.47</v>
      </c>
      <c r="I3403" s="344">
        <v>17.149999999999999</v>
      </c>
      <c r="J3403" s="344">
        <v>19.37</v>
      </c>
      <c r="K3403" s="344">
        <v>22.64</v>
      </c>
      <c r="L3403" s="344">
        <v>27.41</v>
      </c>
    </row>
    <row r="3404" spans="1:12">
      <c r="A3404" s="296">
        <v>4902</v>
      </c>
      <c r="B3404" s="343" t="s">
        <v>9955</v>
      </c>
      <c r="C3404" s="296" t="s">
        <v>6533</v>
      </c>
      <c r="D3404" s="296" t="s">
        <v>6534</v>
      </c>
      <c r="E3404" s="344">
        <v>59.67</v>
      </c>
      <c r="F3404" s="344">
        <v>55.63</v>
      </c>
      <c r="G3404" s="344">
        <v>53.59</v>
      </c>
      <c r="H3404" s="344">
        <v>40.119999999999997</v>
      </c>
      <c r="I3404" s="344">
        <v>44.5</v>
      </c>
      <c r="J3404" s="344">
        <v>50.25</v>
      </c>
      <c r="K3404" s="344">
        <v>58.74</v>
      </c>
      <c r="L3404" s="344">
        <v>71.09</v>
      </c>
    </row>
    <row r="3405" spans="1:12">
      <c r="A3405" s="296">
        <v>4741</v>
      </c>
      <c r="B3405" s="343" t="s">
        <v>9956</v>
      </c>
      <c r="C3405" s="296" t="s">
        <v>6680</v>
      </c>
      <c r="D3405" s="296" t="s">
        <v>6534</v>
      </c>
      <c r="E3405" s="344">
        <v>357.07</v>
      </c>
      <c r="F3405" s="344">
        <v>79.87</v>
      </c>
      <c r="G3405" s="344">
        <v>244.31</v>
      </c>
      <c r="H3405" s="344">
        <v>281.89999999999998</v>
      </c>
      <c r="I3405" s="344">
        <v>106.2</v>
      </c>
      <c r="J3405" s="344">
        <v>104.86</v>
      </c>
      <c r="K3405" s="344">
        <v>186.45</v>
      </c>
      <c r="L3405" s="344">
        <v>131.55000000000001</v>
      </c>
    </row>
    <row r="3406" spans="1:12">
      <c r="A3406" s="296">
        <v>4752</v>
      </c>
      <c r="B3406" s="343" t="s">
        <v>9957</v>
      </c>
      <c r="C3406" s="296" t="s">
        <v>6682</v>
      </c>
      <c r="D3406" s="296" t="s">
        <v>6534</v>
      </c>
      <c r="E3406" s="344">
        <v>19.3</v>
      </c>
      <c r="F3406" s="344">
        <v>10.18</v>
      </c>
      <c r="G3406" s="344">
        <v>23.61</v>
      </c>
      <c r="H3406" s="344">
        <v>16.63</v>
      </c>
      <c r="I3406" s="344">
        <v>18.920000000000002</v>
      </c>
      <c r="J3406" s="344">
        <v>14.45</v>
      </c>
      <c r="K3406" s="344">
        <v>18</v>
      </c>
      <c r="L3406" s="344">
        <v>21.45</v>
      </c>
    </row>
    <row r="3407" spans="1:12">
      <c r="A3407" s="296">
        <v>41091</v>
      </c>
      <c r="B3407" s="343" t="s">
        <v>9958</v>
      </c>
      <c r="C3407" s="296" t="s">
        <v>6684</v>
      </c>
      <c r="D3407" s="296" t="s">
        <v>6534</v>
      </c>
      <c r="E3407" s="344">
        <v>3375.05</v>
      </c>
      <c r="F3407" s="344">
        <v>1778.8</v>
      </c>
      <c r="G3407" s="344">
        <v>4145.76</v>
      </c>
      <c r="H3407" s="344">
        <v>2890.25</v>
      </c>
      <c r="I3407" s="344">
        <v>3312.26</v>
      </c>
      <c r="J3407" s="344">
        <v>2542.8000000000002</v>
      </c>
      <c r="K3407" s="344">
        <v>3208.94</v>
      </c>
      <c r="L3407" s="344">
        <v>3763.85</v>
      </c>
    </row>
    <row r="3408" spans="1:12">
      <c r="A3408" s="296">
        <v>13954</v>
      </c>
      <c r="B3408" s="343" t="s">
        <v>9959</v>
      </c>
      <c r="C3408" s="296" t="s">
        <v>6533</v>
      </c>
      <c r="D3408" s="296" t="s">
        <v>6534</v>
      </c>
      <c r="E3408" s="344"/>
      <c r="F3408" s="344"/>
      <c r="G3408" s="344"/>
      <c r="H3408" s="344"/>
      <c r="I3408" s="344"/>
      <c r="J3408" s="344"/>
      <c r="K3408" s="344"/>
      <c r="L3408" s="344"/>
    </row>
    <row r="3409" spans="1:12">
      <c r="A3409" s="296">
        <v>3411</v>
      </c>
      <c r="B3409" s="343" t="s">
        <v>9960</v>
      </c>
      <c r="C3409" s="296" t="s">
        <v>6582</v>
      </c>
      <c r="D3409" s="296" t="s">
        <v>6534</v>
      </c>
      <c r="E3409" s="344"/>
      <c r="F3409" s="344">
        <v>80.78</v>
      </c>
      <c r="G3409" s="344"/>
      <c r="H3409" s="344"/>
      <c r="I3409" s="344">
        <v>80.78</v>
      </c>
      <c r="J3409" s="344"/>
      <c r="K3409" s="344"/>
      <c r="L3409" s="344">
        <v>45.81</v>
      </c>
    </row>
    <row r="3410" spans="1:12">
      <c r="A3410" s="296">
        <v>39995</v>
      </c>
      <c r="B3410" s="343" t="s">
        <v>9961</v>
      </c>
      <c r="C3410" s="296" t="s">
        <v>6680</v>
      </c>
      <c r="D3410" s="296" t="s">
        <v>6534</v>
      </c>
      <c r="E3410" s="344"/>
      <c r="F3410" s="344">
        <v>621.48</v>
      </c>
      <c r="G3410" s="344"/>
      <c r="H3410" s="344"/>
      <c r="I3410" s="344">
        <v>621.48</v>
      </c>
      <c r="J3410" s="344"/>
      <c r="K3410" s="344"/>
      <c r="L3410" s="344">
        <v>352.47</v>
      </c>
    </row>
    <row r="3411" spans="1:12">
      <c r="A3411" s="296">
        <v>11615</v>
      </c>
      <c r="B3411" s="343" t="s">
        <v>9962</v>
      </c>
      <c r="C3411" s="296" t="s">
        <v>6937</v>
      </c>
      <c r="D3411" s="296" t="s">
        <v>6534</v>
      </c>
      <c r="E3411" s="344"/>
      <c r="F3411" s="344">
        <v>5.27</v>
      </c>
      <c r="G3411" s="344"/>
      <c r="H3411" s="344"/>
      <c r="I3411" s="344">
        <v>5.27</v>
      </c>
      <c r="J3411" s="344"/>
      <c r="K3411" s="344"/>
      <c r="L3411" s="344">
        <v>2.99</v>
      </c>
    </row>
    <row r="3412" spans="1:12">
      <c r="A3412" s="296">
        <v>3408</v>
      </c>
      <c r="B3412" s="343" t="s">
        <v>9963</v>
      </c>
      <c r="C3412" s="296" t="s">
        <v>6937</v>
      </c>
      <c r="D3412" s="296" t="s">
        <v>6539</v>
      </c>
      <c r="E3412" s="344"/>
      <c r="F3412" s="344">
        <v>14</v>
      </c>
      <c r="G3412" s="344"/>
      <c r="H3412" s="344"/>
      <c r="I3412" s="344">
        <v>14</v>
      </c>
      <c r="J3412" s="344"/>
      <c r="K3412" s="344"/>
      <c r="L3412" s="344">
        <v>7.94</v>
      </c>
    </row>
    <row r="3413" spans="1:12">
      <c r="A3413" s="296">
        <v>3409</v>
      </c>
      <c r="B3413" s="343" t="s">
        <v>9964</v>
      </c>
      <c r="C3413" s="296" t="s">
        <v>6937</v>
      </c>
      <c r="D3413" s="296" t="s">
        <v>6534</v>
      </c>
      <c r="E3413" s="344"/>
      <c r="F3413" s="344">
        <v>35</v>
      </c>
      <c r="G3413" s="344"/>
      <c r="H3413" s="344"/>
      <c r="I3413" s="344">
        <v>35</v>
      </c>
      <c r="J3413" s="344"/>
      <c r="K3413" s="344"/>
      <c r="L3413" s="344">
        <v>19.850000000000001</v>
      </c>
    </row>
    <row r="3414" spans="1:12">
      <c r="A3414" s="296">
        <v>11427</v>
      </c>
      <c r="B3414" s="343" t="s">
        <v>9965</v>
      </c>
      <c r="C3414" s="296" t="s">
        <v>6582</v>
      </c>
      <c r="D3414" s="296" t="s">
        <v>6534</v>
      </c>
      <c r="E3414" s="344"/>
      <c r="F3414" s="344"/>
      <c r="G3414" s="344"/>
      <c r="H3414" s="344"/>
      <c r="I3414" s="344"/>
      <c r="J3414" s="344"/>
      <c r="K3414" s="344"/>
      <c r="L3414" s="344"/>
    </row>
    <row r="3415" spans="1:12">
      <c r="A3415" s="296">
        <v>4491</v>
      </c>
      <c r="B3415" s="343" t="s">
        <v>9966</v>
      </c>
      <c r="C3415" s="296" t="s">
        <v>6578</v>
      </c>
      <c r="D3415" s="296" t="s">
        <v>6534</v>
      </c>
      <c r="E3415" s="344">
        <v>6.03</v>
      </c>
      <c r="F3415" s="344">
        <v>11.44</v>
      </c>
      <c r="G3415" s="344">
        <v>6.43</v>
      </c>
      <c r="H3415" s="344">
        <v>9.3000000000000007</v>
      </c>
      <c r="I3415" s="344">
        <v>9.5</v>
      </c>
      <c r="J3415" s="344">
        <v>11.05</v>
      </c>
      <c r="K3415" s="344">
        <v>7.78</v>
      </c>
      <c r="L3415" s="344">
        <v>8.02</v>
      </c>
    </row>
    <row r="3416" spans="1:12">
      <c r="A3416" s="296">
        <v>2745</v>
      </c>
      <c r="B3416" s="343" t="s">
        <v>9967</v>
      </c>
      <c r="C3416" s="296" t="s">
        <v>6578</v>
      </c>
      <c r="D3416" s="296" t="s">
        <v>6534</v>
      </c>
      <c r="E3416" s="344"/>
      <c r="F3416" s="344"/>
      <c r="G3416" s="344"/>
      <c r="H3416" s="344">
        <v>4.76</v>
      </c>
      <c r="I3416" s="344">
        <v>3.93</v>
      </c>
      <c r="J3416" s="344"/>
      <c r="K3416" s="344">
        <v>3.75</v>
      </c>
      <c r="L3416" s="344"/>
    </row>
    <row r="3417" spans="1:12">
      <c r="A3417" s="296">
        <v>14439</v>
      </c>
      <c r="B3417" s="343" t="s">
        <v>9968</v>
      </c>
      <c r="C3417" s="296" t="s">
        <v>6578</v>
      </c>
      <c r="D3417" s="296" t="s">
        <v>6534</v>
      </c>
      <c r="E3417" s="344"/>
      <c r="F3417" s="344"/>
      <c r="G3417" s="344"/>
      <c r="H3417" s="344">
        <v>5.91</v>
      </c>
      <c r="I3417" s="344">
        <v>4.87</v>
      </c>
      <c r="J3417" s="344"/>
      <c r="K3417" s="344">
        <v>4.6500000000000004</v>
      </c>
      <c r="L3417" s="344"/>
    </row>
    <row r="3418" spans="1:12">
      <c r="A3418" s="296">
        <v>44496</v>
      </c>
      <c r="B3418" s="343" t="s">
        <v>9969</v>
      </c>
      <c r="C3418" s="296" t="s">
        <v>6533</v>
      </c>
      <c r="D3418" s="296" t="s">
        <v>6534</v>
      </c>
      <c r="E3418" s="344">
        <v>161.68</v>
      </c>
      <c r="F3418" s="344">
        <v>124.75</v>
      </c>
      <c r="G3418" s="344">
        <v>129.74</v>
      </c>
      <c r="H3418" s="344">
        <v>109.12</v>
      </c>
      <c r="I3418" s="344">
        <v>144.97999999999999</v>
      </c>
      <c r="J3418" s="344">
        <v>149.69999999999999</v>
      </c>
      <c r="K3418" s="344">
        <v>115.7</v>
      </c>
      <c r="L3418" s="344">
        <v>104.26</v>
      </c>
    </row>
    <row r="3419" spans="1:12">
      <c r="A3419" s="296">
        <v>12362</v>
      </c>
      <c r="B3419" s="343" t="s">
        <v>9970</v>
      </c>
      <c r="C3419" s="296" t="s">
        <v>6533</v>
      </c>
      <c r="D3419" s="296" t="s">
        <v>6534</v>
      </c>
      <c r="E3419" s="344">
        <v>12.36</v>
      </c>
      <c r="F3419" s="344">
        <v>23.3</v>
      </c>
      <c r="G3419" s="344">
        <v>15.58</v>
      </c>
      <c r="H3419" s="344"/>
      <c r="I3419" s="344">
        <v>25.55</v>
      </c>
      <c r="J3419" s="344"/>
      <c r="K3419" s="344">
        <v>26.41</v>
      </c>
      <c r="L3419" s="344">
        <v>18.690000000000001</v>
      </c>
    </row>
    <row r="3420" spans="1:12">
      <c r="A3420" s="296">
        <v>421</v>
      </c>
      <c r="B3420" s="343" t="s">
        <v>9971</v>
      </c>
      <c r="C3420" s="296" t="s">
        <v>6533</v>
      </c>
      <c r="D3420" s="296" t="s">
        <v>6534</v>
      </c>
      <c r="E3420" s="344"/>
      <c r="F3420" s="344"/>
      <c r="G3420" s="344"/>
      <c r="H3420" s="344"/>
      <c r="I3420" s="344">
        <v>20.43</v>
      </c>
      <c r="J3420" s="344"/>
      <c r="K3420" s="344"/>
      <c r="L3420" s="344"/>
    </row>
    <row r="3421" spans="1:12">
      <c r="A3421" s="296">
        <v>14148</v>
      </c>
      <c r="B3421" s="343" t="s">
        <v>9972</v>
      </c>
      <c r="C3421" s="296" t="s">
        <v>6533</v>
      </c>
      <c r="D3421" s="296" t="s">
        <v>6534</v>
      </c>
      <c r="E3421" s="344"/>
      <c r="F3421" s="344"/>
      <c r="G3421" s="344"/>
      <c r="H3421" s="344"/>
      <c r="I3421" s="344">
        <v>1.42</v>
      </c>
      <c r="J3421" s="344"/>
      <c r="K3421" s="344"/>
      <c r="L3421" s="344"/>
    </row>
    <row r="3422" spans="1:12">
      <c r="A3422" s="296">
        <v>4341</v>
      </c>
      <c r="B3422" s="343" t="s">
        <v>9973</v>
      </c>
      <c r="C3422" s="296" t="s">
        <v>6533</v>
      </c>
      <c r="D3422" s="296" t="s">
        <v>6534</v>
      </c>
      <c r="E3422" s="344"/>
      <c r="F3422" s="344">
        <v>1</v>
      </c>
      <c r="G3422" s="344"/>
      <c r="H3422" s="344">
        <v>1.23</v>
      </c>
      <c r="I3422" s="344">
        <v>1.08</v>
      </c>
      <c r="J3422" s="344">
        <v>1.19</v>
      </c>
      <c r="K3422" s="344"/>
      <c r="L3422" s="344"/>
    </row>
    <row r="3423" spans="1:12">
      <c r="A3423" s="296">
        <v>4337</v>
      </c>
      <c r="B3423" s="343" t="s">
        <v>9974</v>
      </c>
      <c r="C3423" s="296" t="s">
        <v>6533</v>
      </c>
      <c r="D3423" s="296" t="s">
        <v>6534</v>
      </c>
      <c r="E3423" s="344"/>
      <c r="F3423" s="344">
        <v>2.5099999999999998</v>
      </c>
      <c r="G3423" s="344"/>
      <c r="H3423" s="344">
        <v>3.12</v>
      </c>
      <c r="I3423" s="344">
        <v>2.74</v>
      </c>
      <c r="J3423" s="344">
        <v>3.01</v>
      </c>
      <c r="K3423" s="344"/>
      <c r="L3423" s="344"/>
    </row>
    <row r="3424" spans="1:12">
      <c r="A3424" s="296">
        <v>11971</v>
      </c>
      <c r="B3424" s="343" t="s">
        <v>9975</v>
      </c>
      <c r="C3424" s="296" t="s">
        <v>6533</v>
      </c>
      <c r="D3424" s="296" t="s">
        <v>6534</v>
      </c>
      <c r="E3424" s="344"/>
      <c r="F3424" s="344">
        <v>4.16</v>
      </c>
      <c r="G3424" s="344"/>
      <c r="H3424" s="344">
        <v>5.16</v>
      </c>
      <c r="I3424" s="344">
        <v>4.53</v>
      </c>
      <c r="J3424" s="344">
        <v>4.9800000000000004</v>
      </c>
      <c r="K3424" s="344"/>
      <c r="L3424" s="344"/>
    </row>
    <row r="3425" spans="1:12">
      <c r="A3425" s="296">
        <v>4339</v>
      </c>
      <c r="B3425" s="343" t="s">
        <v>9976</v>
      </c>
      <c r="C3425" s="296" t="s">
        <v>6533</v>
      </c>
      <c r="D3425" s="296" t="s">
        <v>6534</v>
      </c>
      <c r="E3425" s="344"/>
      <c r="F3425" s="344">
        <v>0.53</v>
      </c>
      <c r="G3425" s="344"/>
      <c r="H3425" s="344">
        <v>0.66</v>
      </c>
      <c r="I3425" s="344">
        <v>0.57999999999999996</v>
      </c>
      <c r="J3425" s="344">
        <v>0.64</v>
      </c>
      <c r="K3425" s="344"/>
      <c r="L3425" s="344"/>
    </row>
    <row r="3426" spans="1:12">
      <c r="A3426" s="296">
        <v>39997</v>
      </c>
      <c r="B3426" s="343" t="s">
        <v>9977</v>
      </c>
      <c r="C3426" s="296" t="s">
        <v>6533</v>
      </c>
      <c r="D3426" s="296" t="s">
        <v>6534</v>
      </c>
      <c r="E3426" s="344"/>
      <c r="F3426" s="344">
        <v>0.3</v>
      </c>
      <c r="G3426" s="344"/>
      <c r="H3426" s="344">
        <v>0.37</v>
      </c>
      <c r="I3426" s="344">
        <v>0.32</v>
      </c>
      <c r="J3426" s="344">
        <v>0.36</v>
      </c>
      <c r="K3426" s="344"/>
      <c r="L3426" s="344"/>
    </row>
    <row r="3427" spans="1:12">
      <c r="A3427" s="296">
        <v>4342</v>
      </c>
      <c r="B3427" s="343" t="s">
        <v>9978</v>
      </c>
      <c r="C3427" s="296" t="s">
        <v>6533</v>
      </c>
      <c r="D3427" s="296" t="s">
        <v>6534</v>
      </c>
      <c r="E3427" s="344"/>
      <c r="F3427" s="344">
        <v>0.22</v>
      </c>
      <c r="G3427" s="344"/>
      <c r="H3427" s="344">
        <v>0.27</v>
      </c>
      <c r="I3427" s="344">
        <v>0.24</v>
      </c>
      <c r="J3427" s="344">
        <v>0.26</v>
      </c>
      <c r="K3427" s="344"/>
      <c r="L3427" s="344"/>
    </row>
    <row r="3428" spans="1:12">
      <c r="A3428" s="296">
        <v>4330</v>
      </c>
      <c r="B3428" s="343" t="s">
        <v>9979</v>
      </c>
      <c r="C3428" s="296" t="s">
        <v>6533</v>
      </c>
      <c r="D3428" s="296" t="s">
        <v>6534</v>
      </c>
      <c r="E3428" s="344"/>
      <c r="F3428" s="344">
        <v>0.14000000000000001</v>
      </c>
      <c r="G3428" s="344"/>
      <c r="H3428" s="344">
        <v>0.18</v>
      </c>
      <c r="I3428" s="344">
        <v>0.16</v>
      </c>
      <c r="J3428" s="344">
        <v>0.17</v>
      </c>
      <c r="K3428" s="344"/>
      <c r="L3428" s="344"/>
    </row>
    <row r="3429" spans="1:12">
      <c r="A3429" s="296">
        <v>4340</v>
      </c>
      <c r="B3429" s="343" t="s">
        <v>9980</v>
      </c>
      <c r="C3429" s="296" t="s">
        <v>6533</v>
      </c>
      <c r="D3429" s="296" t="s">
        <v>6534</v>
      </c>
      <c r="E3429" s="344"/>
      <c r="F3429" s="344">
        <v>1.1599999999999999</v>
      </c>
      <c r="G3429" s="344"/>
      <c r="H3429" s="344">
        <v>1.44</v>
      </c>
      <c r="I3429" s="344">
        <v>1.27</v>
      </c>
      <c r="J3429" s="344">
        <v>1.39</v>
      </c>
      <c r="K3429" s="344"/>
      <c r="L3429" s="344"/>
    </row>
    <row r="3430" spans="1:12">
      <c r="A3430" s="296">
        <v>5088</v>
      </c>
      <c r="B3430" s="343" t="s">
        <v>9981</v>
      </c>
      <c r="C3430" s="296" t="s">
        <v>6533</v>
      </c>
      <c r="D3430" s="296" t="s">
        <v>6534</v>
      </c>
      <c r="E3430" s="344">
        <v>6.81</v>
      </c>
      <c r="F3430" s="344">
        <v>6.7</v>
      </c>
      <c r="G3430" s="344">
        <v>7.3</v>
      </c>
      <c r="H3430" s="344">
        <v>6.36</v>
      </c>
      <c r="I3430" s="344">
        <v>7.28</v>
      </c>
      <c r="J3430" s="344">
        <v>7.03</v>
      </c>
      <c r="K3430" s="344">
        <v>6.66</v>
      </c>
      <c r="L3430" s="344">
        <v>6.49</v>
      </c>
    </row>
    <row r="3431" spans="1:12">
      <c r="A3431" s="296">
        <v>11154</v>
      </c>
      <c r="B3431" s="343" t="s">
        <v>9982</v>
      </c>
      <c r="C3431" s="296" t="s">
        <v>6533</v>
      </c>
      <c r="D3431" s="296" t="s">
        <v>6534</v>
      </c>
      <c r="E3431" s="344"/>
      <c r="F3431" s="344"/>
      <c r="G3431" s="344"/>
      <c r="H3431" s="344"/>
      <c r="I3431" s="344">
        <v>989.1</v>
      </c>
      <c r="J3431" s="344"/>
      <c r="K3431" s="344">
        <v>1262.9000000000001</v>
      </c>
      <c r="L3431" s="344"/>
    </row>
    <row r="3432" spans="1:12">
      <c r="A3432" s="296">
        <v>4989</v>
      </c>
      <c r="B3432" s="343" t="s">
        <v>9983</v>
      </c>
      <c r="C3432" s="296" t="s">
        <v>6533</v>
      </c>
      <c r="D3432" s="296" t="s">
        <v>6534</v>
      </c>
      <c r="E3432" s="344"/>
      <c r="F3432" s="344">
        <v>349.27</v>
      </c>
      <c r="G3432" s="344"/>
      <c r="H3432" s="344"/>
      <c r="I3432" s="344">
        <v>318.89999999999998</v>
      </c>
      <c r="J3432" s="344">
        <v>387.24</v>
      </c>
      <c r="K3432" s="344">
        <v>378.88</v>
      </c>
      <c r="L3432" s="344">
        <v>308.72000000000003</v>
      </c>
    </row>
    <row r="3433" spans="1:12">
      <c r="A3433" s="296">
        <v>4982</v>
      </c>
      <c r="B3433" s="343" t="s">
        <v>9984</v>
      </c>
      <c r="C3433" s="296" t="s">
        <v>6533</v>
      </c>
      <c r="D3433" s="296" t="s">
        <v>6534</v>
      </c>
      <c r="E3433" s="344"/>
      <c r="F3433" s="344">
        <v>327.60000000000002</v>
      </c>
      <c r="G3433" s="344"/>
      <c r="H3433" s="344"/>
      <c r="I3433" s="344">
        <v>299.11</v>
      </c>
      <c r="J3433" s="344">
        <v>363.21</v>
      </c>
      <c r="K3433" s="344">
        <v>355.37</v>
      </c>
      <c r="L3433" s="344">
        <v>289.57</v>
      </c>
    </row>
    <row r="3434" spans="1:12">
      <c r="A3434" s="296">
        <v>4962</v>
      </c>
      <c r="B3434" s="343" t="s">
        <v>9985</v>
      </c>
      <c r="C3434" s="296" t="s">
        <v>6533</v>
      </c>
      <c r="D3434" s="296" t="s">
        <v>6534</v>
      </c>
      <c r="E3434" s="344"/>
      <c r="F3434" s="344">
        <v>258.35000000000002</v>
      </c>
      <c r="G3434" s="344"/>
      <c r="H3434" s="344"/>
      <c r="I3434" s="344">
        <v>235.89</v>
      </c>
      <c r="J3434" s="344">
        <v>286.43</v>
      </c>
      <c r="K3434" s="344">
        <v>280.26</v>
      </c>
      <c r="L3434" s="344">
        <v>228.36</v>
      </c>
    </row>
    <row r="3435" spans="1:12">
      <c r="A3435" s="296">
        <v>4981</v>
      </c>
      <c r="B3435" s="343" t="s">
        <v>9986</v>
      </c>
      <c r="C3435" s="296" t="s">
        <v>6533</v>
      </c>
      <c r="D3435" s="296" t="s">
        <v>6539</v>
      </c>
      <c r="E3435" s="344"/>
      <c r="F3435" s="344">
        <v>230</v>
      </c>
      <c r="G3435" s="344"/>
      <c r="H3435" s="344"/>
      <c r="I3435" s="344">
        <v>210</v>
      </c>
      <c r="J3435" s="344">
        <v>255</v>
      </c>
      <c r="K3435" s="344">
        <v>249.5</v>
      </c>
      <c r="L3435" s="344">
        <v>203.3</v>
      </c>
    </row>
    <row r="3436" spans="1:12">
      <c r="A3436" s="296">
        <v>4964</v>
      </c>
      <c r="B3436" s="343" t="s">
        <v>9987</v>
      </c>
      <c r="C3436" s="296" t="s">
        <v>6533</v>
      </c>
      <c r="D3436" s="296" t="s">
        <v>6534</v>
      </c>
      <c r="E3436" s="344"/>
      <c r="F3436" s="344">
        <v>291.77999999999997</v>
      </c>
      <c r="G3436" s="344"/>
      <c r="H3436" s="344"/>
      <c r="I3436" s="344">
        <v>266.41000000000003</v>
      </c>
      <c r="J3436" s="344">
        <v>323.5</v>
      </c>
      <c r="K3436" s="344">
        <v>316.52</v>
      </c>
      <c r="L3436" s="344">
        <v>257.91000000000003</v>
      </c>
    </row>
    <row r="3437" spans="1:12">
      <c r="A3437" s="296">
        <v>4992</v>
      </c>
      <c r="B3437" s="343" t="s">
        <v>9988</v>
      </c>
      <c r="C3437" s="296" t="s">
        <v>6533</v>
      </c>
      <c r="D3437" s="296" t="s">
        <v>6534</v>
      </c>
      <c r="E3437" s="344"/>
      <c r="F3437" s="344">
        <v>285.02</v>
      </c>
      <c r="G3437" s="344"/>
      <c r="H3437" s="344"/>
      <c r="I3437" s="344">
        <v>260.23</v>
      </c>
      <c r="J3437" s="344">
        <v>316</v>
      </c>
      <c r="K3437" s="344">
        <v>309.18</v>
      </c>
      <c r="L3437" s="344">
        <v>251.93</v>
      </c>
    </row>
    <row r="3438" spans="1:12">
      <c r="A3438" s="296">
        <v>4987</v>
      </c>
      <c r="B3438" s="343" t="s">
        <v>9989</v>
      </c>
      <c r="C3438" s="296" t="s">
        <v>6533</v>
      </c>
      <c r="D3438" s="296" t="s">
        <v>6534</v>
      </c>
      <c r="E3438" s="344"/>
      <c r="F3438" s="344">
        <v>326.08</v>
      </c>
      <c r="G3438" s="344"/>
      <c r="H3438" s="344"/>
      <c r="I3438" s="344">
        <v>297.73</v>
      </c>
      <c r="J3438" s="344">
        <v>361.53</v>
      </c>
      <c r="K3438" s="344">
        <v>353.73</v>
      </c>
      <c r="L3438" s="344">
        <v>288.23</v>
      </c>
    </row>
    <row r="3439" spans="1:12">
      <c r="A3439" s="296">
        <v>4930</v>
      </c>
      <c r="B3439" s="343" t="s">
        <v>9990</v>
      </c>
      <c r="C3439" s="296" t="s">
        <v>6937</v>
      </c>
      <c r="D3439" s="296" t="s">
        <v>6534</v>
      </c>
      <c r="E3439" s="344"/>
      <c r="F3439" s="344"/>
      <c r="G3439" s="344"/>
      <c r="H3439" s="344"/>
      <c r="I3439" s="344">
        <v>418.95</v>
      </c>
      <c r="J3439" s="344"/>
      <c r="K3439" s="344">
        <v>534.91999999999996</v>
      </c>
      <c r="L3439" s="344"/>
    </row>
    <row r="3440" spans="1:12">
      <c r="A3440" s="296">
        <v>4998</v>
      </c>
      <c r="B3440" s="343" t="s">
        <v>9991</v>
      </c>
      <c r="C3440" s="296" t="s">
        <v>6937</v>
      </c>
      <c r="D3440" s="296" t="s">
        <v>6534</v>
      </c>
      <c r="E3440" s="344"/>
      <c r="F3440" s="344">
        <v>977.5</v>
      </c>
      <c r="G3440" s="344">
        <v>237.52</v>
      </c>
      <c r="H3440" s="344"/>
      <c r="I3440" s="344">
        <v>953.06</v>
      </c>
      <c r="J3440" s="344">
        <v>804.67</v>
      </c>
      <c r="K3440" s="344"/>
      <c r="L3440" s="344"/>
    </row>
    <row r="3441" spans="1:12">
      <c r="A3441" s="296">
        <v>39021</v>
      </c>
      <c r="B3441" s="343" t="s">
        <v>9992</v>
      </c>
      <c r="C3441" s="296" t="s">
        <v>6533</v>
      </c>
      <c r="D3441" s="296" t="s">
        <v>6534</v>
      </c>
      <c r="E3441" s="344"/>
      <c r="F3441" s="344"/>
      <c r="G3441" s="344"/>
      <c r="H3441" s="344"/>
      <c r="I3441" s="344">
        <v>445.45</v>
      </c>
      <c r="J3441" s="344"/>
      <c r="K3441" s="344">
        <v>568.75</v>
      </c>
      <c r="L3441" s="344"/>
    </row>
    <row r="3442" spans="1:12">
      <c r="A3442" s="296">
        <v>39022</v>
      </c>
      <c r="B3442" s="343" t="s">
        <v>9993</v>
      </c>
      <c r="C3442" s="296" t="s">
        <v>6533</v>
      </c>
      <c r="D3442" s="296" t="s">
        <v>6539</v>
      </c>
      <c r="E3442" s="344"/>
      <c r="F3442" s="344"/>
      <c r="G3442" s="344"/>
      <c r="H3442" s="344"/>
      <c r="I3442" s="344">
        <v>399</v>
      </c>
      <c r="J3442" s="344"/>
      <c r="K3442" s="344">
        <v>509.45</v>
      </c>
      <c r="L3442" s="344"/>
    </row>
    <row r="3443" spans="1:12">
      <c r="A3443" s="296">
        <v>39024</v>
      </c>
      <c r="B3443" s="343" t="s">
        <v>9994</v>
      </c>
      <c r="C3443" s="296" t="s">
        <v>6533</v>
      </c>
      <c r="D3443" s="296" t="s">
        <v>6534</v>
      </c>
      <c r="E3443" s="344"/>
      <c r="F3443" s="344">
        <v>633.47</v>
      </c>
      <c r="G3443" s="344"/>
      <c r="H3443" s="344">
        <v>827.59</v>
      </c>
      <c r="I3443" s="344">
        <v>482.3</v>
      </c>
      <c r="J3443" s="344">
        <v>628.79</v>
      </c>
      <c r="K3443" s="344">
        <v>608.5</v>
      </c>
      <c r="L3443" s="344">
        <v>724.71</v>
      </c>
    </row>
    <row r="3444" spans="1:12">
      <c r="A3444" s="296">
        <v>4914</v>
      </c>
      <c r="B3444" s="343" t="s">
        <v>9995</v>
      </c>
      <c r="C3444" s="296" t="s">
        <v>6937</v>
      </c>
      <c r="D3444" s="296" t="s">
        <v>6534</v>
      </c>
      <c r="E3444" s="344"/>
      <c r="F3444" s="344">
        <v>513.63</v>
      </c>
      <c r="G3444" s="344"/>
      <c r="H3444" s="344">
        <v>671.03</v>
      </c>
      <c r="I3444" s="344">
        <v>391.06</v>
      </c>
      <c r="J3444" s="344">
        <v>509.84</v>
      </c>
      <c r="K3444" s="344">
        <v>493.39</v>
      </c>
      <c r="L3444" s="344">
        <v>587.61</v>
      </c>
    </row>
    <row r="3445" spans="1:12">
      <c r="A3445" s="296">
        <v>4917</v>
      </c>
      <c r="B3445" s="343" t="s">
        <v>9996</v>
      </c>
      <c r="C3445" s="296" t="s">
        <v>6937</v>
      </c>
      <c r="D3445" s="296" t="s">
        <v>6539</v>
      </c>
      <c r="E3445" s="344"/>
      <c r="F3445" s="344">
        <v>354.72</v>
      </c>
      <c r="G3445" s="344"/>
      <c r="H3445" s="344">
        <v>463.42</v>
      </c>
      <c r="I3445" s="344">
        <v>270.07</v>
      </c>
      <c r="J3445" s="344">
        <v>352.1</v>
      </c>
      <c r="K3445" s="344">
        <v>340.74</v>
      </c>
      <c r="L3445" s="344">
        <v>405.81</v>
      </c>
    </row>
    <row r="3446" spans="1:12">
      <c r="A3446" s="296">
        <v>39025</v>
      </c>
      <c r="B3446" s="343" t="s">
        <v>9997</v>
      </c>
      <c r="C3446" s="296" t="s">
        <v>6533</v>
      </c>
      <c r="D3446" s="296" t="s">
        <v>6534</v>
      </c>
      <c r="E3446" s="344"/>
      <c r="F3446" s="344">
        <v>649.55999999999995</v>
      </c>
      <c r="G3446" s="344"/>
      <c r="H3446" s="344">
        <v>848.61</v>
      </c>
      <c r="I3446" s="344">
        <v>494.55</v>
      </c>
      <c r="J3446" s="344">
        <v>644.76</v>
      </c>
      <c r="K3446" s="344">
        <v>623.96</v>
      </c>
      <c r="L3446" s="344">
        <v>743.11</v>
      </c>
    </row>
    <row r="3447" spans="1:12">
      <c r="A3447" s="296">
        <v>4922</v>
      </c>
      <c r="B3447" s="343" t="s">
        <v>9998</v>
      </c>
      <c r="C3447" s="296" t="s">
        <v>6937</v>
      </c>
      <c r="D3447" s="296" t="s">
        <v>6534</v>
      </c>
      <c r="E3447" s="344"/>
      <c r="F3447" s="344">
        <v>329.03</v>
      </c>
      <c r="G3447" s="344"/>
      <c r="H3447" s="344">
        <v>429.86</v>
      </c>
      <c r="I3447" s="344">
        <v>250.51</v>
      </c>
      <c r="J3447" s="344">
        <v>326.60000000000002</v>
      </c>
      <c r="K3447" s="344">
        <v>316.06</v>
      </c>
      <c r="L3447" s="344">
        <v>376.42</v>
      </c>
    </row>
    <row r="3448" spans="1:12">
      <c r="A3448" s="296">
        <v>4911</v>
      </c>
      <c r="B3448" s="343" t="s">
        <v>9999</v>
      </c>
      <c r="C3448" s="296" t="s">
        <v>6937</v>
      </c>
      <c r="D3448" s="296" t="s">
        <v>6534</v>
      </c>
      <c r="E3448" s="344"/>
      <c r="F3448" s="344">
        <v>437.64</v>
      </c>
      <c r="G3448" s="344"/>
      <c r="H3448" s="344">
        <v>377.16</v>
      </c>
      <c r="I3448" s="344">
        <v>320.88</v>
      </c>
      <c r="J3448" s="344">
        <v>336.56</v>
      </c>
      <c r="K3448" s="344">
        <v>292.32</v>
      </c>
      <c r="L3448" s="344">
        <v>319.2</v>
      </c>
    </row>
    <row r="3449" spans="1:12">
      <c r="A3449" s="296">
        <v>37518</v>
      </c>
      <c r="B3449" s="343" t="s">
        <v>10000</v>
      </c>
      <c r="C3449" s="296" t="s">
        <v>6937</v>
      </c>
      <c r="D3449" s="296" t="s">
        <v>6534</v>
      </c>
      <c r="E3449" s="344"/>
      <c r="F3449" s="344">
        <v>711.16</v>
      </c>
      <c r="G3449" s="344"/>
      <c r="H3449" s="344">
        <v>612.88</v>
      </c>
      <c r="I3449" s="344">
        <v>521.42999999999995</v>
      </c>
      <c r="J3449" s="344">
        <v>546.91</v>
      </c>
      <c r="K3449" s="344">
        <v>475.02</v>
      </c>
      <c r="L3449" s="344">
        <v>518.70000000000005</v>
      </c>
    </row>
    <row r="3450" spans="1:12">
      <c r="A3450" s="296">
        <v>4910</v>
      </c>
      <c r="B3450" s="343" t="s">
        <v>10001</v>
      </c>
      <c r="C3450" s="296" t="s">
        <v>6937</v>
      </c>
      <c r="D3450" s="296" t="s">
        <v>6534</v>
      </c>
      <c r="E3450" s="344"/>
      <c r="F3450" s="344">
        <v>599.52</v>
      </c>
      <c r="G3450" s="344"/>
      <c r="H3450" s="344">
        <v>516.66999999999996</v>
      </c>
      <c r="I3450" s="344">
        <v>439.57</v>
      </c>
      <c r="J3450" s="344">
        <v>461.05</v>
      </c>
      <c r="K3450" s="344">
        <v>400.44</v>
      </c>
      <c r="L3450" s="344">
        <v>437.27</v>
      </c>
    </row>
    <row r="3451" spans="1:12">
      <c r="A3451" s="296">
        <v>4943</v>
      </c>
      <c r="B3451" s="343" t="s">
        <v>10002</v>
      </c>
      <c r="C3451" s="296" t="s">
        <v>6937</v>
      </c>
      <c r="D3451" s="296" t="s">
        <v>6534</v>
      </c>
      <c r="E3451" s="344"/>
      <c r="F3451" s="344">
        <v>893.14</v>
      </c>
      <c r="G3451" s="344"/>
      <c r="H3451" s="344">
        <v>769.71</v>
      </c>
      <c r="I3451" s="344">
        <v>654.85</v>
      </c>
      <c r="J3451" s="344">
        <v>686.85</v>
      </c>
      <c r="K3451" s="344">
        <v>596.57000000000005</v>
      </c>
      <c r="L3451" s="344">
        <v>651.41999999999996</v>
      </c>
    </row>
    <row r="3452" spans="1:12">
      <c r="A3452" s="296">
        <v>5002</v>
      </c>
      <c r="B3452" s="343" t="s">
        <v>10003</v>
      </c>
      <c r="C3452" s="296" t="s">
        <v>6937</v>
      </c>
      <c r="D3452" s="296" t="s">
        <v>6534</v>
      </c>
      <c r="E3452" s="344"/>
      <c r="F3452" s="344">
        <v>712.58</v>
      </c>
      <c r="G3452" s="344">
        <v>173.15</v>
      </c>
      <c r="H3452" s="344"/>
      <c r="I3452" s="344">
        <v>694.76</v>
      </c>
      <c r="J3452" s="344">
        <v>586.59</v>
      </c>
      <c r="K3452" s="344"/>
      <c r="L3452" s="344"/>
    </row>
    <row r="3453" spans="1:12">
      <c r="A3453" s="296">
        <v>4977</v>
      </c>
      <c r="B3453" s="343" t="s">
        <v>10004</v>
      </c>
      <c r="C3453" s="296" t="s">
        <v>6937</v>
      </c>
      <c r="D3453" s="296" t="s">
        <v>6534</v>
      </c>
      <c r="E3453" s="344"/>
      <c r="F3453" s="344">
        <v>481.02</v>
      </c>
      <c r="G3453" s="344">
        <v>116.88</v>
      </c>
      <c r="H3453" s="344"/>
      <c r="I3453" s="344">
        <v>468.99</v>
      </c>
      <c r="J3453" s="344">
        <v>395.97</v>
      </c>
      <c r="K3453" s="344"/>
      <c r="L3453" s="344"/>
    </row>
    <row r="3454" spans="1:12">
      <c r="A3454" s="296">
        <v>11364</v>
      </c>
      <c r="B3454" s="343" t="s">
        <v>10005</v>
      </c>
      <c r="C3454" s="296" t="s">
        <v>6533</v>
      </c>
      <c r="D3454" s="296" t="s">
        <v>6534</v>
      </c>
      <c r="E3454" s="344"/>
      <c r="F3454" s="344">
        <v>197.59</v>
      </c>
      <c r="G3454" s="344"/>
      <c r="H3454" s="344"/>
      <c r="I3454" s="344">
        <v>180.41</v>
      </c>
      <c r="J3454" s="344">
        <v>219.07</v>
      </c>
      <c r="K3454" s="344">
        <v>214.34</v>
      </c>
      <c r="L3454" s="344">
        <v>174.65</v>
      </c>
    </row>
    <row r="3455" spans="1:12">
      <c r="A3455" s="296">
        <v>11365</v>
      </c>
      <c r="B3455" s="343" t="s">
        <v>10006</v>
      </c>
      <c r="C3455" s="296" t="s">
        <v>6533</v>
      </c>
      <c r="D3455" s="296" t="s">
        <v>6534</v>
      </c>
      <c r="E3455" s="344"/>
      <c r="F3455" s="344">
        <v>205.05</v>
      </c>
      <c r="G3455" s="344"/>
      <c r="H3455" s="344"/>
      <c r="I3455" s="344">
        <v>187.22</v>
      </c>
      <c r="J3455" s="344">
        <v>227.34</v>
      </c>
      <c r="K3455" s="344">
        <v>222.43</v>
      </c>
      <c r="L3455" s="344">
        <v>181.24</v>
      </c>
    </row>
    <row r="3456" spans="1:12">
      <c r="A3456" s="296">
        <v>11366</v>
      </c>
      <c r="B3456" s="343" t="s">
        <v>10007</v>
      </c>
      <c r="C3456" s="296" t="s">
        <v>6533</v>
      </c>
      <c r="D3456" s="296" t="s">
        <v>6534</v>
      </c>
      <c r="E3456" s="344"/>
      <c r="F3456" s="344">
        <v>217.97</v>
      </c>
      <c r="G3456" s="344"/>
      <c r="H3456" s="344"/>
      <c r="I3456" s="344">
        <v>199.01</v>
      </c>
      <c r="J3456" s="344">
        <v>241.66</v>
      </c>
      <c r="K3456" s="344">
        <v>236.45</v>
      </c>
      <c r="L3456" s="344">
        <v>192.66</v>
      </c>
    </row>
    <row r="3457" spans="1:12">
      <c r="A3457" s="296">
        <v>43777</v>
      </c>
      <c r="B3457" s="343" t="s">
        <v>10008</v>
      </c>
      <c r="C3457" s="296" t="s">
        <v>6533</v>
      </c>
      <c r="D3457" s="296" t="s">
        <v>6534</v>
      </c>
      <c r="E3457" s="344"/>
      <c r="F3457" s="344">
        <v>256.02999999999997</v>
      </c>
      <c r="G3457" s="344"/>
      <c r="H3457" s="344"/>
      <c r="I3457" s="344">
        <v>233.77</v>
      </c>
      <c r="J3457" s="344">
        <v>283.86</v>
      </c>
      <c r="K3457" s="344">
        <v>277.74</v>
      </c>
      <c r="L3457" s="344">
        <v>226.31</v>
      </c>
    </row>
    <row r="3458" spans="1:12">
      <c r="A3458" s="296">
        <v>20322</v>
      </c>
      <c r="B3458" s="343" t="s">
        <v>10009</v>
      </c>
      <c r="C3458" s="296" t="s">
        <v>6533</v>
      </c>
      <c r="D3458" s="296" t="s">
        <v>6534</v>
      </c>
      <c r="E3458" s="344"/>
      <c r="F3458" s="344">
        <v>237.68</v>
      </c>
      <c r="G3458" s="344"/>
      <c r="H3458" s="344"/>
      <c r="I3458" s="344">
        <v>217.01</v>
      </c>
      <c r="J3458" s="344">
        <v>263.51</v>
      </c>
      <c r="K3458" s="344">
        <v>257.83</v>
      </c>
      <c r="L3458" s="344">
        <v>210.08</v>
      </c>
    </row>
    <row r="3459" spans="1:12">
      <c r="A3459" s="296">
        <v>10553</v>
      </c>
      <c r="B3459" s="343" t="s">
        <v>10010</v>
      </c>
      <c r="C3459" s="296" t="s">
        <v>6533</v>
      </c>
      <c r="D3459" s="296" t="s">
        <v>6534</v>
      </c>
      <c r="E3459" s="344"/>
      <c r="F3459" s="344">
        <v>215.81</v>
      </c>
      <c r="G3459" s="344"/>
      <c r="H3459" s="344"/>
      <c r="I3459" s="344">
        <v>197.04</v>
      </c>
      <c r="J3459" s="344">
        <v>239.27</v>
      </c>
      <c r="K3459" s="344">
        <v>234.11</v>
      </c>
      <c r="L3459" s="344">
        <v>190.76</v>
      </c>
    </row>
    <row r="3460" spans="1:12">
      <c r="A3460" s="296">
        <v>5020</v>
      </c>
      <c r="B3460" s="343" t="s">
        <v>10011</v>
      </c>
      <c r="C3460" s="296" t="s">
        <v>6533</v>
      </c>
      <c r="D3460" s="296" t="s">
        <v>6534</v>
      </c>
      <c r="E3460" s="344"/>
      <c r="F3460" s="344">
        <v>227.53</v>
      </c>
      <c r="G3460" s="344"/>
      <c r="H3460" s="344"/>
      <c r="I3460" s="344">
        <v>207.75</v>
      </c>
      <c r="J3460" s="344">
        <v>252.26</v>
      </c>
      <c r="K3460" s="344">
        <v>246.82</v>
      </c>
      <c r="L3460" s="344">
        <v>201.12</v>
      </c>
    </row>
    <row r="3461" spans="1:12">
      <c r="A3461" s="296">
        <v>10554</v>
      </c>
      <c r="B3461" s="343" t="s">
        <v>10012</v>
      </c>
      <c r="C3461" s="296" t="s">
        <v>6533</v>
      </c>
      <c r="D3461" s="296" t="s">
        <v>6534</v>
      </c>
      <c r="E3461" s="344"/>
      <c r="F3461" s="344">
        <v>217.72</v>
      </c>
      <c r="G3461" s="344"/>
      <c r="H3461" s="344"/>
      <c r="I3461" s="344">
        <v>198.79</v>
      </c>
      <c r="J3461" s="344">
        <v>241.39</v>
      </c>
      <c r="K3461" s="344">
        <v>236.18</v>
      </c>
      <c r="L3461" s="344">
        <v>192.45</v>
      </c>
    </row>
    <row r="3462" spans="1:12">
      <c r="A3462" s="296">
        <v>10555</v>
      </c>
      <c r="B3462" s="343" t="s">
        <v>10013</v>
      </c>
      <c r="C3462" s="296" t="s">
        <v>6533</v>
      </c>
      <c r="D3462" s="296" t="s">
        <v>6534</v>
      </c>
      <c r="E3462" s="344"/>
      <c r="F3462" s="344">
        <v>237.43</v>
      </c>
      <c r="G3462" s="344"/>
      <c r="H3462" s="344"/>
      <c r="I3462" s="344">
        <v>216.79</v>
      </c>
      <c r="J3462" s="344">
        <v>263.24</v>
      </c>
      <c r="K3462" s="344">
        <v>257.57</v>
      </c>
      <c r="L3462" s="344">
        <v>209.87</v>
      </c>
    </row>
    <row r="3463" spans="1:12">
      <c r="A3463" s="296">
        <v>10556</v>
      </c>
      <c r="B3463" s="343" t="s">
        <v>10014</v>
      </c>
      <c r="C3463" s="296" t="s">
        <v>6533</v>
      </c>
      <c r="D3463" s="296" t="s">
        <v>6534</v>
      </c>
      <c r="E3463" s="344"/>
      <c r="F3463" s="344">
        <v>315.7</v>
      </c>
      <c r="G3463" s="344"/>
      <c r="H3463" s="344"/>
      <c r="I3463" s="344">
        <v>288.24</v>
      </c>
      <c r="J3463" s="344">
        <v>350.01</v>
      </c>
      <c r="K3463" s="344">
        <v>342.46</v>
      </c>
      <c r="L3463" s="344">
        <v>279.05</v>
      </c>
    </row>
    <row r="3464" spans="1:12">
      <c r="A3464" s="296">
        <v>39502</v>
      </c>
      <c r="B3464" s="343" t="s">
        <v>10015</v>
      </c>
      <c r="C3464" s="296" t="s">
        <v>6533</v>
      </c>
      <c r="D3464" s="296" t="s">
        <v>6534</v>
      </c>
      <c r="E3464" s="344"/>
      <c r="F3464" s="344">
        <v>443.31</v>
      </c>
      <c r="G3464" s="344"/>
      <c r="H3464" s="344"/>
      <c r="I3464" s="344">
        <v>404.76</v>
      </c>
      <c r="J3464" s="344">
        <v>491.5</v>
      </c>
      <c r="K3464" s="344">
        <v>480.89</v>
      </c>
      <c r="L3464" s="344">
        <v>391.85</v>
      </c>
    </row>
    <row r="3465" spans="1:12">
      <c r="A3465" s="296">
        <v>39504</v>
      </c>
      <c r="B3465" s="343" t="s">
        <v>10016</v>
      </c>
      <c r="C3465" s="296" t="s">
        <v>6533</v>
      </c>
      <c r="D3465" s="296" t="s">
        <v>6534</v>
      </c>
      <c r="E3465" s="344"/>
      <c r="F3465" s="344">
        <v>490.22</v>
      </c>
      <c r="G3465" s="344"/>
      <c r="H3465" s="344"/>
      <c r="I3465" s="344">
        <v>447.59</v>
      </c>
      <c r="J3465" s="344">
        <v>543.5</v>
      </c>
      <c r="K3465" s="344">
        <v>531.78</v>
      </c>
      <c r="L3465" s="344">
        <v>433.31</v>
      </c>
    </row>
    <row r="3466" spans="1:12">
      <c r="A3466" s="296">
        <v>39503</v>
      </c>
      <c r="B3466" s="343" t="s">
        <v>10017</v>
      </c>
      <c r="C3466" s="296" t="s">
        <v>6533</v>
      </c>
      <c r="D3466" s="296" t="s">
        <v>6534</v>
      </c>
      <c r="E3466" s="344"/>
      <c r="F3466" s="344">
        <v>515.94000000000005</v>
      </c>
      <c r="G3466" s="344"/>
      <c r="H3466" s="344"/>
      <c r="I3466" s="344">
        <v>471.07</v>
      </c>
      <c r="J3466" s="344">
        <v>572.02</v>
      </c>
      <c r="K3466" s="344">
        <v>559.67999999999995</v>
      </c>
      <c r="L3466" s="344">
        <v>456.04</v>
      </c>
    </row>
    <row r="3467" spans="1:12">
      <c r="A3467" s="296">
        <v>39505</v>
      </c>
      <c r="B3467" s="343" t="s">
        <v>10018</v>
      </c>
      <c r="C3467" s="296" t="s">
        <v>6533</v>
      </c>
      <c r="D3467" s="296" t="s">
        <v>6534</v>
      </c>
      <c r="E3467" s="344"/>
      <c r="F3467" s="344">
        <v>555.99</v>
      </c>
      <c r="G3467" s="344"/>
      <c r="H3467" s="344"/>
      <c r="I3467" s="344">
        <v>507.65</v>
      </c>
      <c r="J3467" s="344">
        <v>616.42999999999995</v>
      </c>
      <c r="K3467" s="344">
        <v>603.13</v>
      </c>
      <c r="L3467" s="344">
        <v>491.45</v>
      </c>
    </row>
    <row r="3468" spans="1:12">
      <c r="A3468" s="296">
        <v>5028</v>
      </c>
      <c r="B3468" s="343" t="s">
        <v>10019</v>
      </c>
      <c r="C3468" s="296" t="s">
        <v>6937</v>
      </c>
      <c r="D3468" s="296" t="s">
        <v>6534</v>
      </c>
      <c r="E3468" s="344"/>
      <c r="F3468" s="344">
        <v>1176.97</v>
      </c>
      <c r="G3468" s="344">
        <v>285.99</v>
      </c>
      <c r="H3468" s="344"/>
      <c r="I3468" s="344">
        <v>1147.54</v>
      </c>
      <c r="J3468" s="344">
        <v>968.87</v>
      </c>
      <c r="K3468" s="344"/>
      <c r="L3468" s="344"/>
    </row>
    <row r="3469" spans="1:12">
      <c r="A3469" s="296">
        <v>4969</v>
      </c>
      <c r="B3469" s="343" t="s">
        <v>10020</v>
      </c>
      <c r="C3469" s="296" t="s">
        <v>6937</v>
      </c>
      <c r="D3469" s="296" t="s">
        <v>6539</v>
      </c>
      <c r="E3469" s="344"/>
      <c r="F3469" s="344">
        <v>680.3</v>
      </c>
      <c r="G3469" s="344">
        <v>165.31</v>
      </c>
      <c r="H3469" s="344"/>
      <c r="I3469" s="344">
        <v>663.29</v>
      </c>
      <c r="J3469" s="344">
        <v>560.02</v>
      </c>
      <c r="K3469" s="344"/>
      <c r="L3469" s="344"/>
    </row>
    <row r="3470" spans="1:12">
      <c r="A3470" s="296">
        <v>44471</v>
      </c>
      <c r="B3470" s="343" t="s">
        <v>10021</v>
      </c>
      <c r="C3470" s="296" t="s">
        <v>6533</v>
      </c>
      <c r="D3470" s="296" t="s">
        <v>6534</v>
      </c>
      <c r="E3470" s="344"/>
      <c r="F3470" s="344"/>
      <c r="G3470" s="344"/>
      <c r="H3470" s="344"/>
      <c r="I3470" s="344"/>
      <c r="J3470" s="344"/>
      <c r="K3470" s="344"/>
      <c r="L3470" s="344"/>
    </row>
    <row r="3471" spans="1:12">
      <c r="A3471" s="296">
        <v>4944</v>
      </c>
      <c r="B3471" s="343" t="s">
        <v>10022</v>
      </c>
      <c r="C3471" s="296" t="s">
        <v>6937</v>
      </c>
      <c r="D3471" s="296" t="s">
        <v>6534</v>
      </c>
      <c r="E3471" s="344"/>
      <c r="F3471" s="344">
        <v>1335.24</v>
      </c>
      <c r="G3471" s="344"/>
      <c r="H3471" s="344">
        <v>1150.72</v>
      </c>
      <c r="I3471" s="344">
        <v>979.01</v>
      </c>
      <c r="J3471" s="344">
        <v>1026.8499999999999</v>
      </c>
      <c r="K3471" s="344">
        <v>891.87</v>
      </c>
      <c r="L3471" s="344">
        <v>973.88</v>
      </c>
    </row>
    <row r="3472" spans="1:12">
      <c r="A3472" s="296">
        <v>21102</v>
      </c>
      <c r="B3472" s="343" t="s">
        <v>10023</v>
      </c>
      <c r="C3472" s="296" t="s">
        <v>6533</v>
      </c>
      <c r="D3472" s="296" t="s">
        <v>6534</v>
      </c>
      <c r="E3472" s="344">
        <v>86.04</v>
      </c>
      <c r="F3472" s="344">
        <v>34.17</v>
      </c>
      <c r="G3472" s="344"/>
      <c r="H3472" s="344">
        <v>57.39</v>
      </c>
      <c r="I3472" s="344">
        <v>23.18</v>
      </c>
      <c r="J3472" s="344">
        <v>18.48</v>
      </c>
      <c r="K3472" s="344">
        <v>40.479999999999997</v>
      </c>
      <c r="L3472" s="344">
        <v>46.65</v>
      </c>
    </row>
    <row r="3473" spans="1:12">
      <c r="A3473" s="296">
        <v>21101</v>
      </c>
      <c r="B3473" s="343" t="s">
        <v>10024</v>
      </c>
      <c r="C3473" s="296" t="s">
        <v>6533</v>
      </c>
      <c r="D3473" s="296" t="s">
        <v>6534</v>
      </c>
      <c r="E3473" s="344">
        <v>55.25</v>
      </c>
      <c r="F3473" s="344">
        <v>21.94</v>
      </c>
      <c r="G3473" s="344"/>
      <c r="H3473" s="344">
        <v>36.85</v>
      </c>
      <c r="I3473" s="344">
        <v>14.89</v>
      </c>
      <c r="J3473" s="344">
        <v>11.87</v>
      </c>
      <c r="K3473" s="344">
        <v>25.99</v>
      </c>
      <c r="L3473" s="344">
        <v>29.96</v>
      </c>
    </row>
    <row r="3474" spans="1:12">
      <c r="A3474" s="296">
        <v>34713</v>
      </c>
      <c r="B3474" s="343" t="s">
        <v>10025</v>
      </c>
      <c r="C3474" s="296" t="s">
        <v>6937</v>
      </c>
      <c r="D3474" s="296" t="s">
        <v>6534</v>
      </c>
      <c r="E3474" s="344">
        <v>644.63</v>
      </c>
      <c r="F3474" s="344">
        <v>426.59</v>
      </c>
      <c r="G3474" s="344">
        <v>585.85</v>
      </c>
      <c r="H3474" s="344">
        <v>573.53</v>
      </c>
      <c r="I3474" s="344">
        <v>408.84</v>
      </c>
      <c r="J3474" s="344"/>
      <c r="K3474" s="344">
        <v>295.77</v>
      </c>
      <c r="L3474" s="344">
        <v>494.44</v>
      </c>
    </row>
    <row r="3475" spans="1:12">
      <c r="A3475" s="296">
        <v>37563</v>
      </c>
      <c r="B3475" s="343" t="s">
        <v>10026</v>
      </c>
      <c r="C3475" s="296" t="s">
        <v>6937</v>
      </c>
      <c r="D3475" s="296" t="s">
        <v>6534</v>
      </c>
      <c r="E3475" s="344"/>
      <c r="F3475" s="344"/>
      <c r="G3475" s="344"/>
      <c r="H3475" s="344"/>
      <c r="I3475" s="344">
        <v>460.99</v>
      </c>
      <c r="J3475" s="344"/>
      <c r="K3475" s="344">
        <v>588.61</v>
      </c>
      <c r="L3475" s="344"/>
    </row>
    <row r="3476" spans="1:12">
      <c r="A3476" s="296">
        <v>4948</v>
      </c>
      <c r="B3476" s="343" t="s">
        <v>10027</v>
      </c>
      <c r="C3476" s="296" t="s">
        <v>6937</v>
      </c>
      <c r="D3476" s="296" t="s">
        <v>6534</v>
      </c>
      <c r="E3476" s="344"/>
      <c r="F3476" s="344"/>
      <c r="G3476" s="344"/>
      <c r="H3476" s="344"/>
      <c r="I3476" s="344">
        <v>401.07</v>
      </c>
      <c r="J3476" s="344"/>
      <c r="K3476" s="344">
        <v>512.1</v>
      </c>
      <c r="L3476" s="344"/>
    </row>
    <row r="3477" spans="1:12">
      <c r="A3477" s="296">
        <v>37561</v>
      </c>
      <c r="B3477" s="343" t="s">
        <v>10028</v>
      </c>
      <c r="C3477" s="296" t="s">
        <v>6937</v>
      </c>
      <c r="D3477" s="296" t="s">
        <v>6534</v>
      </c>
      <c r="E3477" s="344"/>
      <c r="F3477" s="344"/>
      <c r="G3477" s="344"/>
      <c r="H3477" s="344"/>
      <c r="I3477" s="344">
        <v>374.06</v>
      </c>
      <c r="J3477" s="344"/>
      <c r="K3477" s="344">
        <v>477.6</v>
      </c>
      <c r="L3477" s="344"/>
    </row>
    <row r="3478" spans="1:12">
      <c r="A3478" s="296">
        <v>37562</v>
      </c>
      <c r="B3478" s="343" t="s">
        <v>10029</v>
      </c>
      <c r="C3478" s="296" t="s">
        <v>6937</v>
      </c>
      <c r="D3478" s="296" t="s">
        <v>6534</v>
      </c>
      <c r="E3478" s="344"/>
      <c r="F3478" s="344"/>
      <c r="G3478" s="344"/>
      <c r="H3478" s="344"/>
      <c r="I3478" s="344">
        <v>490.43</v>
      </c>
      <c r="J3478" s="344"/>
      <c r="K3478" s="344">
        <v>626.19000000000005</v>
      </c>
      <c r="L3478" s="344"/>
    </row>
    <row r="3479" spans="1:12">
      <c r="A3479" s="296">
        <v>14164</v>
      </c>
      <c r="B3479" s="343" t="s">
        <v>10030</v>
      </c>
      <c r="C3479" s="296" t="s">
        <v>6533</v>
      </c>
      <c r="D3479" s="296" t="s">
        <v>6534</v>
      </c>
      <c r="E3479" s="344"/>
      <c r="F3479" s="344"/>
      <c r="G3479" s="344"/>
      <c r="H3479" s="344"/>
      <c r="I3479" s="344"/>
      <c r="J3479" s="344"/>
      <c r="K3479" s="344"/>
      <c r="L3479" s="344"/>
    </row>
    <row r="3480" spans="1:12">
      <c r="A3480" s="296">
        <v>14163</v>
      </c>
      <c r="B3480" s="343" t="s">
        <v>10031</v>
      </c>
      <c r="C3480" s="296" t="s">
        <v>6533</v>
      </c>
      <c r="D3480" s="296" t="s">
        <v>6534</v>
      </c>
      <c r="E3480" s="344"/>
      <c r="F3480" s="344"/>
      <c r="G3480" s="344"/>
      <c r="H3480" s="344"/>
      <c r="I3480" s="344"/>
      <c r="J3480" s="344"/>
      <c r="K3480" s="344"/>
      <c r="L3480" s="344"/>
    </row>
    <row r="3481" spans="1:12">
      <c r="A3481" s="296">
        <v>5051</v>
      </c>
      <c r="B3481" s="343" t="s">
        <v>10032</v>
      </c>
      <c r="C3481" s="296" t="s">
        <v>6533</v>
      </c>
      <c r="D3481" s="296" t="s">
        <v>6534</v>
      </c>
      <c r="E3481" s="344"/>
      <c r="F3481" s="344"/>
      <c r="G3481" s="344"/>
      <c r="H3481" s="344"/>
      <c r="I3481" s="344"/>
      <c r="J3481" s="344"/>
      <c r="K3481" s="344"/>
      <c r="L3481" s="344"/>
    </row>
    <row r="3482" spans="1:12">
      <c r="A3482" s="296">
        <v>5052</v>
      </c>
      <c r="B3482" s="343" t="s">
        <v>10033</v>
      </c>
      <c r="C3482" s="296" t="s">
        <v>6533</v>
      </c>
      <c r="D3482" s="296" t="s">
        <v>6539</v>
      </c>
      <c r="E3482" s="344"/>
      <c r="F3482" s="344"/>
      <c r="G3482" s="344"/>
      <c r="H3482" s="344"/>
      <c r="I3482" s="344"/>
      <c r="J3482" s="344"/>
      <c r="K3482" s="344"/>
      <c r="L3482" s="344"/>
    </row>
    <row r="3483" spans="1:12">
      <c r="A3483" s="296">
        <v>14162</v>
      </c>
      <c r="B3483" s="343" t="s">
        <v>10034</v>
      </c>
      <c r="C3483" s="296" t="s">
        <v>6533</v>
      </c>
      <c r="D3483" s="296" t="s">
        <v>6534</v>
      </c>
      <c r="E3483" s="344"/>
      <c r="F3483" s="344"/>
      <c r="G3483" s="344"/>
      <c r="H3483" s="344"/>
      <c r="I3483" s="344"/>
      <c r="J3483" s="344"/>
      <c r="K3483" s="344"/>
      <c r="L3483" s="344"/>
    </row>
    <row r="3484" spans="1:12">
      <c r="A3484" s="296">
        <v>14166</v>
      </c>
      <c r="B3484" s="343" t="s">
        <v>10035</v>
      </c>
      <c r="C3484" s="296" t="s">
        <v>6533</v>
      </c>
      <c r="D3484" s="296" t="s">
        <v>6534</v>
      </c>
      <c r="E3484" s="344"/>
      <c r="F3484" s="344"/>
      <c r="G3484" s="344"/>
      <c r="H3484" s="344"/>
      <c r="I3484" s="344"/>
      <c r="J3484" s="344"/>
      <c r="K3484" s="344"/>
      <c r="L3484" s="344"/>
    </row>
    <row r="3485" spans="1:12">
      <c r="A3485" s="296">
        <v>14165</v>
      </c>
      <c r="B3485" s="343" t="s">
        <v>10036</v>
      </c>
      <c r="C3485" s="296" t="s">
        <v>6533</v>
      </c>
      <c r="D3485" s="296" t="s">
        <v>6534</v>
      </c>
      <c r="E3485" s="344"/>
      <c r="F3485" s="344"/>
      <c r="G3485" s="344"/>
      <c r="H3485" s="344"/>
      <c r="I3485" s="344"/>
      <c r="J3485" s="344"/>
      <c r="K3485" s="344"/>
      <c r="L3485" s="344"/>
    </row>
    <row r="3486" spans="1:12">
      <c r="A3486" s="296">
        <v>5050</v>
      </c>
      <c r="B3486" s="343" t="s">
        <v>10037</v>
      </c>
      <c r="C3486" s="296" t="s">
        <v>6533</v>
      </c>
      <c r="D3486" s="296" t="s">
        <v>6534</v>
      </c>
      <c r="E3486" s="344"/>
      <c r="F3486" s="344"/>
      <c r="G3486" s="344"/>
      <c r="H3486" s="344"/>
      <c r="I3486" s="344"/>
      <c r="J3486" s="344"/>
      <c r="K3486" s="344"/>
      <c r="L3486" s="344"/>
    </row>
    <row r="3487" spans="1:12">
      <c r="A3487" s="296">
        <v>12366</v>
      </c>
      <c r="B3487" s="343" t="s">
        <v>10038</v>
      </c>
      <c r="C3487" s="296" t="s">
        <v>6533</v>
      </c>
      <c r="D3487" s="296" t="s">
        <v>6534</v>
      </c>
      <c r="E3487" s="344"/>
      <c r="F3487" s="344">
        <v>1098.51</v>
      </c>
      <c r="G3487" s="344"/>
      <c r="H3487" s="344"/>
      <c r="I3487" s="344">
        <v>1289.1300000000001</v>
      </c>
      <c r="J3487" s="344"/>
      <c r="K3487" s="344"/>
      <c r="L3487" s="344">
        <v>1486.22</v>
      </c>
    </row>
    <row r="3488" spans="1:12">
      <c r="A3488" s="296">
        <v>5045</v>
      </c>
      <c r="B3488" s="343" t="s">
        <v>10039</v>
      </c>
      <c r="C3488" s="296" t="s">
        <v>6533</v>
      </c>
      <c r="D3488" s="296" t="s">
        <v>6534</v>
      </c>
      <c r="E3488" s="344"/>
      <c r="F3488" s="344">
        <v>1517.53</v>
      </c>
      <c r="G3488" s="344"/>
      <c r="H3488" s="344"/>
      <c r="I3488" s="344">
        <v>1780.87</v>
      </c>
      <c r="J3488" s="344"/>
      <c r="K3488" s="344"/>
      <c r="L3488" s="344">
        <v>2053.13</v>
      </c>
    </row>
    <row r="3489" spans="1:12">
      <c r="A3489" s="296">
        <v>5035</v>
      </c>
      <c r="B3489" s="343" t="s">
        <v>10040</v>
      </c>
      <c r="C3489" s="296" t="s">
        <v>6533</v>
      </c>
      <c r="D3489" s="296" t="s">
        <v>6534</v>
      </c>
      <c r="E3489" s="344"/>
      <c r="F3489" s="344">
        <v>1744.8</v>
      </c>
      <c r="G3489" s="344"/>
      <c r="H3489" s="344"/>
      <c r="I3489" s="344">
        <v>2047.57</v>
      </c>
      <c r="J3489" s="344"/>
      <c r="K3489" s="344"/>
      <c r="L3489" s="344">
        <v>2360.61</v>
      </c>
    </row>
    <row r="3490" spans="1:12">
      <c r="A3490" s="296">
        <v>41180</v>
      </c>
      <c r="B3490" s="343" t="s">
        <v>10041</v>
      </c>
      <c r="C3490" s="296" t="s">
        <v>6533</v>
      </c>
      <c r="D3490" s="296" t="s">
        <v>6534</v>
      </c>
      <c r="E3490" s="344"/>
      <c r="F3490" s="344">
        <v>3922.28</v>
      </c>
      <c r="G3490" s="344"/>
      <c r="H3490" s="344"/>
      <c r="I3490" s="344">
        <v>4602.91</v>
      </c>
      <c r="J3490" s="344"/>
      <c r="K3490" s="344"/>
      <c r="L3490" s="344">
        <v>5306.61</v>
      </c>
    </row>
    <row r="3491" spans="1:12">
      <c r="A3491" s="296">
        <v>41181</v>
      </c>
      <c r="B3491" s="343" t="s">
        <v>10042</v>
      </c>
      <c r="C3491" s="296" t="s">
        <v>6533</v>
      </c>
      <c r="D3491" s="296" t="s">
        <v>6534</v>
      </c>
      <c r="E3491" s="344"/>
      <c r="F3491" s="344">
        <v>5192.97</v>
      </c>
      <c r="G3491" s="344"/>
      <c r="H3491" s="344"/>
      <c r="I3491" s="344">
        <v>6094.11</v>
      </c>
      <c r="J3491" s="344"/>
      <c r="K3491" s="344"/>
      <c r="L3491" s="344">
        <v>7025.79</v>
      </c>
    </row>
    <row r="3492" spans="1:12">
      <c r="A3492" s="296">
        <v>41182</v>
      </c>
      <c r="B3492" s="343" t="s">
        <v>10043</v>
      </c>
      <c r="C3492" s="296" t="s">
        <v>6533</v>
      </c>
      <c r="D3492" s="296" t="s">
        <v>6534</v>
      </c>
      <c r="E3492" s="344"/>
      <c r="F3492" s="344">
        <v>7449.75</v>
      </c>
      <c r="G3492" s="344"/>
      <c r="H3492" s="344"/>
      <c r="I3492" s="344">
        <v>8742.5</v>
      </c>
      <c r="J3492" s="344"/>
      <c r="K3492" s="344"/>
      <c r="L3492" s="344">
        <v>10079.07</v>
      </c>
    </row>
    <row r="3493" spans="1:12">
      <c r="A3493" s="296">
        <v>41183</v>
      </c>
      <c r="B3493" s="343" t="s">
        <v>10044</v>
      </c>
      <c r="C3493" s="296" t="s">
        <v>6533</v>
      </c>
      <c r="D3493" s="296" t="s">
        <v>6534</v>
      </c>
      <c r="E3493" s="344"/>
      <c r="F3493" s="344">
        <v>9301.16</v>
      </c>
      <c r="G3493" s="344"/>
      <c r="H3493" s="344"/>
      <c r="I3493" s="344">
        <v>10915.19</v>
      </c>
      <c r="J3493" s="344"/>
      <c r="K3493" s="344"/>
      <c r="L3493" s="344">
        <v>12583.93</v>
      </c>
    </row>
    <row r="3494" spans="1:12">
      <c r="A3494" s="296">
        <v>41184</v>
      </c>
      <c r="B3494" s="343" t="s">
        <v>10045</v>
      </c>
      <c r="C3494" s="296" t="s">
        <v>6533</v>
      </c>
      <c r="D3494" s="296" t="s">
        <v>6534</v>
      </c>
      <c r="E3494" s="344"/>
      <c r="F3494" s="344">
        <v>14161.59</v>
      </c>
      <c r="G3494" s="344"/>
      <c r="H3494" s="344"/>
      <c r="I3494" s="344">
        <v>16619.05</v>
      </c>
      <c r="J3494" s="344"/>
      <c r="K3494" s="344"/>
      <c r="L3494" s="344">
        <v>19159.8</v>
      </c>
    </row>
    <row r="3495" spans="1:12">
      <c r="A3495" s="296">
        <v>41185</v>
      </c>
      <c r="B3495" s="343" t="s">
        <v>10046</v>
      </c>
      <c r="C3495" s="296" t="s">
        <v>6533</v>
      </c>
      <c r="D3495" s="296" t="s">
        <v>6534</v>
      </c>
      <c r="E3495" s="344"/>
      <c r="F3495" s="344">
        <v>5251.76</v>
      </c>
      <c r="G3495" s="344"/>
      <c r="H3495" s="344"/>
      <c r="I3495" s="344">
        <v>6163.09</v>
      </c>
      <c r="J3495" s="344"/>
      <c r="K3495" s="344"/>
      <c r="L3495" s="344">
        <v>7105.32</v>
      </c>
    </row>
    <row r="3496" spans="1:12">
      <c r="A3496" s="296">
        <v>41186</v>
      </c>
      <c r="B3496" s="343" t="s">
        <v>10047</v>
      </c>
      <c r="C3496" s="296" t="s">
        <v>6533</v>
      </c>
      <c r="D3496" s="296" t="s">
        <v>6534</v>
      </c>
      <c r="E3496" s="344"/>
      <c r="F3496" s="344">
        <v>7359.73</v>
      </c>
      <c r="G3496" s="344"/>
      <c r="H3496" s="344"/>
      <c r="I3496" s="344">
        <v>8636.86</v>
      </c>
      <c r="J3496" s="344"/>
      <c r="K3496" s="344"/>
      <c r="L3496" s="344">
        <v>9957.2800000000007</v>
      </c>
    </row>
    <row r="3497" spans="1:12">
      <c r="A3497" s="296">
        <v>41187</v>
      </c>
      <c r="B3497" s="343" t="s">
        <v>10048</v>
      </c>
      <c r="C3497" s="296" t="s">
        <v>6533</v>
      </c>
      <c r="D3497" s="296" t="s">
        <v>6534</v>
      </c>
      <c r="E3497" s="344"/>
      <c r="F3497" s="344">
        <v>9870</v>
      </c>
      <c r="G3497" s="344"/>
      <c r="H3497" s="344"/>
      <c r="I3497" s="344">
        <v>11582.74</v>
      </c>
      <c r="J3497" s="344"/>
      <c r="K3497" s="344"/>
      <c r="L3497" s="344">
        <v>13353.54</v>
      </c>
    </row>
    <row r="3498" spans="1:12">
      <c r="A3498" s="296">
        <v>41188</v>
      </c>
      <c r="B3498" s="343" t="s">
        <v>10049</v>
      </c>
      <c r="C3498" s="296" t="s">
        <v>6533</v>
      </c>
      <c r="D3498" s="296" t="s">
        <v>6534</v>
      </c>
      <c r="E3498" s="344"/>
      <c r="F3498" s="344">
        <v>12621.54</v>
      </c>
      <c r="G3498" s="344"/>
      <c r="H3498" s="344"/>
      <c r="I3498" s="344">
        <v>14811.75</v>
      </c>
      <c r="J3498" s="344"/>
      <c r="K3498" s="344"/>
      <c r="L3498" s="344">
        <v>17076.2</v>
      </c>
    </row>
    <row r="3499" spans="1:12">
      <c r="A3499" s="296">
        <v>5036</v>
      </c>
      <c r="B3499" s="343" t="s">
        <v>10050</v>
      </c>
      <c r="C3499" s="296" t="s">
        <v>6533</v>
      </c>
      <c r="D3499" s="296" t="s">
        <v>6534</v>
      </c>
      <c r="E3499" s="344"/>
      <c r="F3499" s="344">
        <v>2676.83</v>
      </c>
      <c r="G3499" s="344"/>
      <c r="H3499" s="344"/>
      <c r="I3499" s="344">
        <v>3141.35</v>
      </c>
      <c r="J3499" s="344"/>
      <c r="K3499" s="344"/>
      <c r="L3499" s="344">
        <v>3621.6</v>
      </c>
    </row>
    <row r="3500" spans="1:12">
      <c r="A3500" s="296">
        <v>41189</v>
      </c>
      <c r="B3500" s="343" t="s">
        <v>10051</v>
      </c>
      <c r="C3500" s="296" t="s">
        <v>6533</v>
      </c>
      <c r="D3500" s="296" t="s">
        <v>6534</v>
      </c>
      <c r="E3500" s="344"/>
      <c r="F3500" s="344">
        <v>16226.31</v>
      </c>
      <c r="G3500" s="344"/>
      <c r="H3500" s="344"/>
      <c r="I3500" s="344">
        <v>19042.05</v>
      </c>
      <c r="J3500" s="344"/>
      <c r="K3500" s="344"/>
      <c r="L3500" s="344">
        <v>21953.24</v>
      </c>
    </row>
    <row r="3501" spans="1:12">
      <c r="A3501" s="296">
        <v>41190</v>
      </c>
      <c r="B3501" s="343" t="s">
        <v>10052</v>
      </c>
      <c r="C3501" s="296" t="s">
        <v>6533</v>
      </c>
      <c r="D3501" s="296" t="s">
        <v>6534</v>
      </c>
      <c r="E3501" s="344"/>
      <c r="F3501" s="344">
        <v>5642.94</v>
      </c>
      <c r="G3501" s="344"/>
      <c r="H3501" s="344"/>
      <c r="I3501" s="344">
        <v>6622.16</v>
      </c>
      <c r="J3501" s="344"/>
      <c r="K3501" s="344"/>
      <c r="L3501" s="344">
        <v>7634.57</v>
      </c>
    </row>
    <row r="3502" spans="1:12">
      <c r="A3502" s="296">
        <v>41191</v>
      </c>
      <c r="B3502" s="343" t="s">
        <v>10053</v>
      </c>
      <c r="C3502" s="296" t="s">
        <v>6533</v>
      </c>
      <c r="D3502" s="296" t="s">
        <v>6534</v>
      </c>
      <c r="E3502" s="344"/>
      <c r="F3502" s="344">
        <v>8653.24</v>
      </c>
      <c r="G3502" s="344"/>
      <c r="H3502" s="344"/>
      <c r="I3502" s="344">
        <v>10154.83</v>
      </c>
      <c r="J3502" s="344"/>
      <c r="K3502" s="344"/>
      <c r="L3502" s="344">
        <v>11707.32</v>
      </c>
    </row>
    <row r="3503" spans="1:12">
      <c r="A3503" s="296">
        <v>41192</v>
      </c>
      <c r="B3503" s="343" t="s">
        <v>10054</v>
      </c>
      <c r="C3503" s="296" t="s">
        <v>6533</v>
      </c>
      <c r="D3503" s="296" t="s">
        <v>6534</v>
      </c>
      <c r="E3503" s="344"/>
      <c r="F3503" s="344">
        <v>9020.93</v>
      </c>
      <c r="G3503" s="344"/>
      <c r="H3503" s="344"/>
      <c r="I3503" s="344">
        <v>10586.33</v>
      </c>
      <c r="J3503" s="344"/>
      <c r="K3503" s="344"/>
      <c r="L3503" s="344">
        <v>12204.8</v>
      </c>
    </row>
    <row r="3504" spans="1:12">
      <c r="A3504" s="296">
        <v>41193</v>
      </c>
      <c r="B3504" s="343" t="s">
        <v>10055</v>
      </c>
      <c r="C3504" s="296" t="s">
        <v>6533</v>
      </c>
      <c r="D3504" s="296" t="s">
        <v>6534</v>
      </c>
      <c r="E3504" s="344"/>
      <c r="F3504" s="344">
        <v>14739.91</v>
      </c>
      <c r="G3504" s="344"/>
      <c r="H3504" s="344"/>
      <c r="I3504" s="344">
        <v>17297.72</v>
      </c>
      <c r="J3504" s="344"/>
      <c r="K3504" s="344"/>
      <c r="L3504" s="344">
        <v>19942.23</v>
      </c>
    </row>
    <row r="3505" spans="1:12">
      <c r="A3505" s="296">
        <v>41194</v>
      </c>
      <c r="B3505" s="343" t="s">
        <v>10056</v>
      </c>
      <c r="C3505" s="296" t="s">
        <v>6533</v>
      </c>
      <c r="D3505" s="296" t="s">
        <v>6534</v>
      </c>
      <c r="E3505" s="344"/>
      <c r="F3505" s="344">
        <v>17588.05</v>
      </c>
      <c r="G3505" s="344"/>
      <c r="H3505" s="344"/>
      <c r="I3505" s="344">
        <v>20640.099999999999</v>
      </c>
      <c r="J3505" s="344"/>
      <c r="K3505" s="344"/>
      <c r="L3505" s="344">
        <v>23795.599999999999</v>
      </c>
    </row>
    <row r="3506" spans="1:12">
      <c r="A3506" s="296">
        <v>5044</v>
      </c>
      <c r="B3506" s="343" t="s">
        <v>10057</v>
      </c>
      <c r="C3506" s="296" t="s">
        <v>6533</v>
      </c>
      <c r="D3506" s="296" t="s">
        <v>6534</v>
      </c>
      <c r="E3506" s="344"/>
      <c r="F3506" s="344">
        <v>946.42</v>
      </c>
      <c r="G3506" s="344"/>
      <c r="H3506" s="344"/>
      <c r="I3506" s="344">
        <v>1110.6500000000001</v>
      </c>
      <c r="J3506" s="344"/>
      <c r="K3506" s="344"/>
      <c r="L3506" s="344">
        <v>1280.45</v>
      </c>
    </row>
    <row r="3507" spans="1:12">
      <c r="A3507" s="296">
        <v>5059</v>
      </c>
      <c r="B3507" s="343" t="s">
        <v>10058</v>
      </c>
      <c r="C3507" s="296" t="s">
        <v>6533</v>
      </c>
      <c r="D3507" s="296" t="s">
        <v>6534</v>
      </c>
      <c r="E3507" s="344"/>
      <c r="F3507" s="344">
        <v>1131.8</v>
      </c>
      <c r="G3507" s="344"/>
      <c r="H3507" s="344"/>
      <c r="I3507" s="344">
        <v>1328.2</v>
      </c>
      <c r="J3507" s="344"/>
      <c r="K3507" s="344"/>
      <c r="L3507" s="344">
        <v>1531.26</v>
      </c>
    </row>
    <row r="3508" spans="1:12">
      <c r="A3508" s="296">
        <v>41201</v>
      </c>
      <c r="B3508" s="343" t="s">
        <v>10059</v>
      </c>
      <c r="C3508" s="296" t="s">
        <v>6533</v>
      </c>
      <c r="D3508" s="296" t="s">
        <v>6534</v>
      </c>
      <c r="E3508" s="344"/>
      <c r="F3508" s="344">
        <v>2296.89</v>
      </c>
      <c r="G3508" s="344"/>
      <c r="H3508" s="344"/>
      <c r="I3508" s="344">
        <v>2695.47</v>
      </c>
      <c r="J3508" s="344"/>
      <c r="K3508" s="344"/>
      <c r="L3508" s="344">
        <v>3107.56</v>
      </c>
    </row>
    <row r="3509" spans="1:12">
      <c r="A3509" s="296">
        <v>41199</v>
      </c>
      <c r="B3509" s="343" t="s">
        <v>10060</v>
      </c>
      <c r="C3509" s="296" t="s">
        <v>6533</v>
      </c>
      <c r="D3509" s="296" t="s">
        <v>6534</v>
      </c>
      <c r="E3509" s="344"/>
      <c r="F3509" s="344">
        <v>738.08</v>
      </c>
      <c r="G3509" s="344"/>
      <c r="H3509" s="344"/>
      <c r="I3509" s="344">
        <v>866.16</v>
      </c>
      <c r="J3509" s="344"/>
      <c r="K3509" s="344"/>
      <c r="L3509" s="344">
        <v>998.58</v>
      </c>
    </row>
    <row r="3510" spans="1:12">
      <c r="A3510" s="296">
        <v>5057</v>
      </c>
      <c r="B3510" s="343" t="s">
        <v>10061</v>
      </c>
      <c r="C3510" s="296" t="s">
        <v>6533</v>
      </c>
      <c r="D3510" s="296" t="s">
        <v>6534</v>
      </c>
      <c r="E3510" s="344"/>
      <c r="F3510" s="344">
        <v>999.22</v>
      </c>
      <c r="G3510" s="344"/>
      <c r="H3510" s="344"/>
      <c r="I3510" s="344">
        <v>1172.6099999999999</v>
      </c>
      <c r="J3510" s="344"/>
      <c r="K3510" s="344"/>
      <c r="L3510" s="344">
        <v>1351.89</v>
      </c>
    </row>
    <row r="3511" spans="1:12">
      <c r="A3511" s="296">
        <v>41200</v>
      </c>
      <c r="B3511" s="343" t="s">
        <v>10062</v>
      </c>
      <c r="C3511" s="296" t="s">
        <v>6533</v>
      </c>
      <c r="D3511" s="296" t="s">
        <v>6534</v>
      </c>
      <c r="E3511" s="344"/>
      <c r="F3511" s="344">
        <v>1436.56</v>
      </c>
      <c r="G3511" s="344"/>
      <c r="H3511" s="344"/>
      <c r="I3511" s="344">
        <v>1685.84</v>
      </c>
      <c r="J3511" s="344"/>
      <c r="K3511" s="344"/>
      <c r="L3511" s="344">
        <v>1943.58</v>
      </c>
    </row>
    <row r="3512" spans="1:12">
      <c r="A3512" s="296">
        <v>41205</v>
      </c>
      <c r="B3512" s="343" t="s">
        <v>10063</v>
      </c>
      <c r="C3512" s="296" t="s">
        <v>6533</v>
      </c>
      <c r="D3512" s="296" t="s">
        <v>6534</v>
      </c>
      <c r="E3512" s="344"/>
      <c r="F3512" s="344">
        <v>2661.91</v>
      </c>
      <c r="G3512" s="344"/>
      <c r="H3512" s="344"/>
      <c r="I3512" s="344">
        <v>3123.83</v>
      </c>
      <c r="J3512" s="344"/>
      <c r="K3512" s="344"/>
      <c r="L3512" s="344">
        <v>3601.41</v>
      </c>
    </row>
    <row r="3513" spans="1:12">
      <c r="A3513" s="296">
        <v>41202</v>
      </c>
      <c r="B3513" s="343" t="s">
        <v>10064</v>
      </c>
      <c r="C3513" s="296" t="s">
        <v>6533</v>
      </c>
      <c r="D3513" s="296" t="s">
        <v>6534</v>
      </c>
      <c r="E3513" s="344"/>
      <c r="F3513" s="344">
        <v>776.76</v>
      </c>
      <c r="G3513" s="344"/>
      <c r="H3513" s="344"/>
      <c r="I3513" s="344">
        <v>911.55</v>
      </c>
      <c r="J3513" s="344"/>
      <c r="K3513" s="344"/>
      <c r="L3513" s="344">
        <v>1050.9100000000001</v>
      </c>
    </row>
    <row r="3514" spans="1:12">
      <c r="A3514" s="296">
        <v>41206</v>
      </c>
      <c r="B3514" s="343" t="s">
        <v>10065</v>
      </c>
      <c r="C3514" s="296" t="s">
        <v>6533</v>
      </c>
      <c r="D3514" s="296" t="s">
        <v>6534</v>
      </c>
      <c r="E3514" s="344"/>
      <c r="F3514" s="344">
        <v>3509.62</v>
      </c>
      <c r="G3514" s="344"/>
      <c r="H3514" s="344"/>
      <c r="I3514" s="344">
        <v>4118.6400000000003</v>
      </c>
      <c r="J3514" s="344"/>
      <c r="K3514" s="344"/>
      <c r="L3514" s="344">
        <v>4748.3100000000004</v>
      </c>
    </row>
    <row r="3515" spans="1:12">
      <c r="A3515" s="296">
        <v>12372</v>
      </c>
      <c r="B3515" s="343" t="s">
        <v>10066</v>
      </c>
      <c r="C3515" s="296" t="s">
        <v>6533</v>
      </c>
      <c r="D3515" s="296" t="s">
        <v>6534</v>
      </c>
      <c r="E3515" s="344"/>
      <c r="F3515" s="344">
        <v>815.6</v>
      </c>
      <c r="G3515" s="344"/>
      <c r="H3515" s="344"/>
      <c r="I3515" s="344">
        <v>957.14</v>
      </c>
      <c r="J3515" s="344"/>
      <c r="K3515" s="344"/>
      <c r="L3515" s="344">
        <v>1103.47</v>
      </c>
    </row>
    <row r="3516" spans="1:12">
      <c r="A3516" s="296">
        <v>41207</v>
      </c>
      <c r="B3516" s="343" t="s">
        <v>10067</v>
      </c>
      <c r="C3516" s="296" t="s">
        <v>6533</v>
      </c>
      <c r="D3516" s="296" t="s">
        <v>6534</v>
      </c>
      <c r="E3516" s="344"/>
      <c r="F3516" s="344">
        <v>4724.6400000000003</v>
      </c>
      <c r="G3516" s="344"/>
      <c r="H3516" s="344"/>
      <c r="I3516" s="344">
        <v>5544.51</v>
      </c>
      <c r="J3516" s="344"/>
      <c r="K3516" s="344"/>
      <c r="L3516" s="344">
        <v>6392.16</v>
      </c>
    </row>
    <row r="3517" spans="1:12">
      <c r="A3517" s="296">
        <v>41203</v>
      </c>
      <c r="B3517" s="343" t="s">
        <v>10068</v>
      </c>
      <c r="C3517" s="296" t="s">
        <v>6533</v>
      </c>
      <c r="D3517" s="296" t="s">
        <v>6534</v>
      </c>
      <c r="E3517" s="344"/>
      <c r="F3517" s="344">
        <v>1244.29</v>
      </c>
      <c r="G3517" s="344"/>
      <c r="H3517" s="344"/>
      <c r="I3517" s="344">
        <v>1460.21</v>
      </c>
      <c r="J3517" s="344"/>
      <c r="K3517" s="344"/>
      <c r="L3517" s="344">
        <v>1683.45</v>
      </c>
    </row>
    <row r="3518" spans="1:12">
      <c r="A3518" s="296">
        <v>41204</v>
      </c>
      <c r="B3518" s="343" t="s">
        <v>10069</v>
      </c>
      <c r="C3518" s="296" t="s">
        <v>6533</v>
      </c>
      <c r="D3518" s="296" t="s">
        <v>6534</v>
      </c>
      <c r="E3518" s="344"/>
      <c r="F3518" s="344">
        <v>1759.11</v>
      </c>
      <c r="G3518" s="344"/>
      <c r="H3518" s="344"/>
      <c r="I3518" s="344">
        <v>2064.37</v>
      </c>
      <c r="J3518" s="344"/>
      <c r="K3518" s="344"/>
      <c r="L3518" s="344">
        <v>2379.9699999999998</v>
      </c>
    </row>
    <row r="3519" spans="1:12">
      <c r="A3519" s="296">
        <v>41210</v>
      </c>
      <c r="B3519" s="343" t="s">
        <v>10070</v>
      </c>
      <c r="C3519" s="296" t="s">
        <v>6533</v>
      </c>
      <c r="D3519" s="296" t="s">
        <v>6534</v>
      </c>
      <c r="E3519" s="344"/>
      <c r="F3519" s="344">
        <v>2938.55</v>
      </c>
      <c r="G3519" s="344"/>
      <c r="H3519" s="344"/>
      <c r="I3519" s="344">
        <v>3448.48</v>
      </c>
      <c r="J3519" s="344"/>
      <c r="K3519" s="344"/>
      <c r="L3519" s="344">
        <v>3975.69</v>
      </c>
    </row>
    <row r="3520" spans="1:12">
      <c r="A3520" s="296">
        <v>41208</v>
      </c>
      <c r="B3520" s="343" t="s">
        <v>10071</v>
      </c>
      <c r="C3520" s="296" t="s">
        <v>6533</v>
      </c>
      <c r="D3520" s="296" t="s">
        <v>6534</v>
      </c>
      <c r="E3520" s="344"/>
      <c r="F3520" s="344">
        <v>1028.6600000000001</v>
      </c>
      <c r="G3520" s="344"/>
      <c r="H3520" s="344"/>
      <c r="I3520" s="344">
        <v>1207.17</v>
      </c>
      <c r="J3520" s="344"/>
      <c r="K3520" s="344"/>
      <c r="L3520" s="344">
        <v>1391.72</v>
      </c>
    </row>
    <row r="3521" spans="1:12">
      <c r="A3521" s="296">
        <v>41211</v>
      </c>
      <c r="B3521" s="343" t="s">
        <v>10072</v>
      </c>
      <c r="C3521" s="296" t="s">
        <v>6533</v>
      </c>
      <c r="D3521" s="296" t="s">
        <v>6534</v>
      </c>
      <c r="E3521" s="344"/>
      <c r="F3521" s="344">
        <v>4140.37</v>
      </c>
      <c r="G3521" s="344"/>
      <c r="H3521" s="344"/>
      <c r="I3521" s="344">
        <v>4858.8500000000004</v>
      </c>
      <c r="J3521" s="344"/>
      <c r="K3521" s="344"/>
      <c r="L3521" s="344">
        <v>5601.68</v>
      </c>
    </row>
    <row r="3522" spans="1:12">
      <c r="A3522" s="296">
        <v>13339</v>
      </c>
      <c r="B3522" s="343" t="s">
        <v>10073</v>
      </c>
      <c r="C3522" s="296" t="s">
        <v>6533</v>
      </c>
      <c r="D3522" s="296" t="s">
        <v>6534</v>
      </c>
      <c r="E3522" s="344"/>
      <c r="F3522" s="344">
        <v>1394.09</v>
      </c>
      <c r="G3522" s="344"/>
      <c r="H3522" s="344"/>
      <c r="I3522" s="344">
        <v>1636</v>
      </c>
      <c r="J3522" s="344"/>
      <c r="K3522" s="344"/>
      <c r="L3522" s="344">
        <v>1886.12</v>
      </c>
    </row>
    <row r="3523" spans="1:12">
      <c r="A3523" s="296">
        <v>41213</v>
      </c>
      <c r="B3523" s="343" t="s">
        <v>10074</v>
      </c>
      <c r="C3523" s="296" t="s">
        <v>6533</v>
      </c>
      <c r="D3523" s="296" t="s">
        <v>6534</v>
      </c>
      <c r="E3523" s="344"/>
      <c r="F3523" s="344">
        <v>8581.98</v>
      </c>
      <c r="G3523" s="344"/>
      <c r="H3523" s="344"/>
      <c r="I3523" s="344">
        <v>10071.209999999999</v>
      </c>
      <c r="J3523" s="344"/>
      <c r="K3523" s="344"/>
      <c r="L3523" s="344">
        <v>11610.92</v>
      </c>
    </row>
    <row r="3524" spans="1:12">
      <c r="A3524" s="296">
        <v>41209</v>
      </c>
      <c r="B3524" s="343" t="s">
        <v>10075</v>
      </c>
      <c r="C3524" s="296" t="s">
        <v>6533</v>
      </c>
      <c r="D3524" s="296" t="s">
        <v>6534</v>
      </c>
      <c r="E3524" s="344"/>
      <c r="F3524" s="344">
        <v>1918.09</v>
      </c>
      <c r="G3524" s="344"/>
      <c r="H3524" s="344"/>
      <c r="I3524" s="344">
        <v>2250.94</v>
      </c>
      <c r="J3524" s="344"/>
      <c r="K3524" s="344"/>
      <c r="L3524" s="344">
        <v>2595.0700000000002</v>
      </c>
    </row>
    <row r="3525" spans="1:12">
      <c r="A3525" s="296">
        <v>41216</v>
      </c>
      <c r="B3525" s="343" t="s">
        <v>10076</v>
      </c>
      <c r="C3525" s="296" t="s">
        <v>6533</v>
      </c>
      <c r="D3525" s="296" t="s">
        <v>6534</v>
      </c>
      <c r="E3525" s="344"/>
      <c r="F3525" s="344">
        <v>3592.84</v>
      </c>
      <c r="G3525" s="344"/>
      <c r="H3525" s="344"/>
      <c r="I3525" s="344">
        <v>4216.3</v>
      </c>
      <c r="J3525" s="344"/>
      <c r="K3525" s="344"/>
      <c r="L3525" s="344">
        <v>4860.8999999999996</v>
      </c>
    </row>
    <row r="3526" spans="1:12">
      <c r="A3526" s="296">
        <v>41217</v>
      </c>
      <c r="B3526" s="343" t="s">
        <v>10077</v>
      </c>
      <c r="C3526" s="296" t="s">
        <v>6533</v>
      </c>
      <c r="D3526" s="296" t="s">
        <v>6534</v>
      </c>
      <c r="E3526" s="344"/>
      <c r="F3526" s="344">
        <v>5760.6</v>
      </c>
      <c r="G3526" s="344"/>
      <c r="H3526" s="344"/>
      <c r="I3526" s="344">
        <v>6760.23</v>
      </c>
      <c r="J3526" s="344"/>
      <c r="K3526" s="344"/>
      <c r="L3526" s="344">
        <v>7793.75</v>
      </c>
    </row>
    <row r="3527" spans="1:12">
      <c r="A3527" s="296">
        <v>41218</v>
      </c>
      <c r="B3527" s="343" t="s">
        <v>10078</v>
      </c>
      <c r="C3527" s="296" t="s">
        <v>6533</v>
      </c>
      <c r="D3527" s="296" t="s">
        <v>6534</v>
      </c>
      <c r="E3527" s="344"/>
      <c r="F3527" s="344">
        <v>7725.13</v>
      </c>
      <c r="G3527" s="344"/>
      <c r="H3527" s="344"/>
      <c r="I3527" s="344">
        <v>9065.67</v>
      </c>
      <c r="J3527" s="344"/>
      <c r="K3527" s="344"/>
      <c r="L3527" s="344">
        <v>10451.65</v>
      </c>
    </row>
    <row r="3528" spans="1:12">
      <c r="A3528" s="296">
        <v>41214</v>
      </c>
      <c r="B3528" s="343" t="s">
        <v>10079</v>
      </c>
      <c r="C3528" s="296" t="s">
        <v>6533</v>
      </c>
      <c r="D3528" s="296" t="s">
        <v>6534</v>
      </c>
      <c r="E3528" s="344"/>
      <c r="F3528" s="344">
        <v>1628.83</v>
      </c>
      <c r="G3528" s="344"/>
      <c r="H3528" s="344"/>
      <c r="I3528" s="344">
        <v>1911.48</v>
      </c>
      <c r="J3528" s="344"/>
      <c r="K3528" s="344"/>
      <c r="L3528" s="344">
        <v>2203.71</v>
      </c>
    </row>
    <row r="3529" spans="1:12">
      <c r="A3529" s="296">
        <v>41215</v>
      </c>
      <c r="B3529" s="343" t="s">
        <v>10080</v>
      </c>
      <c r="C3529" s="296" t="s">
        <v>6533</v>
      </c>
      <c r="D3529" s="296" t="s">
        <v>6534</v>
      </c>
      <c r="E3529" s="344"/>
      <c r="F3529" s="344">
        <v>2452.4299999999998</v>
      </c>
      <c r="G3529" s="344"/>
      <c r="H3529" s="344"/>
      <c r="I3529" s="344">
        <v>2877.99</v>
      </c>
      <c r="J3529" s="344"/>
      <c r="K3529" s="344"/>
      <c r="L3529" s="344">
        <v>3317.99</v>
      </c>
    </row>
    <row r="3530" spans="1:12">
      <c r="A3530" s="296">
        <v>41221</v>
      </c>
      <c r="B3530" s="343" t="s">
        <v>10081</v>
      </c>
      <c r="C3530" s="296" t="s">
        <v>6533</v>
      </c>
      <c r="D3530" s="296" t="s">
        <v>6534</v>
      </c>
      <c r="E3530" s="344"/>
      <c r="F3530" s="344">
        <v>7101.04</v>
      </c>
      <c r="G3530" s="344"/>
      <c r="H3530" s="344"/>
      <c r="I3530" s="344">
        <v>8333.2800000000007</v>
      </c>
      <c r="J3530" s="344"/>
      <c r="K3530" s="344"/>
      <c r="L3530" s="344">
        <v>9607.2900000000009</v>
      </c>
    </row>
    <row r="3531" spans="1:12">
      <c r="A3531" s="296">
        <v>41222</v>
      </c>
      <c r="B3531" s="343" t="s">
        <v>10082</v>
      </c>
      <c r="C3531" s="296" t="s">
        <v>6533</v>
      </c>
      <c r="D3531" s="296" t="s">
        <v>6534</v>
      </c>
      <c r="E3531" s="344"/>
      <c r="F3531" s="344">
        <v>10161.67</v>
      </c>
      <c r="G3531" s="344"/>
      <c r="H3531" s="344"/>
      <c r="I3531" s="344">
        <v>11925.02</v>
      </c>
      <c r="J3531" s="344"/>
      <c r="K3531" s="344"/>
      <c r="L3531" s="344">
        <v>13748.14</v>
      </c>
    </row>
    <row r="3532" spans="1:12">
      <c r="A3532" s="296">
        <v>41195</v>
      </c>
      <c r="B3532" s="343" t="s">
        <v>10083</v>
      </c>
      <c r="C3532" s="296" t="s">
        <v>6533</v>
      </c>
      <c r="D3532" s="296" t="s">
        <v>6534</v>
      </c>
      <c r="E3532" s="344"/>
      <c r="F3532" s="344">
        <v>522.28</v>
      </c>
      <c r="G3532" s="344"/>
      <c r="H3532" s="344"/>
      <c r="I3532" s="344">
        <v>612.91</v>
      </c>
      <c r="J3532" s="344"/>
      <c r="K3532" s="344"/>
      <c r="L3532" s="344">
        <v>706.61</v>
      </c>
    </row>
    <row r="3533" spans="1:12">
      <c r="A3533" s="296">
        <v>41198</v>
      </c>
      <c r="B3533" s="343" t="s">
        <v>10084</v>
      </c>
      <c r="C3533" s="296" t="s">
        <v>6533</v>
      </c>
      <c r="D3533" s="296" t="s">
        <v>6534</v>
      </c>
      <c r="E3533" s="344"/>
      <c r="F3533" s="344">
        <v>2040.95</v>
      </c>
      <c r="G3533" s="344"/>
      <c r="H3533" s="344"/>
      <c r="I3533" s="344">
        <v>2395.11</v>
      </c>
      <c r="J3533" s="344"/>
      <c r="K3533" s="344"/>
      <c r="L3533" s="344">
        <v>2761.28</v>
      </c>
    </row>
    <row r="3534" spans="1:12">
      <c r="A3534" s="296">
        <v>41196</v>
      </c>
      <c r="B3534" s="343" t="s">
        <v>10085</v>
      </c>
      <c r="C3534" s="296" t="s">
        <v>6533</v>
      </c>
      <c r="D3534" s="296" t="s">
        <v>6534</v>
      </c>
      <c r="E3534" s="344"/>
      <c r="F3534" s="344">
        <v>647.4</v>
      </c>
      <c r="G3534" s="344"/>
      <c r="H3534" s="344"/>
      <c r="I3534" s="344">
        <v>759.74</v>
      </c>
      <c r="J3534" s="344"/>
      <c r="K3534" s="344"/>
      <c r="L3534" s="344">
        <v>875.89</v>
      </c>
    </row>
    <row r="3535" spans="1:12">
      <c r="A3535" s="296">
        <v>5033</v>
      </c>
      <c r="B3535" s="343" t="s">
        <v>10086</v>
      </c>
      <c r="C3535" s="296" t="s">
        <v>6533</v>
      </c>
      <c r="D3535" s="296" t="s">
        <v>6539</v>
      </c>
      <c r="E3535" s="344"/>
      <c r="F3535" s="344">
        <v>850</v>
      </c>
      <c r="G3535" s="344"/>
      <c r="H3535" s="344"/>
      <c r="I3535" s="344">
        <v>997.5</v>
      </c>
      <c r="J3535" s="344"/>
      <c r="K3535" s="344"/>
      <c r="L3535" s="344">
        <v>1150</v>
      </c>
    </row>
    <row r="3536" spans="1:12">
      <c r="A3536" s="296">
        <v>41197</v>
      </c>
      <c r="B3536" s="343" t="s">
        <v>10087</v>
      </c>
      <c r="C3536" s="296" t="s">
        <v>6533</v>
      </c>
      <c r="D3536" s="296" t="s">
        <v>6534</v>
      </c>
      <c r="E3536" s="344"/>
      <c r="F3536" s="344">
        <v>1262.56</v>
      </c>
      <c r="G3536" s="344"/>
      <c r="H3536" s="344"/>
      <c r="I3536" s="344">
        <v>1481.66</v>
      </c>
      <c r="J3536" s="344"/>
      <c r="K3536" s="344"/>
      <c r="L3536" s="344">
        <v>1708.18</v>
      </c>
    </row>
    <row r="3537" spans="1:12">
      <c r="A3537" s="296">
        <v>12388</v>
      </c>
      <c r="B3537" s="343" t="s">
        <v>10088</v>
      </c>
      <c r="C3537" s="296" t="s">
        <v>6533</v>
      </c>
      <c r="D3537" s="296" t="s">
        <v>6534</v>
      </c>
      <c r="E3537" s="344"/>
      <c r="F3537" s="344"/>
      <c r="G3537" s="344"/>
      <c r="H3537" s="344"/>
      <c r="I3537" s="344"/>
      <c r="J3537" s="344"/>
      <c r="K3537" s="344"/>
      <c r="L3537" s="344"/>
    </row>
    <row r="3538" spans="1:12">
      <c r="A3538" s="296">
        <v>2731</v>
      </c>
      <c r="B3538" s="343" t="s">
        <v>10089</v>
      </c>
      <c r="C3538" s="296" t="s">
        <v>6578</v>
      </c>
      <c r="D3538" s="296" t="s">
        <v>6534</v>
      </c>
      <c r="E3538" s="344"/>
      <c r="F3538" s="344"/>
      <c r="G3538" s="344"/>
      <c r="H3538" s="344">
        <v>136.08000000000001</v>
      </c>
      <c r="I3538" s="344">
        <v>112.23</v>
      </c>
      <c r="J3538" s="344"/>
      <c r="K3538" s="344">
        <v>107.18</v>
      </c>
      <c r="L3538" s="344"/>
    </row>
    <row r="3539" spans="1:12">
      <c r="A3539" s="296">
        <v>41457</v>
      </c>
      <c r="B3539" s="343" t="s">
        <v>10090</v>
      </c>
      <c r="C3539" s="296" t="s">
        <v>6533</v>
      </c>
      <c r="D3539" s="296" t="s">
        <v>6534</v>
      </c>
      <c r="E3539" s="344">
        <v>1557.02</v>
      </c>
      <c r="F3539" s="344"/>
      <c r="G3539" s="344">
        <v>2030.78</v>
      </c>
      <c r="H3539" s="344"/>
      <c r="I3539" s="344">
        <v>1526.36</v>
      </c>
      <c r="J3539" s="344"/>
      <c r="K3539" s="344">
        <v>1246.2</v>
      </c>
      <c r="L3539" s="344">
        <v>1473.89</v>
      </c>
    </row>
    <row r="3540" spans="1:12">
      <c r="A3540" s="296">
        <v>41458</v>
      </c>
      <c r="B3540" s="343" t="s">
        <v>10091</v>
      </c>
      <c r="C3540" s="296" t="s">
        <v>6533</v>
      </c>
      <c r="D3540" s="296" t="s">
        <v>6534</v>
      </c>
      <c r="E3540" s="344">
        <v>2173.67</v>
      </c>
      <c r="F3540" s="344"/>
      <c r="G3540" s="344">
        <v>2835.07</v>
      </c>
      <c r="H3540" s="344"/>
      <c r="I3540" s="344">
        <v>2130.87</v>
      </c>
      <c r="J3540" s="344"/>
      <c r="K3540" s="344">
        <v>1739.76</v>
      </c>
      <c r="L3540" s="344">
        <v>2057.62</v>
      </c>
    </row>
    <row r="3541" spans="1:12">
      <c r="A3541" s="296">
        <v>41459</v>
      </c>
      <c r="B3541" s="343" t="s">
        <v>10092</v>
      </c>
      <c r="C3541" s="296" t="s">
        <v>6533</v>
      </c>
      <c r="D3541" s="296" t="s">
        <v>6534</v>
      </c>
      <c r="E3541" s="344">
        <v>3032.1</v>
      </c>
      <c r="F3541" s="344"/>
      <c r="G3541" s="344">
        <v>3954.71</v>
      </c>
      <c r="H3541" s="344"/>
      <c r="I3541" s="344">
        <v>2972.4</v>
      </c>
      <c r="J3541" s="344"/>
      <c r="K3541" s="344">
        <v>2426.83</v>
      </c>
      <c r="L3541" s="344">
        <v>2870.22</v>
      </c>
    </row>
    <row r="3542" spans="1:12">
      <c r="A3542" s="296">
        <v>41461</v>
      </c>
      <c r="B3542" s="343" t="s">
        <v>10093</v>
      </c>
      <c r="C3542" s="296" t="s">
        <v>6533</v>
      </c>
      <c r="D3542" s="296" t="s">
        <v>6534</v>
      </c>
      <c r="E3542" s="344">
        <v>4134.12</v>
      </c>
      <c r="F3542" s="344"/>
      <c r="G3542" s="344">
        <v>5392.05</v>
      </c>
      <c r="H3542" s="344"/>
      <c r="I3542" s="344">
        <v>4052.72</v>
      </c>
      <c r="J3542" s="344"/>
      <c r="K3542" s="344">
        <v>3308.86</v>
      </c>
      <c r="L3542" s="344">
        <v>3913.4</v>
      </c>
    </row>
    <row r="3543" spans="1:12">
      <c r="A3543" s="296">
        <v>44537</v>
      </c>
      <c r="B3543" s="343" t="s">
        <v>10094</v>
      </c>
      <c r="C3543" s="296" t="s">
        <v>7741</v>
      </c>
      <c r="D3543" s="296" t="s">
        <v>6534</v>
      </c>
      <c r="E3543" s="344">
        <v>431.98</v>
      </c>
      <c r="F3543" s="344">
        <v>459.74</v>
      </c>
      <c r="G3543" s="344"/>
      <c r="H3543" s="344">
        <v>367.69</v>
      </c>
      <c r="I3543" s="344">
        <v>326.77999999999997</v>
      </c>
      <c r="J3543" s="344">
        <v>389.61</v>
      </c>
      <c r="K3543" s="344">
        <v>362.82</v>
      </c>
      <c r="L3543" s="344">
        <v>293.67</v>
      </c>
    </row>
    <row r="3544" spans="1:12">
      <c r="A3544" s="296">
        <v>11844</v>
      </c>
      <c r="B3544" s="343" t="s">
        <v>10095</v>
      </c>
      <c r="C3544" s="296" t="s">
        <v>6578</v>
      </c>
      <c r="D3544" s="296" t="s">
        <v>6534</v>
      </c>
      <c r="E3544" s="344">
        <v>45.27</v>
      </c>
      <c r="F3544" s="344">
        <v>31.88</v>
      </c>
      <c r="G3544" s="344">
        <v>39.85</v>
      </c>
      <c r="H3544" s="344">
        <v>35.07</v>
      </c>
      <c r="I3544" s="344">
        <v>52.89</v>
      </c>
      <c r="J3544" s="344">
        <v>57.79</v>
      </c>
      <c r="K3544" s="344">
        <v>51.81</v>
      </c>
      <c r="L3544" s="344">
        <v>55.4</v>
      </c>
    </row>
    <row r="3545" spans="1:12">
      <c r="A3545" s="296">
        <v>4465</v>
      </c>
      <c r="B3545" s="343" t="s">
        <v>10096</v>
      </c>
      <c r="C3545" s="296" t="s">
        <v>6578</v>
      </c>
      <c r="D3545" s="296" t="s">
        <v>6534</v>
      </c>
      <c r="E3545" s="344">
        <v>37.619999999999997</v>
      </c>
      <c r="F3545" s="344">
        <v>26.49</v>
      </c>
      <c r="G3545" s="344">
        <v>33.119999999999997</v>
      </c>
      <c r="H3545" s="344">
        <v>29.14</v>
      </c>
      <c r="I3545" s="344">
        <v>43.95</v>
      </c>
      <c r="J3545" s="344">
        <v>48.03</v>
      </c>
      <c r="K3545" s="344">
        <v>43.06</v>
      </c>
      <c r="L3545" s="344">
        <v>46.04</v>
      </c>
    </row>
    <row r="3546" spans="1:12">
      <c r="A3546" s="296">
        <v>35273</v>
      </c>
      <c r="B3546" s="343" t="s">
        <v>10097</v>
      </c>
      <c r="C3546" s="296" t="s">
        <v>6578</v>
      </c>
      <c r="D3546" s="296" t="s">
        <v>6534</v>
      </c>
      <c r="E3546" s="344">
        <v>45.12</v>
      </c>
      <c r="F3546" s="344">
        <v>31.77</v>
      </c>
      <c r="G3546" s="344">
        <v>39.72</v>
      </c>
      <c r="H3546" s="344">
        <v>34.950000000000003</v>
      </c>
      <c r="I3546" s="344">
        <v>52.71</v>
      </c>
      <c r="J3546" s="344">
        <v>57.6</v>
      </c>
      <c r="K3546" s="344">
        <v>51.64</v>
      </c>
      <c r="L3546" s="344">
        <v>55.21</v>
      </c>
    </row>
    <row r="3547" spans="1:12">
      <c r="A3547" s="296">
        <v>4470</v>
      </c>
      <c r="B3547" s="343" t="s">
        <v>10098</v>
      </c>
      <c r="C3547" s="296" t="s">
        <v>6578</v>
      </c>
      <c r="D3547" s="296" t="s">
        <v>6534</v>
      </c>
      <c r="E3547" s="344">
        <v>104.14</v>
      </c>
      <c r="F3547" s="344">
        <v>73.33</v>
      </c>
      <c r="G3547" s="344">
        <v>91.67</v>
      </c>
      <c r="H3547" s="344">
        <v>80.67</v>
      </c>
      <c r="I3547" s="344">
        <v>121.65</v>
      </c>
      <c r="J3547" s="344">
        <v>132.91999999999999</v>
      </c>
      <c r="K3547" s="344">
        <v>119.17</v>
      </c>
      <c r="L3547" s="344">
        <v>127.42</v>
      </c>
    </row>
    <row r="3548" spans="1:12">
      <c r="A3548" s="296">
        <v>20204</v>
      </c>
      <c r="B3548" s="343" t="s">
        <v>10099</v>
      </c>
      <c r="C3548" s="296" t="s">
        <v>6578</v>
      </c>
      <c r="D3548" s="296" t="s">
        <v>6534</v>
      </c>
      <c r="E3548" s="344">
        <v>69.42</v>
      </c>
      <c r="F3548" s="344">
        <v>48.89</v>
      </c>
      <c r="G3548" s="344">
        <v>61.11</v>
      </c>
      <c r="H3548" s="344">
        <v>53.78</v>
      </c>
      <c r="I3548" s="344">
        <v>81.099999999999994</v>
      </c>
      <c r="J3548" s="344">
        <v>88.61</v>
      </c>
      <c r="K3548" s="344">
        <v>79.44</v>
      </c>
      <c r="L3548" s="344">
        <v>84.95</v>
      </c>
    </row>
    <row r="3549" spans="1:12">
      <c r="A3549" s="296">
        <v>20208</v>
      </c>
      <c r="B3549" s="343" t="s">
        <v>10100</v>
      </c>
      <c r="C3549" s="296" t="s">
        <v>6578</v>
      </c>
      <c r="D3549" s="296" t="s">
        <v>6534</v>
      </c>
      <c r="E3549" s="344">
        <v>93.72</v>
      </c>
      <c r="F3549" s="344">
        <v>66</v>
      </c>
      <c r="G3549" s="344">
        <v>82.5</v>
      </c>
      <c r="H3549" s="344">
        <v>72.599999999999994</v>
      </c>
      <c r="I3549" s="344">
        <v>109.48</v>
      </c>
      <c r="J3549" s="344">
        <v>119.63</v>
      </c>
      <c r="K3549" s="344">
        <v>107.25</v>
      </c>
      <c r="L3549" s="344">
        <v>114.68</v>
      </c>
    </row>
    <row r="3550" spans="1:12">
      <c r="A3550" s="296">
        <v>4437</v>
      </c>
      <c r="B3550" s="343" t="s">
        <v>10101</v>
      </c>
      <c r="C3550" s="296" t="s">
        <v>6578</v>
      </c>
      <c r="D3550" s="296" t="s">
        <v>6534</v>
      </c>
      <c r="E3550" s="344">
        <v>78.099999999999994</v>
      </c>
      <c r="F3550" s="344">
        <v>55</v>
      </c>
      <c r="G3550" s="344">
        <v>68.75</v>
      </c>
      <c r="H3550" s="344">
        <v>60.5</v>
      </c>
      <c r="I3550" s="344">
        <v>91.23</v>
      </c>
      <c r="J3550" s="344">
        <v>99.69</v>
      </c>
      <c r="K3550" s="344">
        <v>89.38</v>
      </c>
      <c r="L3550" s="344">
        <v>95.56</v>
      </c>
    </row>
    <row r="3551" spans="1:12">
      <c r="A3551" s="296">
        <v>14580</v>
      </c>
      <c r="B3551" s="343" t="s">
        <v>10102</v>
      </c>
      <c r="C3551" s="296" t="s">
        <v>6578</v>
      </c>
      <c r="D3551" s="296" t="s">
        <v>6534</v>
      </c>
      <c r="E3551" s="344">
        <v>78.099999999999994</v>
      </c>
      <c r="F3551" s="344">
        <v>55</v>
      </c>
      <c r="G3551" s="344">
        <v>68.75</v>
      </c>
      <c r="H3551" s="344">
        <v>60.5</v>
      </c>
      <c r="I3551" s="344">
        <v>91.23</v>
      </c>
      <c r="J3551" s="344">
        <v>99.69</v>
      </c>
      <c r="K3551" s="344">
        <v>89.38</v>
      </c>
      <c r="L3551" s="344">
        <v>95.56</v>
      </c>
    </row>
    <row r="3552" spans="1:12">
      <c r="A3552" s="296">
        <v>5065</v>
      </c>
      <c r="B3552" s="343" t="s">
        <v>10103</v>
      </c>
      <c r="C3552" s="296" t="s">
        <v>6582</v>
      </c>
      <c r="D3552" s="296" t="s">
        <v>6534</v>
      </c>
      <c r="E3552" s="344">
        <v>34.83</v>
      </c>
      <c r="F3552" s="344">
        <v>43.07</v>
      </c>
      <c r="G3552" s="344">
        <v>37.25</v>
      </c>
      <c r="H3552" s="344">
        <v>31.93</v>
      </c>
      <c r="I3552" s="344">
        <v>33.76</v>
      </c>
      <c r="J3552" s="344">
        <v>26.39</v>
      </c>
      <c r="K3552" s="344">
        <v>35.6</v>
      </c>
      <c r="L3552" s="344">
        <v>38.700000000000003</v>
      </c>
    </row>
    <row r="3553" spans="1:12">
      <c r="A3553" s="296">
        <v>5072</v>
      </c>
      <c r="B3553" s="343" t="s">
        <v>10104</v>
      </c>
      <c r="C3553" s="296" t="s">
        <v>6582</v>
      </c>
      <c r="D3553" s="296" t="s">
        <v>6534</v>
      </c>
      <c r="E3553" s="344">
        <v>32.22</v>
      </c>
      <c r="F3553" s="344">
        <v>39.840000000000003</v>
      </c>
      <c r="G3553" s="344">
        <v>34.450000000000003</v>
      </c>
      <c r="H3553" s="344">
        <v>29.53</v>
      </c>
      <c r="I3553" s="344">
        <v>31.23</v>
      </c>
      <c r="J3553" s="344">
        <v>24.41</v>
      </c>
      <c r="K3553" s="344">
        <v>32.93</v>
      </c>
      <c r="L3553" s="344">
        <v>35.799999999999997</v>
      </c>
    </row>
    <row r="3554" spans="1:12">
      <c r="A3554" s="296">
        <v>5066</v>
      </c>
      <c r="B3554" s="343" t="s">
        <v>10105</v>
      </c>
      <c r="C3554" s="296" t="s">
        <v>6582</v>
      </c>
      <c r="D3554" s="296" t="s">
        <v>6534</v>
      </c>
      <c r="E3554" s="344">
        <v>24.12</v>
      </c>
      <c r="F3554" s="344">
        <v>29.84</v>
      </c>
      <c r="G3554" s="344">
        <v>25.8</v>
      </c>
      <c r="H3554" s="344">
        <v>22.11</v>
      </c>
      <c r="I3554" s="344">
        <v>23.39</v>
      </c>
      <c r="J3554" s="344">
        <v>18.28</v>
      </c>
      <c r="K3554" s="344">
        <v>24.66</v>
      </c>
      <c r="L3554" s="344">
        <v>26.81</v>
      </c>
    </row>
    <row r="3555" spans="1:12">
      <c r="A3555" s="296">
        <v>5063</v>
      </c>
      <c r="B3555" s="343" t="s">
        <v>10106</v>
      </c>
      <c r="C3555" s="296" t="s">
        <v>6582</v>
      </c>
      <c r="D3555" s="296" t="s">
        <v>6534</v>
      </c>
      <c r="E3555" s="344">
        <v>21.85</v>
      </c>
      <c r="F3555" s="344">
        <v>27.02</v>
      </c>
      <c r="G3555" s="344">
        <v>23.36</v>
      </c>
      <c r="H3555" s="344">
        <v>20.03</v>
      </c>
      <c r="I3555" s="344">
        <v>21.18</v>
      </c>
      <c r="J3555" s="344">
        <v>16.55</v>
      </c>
      <c r="K3555" s="344">
        <v>22.33</v>
      </c>
      <c r="L3555" s="344">
        <v>24.27</v>
      </c>
    </row>
    <row r="3556" spans="1:12">
      <c r="A3556" s="296">
        <v>20247</v>
      </c>
      <c r="B3556" s="343" t="s">
        <v>10107</v>
      </c>
      <c r="C3556" s="296" t="s">
        <v>6582</v>
      </c>
      <c r="D3556" s="296" t="s">
        <v>6534</v>
      </c>
      <c r="E3556" s="344">
        <v>20.27</v>
      </c>
      <c r="F3556" s="344">
        <v>25.07</v>
      </c>
      <c r="G3556" s="344">
        <v>21.68</v>
      </c>
      <c r="H3556" s="344">
        <v>18.579999999999998</v>
      </c>
      <c r="I3556" s="344">
        <v>19.649999999999999</v>
      </c>
      <c r="J3556" s="344">
        <v>15.36</v>
      </c>
      <c r="K3556" s="344">
        <v>20.72</v>
      </c>
      <c r="L3556" s="344">
        <v>22.53</v>
      </c>
    </row>
    <row r="3557" spans="1:12">
      <c r="A3557" s="296">
        <v>5074</v>
      </c>
      <c r="B3557" s="343" t="s">
        <v>10108</v>
      </c>
      <c r="C3557" s="296" t="s">
        <v>6582</v>
      </c>
      <c r="D3557" s="296" t="s">
        <v>6534</v>
      </c>
      <c r="E3557" s="344">
        <v>20.51</v>
      </c>
      <c r="F3557" s="344">
        <v>25.37</v>
      </c>
      <c r="G3557" s="344">
        <v>21.94</v>
      </c>
      <c r="H3557" s="344">
        <v>18.8</v>
      </c>
      <c r="I3557" s="344">
        <v>19.89</v>
      </c>
      <c r="J3557" s="344">
        <v>15.54</v>
      </c>
      <c r="K3557" s="344">
        <v>20.97</v>
      </c>
      <c r="L3557" s="344">
        <v>22.79</v>
      </c>
    </row>
    <row r="3558" spans="1:12">
      <c r="A3558" s="296">
        <v>5067</v>
      </c>
      <c r="B3558" s="343" t="s">
        <v>10109</v>
      </c>
      <c r="C3558" s="296" t="s">
        <v>6582</v>
      </c>
      <c r="D3558" s="296" t="s">
        <v>6534</v>
      </c>
      <c r="E3558" s="344">
        <v>19.510000000000002</v>
      </c>
      <c r="F3558" s="344">
        <v>24.13</v>
      </c>
      <c r="G3558" s="344">
        <v>20.87</v>
      </c>
      <c r="H3558" s="344">
        <v>17.89</v>
      </c>
      <c r="I3558" s="344">
        <v>18.920000000000002</v>
      </c>
      <c r="J3558" s="344">
        <v>14.79</v>
      </c>
      <c r="K3558" s="344">
        <v>19.95</v>
      </c>
      <c r="L3558" s="344">
        <v>21.68</v>
      </c>
    </row>
    <row r="3559" spans="1:12">
      <c r="A3559" s="296">
        <v>5078</v>
      </c>
      <c r="B3559" s="343" t="s">
        <v>10110</v>
      </c>
      <c r="C3559" s="296" t="s">
        <v>6582</v>
      </c>
      <c r="D3559" s="296" t="s">
        <v>6534</v>
      </c>
      <c r="E3559" s="344">
        <v>19.29</v>
      </c>
      <c r="F3559" s="344">
        <v>23.86</v>
      </c>
      <c r="G3559" s="344">
        <v>20.63</v>
      </c>
      <c r="H3559" s="344">
        <v>17.68</v>
      </c>
      <c r="I3559" s="344">
        <v>18.7</v>
      </c>
      <c r="J3559" s="344">
        <v>14.62</v>
      </c>
      <c r="K3559" s="344">
        <v>19.72</v>
      </c>
      <c r="L3559" s="344">
        <v>21.44</v>
      </c>
    </row>
    <row r="3560" spans="1:12">
      <c r="A3560" s="296">
        <v>5068</v>
      </c>
      <c r="B3560" s="343" t="s">
        <v>10111</v>
      </c>
      <c r="C3560" s="296" t="s">
        <v>6582</v>
      </c>
      <c r="D3560" s="296" t="s">
        <v>6534</v>
      </c>
      <c r="E3560" s="344">
        <v>18.309999999999999</v>
      </c>
      <c r="F3560" s="344">
        <v>22.64</v>
      </c>
      <c r="G3560" s="344">
        <v>19.579999999999998</v>
      </c>
      <c r="H3560" s="344">
        <v>16.78</v>
      </c>
      <c r="I3560" s="344">
        <v>17.75</v>
      </c>
      <c r="J3560" s="344">
        <v>13.87</v>
      </c>
      <c r="K3560" s="344">
        <v>18.72</v>
      </c>
      <c r="L3560" s="344">
        <v>20.34</v>
      </c>
    </row>
    <row r="3561" spans="1:12">
      <c r="A3561" s="296">
        <v>5073</v>
      </c>
      <c r="B3561" s="343" t="s">
        <v>10112</v>
      </c>
      <c r="C3561" s="296" t="s">
        <v>6582</v>
      </c>
      <c r="D3561" s="296" t="s">
        <v>6534</v>
      </c>
      <c r="E3561" s="344">
        <v>18.66</v>
      </c>
      <c r="F3561" s="344">
        <v>23.08</v>
      </c>
      <c r="G3561" s="344">
        <v>19.96</v>
      </c>
      <c r="H3561" s="344">
        <v>17.11</v>
      </c>
      <c r="I3561" s="344">
        <v>18.09</v>
      </c>
      <c r="J3561" s="344">
        <v>14.14</v>
      </c>
      <c r="K3561" s="344">
        <v>19.079999999999998</v>
      </c>
      <c r="L3561" s="344">
        <v>20.74</v>
      </c>
    </row>
    <row r="3562" spans="1:12">
      <c r="A3562" s="296">
        <v>5069</v>
      </c>
      <c r="B3562" s="343" t="s">
        <v>10113</v>
      </c>
      <c r="C3562" s="296" t="s">
        <v>6582</v>
      </c>
      <c r="D3562" s="296" t="s">
        <v>6534</v>
      </c>
      <c r="E3562" s="344">
        <v>18.66</v>
      </c>
      <c r="F3562" s="344">
        <v>23.08</v>
      </c>
      <c r="G3562" s="344">
        <v>19.96</v>
      </c>
      <c r="H3562" s="344">
        <v>17.11</v>
      </c>
      <c r="I3562" s="344">
        <v>18.09</v>
      </c>
      <c r="J3562" s="344">
        <v>14.14</v>
      </c>
      <c r="K3562" s="344">
        <v>19.079999999999998</v>
      </c>
      <c r="L3562" s="344">
        <v>20.74</v>
      </c>
    </row>
    <row r="3563" spans="1:12">
      <c r="A3563" s="296">
        <v>5070</v>
      </c>
      <c r="B3563" s="343" t="s">
        <v>10114</v>
      </c>
      <c r="C3563" s="296" t="s">
        <v>6582</v>
      </c>
      <c r="D3563" s="296" t="s">
        <v>6534</v>
      </c>
      <c r="E3563" s="344">
        <v>18.87</v>
      </c>
      <c r="F3563" s="344">
        <v>23.33</v>
      </c>
      <c r="G3563" s="344">
        <v>20.18</v>
      </c>
      <c r="H3563" s="344">
        <v>17.29</v>
      </c>
      <c r="I3563" s="344">
        <v>18.29</v>
      </c>
      <c r="J3563" s="344">
        <v>14.29</v>
      </c>
      <c r="K3563" s="344">
        <v>19.28</v>
      </c>
      <c r="L3563" s="344">
        <v>20.96</v>
      </c>
    </row>
    <row r="3564" spans="1:12">
      <c r="A3564" s="296">
        <v>5071</v>
      </c>
      <c r="B3564" s="343" t="s">
        <v>10115</v>
      </c>
      <c r="C3564" s="296" t="s">
        <v>6582</v>
      </c>
      <c r="D3564" s="296" t="s">
        <v>6534</v>
      </c>
      <c r="E3564" s="344">
        <v>18.309999999999999</v>
      </c>
      <c r="F3564" s="344">
        <v>22.64</v>
      </c>
      <c r="G3564" s="344">
        <v>19.579999999999998</v>
      </c>
      <c r="H3564" s="344">
        <v>16.78</v>
      </c>
      <c r="I3564" s="344">
        <v>17.75</v>
      </c>
      <c r="J3564" s="344">
        <v>13.87</v>
      </c>
      <c r="K3564" s="344">
        <v>18.72</v>
      </c>
      <c r="L3564" s="344">
        <v>20.34</v>
      </c>
    </row>
    <row r="3565" spans="1:12">
      <c r="A3565" s="296">
        <v>5061</v>
      </c>
      <c r="B3565" s="343" t="s">
        <v>10116</v>
      </c>
      <c r="C3565" s="296" t="s">
        <v>6582</v>
      </c>
      <c r="D3565" s="296" t="s">
        <v>6539</v>
      </c>
      <c r="E3565" s="344">
        <v>18</v>
      </c>
      <c r="F3565" s="344">
        <v>22.26</v>
      </c>
      <c r="G3565" s="344">
        <v>19.25</v>
      </c>
      <c r="H3565" s="344">
        <v>16.5</v>
      </c>
      <c r="I3565" s="344">
        <v>17.45</v>
      </c>
      <c r="J3565" s="344">
        <v>13.64</v>
      </c>
      <c r="K3565" s="344">
        <v>18.399999999999999</v>
      </c>
      <c r="L3565" s="344">
        <v>20</v>
      </c>
    </row>
    <row r="3566" spans="1:12">
      <c r="A3566" s="296">
        <v>5075</v>
      </c>
      <c r="B3566" s="343" t="s">
        <v>10117</v>
      </c>
      <c r="C3566" s="296" t="s">
        <v>6582</v>
      </c>
      <c r="D3566" s="296" t="s">
        <v>6534</v>
      </c>
      <c r="E3566" s="344">
        <v>18.309999999999999</v>
      </c>
      <c r="F3566" s="344">
        <v>22.64</v>
      </c>
      <c r="G3566" s="344">
        <v>19.579999999999998</v>
      </c>
      <c r="H3566" s="344">
        <v>16.78</v>
      </c>
      <c r="I3566" s="344">
        <v>17.75</v>
      </c>
      <c r="J3566" s="344">
        <v>13.87</v>
      </c>
      <c r="K3566" s="344">
        <v>18.72</v>
      </c>
      <c r="L3566" s="344">
        <v>20.34</v>
      </c>
    </row>
    <row r="3567" spans="1:12">
      <c r="A3567" s="296">
        <v>39027</v>
      </c>
      <c r="B3567" s="343" t="s">
        <v>10118</v>
      </c>
      <c r="C3567" s="296" t="s">
        <v>6582</v>
      </c>
      <c r="D3567" s="296" t="s">
        <v>6534</v>
      </c>
      <c r="E3567" s="344">
        <v>18.29</v>
      </c>
      <c r="F3567" s="344">
        <v>22.62</v>
      </c>
      <c r="G3567" s="344">
        <v>19.559999999999999</v>
      </c>
      <c r="H3567" s="344">
        <v>16.77</v>
      </c>
      <c r="I3567" s="344">
        <v>17.73</v>
      </c>
      <c r="J3567" s="344">
        <v>13.86</v>
      </c>
      <c r="K3567" s="344">
        <v>18.7</v>
      </c>
      <c r="L3567" s="344">
        <v>20.32</v>
      </c>
    </row>
    <row r="3568" spans="1:12">
      <c r="A3568" s="296">
        <v>5062</v>
      </c>
      <c r="B3568" s="343" t="s">
        <v>10119</v>
      </c>
      <c r="C3568" s="296" t="s">
        <v>6582</v>
      </c>
      <c r="D3568" s="296" t="s">
        <v>6534</v>
      </c>
      <c r="E3568" s="344">
        <v>18.55</v>
      </c>
      <c r="F3568" s="344">
        <v>22.94</v>
      </c>
      <c r="G3568" s="344">
        <v>19.84</v>
      </c>
      <c r="H3568" s="344">
        <v>17</v>
      </c>
      <c r="I3568" s="344">
        <v>17.98</v>
      </c>
      <c r="J3568" s="344">
        <v>14.06</v>
      </c>
      <c r="K3568" s="344">
        <v>18.96</v>
      </c>
      <c r="L3568" s="344">
        <v>20.61</v>
      </c>
    </row>
    <row r="3569" spans="1:12">
      <c r="A3569" s="296">
        <v>40568</v>
      </c>
      <c r="B3569" s="343" t="s">
        <v>10120</v>
      </c>
      <c r="C3569" s="296" t="s">
        <v>6582</v>
      </c>
      <c r="D3569" s="296" t="s">
        <v>6534</v>
      </c>
      <c r="E3569" s="344">
        <v>18.45</v>
      </c>
      <c r="F3569" s="344">
        <v>22.81</v>
      </c>
      <c r="G3569" s="344">
        <v>19.73</v>
      </c>
      <c r="H3569" s="344">
        <v>16.91</v>
      </c>
      <c r="I3569" s="344">
        <v>17.88</v>
      </c>
      <c r="J3569" s="344">
        <v>13.98</v>
      </c>
      <c r="K3569" s="344">
        <v>18.86</v>
      </c>
      <c r="L3569" s="344">
        <v>20.5</v>
      </c>
    </row>
    <row r="3570" spans="1:12">
      <c r="A3570" s="296">
        <v>40304</v>
      </c>
      <c r="B3570" s="343" t="s">
        <v>10121</v>
      </c>
      <c r="C3570" s="296" t="s">
        <v>6582</v>
      </c>
      <c r="D3570" s="296" t="s">
        <v>6534</v>
      </c>
      <c r="E3570" s="344">
        <v>22.6</v>
      </c>
      <c r="F3570" s="344">
        <v>27.95</v>
      </c>
      <c r="G3570" s="344">
        <v>24.17</v>
      </c>
      <c r="H3570" s="344">
        <v>20.71</v>
      </c>
      <c r="I3570" s="344">
        <v>21.91</v>
      </c>
      <c r="J3570" s="344">
        <v>17.12</v>
      </c>
      <c r="K3570" s="344">
        <v>23.1</v>
      </c>
      <c r="L3570" s="344">
        <v>25.11</v>
      </c>
    </row>
    <row r="3571" spans="1:12">
      <c r="A3571" s="296">
        <v>39026</v>
      </c>
      <c r="B3571" s="343" t="s">
        <v>10122</v>
      </c>
      <c r="C3571" s="296" t="s">
        <v>6582</v>
      </c>
      <c r="D3571" s="296" t="s">
        <v>6534</v>
      </c>
      <c r="E3571" s="344">
        <v>20.59</v>
      </c>
      <c r="F3571" s="344">
        <v>25.46</v>
      </c>
      <c r="G3571" s="344">
        <v>22.02</v>
      </c>
      <c r="H3571" s="344">
        <v>18.87</v>
      </c>
      <c r="I3571" s="344">
        <v>19.96</v>
      </c>
      <c r="J3571" s="344">
        <v>15.6</v>
      </c>
      <c r="K3571" s="344">
        <v>21.05</v>
      </c>
      <c r="L3571" s="344">
        <v>22.88</v>
      </c>
    </row>
    <row r="3572" spans="1:12">
      <c r="A3572" s="296">
        <v>42431</v>
      </c>
      <c r="B3572" s="343" t="s">
        <v>10123</v>
      </c>
      <c r="C3572" s="296" t="s">
        <v>6533</v>
      </c>
      <c r="D3572" s="296" t="s">
        <v>6534</v>
      </c>
      <c r="E3572" s="344"/>
      <c r="F3572" s="344"/>
      <c r="G3572" s="344"/>
      <c r="H3572" s="344"/>
      <c r="I3572" s="344"/>
      <c r="J3572" s="344"/>
      <c r="K3572" s="344"/>
      <c r="L3572" s="344"/>
    </row>
    <row r="3573" spans="1:12">
      <c r="A3573" s="296">
        <v>44074</v>
      </c>
      <c r="B3573" s="343" t="s">
        <v>10124</v>
      </c>
      <c r="C3573" s="296" t="s">
        <v>6584</v>
      </c>
      <c r="D3573" s="296" t="s">
        <v>6534</v>
      </c>
      <c r="E3573" s="344">
        <v>690</v>
      </c>
      <c r="F3573" s="344">
        <v>734.34</v>
      </c>
      <c r="G3573" s="344"/>
      <c r="H3573" s="344">
        <v>587.30999999999995</v>
      </c>
      <c r="I3573" s="344">
        <v>521.97</v>
      </c>
      <c r="J3573" s="344">
        <v>622.32000000000005</v>
      </c>
      <c r="K3573" s="344">
        <v>579.54</v>
      </c>
      <c r="L3573" s="344">
        <v>469.07</v>
      </c>
    </row>
    <row r="3574" spans="1:12">
      <c r="A3574" s="296">
        <v>44072</v>
      </c>
      <c r="B3574" s="343" t="s">
        <v>10125</v>
      </c>
      <c r="C3574" s="296" t="s">
        <v>6584</v>
      </c>
      <c r="D3574" s="296" t="s">
        <v>6534</v>
      </c>
      <c r="E3574" s="344">
        <v>106.61</v>
      </c>
      <c r="F3574" s="344">
        <v>129.41</v>
      </c>
      <c r="G3574" s="344">
        <v>101.39</v>
      </c>
      <c r="H3574" s="344">
        <v>88.78</v>
      </c>
      <c r="I3574" s="344">
        <v>118.23</v>
      </c>
      <c r="J3574" s="344">
        <v>112.17</v>
      </c>
      <c r="K3574" s="344">
        <v>129.44</v>
      </c>
      <c r="L3574" s="344">
        <v>124.84</v>
      </c>
    </row>
    <row r="3575" spans="1:12">
      <c r="A3575" s="296">
        <v>511</v>
      </c>
      <c r="B3575" s="343" t="s">
        <v>10126</v>
      </c>
      <c r="C3575" s="296" t="s">
        <v>6584</v>
      </c>
      <c r="D3575" s="296" t="s">
        <v>6539</v>
      </c>
      <c r="E3575" s="344">
        <v>28.4</v>
      </c>
      <c r="F3575" s="344"/>
      <c r="G3575" s="344"/>
      <c r="H3575" s="344"/>
      <c r="I3575" s="344">
        <v>18.43</v>
      </c>
      <c r="J3575" s="344"/>
      <c r="K3575" s="344">
        <v>19.61</v>
      </c>
      <c r="L3575" s="344"/>
    </row>
    <row r="3576" spans="1:12">
      <c r="A3576" s="296">
        <v>37540</v>
      </c>
      <c r="B3576" s="343" t="s">
        <v>10127</v>
      </c>
      <c r="C3576" s="296" t="s">
        <v>6533</v>
      </c>
      <c r="D3576" s="296" t="s">
        <v>6534</v>
      </c>
      <c r="E3576" s="344"/>
      <c r="F3576" s="344">
        <v>80384.5</v>
      </c>
      <c r="G3576" s="344"/>
      <c r="H3576" s="344">
        <v>90494.63</v>
      </c>
      <c r="I3576" s="344">
        <v>90168.52</v>
      </c>
      <c r="J3576" s="344"/>
      <c r="K3576" s="344">
        <v>81526.69</v>
      </c>
      <c r="L3576" s="344">
        <v>74678.45</v>
      </c>
    </row>
    <row r="3577" spans="1:12">
      <c r="A3577" s="296">
        <v>37548</v>
      </c>
      <c r="B3577" s="343" t="s">
        <v>10128</v>
      </c>
      <c r="C3577" s="296" t="s">
        <v>6533</v>
      </c>
      <c r="D3577" s="296" t="s">
        <v>6534</v>
      </c>
      <c r="E3577" s="344"/>
      <c r="F3577" s="344">
        <v>106549.26</v>
      </c>
      <c r="G3577" s="344"/>
      <c r="H3577" s="344">
        <v>119950.18</v>
      </c>
      <c r="I3577" s="344">
        <v>119517.93</v>
      </c>
      <c r="J3577" s="344"/>
      <c r="K3577" s="344">
        <v>108063.22</v>
      </c>
      <c r="L3577" s="344">
        <v>98985.91</v>
      </c>
    </row>
    <row r="3578" spans="1:12">
      <c r="A3578" s="296">
        <v>39828</v>
      </c>
      <c r="B3578" s="343" t="s">
        <v>10129</v>
      </c>
      <c r="C3578" s="296" t="s">
        <v>6533</v>
      </c>
      <c r="D3578" s="296" t="s">
        <v>6534</v>
      </c>
      <c r="E3578" s="344"/>
      <c r="F3578" s="344">
        <v>639.19000000000005</v>
      </c>
      <c r="G3578" s="344"/>
      <c r="H3578" s="344">
        <v>719.58</v>
      </c>
      <c r="I3578" s="344">
        <v>716.99</v>
      </c>
      <c r="J3578" s="344"/>
      <c r="K3578" s="344">
        <v>648.27</v>
      </c>
      <c r="L3578" s="344">
        <v>593.82000000000005</v>
      </c>
    </row>
    <row r="3579" spans="1:12">
      <c r="A3579" s="296">
        <v>38392</v>
      </c>
      <c r="B3579" s="343" t="s">
        <v>10130</v>
      </c>
      <c r="C3579" s="296" t="s">
        <v>6533</v>
      </c>
      <c r="D3579" s="296" t="s">
        <v>6534</v>
      </c>
      <c r="E3579" s="344">
        <v>66.760000000000005</v>
      </c>
      <c r="F3579" s="344">
        <v>53.37</v>
      </c>
      <c r="G3579" s="344">
        <v>60.09</v>
      </c>
      <c r="H3579" s="344">
        <v>55.34</v>
      </c>
      <c r="I3579" s="344">
        <v>60.34</v>
      </c>
      <c r="J3579" s="344">
        <v>50.87</v>
      </c>
      <c r="K3579" s="344">
        <v>66.58</v>
      </c>
      <c r="L3579" s="344">
        <v>63.73</v>
      </c>
    </row>
    <row r="3580" spans="1:12">
      <c r="A3580" s="296">
        <v>11735</v>
      </c>
      <c r="B3580" s="343" t="s">
        <v>10131</v>
      </c>
      <c r="C3580" s="296" t="s">
        <v>6533</v>
      </c>
      <c r="D3580" s="296" t="s">
        <v>6534</v>
      </c>
      <c r="E3580" s="344">
        <v>9.01</v>
      </c>
      <c r="F3580" s="344">
        <v>7.55</v>
      </c>
      <c r="G3580" s="344">
        <v>9.5500000000000007</v>
      </c>
      <c r="H3580" s="344">
        <v>9.69</v>
      </c>
      <c r="I3580" s="344">
        <v>7.61</v>
      </c>
      <c r="J3580" s="344">
        <v>9.8000000000000007</v>
      </c>
      <c r="K3580" s="344">
        <v>11.99</v>
      </c>
      <c r="L3580" s="344">
        <v>10.09</v>
      </c>
    </row>
    <row r="3581" spans="1:12">
      <c r="A3581" s="296">
        <v>11737</v>
      </c>
      <c r="B3581" s="343" t="s">
        <v>10132</v>
      </c>
      <c r="C3581" s="296" t="s">
        <v>6533</v>
      </c>
      <c r="D3581" s="296" t="s">
        <v>6534</v>
      </c>
      <c r="E3581" s="344">
        <v>12.77</v>
      </c>
      <c r="F3581" s="344">
        <v>10.7</v>
      </c>
      <c r="G3581" s="344">
        <v>13.55</v>
      </c>
      <c r="H3581" s="344">
        <v>13.74</v>
      </c>
      <c r="I3581" s="344">
        <v>10.79</v>
      </c>
      <c r="J3581" s="344">
        <v>13.89</v>
      </c>
      <c r="K3581" s="344">
        <v>17</v>
      </c>
      <c r="L3581" s="344">
        <v>14.31</v>
      </c>
    </row>
    <row r="3582" spans="1:12">
      <c r="A3582" s="296">
        <v>11738</v>
      </c>
      <c r="B3582" s="343" t="s">
        <v>10133</v>
      </c>
      <c r="C3582" s="296" t="s">
        <v>6533</v>
      </c>
      <c r="D3582" s="296" t="s">
        <v>6534</v>
      </c>
      <c r="E3582" s="344">
        <v>16.11</v>
      </c>
      <c r="F3582" s="344">
        <v>13.5</v>
      </c>
      <c r="G3582" s="344">
        <v>17.079999999999998</v>
      </c>
      <c r="H3582" s="344">
        <v>17.329999999999998</v>
      </c>
      <c r="I3582" s="344">
        <v>13.61</v>
      </c>
      <c r="J3582" s="344">
        <v>17.52</v>
      </c>
      <c r="K3582" s="344">
        <v>21.43</v>
      </c>
      <c r="L3582" s="344">
        <v>18.05</v>
      </c>
    </row>
    <row r="3583" spans="1:12">
      <c r="A3583" s="296">
        <v>36143</v>
      </c>
      <c r="B3583" s="343" t="s">
        <v>10134</v>
      </c>
      <c r="C3583" s="296" t="s">
        <v>6533</v>
      </c>
      <c r="D3583" s="296" t="s">
        <v>6534</v>
      </c>
      <c r="E3583" s="344">
        <v>29.72</v>
      </c>
      <c r="F3583" s="344">
        <v>30.75</v>
      </c>
      <c r="G3583" s="344">
        <v>35.36</v>
      </c>
      <c r="H3583" s="344">
        <v>36.9</v>
      </c>
      <c r="I3583" s="344">
        <v>28.53</v>
      </c>
      <c r="J3583" s="344">
        <v>28.29</v>
      </c>
      <c r="K3583" s="344">
        <v>26.75</v>
      </c>
      <c r="L3583" s="344">
        <v>26.65</v>
      </c>
    </row>
    <row r="3584" spans="1:12">
      <c r="A3584" s="296">
        <v>36142</v>
      </c>
      <c r="B3584" s="343" t="s">
        <v>10135</v>
      </c>
      <c r="C3584" s="296" t="s">
        <v>6533</v>
      </c>
      <c r="D3584" s="296" t="s">
        <v>6534</v>
      </c>
      <c r="E3584" s="344">
        <v>2.17</v>
      </c>
      <c r="F3584" s="344">
        <v>2.25</v>
      </c>
      <c r="G3584" s="344">
        <v>2.58</v>
      </c>
      <c r="H3584" s="344">
        <v>2.7</v>
      </c>
      <c r="I3584" s="344">
        <v>2.08</v>
      </c>
      <c r="J3584" s="344">
        <v>2.0699999999999998</v>
      </c>
      <c r="K3584" s="344">
        <v>1.95</v>
      </c>
      <c r="L3584" s="344">
        <v>1.95</v>
      </c>
    </row>
    <row r="3585" spans="1:12">
      <c r="A3585" s="296">
        <v>36146</v>
      </c>
      <c r="B3585" s="343" t="s">
        <v>10136</v>
      </c>
      <c r="C3585" s="296" t="s">
        <v>6533</v>
      </c>
      <c r="D3585" s="296" t="s">
        <v>6534</v>
      </c>
      <c r="E3585" s="344">
        <v>246.5</v>
      </c>
      <c r="F3585" s="344">
        <v>255</v>
      </c>
      <c r="G3585" s="344">
        <v>293.25</v>
      </c>
      <c r="H3585" s="344">
        <v>306</v>
      </c>
      <c r="I3585" s="344">
        <v>236.64</v>
      </c>
      <c r="J3585" s="344">
        <v>234.6</v>
      </c>
      <c r="K3585" s="344">
        <v>221.85</v>
      </c>
      <c r="L3585" s="344">
        <v>221</v>
      </c>
    </row>
    <row r="3586" spans="1:12">
      <c r="A3586" s="296">
        <v>39015</v>
      </c>
      <c r="B3586" s="343" t="s">
        <v>10137</v>
      </c>
      <c r="C3586" s="296" t="s">
        <v>6533</v>
      </c>
      <c r="D3586" s="296" t="s">
        <v>6539</v>
      </c>
      <c r="E3586" s="344"/>
      <c r="F3586" s="344"/>
      <c r="G3586" s="344"/>
      <c r="H3586" s="344"/>
      <c r="I3586" s="344">
        <v>0.96</v>
      </c>
      <c r="J3586" s="344"/>
      <c r="K3586" s="344"/>
      <c r="L3586" s="344">
        <v>0.75</v>
      </c>
    </row>
    <row r="3587" spans="1:12">
      <c r="A3587" s="296">
        <v>38377</v>
      </c>
      <c r="B3587" s="343" t="s">
        <v>10138</v>
      </c>
      <c r="C3587" s="296" t="s">
        <v>6533</v>
      </c>
      <c r="D3587" s="296" t="s">
        <v>6534</v>
      </c>
      <c r="E3587" s="344">
        <v>46.64</v>
      </c>
      <c r="F3587" s="344">
        <v>37.83</v>
      </c>
      <c r="G3587" s="344"/>
      <c r="H3587" s="344">
        <v>44.23</v>
      </c>
      <c r="I3587" s="344">
        <v>37.99</v>
      </c>
      <c r="J3587" s="344"/>
      <c r="K3587" s="344">
        <v>48.14</v>
      </c>
      <c r="L3587" s="344">
        <v>39.4</v>
      </c>
    </row>
    <row r="3588" spans="1:12">
      <c r="A3588" s="296">
        <v>38376</v>
      </c>
      <c r="B3588" s="343" t="s">
        <v>10139</v>
      </c>
      <c r="C3588" s="296" t="s">
        <v>6533</v>
      </c>
      <c r="D3588" s="296" t="s">
        <v>6534</v>
      </c>
      <c r="E3588" s="344">
        <v>53.18</v>
      </c>
      <c r="F3588" s="344">
        <v>43.14</v>
      </c>
      <c r="G3588" s="344"/>
      <c r="H3588" s="344">
        <v>50.43</v>
      </c>
      <c r="I3588" s="344">
        <v>43.32</v>
      </c>
      <c r="J3588" s="344"/>
      <c r="K3588" s="344">
        <v>54.88</v>
      </c>
      <c r="L3588" s="344">
        <v>44.92</v>
      </c>
    </row>
    <row r="3589" spans="1:12">
      <c r="A3589" s="296">
        <v>38116</v>
      </c>
      <c r="B3589" s="343" t="s">
        <v>10140</v>
      </c>
      <c r="C3589" s="296" t="s">
        <v>6533</v>
      </c>
      <c r="D3589" s="296" t="s">
        <v>6534</v>
      </c>
      <c r="E3589" s="344">
        <v>7.52</v>
      </c>
      <c r="F3589" s="344">
        <v>8.41</v>
      </c>
      <c r="G3589" s="344">
        <v>7.03</v>
      </c>
      <c r="H3589" s="344">
        <v>6.39</v>
      </c>
      <c r="I3589" s="344">
        <v>3.91</v>
      </c>
      <c r="J3589" s="344">
        <v>5.92</v>
      </c>
      <c r="K3589" s="344">
        <v>7.74</v>
      </c>
      <c r="L3589" s="344">
        <v>7.14</v>
      </c>
    </row>
    <row r="3590" spans="1:12">
      <c r="A3590" s="296">
        <v>38066</v>
      </c>
      <c r="B3590" s="343" t="s">
        <v>10141</v>
      </c>
      <c r="C3590" s="296" t="s">
        <v>6533</v>
      </c>
      <c r="D3590" s="296" t="s">
        <v>6534</v>
      </c>
      <c r="E3590" s="344">
        <v>12.41</v>
      </c>
      <c r="F3590" s="344">
        <v>13.88</v>
      </c>
      <c r="G3590" s="344">
        <v>11.6</v>
      </c>
      <c r="H3590" s="344">
        <v>10.55</v>
      </c>
      <c r="I3590" s="344">
        <v>6.46</v>
      </c>
      <c r="J3590" s="344">
        <v>9.77</v>
      </c>
      <c r="K3590" s="344">
        <v>12.78</v>
      </c>
      <c r="L3590" s="344">
        <v>11.79</v>
      </c>
    </row>
    <row r="3591" spans="1:12">
      <c r="A3591" s="296">
        <v>38117</v>
      </c>
      <c r="B3591" s="343" t="s">
        <v>10142</v>
      </c>
      <c r="C3591" s="296" t="s">
        <v>6533</v>
      </c>
      <c r="D3591" s="296" t="s">
        <v>6534</v>
      </c>
      <c r="E3591" s="344">
        <v>12.8</v>
      </c>
      <c r="F3591" s="344">
        <v>14.32</v>
      </c>
      <c r="G3591" s="344">
        <v>11.97</v>
      </c>
      <c r="H3591" s="344">
        <v>10.88</v>
      </c>
      <c r="I3591" s="344">
        <v>6.67</v>
      </c>
      <c r="J3591" s="344">
        <v>10.08</v>
      </c>
      <c r="K3591" s="344">
        <v>13.19</v>
      </c>
      <c r="L3591" s="344">
        <v>12.16</v>
      </c>
    </row>
    <row r="3592" spans="1:12">
      <c r="A3592" s="296">
        <v>38067</v>
      </c>
      <c r="B3592" s="343" t="s">
        <v>10143</v>
      </c>
      <c r="C3592" s="296" t="s">
        <v>6533</v>
      </c>
      <c r="D3592" s="296" t="s">
        <v>6534</v>
      </c>
      <c r="E3592" s="344">
        <v>17.47</v>
      </c>
      <c r="F3592" s="344">
        <v>19.54</v>
      </c>
      <c r="G3592" s="344">
        <v>16.34</v>
      </c>
      <c r="H3592" s="344">
        <v>14.85</v>
      </c>
      <c r="I3592" s="344">
        <v>9.1</v>
      </c>
      <c r="J3592" s="344">
        <v>13.76</v>
      </c>
      <c r="K3592" s="344">
        <v>18</v>
      </c>
      <c r="L3592" s="344">
        <v>16.600000000000001</v>
      </c>
    </row>
    <row r="3593" spans="1:12">
      <c r="A3593" s="296">
        <v>44313</v>
      </c>
      <c r="B3593" s="343" t="s">
        <v>10144</v>
      </c>
      <c r="C3593" s="296" t="s">
        <v>6533</v>
      </c>
      <c r="D3593" s="296" t="s">
        <v>6534</v>
      </c>
      <c r="E3593" s="344"/>
      <c r="F3593" s="344"/>
      <c r="G3593" s="344"/>
      <c r="H3593" s="344"/>
      <c r="I3593" s="344">
        <v>893.11</v>
      </c>
      <c r="J3593" s="344"/>
      <c r="K3593" s="344"/>
      <c r="L3593" s="344">
        <v>1025.82</v>
      </c>
    </row>
    <row r="3594" spans="1:12">
      <c r="A3594" s="296">
        <v>11522</v>
      </c>
      <c r="B3594" s="343" t="s">
        <v>10145</v>
      </c>
      <c r="C3594" s="296" t="s">
        <v>6533</v>
      </c>
      <c r="D3594" s="296" t="s">
        <v>6534</v>
      </c>
      <c r="E3594" s="344">
        <v>13.21</v>
      </c>
      <c r="F3594" s="344">
        <v>12.98</v>
      </c>
      <c r="G3594" s="344">
        <v>14.15</v>
      </c>
      <c r="H3594" s="344">
        <v>12.33</v>
      </c>
      <c r="I3594" s="344">
        <v>14.1</v>
      </c>
      <c r="J3594" s="344">
        <v>13.63</v>
      </c>
      <c r="K3594" s="344">
        <v>12.91</v>
      </c>
      <c r="L3594" s="344">
        <v>12.58</v>
      </c>
    </row>
    <row r="3595" spans="1:12">
      <c r="A3595" s="296">
        <v>43600</v>
      </c>
      <c r="B3595" s="343" t="s">
        <v>10146</v>
      </c>
      <c r="C3595" s="296" t="s">
        <v>6533</v>
      </c>
      <c r="D3595" s="296" t="s">
        <v>6534</v>
      </c>
      <c r="E3595" s="344">
        <v>52.93</v>
      </c>
      <c r="F3595" s="344">
        <v>52.02</v>
      </c>
      <c r="G3595" s="344">
        <v>56.7</v>
      </c>
      <c r="H3595" s="344">
        <v>49.42</v>
      </c>
      <c r="I3595" s="344">
        <v>56.52</v>
      </c>
      <c r="J3595" s="344">
        <v>54.62</v>
      </c>
      <c r="K3595" s="344">
        <v>51.76</v>
      </c>
      <c r="L3595" s="344">
        <v>50.4</v>
      </c>
    </row>
    <row r="3596" spans="1:12">
      <c r="A3596" s="296">
        <v>5080</v>
      </c>
      <c r="B3596" s="343" t="s">
        <v>10147</v>
      </c>
      <c r="C3596" s="296" t="s">
        <v>6533</v>
      </c>
      <c r="D3596" s="296" t="s">
        <v>6534</v>
      </c>
      <c r="E3596" s="344">
        <v>20.64</v>
      </c>
      <c r="F3596" s="344">
        <v>20.28</v>
      </c>
      <c r="G3596" s="344">
        <v>22.11</v>
      </c>
      <c r="H3596" s="344">
        <v>19.27</v>
      </c>
      <c r="I3596" s="344">
        <v>22.04</v>
      </c>
      <c r="J3596" s="344">
        <v>21.3</v>
      </c>
      <c r="K3596" s="344">
        <v>20.18</v>
      </c>
      <c r="L3596" s="344">
        <v>19.649999999999999</v>
      </c>
    </row>
    <row r="3597" spans="1:12">
      <c r="A3597" s="296">
        <v>38168</v>
      </c>
      <c r="B3597" s="343" t="s">
        <v>10148</v>
      </c>
      <c r="C3597" s="296" t="s">
        <v>6533</v>
      </c>
      <c r="D3597" s="296" t="s">
        <v>6534</v>
      </c>
      <c r="E3597" s="344">
        <v>144.1</v>
      </c>
      <c r="F3597" s="344">
        <v>141.62</v>
      </c>
      <c r="G3597" s="344">
        <v>154.36000000000001</v>
      </c>
      <c r="H3597" s="344">
        <v>134.54</v>
      </c>
      <c r="I3597" s="344">
        <v>153.87</v>
      </c>
      <c r="J3597" s="344">
        <v>148.69999999999999</v>
      </c>
      <c r="K3597" s="344">
        <v>140.91</v>
      </c>
      <c r="L3597" s="344">
        <v>137.22999999999999</v>
      </c>
    </row>
    <row r="3598" spans="1:12">
      <c r="A3598" s="296">
        <v>43601</v>
      </c>
      <c r="B3598" s="343" t="s">
        <v>10149</v>
      </c>
      <c r="C3598" s="296" t="s">
        <v>6533</v>
      </c>
      <c r="D3598" s="296" t="s">
        <v>6534</v>
      </c>
      <c r="E3598" s="344">
        <v>72.05</v>
      </c>
      <c r="F3598" s="344">
        <v>70.81</v>
      </c>
      <c r="G3598" s="344">
        <v>77.180000000000007</v>
      </c>
      <c r="H3598" s="344">
        <v>67.27</v>
      </c>
      <c r="I3598" s="344">
        <v>76.930000000000007</v>
      </c>
      <c r="J3598" s="344">
        <v>74.349999999999994</v>
      </c>
      <c r="K3598" s="344">
        <v>70.45</v>
      </c>
      <c r="L3598" s="344">
        <v>68.61</v>
      </c>
    </row>
    <row r="3599" spans="1:12">
      <c r="A3599" s="296">
        <v>13393</v>
      </c>
      <c r="B3599" s="343" t="s">
        <v>10150</v>
      </c>
      <c r="C3599" s="296" t="s">
        <v>6533</v>
      </c>
      <c r="D3599" s="296" t="s">
        <v>6534</v>
      </c>
      <c r="E3599" s="344"/>
      <c r="F3599" s="344">
        <v>454.09</v>
      </c>
      <c r="G3599" s="344"/>
      <c r="H3599" s="344">
        <v>391.34</v>
      </c>
      <c r="I3599" s="344">
        <v>332.94</v>
      </c>
      <c r="J3599" s="344">
        <v>349.21</v>
      </c>
      <c r="K3599" s="344">
        <v>303.31</v>
      </c>
      <c r="L3599" s="344">
        <v>331.2</v>
      </c>
    </row>
    <row r="3600" spans="1:12">
      <c r="A3600" s="296">
        <v>13395</v>
      </c>
      <c r="B3600" s="343" t="s">
        <v>10151</v>
      </c>
      <c r="C3600" s="296" t="s">
        <v>6533</v>
      </c>
      <c r="D3600" s="296" t="s">
        <v>6534</v>
      </c>
      <c r="E3600" s="344"/>
      <c r="F3600" s="344">
        <v>636.36</v>
      </c>
      <c r="G3600" s="344"/>
      <c r="H3600" s="344">
        <v>548.41999999999996</v>
      </c>
      <c r="I3600" s="344">
        <v>466.58</v>
      </c>
      <c r="J3600" s="344">
        <v>489.38</v>
      </c>
      <c r="K3600" s="344">
        <v>425.05</v>
      </c>
      <c r="L3600" s="344">
        <v>464.14</v>
      </c>
    </row>
    <row r="3601" spans="1:12">
      <c r="A3601" s="296">
        <v>12039</v>
      </c>
      <c r="B3601" s="343" t="s">
        <v>10152</v>
      </c>
      <c r="C3601" s="296" t="s">
        <v>6533</v>
      </c>
      <c r="D3601" s="296" t="s">
        <v>6534</v>
      </c>
      <c r="E3601" s="344"/>
      <c r="F3601" s="344">
        <v>668.75</v>
      </c>
      <c r="G3601" s="344"/>
      <c r="H3601" s="344">
        <v>576.33000000000004</v>
      </c>
      <c r="I3601" s="344">
        <v>490.33</v>
      </c>
      <c r="J3601" s="344">
        <v>514.29</v>
      </c>
      <c r="K3601" s="344">
        <v>446.69</v>
      </c>
      <c r="L3601" s="344">
        <v>487.76</v>
      </c>
    </row>
    <row r="3602" spans="1:12">
      <c r="A3602" s="296">
        <v>13396</v>
      </c>
      <c r="B3602" s="343" t="s">
        <v>10153</v>
      </c>
      <c r="C3602" s="296" t="s">
        <v>6533</v>
      </c>
      <c r="D3602" s="296" t="s">
        <v>6534</v>
      </c>
      <c r="E3602" s="344"/>
      <c r="F3602" s="344">
        <v>939.21</v>
      </c>
      <c r="G3602" s="344"/>
      <c r="H3602" s="344">
        <v>809.42</v>
      </c>
      <c r="I3602" s="344">
        <v>688.63</v>
      </c>
      <c r="J3602" s="344">
        <v>722.29</v>
      </c>
      <c r="K3602" s="344">
        <v>627.34</v>
      </c>
      <c r="L3602" s="344">
        <v>685.03</v>
      </c>
    </row>
    <row r="3603" spans="1:12">
      <c r="A3603" s="296">
        <v>12041</v>
      </c>
      <c r="B3603" s="343" t="s">
        <v>10154</v>
      </c>
      <c r="C3603" s="296" t="s">
        <v>6533</v>
      </c>
      <c r="D3603" s="296" t="s">
        <v>6534</v>
      </c>
      <c r="E3603" s="344"/>
      <c r="F3603" s="344">
        <v>766.93</v>
      </c>
      <c r="G3603" s="344"/>
      <c r="H3603" s="344">
        <v>660.94</v>
      </c>
      <c r="I3603" s="344">
        <v>562.30999999999995</v>
      </c>
      <c r="J3603" s="344">
        <v>589.79</v>
      </c>
      <c r="K3603" s="344">
        <v>512.26</v>
      </c>
      <c r="L3603" s="344">
        <v>559.37</v>
      </c>
    </row>
    <row r="3604" spans="1:12">
      <c r="A3604" s="296">
        <v>12043</v>
      </c>
      <c r="B3604" s="343" t="s">
        <v>10155</v>
      </c>
      <c r="C3604" s="296" t="s">
        <v>6533</v>
      </c>
      <c r="D3604" s="296" t="s">
        <v>6534</v>
      </c>
      <c r="E3604" s="344"/>
      <c r="F3604" s="344">
        <v>1619.24</v>
      </c>
      <c r="G3604" s="344"/>
      <c r="H3604" s="344">
        <v>1395.47</v>
      </c>
      <c r="I3604" s="344">
        <v>1187.23</v>
      </c>
      <c r="J3604" s="344">
        <v>1245.25</v>
      </c>
      <c r="K3604" s="344">
        <v>1081.56</v>
      </c>
      <c r="L3604" s="344">
        <v>1181.02</v>
      </c>
    </row>
    <row r="3605" spans="1:12">
      <c r="A3605" s="296">
        <v>39762</v>
      </c>
      <c r="B3605" s="343" t="s">
        <v>10156</v>
      </c>
      <c r="C3605" s="296" t="s">
        <v>6533</v>
      </c>
      <c r="D3605" s="296" t="s">
        <v>6534</v>
      </c>
      <c r="E3605" s="344"/>
      <c r="F3605" s="344">
        <v>770.8</v>
      </c>
      <c r="G3605" s="344"/>
      <c r="H3605" s="344">
        <v>664.28</v>
      </c>
      <c r="I3605" s="344">
        <v>565.15</v>
      </c>
      <c r="J3605" s="344">
        <v>592.77</v>
      </c>
      <c r="K3605" s="344">
        <v>514.85</v>
      </c>
      <c r="L3605" s="344">
        <v>562.19000000000005</v>
      </c>
    </row>
    <row r="3606" spans="1:12">
      <c r="A3606" s="296">
        <v>12042</v>
      </c>
      <c r="B3606" s="343" t="s">
        <v>10157</v>
      </c>
      <c r="C3606" s="296" t="s">
        <v>6533</v>
      </c>
      <c r="D3606" s="296" t="s">
        <v>6534</v>
      </c>
      <c r="E3606" s="344"/>
      <c r="F3606" s="344">
        <v>1125.3399999999999</v>
      </c>
      <c r="G3606" s="344"/>
      <c r="H3606" s="344">
        <v>969.83</v>
      </c>
      <c r="I3606" s="344">
        <v>825.11</v>
      </c>
      <c r="J3606" s="344">
        <v>865.43</v>
      </c>
      <c r="K3606" s="344">
        <v>751.67</v>
      </c>
      <c r="L3606" s="344">
        <v>820.79</v>
      </c>
    </row>
    <row r="3607" spans="1:12">
      <c r="A3607" s="296">
        <v>39763</v>
      </c>
      <c r="B3607" s="343" t="s">
        <v>10158</v>
      </c>
      <c r="C3607" s="296" t="s">
        <v>6533</v>
      </c>
      <c r="D3607" s="296" t="s">
        <v>6534</v>
      </c>
      <c r="E3607" s="344"/>
      <c r="F3607" s="344">
        <v>1317.07</v>
      </c>
      <c r="G3607" s="344"/>
      <c r="H3607" s="344">
        <v>1135.05</v>
      </c>
      <c r="I3607" s="344">
        <v>965.68</v>
      </c>
      <c r="J3607" s="344">
        <v>1012.87</v>
      </c>
      <c r="K3607" s="344">
        <v>879.73</v>
      </c>
      <c r="L3607" s="344">
        <v>960.62</v>
      </c>
    </row>
    <row r="3608" spans="1:12">
      <c r="A3608" s="296">
        <v>39760</v>
      </c>
      <c r="B3608" s="343" t="s">
        <v>10159</v>
      </c>
      <c r="C3608" s="296" t="s">
        <v>6533</v>
      </c>
      <c r="D3608" s="296" t="s">
        <v>6534</v>
      </c>
      <c r="E3608" s="344"/>
      <c r="F3608" s="344">
        <v>1312.74</v>
      </c>
      <c r="G3608" s="344"/>
      <c r="H3608" s="344">
        <v>1131.32</v>
      </c>
      <c r="I3608" s="344">
        <v>962.5</v>
      </c>
      <c r="J3608" s="344">
        <v>1009.54</v>
      </c>
      <c r="K3608" s="344">
        <v>876.84</v>
      </c>
      <c r="L3608" s="344">
        <v>957.46</v>
      </c>
    </row>
    <row r="3609" spans="1:12">
      <c r="A3609" s="296">
        <v>39756</v>
      </c>
      <c r="B3609" s="343" t="s">
        <v>10160</v>
      </c>
      <c r="C3609" s="296" t="s">
        <v>6533</v>
      </c>
      <c r="D3609" s="296" t="s">
        <v>6534</v>
      </c>
      <c r="E3609" s="344"/>
      <c r="F3609" s="344">
        <v>471.35</v>
      </c>
      <c r="G3609" s="344"/>
      <c r="H3609" s="344">
        <v>406.21</v>
      </c>
      <c r="I3609" s="344">
        <v>345.6</v>
      </c>
      <c r="J3609" s="344">
        <v>362.48</v>
      </c>
      <c r="K3609" s="344">
        <v>314.83999999999997</v>
      </c>
      <c r="L3609" s="344">
        <v>343.79</v>
      </c>
    </row>
    <row r="3610" spans="1:12">
      <c r="A3610" s="296">
        <v>12038</v>
      </c>
      <c r="B3610" s="343" t="s">
        <v>10161</v>
      </c>
      <c r="C3610" s="296" t="s">
        <v>6533</v>
      </c>
      <c r="D3610" s="296" t="s">
        <v>6534</v>
      </c>
      <c r="E3610" s="344"/>
      <c r="F3610" s="344">
        <v>588.97</v>
      </c>
      <c r="G3610" s="344"/>
      <c r="H3610" s="344">
        <v>507.57</v>
      </c>
      <c r="I3610" s="344">
        <v>431.83</v>
      </c>
      <c r="J3610" s="344">
        <v>452.93</v>
      </c>
      <c r="K3610" s="344">
        <v>393.4</v>
      </c>
      <c r="L3610" s="344">
        <v>429.57</v>
      </c>
    </row>
    <row r="3611" spans="1:12">
      <c r="A3611" s="296">
        <v>39757</v>
      </c>
      <c r="B3611" s="343" t="s">
        <v>10162</v>
      </c>
      <c r="C3611" s="296" t="s">
        <v>6533</v>
      </c>
      <c r="D3611" s="296" t="s">
        <v>6534</v>
      </c>
      <c r="E3611" s="344"/>
      <c r="F3611" s="344">
        <v>544.61</v>
      </c>
      <c r="G3611" s="344"/>
      <c r="H3611" s="344">
        <v>469.35</v>
      </c>
      <c r="I3611" s="344">
        <v>399.31</v>
      </c>
      <c r="J3611" s="344">
        <v>418.82</v>
      </c>
      <c r="K3611" s="344">
        <v>363.77</v>
      </c>
      <c r="L3611" s="344">
        <v>397.22</v>
      </c>
    </row>
    <row r="3612" spans="1:12">
      <c r="A3612" s="296">
        <v>39758</v>
      </c>
      <c r="B3612" s="343" t="s">
        <v>10163</v>
      </c>
      <c r="C3612" s="296" t="s">
        <v>6533</v>
      </c>
      <c r="D3612" s="296" t="s">
        <v>6534</v>
      </c>
      <c r="E3612" s="344"/>
      <c r="F3612" s="344">
        <v>793.7</v>
      </c>
      <c r="G3612" s="344"/>
      <c r="H3612" s="344">
        <v>684.01</v>
      </c>
      <c r="I3612" s="344">
        <v>581.94000000000005</v>
      </c>
      <c r="J3612" s="344">
        <v>610.38</v>
      </c>
      <c r="K3612" s="344">
        <v>530.15</v>
      </c>
      <c r="L3612" s="344">
        <v>578.9</v>
      </c>
    </row>
    <row r="3613" spans="1:12">
      <c r="A3613" s="296">
        <v>39759</v>
      </c>
      <c r="B3613" s="343" t="s">
        <v>10164</v>
      </c>
      <c r="C3613" s="296" t="s">
        <v>6533</v>
      </c>
      <c r="D3613" s="296" t="s">
        <v>6534</v>
      </c>
      <c r="E3613" s="344"/>
      <c r="F3613" s="344">
        <v>980.22</v>
      </c>
      <c r="G3613" s="344"/>
      <c r="H3613" s="344">
        <v>844.76</v>
      </c>
      <c r="I3613" s="344">
        <v>718.7</v>
      </c>
      <c r="J3613" s="344">
        <v>753.82</v>
      </c>
      <c r="K3613" s="344">
        <v>654.73</v>
      </c>
      <c r="L3613" s="344">
        <v>714.94</v>
      </c>
    </row>
    <row r="3614" spans="1:12">
      <c r="A3614" s="296">
        <v>39761</v>
      </c>
      <c r="B3614" s="343" t="s">
        <v>10165</v>
      </c>
      <c r="C3614" s="296" t="s">
        <v>6533</v>
      </c>
      <c r="D3614" s="296" t="s">
        <v>6534</v>
      </c>
      <c r="E3614" s="344"/>
      <c r="F3614" s="344">
        <v>1178.25</v>
      </c>
      <c r="G3614" s="344"/>
      <c r="H3614" s="344">
        <v>1015.42</v>
      </c>
      <c r="I3614" s="344">
        <v>863.9</v>
      </c>
      <c r="J3614" s="344">
        <v>906.11</v>
      </c>
      <c r="K3614" s="344">
        <v>787.01</v>
      </c>
      <c r="L3614" s="344">
        <v>859.38</v>
      </c>
    </row>
    <row r="3615" spans="1:12">
      <c r="A3615" s="296">
        <v>39805</v>
      </c>
      <c r="B3615" s="343" t="s">
        <v>10166</v>
      </c>
      <c r="C3615" s="296" t="s">
        <v>6533</v>
      </c>
      <c r="D3615" s="296" t="s">
        <v>6534</v>
      </c>
      <c r="E3615" s="344">
        <v>210.79</v>
      </c>
      <c r="F3615" s="344">
        <v>168.56</v>
      </c>
      <c r="G3615" s="344">
        <v>198.9</v>
      </c>
      <c r="H3615" s="344">
        <v>153.38</v>
      </c>
      <c r="I3615" s="344">
        <v>147.55000000000001</v>
      </c>
      <c r="J3615" s="344">
        <v>129.9</v>
      </c>
      <c r="K3615" s="344">
        <v>280.14999999999998</v>
      </c>
      <c r="L3615" s="344">
        <v>155.75</v>
      </c>
    </row>
    <row r="3616" spans="1:12">
      <c r="A3616" s="296">
        <v>39806</v>
      </c>
      <c r="B3616" s="343" t="s">
        <v>10167</v>
      </c>
      <c r="C3616" s="296" t="s">
        <v>6533</v>
      </c>
      <c r="D3616" s="296" t="s">
        <v>6534</v>
      </c>
      <c r="E3616" s="344">
        <v>390.54</v>
      </c>
      <c r="F3616" s="344">
        <v>312.3</v>
      </c>
      <c r="G3616" s="344">
        <v>368.52</v>
      </c>
      <c r="H3616" s="344">
        <v>284.18</v>
      </c>
      <c r="I3616" s="344">
        <v>273.37</v>
      </c>
      <c r="J3616" s="344">
        <v>240.67</v>
      </c>
      <c r="K3616" s="344">
        <v>519.04999999999995</v>
      </c>
      <c r="L3616" s="344">
        <v>288.56</v>
      </c>
    </row>
    <row r="3617" spans="1:12">
      <c r="A3617" s="296">
        <v>39807</v>
      </c>
      <c r="B3617" s="343" t="s">
        <v>10168</v>
      </c>
      <c r="C3617" s="296" t="s">
        <v>6533</v>
      </c>
      <c r="D3617" s="296" t="s">
        <v>6534</v>
      </c>
      <c r="E3617" s="344">
        <v>846.39</v>
      </c>
      <c r="F3617" s="344">
        <v>676.82</v>
      </c>
      <c r="G3617" s="344">
        <v>798.66</v>
      </c>
      <c r="H3617" s="344">
        <v>615.88</v>
      </c>
      <c r="I3617" s="344">
        <v>592.45000000000005</v>
      </c>
      <c r="J3617" s="344">
        <v>521.59</v>
      </c>
      <c r="K3617" s="344">
        <v>1124.9000000000001</v>
      </c>
      <c r="L3617" s="344">
        <v>625.38</v>
      </c>
    </row>
    <row r="3618" spans="1:12">
      <c r="A3618" s="296">
        <v>43100</v>
      </c>
      <c r="B3618" s="343" t="s">
        <v>10169</v>
      </c>
      <c r="C3618" s="296" t="s">
        <v>6533</v>
      </c>
      <c r="D3618" s="296" t="s">
        <v>6534</v>
      </c>
      <c r="E3618" s="344">
        <v>661.7</v>
      </c>
      <c r="F3618" s="344">
        <v>529.13</v>
      </c>
      <c r="G3618" s="344">
        <v>624.38</v>
      </c>
      <c r="H3618" s="344">
        <v>481.49</v>
      </c>
      <c r="I3618" s="344">
        <v>463.17</v>
      </c>
      <c r="J3618" s="344">
        <v>407.77</v>
      </c>
      <c r="K3618" s="344">
        <v>879.43</v>
      </c>
      <c r="L3618" s="344">
        <v>488.92</v>
      </c>
    </row>
    <row r="3619" spans="1:12">
      <c r="A3619" s="296">
        <v>39804</v>
      </c>
      <c r="B3619" s="343" t="s">
        <v>10170</v>
      </c>
      <c r="C3619" s="296" t="s">
        <v>6533</v>
      </c>
      <c r="D3619" s="296" t="s">
        <v>6534</v>
      </c>
      <c r="E3619" s="344">
        <v>123.78</v>
      </c>
      <c r="F3619" s="344">
        <v>98.98</v>
      </c>
      <c r="G3619" s="344">
        <v>116.8</v>
      </c>
      <c r="H3619" s="344">
        <v>90.07</v>
      </c>
      <c r="I3619" s="344">
        <v>86.64</v>
      </c>
      <c r="J3619" s="344">
        <v>76.28</v>
      </c>
      <c r="K3619" s="344">
        <v>164.51</v>
      </c>
      <c r="L3619" s="344">
        <v>91.46</v>
      </c>
    </row>
    <row r="3620" spans="1:12">
      <c r="A3620" s="296">
        <v>39796</v>
      </c>
      <c r="B3620" s="343" t="s">
        <v>10171</v>
      </c>
      <c r="C3620" s="296" t="s">
        <v>6533</v>
      </c>
      <c r="D3620" s="296" t="s">
        <v>6534</v>
      </c>
      <c r="E3620" s="344">
        <v>128.19999999999999</v>
      </c>
      <c r="F3620" s="344">
        <v>102.52</v>
      </c>
      <c r="G3620" s="344">
        <v>120.97</v>
      </c>
      <c r="H3620" s="344">
        <v>93.29</v>
      </c>
      <c r="I3620" s="344">
        <v>89.74</v>
      </c>
      <c r="J3620" s="344">
        <v>79</v>
      </c>
      <c r="K3620" s="344">
        <v>170.39</v>
      </c>
      <c r="L3620" s="344">
        <v>94.73</v>
      </c>
    </row>
    <row r="3621" spans="1:12">
      <c r="A3621" s="296">
        <v>39797</v>
      </c>
      <c r="B3621" s="343" t="s">
        <v>10172</v>
      </c>
      <c r="C3621" s="296" t="s">
        <v>6533</v>
      </c>
      <c r="D3621" s="296" t="s">
        <v>6539</v>
      </c>
      <c r="E3621" s="344">
        <v>201.25</v>
      </c>
      <c r="F3621" s="344">
        <v>160.93</v>
      </c>
      <c r="G3621" s="344">
        <v>189.9</v>
      </c>
      <c r="H3621" s="344">
        <v>146.44</v>
      </c>
      <c r="I3621" s="344">
        <v>140.87</v>
      </c>
      <c r="J3621" s="344">
        <v>124.02</v>
      </c>
      <c r="K3621" s="344">
        <v>267.47000000000003</v>
      </c>
      <c r="L3621" s="344">
        <v>148.69999999999999</v>
      </c>
    </row>
    <row r="3622" spans="1:12">
      <c r="A3622" s="296">
        <v>39798</v>
      </c>
      <c r="B3622" s="343" t="s">
        <v>10173</v>
      </c>
      <c r="C3622" s="296" t="s">
        <v>6533</v>
      </c>
      <c r="D3622" s="296" t="s">
        <v>6534</v>
      </c>
      <c r="E3622" s="344">
        <v>345.21</v>
      </c>
      <c r="F3622" s="344">
        <v>276.04000000000002</v>
      </c>
      <c r="G3622" s="344">
        <v>325.74</v>
      </c>
      <c r="H3622" s="344">
        <v>251.19</v>
      </c>
      <c r="I3622" s="344">
        <v>241.63</v>
      </c>
      <c r="J3622" s="344">
        <v>212.73</v>
      </c>
      <c r="K3622" s="344">
        <v>458.8</v>
      </c>
      <c r="L3622" s="344">
        <v>255.07</v>
      </c>
    </row>
    <row r="3623" spans="1:12">
      <c r="A3623" s="296">
        <v>39794</v>
      </c>
      <c r="B3623" s="343" t="s">
        <v>10174</v>
      </c>
      <c r="C3623" s="296" t="s">
        <v>6533</v>
      </c>
      <c r="D3623" s="296" t="s">
        <v>6534</v>
      </c>
      <c r="E3623" s="344">
        <v>54.42</v>
      </c>
      <c r="F3623" s="344">
        <v>43.51</v>
      </c>
      <c r="G3623" s="344">
        <v>51.35</v>
      </c>
      <c r="H3623" s="344">
        <v>39.6</v>
      </c>
      <c r="I3623" s="344">
        <v>38.090000000000003</v>
      </c>
      <c r="J3623" s="344">
        <v>33.53</v>
      </c>
      <c r="K3623" s="344">
        <v>72.319999999999993</v>
      </c>
      <c r="L3623" s="344">
        <v>40.21</v>
      </c>
    </row>
    <row r="3624" spans="1:12">
      <c r="A3624" s="296">
        <v>39795</v>
      </c>
      <c r="B3624" s="343" t="s">
        <v>10175</v>
      </c>
      <c r="C3624" s="296" t="s">
        <v>6533</v>
      </c>
      <c r="D3624" s="296" t="s">
        <v>6534</v>
      </c>
      <c r="E3624" s="344">
        <v>85.97</v>
      </c>
      <c r="F3624" s="344">
        <v>68.75</v>
      </c>
      <c r="G3624" s="344">
        <v>81.12</v>
      </c>
      <c r="H3624" s="344">
        <v>62.56</v>
      </c>
      <c r="I3624" s="344">
        <v>60.18</v>
      </c>
      <c r="J3624" s="344">
        <v>52.98</v>
      </c>
      <c r="K3624" s="344">
        <v>114.26</v>
      </c>
      <c r="L3624" s="344">
        <v>63.52</v>
      </c>
    </row>
    <row r="3625" spans="1:12">
      <c r="A3625" s="296">
        <v>39801</v>
      </c>
      <c r="B3625" s="343" t="s">
        <v>10176</v>
      </c>
      <c r="C3625" s="296" t="s">
        <v>6533</v>
      </c>
      <c r="D3625" s="296" t="s">
        <v>6534</v>
      </c>
      <c r="E3625" s="344">
        <v>181.54</v>
      </c>
      <c r="F3625" s="344">
        <v>145.16999999999999</v>
      </c>
      <c r="G3625" s="344">
        <v>171.3</v>
      </c>
      <c r="H3625" s="344">
        <v>132.1</v>
      </c>
      <c r="I3625" s="344">
        <v>127.07</v>
      </c>
      <c r="J3625" s="344">
        <v>111.87</v>
      </c>
      <c r="K3625" s="344">
        <v>241.28</v>
      </c>
      <c r="L3625" s="344">
        <v>134.13999999999999</v>
      </c>
    </row>
    <row r="3626" spans="1:12">
      <c r="A3626" s="296">
        <v>39802</v>
      </c>
      <c r="B3626" s="343" t="s">
        <v>10177</v>
      </c>
      <c r="C3626" s="296" t="s">
        <v>6533</v>
      </c>
      <c r="D3626" s="296" t="s">
        <v>6534</v>
      </c>
      <c r="E3626" s="344">
        <v>266.11</v>
      </c>
      <c r="F3626" s="344">
        <v>212.79</v>
      </c>
      <c r="G3626" s="344">
        <v>251.1</v>
      </c>
      <c r="H3626" s="344">
        <v>193.63</v>
      </c>
      <c r="I3626" s="344">
        <v>186.27</v>
      </c>
      <c r="J3626" s="344">
        <v>163.99</v>
      </c>
      <c r="K3626" s="344">
        <v>353.67</v>
      </c>
      <c r="L3626" s="344">
        <v>196.62</v>
      </c>
    </row>
    <row r="3627" spans="1:12">
      <c r="A3627" s="296">
        <v>39803</v>
      </c>
      <c r="B3627" s="343" t="s">
        <v>10178</v>
      </c>
      <c r="C3627" s="296" t="s">
        <v>6533</v>
      </c>
      <c r="D3627" s="296" t="s">
        <v>6534</v>
      </c>
      <c r="E3627" s="344">
        <v>371.22</v>
      </c>
      <c r="F3627" s="344">
        <v>296.85000000000002</v>
      </c>
      <c r="G3627" s="344">
        <v>350.29</v>
      </c>
      <c r="H3627" s="344">
        <v>270.12</v>
      </c>
      <c r="I3627" s="344">
        <v>259.85000000000002</v>
      </c>
      <c r="J3627" s="344">
        <v>228.76</v>
      </c>
      <c r="K3627" s="344">
        <v>493.37</v>
      </c>
      <c r="L3627" s="344">
        <v>274.29000000000002</v>
      </c>
    </row>
    <row r="3628" spans="1:12">
      <c r="A3628" s="296">
        <v>39799</v>
      </c>
      <c r="B3628" s="343" t="s">
        <v>10179</v>
      </c>
      <c r="C3628" s="296" t="s">
        <v>6533</v>
      </c>
      <c r="D3628" s="296" t="s">
        <v>6534</v>
      </c>
      <c r="E3628" s="344">
        <v>63.43</v>
      </c>
      <c r="F3628" s="344">
        <v>50.72</v>
      </c>
      <c r="G3628" s="344">
        <v>59.85</v>
      </c>
      <c r="H3628" s="344">
        <v>46.15</v>
      </c>
      <c r="I3628" s="344">
        <v>44.4</v>
      </c>
      <c r="J3628" s="344">
        <v>39.090000000000003</v>
      </c>
      <c r="K3628" s="344">
        <v>84.3</v>
      </c>
      <c r="L3628" s="344">
        <v>46.87</v>
      </c>
    </row>
    <row r="3629" spans="1:12">
      <c r="A3629" s="296">
        <v>39800</v>
      </c>
      <c r="B3629" s="343" t="s">
        <v>10180</v>
      </c>
      <c r="C3629" s="296" t="s">
        <v>6533</v>
      </c>
      <c r="D3629" s="296" t="s">
        <v>6534</v>
      </c>
      <c r="E3629" s="344">
        <v>108.05</v>
      </c>
      <c r="F3629" s="344">
        <v>86.4</v>
      </c>
      <c r="G3629" s="344">
        <v>101.96</v>
      </c>
      <c r="H3629" s="344">
        <v>78.62</v>
      </c>
      <c r="I3629" s="344">
        <v>75.63</v>
      </c>
      <c r="J3629" s="344">
        <v>66.58</v>
      </c>
      <c r="K3629" s="344">
        <v>143.61000000000001</v>
      </c>
      <c r="L3629" s="344">
        <v>79.84</v>
      </c>
    </row>
    <row r="3630" spans="1:12">
      <c r="A3630" s="296">
        <v>43837</v>
      </c>
      <c r="B3630" s="343" t="s">
        <v>10181</v>
      </c>
      <c r="C3630" s="296" t="s">
        <v>6533</v>
      </c>
      <c r="D3630" s="296" t="s">
        <v>6534</v>
      </c>
      <c r="E3630" s="344">
        <v>1918.85</v>
      </c>
      <c r="F3630" s="344"/>
      <c r="G3630" s="344">
        <v>1823.35</v>
      </c>
      <c r="H3630" s="344"/>
      <c r="I3630" s="344">
        <v>1342.28</v>
      </c>
      <c r="J3630" s="344"/>
      <c r="K3630" s="344"/>
      <c r="L3630" s="344"/>
    </row>
    <row r="3631" spans="1:12">
      <c r="A3631" s="296">
        <v>43836</v>
      </c>
      <c r="B3631" s="343" t="s">
        <v>10182</v>
      </c>
      <c r="C3631" s="296" t="s">
        <v>6533</v>
      </c>
      <c r="D3631" s="296" t="s">
        <v>6534</v>
      </c>
      <c r="E3631" s="344">
        <v>3904.53</v>
      </c>
      <c r="F3631" s="344"/>
      <c r="G3631" s="344">
        <v>3710.2</v>
      </c>
      <c r="H3631" s="344"/>
      <c r="I3631" s="344">
        <v>2731.3</v>
      </c>
      <c r="J3631" s="344"/>
      <c r="K3631" s="344"/>
      <c r="L3631" s="344"/>
    </row>
    <row r="3632" spans="1:12">
      <c r="A3632" s="296">
        <v>21059</v>
      </c>
      <c r="B3632" s="343" t="s">
        <v>10183</v>
      </c>
      <c r="C3632" s="296" t="s">
        <v>6533</v>
      </c>
      <c r="D3632" s="296" t="s">
        <v>6534</v>
      </c>
      <c r="E3632" s="344"/>
      <c r="F3632" s="344"/>
      <c r="G3632" s="344"/>
      <c r="H3632" s="344"/>
      <c r="I3632" s="344">
        <v>67.03</v>
      </c>
      <c r="J3632" s="344"/>
      <c r="K3632" s="344"/>
      <c r="L3632" s="344"/>
    </row>
    <row r="3633" spans="1:12">
      <c r="A3633" s="296">
        <v>11234</v>
      </c>
      <c r="B3633" s="343" t="s">
        <v>10184</v>
      </c>
      <c r="C3633" s="296" t="s">
        <v>6533</v>
      </c>
      <c r="D3633" s="296" t="s">
        <v>6534</v>
      </c>
      <c r="E3633" s="344"/>
      <c r="F3633" s="344"/>
      <c r="G3633" s="344"/>
      <c r="H3633" s="344"/>
      <c r="I3633" s="344">
        <v>101.03</v>
      </c>
      <c r="J3633" s="344"/>
      <c r="K3633" s="344"/>
      <c r="L3633" s="344"/>
    </row>
    <row r="3634" spans="1:12">
      <c r="A3634" s="296">
        <v>21060</v>
      </c>
      <c r="B3634" s="343" t="s">
        <v>10185</v>
      </c>
      <c r="C3634" s="296" t="s">
        <v>6533</v>
      </c>
      <c r="D3634" s="296" t="s">
        <v>6534</v>
      </c>
      <c r="E3634" s="344"/>
      <c r="F3634" s="344"/>
      <c r="G3634" s="344"/>
      <c r="H3634" s="344"/>
      <c r="I3634" s="344">
        <v>124.35</v>
      </c>
      <c r="J3634" s="344"/>
      <c r="K3634" s="344"/>
      <c r="L3634" s="344"/>
    </row>
    <row r="3635" spans="1:12">
      <c r="A3635" s="296">
        <v>21061</v>
      </c>
      <c r="B3635" s="343" t="s">
        <v>10186</v>
      </c>
      <c r="C3635" s="296" t="s">
        <v>6533</v>
      </c>
      <c r="D3635" s="296" t="s">
        <v>6534</v>
      </c>
      <c r="E3635" s="344"/>
      <c r="F3635" s="344"/>
      <c r="G3635" s="344"/>
      <c r="H3635" s="344"/>
      <c r="I3635" s="344">
        <v>155.44</v>
      </c>
      <c r="J3635" s="344"/>
      <c r="K3635" s="344"/>
      <c r="L3635" s="344"/>
    </row>
    <row r="3636" spans="1:12">
      <c r="A3636" s="296">
        <v>21062</v>
      </c>
      <c r="B3636" s="343" t="s">
        <v>10187</v>
      </c>
      <c r="C3636" s="296" t="s">
        <v>6533</v>
      </c>
      <c r="D3636" s="296" t="s">
        <v>6534</v>
      </c>
      <c r="E3636" s="344"/>
      <c r="F3636" s="344"/>
      <c r="G3636" s="344"/>
      <c r="H3636" s="344"/>
      <c r="I3636" s="344">
        <v>244.81</v>
      </c>
      <c r="J3636" s="344"/>
      <c r="K3636" s="344"/>
      <c r="L3636" s="344"/>
    </row>
    <row r="3637" spans="1:12">
      <c r="A3637" s="296">
        <v>11708</v>
      </c>
      <c r="B3637" s="343" t="s">
        <v>10188</v>
      </c>
      <c r="C3637" s="296" t="s">
        <v>6533</v>
      </c>
      <c r="D3637" s="296" t="s">
        <v>6534</v>
      </c>
      <c r="E3637" s="344"/>
      <c r="F3637" s="344"/>
      <c r="G3637" s="344"/>
      <c r="H3637" s="344"/>
      <c r="I3637" s="344">
        <v>26.71</v>
      </c>
      <c r="J3637" s="344"/>
      <c r="K3637" s="344"/>
      <c r="L3637" s="344"/>
    </row>
    <row r="3638" spans="1:12">
      <c r="A3638" s="296">
        <v>11709</v>
      </c>
      <c r="B3638" s="343" t="s">
        <v>10189</v>
      </c>
      <c r="C3638" s="296" t="s">
        <v>6533</v>
      </c>
      <c r="D3638" s="296" t="s">
        <v>6534</v>
      </c>
      <c r="E3638" s="344"/>
      <c r="F3638" s="344"/>
      <c r="G3638" s="344"/>
      <c r="H3638" s="344"/>
      <c r="I3638" s="344">
        <v>62.75</v>
      </c>
      <c r="J3638" s="344"/>
      <c r="K3638" s="344"/>
      <c r="L3638" s="344"/>
    </row>
    <row r="3639" spans="1:12">
      <c r="A3639" s="296">
        <v>11710</v>
      </c>
      <c r="B3639" s="343" t="s">
        <v>10190</v>
      </c>
      <c r="C3639" s="296" t="s">
        <v>6533</v>
      </c>
      <c r="D3639" s="296" t="s">
        <v>6534</v>
      </c>
      <c r="E3639" s="344"/>
      <c r="F3639" s="344"/>
      <c r="G3639" s="344"/>
      <c r="H3639" s="344"/>
      <c r="I3639" s="344">
        <v>144.26</v>
      </c>
      <c r="J3639" s="344"/>
      <c r="K3639" s="344"/>
      <c r="L3639" s="344"/>
    </row>
    <row r="3640" spans="1:12">
      <c r="A3640" s="296">
        <v>11707</v>
      </c>
      <c r="B3640" s="343" t="s">
        <v>10191</v>
      </c>
      <c r="C3640" s="296" t="s">
        <v>6533</v>
      </c>
      <c r="D3640" s="296" t="s">
        <v>6534</v>
      </c>
      <c r="E3640" s="344"/>
      <c r="F3640" s="344"/>
      <c r="G3640" s="344"/>
      <c r="H3640" s="344"/>
      <c r="I3640" s="344">
        <v>20.010000000000002</v>
      </c>
      <c r="J3640" s="344"/>
      <c r="K3640" s="344"/>
      <c r="L3640" s="344"/>
    </row>
    <row r="3641" spans="1:12">
      <c r="A3641" s="296">
        <v>5102</v>
      </c>
      <c r="B3641" s="343" t="s">
        <v>10192</v>
      </c>
      <c r="C3641" s="296" t="s">
        <v>6533</v>
      </c>
      <c r="D3641" s="296" t="s">
        <v>6534</v>
      </c>
      <c r="E3641" s="344">
        <v>12.66</v>
      </c>
      <c r="F3641" s="344">
        <v>10.6</v>
      </c>
      <c r="G3641" s="344">
        <v>13.42</v>
      </c>
      <c r="H3641" s="344">
        <v>13.62</v>
      </c>
      <c r="I3641" s="344">
        <v>10.69</v>
      </c>
      <c r="J3641" s="344">
        <v>13.77</v>
      </c>
      <c r="K3641" s="344">
        <v>16.84</v>
      </c>
      <c r="L3641" s="344">
        <v>14.18</v>
      </c>
    </row>
    <row r="3642" spans="1:12">
      <c r="A3642" s="296">
        <v>11711</v>
      </c>
      <c r="B3642" s="343" t="s">
        <v>10193</v>
      </c>
      <c r="C3642" s="296" t="s">
        <v>6533</v>
      </c>
      <c r="D3642" s="296" t="s">
        <v>6534</v>
      </c>
      <c r="E3642" s="344">
        <v>10.54</v>
      </c>
      <c r="F3642" s="344">
        <v>8.83</v>
      </c>
      <c r="G3642" s="344">
        <v>11.18</v>
      </c>
      <c r="H3642" s="344">
        <v>11.34</v>
      </c>
      <c r="I3642" s="344">
        <v>8.91</v>
      </c>
      <c r="J3642" s="344">
        <v>11.47</v>
      </c>
      <c r="K3642" s="344">
        <v>14.03</v>
      </c>
      <c r="L3642" s="344">
        <v>11.81</v>
      </c>
    </row>
    <row r="3643" spans="1:12">
      <c r="A3643" s="296">
        <v>11739</v>
      </c>
      <c r="B3643" s="343" t="s">
        <v>10194</v>
      </c>
      <c r="C3643" s="296" t="s">
        <v>6533</v>
      </c>
      <c r="D3643" s="296" t="s">
        <v>6534</v>
      </c>
      <c r="E3643" s="344">
        <v>9.02</v>
      </c>
      <c r="F3643" s="344">
        <v>7.56</v>
      </c>
      <c r="G3643" s="344">
        <v>9.56</v>
      </c>
      <c r="H3643" s="344">
        <v>9.6999999999999993</v>
      </c>
      <c r="I3643" s="344">
        <v>7.62</v>
      </c>
      <c r="J3643" s="344">
        <v>9.81</v>
      </c>
      <c r="K3643" s="344">
        <v>12</v>
      </c>
      <c r="L3643" s="344">
        <v>10.11</v>
      </c>
    </row>
    <row r="3644" spans="1:12">
      <c r="A3644" s="296">
        <v>11741</v>
      </c>
      <c r="B3644" s="343" t="s">
        <v>10195</v>
      </c>
      <c r="C3644" s="296" t="s">
        <v>6533</v>
      </c>
      <c r="D3644" s="296" t="s">
        <v>6534</v>
      </c>
      <c r="E3644" s="344">
        <v>11.48</v>
      </c>
      <c r="F3644" s="344">
        <v>9.6199999999999992</v>
      </c>
      <c r="G3644" s="344">
        <v>12.18</v>
      </c>
      <c r="H3644" s="344">
        <v>12.35</v>
      </c>
      <c r="I3644" s="344">
        <v>9.6999999999999993</v>
      </c>
      <c r="J3644" s="344">
        <v>12.49</v>
      </c>
      <c r="K3644" s="344">
        <v>15.28</v>
      </c>
      <c r="L3644" s="344">
        <v>12.87</v>
      </c>
    </row>
    <row r="3645" spans="1:12">
      <c r="A3645" s="296">
        <v>11745</v>
      </c>
      <c r="B3645" s="343" t="s">
        <v>10196</v>
      </c>
      <c r="C3645" s="296" t="s">
        <v>6533</v>
      </c>
      <c r="D3645" s="296" t="s">
        <v>6534</v>
      </c>
      <c r="E3645" s="344">
        <v>15.13</v>
      </c>
      <c r="F3645" s="344">
        <v>12.68</v>
      </c>
      <c r="G3645" s="344">
        <v>16.05</v>
      </c>
      <c r="H3645" s="344">
        <v>16.28</v>
      </c>
      <c r="I3645" s="344">
        <v>12.79</v>
      </c>
      <c r="J3645" s="344">
        <v>16.46</v>
      </c>
      <c r="K3645" s="344">
        <v>20.13</v>
      </c>
      <c r="L3645" s="344">
        <v>16.95</v>
      </c>
    </row>
    <row r="3646" spans="1:12">
      <c r="A3646" s="296">
        <v>11743</v>
      </c>
      <c r="B3646" s="343" t="s">
        <v>10197</v>
      </c>
      <c r="C3646" s="296" t="s">
        <v>6533</v>
      </c>
      <c r="D3646" s="296" t="s">
        <v>6534</v>
      </c>
      <c r="E3646" s="344">
        <v>9.64</v>
      </c>
      <c r="F3646" s="344">
        <v>8.08</v>
      </c>
      <c r="G3646" s="344">
        <v>10.220000000000001</v>
      </c>
      <c r="H3646" s="344">
        <v>10.37</v>
      </c>
      <c r="I3646" s="344">
        <v>8.15</v>
      </c>
      <c r="J3646" s="344">
        <v>10.49</v>
      </c>
      <c r="K3646" s="344">
        <v>12.83</v>
      </c>
      <c r="L3646" s="344">
        <v>10.8</v>
      </c>
    </row>
    <row r="3647" spans="1:12">
      <c r="A3647" s="296">
        <v>5104</v>
      </c>
      <c r="B3647" s="343" t="s">
        <v>10198</v>
      </c>
      <c r="C3647" s="296" t="s">
        <v>6582</v>
      </c>
      <c r="D3647" s="296" t="s">
        <v>6534</v>
      </c>
      <c r="E3647" s="344"/>
      <c r="F3647" s="344"/>
      <c r="G3647" s="344"/>
      <c r="H3647" s="344"/>
      <c r="I3647" s="344">
        <v>99.45</v>
      </c>
      <c r="J3647" s="344"/>
      <c r="K3647" s="344"/>
      <c r="L3647" s="344"/>
    </row>
    <row r="3648" spans="1:12">
      <c r="A3648" s="296">
        <v>44530</v>
      </c>
      <c r="B3648" s="343" t="s">
        <v>10199</v>
      </c>
      <c r="C3648" s="296" t="s">
        <v>6533</v>
      </c>
      <c r="D3648" s="296" t="s">
        <v>6534</v>
      </c>
      <c r="E3648" s="344">
        <v>57.43</v>
      </c>
      <c r="F3648" s="344">
        <v>44.31</v>
      </c>
      <c r="G3648" s="344">
        <v>46.09</v>
      </c>
      <c r="H3648" s="344">
        <v>38.76</v>
      </c>
      <c r="I3648" s="344">
        <v>51.5</v>
      </c>
      <c r="J3648" s="344">
        <v>53.18</v>
      </c>
      <c r="K3648" s="344">
        <v>41.1</v>
      </c>
      <c r="L3648" s="344">
        <v>37.03</v>
      </c>
    </row>
    <row r="3649" spans="1:12">
      <c r="A3649" s="296">
        <v>2710</v>
      </c>
      <c r="B3649" s="343" t="s">
        <v>10200</v>
      </c>
      <c r="C3649" s="296" t="s">
        <v>6533</v>
      </c>
      <c r="D3649" s="296" t="s">
        <v>6534</v>
      </c>
      <c r="E3649" s="344">
        <v>45.87</v>
      </c>
      <c r="F3649" s="344">
        <v>35.39</v>
      </c>
      <c r="G3649" s="344">
        <v>36.81</v>
      </c>
      <c r="H3649" s="344">
        <v>30.95</v>
      </c>
      <c r="I3649" s="344">
        <v>41.13</v>
      </c>
      <c r="J3649" s="344">
        <v>42.47</v>
      </c>
      <c r="K3649" s="344">
        <v>32.82</v>
      </c>
      <c r="L3649" s="344">
        <v>29.58</v>
      </c>
    </row>
    <row r="3650" spans="1:12">
      <c r="A3650" s="296">
        <v>14575</v>
      </c>
      <c r="B3650" s="343" t="s">
        <v>10201</v>
      </c>
      <c r="C3650" s="296" t="s">
        <v>6533</v>
      </c>
      <c r="D3650" s="296" t="s">
        <v>6534</v>
      </c>
      <c r="E3650" s="344"/>
      <c r="F3650" s="344"/>
      <c r="G3650" s="344"/>
      <c r="H3650" s="344"/>
      <c r="I3650" s="344"/>
      <c r="J3650" s="344"/>
      <c r="K3650" s="344"/>
      <c r="L3650" s="344"/>
    </row>
    <row r="3651" spans="1:12">
      <c r="A3651" s="296">
        <v>20043</v>
      </c>
      <c r="B3651" s="343" t="s">
        <v>10202</v>
      </c>
      <c r="C3651" s="296" t="s">
        <v>6533</v>
      </c>
      <c r="D3651" s="296" t="s">
        <v>6534</v>
      </c>
      <c r="E3651" s="344">
        <v>9.69</v>
      </c>
      <c r="F3651" s="344">
        <v>9.0299999999999994</v>
      </c>
      <c r="G3651" s="344">
        <v>8.6999999999999993</v>
      </c>
      <c r="H3651" s="344">
        <v>6.51</v>
      </c>
      <c r="I3651" s="344">
        <v>7.22</v>
      </c>
      <c r="J3651" s="344">
        <v>8.16</v>
      </c>
      <c r="K3651" s="344">
        <v>9.5399999999999991</v>
      </c>
      <c r="L3651" s="344">
        <v>11.54</v>
      </c>
    </row>
    <row r="3652" spans="1:12">
      <c r="A3652" s="296">
        <v>20044</v>
      </c>
      <c r="B3652" s="343" t="s">
        <v>10203</v>
      </c>
      <c r="C3652" s="296" t="s">
        <v>6533</v>
      </c>
      <c r="D3652" s="296" t="s">
        <v>6534</v>
      </c>
      <c r="E3652" s="344">
        <v>11.23</v>
      </c>
      <c r="F3652" s="344">
        <v>10.47</v>
      </c>
      <c r="G3652" s="344">
        <v>10.09</v>
      </c>
      <c r="H3652" s="344">
        <v>7.55</v>
      </c>
      <c r="I3652" s="344">
        <v>8.3800000000000008</v>
      </c>
      <c r="J3652" s="344">
        <v>9.4600000000000009</v>
      </c>
      <c r="K3652" s="344">
        <v>11.06</v>
      </c>
      <c r="L3652" s="344">
        <v>13.38</v>
      </c>
    </row>
    <row r="3653" spans="1:12">
      <c r="A3653" s="296">
        <v>20042</v>
      </c>
      <c r="B3653" s="343" t="s">
        <v>10204</v>
      </c>
      <c r="C3653" s="296" t="s">
        <v>6533</v>
      </c>
      <c r="D3653" s="296" t="s">
        <v>6534</v>
      </c>
      <c r="E3653" s="344">
        <v>8.4</v>
      </c>
      <c r="F3653" s="344">
        <v>7.83</v>
      </c>
      <c r="G3653" s="344">
        <v>7.55</v>
      </c>
      <c r="H3653" s="344">
        <v>5.65</v>
      </c>
      <c r="I3653" s="344">
        <v>6.27</v>
      </c>
      <c r="J3653" s="344">
        <v>7.08</v>
      </c>
      <c r="K3653" s="344">
        <v>8.27</v>
      </c>
      <c r="L3653" s="344">
        <v>10.01</v>
      </c>
    </row>
    <row r="3654" spans="1:12">
      <c r="A3654" s="296">
        <v>20046</v>
      </c>
      <c r="B3654" s="343" t="s">
        <v>10205</v>
      </c>
      <c r="C3654" s="296" t="s">
        <v>6533</v>
      </c>
      <c r="D3654" s="296" t="s">
        <v>6534</v>
      </c>
      <c r="E3654" s="344">
        <v>19.89</v>
      </c>
      <c r="F3654" s="344">
        <v>18.54</v>
      </c>
      <c r="G3654" s="344">
        <v>17.86</v>
      </c>
      <c r="H3654" s="344">
        <v>13.37</v>
      </c>
      <c r="I3654" s="344">
        <v>14.83</v>
      </c>
      <c r="J3654" s="344">
        <v>16.75</v>
      </c>
      <c r="K3654" s="344">
        <v>19.579999999999998</v>
      </c>
      <c r="L3654" s="344">
        <v>23.7</v>
      </c>
    </row>
    <row r="3655" spans="1:12">
      <c r="A3655" s="296">
        <v>20047</v>
      </c>
      <c r="B3655" s="343" t="s">
        <v>10206</v>
      </c>
      <c r="C3655" s="296" t="s">
        <v>6533</v>
      </c>
      <c r="D3655" s="296" t="s">
        <v>6534</v>
      </c>
      <c r="E3655" s="344">
        <v>59.65</v>
      </c>
      <c r="F3655" s="344">
        <v>55.61</v>
      </c>
      <c r="G3655" s="344">
        <v>53.57</v>
      </c>
      <c r="H3655" s="344">
        <v>40.11</v>
      </c>
      <c r="I3655" s="344">
        <v>44.48</v>
      </c>
      <c r="J3655" s="344">
        <v>50.23</v>
      </c>
      <c r="K3655" s="344">
        <v>58.72</v>
      </c>
      <c r="L3655" s="344">
        <v>71.069999999999993</v>
      </c>
    </row>
    <row r="3656" spans="1:12">
      <c r="A3656" s="296">
        <v>20045</v>
      </c>
      <c r="B3656" s="343" t="s">
        <v>10207</v>
      </c>
      <c r="C3656" s="296" t="s">
        <v>6533</v>
      </c>
      <c r="D3656" s="296" t="s">
        <v>6534</v>
      </c>
      <c r="E3656" s="344">
        <v>10.06</v>
      </c>
      <c r="F3656" s="344">
        <v>9.3800000000000008</v>
      </c>
      <c r="G3656" s="344">
        <v>9.0399999999999991</v>
      </c>
      <c r="H3656" s="344">
        <v>6.76</v>
      </c>
      <c r="I3656" s="344">
        <v>7.5</v>
      </c>
      <c r="J3656" s="344">
        <v>8.4700000000000006</v>
      </c>
      <c r="K3656" s="344">
        <v>9.91</v>
      </c>
      <c r="L3656" s="344">
        <v>11.99</v>
      </c>
    </row>
    <row r="3657" spans="1:12">
      <c r="A3657" s="296">
        <v>20972</v>
      </c>
      <c r="B3657" s="343" t="s">
        <v>10208</v>
      </c>
      <c r="C3657" s="296" t="s">
        <v>6533</v>
      </c>
      <c r="D3657" s="296" t="s">
        <v>6534</v>
      </c>
      <c r="E3657" s="344">
        <v>117.14</v>
      </c>
      <c r="F3657" s="344">
        <v>203.57</v>
      </c>
      <c r="G3657" s="344">
        <v>135.71</v>
      </c>
      <c r="H3657" s="344"/>
      <c r="I3657" s="344">
        <v>205.98</v>
      </c>
      <c r="J3657" s="344">
        <v>145.71</v>
      </c>
      <c r="K3657" s="344">
        <v>135.71</v>
      </c>
      <c r="L3657" s="344">
        <v>135.71</v>
      </c>
    </row>
    <row r="3658" spans="1:12">
      <c r="A3658" s="296">
        <v>11321</v>
      </c>
      <c r="B3658" s="343" t="s">
        <v>10209</v>
      </c>
      <c r="C3658" s="296" t="s">
        <v>6533</v>
      </c>
      <c r="D3658" s="296" t="s">
        <v>6534</v>
      </c>
      <c r="E3658" s="344">
        <v>27.17</v>
      </c>
      <c r="F3658" s="344">
        <v>27.96</v>
      </c>
      <c r="G3658" s="344"/>
      <c r="H3658" s="344"/>
      <c r="I3658" s="344">
        <v>19.579999999999998</v>
      </c>
      <c r="J3658" s="344"/>
      <c r="K3658" s="344"/>
      <c r="L3658" s="344"/>
    </row>
    <row r="3659" spans="1:12">
      <c r="A3659" s="296">
        <v>11323</v>
      </c>
      <c r="B3659" s="343" t="s">
        <v>10210</v>
      </c>
      <c r="C3659" s="296" t="s">
        <v>6533</v>
      </c>
      <c r="D3659" s="296" t="s">
        <v>6534</v>
      </c>
      <c r="E3659" s="344">
        <v>31.25</v>
      </c>
      <c r="F3659" s="344">
        <v>32.159999999999997</v>
      </c>
      <c r="G3659" s="344"/>
      <c r="H3659" s="344"/>
      <c r="I3659" s="344">
        <v>22.52</v>
      </c>
      <c r="J3659" s="344"/>
      <c r="K3659" s="344"/>
      <c r="L3659" s="344"/>
    </row>
    <row r="3660" spans="1:12">
      <c r="A3660" s="296">
        <v>20327</v>
      </c>
      <c r="B3660" s="343" t="s">
        <v>10211</v>
      </c>
      <c r="C3660" s="296" t="s">
        <v>6533</v>
      </c>
      <c r="D3660" s="296" t="s">
        <v>6534</v>
      </c>
      <c r="E3660" s="344">
        <v>17.73</v>
      </c>
      <c r="F3660" s="344">
        <v>18.25</v>
      </c>
      <c r="G3660" s="344"/>
      <c r="H3660" s="344"/>
      <c r="I3660" s="344">
        <v>12.78</v>
      </c>
      <c r="J3660" s="344"/>
      <c r="K3660" s="344"/>
      <c r="L3660" s="344"/>
    </row>
    <row r="3661" spans="1:12">
      <c r="A3661" s="296">
        <v>6034</v>
      </c>
      <c r="B3661" s="343" t="s">
        <v>10212</v>
      </c>
      <c r="C3661" s="296" t="s">
        <v>6533</v>
      </c>
      <c r="D3661" s="296" t="s">
        <v>6534</v>
      </c>
      <c r="E3661" s="344">
        <v>9.31</v>
      </c>
      <c r="F3661" s="344">
        <v>8.1199999999999992</v>
      </c>
      <c r="G3661" s="344">
        <v>20.010000000000002</v>
      </c>
      <c r="H3661" s="344">
        <v>12.5</v>
      </c>
      <c r="I3661" s="344">
        <v>14.87</v>
      </c>
      <c r="J3661" s="344">
        <v>8.1199999999999992</v>
      </c>
      <c r="K3661" s="344">
        <v>12.5</v>
      </c>
      <c r="L3661" s="344">
        <v>15.38</v>
      </c>
    </row>
    <row r="3662" spans="1:12">
      <c r="A3662" s="296">
        <v>6036</v>
      </c>
      <c r="B3662" s="343" t="s">
        <v>10213</v>
      </c>
      <c r="C3662" s="296" t="s">
        <v>6533</v>
      </c>
      <c r="D3662" s="296" t="s">
        <v>6534</v>
      </c>
      <c r="E3662" s="344">
        <v>12.68</v>
      </c>
      <c r="F3662" s="344">
        <v>11.06</v>
      </c>
      <c r="G3662" s="344">
        <v>27.26</v>
      </c>
      <c r="H3662" s="344">
        <v>17.02</v>
      </c>
      <c r="I3662" s="344">
        <v>20.25</v>
      </c>
      <c r="J3662" s="344">
        <v>11.06</v>
      </c>
      <c r="K3662" s="344">
        <v>17.03</v>
      </c>
      <c r="L3662" s="344">
        <v>20.95</v>
      </c>
    </row>
    <row r="3663" spans="1:12">
      <c r="A3663" s="296">
        <v>6031</v>
      </c>
      <c r="B3663" s="343" t="s">
        <v>10214</v>
      </c>
      <c r="C3663" s="296" t="s">
        <v>6533</v>
      </c>
      <c r="D3663" s="296" t="s">
        <v>6539</v>
      </c>
      <c r="E3663" s="344">
        <v>14.9</v>
      </c>
      <c r="F3663" s="344">
        <v>13</v>
      </c>
      <c r="G3663" s="344">
        <v>32.03</v>
      </c>
      <c r="H3663" s="344">
        <v>20</v>
      </c>
      <c r="I3663" s="344">
        <v>23.8</v>
      </c>
      <c r="J3663" s="344">
        <v>13</v>
      </c>
      <c r="K3663" s="344">
        <v>20.010000000000002</v>
      </c>
      <c r="L3663" s="344">
        <v>24.62</v>
      </c>
    </row>
    <row r="3664" spans="1:12">
      <c r="A3664" s="296">
        <v>6029</v>
      </c>
      <c r="B3664" s="343" t="s">
        <v>10215</v>
      </c>
      <c r="C3664" s="296" t="s">
        <v>6533</v>
      </c>
      <c r="D3664" s="296" t="s">
        <v>6534</v>
      </c>
      <c r="E3664" s="344">
        <v>15.05</v>
      </c>
      <c r="F3664" s="344">
        <v>13.13</v>
      </c>
      <c r="G3664" s="344">
        <v>32.369999999999997</v>
      </c>
      <c r="H3664" s="344">
        <v>20.21</v>
      </c>
      <c r="I3664" s="344">
        <v>24.05</v>
      </c>
      <c r="J3664" s="344">
        <v>13.13</v>
      </c>
      <c r="K3664" s="344">
        <v>20.22</v>
      </c>
      <c r="L3664" s="344">
        <v>24.88</v>
      </c>
    </row>
    <row r="3665" spans="1:12">
      <c r="A3665" s="296">
        <v>6033</v>
      </c>
      <c r="B3665" s="343" t="s">
        <v>10216</v>
      </c>
      <c r="C3665" s="296" t="s">
        <v>6533</v>
      </c>
      <c r="D3665" s="296" t="s">
        <v>6534</v>
      </c>
      <c r="E3665" s="344">
        <v>19.84</v>
      </c>
      <c r="F3665" s="344">
        <v>17.309999999999999</v>
      </c>
      <c r="G3665" s="344">
        <v>42.66</v>
      </c>
      <c r="H3665" s="344">
        <v>26.64</v>
      </c>
      <c r="I3665" s="344">
        <v>31.7</v>
      </c>
      <c r="J3665" s="344">
        <v>17.309999999999999</v>
      </c>
      <c r="K3665" s="344">
        <v>26.65</v>
      </c>
      <c r="L3665" s="344">
        <v>32.79</v>
      </c>
    </row>
    <row r="3666" spans="1:12">
      <c r="A3666" s="296">
        <v>11672</v>
      </c>
      <c r="B3666" s="343" t="s">
        <v>10217</v>
      </c>
      <c r="C3666" s="296" t="s">
        <v>6533</v>
      </c>
      <c r="D3666" s="296" t="s">
        <v>6534</v>
      </c>
      <c r="E3666" s="344">
        <v>43.17</v>
      </c>
      <c r="F3666" s="344">
        <v>37.659999999999997</v>
      </c>
      <c r="G3666" s="344">
        <v>92.81</v>
      </c>
      <c r="H3666" s="344">
        <v>57.95</v>
      </c>
      <c r="I3666" s="344">
        <v>68.959999999999994</v>
      </c>
      <c r="J3666" s="344">
        <v>37.659999999999997</v>
      </c>
      <c r="K3666" s="344">
        <v>57.98</v>
      </c>
      <c r="L3666" s="344">
        <v>71.33</v>
      </c>
    </row>
    <row r="3667" spans="1:12">
      <c r="A3667" s="296">
        <v>11669</v>
      </c>
      <c r="B3667" s="343" t="s">
        <v>10218</v>
      </c>
      <c r="C3667" s="296" t="s">
        <v>6533</v>
      </c>
      <c r="D3667" s="296" t="s">
        <v>6534</v>
      </c>
      <c r="E3667" s="344">
        <v>41.11</v>
      </c>
      <c r="F3667" s="344">
        <v>35.869999999999997</v>
      </c>
      <c r="G3667" s="344">
        <v>88.38</v>
      </c>
      <c r="H3667" s="344">
        <v>55.19</v>
      </c>
      <c r="I3667" s="344">
        <v>65.67</v>
      </c>
      <c r="J3667" s="344">
        <v>35.869999999999997</v>
      </c>
      <c r="K3667" s="344">
        <v>55.21</v>
      </c>
      <c r="L3667" s="344">
        <v>67.930000000000007</v>
      </c>
    </row>
    <row r="3668" spans="1:12">
      <c r="A3668" s="296">
        <v>20055</v>
      </c>
      <c r="B3668" s="343" t="s">
        <v>10219</v>
      </c>
      <c r="C3668" s="296" t="s">
        <v>6533</v>
      </c>
      <c r="D3668" s="296" t="s">
        <v>6534</v>
      </c>
      <c r="E3668" s="344">
        <v>30.79</v>
      </c>
      <c r="F3668" s="344">
        <v>26.86</v>
      </c>
      <c r="G3668" s="344">
        <v>66.19</v>
      </c>
      <c r="H3668" s="344">
        <v>41.33</v>
      </c>
      <c r="I3668" s="344">
        <v>49.18</v>
      </c>
      <c r="J3668" s="344">
        <v>26.86</v>
      </c>
      <c r="K3668" s="344">
        <v>41.35</v>
      </c>
      <c r="L3668" s="344">
        <v>50.88</v>
      </c>
    </row>
    <row r="3669" spans="1:12">
      <c r="A3669" s="296">
        <v>11670</v>
      </c>
      <c r="B3669" s="343" t="s">
        <v>10220</v>
      </c>
      <c r="C3669" s="296" t="s">
        <v>6533</v>
      </c>
      <c r="D3669" s="296" t="s">
        <v>6534</v>
      </c>
      <c r="E3669" s="344">
        <v>15.75</v>
      </c>
      <c r="F3669" s="344">
        <v>13.74</v>
      </c>
      <c r="G3669" s="344">
        <v>33.86</v>
      </c>
      <c r="H3669" s="344">
        <v>21.14</v>
      </c>
      <c r="I3669" s="344">
        <v>25.16</v>
      </c>
      <c r="J3669" s="344">
        <v>13.74</v>
      </c>
      <c r="K3669" s="344">
        <v>21.15</v>
      </c>
      <c r="L3669" s="344">
        <v>26.02</v>
      </c>
    </row>
    <row r="3670" spans="1:12">
      <c r="A3670" s="296">
        <v>11671</v>
      </c>
      <c r="B3670" s="343" t="s">
        <v>10221</v>
      </c>
      <c r="C3670" s="296" t="s">
        <v>6533</v>
      </c>
      <c r="D3670" s="296" t="s">
        <v>6534</v>
      </c>
      <c r="E3670" s="344">
        <v>66.069999999999993</v>
      </c>
      <c r="F3670" s="344">
        <v>57.64</v>
      </c>
      <c r="G3670" s="344">
        <v>142.03</v>
      </c>
      <c r="H3670" s="344">
        <v>88.69</v>
      </c>
      <c r="I3670" s="344">
        <v>105.54</v>
      </c>
      <c r="J3670" s="344">
        <v>57.64</v>
      </c>
      <c r="K3670" s="344">
        <v>88.73</v>
      </c>
      <c r="L3670" s="344">
        <v>109.17</v>
      </c>
    </row>
    <row r="3671" spans="1:12">
      <c r="A3671" s="296">
        <v>6032</v>
      </c>
      <c r="B3671" s="343" t="s">
        <v>10222</v>
      </c>
      <c r="C3671" s="296" t="s">
        <v>6533</v>
      </c>
      <c r="D3671" s="296" t="s">
        <v>6534</v>
      </c>
      <c r="E3671" s="344">
        <v>18.87</v>
      </c>
      <c r="F3671" s="344">
        <v>16.46</v>
      </c>
      <c r="G3671" s="344">
        <v>40.57</v>
      </c>
      <c r="H3671" s="344">
        <v>25.33</v>
      </c>
      <c r="I3671" s="344">
        <v>30.14</v>
      </c>
      <c r="J3671" s="344">
        <v>16.46</v>
      </c>
      <c r="K3671" s="344">
        <v>25.34</v>
      </c>
      <c r="L3671" s="344">
        <v>31.18</v>
      </c>
    </row>
    <row r="3672" spans="1:12">
      <c r="A3672" s="296">
        <v>11673</v>
      </c>
      <c r="B3672" s="343" t="s">
        <v>10223</v>
      </c>
      <c r="C3672" s="296" t="s">
        <v>6533</v>
      </c>
      <c r="D3672" s="296" t="s">
        <v>6534</v>
      </c>
      <c r="E3672" s="344">
        <v>14.86</v>
      </c>
      <c r="F3672" s="344">
        <v>12.96</v>
      </c>
      <c r="G3672" s="344">
        <v>31.95</v>
      </c>
      <c r="H3672" s="344">
        <v>19.95</v>
      </c>
      <c r="I3672" s="344">
        <v>23.74</v>
      </c>
      <c r="J3672" s="344">
        <v>12.96</v>
      </c>
      <c r="K3672" s="344">
        <v>19.96</v>
      </c>
      <c r="L3672" s="344">
        <v>24.56</v>
      </c>
    </row>
    <row r="3673" spans="1:12">
      <c r="A3673" s="296">
        <v>11674</v>
      </c>
      <c r="B3673" s="343" t="s">
        <v>10224</v>
      </c>
      <c r="C3673" s="296" t="s">
        <v>6533</v>
      </c>
      <c r="D3673" s="296" t="s">
        <v>6534</v>
      </c>
      <c r="E3673" s="344">
        <v>19.13</v>
      </c>
      <c r="F3673" s="344">
        <v>16.690000000000001</v>
      </c>
      <c r="G3673" s="344">
        <v>41.14</v>
      </c>
      <c r="H3673" s="344">
        <v>25.69</v>
      </c>
      <c r="I3673" s="344">
        <v>30.57</v>
      </c>
      <c r="J3673" s="344">
        <v>16.690000000000001</v>
      </c>
      <c r="K3673" s="344">
        <v>25.7</v>
      </c>
      <c r="L3673" s="344">
        <v>31.62</v>
      </c>
    </row>
    <row r="3674" spans="1:12">
      <c r="A3674" s="296">
        <v>11675</v>
      </c>
      <c r="B3674" s="343" t="s">
        <v>10225</v>
      </c>
      <c r="C3674" s="296" t="s">
        <v>6533</v>
      </c>
      <c r="D3674" s="296" t="s">
        <v>6534</v>
      </c>
      <c r="E3674" s="344">
        <v>30.38</v>
      </c>
      <c r="F3674" s="344">
        <v>26.51</v>
      </c>
      <c r="G3674" s="344">
        <v>65.31</v>
      </c>
      <c r="H3674" s="344">
        <v>40.78</v>
      </c>
      <c r="I3674" s="344">
        <v>48.53</v>
      </c>
      <c r="J3674" s="344">
        <v>26.51</v>
      </c>
      <c r="K3674" s="344">
        <v>40.799999999999997</v>
      </c>
      <c r="L3674" s="344">
        <v>50.2</v>
      </c>
    </row>
    <row r="3675" spans="1:12">
      <c r="A3675" s="296">
        <v>11676</v>
      </c>
      <c r="B3675" s="343" t="s">
        <v>10226</v>
      </c>
      <c r="C3675" s="296" t="s">
        <v>6533</v>
      </c>
      <c r="D3675" s="296" t="s">
        <v>6534</v>
      </c>
      <c r="E3675" s="344">
        <v>40.630000000000003</v>
      </c>
      <c r="F3675" s="344">
        <v>35.450000000000003</v>
      </c>
      <c r="G3675" s="344">
        <v>87.35</v>
      </c>
      <c r="H3675" s="344">
        <v>54.54</v>
      </c>
      <c r="I3675" s="344">
        <v>64.91</v>
      </c>
      <c r="J3675" s="344">
        <v>35.450000000000003</v>
      </c>
      <c r="K3675" s="344">
        <v>54.57</v>
      </c>
      <c r="L3675" s="344">
        <v>67.14</v>
      </c>
    </row>
    <row r="3676" spans="1:12">
      <c r="A3676" s="296">
        <v>11677</v>
      </c>
      <c r="B3676" s="343" t="s">
        <v>10227</v>
      </c>
      <c r="C3676" s="296" t="s">
        <v>6533</v>
      </c>
      <c r="D3676" s="296" t="s">
        <v>6534</v>
      </c>
      <c r="E3676" s="344">
        <v>41.96</v>
      </c>
      <c r="F3676" s="344">
        <v>36.61</v>
      </c>
      <c r="G3676" s="344">
        <v>90.21</v>
      </c>
      <c r="H3676" s="344">
        <v>56.33</v>
      </c>
      <c r="I3676" s="344">
        <v>67.03</v>
      </c>
      <c r="J3676" s="344">
        <v>36.61</v>
      </c>
      <c r="K3676" s="344">
        <v>56.36</v>
      </c>
      <c r="L3676" s="344">
        <v>69.34</v>
      </c>
    </row>
    <row r="3677" spans="1:12">
      <c r="A3677" s="296">
        <v>11678</v>
      </c>
      <c r="B3677" s="343" t="s">
        <v>10228</v>
      </c>
      <c r="C3677" s="296" t="s">
        <v>6533</v>
      </c>
      <c r="D3677" s="296" t="s">
        <v>6534</v>
      </c>
      <c r="E3677" s="344">
        <v>76.849999999999994</v>
      </c>
      <c r="F3677" s="344">
        <v>67.05</v>
      </c>
      <c r="G3677" s="344">
        <v>165.22</v>
      </c>
      <c r="H3677" s="344">
        <v>103.16</v>
      </c>
      <c r="I3677" s="344">
        <v>122.76</v>
      </c>
      <c r="J3677" s="344">
        <v>67.05</v>
      </c>
      <c r="K3677" s="344">
        <v>103.21</v>
      </c>
      <c r="L3677" s="344">
        <v>126.99</v>
      </c>
    </row>
    <row r="3678" spans="1:12">
      <c r="A3678" s="296">
        <v>6038</v>
      </c>
      <c r="B3678" s="343" t="s">
        <v>10229</v>
      </c>
      <c r="C3678" s="296" t="s">
        <v>6533</v>
      </c>
      <c r="D3678" s="296" t="s">
        <v>6534</v>
      </c>
      <c r="E3678" s="344">
        <v>4.87</v>
      </c>
      <c r="F3678" s="344">
        <v>4.25</v>
      </c>
      <c r="G3678" s="344">
        <v>10.48</v>
      </c>
      <c r="H3678" s="344">
        <v>6.54</v>
      </c>
      <c r="I3678" s="344">
        <v>7.79</v>
      </c>
      <c r="J3678" s="344">
        <v>4.25</v>
      </c>
      <c r="K3678" s="344">
        <v>6.55</v>
      </c>
      <c r="L3678" s="344">
        <v>8.06</v>
      </c>
    </row>
    <row r="3679" spans="1:12">
      <c r="A3679" s="296">
        <v>11718</v>
      </c>
      <c r="B3679" s="343" t="s">
        <v>10230</v>
      </c>
      <c r="C3679" s="296" t="s">
        <v>6533</v>
      </c>
      <c r="D3679" s="296" t="s">
        <v>6534</v>
      </c>
      <c r="E3679" s="344">
        <v>13.9</v>
      </c>
      <c r="F3679" s="344">
        <v>12.13</v>
      </c>
      <c r="G3679" s="344">
        <v>29.89</v>
      </c>
      <c r="H3679" s="344">
        <v>18.66</v>
      </c>
      <c r="I3679" s="344">
        <v>22.21</v>
      </c>
      <c r="J3679" s="344">
        <v>12.13</v>
      </c>
      <c r="K3679" s="344">
        <v>18.670000000000002</v>
      </c>
      <c r="L3679" s="344">
        <v>22.97</v>
      </c>
    </row>
    <row r="3680" spans="1:12">
      <c r="A3680" s="296">
        <v>6037</v>
      </c>
      <c r="B3680" s="343" t="s">
        <v>10231</v>
      </c>
      <c r="C3680" s="296" t="s">
        <v>6533</v>
      </c>
      <c r="D3680" s="296" t="s">
        <v>6534</v>
      </c>
      <c r="E3680" s="344">
        <v>10.14</v>
      </c>
      <c r="F3680" s="344">
        <v>8.85</v>
      </c>
      <c r="G3680" s="344">
        <v>21.81</v>
      </c>
      <c r="H3680" s="344">
        <v>13.61</v>
      </c>
      <c r="I3680" s="344">
        <v>16.2</v>
      </c>
      <c r="J3680" s="344">
        <v>8.85</v>
      </c>
      <c r="K3680" s="344">
        <v>13.62</v>
      </c>
      <c r="L3680" s="344">
        <v>16.760000000000002</v>
      </c>
    </row>
    <row r="3681" spans="1:12">
      <c r="A3681" s="296">
        <v>11719</v>
      </c>
      <c r="B3681" s="343" t="s">
        <v>10232</v>
      </c>
      <c r="C3681" s="296" t="s">
        <v>6533</v>
      </c>
      <c r="D3681" s="296" t="s">
        <v>6534</v>
      </c>
      <c r="E3681" s="344">
        <v>11.28</v>
      </c>
      <c r="F3681" s="344">
        <v>9.84</v>
      </c>
      <c r="G3681" s="344">
        <v>24.25</v>
      </c>
      <c r="H3681" s="344">
        <v>15.14</v>
      </c>
      <c r="I3681" s="344">
        <v>18.02</v>
      </c>
      <c r="J3681" s="344">
        <v>9.84</v>
      </c>
      <c r="K3681" s="344">
        <v>15.15</v>
      </c>
      <c r="L3681" s="344">
        <v>18.64</v>
      </c>
    </row>
    <row r="3682" spans="1:12">
      <c r="A3682" s="296">
        <v>6010</v>
      </c>
      <c r="B3682" s="343" t="s">
        <v>10233</v>
      </c>
      <c r="C3682" s="296" t="s">
        <v>6533</v>
      </c>
      <c r="D3682" s="296" t="s">
        <v>6534</v>
      </c>
      <c r="E3682" s="344">
        <v>59.56</v>
      </c>
      <c r="F3682" s="344">
        <v>97.1</v>
      </c>
      <c r="G3682" s="344">
        <v>60.34</v>
      </c>
      <c r="H3682" s="344">
        <v>103.03</v>
      </c>
      <c r="I3682" s="344">
        <v>95.33</v>
      </c>
      <c r="J3682" s="344">
        <v>94.63</v>
      </c>
      <c r="K3682" s="344">
        <v>104.42</v>
      </c>
      <c r="L3682" s="344">
        <v>110.84</v>
      </c>
    </row>
    <row r="3683" spans="1:12">
      <c r="A3683" s="296">
        <v>6017</v>
      </c>
      <c r="B3683" s="343" t="s">
        <v>10234</v>
      </c>
      <c r="C3683" s="296" t="s">
        <v>6533</v>
      </c>
      <c r="D3683" s="296" t="s">
        <v>6534</v>
      </c>
      <c r="E3683" s="344">
        <v>47.17</v>
      </c>
      <c r="F3683" s="344">
        <v>76.91</v>
      </c>
      <c r="G3683" s="344">
        <v>47.79</v>
      </c>
      <c r="H3683" s="344">
        <v>81.61</v>
      </c>
      <c r="I3683" s="344">
        <v>75.510000000000005</v>
      </c>
      <c r="J3683" s="344">
        <v>74.95</v>
      </c>
      <c r="K3683" s="344">
        <v>82.71</v>
      </c>
      <c r="L3683" s="344">
        <v>87.79</v>
      </c>
    </row>
    <row r="3684" spans="1:12">
      <c r="A3684" s="296">
        <v>6019</v>
      </c>
      <c r="B3684" s="343" t="s">
        <v>10235</v>
      </c>
      <c r="C3684" s="296" t="s">
        <v>6533</v>
      </c>
      <c r="D3684" s="296" t="s">
        <v>6534</v>
      </c>
      <c r="E3684" s="344">
        <v>34.61</v>
      </c>
      <c r="F3684" s="344">
        <v>56.43</v>
      </c>
      <c r="G3684" s="344">
        <v>35.07</v>
      </c>
      <c r="H3684" s="344">
        <v>59.88</v>
      </c>
      <c r="I3684" s="344">
        <v>55.4</v>
      </c>
      <c r="J3684" s="344">
        <v>54.99</v>
      </c>
      <c r="K3684" s="344">
        <v>60.69</v>
      </c>
      <c r="L3684" s="344">
        <v>64.42</v>
      </c>
    </row>
    <row r="3685" spans="1:12">
      <c r="A3685" s="296">
        <v>6020</v>
      </c>
      <c r="B3685" s="343" t="s">
        <v>10236</v>
      </c>
      <c r="C3685" s="296" t="s">
        <v>6533</v>
      </c>
      <c r="D3685" s="296" t="s">
        <v>6534</v>
      </c>
      <c r="E3685" s="344">
        <v>20.79</v>
      </c>
      <c r="F3685" s="344">
        <v>33.89</v>
      </c>
      <c r="G3685" s="344">
        <v>21.06</v>
      </c>
      <c r="H3685" s="344">
        <v>35.96</v>
      </c>
      <c r="I3685" s="344">
        <v>33.270000000000003</v>
      </c>
      <c r="J3685" s="344">
        <v>33.03</v>
      </c>
      <c r="K3685" s="344">
        <v>36.450000000000003</v>
      </c>
      <c r="L3685" s="344">
        <v>38.69</v>
      </c>
    </row>
    <row r="3686" spans="1:12">
      <c r="A3686" s="296">
        <v>6011</v>
      </c>
      <c r="B3686" s="343" t="s">
        <v>10237</v>
      </c>
      <c r="C3686" s="296" t="s">
        <v>6533</v>
      </c>
      <c r="D3686" s="296" t="s">
        <v>6534</v>
      </c>
      <c r="E3686" s="344">
        <v>172.05</v>
      </c>
      <c r="F3686" s="344">
        <v>280.49</v>
      </c>
      <c r="G3686" s="344">
        <v>174.3</v>
      </c>
      <c r="H3686" s="344">
        <v>297.63</v>
      </c>
      <c r="I3686" s="344">
        <v>275.37</v>
      </c>
      <c r="J3686" s="344">
        <v>273.35000000000002</v>
      </c>
      <c r="K3686" s="344">
        <v>301.64999999999998</v>
      </c>
      <c r="L3686" s="344">
        <v>320.17</v>
      </c>
    </row>
    <row r="3687" spans="1:12">
      <c r="A3687" s="296">
        <v>6028</v>
      </c>
      <c r="B3687" s="343" t="s">
        <v>10238</v>
      </c>
      <c r="C3687" s="296" t="s">
        <v>6533</v>
      </c>
      <c r="D3687" s="296" t="s">
        <v>6534</v>
      </c>
      <c r="E3687" s="344">
        <v>82.96</v>
      </c>
      <c r="F3687" s="344">
        <v>135.24</v>
      </c>
      <c r="G3687" s="344">
        <v>84.04</v>
      </c>
      <c r="H3687" s="344">
        <v>143.51</v>
      </c>
      <c r="I3687" s="344">
        <v>132.78</v>
      </c>
      <c r="J3687" s="344">
        <v>131.80000000000001</v>
      </c>
      <c r="K3687" s="344">
        <v>145.44999999999999</v>
      </c>
      <c r="L3687" s="344">
        <v>154.38</v>
      </c>
    </row>
    <row r="3688" spans="1:12">
      <c r="A3688" s="296">
        <v>6012</v>
      </c>
      <c r="B3688" s="343" t="s">
        <v>10239</v>
      </c>
      <c r="C3688" s="296" t="s">
        <v>6533</v>
      </c>
      <c r="D3688" s="296" t="s">
        <v>6534</v>
      </c>
      <c r="E3688" s="344">
        <v>208.29</v>
      </c>
      <c r="F3688" s="344">
        <v>339.58</v>
      </c>
      <c r="G3688" s="344">
        <v>211.02</v>
      </c>
      <c r="H3688" s="344">
        <v>360.33</v>
      </c>
      <c r="I3688" s="344">
        <v>333.39</v>
      </c>
      <c r="J3688" s="344">
        <v>330.93</v>
      </c>
      <c r="K3688" s="344">
        <v>365.2</v>
      </c>
      <c r="L3688" s="344">
        <v>387.62</v>
      </c>
    </row>
    <row r="3689" spans="1:12">
      <c r="A3689" s="296">
        <v>6016</v>
      </c>
      <c r="B3689" s="343" t="s">
        <v>10240</v>
      </c>
      <c r="C3689" s="296" t="s">
        <v>6533</v>
      </c>
      <c r="D3689" s="296" t="s">
        <v>6534</v>
      </c>
      <c r="E3689" s="344">
        <v>21.93</v>
      </c>
      <c r="F3689" s="344">
        <v>35.75</v>
      </c>
      <c r="G3689" s="344">
        <v>22.21</v>
      </c>
      <c r="H3689" s="344">
        <v>37.93</v>
      </c>
      <c r="I3689" s="344">
        <v>35.1</v>
      </c>
      <c r="J3689" s="344">
        <v>34.840000000000003</v>
      </c>
      <c r="K3689" s="344">
        <v>38.450000000000003</v>
      </c>
      <c r="L3689" s="344">
        <v>40.81</v>
      </c>
    </row>
    <row r="3690" spans="1:12">
      <c r="A3690" s="296">
        <v>6027</v>
      </c>
      <c r="B3690" s="343" t="s">
        <v>10241</v>
      </c>
      <c r="C3690" s="296" t="s">
        <v>6533</v>
      </c>
      <c r="D3690" s="296" t="s">
        <v>6534</v>
      </c>
      <c r="E3690" s="344">
        <v>434.01</v>
      </c>
      <c r="F3690" s="344">
        <v>707.56</v>
      </c>
      <c r="G3690" s="344">
        <v>439.69</v>
      </c>
      <c r="H3690" s="344">
        <v>750.8</v>
      </c>
      <c r="I3690" s="344">
        <v>694.66</v>
      </c>
      <c r="J3690" s="344">
        <v>689.55</v>
      </c>
      <c r="K3690" s="344">
        <v>760.94</v>
      </c>
      <c r="L3690" s="344">
        <v>807.67</v>
      </c>
    </row>
    <row r="3691" spans="1:12">
      <c r="A3691" s="296">
        <v>6015</v>
      </c>
      <c r="B3691" s="343" t="s">
        <v>10242</v>
      </c>
      <c r="C3691" s="296" t="s">
        <v>6533</v>
      </c>
      <c r="D3691" s="296" t="s">
        <v>6534</v>
      </c>
      <c r="E3691" s="344">
        <v>95.24</v>
      </c>
      <c r="F3691" s="344">
        <v>155.26</v>
      </c>
      <c r="G3691" s="344">
        <v>96.48</v>
      </c>
      <c r="H3691" s="344">
        <v>164.75</v>
      </c>
      <c r="I3691" s="344">
        <v>152.43</v>
      </c>
      <c r="J3691" s="344">
        <v>151.31</v>
      </c>
      <c r="K3691" s="344">
        <v>166.98</v>
      </c>
      <c r="L3691" s="344">
        <v>177.23</v>
      </c>
    </row>
    <row r="3692" spans="1:12">
      <c r="A3692" s="296">
        <v>6014</v>
      </c>
      <c r="B3692" s="343" t="s">
        <v>10243</v>
      </c>
      <c r="C3692" s="296" t="s">
        <v>6533</v>
      </c>
      <c r="D3692" s="296" t="s">
        <v>6534</v>
      </c>
      <c r="E3692" s="344">
        <v>91.05</v>
      </c>
      <c r="F3692" s="344">
        <v>148.44</v>
      </c>
      <c r="G3692" s="344">
        <v>92.24</v>
      </c>
      <c r="H3692" s="344">
        <v>157.52000000000001</v>
      </c>
      <c r="I3692" s="344">
        <v>145.74</v>
      </c>
      <c r="J3692" s="344">
        <v>144.66999999999999</v>
      </c>
      <c r="K3692" s="344">
        <v>159.63999999999999</v>
      </c>
      <c r="L3692" s="344">
        <v>169.45</v>
      </c>
    </row>
    <row r="3693" spans="1:12">
      <c r="A3693" s="296">
        <v>6013</v>
      </c>
      <c r="B3693" s="343" t="s">
        <v>10244</v>
      </c>
      <c r="C3693" s="296" t="s">
        <v>6533</v>
      </c>
      <c r="D3693" s="296" t="s">
        <v>6534</v>
      </c>
      <c r="E3693" s="344">
        <v>65.489999999999995</v>
      </c>
      <c r="F3693" s="344">
        <v>106.77</v>
      </c>
      <c r="G3693" s="344">
        <v>66.349999999999994</v>
      </c>
      <c r="H3693" s="344">
        <v>113.29</v>
      </c>
      <c r="I3693" s="344">
        <v>104.82</v>
      </c>
      <c r="J3693" s="344">
        <v>104.05</v>
      </c>
      <c r="K3693" s="344">
        <v>114.82</v>
      </c>
      <c r="L3693" s="344">
        <v>121.87</v>
      </c>
    </row>
    <row r="3694" spans="1:12">
      <c r="A3694" s="296">
        <v>6006</v>
      </c>
      <c r="B3694" s="343" t="s">
        <v>10245</v>
      </c>
      <c r="C3694" s="296" t="s">
        <v>6533</v>
      </c>
      <c r="D3694" s="296" t="s">
        <v>6534</v>
      </c>
      <c r="E3694" s="344">
        <v>47.42</v>
      </c>
      <c r="F3694" s="344">
        <v>77.319999999999993</v>
      </c>
      <c r="G3694" s="344">
        <v>48.04</v>
      </c>
      <c r="H3694" s="344">
        <v>82.04</v>
      </c>
      <c r="I3694" s="344">
        <v>75.91</v>
      </c>
      <c r="J3694" s="344">
        <v>75.349999999999994</v>
      </c>
      <c r="K3694" s="344">
        <v>83.15</v>
      </c>
      <c r="L3694" s="344">
        <v>88.25</v>
      </c>
    </row>
    <row r="3695" spans="1:12">
      <c r="A3695" s="296">
        <v>6005</v>
      </c>
      <c r="B3695" s="343" t="s">
        <v>10246</v>
      </c>
      <c r="C3695" s="296" t="s">
        <v>6533</v>
      </c>
      <c r="D3695" s="296" t="s">
        <v>6539</v>
      </c>
      <c r="E3695" s="344">
        <v>53.5</v>
      </c>
      <c r="F3695" s="344">
        <v>87.22</v>
      </c>
      <c r="G3695" s="344">
        <v>54.2</v>
      </c>
      <c r="H3695" s="344">
        <v>92.55</v>
      </c>
      <c r="I3695" s="344">
        <v>85.63</v>
      </c>
      <c r="J3695" s="344">
        <v>85</v>
      </c>
      <c r="K3695" s="344">
        <v>93.8</v>
      </c>
      <c r="L3695" s="344">
        <v>99.56</v>
      </c>
    </row>
    <row r="3696" spans="1:12">
      <c r="A3696" s="296">
        <v>11756</v>
      </c>
      <c r="B3696" s="343" t="s">
        <v>10247</v>
      </c>
      <c r="C3696" s="296" t="s">
        <v>6533</v>
      </c>
      <c r="D3696" s="296" t="s">
        <v>6534</v>
      </c>
      <c r="E3696" s="344">
        <v>25.55</v>
      </c>
      <c r="F3696" s="344">
        <v>41.65</v>
      </c>
      <c r="G3696" s="344">
        <v>25.88</v>
      </c>
      <c r="H3696" s="344">
        <v>44.2</v>
      </c>
      <c r="I3696" s="344">
        <v>40.89</v>
      </c>
      <c r="J3696" s="344">
        <v>40.590000000000003</v>
      </c>
      <c r="K3696" s="344">
        <v>44.8</v>
      </c>
      <c r="L3696" s="344">
        <v>47.55</v>
      </c>
    </row>
    <row r="3697" spans="1:12">
      <c r="A3697" s="296">
        <v>10904</v>
      </c>
      <c r="B3697" s="343" t="s">
        <v>10248</v>
      </c>
      <c r="C3697" s="296" t="s">
        <v>6533</v>
      </c>
      <c r="D3697" s="296" t="s">
        <v>6539</v>
      </c>
      <c r="E3697" s="344">
        <v>164</v>
      </c>
      <c r="F3697" s="344">
        <v>285</v>
      </c>
      <c r="G3697" s="344">
        <v>190</v>
      </c>
      <c r="H3697" s="344"/>
      <c r="I3697" s="344">
        <v>288.38</v>
      </c>
      <c r="J3697" s="344">
        <v>204</v>
      </c>
      <c r="K3697" s="344">
        <v>190</v>
      </c>
      <c r="L3697" s="344">
        <v>190</v>
      </c>
    </row>
    <row r="3698" spans="1:12">
      <c r="A3698" s="296">
        <v>11752</v>
      </c>
      <c r="B3698" s="343" t="s">
        <v>10249</v>
      </c>
      <c r="C3698" s="296" t="s">
        <v>6533</v>
      </c>
      <c r="D3698" s="296" t="s">
        <v>6534</v>
      </c>
      <c r="E3698" s="344">
        <v>14.73</v>
      </c>
      <c r="F3698" s="344">
        <v>24.02</v>
      </c>
      <c r="G3698" s="344">
        <v>14.92</v>
      </c>
      <c r="H3698" s="344">
        <v>25.49</v>
      </c>
      <c r="I3698" s="344">
        <v>23.58</v>
      </c>
      <c r="J3698" s="344">
        <v>23.41</v>
      </c>
      <c r="K3698" s="344">
        <v>25.83</v>
      </c>
      <c r="L3698" s="344">
        <v>27.42</v>
      </c>
    </row>
    <row r="3699" spans="1:12">
      <c r="A3699" s="296">
        <v>11753</v>
      </c>
      <c r="B3699" s="343" t="s">
        <v>10250</v>
      </c>
      <c r="C3699" s="296" t="s">
        <v>6533</v>
      </c>
      <c r="D3699" s="296" t="s">
        <v>6534</v>
      </c>
      <c r="E3699" s="344">
        <v>17.59</v>
      </c>
      <c r="F3699" s="344">
        <v>28.68</v>
      </c>
      <c r="G3699" s="344">
        <v>17.82</v>
      </c>
      <c r="H3699" s="344">
        <v>30.43</v>
      </c>
      <c r="I3699" s="344">
        <v>28.15</v>
      </c>
      <c r="J3699" s="344">
        <v>27.95</v>
      </c>
      <c r="K3699" s="344">
        <v>30.84</v>
      </c>
      <c r="L3699" s="344">
        <v>32.729999999999997</v>
      </c>
    </row>
    <row r="3700" spans="1:12">
      <c r="A3700" s="296">
        <v>6021</v>
      </c>
      <c r="B3700" s="343" t="s">
        <v>10251</v>
      </c>
      <c r="C3700" s="296" t="s">
        <v>6533</v>
      </c>
      <c r="D3700" s="296" t="s">
        <v>6534</v>
      </c>
      <c r="E3700" s="344">
        <v>48.81</v>
      </c>
      <c r="F3700" s="344">
        <v>79.58</v>
      </c>
      <c r="G3700" s="344">
        <v>49.45</v>
      </c>
      <c r="H3700" s="344">
        <v>84.44</v>
      </c>
      <c r="I3700" s="344">
        <v>78.13</v>
      </c>
      <c r="J3700" s="344">
        <v>77.55</v>
      </c>
      <c r="K3700" s="344">
        <v>85.58</v>
      </c>
      <c r="L3700" s="344">
        <v>90.84</v>
      </c>
    </row>
    <row r="3701" spans="1:12">
      <c r="A3701" s="296">
        <v>6024</v>
      </c>
      <c r="B3701" s="343" t="s">
        <v>10252</v>
      </c>
      <c r="C3701" s="296" t="s">
        <v>6533</v>
      </c>
      <c r="D3701" s="296" t="s">
        <v>6534</v>
      </c>
      <c r="E3701" s="344">
        <v>50.46</v>
      </c>
      <c r="F3701" s="344">
        <v>82.26</v>
      </c>
      <c r="G3701" s="344">
        <v>51.12</v>
      </c>
      <c r="H3701" s="344">
        <v>87.29</v>
      </c>
      <c r="I3701" s="344">
        <v>80.760000000000005</v>
      </c>
      <c r="J3701" s="344">
        <v>80.17</v>
      </c>
      <c r="K3701" s="344">
        <v>88.47</v>
      </c>
      <c r="L3701" s="344">
        <v>93.9</v>
      </c>
    </row>
    <row r="3702" spans="1:12">
      <c r="A3702" s="296">
        <v>38379</v>
      </c>
      <c r="B3702" s="343" t="s">
        <v>10253</v>
      </c>
      <c r="C3702" s="296" t="s">
        <v>6578</v>
      </c>
      <c r="D3702" s="296" t="s">
        <v>6534</v>
      </c>
      <c r="E3702" s="344">
        <v>62.4</v>
      </c>
      <c r="F3702" s="344">
        <v>50.61</v>
      </c>
      <c r="G3702" s="344"/>
      <c r="H3702" s="344">
        <v>59.17</v>
      </c>
      <c r="I3702" s="344">
        <v>50.83</v>
      </c>
      <c r="J3702" s="344"/>
      <c r="K3702" s="344">
        <v>64.400000000000006</v>
      </c>
      <c r="L3702" s="344">
        <v>52.71</v>
      </c>
    </row>
    <row r="3703" spans="1:12">
      <c r="A3703" s="296">
        <v>13897</v>
      </c>
      <c r="B3703" s="343" t="s">
        <v>10254</v>
      </c>
      <c r="C3703" s="296" t="s">
        <v>6533</v>
      </c>
      <c r="D3703" s="296" t="s">
        <v>6534</v>
      </c>
      <c r="E3703" s="344"/>
      <c r="F3703" s="344"/>
      <c r="G3703" s="344"/>
      <c r="H3703" s="344"/>
      <c r="I3703" s="344"/>
      <c r="J3703" s="344"/>
      <c r="K3703" s="344"/>
      <c r="L3703" s="344"/>
    </row>
    <row r="3704" spans="1:12">
      <c r="A3704" s="296">
        <v>10640</v>
      </c>
      <c r="B3704" s="343" t="s">
        <v>10255</v>
      </c>
      <c r="C3704" s="296" t="s">
        <v>6533</v>
      </c>
      <c r="D3704" s="296" t="s">
        <v>6534</v>
      </c>
      <c r="E3704" s="344"/>
      <c r="F3704" s="344"/>
      <c r="G3704" s="344"/>
      <c r="H3704" s="344"/>
      <c r="I3704" s="344"/>
      <c r="J3704" s="344"/>
      <c r="K3704" s="344"/>
      <c r="L3704" s="344"/>
    </row>
    <row r="3705" spans="1:12">
      <c r="A3705" s="296">
        <v>34357</v>
      </c>
      <c r="B3705" s="343" t="s">
        <v>10256</v>
      </c>
      <c r="C3705" s="296" t="s">
        <v>6582</v>
      </c>
      <c r="D3705" s="296" t="s">
        <v>6534</v>
      </c>
      <c r="E3705" s="344">
        <v>6.92</v>
      </c>
      <c r="F3705" s="344">
        <v>5.28</v>
      </c>
      <c r="G3705" s="344">
        <v>6.69</v>
      </c>
      <c r="H3705" s="344">
        <v>5.51</v>
      </c>
      <c r="I3705" s="344">
        <v>4.99</v>
      </c>
      <c r="J3705" s="344">
        <v>6.28</v>
      </c>
      <c r="K3705" s="344">
        <v>3.99</v>
      </c>
      <c r="L3705" s="344">
        <v>4.28</v>
      </c>
    </row>
    <row r="3706" spans="1:12">
      <c r="A3706" s="296">
        <v>37329</v>
      </c>
      <c r="B3706" s="343" t="s">
        <v>10257</v>
      </c>
      <c r="C3706" s="296" t="s">
        <v>6582</v>
      </c>
      <c r="D3706" s="296" t="s">
        <v>6534</v>
      </c>
      <c r="E3706" s="344">
        <v>145.93</v>
      </c>
      <c r="F3706" s="344">
        <v>111.3</v>
      </c>
      <c r="G3706" s="344">
        <v>140.97999999999999</v>
      </c>
      <c r="H3706" s="344">
        <v>116.25</v>
      </c>
      <c r="I3706" s="344">
        <v>105.12</v>
      </c>
      <c r="J3706" s="344">
        <v>132.33000000000001</v>
      </c>
      <c r="K3706" s="344">
        <v>84.09</v>
      </c>
      <c r="L3706" s="344">
        <v>90.28</v>
      </c>
    </row>
    <row r="3707" spans="1:12">
      <c r="A3707" s="296">
        <v>2510</v>
      </c>
      <c r="B3707" s="343" t="s">
        <v>10258</v>
      </c>
      <c r="C3707" s="296" t="s">
        <v>6533</v>
      </c>
      <c r="D3707" s="296" t="s">
        <v>6534</v>
      </c>
      <c r="E3707" s="344"/>
      <c r="F3707" s="344"/>
      <c r="G3707" s="344">
        <v>32.799999999999997</v>
      </c>
      <c r="H3707" s="344"/>
      <c r="I3707" s="344"/>
      <c r="J3707" s="344"/>
      <c r="K3707" s="344"/>
      <c r="L3707" s="344"/>
    </row>
    <row r="3708" spans="1:12">
      <c r="A3708" s="296">
        <v>12359</v>
      </c>
      <c r="B3708" s="343" t="s">
        <v>10259</v>
      </c>
      <c r="C3708" s="296" t="s">
        <v>6533</v>
      </c>
      <c r="D3708" s="296" t="s">
        <v>6534</v>
      </c>
      <c r="E3708" s="344"/>
      <c r="F3708" s="344">
        <v>204.29</v>
      </c>
      <c r="G3708" s="344"/>
      <c r="H3708" s="344"/>
      <c r="I3708" s="344">
        <v>88.63</v>
      </c>
      <c r="J3708" s="344"/>
      <c r="K3708" s="344">
        <v>162.13999999999999</v>
      </c>
      <c r="L3708" s="344">
        <v>132.5</v>
      </c>
    </row>
    <row r="3709" spans="1:12">
      <c r="A3709" s="296">
        <v>7353</v>
      </c>
      <c r="B3709" s="343" t="s">
        <v>10260</v>
      </c>
      <c r="C3709" s="296" t="s">
        <v>6584</v>
      </c>
      <c r="D3709" s="296" t="s">
        <v>6534</v>
      </c>
      <c r="E3709" s="344">
        <v>39.69</v>
      </c>
      <c r="F3709" s="344">
        <v>34.869999999999997</v>
      </c>
      <c r="G3709" s="344">
        <v>31.65</v>
      </c>
      <c r="H3709" s="344">
        <v>37.56</v>
      </c>
      <c r="I3709" s="344">
        <v>34.75</v>
      </c>
      <c r="J3709" s="344">
        <v>34.119999999999997</v>
      </c>
      <c r="K3709" s="344">
        <v>34.79</v>
      </c>
      <c r="L3709" s="344">
        <v>31.65</v>
      </c>
    </row>
    <row r="3710" spans="1:12">
      <c r="A3710" s="296">
        <v>36144</v>
      </c>
      <c r="B3710" s="343" t="s">
        <v>10261</v>
      </c>
      <c r="C3710" s="296" t="s">
        <v>6533</v>
      </c>
      <c r="D3710" s="296" t="s">
        <v>6534</v>
      </c>
      <c r="E3710" s="344">
        <v>1.62</v>
      </c>
      <c r="F3710" s="344">
        <v>1.68</v>
      </c>
      <c r="G3710" s="344">
        <v>1.93</v>
      </c>
      <c r="H3710" s="344">
        <v>2.0099999999999998</v>
      </c>
      <c r="I3710" s="344">
        <v>1.55</v>
      </c>
      <c r="J3710" s="344">
        <v>1.54</v>
      </c>
      <c r="K3710" s="344">
        <v>1.46</v>
      </c>
      <c r="L3710" s="344">
        <v>1.45</v>
      </c>
    </row>
    <row r="3711" spans="1:12">
      <c r="A3711" s="296">
        <v>10518</v>
      </c>
      <c r="B3711" s="343" t="s">
        <v>10262</v>
      </c>
      <c r="C3711" s="296" t="s">
        <v>6533</v>
      </c>
      <c r="D3711" s="296" t="s">
        <v>6534</v>
      </c>
      <c r="E3711" s="344"/>
      <c r="F3711" s="344"/>
      <c r="G3711" s="344"/>
      <c r="H3711" s="344"/>
      <c r="I3711" s="344"/>
      <c r="J3711" s="344"/>
      <c r="K3711" s="344"/>
      <c r="L3711" s="344"/>
    </row>
    <row r="3712" spans="1:12">
      <c r="A3712" s="296">
        <v>36530</v>
      </c>
      <c r="B3712" s="343" t="s">
        <v>10263</v>
      </c>
      <c r="C3712" s="296" t="s">
        <v>6533</v>
      </c>
      <c r="D3712" s="296" t="s">
        <v>6534</v>
      </c>
      <c r="E3712" s="344"/>
      <c r="F3712" s="344"/>
      <c r="G3712" s="344">
        <v>442536.57</v>
      </c>
      <c r="H3712" s="344"/>
      <c r="I3712" s="344">
        <v>419487.79</v>
      </c>
      <c r="J3712" s="344"/>
      <c r="K3712" s="344"/>
      <c r="L3712" s="344">
        <v>442536.57</v>
      </c>
    </row>
    <row r="3713" spans="1:12">
      <c r="A3713" s="296">
        <v>6046</v>
      </c>
      <c r="B3713" s="343" t="s">
        <v>10264</v>
      </c>
      <c r="C3713" s="296" t="s">
        <v>6533</v>
      </c>
      <c r="D3713" s="296" t="s">
        <v>6539</v>
      </c>
      <c r="E3713" s="344"/>
      <c r="F3713" s="344"/>
      <c r="G3713" s="344">
        <v>480000</v>
      </c>
      <c r="H3713" s="344"/>
      <c r="I3713" s="344">
        <v>455000</v>
      </c>
      <c r="J3713" s="344"/>
      <c r="K3713" s="344"/>
      <c r="L3713" s="344">
        <v>480000</v>
      </c>
    </row>
    <row r="3714" spans="1:12">
      <c r="A3714" s="296">
        <v>36531</v>
      </c>
      <c r="B3714" s="343" t="s">
        <v>10265</v>
      </c>
      <c r="C3714" s="296" t="s">
        <v>6533</v>
      </c>
      <c r="D3714" s="296" t="s">
        <v>6534</v>
      </c>
      <c r="E3714" s="344"/>
      <c r="F3714" s="344"/>
      <c r="G3714" s="344">
        <v>497560.94</v>
      </c>
      <c r="H3714" s="344"/>
      <c r="I3714" s="344">
        <v>471646.31</v>
      </c>
      <c r="J3714" s="344"/>
      <c r="K3714" s="344"/>
      <c r="L3714" s="344">
        <v>497560.94</v>
      </c>
    </row>
    <row r="3715" spans="1:12">
      <c r="A3715" s="296">
        <v>34684</v>
      </c>
      <c r="B3715" s="343" t="s">
        <v>10266</v>
      </c>
      <c r="C3715" s="296" t="s">
        <v>6937</v>
      </c>
      <c r="D3715" s="296" t="s">
        <v>6534</v>
      </c>
      <c r="E3715" s="344"/>
      <c r="F3715" s="344"/>
      <c r="G3715" s="344"/>
      <c r="H3715" s="344"/>
      <c r="I3715" s="344"/>
      <c r="J3715" s="344"/>
      <c r="K3715" s="344"/>
      <c r="L3715" s="344"/>
    </row>
    <row r="3716" spans="1:12">
      <c r="A3716" s="296">
        <v>34683</v>
      </c>
      <c r="B3716" s="343" t="s">
        <v>10267</v>
      </c>
      <c r="C3716" s="296" t="s">
        <v>6937</v>
      </c>
      <c r="D3716" s="296" t="s">
        <v>6534</v>
      </c>
      <c r="E3716" s="344"/>
      <c r="F3716" s="344"/>
      <c r="G3716" s="344"/>
      <c r="H3716" s="344"/>
      <c r="I3716" s="344"/>
      <c r="J3716" s="344"/>
      <c r="K3716" s="344"/>
      <c r="L3716" s="344"/>
    </row>
    <row r="3717" spans="1:12">
      <c r="A3717" s="296">
        <v>44954</v>
      </c>
      <c r="B3717" s="343" t="s">
        <v>10268</v>
      </c>
      <c r="C3717" s="296" t="s">
        <v>6937</v>
      </c>
      <c r="D3717" s="296" t="s">
        <v>6534</v>
      </c>
      <c r="E3717" s="344">
        <v>133.71</v>
      </c>
      <c r="F3717" s="344">
        <v>120.8</v>
      </c>
      <c r="G3717" s="344">
        <v>116.85</v>
      </c>
      <c r="H3717" s="344">
        <v>137.1</v>
      </c>
      <c r="I3717" s="344">
        <v>87.45</v>
      </c>
      <c r="J3717" s="344">
        <v>126.06</v>
      </c>
      <c r="K3717" s="344">
        <v>94.92</v>
      </c>
      <c r="L3717" s="344">
        <v>84.72</v>
      </c>
    </row>
    <row r="3718" spans="1:12">
      <c r="A3718" s="296">
        <v>44955</v>
      </c>
      <c r="B3718" s="343" t="s">
        <v>10269</v>
      </c>
      <c r="C3718" s="296" t="s">
        <v>6937</v>
      </c>
      <c r="D3718" s="296" t="s">
        <v>6534</v>
      </c>
      <c r="E3718" s="344">
        <v>195.39</v>
      </c>
      <c r="F3718" s="344">
        <v>176.54</v>
      </c>
      <c r="G3718" s="344">
        <v>170.76</v>
      </c>
      <c r="H3718" s="344">
        <v>200.34</v>
      </c>
      <c r="I3718" s="344">
        <v>127.79</v>
      </c>
      <c r="J3718" s="344">
        <v>184.22</v>
      </c>
      <c r="K3718" s="344">
        <v>138.71</v>
      </c>
      <c r="L3718" s="344">
        <v>123.81</v>
      </c>
    </row>
    <row r="3719" spans="1:12">
      <c r="A3719" s="296">
        <v>10515</v>
      </c>
      <c r="B3719" s="343" t="s">
        <v>10270</v>
      </c>
      <c r="C3719" s="296" t="s">
        <v>6937</v>
      </c>
      <c r="D3719" s="296" t="s">
        <v>6534</v>
      </c>
      <c r="E3719" s="344">
        <v>66.37</v>
      </c>
      <c r="F3719" s="344">
        <v>59.97</v>
      </c>
      <c r="G3719" s="344">
        <v>58.01</v>
      </c>
      <c r="H3719" s="344">
        <v>68.06</v>
      </c>
      <c r="I3719" s="344">
        <v>43.41</v>
      </c>
      <c r="J3719" s="344">
        <v>62.58</v>
      </c>
      <c r="K3719" s="344">
        <v>47.12</v>
      </c>
      <c r="L3719" s="344">
        <v>42.06</v>
      </c>
    </row>
    <row r="3720" spans="1:12">
      <c r="A3720" s="296">
        <v>153</v>
      </c>
      <c r="B3720" s="343" t="s">
        <v>10271</v>
      </c>
      <c r="C3720" s="296" t="s">
        <v>6584</v>
      </c>
      <c r="D3720" s="296" t="s">
        <v>6534</v>
      </c>
      <c r="E3720" s="344">
        <v>119.64</v>
      </c>
      <c r="F3720" s="344">
        <v>127.33</v>
      </c>
      <c r="G3720" s="344"/>
      <c r="H3720" s="344">
        <v>101.83</v>
      </c>
      <c r="I3720" s="344">
        <v>90.5</v>
      </c>
      <c r="J3720" s="344">
        <v>107.9</v>
      </c>
      <c r="K3720" s="344">
        <v>100.49</v>
      </c>
      <c r="L3720" s="344">
        <v>81.33</v>
      </c>
    </row>
    <row r="3721" spans="1:12">
      <c r="A3721" s="296">
        <v>34682</v>
      </c>
      <c r="B3721" s="343" t="s">
        <v>10272</v>
      </c>
      <c r="C3721" s="296" t="s">
        <v>6937</v>
      </c>
      <c r="D3721" s="296" t="s">
        <v>6534</v>
      </c>
      <c r="E3721" s="344"/>
      <c r="F3721" s="344"/>
      <c r="G3721" s="344"/>
      <c r="H3721" s="344"/>
      <c r="I3721" s="344"/>
      <c r="J3721" s="344"/>
      <c r="K3721" s="344"/>
      <c r="L3721" s="344"/>
    </row>
    <row r="3722" spans="1:12">
      <c r="A3722" s="296">
        <v>536</v>
      </c>
      <c r="B3722" s="343" t="s">
        <v>10273</v>
      </c>
      <c r="C3722" s="296" t="s">
        <v>6937</v>
      </c>
      <c r="D3722" s="296" t="s">
        <v>6534</v>
      </c>
      <c r="E3722" s="344">
        <v>37.39</v>
      </c>
      <c r="F3722" s="344">
        <v>33.78</v>
      </c>
      <c r="G3722" s="344">
        <v>32.67</v>
      </c>
      <c r="H3722" s="344">
        <v>38.33</v>
      </c>
      <c r="I3722" s="344">
        <v>24.45</v>
      </c>
      <c r="J3722" s="344">
        <v>35.25</v>
      </c>
      <c r="K3722" s="344">
        <v>26.54</v>
      </c>
      <c r="L3722" s="344">
        <v>23.69</v>
      </c>
    </row>
    <row r="3723" spans="1:12">
      <c r="A3723" s="296">
        <v>20205</v>
      </c>
      <c r="B3723" s="343" t="s">
        <v>10274</v>
      </c>
      <c r="C3723" s="296" t="s">
        <v>6578</v>
      </c>
      <c r="D3723" s="296" t="s">
        <v>6534</v>
      </c>
      <c r="E3723" s="344">
        <v>2.89</v>
      </c>
      <c r="F3723" s="344">
        <v>2.0299999999999998</v>
      </c>
      <c r="G3723" s="344">
        <v>2.54</v>
      </c>
      <c r="H3723" s="344">
        <v>2.2400000000000002</v>
      </c>
      <c r="I3723" s="344">
        <v>3.38</v>
      </c>
      <c r="J3723" s="344">
        <v>3.69</v>
      </c>
      <c r="K3723" s="344">
        <v>3.31</v>
      </c>
      <c r="L3723" s="344">
        <v>3.54</v>
      </c>
    </row>
    <row r="3724" spans="1:12">
      <c r="A3724" s="296">
        <v>4412</v>
      </c>
      <c r="B3724" s="343" t="s">
        <v>10275</v>
      </c>
      <c r="C3724" s="296" t="s">
        <v>6578</v>
      </c>
      <c r="D3724" s="296" t="s">
        <v>6534</v>
      </c>
      <c r="E3724" s="344">
        <v>1.73</v>
      </c>
      <c r="F3724" s="344">
        <v>1.22</v>
      </c>
      <c r="G3724" s="344">
        <v>1.52</v>
      </c>
      <c r="H3724" s="344">
        <v>1.34</v>
      </c>
      <c r="I3724" s="344">
        <v>2.02</v>
      </c>
      <c r="J3724" s="344">
        <v>2.21</v>
      </c>
      <c r="K3724" s="344">
        <v>1.98</v>
      </c>
      <c r="L3724" s="344">
        <v>2.12</v>
      </c>
    </row>
    <row r="3725" spans="1:12">
      <c r="A3725" s="296">
        <v>4408</v>
      </c>
      <c r="B3725" s="343" t="s">
        <v>10276</v>
      </c>
      <c r="C3725" s="296" t="s">
        <v>6578</v>
      </c>
      <c r="D3725" s="296" t="s">
        <v>6534</v>
      </c>
      <c r="E3725" s="344">
        <v>2.16</v>
      </c>
      <c r="F3725" s="344">
        <v>1.52</v>
      </c>
      <c r="G3725" s="344">
        <v>1.9</v>
      </c>
      <c r="H3725" s="344">
        <v>1.67</v>
      </c>
      <c r="I3725" s="344">
        <v>2.52</v>
      </c>
      <c r="J3725" s="344">
        <v>2.76</v>
      </c>
      <c r="K3725" s="344">
        <v>2.4700000000000002</v>
      </c>
      <c r="L3725" s="344">
        <v>2.64</v>
      </c>
    </row>
    <row r="3726" spans="1:12">
      <c r="A3726" s="296">
        <v>36250</v>
      </c>
      <c r="B3726" s="343" t="s">
        <v>10277</v>
      </c>
      <c r="C3726" s="296" t="s">
        <v>6578</v>
      </c>
      <c r="D3726" s="296" t="s">
        <v>6534</v>
      </c>
      <c r="E3726" s="344">
        <v>3.51</v>
      </c>
      <c r="F3726" s="344">
        <v>6.01</v>
      </c>
      <c r="G3726" s="344"/>
      <c r="H3726" s="344">
        <v>3.87</v>
      </c>
      <c r="I3726" s="344">
        <v>4.53</v>
      </c>
      <c r="J3726" s="344"/>
      <c r="K3726" s="344">
        <v>3.25</v>
      </c>
      <c r="L3726" s="344">
        <v>4.29</v>
      </c>
    </row>
    <row r="3727" spans="1:12">
      <c r="A3727" s="296">
        <v>10857</v>
      </c>
      <c r="B3727" s="343" t="s">
        <v>10278</v>
      </c>
      <c r="C3727" s="296" t="s">
        <v>6578</v>
      </c>
      <c r="D3727" s="296" t="s">
        <v>6534</v>
      </c>
      <c r="E3727" s="344"/>
      <c r="F3727" s="344"/>
      <c r="G3727" s="344"/>
      <c r="H3727" s="344"/>
      <c r="I3727" s="344"/>
      <c r="J3727" s="344"/>
      <c r="K3727" s="344"/>
      <c r="L3727" s="344"/>
    </row>
    <row r="3728" spans="1:12">
      <c r="A3728" s="296">
        <v>4803</v>
      </c>
      <c r="B3728" s="343" t="s">
        <v>10279</v>
      </c>
      <c r="C3728" s="296" t="s">
        <v>6578</v>
      </c>
      <c r="D3728" s="296" t="s">
        <v>6534</v>
      </c>
      <c r="E3728" s="344">
        <v>35.58</v>
      </c>
      <c r="F3728" s="344">
        <v>35.17</v>
      </c>
      <c r="G3728" s="344">
        <v>35.58</v>
      </c>
      <c r="H3728" s="344">
        <v>31.53</v>
      </c>
      <c r="I3728" s="344">
        <v>34.159999999999997</v>
      </c>
      <c r="J3728" s="344">
        <v>37.159999999999997</v>
      </c>
      <c r="K3728" s="344">
        <v>30.84</v>
      </c>
      <c r="L3728" s="344">
        <v>26.71</v>
      </c>
    </row>
    <row r="3729" spans="1:12">
      <c r="A3729" s="296">
        <v>6186</v>
      </c>
      <c r="B3729" s="343" t="s">
        <v>10280</v>
      </c>
      <c r="C3729" s="296" t="s">
        <v>6578</v>
      </c>
      <c r="D3729" s="296" t="s">
        <v>6534</v>
      </c>
      <c r="E3729" s="344">
        <v>7.76</v>
      </c>
      <c r="F3729" s="344"/>
      <c r="G3729" s="344"/>
      <c r="H3729" s="344">
        <v>13.91</v>
      </c>
      <c r="I3729" s="344">
        <v>13.26</v>
      </c>
      <c r="J3729" s="344"/>
      <c r="K3729" s="344"/>
      <c r="L3729" s="344">
        <v>13.88</v>
      </c>
    </row>
    <row r="3730" spans="1:12">
      <c r="A3730" s="296">
        <v>4829</v>
      </c>
      <c r="B3730" s="343" t="s">
        <v>10281</v>
      </c>
      <c r="C3730" s="296" t="s">
        <v>6578</v>
      </c>
      <c r="D3730" s="296" t="s">
        <v>6534</v>
      </c>
      <c r="E3730" s="344">
        <v>101.19</v>
      </c>
      <c r="F3730" s="344">
        <v>61.07</v>
      </c>
      <c r="G3730" s="344">
        <v>65.48</v>
      </c>
      <c r="H3730" s="344">
        <v>65.48</v>
      </c>
      <c r="I3730" s="344">
        <v>32.14</v>
      </c>
      <c r="J3730" s="344">
        <v>38.090000000000003</v>
      </c>
      <c r="K3730" s="344">
        <v>41.67</v>
      </c>
      <c r="L3730" s="344">
        <v>22.62</v>
      </c>
    </row>
    <row r="3731" spans="1:12">
      <c r="A3731" s="296">
        <v>39829</v>
      </c>
      <c r="B3731" s="343" t="s">
        <v>10282</v>
      </c>
      <c r="C3731" s="296" t="s">
        <v>6578</v>
      </c>
      <c r="D3731" s="296" t="s">
        <v>6539</v>
      </c>
      <c r="E3731" s="344"/>
      <c r="F3731" s="344">
        <v>35</v>
      </c>
      <c r="G3731" s="344"/>
      <c r="H3731" s="344"/>
      <c r="I3731" s="344">
        <v>39.22</v>
      </c>
      <c r="J3731" s="344">
        <v>33.9</v>
      </c>
      <c r="K3731" s="344">
        <v>35</v>
      </c>
      <c r="L3731" s="344"/>
    </row>
    <row r="3732" spans="1:12">
      <c r="A3732" s="296">
        <v>20231</v>
      </c>
      <c r="B3732" s="343" t="s">
        <v>10283</v>
      </c>
      <c r="C3732" s="296" t="s">
        <v>6578</v>
      </c>
      <c r="D3732" s="296" t="s">
        <v>6534</v>
      </c>
      <c r="E3732" s="344">
        <v>126.51</v>
      </c>
      <c r="F3732" s="344">
        <v>58.91</v>
      </c>
      <c r="G3732" s="344">
        <v>77.400000000000006</v>
      </c>
      <c r="H3732" s="344">
        <v>86.62</v>
      </c>
      <c r="I3732" s="344">
        <v>46.58</v>
      </c>
      <c r="J3732" s="344">
        <v>60.28</v>
      </c>
      <c r="K3732" s="344">
        <v>51.07</v>
      </c>
      <c r="L3732" s="344">
        <v>35.35</v>
      </c>
    </row>
    <row r="3733" spans="1:12">
      <c r="A3733" s="296">
        <v>4804</v>
      </c>
      <c r="B3733" s="343" t="s">
        <v>10284</v>
      </c>
      <c r="C3733" s="296" t="s">
        <v>6578</v>
      </c>
      <c r="D3733" s="296" t="s">
        <v>6534</v>
      </c>
      <c r="E3733" s="344">
        <v>27.31</v>
      </c>
      <c r="F3733" s="344">
        <v>27</v>
      </c>
      <c r="G3733" s="344">
        <v>27.31</v>
      </c>
      <c r="H3733" s="344">
        <v>24.21</v>
      </c>
      <c r="I3733" s="344">
        <v>26.22</v>
      </c>
      <c r="J3733" s="344">
        <v>28.53</v>
      </c>
      <c r="K3733" s="344">
        <v>23.67</v>
      </c>
      <c r="L3733" s="344">
        <v>20.5</v>
      </c>
    </row>
    <row r="3734" spans="1:12">
      <c r="A3734" s="296">
        <v>34680</v>
      </c>
      <c r="B3734" s="343" t="s">
        <v>10285</v>
      </c>
      <c r="C3734" s="296" t="s">
        <v>6578</v>
      </c>
      <c r="D3734" s="296" t="s">
        <v>6534</v>
      </c>
      <c r="E3734" s="344"/>
      <c r="F3734" s="344"/>
      <c r="G3734" s="344"/>
      <c r="H3734" s="344"/>
      <c r="I3734" s="344"/>
      <c r="J3734" s="344"/>
      <c r="K3734" s="344"/>
      <c r="L3734" s="344"/>
    </row>
    <row r="3735" spans="1:12">
      <c r="A3735" s="296">
        <v>11573</v>
      </c>
      <c r="B3735" s="343" t="s">
        <v>10286</v>
      </c>
      <c r="C3735" s="296" t="s">
        <v>6533</v>
      </c>
      <c r="D3735" s="296" t="s">
        <v>6534</v>
      </c>
      <c r="E3735" s="344">
        <v>5.91</v>
      </c>
      <c r="F3735" s="344">
        <v>5.81</v>
      </c>
      <c r="G3735" s="344">
        <v>6.33</v>
      </c>
      <c r="H3735" s="344">
        <v>5.52</v>
      </c>
      <c r="I3735" s="344">
        <v>6.31</v>
      </c>
      <c r="J3735" s="344">
        <v>6.1</v>
      </c>
      <c r="K3735" s="344">
        <v>5.78</v>
      </c>
      <c r="L3735" s="344">
        <v>5.63</v>
      </c>
    </row>
    <row r="3736" spans="1:12">
      <c r="A3736" s="296">
        <v>38401</v>
      </c>
      <c r="B3736" s="343" t="s">
        <v>10287</v>
      </c>
      <c r="C3736" s="296" t="s">
        <v>6533</v>
      </c>
      <c r="D3736" s="296" t="s">
        <v>6534</v>
      </c>
      <c r="E3736" s="344">
        <v>26.39</v>
      </c>
      <c r="F3736" s="344">
        <v>14.78</v>
      </c>
      <c r="G3736" s="344">
        <v>18.32</v>
      </c>
      <c r="H3736" s="344">
        <v>19.07</v>
      </c>
      <c r="I3736" s="344">
        <v>11.4</v>
      </c>
      <c r="J3736" s="344">
        <v>18.43</v>
      </c>
      <c r="K3736" s="344">
        <v>11.85</v>
      </c>
      <c r="L3736" s="344">
        <v>14.23</v>
      </c>
    </row>
    <row r="3737" spans="1:12">
      <c r="A3737" s="296">
        <v>11575</v>
      </c>
      <c r="B3737" s="343" t="s">
        <v>10288</v>
      </c>
      <c r="C3737" s="296" t="s">
        <v>6533</v>
      </c>
      <c r="D3737" s="296" t="s">
        <v>6534</v>
      </c>
      <c r="E3737" s="344">
        <v>57</v>
      </c>
      <c r="F3737" s="344">
        <v>56.02</v>
      </c>
      <c r="G3737" s="344">
        <v>61.06</v>
      </c>
      <c r="H3737" s="344">
        <v>53.21</v>
      </c>
      <c r="I3737" s="344">
        <v>60.86</v>
      </c>
      <c r="J3737" s="344">
        <v>58.82</v>
      </c>
      <c r="K3737" s="344">
        <v>55.74</v>
      </c>
      <c r="L3737" s="344">
        <v>54.28</v>
      </c>
    </row>
    <row r="3738" spans="1:12">
      <c r="A3738" s="296">
        <v>38179</v>
      </c>
      <c r="B3738" s="343" t="s">
        <v>10289</v>
      </c>
      <c r="C3738" s="296" t="s">
        <v>6533</v>
      </c>
      <c r="D3738" s="296" t="s">
        <v>6534</v>
      </c>
      <c r="E3738" s="344">
        <v>47.13</v>
      </c>
      <c r="F3738" s="344">
        <v>46.32</v>
      </c>
      <c r="G3738" s="344">
        <v>50.49</v>
      </c>
      <c r="H3738" s="344">
        <v>44</v>
      </c>
      <c r="I3738" s="344">
        <v>50.32</v>
      </c>
      <c r="J3738" s="344">
        <v>48.63</v>
      </c>
      <c r="K3738" s="344">
        <v>46.09</v>
      </c>
      <c r="L3738" s="344">
        <v>44.88</v>
      </c>
    </row>
    <row r="3739" spans="1:12">
      <c r="A3739" s="296">
        <v>20256</v>
      </c>
      <c r="B3739" s="343" t="s">
        <v>10290</v>
      </c>
      <c r="C3739" s="296" t="s">
        <v>6533</v>
      </c>
      <c r="D3739" s="296" t="s">
        <v>6534</v>
      </c>
      <c r="E3739" s="344">
        <v>0.38</v>
      </c>
      <c r="F3739" s="344">
        <v>0.36</v>
      </c>
      <c r="G3739" s="344">
        <v>0.33</v>
      </c>
      <c r="H3739" s="344">
        <v>0.36</v>
      </c>
      <c r="I3739" s="344">
        <v>0.26</v>
      </c>
      <c r="J3739" s="344">
        <v>0.27</v>
      </c>
      <c r="K3739" s="344">
        <v>0.28999999999999998</v>
      </c>
      <c r="L3739" s="344">
        <v>0.35</v>
      </c>
    </row>
    <row r="3740" spans="1:12">
      <c r="A3740" s="296">
        <v>14511</v>
      </c>
      <c r="B3740" s="343" t="s">
        <v>10291</v>
      </c>
      <c r="C3740" s="296" t="s">
        <v>6533</v>
      </c>
      <c r="D3740" s="296" t="s">
        <v>6534</v>
      </c>
      <c r="E3740" s="344"/>
      <c r="F3740" s="344"/>
      <c r="G3740" s="344"/>
      <c r="H3740" s="344"/>
      <c r="I3740" s="344"/>
      <c r="J3740" s="344"/>
      <c r="K3740" s="344"/>
      <c r="L3740" s="344"/>
    </row>
    <row r="3741" spans="1:12">
      <c r="A3741" s="296">
        <v>10642</v>
      </c>
      <c r="B3741" s="343" t="s">
        <v>10292</v>
      </c>
      <c r="C3741" s="296" t="s">
        <v>6533</v>
      </c>
      <c r="D3741" s="296" t="s">
        <v>6539</v>
      </c>
      <c r="E3741" s="344"/>
      <c r="F3741" s="344"/>
      <c r="G3741" s="344"/>
      <c r="H3741" s="344"/>
      <c r="I3741" s="344"/>
      <c r="J3741" s="344"/>
      <c r="K3741" s="344"/>
      <c r="L3741" s="344"/>
    </row>
    <row r="3742" spans="1:12">
      <c r="A3742" s="296">
        <v>14489</v>
      </c>
      <c r="B3742" s="343" t="s">
        <v>10293</v>
      </c>
      <c r="C3742" s="296" t="s">
        <v>6533</v>
      </c>
      <c r="D3742" s="296" t="s">
        <v>6534</v>
      </c>
      <c r="E3742" s="344"/>
      <c r="F3742" s="344"/>
      <c r="G3742" s="344"/>
      <c r="H3742" s="344"/>
      <c r="I3742" s="344"/>
      <c r="J3742" s="344"/>
      <c r="K3742" s="344"/>
      <c r="L3742" s="344"/>
    </row>
    <row r="3743" spans="1:12">
      <c r="A3743" s="296">
        <v>14513</v>
      </c>
      <c r="B3743" s="343" t="s">
        <v>10294</v>
      </c>
      <c r="C3743" s="296" t="s">
        <v>6533</v>
      </c>
      <c r="D3743" s="296" t="s">
        <v>6534</v>
      </c>
      <c r="E3743" s="344"/>
      <c r="F3743" s="344"/>
      <c r="G3743" s="344"/>
      <c r="H3743" s="344"/>
      <c r="I3743" s="344"/>
      <c r="J3743" s="344"/>
      <c r="K3743" s="344"/>
      <c r="L3743" s="344"/>
    </row>
    <row r="3744" spans="1:12">
      <c r="A3744" s="296">
        <v>13600</v>
      </c>
      <c r="B3744" s="343" t="s">
        <v>10295</v>
      </c>
      <c r="C3744" s="296" t="s">
        <v>6533</v>
      </c>
      <c r="D3744" s="296" t="s">
        <v>6534</v>
      </c>
      <c r="E3744" s="344"/>
      <c r="F3744" s="344"/>
      <c r="G3744" s="344"/>
      <c r="H3744" s="344"/>
      <c r="I3744" s="344"/>
      <c r="J3744" s="344"/>
      <c r="K3744" s="344"/>
      <c r="L3744" s="344"/>
    </row>
    <row r="3745" spans="1:12">
      <c r="A3745" s="296">
        <v>10646</v>
      </c>
      <c r="B3745" s="343" t="s">
        <v>10296</v>
      </c>
      <c r="C3745" s="296" t="s">
        <v>6533</v>
      </c>
      <c r="D3745" s="296" t="s">
        <v>6534</v>
      </c>
      <c r="E3745" s="344"/>
      <c r="F3745" s="344"/>
      <c r="G3745" s="344"/>
      <c r="H3745" s="344"/>
      <c r="I3745" s="344"/>
      <c r="J3745" s="344"/>
      <c r="K3745" s="344"/>
      <c r="L3745" s="344"/>
    </row>
    <row r="3746" spans="1:12">
      <c r="A3746" s="296">
        <v>6070</v>
      </c>
      <c r="B3746" s="343" t="s">
        <v>10297</v>
      </c>
      <c r="C3746" s="296" t="s">
        <v>6533</v>
      </c>
      <c r="D3746" s="296" t="s">
        <v>6534</v>
      </c>
      <c r="E3746" s="344"/>
      <c r="F3746" s="344"/>
      <c r="G3746" s="344"/>
      <c r="H3746" s="344"/>
      <c r="I3746" s="344"/>
      <c r="J3746" s="344"/>
      <c r="K3746" s="344"/>
      <c r="L3746" s="344"/>
    </row>
    <row r="3747" spans="1:12">
      <c r="A3747" s="296">
        <v>6069</v>
      </c>
      <c r="B3747" s="343" t="s">
        <v>10298</v>
      </c>
      <c r="C3747" s="296" t="s">
        <v>6533</v>
      </c>
      <c r="D3747" s="296" t="s">
        <v>6534</v>
      </c>
      <c r="E3747" s="344"/>
      <c r="F3747" s="344"/>
      <c r="G3747" s="344"/>
      <c r="H3747" s="344"/>
      <c r="I3747" s="344"/>
      <c r="J3747" s="344"/>
      <c r="K3747" s="344"/>
      <c r="L3747" s="344"/>
    </row>
    <row r="3748" spans="1:12">
      <c r="A3748" s="296">
        <v>14626</v>
      </c>
      <c r="B3748" s="343" t="s">
        <v>10299</v>
      </c>
      <c r="C3748" s="296" t="s">
        <v>6533</v>
      </c>
      <c r="D3748" s="296" t="s">
        <v>6534</v>
      </c>
      <c r="E3748" s="344"/>
      <c r="F3748" s="344"/>
      <c r="G3748" s="344"/>
      <c r="H3748" s="344"/>
      <c r="I3748" s="344"/>
      <c r="J3748" s="344"/>
      <c r="K3748" s="344"/>
      <c r="L3748" s="344"/>
    </row>
    <row r="3749" spans="1:12">
      <c r="A3749" s="296">
        <v>6067</v>
      </c>
      <c r="B3749" s="343" t="s">
        <v>10300</v>
      </c>
      <c r="C3749" s="296" t="s">
        <v>6533</v>
      </c>
      <c r="D3749" s="296" t="s">
        <v>6534</v>
      </c>
      <c r="E3749" s="344"/>
      <c r="F3749" s="344"/>
      <c r="G3749" s="344"/>
      <c r="H3749" s="344"/>
      <c r="I3749" s="344"/>
      <c r="J3749" s="344"/>
      <c r="K3749" s="344"/>
      <c r="L3749" s="344"/>
    </row>
    <row r="3750" spans="1:12">
      <c r="A3750" s="296">
        <v>38393</v>
      </c>
      <c r="B3750" s="343" t="s">
        <v>10301</v>
      </c>
      <c r="C3750" s="296" t="s">
        <v>6533</v>
      </c>
      <c r="D3750" s="296" t="s">
        <v>6539</v>
      </c>
      <c r="E3750" s="344">
        <v>18.7</v>
      </c>
      <c r="F3750" s="344">
        <v>14.95</v>
      </c>
      <c r="G3750" s="344">
        <v>16.829999999999998</v>
      </c>
      <c r="H3750" s="344">
        <v>15.5</v>
      </c>
      <c r="I3750" s="344">
        <v>16.899999999999999</v>
      </c>
      <c r="J3750" s="344">
        <v>14.25</v>
      </c>
      <c r="K3750" s="344">
        <v>18.649999999999999</v>
      </c>
      <c r="L3750" s="344">
        <v>17.850000000000001</v>
      </c>
    </row>
    <row r="3751" spans="1:12">
      <c r="A3751" s="296">
        <v>38390</v>
      </c>
      <c r="B3751" s="343" t="s">
        <v>10302</v>
      </c>
      <c r="C3751" s="296" t="s">
        <v>6533</v>
      </c>
      <c r="D3751" s="296" t="s">
        <v>6534</v>
      </c>
      <c r="E3751" s="344">
        <v>41.47</v>
      </c>
      <c r="F3751" s="344">
        <v>33.159999999999997</v>
      </c>
      <c r="G3751" s="344">
        <v>37.33</v>
      </c>
      <c r="H3751" s="344">
        <v>34.380000000000003</v>
      </c>
      <c r="I3751" s="344">
        <v>37.479999999999997</v>
      </c>
      <c r="J3751" s="344">
        <v>31.6</v>
      </c>
      <c r="K3751" s="344">
        <v>41.36</v>
      </c>
      <c r="L3751" s="344">
        <v>39.590000000000003</v>
      </c>
    </row>
    <row r="3752" spans="1:12">
      <c r="A3752" s="296">
        <v>36532</v>
      </c>
      <c r="B3752" s="343" t="s">
        <v>10303</v>
      </c>
      <c r="C3752" s="296" t="s">
        <v>6533</v>
      </c>
      <c r="D3752" s="296" t="s">
        <v>6534</v>
      </c>
      <c r="E3752" s="344"/>
      <c r="F3752" s="344"/>
      <c r="G3752" s="344"/>
      <c r="H3752" s="344"/>
      <c r="I3752" s="344">
        <v>27126.93</v>
      </c>
      <c r="J3752" s="344">
        <v>38965.089999999997</v>
      </c>
      <c r="K3752" s="344"/>
      <c r="L3752" s="344"/>
    </row>
    <row r="3753" spans="1:12">
      <c r="A3753" s="296">
        <v>11578</v>
      </c>
      <c r="B3753" s="343" t="s">
        <v>10304</v>
      </c>
      <c r="C3753" s="296" t="s">
        <v>6533</v>
      </c>
      <c r="D3753" s="296" t="s">
        <v>6534</v>
      </c>
      <c r="E3753" s="344">
        <v>12.3</v>
      </c>
      <c r="F3753" s="344">
        <v>12.09</v>
      </c>
      <c r="G3753" s="344">
        <v>13.18</v>
      </c>
      <c r="H3753" s="344">
        <v>11.49</v>
      </c>
      <c r="I3753" s="344">
        <v>13.14</v>
      </c>
      <c r="J3753" s="344">
        <v>12.7</v>
      </c>
      <c r="K3753" s="344">
        <v>12.03</v>
      </c>
      <c r="L3753" s="344">
        <v>11.72</v>
      </c>
    </row>
    <row r="3754" spans="1:12">
      <c r="A3754" s="296">
        <v>11577</v>
      </c>
      <c r="B3754" s="343" t="s">
        <v>10305</v>
      </c>
      <c r="C3754" s="296" t="s">
        <v>6533</v>
      </c>
      <c r="D3754" s="296" t="s">
        <v>6534</v>
      </c>
      <c r="E3754" s="344">
        <v>11.74</v>
      </c>
      <c r="F3754" s="344">
        <v>11.54</v>
      </c>
      <c r="G3754" s="344">
        <v>12.58</v>
      </c>
      <c r="H3754" s="344">
        <v>10.96</v>
      </c>
      <c r="I3754" s="344">
        <v>12.54</v>
      </c>
      <c r="J3754" s="344">
        <v>12.12</v>
      </c>
      <c r="K3754" s="344">
        <v>11.48</v>
      </c>
      <c r="L3754" s="344">
        <v>11.18</v>
      </c>
    </row>
    <row r="3755" spans="1:12">
      <c r="A3755" s="296">
        <v>42432</v>
      </c>
      <c r="B3755" s="343" t="s">
        <v>10306</v>
      </c>
      <c r="C3755" s="296" t="s">
        <v>6533</v>
      </c>
      <c r="D3755" s="296" t="s">
        <v>6534</v>
      </c>
      <c r="E3755" s="344"/>
      <c r="F3755" s="344"/>
      <c r="G3755" s="344"/>
      <c r="H3755" s="344"/>
      <c r="I3755" s="344"/>
      <c r="J3755" s="344"/>
      <c r="K3755" s="344"/>
      <c r="L3755" s="344"/>
    </row>
    <row r="3756" spans="1:12">
      <c r="A3756" s="296">
        <v>42437</v>
      </c>
      <c r="B3756" s="343" t="s">
        <v>10307</v>
      </c>
      <c r="C3756" s="296" t="s">
        <v>6533</v>
      </c>
      <c r="D3756" s="296" t="s">
        <v>6534</v>
      </c>
      <c r="E3756" s="344"/>
      <c r="F3756" s="344"/>
      <c r="G3756" s="344"/>
      <c r="H3756" s="344"/>
      <c r="I3756" s="344"/>
      <c r="J3756" s="344"/>
      <c r="K3756" s="344"/>
      <c r="L3756" s="344"/>
    </row>
    <row r="3757" spans="1:12">
      <c r="A3757" s="296">
        <v>1116</v>
      </c>
      <c r="B3757" s="343" t="s">
        <v>10308</v>
      </c>
      <c r="C3757" s="296" t="s">
        <v>6578</v>
      </c>
      <c r="D3757" s="296" t="s">
        <v>6534</v>
      </c>
      <c r="E3757" s="344"/>
      <c r="F3757" s="344">
        <v>26.09</v>
      </c>
      <c r="G3757" s="344"/>
      <c r="H3757" s="344">
        <v>22.48</v>
      </c>
      <c r="I3757" s="344">
        <v>19.13</v>
      </c>
      <c r="J3757" s="344">
        <v>20.059999999999999</v>
      </c>
      <c r="K3757" s="344">
        <v>17.43</v>
      </c>
      <c r="L3757" s="344">
        <v>19.03</v>
      </c>
    </row>
    <row r="3758" spans="1:12">
      <c r="A3758" s="296">
        <v>1115</v>
      </c>
      <c r="B3758" s="343" t="s">
        <v>10309</v>
      </c>
      <c r="C3758" s="296" t="s">
        <v>6578</v>
      </c>
      <c r="D3758" s="296" t="s">
        <v>6534</v>
      </c>
      <c r="E3758" s="344"/>
      <c r="F3758" s="344">
        <v>31.26</v>
      </c>
      <c r="G3758" s="344"/>
      <c r="H3758" s="344">
        <v>26.94</v>
      </c>
      <c r="I3758" s="344">
        <v>22.92</v>
      </c>
      <c r="J3758" s="344">
        <v>24.04</v>
      </c>
      <c r="K3758" s="344">
        <v>20.88</v>
      </c>
      <c r="L3758" s="344">
        <v>22.8</v>
      </c>
    </row>
    <row r="3759" spans="1:12">
      <c r="A3759" s="296">
        <v>1113</v>
      </c>
      <c r="B3759" s="343" t="s">
        <v>10310</v>
      </c>
      <c r="C3759" s="296" t="s">
        <v>6578</v>
      </c>
      <c r="D3759" s="296" t="s">
        <v>6534</v>
      </c>
      <c r="E3759" s="344"/>
      <c r="F3759" s="344">
        <v>36.549999999999997</v>
      </c>
      <c r="G3759" s="344"/>
      <c r="H3759" s="344">
        <v>31.5</v>
      </c>
      <c r="I3759" s="344">
        <v>26.8</v>
      </c>
      <c r="J3759" s="344">
        <v>28.11</v>
      </c>
      <c r="K3759" s="344">
        <v>24.41</v>
      </c>
      <c r="L3759" s="344">
        <v>26.66</v>
      </c>
    </row>
    <row r="3760" spans="1:12">
      <c r="A3760" s="296">
        <v>1114</v>
      </c>
      <c r="B3760" s="343" t="s">
        <v>10311</v>
      </c>
      <c r="C3760" s="296" t="s">
        <v>6578</v>
      </c>
      <c r="D3760" s="296" t="s">
        <v>6534</v>
      </c>
      <c r="E3760" s="344"/>
      <c r="F3760" s="344">
        <v>43.54</v>
      </c>
      <c r="G3760" s="344"/>
      <c r="H3760" s="344">
        <v>37.520000000000003</v>
      </c>
      <c r="I3760" s="344">
        <v>31.92</v>
      </c>
      <c r="J3760" s="344">
        <v>33.479999999999997</v>
      </c>
      <c r="K3760" s="344">
        <v>29.08</v>
      </c>
      <c r="L3760" s="344">
        <v>31.75</v>
      </c>
    </row>
    <row r="3761" spans="1:12">
      <c r="A3761" s="296">
        <v>40873</v>
      </c>
      <c r="B3761" s="343" t="s">
        <v>10312</v>
      </c>
      <c r="C3761" s="296" t="s">
        <v>6578</v>
      </c>
      <c r="D3761" s="296" t="s">
        <v>6534</v>
      </c>
      <c r="E3761" s="344"/>
      <c r="F3761" s="344">
        <v>34.07</v>
      </c>
      <c r="G3761" s="344"/>
      <c r="H3761" s="344">
        <v>29.36</v>
      </c>
      <c r="I3761" s="344">
        <v>24.98</v>
      </c>
      <c r="J3761" s="344">
        <v>26.2</v>
      </c>
      <c r="K3761" s="344">
        <v>22.75</v>
      </c>
      <c r="L3761" s="344">
        <v>24.85</v>
      </c>
    </row>
    <row r="3762" spans="1:12">
      <c r="A3762" s="296">
        <v>20214</v>
      </c>
      <c r="B3762" s="343" t="s">
        <v>10313</v>
      </c>
      <c r="C3762" s="296" t="s">
        <v>6533</v>
      </c>
      <c r="D3762" s="296" t="s">
        <v>6534</v>
      </c>
      <c r="E3762" s="344">
        <v>84.17</v>
      </c>
      <c r="F3762" s="344">
        <v>80.11</v>
      </c>
      <c r="G3762" s="344">
        <v>107.03</v>
      </c>
      <c r="H3762" s="344">
        <v>45.11</v>
      </c>
      <c r="I3762" s="344">
        <v>56.29</v>
      </c>
      <c r="J3762" s="344">
        <v>76.12</v>
      </c>
      <c r="K3762" s="344">
        <v>46.8</v>
      </c>
      <c r="L3762" s="344">
        <v>53.47</v>
      </c>
    </row>
    <row r="3763" spans="1:12">
      <c r="A3763" s="296">
        <v>7237</v>
      </c>
      <c r="B3763" s="343" t="s">
        <v>10314</v>
      </c>
      <c r="C3763" s="296" t="s">
        <v>6533</v>
      </c>
      <c r="D3763" s="296" t="s">
        <v>6534</v>
      </c>
      <c r="E3763" s="344">
        <v>82.4</v>
      </c>
      <c r="F3763" s="344">
        <v>78.42</v>
      </c>
      <c r="G3763" s="344">
        <v>104.78</v>
      </c>
      <c r="H3763" s="344">
        <v>44.16</v>
      </c>
      <c r="I3763" s="344">
        <v>55.11</v>
      </c>
      <c r="J3763" s="344">
        <v>74.52</v>
      </c>
      <c r="K3763" s="344">
        <v>45.82</v>
      </c>
      <c r="L3763" s="344">
        <v>52.34</v>
      </c>
    </row>
    <row r="3764" spans="1:12">
      <c r="A3764" s="296">
        <v>11757</v>
      </c>
      <c r="B3764" s="343" t="s">
        <v>10315</v>
      </c>
      <c r="C3764" s="296" t="s">
        <v>6533</v>
      </c>
      <c r="D3764" s="296" t="s">
        <v>6539</v>
      </c>
      <c r="E3764" s="344">
        <v>70.5</v>
      </c>
      <c r="F3764" s="344">
        <v>28</v>
      </c>
      <c r="G3764" s="344"/>
      <c r="H3764" s="344">
        <v>47.03</v>
      </c>
      <c r="I3764" s="344">
        <v>19</v>
      </c>
      <c r="J3764" s="344">
        <v>15.15</v>
      </c>
      <c r="K3764" s="344">
        <v>33.17</v>
      </c>
      <c r="L3764" s="344">
        <v>38.229999999999997</v>
      </c>
    </row>
    <row r="3765" spans="1:12">
      <c r="A3765" s="296">
        <v>11758</v>
      </c>
      <c r="B3765" s="343" t="s">
        <v>10316</v>
      </c>
      <c r="C3765" s="296" t="s">
        <v>6533</v>
      </c>
      <c r="D3765" s="296" t="s">
        <v>6539</v>
      </c>
      <c r="E3765" s="344">
        <v>69.12</v>
      </c>
      <c r="F3765" s="344">
        <v>58.9</v>
      </c>
      <c r="G3765" s="344">
        <v>36.11</v>
      </c>
      <c r="H3765" s="344">
        <v>59.65</v>
      </c>
      <c r="I3765" s="344">
        <v>47.75</v>
      </c>
      <c r="J3765" s="344">
        <v>44.99</v>
      </c>
      <c r="K3765" s="344">
        <v>37.89</v>
      </c>
      <c r="L3765" s="344">
        <v>67.81</v>
      </c>
    </row>
    <row r="3766" spans="1:12">
      <c r="A3766" s="296">
        <v>37526</v>
      </c>
      <c r="B3766" s="343" t="s">
        <v>10317</v>
      </c>
      <c r="C3766" s="296" t="s">
        <v>6533</v>
      </c>
      <c r="D3766" s="296" t="s">
        <v>6534</v>
      </c>
      <c r="E3766" s="344">
        <v>4.99</v>
      </c>
      <c r="F3766" s="344"/>
      <c r="G3766" s="344"/>
      <c r="H3766" s="344"/>
      <c r="I3766" s="344">
        <v>3.33</v>
      </c>
      <c r="J3766" s="344"/>
      <c r="K3766" s="344">
        <v>4.4400000000000004</v>
      </c>
      <c r="L3766" s="344"/>
    </row>
    <row r="3767" spans="1:12">
      <c r="A3767" s="296">
        <v>6076</v>
      </c>
      <c r="B3767" s="343" t="s">
        <v>10318</v>
      </c>
      <c r="C3767" s="296" t="s">
        <v>6680</v>
      </c>
      <c r="D3767" s="296" t="s">
        <v>6539</v>
      </c>
      <c r="E3767" s="344"/>
      <c r="F3767" s="344"/>
      <c r="G3767" s="344"/>
      <c r="H3767" s="344"/>
      <c r="I3767" s="344"/>
      <c r="J3767" s="344"/>
      <c r="K3767" s="344"/>
      <c r="L3767" s="344"/>
    </row>
    <row r="3768" spans="1:12">
      <c r="A3768" s="296">
        <v>13109</v>
      </c>
      <c r="B3768" s="343" t="s">
        <v>10319</v>
      </c>
      <c r="C3768" s="296" t="s">
        <v>6533</v>
      </c>
      <c r="D3768" s="296" t="s">
        <v>6534</v>
      </c>
      <c r="E3768" s="344"/>
      <c r="F3768" s="344"/>
      <c r="G3768" s="344"/>
      <c r="H3768" s="344"/>
      <c r="I3768" s="344"/>
      <c r="J3768" s="344"/>
      <c r="K3768" s="344"/>
      <c r="L3768" s="344"/>
    </row>
    <row r="3769" spans="1:12">
      <c r="A3769" s="296">
        <v>13110</v>
      </c>
      <c r="B3769" s="343" t="s">
        <v>10320</v>
      </c>
      <c r="C3769" s="296" t="s">
        <v>6533</v>
      </c>
      <c r="D3769" s="296" t="s">
        <v>6534</v>
      </c>
      <c r="E3769" s="344"/>
      <c r="F3769" s="344"/>
      <c r="G3769" s="344"/>
      <c r="H3769" s="344"/>
      <c r="I3769" s="344"/>
      <c r="J3769" s="344"/>
      <c r="K3769" s="344"/>
      <c r="L3769" s="344"/>
    </row>
    <row r="3770" spans="1:12">
      <c r="A3770" s="296">
        <v>7581</v>
      </c>
      <c r="B3770" s="343" t="s">
        <v>10321</v>
      </c>
      <c r="C3770" s="296" t="s">
        <v>6533</v>
      </c>
      <c r="D3770" s="296" t="s">
        <v>6534</v>
      </c>
      <c r="E3770" s="344">
        <v>3.26</v>
      </c>
      <c r="F3770" s="344">
        <v>6.15</v>
      </c>
      <c r="G3770" s="344">
        <v>4.1100000000000003</v>
      </c>
      <c r="H3770" s="344"/>
      <c r="I3770" s="344">
        <v>6.74</v>
      </c>
      <c r="J3770" s="344"/>
      <c r="K3770" s="344">
        <v>6.97</v>
      </c>
      <c r="L3770" s="344">
        <v>4.93</v>
      </c>
    </row>
    <row r="3771" spans="1:12">
      <c r="A3771" s="296">
        <v>4509</v>
      </c>
      <c r="B3771" s="343" t="s">
        <v>10322</v>
      </c>
      <c r="C3771" s="296" t="s">
        <v>6578</v>
      </c>
      <c r="D3771" s="296" t="s">
        <v>6534</v>
      </c>
      <c r="E3771" s="344">
        <v>3.06</v>
      </c>
      <c r="F3771" s="344">
        <v>5.8</v>
      </c>
      <c r="G3771" s="344">
        <v>3.26</v>
      </c>
      <c r="H3771" s="344">
        <v>4.72</v>
      </c>
      <c r="I3771" s="344">
        <v>4.82</v>
      </c>
      <c r="J3771" s="344">
        <v>5.61</v>
      </c>
      <c r="K3771" s="344">
        <v>3.94</v>
      </c>
      <c r="L3771" s="344">
        <v>4.07</v>
      </c>
    </row>
    <row r="3772" spans="1:12">
      <c r="A3772" s="296">
        <v>4512</v>
      </c>
      <c r="B3772" s="343" t="s">
        <v>10323</v>
      </c>
      <c r="C3772" s="296" t="s">
        <v>6578</v>
      </c>
      <c r="D3772" s="296" t="s">
        <v>6534</v>
      </c>
      <c r="E3772" s="344">
        <v>1.46</v>
      </c>
      <c r="F3772" s="344">
        <v>2.77</v>
      </c>
      <c r="G3772" s="344">
        <v>1.56</v>
      </c>
      <c r="H3772" s="344">
        <v>2.25</v>
      </c>
      <c r="I3772" s="344">
        <v>2.2999999999999998</v>
      </c>
      <c r="J3772" s="344">
        <v>2.68</v>
      </c>
      <c r="K3772" s="344">
        <v>1.88</v>
      </c>
      <c r="L3772" s="344">
        <v>1.94</v>
      </c>
    </row>
    <row r="3773" spans="1:12">
      <c r="A3773" s="296">
        <v>4517</v>
      </c>
      <c r="B3773" s="343" t="s">
        <v>10324</v>
      </c>
      <c r="C3773" s="296" t="s">
        <v>6578</v>
      </c>
      <c r="D3773" s="296" t="s">
        <v>6534</v>
      </c>
      <c r="E3773" s="344">
        <v>2.11</v>
      </c>
      <c r="F3773" s="344">
        <v>4</v>
      </c>
      <c r="G3773" s="344">
        <v>2.25</v>
      </c>
      <c r="H3773" s="344">
        <v>3.25</v>
      </c>
      <c r="I3773" s="344">
        <v>3.32</v>
      </c>
      <c r="J3773" s="344">
        <v>3.87</v>
      </c>
      <c r="K3773" s="344">
        <v>2.72</v>
      </c>
      <c r="L3773" s="344">
        <v>2.8</v>
      </c>
    </row>
    <row r="3774" spans="1:12">
      <c r="A3774" s="296">
        <v>20206</v>
      </c>
      <c r="B3774" s="343" t="s">
        <v>10325</v>
      </c>
      <c r="C3774" s="296" t="s">
        <v>6578</v>
      </c>
      <c r="D3774" s="296" t="s">
        <v>6534</v>
      </c>
      <c r="E3774" s="344">
        <v>7.81</v>
      </c>
      <c r="F3774" s="344">
        <v>5.5</v>
      </c>
      <c r="G3774" s="344">
        <v>6.87</v>
      </c>
      <c r="H3774" s="344">
        <v>6.05</v>
      </c>
      <c r="I3774" s="344">
        <v>9.1199999999999992</v>
      </c>
      <c r="J3774" s="344">
        <v>9.9600000000000009</v>
      </c>
      <c r="K3774" s="344">
        <v>8.93</v>
      </c>
      <c r="L3774" s="344">
        <v>9.5500000000000007</v>
      </c>
    </row>
    <row r="3775" spans="1:12">
      <c r="A3775" s="296">
        <v>4460</v>
      </c>
      <c r="B3775" s="343" t="s">
        <v>10326</v>
      </c>
      <c r="C3775" s="296" t="s">
        <v>6578</v>
      </c>
      <c r="D3775" s="296" t="s">
        <v>6534</v>
      </c>
      <c r="E3775" s="344">
        <v>8.01</v>
      </c>
      <c r="F3775" s="344">
        <v>5.64</v>
      </c>
      <c r="G3775" s="344">
        <v>7.05</v>
      </c>
      <c r="H3775" s="344">
        <v>6.21</v>
      </c>
      <c r="I3775" s="344">
        <v>9.36</v>
      </c>
      <c r="J3775" s="344">
        <v>10.23</v>
      </c>
      <c r="K3775" s="344">
        <v>9.17</v>
      </c>
      <c r="L3775" s="344">
        <v>9.81</v>
      </c>
    </row>
    <row r="3776" spans="1:12">
      <c r="A3776" s="296">
        <v>4415</v>
      </c>
      <c r="B3776" s="343" t="s">
        <v>10327</v>
      </c>
      <c r="C3776" s="296" t="s">
        <v>6578</v>
      </c>
      <c r="D3776" s="296" t="s">
        <v>6534</v>
      </c>
      <c r="E3776" s="344">
        <v>4.29</v>
      </c>
      <c r="F3776" s="344">
        <v>3.02</v>
      </c>
      <c r="G3776" s="344">
        <v>3.78</v>
      </c>
      <c r="H3776" s="344">
        <v>3.32</v>
      </c>
      <c r="I3776" s="344">
        <v>5.01</v>
      </c>
      <c r="J3776" s="344">
        <v>5.48</v>
      </c>
      <c r="K3776" s="344">
        <v>4.91</v>
      </c>
      <c r="L3776" s="344">
        <v>5.25</v>
      </c>
    </row>
    <row r="3777" spans="1:12">
      <c r="A3777" s="296">
        <v>4417</v>
      </c>
      <c r="B3777" s="343" t="s">
        <v>10328</v>
      </c>
      <c r="C3777" s="296" t="s">
        <v>6578</v>
      </c>
      <c r="D3777" s="296" t="s">
        <v>6534</v>
      </c>
      <c r="E3777" s="344">
        <v>6.18</v>
      </c>
      <c r="F3777" s="344">
        <v>4.3499999999999996</v>
      </c>
      <c r="G3777" s="344">
        <v>5.44</v>
      </c>
      <c r="H3777" s="344">
        <v>4.78</v>
      </c>
      <c r="I3777" s="344">
        <v>7.22</v>
      </c>
      <c r="J3777" s="344">
        <v>7.89</v>
      </c>
      <c r="K3777" s="344">
        <v>7.07</v>
      </c>
      <c r="L3777" s="344">
        <v>7.56</v>
      </c>
    </row>
    <row r="3778" spans="1:12">
      <c r="A3778" s="296">
        <v>37373</v>
      </c>
      <c r="B3778" s="343" t="s">
        <v>10329</v>
      </c>
      <c r="C3778" s="296" t="s">
        <v>6682</v>
      </c>
      <c r="D3778" s="296" t="s">
        <v>6539</v>
      </c>
      <c r="E3778" s="344">
        <v>0.08</v>
      </c>
      <c r="F3778" s="344">
        <v>0.08</v>
      </c>
      <c r="G3778" s="344">
        <v>0.08</v>
      </c>
      <c r="H3778" s="344">
        <v>0.01</v>
      </c>
      <c r="I3778" s="344">
        <v>0.08</v>
      </c>
      <c r="J3778" s="344">
        <v>0.08</v>
      </c>
      <c r="K3778" s="344">
        <v>0.08</v>
      </c>
      <c r="L3778" s="344">
        <v>0.08</v>
      </c>
    </row>
    <row r="3779" spans="1:12">
      <c r="A3779" s="296">
        <v>40864</v>
      </c>
      <c r="B3779" s="343" t="s">
        <v>10330</v>
      </c>
      <c r="C3779" s="296" t="s">
        <v>6684</v>
      </c>
      <c r="D3779" s="296" t="s">
        <v>6539</v>
      </c>
      <c r="E3779" s="344">
        <v>15.46</v>
      </c>
      <c r="F3779" s="344">
        <v>15.46</v>
      </c>
      <c r="G3779" s="344">
        <v>15.46</v>
      </c>
      <c r="H3779" s="344">
        <v>0.01</v>
      </c>
      <c r="I3779" s="344">
        <v>15.46</v>
      </c>
      <c r="J3779" s="344">
        <v>15.46</v>
      </c>
      <c r="K3779" s="344">
        <v>15.46</v>
      </c>
      <c r="L3779" s="344">
        <v>15.46</v>
      </c>
    </row>
    <row r="3780" spans="1:12">
      <c r="A3780" s="296">
        <v>4734</v>
      </c>
      <c r="B3780" s="343" t="s">
        <v>10331</v>
      </c>
      <c r="C3780" s="296" t="s">
        <v>6680</v>
      </c>
      <c r="D3780" s="296" t="s">
        <v>6534</v>
      </c>
      <c r="E3780" s="344">
        <v>281.48</v>
      </c>
      <c r="F3780" s="344">
        <v>277.95</v>
      </c>
      <c r="G3780" s="344">
        <v>192.59</v>
      </c>
      <c r="H3780" s="344">
        <v>222.22</v>
      </c>
      <c r="I3780" s="344">
        <v>369.58</v>
      </c>
      <c r="J3780" s="344">
        <v>364.93</v>
      </c>
      <c r="K3780" s="344">
        <v>648.87</v>
      </c>
      <c r="L3780" s="344">
        <v>457.8</v>
      </c>
    </row>
    <row r="3781" spans="1:12">
      <c r="A3781" s="296">
        <v>6085</v>
      </c>
      <c r="B3781" s="343" t="s">
        <v>10332</v>
      </c>
      <c r="C3781" s="296" t="s">
        <v>6584</v>
      </c>
      <c r="D3781" s="296" t="s">
        <v>6539</v>
      </c>
      <c r="E3781" s="344">
        <v>11.12</v>
      </c>
      <c r="F3781" s="344">
        <v>8.5299999999999994</v>
      </c>
      <c r="G3781" s="344">
        <v>7.34</v>
      </c>
      <c r="H3781" s="344">
        <v>5.75</v>
      </c>
      <c r="I3781" s="344">
        <v>9.6199999999999992</v>
      </c>
      <c r="J3781" s="344">
        <v>11.78</v>
      </c>
      <c r="K3781" s="344">
        <v>12.45</v>
      </c>
      <c r="L3781" s="344">
        <v>12.95</v>
      </c>
    </row>
    <row r="3782" spans="1:12">
      <c r="A3782" s="296">
        <v>38396</v>
      </c>
      <c r="B3782" s="343" t="s">
        <v>10333</v>
      </c>
      <c r="C3782" s="296" t="s">
        <v>6533</v>
      </c>
      <c r="D3782" s="296" t="s">
        <v>6534</v>
      </c>
      <c r="E3782" s="344">
        <v>516.36</v>
      </c>
      <c r="F3782" s="344">
        <v>587.52</v>
      </c>
      <c r="G3782" s="344">
        <v>847.95</v>
      </c>
      <c r="H3782" s="344">
        <v>453.57</v>
      </c>
      <c r="I3782" s="344">
        <v>516.1</v>
      </c>
      <c r="J3782" s="344">
        <v>642.08000000000004</v>
      </c>
      <c r="K3782" s="344">
        <v>562.29999999999995</v>
      </c>
      <c r="L3782" s="344">
        <v>642.08000000000004</v>
      </c>
    </row>
    <row r="3783" spans="1:12">
      <c r="A3783" s="296">
        <v>11622</v>
      </c>
      <c r="B3783" s="343" t="s">
        <v>10334</v>
      </c>
      <c r="C3783" s="296" t="s">
        <v>6582</v>
      </c>
      <c r="D3783" s="296" t="s">
        <v>6534</v>
      </c>
      <c r="E3783" s="344">
        <v>90.15</v>
      </c>
      <c r="F3783" s="344">
        <v>95.94</v>
      </c>
      <c r="G3783" s="344"/>
      <c r="H3783" s="344">
        <v>76.73</v>
      </c>
      <c r="I3783" s="344">
        <v>68.2</v>
      </c>
      <c r="J3783" s="344">
        <v>81.31</v>
      </c>
      <c r="K3783" s="344">
        <v>75.72</v>
      </c>
      <c r="L3783" s="344">
        <v>61.28</v>
      </c>
    </row>
    <row r="3784" spans="1:12">
      <c r="A3784" s="296">
        <v>43143</v>
      </c>
      <c r="B3784" s="343" t="s">
        <v>10335</v>
      </c>
      <c r="C3784" s="296" t="s">
        <v>6584</v>
      </c>
      <c r="D3784" s="296" t="s">
        <v>6534</v>
      </c>
      <c r="E3784" s="344">
        <v>34.049999999999997</v>
      </c>
      <c r="F3784" s="344">
        <v>36.24</v>
      </c>
      <c r="G3784" s="344"/>
      <c r="H3784" s="344">
        <v>28.98</v>
      </c>
      <c r="I3784" s="344">
        <v>25.76</v>
      </c>
      <c r="J3784" s="344">
        <v>30.71</v>
      </c>
      <c r="K3784" s="344">
        <v>28.6</v>
      </c>
      <c r="L3784" s="344">
        <v>23.14</v>
      </c>
    </row>
    <row r="3785" spans="1:12">
      <c r="A3785" s="296">
        <v>7317</v>
      </c>
      <c r="B3785" s="343" t="s">
        <v>10336</v>
      </c>
      <c r="C3785" s="296" t="s">
        <v>6582</v>
      </c>
      <c r="D3785" s="296" t="s">
        <v>6534</v>
      </c>
      <c r="E3785" s="344">
        <v>52.56</v>
      </c>
      <c r="F3785" s="344">
        <v>49.42</v>
      </c>
      <c r="G3785" s="344"/>
      <c r="H3785" s="344">
        <v>65.7</v>
      </c>
      <c r="I3785" s="344">
        <v>42.15</v>
      </c>
      <c r="J3785" s="344"/>
      <c r="K3785" s="344">
        <v>38.97</v>
      </c>
      <c r="L3785" s="344"/>
    </row>
    <row r="3786" spans="1:12">
      <c r="A3786" s="296">
        <v>142</v>
      </c>
      <c r="B3786" s="343" t="s">
        <v>10337</v>
      </c>
      <c r="C3786" s="296" t="s">
        <v>10338</v>
      </c>
      <c r="D3786" s="296" t="s">
        <v>6534</v>
      </c>
      <c r="E3786" s="344">
        <v>42.54</v>
      </c>
      <c r="F3786" s="344">
        <v>45.27</v>
      </c>
      <c r="G3786" s="344"/>
      <c r="H3786" s="344">
        <v>36.21</v>
      </c>
      <c r="I3786" s="344">
        <v>32.18</v>
      </c>
      <c r="J3786" s="344">
        <v>38.36</v>
      </c>
      <c r="K3786" s="344">
        <v>35.729999999999997</v>
      </c>
      <c r="L3786" s="344">
        <v>28.92</v>
      </c>
    </row>
    <row r="3787" spans="1:12">
      <c r="A3787" s="296">
        <v>43142</v>
      </c>
      <c r="B3787" s="343" t="s">
        <v>10339</v>
      </c>
      <c r="C3787" s="296" t="s">
        <v>6584</v>
      </c>
      <c r="D3787" s="296" t="s">
        <v>6534</v>
      </c>
      <c r="E3787" s="344">
        <v>193.23</v>
      </c>
      <c r="F3787" s="344">
        <v>205.64</v>
      </c>
      <c r="G3787" s="344"/>
      <c r="H3787" s="344">
        <v>164.47</v>
      </c>
      <c r="I3787" s="344">
        <v>146.16999999999999</v>
      </c>
      <c r="J3787" s="344">
        <v>174.27</v>
      </c>
      <c r="K3787" s="344">
        <v>162.29</v>
      </c>
      <c r="L3787" s="344">
        <v>131.36000000000001</v>
      </c>
    </row>
    <row r="3788" spans="1:12">
      <c r="A3788" s="296">
        <v>38123</v>
      </c>
      <c r="B3788" s="343" t="s">
        <v>10340</v>
      </c>
      <c r="C3788" s="296" t="s">
        <v>6582</v>
      </c>
      <c r="D3788" s="296" t="s">
        <v>6534</v>
      </c>
      <c r="E3788" s="344">
        <v>70.3</v>
      </c>
      <c r="F3788" s="344">
        <v>53.92</v>
      </c>
      <c r="G3788" s="344">
        <v>46.4</v>
      </c>
      <c r="H3788" s="344">
        <v>36.35</v>
      </c>
      <c r="I3788" s="344">
        <v>60.82</v>
      </c>
      <c r="J3788" s="344">
        <v>74.47</v>
      </c>
      <c r="K3788" s="344">
        <v>78.709999999999994</v>
      </c>
      <c r="L3788" s="344">
        <v>81.87</v>
      </c>
    </row>
    <row r="3789" spans="1:12">
      <c r="A3789" s="296">
        <v>42699</v>
      </c>
      <c r="B3789" s="343" t="s">
        <v>10341</v>
      </c>
      <c r="C3789" s="296" t="s">
        <v>6533</v>
      </c>
      <c r="D3789" s="296" t="s">
        <v>6534</v>
      </c>
      <c r="E3789" s="344">
        <v>34.85</v>
      </c>
      <c r="F3789" s="344">
        <v>32.49</v>
      </c>
      <c r="G3789" s="344">
        <v>31.3</v>
      </c>
      <c r="H3789" s="344">
        <v>23.44</v>
      </c>
      <c r="I3789" s="344">
        <v>25.99</v>
      </c>
      <c r="J3789" s="344">
        <v>29.35</v>
      </c>
      <c r="K3789" s="344">
        <v>34.31</v>
      </c>
      <c r="L3789" s="344">
        <v>41.53</v>
      </c>
    </row>
    <row r="3790" spans="1:12">
      <c r="A3790" s="296">
        <v>37743</v>
      </c>
      <c r="B3790" s="343" t="s">
        <v>10342</v>
      </c>
      <c r="C3790" s="296" t="s">
        <v>6533</v>
      </c>
      <c r="D3790" s="296" t="s">
        <v>6534</v>
      </c>
      <c r="E3790" s="344"/>
      <c r="F3790" s="344"/>
      <c r="G3790" s="344"/>
      <c r="H3790" s="344"/>
      <c r="I3790" s="344">
        <v>162363.63</v>
      </c>
      <c r="J3790" s="344"/>
      <c r="K3790" s="344"/>
      <c r="L3790" s="344">
        <v>248341.3</v>
      </c>
    </row>
    <row r="3791" spans="1:12">
      <c r="A3791" s="296">
        <v>37744</v>
      </c>
      <c r="B3791" s="343" t="s">
        <v>10343</v>
      </c>
      <c r="C3791" s="296" t="s">
        <v>6533</v>
      </c>
      <c r="D3791" s="296" t="s">
        <v>6534</v>
      </c>
      <c r="E3791" s="344"/>
      <c r="F3791" s="344"/>
      <c r="G3791" s="344"/>
      <c r="H3791" s="344"/>
      <c r="I3791" s="344">
        <v>190909.09</v>
      </c>
      <c r="J3791" s="344"/>
      <c r="K3791" s="344"/>
      <c r="L3791" s="344">
        <v>292002.65000000002</v>
      </c>
    </row>
    <row r="3792" spans="1:12">
      <c r="A3792" s="296">
        <v>37741</v>
      </c>
      <c r="B3792" s="343" t="s">
        <v>10344</v>
      </c>
      <c r="C3792" s="296" t="s">
        <v>6533</v>
      </c>
      <c r="D3792" s="296" t="s">
        <v>6534</v>
      </c>
      <c r="E3792" s="344"/>
      <c r="F3792" s="344"/>
      <c r="G3792" s="344"/>
      <c r="H3792" s="344"/>
      <c r="I3792" s="344">
        <v>147636.35999999999</v>
      </c>
      <c r="J3792" s="344"/>
      <c r="K3792" s="344"/>
      <c r="L3792" s="344">
        <v>225815.38</v>
      </c>
    </row>
    <row r="3793" spans="1:12">
      <c r="A3793" s="296">
        <v>39396</v>
      </c>
      <c r="B3793" s="343" t="s">
        <v>10345</v>
      </c>
      <c r="C3793" s="296" t="s">
        <v>6533</v>
      </c>
      <c r="D3793" s="296" t="s">
        <v>6534</v>
      </c>
      <c r="E3793" s="344"/>
      <c r="F3793" s="344"/>
      <c r="G3793" s="344">
        <v>64.23</v>
      </c>
      <c r="H3793" s="344"/>
      <c r="I3793" s="344"/>
      <c r="J3793" s="344"/>
      <c r="K3793" s="344"/>
      <c r="L3793" s="344"/>
    </row>
    <row r="3794" spans="1:12">
      <c r="A3794" s="296">
        <v>39392</v>
      </c>
      <c r="B3794" s="343" t="s">
        <v>10346</v>
      </c>
      <c r="C3794" s="296" t="s">
        <v>6533</v>
      </c>
      <c r="D3794" s="296" t="s">
        <v>6534</v>
      </c>
      <c r="E3794" s="344"/>
      <c r="F3794" s="344"/>
      <c r="G3794" s="344">
        <v>72.459999999999994</v>
      </c>
      <c r="H3794" s="344"/>
      <c r="I3794" s="344"/>
      <c r="J3794" s="344"/>
      <c r="K3794" s="344"/>
      <c r="L3794" s="344"/>
    </row>
    <row r="3795" spans="1:12">
      <c r="A3795" s="296">
        <v>39393</v>
      </c>
      <c r="B3795" s="343" t="s">
        <v>10347</v>
      </c>
      <c r="C3795" s="296" t="s">
        <v>6533</v>
      </c>
      <c r="D3795" s="296" t="s">
        <v>6534</v>
      </c>
      <c r="E3795" s="344"/>
      <c r="F3795" s="344"/>
      <c r="G3795" s="344">
        <v>44.81</v>
      </c>
      <c r="H3795" s="344"/>
      <c r="I3795" s="344"/>
      <c r="J3795" s="344"/>
      <c r="K3795" s="344"/>
      <c r="L3795" s="344"/>
    </row>
    <row r="3796" spans="1:12">
      <c r="A3796" s="296">
        <v>39394</v>
      </c>
      <c r="B3796" s="343" t="s">
        <v>10348</v>
      </c>
      <c r="C3796" s="296" t="s">
        <v>6533</v>
      </c>
      <c r="D3796" s="296" t="s">
        <v>6534</v>
      </c>
      <c r="E3796" s="344"/>
      <c r="F3796" s="344"/>
      <c r="G3796" s="344">
        <v>50.43</v>
      </c>
      <c r="H3796" s="344"/>
      <c r="I3796" s="344"/>
      <c r="J3796" s="344"/>
      <c r="K3796" s="344"/>
      <c r="L3796" s="344"/>
    </row>
    <row r="3797" spans="1:12">
      <c r="A3797" s="296">
        <v>39395</v>
      </c>
      <c r="B3797" s="343" t="s">
        <v>10349</v>
      </c>
      <c r="C3797" s="296" t="s">
        <v>6533</v>
      </c>
      <c r="D3797" s="296" t="s">
        <v>6534</v>
      </c>
      <c r="E3797" s="344"/>
      <c r="F3797" s="344"/>
      <c r="G3797" s="344">
        <v>46.9</v>
      </c>
      <c r="H3797" s="344"/>
      <c r="I3797" s="344"/>
      <c r="J3797" s="344"/>
      <c r="K3797" s="344"/>
      <c r="L3797" s="344"/>
    </row>
    <row r="3798" spans="1:12">
      <c r="A3798" s="296">
        <v>14618</v>
      </c>
      <c r="B3798" s="343" t="s">
        <v>10350</v>
      </c>
      <c r="C3798" s="296" t="s">
        <v>6533</v>
      </c>
      <c r="D3798" s="296" t="s">
        <v>6534</v>
      </c>
      <c r="E3798" s="344">
        <v>1608.55</v>
      </c>
      <c r="F3798" s="344">
        <v>1504.57</v>
      </c>
      <c r="G3798" s="344"/>
      <c r="H3798" s="344">
        <v>1384.35</v>
      </c>
      <c r="I3798" s="344">
        <v>1412.26</v>
      </c>
      <c r="J3798" s="344">
        <v>1676.65</v>
      </c>
      <c r="K3798" s="344">
        <v>1504.72</v>
      </c>
      <c r="L3798" s="344"/>
    </row>
    <row r="3799" spans="1:12">
      <c r="A3799" s="296">
        <v>40269</v>
      </c>
      <c r="B3799" s="343" t="s">
        <v>10351</v>
      </c>
      <c r="C3799" s="296" t="s">
        <v>6533</v>
      </c>
      <c r="D3799" s="296" t="s">
        <v>6534</v>
      </c>
      <c r="E3799" s="344">
        <v>6480.74</v>
      </c>
      <c r="F3799" s="344">
        <v>6061.83</v>
      </c>
      <c r="G3799" s="344"/>
      <c r="H3799" s="344">
        <v>5577.44</v>
      </c>
      <c r="I3799" s="344">
        <v>5689.9</v>
      </c>
      <c r="J3799" s="344">
        <v>6755.13</v>
      </c>
      <c r="K3799" s="344">
        <v>6062.43</v>
      </c>
      <c r="L3799" s="344"/>
    </row>
    <row r="3800" spans="1:12">
      <c r="A3800" s="296">
        <v>6110</v>
      </c>
      <c r="B3800" s="343" t="s">
        <v>10352</v>
      </c>
      <c r="C3800" s="296" t="s">
        <v>6682</v>
      </c>
      <c r="D3800" s="296" t="s">
        <v>6534</v>
      </c>
      <c r="E3800" s="344">
        <v>21.03</v>
      </c>
      <c r="F3800" s="344">
        <v>19.87</v>
      </c>
      <c r="G3800" s="344">
        <v>24.43</v>
      </c>
      <c r="H3800" s="344">
        <v>21.21</v>
      </c>
      <c r="I3800" s="344">
        <v>22.8</v>
      </c>
      <c r="J3800" s="344">
        <v>20.47</v>
      </c>
      <c r="K3800" s="344">
        <v>21.83</v>
      </c>
      <c r="L3800" s="344">
        <v>26.11</v>
      </c>
    </row>
    <row r="3801" spans="1:12">
      <c r="A3801" s="296">
        <v>40910</v>
      </c>
      <c r="B3801" s="343" t="s">
        <v>10353</v>
      </c>
      <c r="C3801" s="296" t="s">
        <v>6684</v>
      </c>
      <c r="D3801" s="296" t="s">
        <v>6534</v>
      </c>
      <c r="E3801" s="344">
        <v>3675.05</v>
      </c>
      <c r="F3801" s="344">
        <v>3470.43</v>
      </c>
      <c r="G3801" s="344">
        <v>4286.95</v>
      </c>
      <c r="H3801" s="344">
        <v>3684.53</v>
      </c>
      <c r="I3801" s="344">
        <v>3986.94</v>
      </c>
      <c r="J3801" s="344">
        <v>3599.01</v>
      </c>
      <c r="K3801" s="344">
        <v>3890.2</v>
      </c>
      <c r="L3801" s="344">
        <v>4583.91</v>
      </c>
    </row>
    <row r="3802" spans="1:12">
      <c r="A3802" s="296">
        <v>6111</v>
      </c>
      <c r="B3802" s="343" t="s">
        <v>10354</v>
      </c>
      <c r="C3802" s="296" t="s">
        <v>6682</v>
      </c>
      <c r="D3802" s="296" t="s">
        <v>6539</v>
      </c>
      <c r="E3802" s="344">
        <v>14.78</v>
      </c>
      <c r="F3802" s="344">
        <v>14.79</v>
      </c>
      <c r="G3802" s="344">
        <v>14.79</v>
      </c>
      <c r="H3802" s="344">
        <v>15.07</v>
      </c>
      <c r="I3802" s="344">
        <v>14.87</v>
      </c>
      <c r="J3802" s="344">
        <v>14.84</v>
      </c>
      <c r="K3802" s="344">
        <v>14.49</v>
      </c>
      <c r="L3802" s="344">
        <v>15.07</v>
      </c>
    </row>
    <row r="3803" spans="1:12">
      <c r="A3803" s="296">
        <v>41084</v>
      </c>
      <c r="B3803" s="343" t="s">
        <v>10355</v>
      </c>
      <c r="C3803" s="296" t="s">
        <v>6684</v>
      </c>
      <c r="D3803" s="296" t="s">
        <v>6534</v>
      </c>
      <c r="E3803" s="344">
        <v>2582.2600000000002</v>
      </c>
      <c r="F3803" s="344">
        <v>2582.42</v>
      </c>
      <c r="G3803" s="344">
        <v>2595.7800000000002</v>
      </c>
      <c r="H3803" s="344">
        <v>2617.4699999999998</v>
      </c>
      <c r="I3803" s="344">
        <v>2600.1799999999998</v>
      </c>
      <c r="J3803" s="344">
        <v>2608.5300000000002</v>
      </c>
      <c r="K3803" s="344">
        <v>2583.48</v>
      </c>
      <c r="L3803" s="344">
        <v>2644.4</v>
      </c>
    </row>
    <row r="3804" spans="1:12">
      <c r="A3804" s="296">
        <v>44535</v>
      </c>
      <c r="B3804" s="343" t="s">
        <v>10356</v>
      </c>
      <c r="C3804" s="296" t="s">
        <v>6680</v>
      </c>
      <c r="D3804" s="296" t="s">
        <v>6534</v>
      </c>
      <c r="E3804" s="344">
        <v>142.30000000000001</v>
      </c>
      <c r="F3804" s="344">
        <v>50.38</v>
      </c>
      <c r="G3804" s="344">
        <v>87.39</v>
      </c>
      <c r="H3804" s="344">
        <v>83.28</v>
      </c>
      <c r="I3804" s="344">
        <v>53.2</v>
      </c>
      <c r="J3804" s="344">
        <v>48.83</v>
      </c>
      <c r="K3804" s="344">
        <v>48.32</v>
      </c>
      <c r="L3804" s="344">
        <v>59.89</v>
      </c>
    </row>
    <row r="3805" spans="1:12">
      <c r="A3805" s="296">
        <v>44945</v>
      </c>
      <c r="B3805" s="343" t="s">
        <v>10357</v>
      </c>
      <c r="C3805" s="296" t="s">
        <v>6533</v>
      </c>
      <c r="D3805" s="296" t="s">
        <v>6539</v>
      </c>
      <c r="E3805" s="344">
        <v>8</v>
      </c>
      <c r="F3805" s="344">
        <v>8</v>
      </c>
      <c r="G3805" s="344">
        <v>9.6</v>
      </c>
      <c r="H3805" s="344">
        <v>9.1999999999999993</v>
      </c>
      <c r="I3805" s="344">
        <v>8.1199999999999992</v>
      </c>
      <c r="J3805" s="344">
        <v>10</v>
      </c>
      <c r="K3805" s="344">
        <v>8.4499999999999993</v>
      </c>
      <c r="L3805" s="344">
        <v>8.4</v>
      </c>
    </row>
    <row r="3806" spans="1:12">
      <c r="A3806" s="296">
        <v>38637</v>
      </c>
      <c r="B3806" s="343" t="s">
        <v>10358</v>
      </c>
      <c r="C3806" s="296" t="s">
        <v>6533</v>
      </c>
      <c r="D3806" s="296" t="s">
        <v>6534</v>
      </c>
      <c r="E3806" s="344">
        <v>187.26</v>
      </c>
      <c r="F3806" s="344"/>
      <c r="G3806" s="344"/>
      <c r="H3806" s="344">
        <v>269.08</v>
      </c>
      <c r="I3806" s="344">
        <v>169.21</v>
      </c>
      <c r="J3806" s="344">
        <v>274.49</v>
      </c>
      <c r="K3806" s="344">
        <v>182.7</v>
      </c>
      <c r="L3806" s="344">
        <v>244.54</v>
      </c>
    </row>
    <row r="3807" spans="1:12">
      <c r="A3807" s="296">
        <v>6150</v>
      </c>
      <c r="B3807" s="343" t="s">
        <v>10359</v>
      </c>
      <c r="C3807" s="296" t="s">
        <v>6533</v>
      </c>
      <c r="D3807" s="296" t="s">
        <v>6534</v>
      </c>
      <c r="E3807" s="344">
        <v>189.55</v>
      </c>
      <c r="F3807" s="344"/>
      <c r="G3807" s="344"/>
      <c r="H3807" s="344">
        <v>272.37</v>
      </c>
      <c r="I3807" s="344">
        <v>171.28</v>
      </c>
      <c r="J3807" s="344">
        <v>277.83999999999997</v>
      </c>
      <c r="K3807" s="344">
        <v>184.93</v>
      </c>
      <c r="L3807" s="344">
        <v>247.53</v>
      </c>
    </row>
    <row r="3808" spans="1:12">
      <c r="A3808" s="296">
        <v>6136</v>
      </c>
      <c r="B3808" s="343" t="s">
        <v>10360</v>
      </c>
      <c r="C3808" s="296" t="s">
        <v>6533</v>
      </c>
      <c r="D3808" s="296" t="s">
        <v>6539</v>
      </c>
      <c r="E3808" s="344">
        <v>149</v>
      </c>
      <c r="F3808" s="344"/>
      <c r="G3808" s="344"/>
      <c r="H3808" s="344">
        <v>214.1</v>
      </c>
      <c r="I3808" s="344">
        <v>134.63999999999999</v>
      </c>
      <c r="J3808" s="344">
        <v>218.4</v>
      </c>
      <c r="K3808" s="344">
        <v>145.37</v>
      </c>
      <c r="L3808" s="344">
        <v>194.57</v>
      </c>
    </row>
    <row r="3809" spans="1:12">
      <c r="A3809" s="296">
        <v>38638</v>
      </c>
      <c r="B3809" s="343" t="s">
        <v>10361</v>
      </c>
      <c r="C3809" s="296" t="s">
        <v>6533</v>
      </c>
      <c r="D3809" s="296" t="s">
        <v>6534</v>
      </c>
      <c r="E3809" s="344">
        <v>157.80000000000001</v>
      </c>
      <c r="F3809" s="344"/>
      <c r="G3809" s="344"/>
      <c r="H3809" s="344">
        <v>226.75</v>
      </c>
      <c r="I3809" s="344">
        <v>142.59</v>
      </c>
      <c r="J3809" s="344">
        <v>231.3</v>
      </c>
      <c r="K3809" s="344">
        <v>153.94999999999999</v>
      </c>
      <c r="L3809" s="344">
        <v>206.06</v>
      </c>
    </row>
    <row r="3810" spans="1:12">
      <c r="A3810" s="296">
        <v>20262</v>
      </c>
      <c r="B3810" s="343" t="s">
        <v>10362</v>
      </c>
      <c r="C3810" s="296" t="s">
        <v>6533</v>
      </c>
      <c r="D3810" s="296" t="s">
        <v>6534</v>
      </c>
      <c r="E3810" s="344">
        <v>14.65</v>
      </c>
      <c r="F3810" s="344">
        <v>14.65</v>
      </c>
      <c r="G3810" s="344">
        <v>17.579999999999998</v>
      </c>
      <c r="H3810" s="344">
        <v>16.850000000000001</v>
      </c>
      <c r="I3810" s="344">
        <v>14.87</v>
      </c>
      <c r="J3810" s="344">
        <v>18.309999999999999</v>
      </c>
      <c r="K3810" s="344">
        <v>15.47</v>
      </c>
      <c r="L3810" s="344">
        <v>15.38</v>
      </c>
    </row>
    <row r="3811" spans="1:12">
      <c r="A3811" s="296">
        <v>6145</v>
      </c>
      <c r="B3811" s="343" t="s">
        <v>10363</v>
      </c>
      <c r="C3811" s="296" t="s">
        <v>6533</v>
      </c>
      <c r="D3811" s="296" t="s">
        <v>6534</v>
      </c>
      <c r="E3811" s="344">
        <v>16.18</v>
      </c>
      <c r="F3811" s="344">
        <v>16.18</v>
      </c>
      <c r="G3811" s="344">
        <v>19.420000000000002</v>
      </c>
      <c r="H3811" s="344">
        <v>18.61</v>
      </c>
      <c r="I3811" s="344">
        <v>16.43</v>
      </c>
      <c r="J3811" s="344">
        <v>20.23</v>
      </c>
      <c r="K3811" s="344">
        <v>17.100000000000001</v>
      </c>
      <c r="L3811" s="344">
        <v>16.989999999999998</v>
      </c>
    </row>
    <row r="3812" spans="1:12">
      <c r="A3812" s="296">
        <v>6149</v>
      </c>
      <c r="B3812" s="343" t="s">
        <v>10364</v>
      </c>
      <c r="C3812" s="296" t="s">
        <v>6533</v>
      </c>
      <c r="D3812" s="296" t="s">
        <v>6534</v>
      </c>
      <c r="E3812" s="344">
        <v>10.7</v>
      </c>
      <c r="F3812" s="344">
        <v>10.7</v>
      </c>
      <c r="G3812" s="344">
        <v>12.84</v>
      </c>
      <c r="H3812" s="344">
        <v>12.3</v>
      </c>
      <c r="I3812" s="344">
        <v>10.86</v>
      </c>
      <c r="J3812" s="344">
        <v>13.37</v>
      </c>
      <c r="K3812" s="344">
        <v>11.3</v>
      </c>
      <c r="L3812" s="344">
        <v>11.23</v>
      </c>
    </row>
    <row r="3813" spans="1:12">
      <c r="A3813" s="296">
        <v>6146</v>
      </c>
      <c r="B3813" s="343" t="s">
        <v>10365</v>
      </c>
      <c r="C3813" s="296" t="s">
        <v>6533</v>
      </c>
      <c r="D3813" s="296" t="s">
        <v>6534</v>
      </c>
      <c r="E3813" s="344">
        <v>15.38</v>
      </c>
      <c r="F3813" s="344">
        <v>15.38</v>
      </c>
      <c r="G3813" s="344">
        <v>18.45</v>
      </c>
      <c r="H3813" s="344">
        <v>17.68</v>
      </c>
      <c r="I3813" s="344">
        <v>15.61</v>
      </c>
      <c r="J3813" s="344">
        <v>19.22</v>
      </c>
      <c r="K3813" s="344">
        <v>16.239999999999998</v>
      </c>
      <c r="L3813" s="344">
        <v>16.149999999999999</v>
      </c>
    </row>
    <row r="3814" spans="1:12">
      <c r="A3814" s="296">
        <v>44536</v>
      </c>
      <c r="B3814" s="343" t="s">
        <v>10366</v>
      </c>
      <c r="C3814" s="296" t="s">
        <v>6582</v>
      </c>
      <c r="D3814" s="296" t="s">
        <v>6534</v>
      </c>
      <c r="E3814" s="344">
        <v>3.57</v>
      </c>
      <c r="F3814" s="344">
        <v>3.8</v>
      </c>
      <c r="G3814" s="344"/>
      <c r="H3814" s="344">
        <v>3.04</v>
      </c>
      <c r="I3814" s="344">
        <v>2.7</v>
      </c>
      <c r="J3814" s="344">
        <v>3.22</v>
      </c>
      <c r="K3814" s="344">
        <v>3</v>
      </c>
      <c r="L3814" s="344">
        <v>2.4300000000000002</v>
      </c>
    </row>
    <row r="3815" spans="1:12">
      <c r="A3815" s="296">
        <v>39961</v>
      </c>
      <c r="B3815" s="343" t="s">
        <v>10367</v>
      </c>
      <c r="C3815" s="296" t="s">
        <v>6533</v>
      </c>
      <c r="D3815" s="296" t="s">
        <v>6534</v>
      </c>
      <c r="E3815" s="344">
        <v>28.11</v>
      </c>
      <c r="F3815" s="344">
        <v>29.91</v>
      </c>
      <c r="G3815" s="344"/>
      <c r="H3815" s="344">
        <v>23.92</v>
      </c>
      <c r="I3815" s="344">
        <v>21.26</v>
      </c>
      <c r="J3815" s="344">
        <v>25.35</v>
      </c>
      <c r="K3815" s="344">
        <v>23.61</v>
      </c>
      <c r="L3815" s="344">
        <v>19.11</v>
      </c>
    </row>
    <row r="3816" spans="1:12">
      <c r="A3816" s="296">
        <v>42433</v>
      </c>
      <c r="B3816" s="343" t="s">
        <v>10368</v>
      </c>
      <c r="C3816" s="296" t="s">
        <v>6533</v>
      </c>
      <c r="D3816" s="296" t="s">
        <v>6534</v>
      </c>
      <c r="E3816" s="344"/>
      <c r="F3816" s="344"/>
      <c r="G3816" s="344"/>
      <c r="H3816" s="344"/>
      <c r="I3816" s="344"/>
      <c r="J3816" s="344"/>
      <c r="K3816" s="344"/>
      <c r="L3816" s="344"/>
    </row>
    <row r="3817" spans="1:12">
      <c r="A3817" s="296">
        <v>42434</v>
      </c>
      <c r="B3817" s="343" t="s">
        <v>10369</v>
      </c>
      <c r="C3817" s="296" t="s">
        <v>6533</v>
      </c>
      <c r="D3817" s="296" t="s">
        <v>6534</v>
      </c>
      <c r="E3817" s="344"/>
      <c r="F3817" s="344"/>
      <c r="G3817" s="344"/>
      <c r="H3817" s="344"/>
      <c r="I3817" s="344"/>
      <c r="J3817" s="344"/>
      <c r="K3817" s="344"/>
      <c r="L3817" s="344"/>
    </row>
    <row r="3818" spans="1:12">
      <c r="A3818" s="296">
        <v>42435</v>
      </c>
      <c r="B3818" s="343" t="s">
        <v>10370</v>
      </c>
      <c r="C3818" s="296" t="s">
        <v>6533</v>
      </c>
      <c r="D3818" s="296" t="s">
        <v>6534</v>
      </c>
      <c r="E3818" s="344"/>
      <c r="F3818" s="344"/>
      <c r="G3818" s="344"/>
      <c r="H3818" s="344"/>
      <c r="I3818" s="344"/>
      <c r="J3818" s="344"/>
      <c r="K3818" s="344"/>
      <c r="L3818" s="344"/>
    </row>
    <row r="3819" spans="1:12">
      <c r="A3819" s="296">
        <v>38061</v>
      </c>
      <c r="B3819" s="343" t="s">
        <v>10371</v>
      </c>
      <c r="C3819" s="296" t="s">
        <v>6533</v>
      </c>
      <c r="D3819" s="296" t="s">
        <v>6534</v>
      </c>
      <c r="E3819" s="344">
        <v>47.08</v>
      </c>
      <c r="F3819" s="344"/>
      <c r="G3819" s="344">
        <v>61.41</v>
      </c>
      <c r="H3819" s="344"/>
      <c r="I3819" s="344">
        <v>46.15</v>
      </c>
      <c r="J3819" s="344"/>
      <c r="K3819" s="344">
        <v>37.68</v>
      </c>
      <c r="L3819" s="344">
        <v>44.56</v>
      </c>
    </row>
    <row r="3820" spans="1:12">
      <c r="A3820" s="296">
        <v>20250</v>
      </c>
      <c r="B3820" s="343" t="s">
        <v>10372</v>
      </c>
      <c r="C3820" s="296" t="s">
        <v>6582</v>
      </c>
      <c r="D3820" s="296" t="s">
        <v>6539</v>
      </c>
      <c r="E3820" s="344">
        <v>22.5</v>
      </c>
      <c r="F3820" s="344"/>
      <c r="G3820" s="344"/>
      <c r="H3820" s="344"/>
      <c r="I3820" s="344">
        <v>15</v>
      </c>
      <c r="J3820" s="344"/>
      <c r="K3820" s="344">
        <v>20</v>
      </c>
      <c r="L3820" s="344"/>
    </row>
    <row r="3821" spans="1:12">
      <c r="A3821" s="296">
        <v>13388</v>
      </c>
      <c r="B3821" s="343" t="s">
        <v>10373</v>
      </c>
      <c r="C3821" s="296" t="s">
        <v>6582</v>
      </c>
      <c r="D3821" s="296" t="s">
        <v>6534</v>
      </c>
      <c r="E3821" s="344">
        <v>140.25</v>
      </c>
      <c r="F3821" s="344">
        <v>254.76</v>
      </c>
      <c r="G3821" s="344"/>
      <c r="H3821" s="344">
        <v>145.99</v>
      </c>
      <c r="I3821" s="344">
        <v>172.51</v>
      </c>
      <c r="J3821" s="344">
        <v>233.59</v>
      </c>
      <c r="K3821" s="344">
        <v>214.12</v>
      </c>
      <c r="L3821" s="344">
        <v>134.75</v>
      </c>
    </row>
    <row r="3822" spans="1:12">
      <c r="A3822" s="296">
        <v>39914</v>
      </c>
      <c r="B3822" s="343" t="s">
        <v>10374</v>
      </c>
      <c r="C3822" s="296" t="s">
        <v>6582</v>
      </c>
      <c r="D3822" s="296" t="s">
        <v>6534</v>
      </c>
      <c r="E3822" s="344"/>
      <c r="F3822" s="344"/>
      <c r="G3822" s="344"/>
      <c r="H3822" s="344"/>
      <c r="I3822" s="344"/>
      <c r="J3822" s="344"/>
      <c r="K3822" s="344">
        <v>426.34</v>
      </c>
      <c r="L3822" s="344"/>
    </row>
    <row r="3823" spans="1:12">
      <c r="A3823" s="296">
        <v>12732</v>
      </c>
      <c r="B3823" s="343" t="s">
        <v>10375</v>
      </c>
      <c r="C3823" s="296" t="s">
        <v>6533</v>
      </c>
      <c r="D3823" s="296" t="s">
        <v>6534</v>
      </c>
      <c r="E3823" s="344"/>
      <c r="F3823" s="344"/>
      <c r="G3823" s="344"/>
      <c r="H3823" s="344"/>
      <c r="I3823" s="344"/>
      <c r="J3823" s="344"/>
      <c r="K3823" s="344">
        <v>491.93</v>
      </c>
      <c r="L3823" s="344"/>
    </row>
    <row r="3824" spans="1:12">
      <c r="A3824" s="296">
        <v>6160</v>
      </c>
      <c r="B3824" s="343" t="s">
        <v>10376</v>
      </c>
      <c r="C3824" s="296" t="s">
        <v>6682</v>
      </c>
      <c r="D3824" s="296" t="s">
        <v>6539</v>
      </c>
      <c r="E3824" s="344">
        <v>21.03</v>
      </c>
      <c r="F3824" s="344">
        <v>20.62</v>
      </c>
      <c r="G3824" s="344">
        <v>23.72</v>
      </c>
      <c r="H3824" s="344">
        <v>21.21</v>
      </c>
      <c r="I3824" s="344">
        <v>29.46</v>
      </c>
      <c r="J3824" s="344">
        <v>20.47</v>
      </c>
      <c r="K3824" s="344">
        <v>21.83</v>
      </c>
      <c r="L3824" s="344">
        <v>24.55</v>
      </c>
    </row>
    <row r="3825" spans="1:12">
      <c r="A3825" s="296">
        <v>41087</v>
      </c>
      <c r="B3825" s="343" t="s">
        <v>10377</v>
      </c>
      <c r="C3825" s="296" t="s">
        <v>6684</v>
      </c>
      <c r="D3825" s="296" t="s">
        <v>6534</v>
      </c>
      <c r="E3825" s="344">
        <v>3675.05</v>
      </c>
      <c r="F3825" s="344">
        <v>3600.41</v>
      </c>
      <c r="G3825" s="344">
        <v>4161.49</v>
      </c>
      <c r="H3825" s="344">
        <v>3684.53</v>
      </c>
      <c r="I3825" s="344">
        <v>5151.37</v>
      </c>
      <c r="J3825" s="344">
        <v>3599.01</v>
      </c>
      <c r="K3825" s="344">
        <v>3890.2</v>
      </c>
      <c r="L3825" s="344">
        <v>4307.1400000000003</v>
      </c>
    </row>
    <row r="3826" spans="1:12">
      <c r="A3826" s="296">
        <v>6166</v>
      </c>
      <c r="B3826" s="343" t="s">
        <v>10378</v>
      </c>
      <c r="C3826" s="296" t="s">
        <v>6682</v>
      </c>
      <c r="D3826" s="296" t="s">
        <v>6534</v>
      </c>
      <c r="E3826" s="344">
        <v>24.7</v>
      </c>
      <c r="F3826" s="344">
        <v>24.22</v>
      </c>
      <c r="G3826" s="344">
        <v>27.86</v>
      </c>
      <c r="H3826" s="344">
        <v>24.91</v>
      </c>
      <c r="I3826" s="344">
        <v>39.72</v>
      </c>
      <c r="J3826" s="344">
        <v>24.04</v>
      </c>
      <c r="K3826" s="344">
        <v>25.63</v>
      </c>
      <c r="L3826" s="344">
        <v>28.84</v>
      </c>
    </row>
    <row r="3827" spans="1:12">
      <c r="A3827" s="296">
        <v>41088</v>
      </c>
      <c r="B3827" s="343" t="s">
        <v>10379</v>
      </c>
      <c r="C3827" s="296" t="s">
        <v>6684</v>
      </c>
      <c r="D3827" s="296" t="s">
        <v>6534</v>
      </c>
      <c r="E3827" s="344">
        <v>4318.6499999999996</v>
      </c>
      <c r="F3827" s="344">
        <v>4230.95</v>
      </c>
      <c r="G3827" s="344">
        <v>4890.2700000000004</v>
      </c>
      <c r="H3827" s="344">
        <v>4329.79</v>
      </c>
      <c r="I3827" s="344">
        <v>6946.7</v>
      </c>
      <c r="J3827" s="344">
        <v>4229.29</v>
      </c>
      <c r="K3827" s="344">
        <v>4571.47</v>
      </c>
      <c r="L3827" s="344">
        <v>5061.43</v>
      </c>
    </row>
    <row r="3828" spans="1:12">
      <c r="A3828" s="296">
        <v>20232</v>
      </c>
      <c r="B3828" s="343" t="s">
        <v>10380</v>
      </c>
      <c r="C3828" s="296" t="s">
        <v>6578</v>
      </c>
      <c r="D3828" s="296" t="s">
        <v>6534</v>
      </c>
      <c r="E3828" s="344">
        <v>179.08</v>
      </c>
      <c r="F3828" s="344">
        <v>83.4</v>
      </c>
      <c r="G3828" s="344">
        <v>109.55</v>
      </c>
      <c r="H3828" s="344">
        <v>122.62</v>
      </c>
      <c r="I3828" s="344">
        <v>65.94</v>
      </c>
      <c r="J3828" s="344">
        <v>85.33</v>
      </c>
      <c r="K3828" s="344">
        <v>72.290000000000006</v>
      </c>
      <c r="L3828" s="344">
        <v>50.03</v>
      </c>
    </row>
    <row r="3829" spans="1:12">
      <c r="A3829" s="296">
        <v>10856</v>
      </c>
      <c r="B3829" s="343" t="s">
        <v>10381</v>
      </c>
      <c r="C3829" s="296" t="s">
        <v>6578</v>
      </c>
      <c r="D3829" s="296" t="s">
        <v>6534</v>
      </c>
      <c r="E3829" s="344"/>
      <c r="F3829" s="344"/>
      <c r="G3829" s="344"/>
      <c r="H3829" s="344"/>
      <c r="I3829" s="344"/>
      <c r="J3829" s="344"/>
      <c r="K3829" s="344"/>
      <c r="L3829" s="344"/>
    </row>
    <row r="3830" spans="1:12">
      <c r="A3830" s="296">
        <v>4828</v>
      </c>
      <c r="B3830" s="343" t="s">
        <v>10382</v>
      </c>
      <c r="C3830" s="296" t="s">
        <v>6578</v>
      </c>
      <c r="D3830" s="296" t="s">
        <v>6534</v>
      </c>
      <c r="E3830" s="344">
        <v>151.04</v>
      </c>
      <c r="F3830" s="344">
        <v>91.15</v>
      </c>
      <c r="G3830" s="344">
        <v>97.73</v>
      </c>
      <c r="H3830" s="344">
        <v>97.73</v>
      </c>
      <c r="I3830" s="344">
        <v>47.97</v>
      </c>
      <c r="J3830" s="344">
        <v>56.86</v>
      </c>
      <c r="K3830" s="344">
        <v>62.19</v>
      </c>
      <c r="L3830" s="344">
        <v>33.76</v>
      </c>
    </row>
    <row r="3831" spans="1:12">
      <c r="A3831" s="296">
        <v>20249</v>
      </c>
      <c r="B3831" s="343" t="s">
        <v>10383</v>
      </c>
      <c r="C3831" s="296" t="s">
        <v>6578</v>
      </c>
      <c r="D3831" s="296" t="s">
        <v>6534</v>
      </c>
      <c r="E3831" s="344">
        <v>82.71</v>
      </c>
      <c r="F3831" s="344">
        <v>49.91</v>
      </c>
      <c r="G3831" s="344">
        <v>53.51</v>
      </c>
      <c r="H3831" s="344">
        <v>53.51</v>
      </c>
      <c r="I3831" s="344">
        <v>26.27</v>
      </c>
      <c r="J3831" s="344">
        <v>31.13</v>
      </c>
      <c r="K3831" s="344">
        <v>34.049999999999997</v>
      </c>
      <c r="L3831" s="344">
        <v>18.48</v>
      </c>
    </row>
    <row r="3832" spans="1:12">
      <c r="A3832" s="296">
        <v>11609</v>
      </c>
      <c r="B3832" s="343" t="s">
        <v>10384</v>
      </c>
      <c r="C3832" s="296" t="s">
        <v>6584</v>
      </c>
      <c r="D3832" s="296" t="s">
        <v>6534</v>
      </c>
      <c r="E3832" s="344">
        <v>14.98</v>
      </c>
      <c r="F3832" s="344">
        <v>15.94</v>
      </c>
      <c r="G3832" s="344"/>
      <c r="H3832" s="344">
        <v>12.75</v>
      </c>
      <c r="I3832" s="344">
        <v>11.33</v>
      </c>
      <c r="J3832" s="344">
        <v>13.51</v>
      </c>
      <c r="K3832" s="344">
        <v>12.58</v>
      </c>
      <c r="L3832" s="344">
        <v>10.18</v>
      </c>
    </row>
    <row r="3833" spans="1:12">
      <c r="A3833" s="296">
        <v>20083</v>
      </c>
      <c r="B3833" s="343" t="s">
        <v>10385</v>
      </c>
      <c r="C3833" s="296" t="s">
        <v>6533</v>
      </c>
      <c r="D3833" s="296" t="s">
        <v>6534</v>
      </c>
      <c r="E3833" s="344">
        <v>87.17</v>
      </c>
      <c r="F3833" s="344">
        <v>60.58</v>
      </c>
      <c r="G3833" s="344">
        <v>70</v>
      </c>
      <c r="H3833" s="344">
        <v>73.22</v>
      </c>
      <c r="I3833" s="344">
        <v>68.95</v>
      </c>
      <c r="J3833" s="344">
        <v>71.48</v>
      </c>
      <c r="K3833" s="344">
        <v>82.55</v>
      </c>
      <c r="L3833" s="344">
        <v>81.94</v>
      </c>
    </row>
    <row r="3834" spans="1:12">
      <c r="A3834" s="296">
        <v>10691</v>
      </c>
      <c r="B3834" s="343" t="s">
        <v>10386</v>
      </c>
      <c r="C3834" s="296" t="s">
        <v>6584</v>
      </c>
      <c r="D3834" s="296" t="s">
        <v>6534</v>
      </c>
      <c r="E3834" s="344"/>
      <c r="F3834" s="344"/>
      <c r="G3834" s="344"/>
      <c r="H3834" s="344"/>
      <c r="I3834" s="344">
        <v>61.92</v>
      </c>
      <c r="J3834" s="344"/>
      <c r="K3834" s="344"/>
      <c r="L3834" s="344">
        <v>58.85</v>
      </c>
    </row>
    <row r="3835" spans="1:12">
      <c r="A3835" s="296">
        <v>12295</v>
      </c>
      <c r="B3835" s="343" t="s">
        <v>10387</v>
      </c>
      <c r="C3835" s="296" t="s">
        <v>6533</v>
      </c>
      <c r="D3835" s="296" t="s">
        <v>6534</v>
      </c>
      <c r="E3835" s="344">
        <v>3.22</v>
      </c>
      <c r="F3835" s="344">
        <v>3.07</v>
      </c>
      <c r="G3835" s="344">
        <v>2.83</v>
      </c>
      <c r="H3835" s="344">
        <v>3.07</v>
      </c>
      <c r="I3835" s="344">
        <v>2.21</v>
      </c>
      <c r="J3835" s="344">
        <v>2.2999999999999998</v>
      </c>
      <c r="K3835" s="344">
        <v>2.4700000000000002</v>
      </c>
      <c r="L3835" s="344">
        <v>2.99</v>
      </c>
    </row>
    <row r="3836" spans="1:12">
      <c r="A3836" s="296">
        <v>12296</v>
      </c>
      <c r="B3836" s="343" t="s">
        <v>10388</v>
      </c>
      <c r="C3836" s="296" t="s">
        <v>6533</v>
      </c>
      <c r="D3836" s="296" t="s">
        <v>6534</v>
      </c>
      <c r="E3836" s="344">
        <v>4.17</v>
      </c>
      <c r="F3836" s="344">
        <v>3.97</v>
      </c>
      <c r="G3836" s="344">
        <v>3.67</v>
      </c>
      <c r="H3836" s="344">
        <v>3.97</v>
      </c>
      <c r="I3836" s="344">
        <v>2.86</v>
      </c>
      <c r="J3836" s="344">
        <v>2.98</v>
      </c>
      <c r="K3836" s="344">
        <v>3.2</v>
      </c>
      <c r="L3836" s="344">
        <v>3.87</v>
      </c>
    </row>
    <row r="3837" spans="1:12">
      <c r="A3837" s="296">
        <v>12294</v>
      </c>
      <c r="B3837" s="343" t="s">
        <v>10389</v>
      </c>
      <c r="C3837" s="296" t="s">
        <v>6533</v>
      </c>
      <c r="D3837" s="296" t="s">
        <v>6534</v>
      </c>
      <c r="E3837" s="344">
        <v>10.02</v>
      </c>
      <c r="F3837" s="344">
        <v>9.5399999999999991</v>
      </c>
      <c r="G3837" s="344">
        <v>8.8000000000000007</v>
      </c>
      <c r="H3837" s="344">
        <v>9.5399999999999991</v>
      </c>
      <c r="I3837" s="344">
        <v>6.87</v>
      </c>
      <c r="J3837" s="344">
        <v>7.16</v>
      </c>
      <c r="K3837" s="344">
        <v>7.68</v>
      </c>
      <c r="L3837" s="344">
        <v>9.3000000000000007</v>
      </c>
    </row>
    <row r="3838" spans="1:12">
      <c r="A3838" s="296">
        <v>14543</v>
      </c>
      <c r="B3838" s="343" t="s">
        <v>10390</v>
      </c>
      <c r="C3838" s="296" t="s">
        <v>6533</v>
      </c>
      <c r="D3838" s="296" t="s">
        <v>6534</v>
      </c>
      <c r="E3838" s="344">
        <v>7.15</v>
      </c>
      <c r="F3838" s="344">
        <v>6.81</v>
      </c>
      <c r="G3838" s="344">
        <v>6.28</v>
      </c>
      <c r="H3838" s="344">
        <v>6.81</v>
      </c>
      <c r="I3838" s="344">
        <v>4.9000000000000004</v>
      </c>
      <c r="J3838" s="344">
        <v>5.1100000000000003</v>
      </c>
      <c r="K3838" s="344">
        <v>5.48</v>
      </c>
      <c r="L3838" s="344">
        <v>6.64</v>
      </c>
    </row>
    <row r="3839" spans="1:12">
      <c r="A3839" s="296">
        <v>13329</v>
      </c>
      <c r="B3839" s="343" t="s">
        <v>10391</v>
      </c>
      <c r="C3839" s="296" t="s">
        <v>6533</v>
      </c>
      <c r="D3839" s="296" t="s">
        <v>6539</v>
      </c>
      <c r="E3839" s="344">
        <v>4.2</v>
      </c>
      <c r="F3839" s="344">
        <v>4</v>
      </c>
      <c r="G3839" s="344">
        <v>3.69</v>
      </c>
      <c r="H3839" s="344">
        <v>4</v>
      </c>
      <c r="I3839" s="344">
        <v>2.88</v>
      </c>
      <c r="J3839" s="344">
        <v>3</v>
      </c>
      <c r="K3839" s="344">
        <v>3.22</v>
      </c>
      <c r="L3839" s="344">
        <v>3.9</v>
      </c>
    </row>
    <row r="3840" spans="1:12">
      <c r="A3840" s="296">
        <v>21047</v>
      </c>
      <c r="B3840" s="343" t="s">
        <v>10392</v>
      </c>
      <c r="C3840" s="296" t="s">
        <v>6533</v>
      </c>
      <c r="D3840" s="296" t="s">
        <v>6534</v>
      </c>
      <c r="E3840" s="344"/>
      <c r="F3840" s="344">
        <v>48.96</v>
      </c>
      <c r="G3840" s="344"/>
      <c r="H3840" s="344"/>
      <c r="I3840" s="344">
        <v>54.09</v>
      </c>
      <c r="J3840" s="344">
        <v>77.59</v>
      </c>
      <c r="K3840" s="344">
        <v>52.73</v>
      </c>
      <c r="L3840" s="344">
        <v>58.76</v>
      </c>
    </row>
    <row r="3841" spans="1:12">
      <c r="A3841" s="296">
        <v>21042</v>
      </c>
      <c r="B3841" s="343" t="s">
        <v>10393</v>
      </c>
      <c r="C3841" s="296" t="s">
        <v>6533</v>
      </c>
      <c r="D3841" s="296" t="s">
        <v>6534</v>
      </c>
      <c r="E3841" s="344"/>
      <c r="F3841" s="344">
        <v>37.74</v>
      </c>
      <c r="G3841" s="344"/>
      <c r="H3841" s="344"/>
      <c r="I3841" s="344">
        <v>41.69</v>
      </c>
      <c r="J3841" s="344">
        <v>59.81</v>
      </c>
      <c r="K3841" s="344">
        <v>40.64</v>
      </c>
      <c r="L3841" s="344">
        <v>45.29</v>
      </c>
    </row>
    <row r="3842" spans="1:12">
      <c r="A3842" s="296">
        <v>21043</v>
      </c>
      <c r="B3842" s="343" t="s">
        <v>10394</v>
      </c>
      <c r="C3842" s="296" t="s">
        <v>6533</v>
      </c>
      <c r="D3842" s="296" t="s">
        <v>6534</v>
      </c>
      <c r="E3842" s="344"/>
      <c r="F3842" s="344">
        <v>47.67</v>
      </c>
      <c r="G3842" s="344"/>
      <c r="H3842" s="344"/>
      <c r="I3842" s="344">
        <v>52.66</v>
      </c>
      <c r="J3842" s="344">
        <v>75.55</v>
      </c>
      <c r="K3842" s="344">
        <v>51.34</v>
      </c>
      <c r="L3842" s="344">
        <v>57.21</v>
      </c>
    </row>
    <row r="3843" spans="1:12">
      <c r="A3843" s="296">
        <v>21044</v>
      </c>
      <c r="B3843" s="343" t="s">
        <v>10395</v>
      </c>
      <c r="C3843" s="296" t="s">
        <v>6533</v>
      </c>
      <c r="D3843" s="296" t="s">
        <v>6534</v>
      </c>
      <c r="E3843" s="344"/>
      <c r="F3843" s="344">
        <v>33.21</v>
      </c>
      <c r="G3843" s="344"/>
      <c r="H3843" s="344"/>
      <c r="I3843" s="344">
        <v>36.68</v>
      </c>
      <c r="J3843" s="344">
        <v>52.63</v>
      </c>
      <c r="K3843" s="344">
        <v>35.770000000000003</v>
      </c>
      <c r="L3843" s="344">
        <v>39.85</v>
      </c>
    </row>
    <row r="3844" spans="1:12">
      <c r="A3844" s="296">
        <v>21045</v>
      </c>
      <c r="B3844" s="343" t="s">
        <v>10396</v>
      </c>
      <c r="C3844" s="296" t="s">
        <v>6533</v>
      </c>
      <c r="D3844" s="296" t="s">
        <v>6534</v>
      </c>
      <c r="E3844" s="344"/>
      <c r="F3844" s="344">
        <v>45.49</v>
      </c>
      <c r="G3844" s="344"/>
      <c r="H3844" s="344"/>
      <c r="I3844" s="344">
        <v>50.25</v>
      </c>
      <c r="J3844" s="344">
        <v>72.08</v>
      </c>
      <c r="K3844" s="344">
        <v>48.99</v>
      </c>
      <c r="L3844" s="344">
        <v>54.59</v>
      </c>
    </row>
    <row r="3845" spans="1:12">
      <c r="A3845" s="296">
        <v>21041</v>
      </c>
      <c r="B3845" s="343" t="s">
        <v>10397</v>
      </c>
      <c r="C3845" s="296" t="s">
        <v>6533</v>
      </c>
      <c r="D3845" s="296" t="s">
        <v>6534</v>
      </c>
      <c r="E3845" s="344"/>
      <c r="F3845" s="344">
        <v>39.229999999999997</v>
      </c>
      <c r="G3845" s="344"/>
      <c r="H3845" s="344"/>
      <c r="I3845" s="344">
        <v>43.33</v>
      </c>
      <c r="J3845" s="344">
        <v>62.17</v>
      </c>
      <c r="K3845" s="344">
        <v>42.25</v>
      </c>
      <c r="L3845" s="344">
        <v>47.08</v>
      </c>
    </row>
    <row r="3846" spans="1:12">
      <c r="A3846" s="296">
        <v>21040</v>
      </c>
      <c r="B3846" s="343" t="s">
        <v>10398</v>
      </c>
      <c r="C3846" s="296" t="s">
        <v>6533</v>
      </c>
      <c r="D3846" s="296" t="s">
        <v>6539</v>
      </c>
      <c r="E3846" s="344"/>
      <c r="F3846" s="344">
        <v>32.5</v>
      </c>
      <c r="G3846" s="344"/>
      <c r="H3846" s="344"/>
      <c r="I3846" s="344">
        <v>35.9</v>
      </c>
      <c r="J3846" s="344">
        <v>51.5</v>
      </c>
      <c r="K3846" s="344">
        <v>35</v>
      </c>
      <c r="L3846" s="344">
        <v>39</v>
      </c>
    </row>
    <row r="3847" spans="1:12">
      <c r="A3847" s="296">
        <v>14149</v>
      </c>
      <c r="B3847" s="343" t="s">
        <v>10399</v>
      </c>
      <c r="C3847" s="296" t="s">
        <v>8595</v>
      </c>
      <c r="D3847" s="296" t="s">
        <v>6534</v>
      </c>
      <c r="E3847" s="344"/>
      <c r="F3847" s="344"/>
      <c r="G3847" s="344"/>
      <c r="H3847" s="344"/>
      <c r="I3847" s="344">
        <v>297.45</v>
      </c>
      <c r="J3847" s="344"/>
      <c r="K3847" s="344"/>
      <c r="L3847" s="344"/>
    </row>
    <row r="3848" spans="1:12">
      <c r="A3848" s="296">
        <v>38099</v>
      </c>
      <c r="B3848" s="343" t="s">
        <v>10400</v>
      </c>
      <c r="C3848" s="296" t="s">
        <v>6533</v>
      </c>
      <c r="D3848" s="296" t="s">
        <v>6534</v>
      </c>
      <c r="E3848" s="344">
        <v>1.97</v>
      </c>
      <c r="F3848" s="344">
        <v>2.21</v>
      </c>
      <c r="G3848" s="344">
        <v>1.84</v>
      </c>
      <c r="H3848" s="344">
        <v>1.68</v>
      </c>
      <c r="I3848" s="344">
        <v>1.02</v>
      </c>
      <c r="J3848" s="344">
        <v>1.55</v>
      </c>
      <c r="K3848" s="344">
        <v>2.0299999999999998</v>
      </c>
      <c r="L3848" s="344">
        <v>1.87</v>
      </c>
    </row>
    <row r="3849" spans="1:12">
      <c r="A3849" s="296">
        <v>38100</v>
      </c>
      <c r="B3849" s="343" t="s">
        <v>10401</v>
      </c>
      <c r="C3849" s="296" t="s">
        <v>6533</v>
      </c>
      <c r="D3849" s="296" t="s">
        <v>6534</v>
      </c>
      <c r="E3849" s="344">
        <v>3.23</v>
      </c>
      <c r="F3849" s="344">
        <v>3.61</v>
      </c>
      <c r="G3849" s="344">
        <v>3.02</v>
      </c>
      <c r="H3849" s="344">
        <v>2.74</v>
      </c>
      <c r="I3849" s="344">
        <v>1.68</v>
      </c>
      <c r="J3849" s="344">
        <v>2.54</v>
      </c>
      <c r="K3849" s="344">
        <v>3.32</v>
      </c>
      <c r="L3849" s="344">
        <v>3.07</v>
      </c>
    </row>
    <row r="3850" spans="1:12">
      <c r="A3850" s="296">
        <v>7576</v>
      </c>
      <c r="B3850" s="343" t="s">
        <v>10402</v>
      </c>
      <c r="C3850" s="296" t="s">
        <v>6533</v>
      </c>
      <c r="D3850" s="296" t="s">
        <v>6534</v>
      </c>
      <c r="E3850" s="344">
        <v>134</v>
      </c>
      <c r="F3850" s="344">
        <v>252.51</v>
      </c>
      <c r="G3850" s="344">
        <v>168.85</v>
      </c>
      <c r="H3850" s="344"/>
      <c r="I3850" s="344">
        <v>276.81</v>
      </c>
      <c r="J3850" s="344"/>
      <c r="K3850" s="344">
        <v>286.18</v>
      </c>
      <c r="L3850" s="344">
        <v>202.53</v>
      </c>
    </row>
    <row r="3851" spans="1:12">
      <c r="A3851" s="296">
        <v>3384</v>
      </c>
      <c r="B3851" s="343" t="s">
        <v>10403</v>
      </c>
      <c r="C3851" s="296" t="s">
        <v>6533</v>
      </c>
      <c r="D3851" s="296" t="s">
        <v>6534</v>
      </c>
      <c r="E3851" s="344">
        <v>6.41</v>
      </c>
      <c r="F3851" s="344">
        <v>5.58</v>
      </c>
      <c r="G3851" s="344">
        <v>7.1</v>
      </c>
      <c r="H3851" s="344">
        <v>8.81</v>
      </c>
      <c r="I3851" s="344">
        <v>9.31</v>
      </c>
      <c r="J3851" s="344">
        <v>7.31</v>
      </c>
      <c r="K3851" s="344">
        <v>7.14</v>
      </c>
      <c r="L3851" s="344">
        <v>8.26</v>
      </c>
    </row>
    <row r="3852" spans="1:12">
      <c r="A3852" s="296">
        <v>7572</v>
      </c>
      <c r="B3852" s="343" t="s">
        <v>10404</v>
      </c>
      <c r="C3852" s="296" t="s">
        <v>6533</v>
      </c>
      <c r="D3852" s="296" t="s">
        <v>6534</v>
      </c>
      <c r="E3852" s="344">
        <v>7.69</v>
      </c>
      <c r="F3852" s="344"/>
      <c r="G3852" s="344">
        <v>10.039999999999999</v>
      </c>
      <c r="H3852" s="344"/>
      <c r="I3852" s="344">
        <v>7.54</v>
      </c>
      <c r="J3852" s="344"/>
      <c r="K3852" s="344">
        <v>6.16</v>
      </c>
      <c r="L3852" s="344">
        <v>7.28</v>
      </c>
    </row>
    <row r="3853" spans="1:12">
      <c r="A3853" s="296">
        <v>3396</v>
      </c>
      <c r="B3853" s="343" t="s">
        <v>10405</v>
      </c>
      <c r="C3853" s="296" t="s">
        <v>6533</v>
      </c>
      <c r="D3853" s="296" t="s">
        <v>6534</v>
      </c>
      <c r="E3853" s="344">
        <v>5.2</v>
      </c>
      <c r="F3853" s="344"/>
      <c r="G3853" s="344">
        <v>6.79</v>
      </c>
      <c r="H3853" s="344"/>
      <c r="I3853" s="344">
        <v>5.0999999999999996</v>
      </c>
      <c r="J3853" s="344"/>
      <c r="K3853" s="344">
        <v>4.16</v>
      </c>
      <c r="L3853" s="344">
        <v>4.92</v>
      </c>
    </row>
    <row r="3854" spans="1:12">
      <c r="A3854" s="296">
        <v>37590</v>
      </c>
      <c r="B3854" s="343" t="s">
        <v>10406</v>
      </c>
      <c r="C3854" s="296" t="s">
        <v>6533</v>
      </c>
      <c r="D3854" s="296" t="s">
        <v>6534</v>
      </c>
      <c r="E3854" s="344"/>
      <c r="F3854" s="344"/>
      <c r="G3854" s="344"/>
      <c r="H3854" s="344"/>
      <c r="I3854" s="344">
        <v>18.72</v>
      </c>
      <c r="J3854" s="344"/>
      <c r="K3854" s="344"/>
      <c r="L3854" s="344"/>
    </row>
    <row r="3855" spans="1:12">
      <c r="A3855" s="296">
        <v>37591</v>
      </c>
      <c r="B3855" s="343" t="s">
        <v>10407</v>
      </c>
      <c r="C3855" s="296" t="s">
        <v>6533</v>
      </c>
      <c r="D3855" s="296" t="s">
        <v>6534</v>
      </c>
      <c r="E3855" s="344"/>
      <c r="F3855" s="344"/>
      <c r="G3855" s="344"/>
      <c r="H3855" s="344"/>
      <c r="I3855" s="344">
        <v>22.5</v>
      </c>
      <c r="J3855" s="344"/>
      <c r="K3855" s="344"/>
      <c r="L3855" s="344"/>
    </row>
    <row r="3856" spans="1:12">
      <c r="A3856" s="296">
        <v>12626</v>
      </c>
      <c r="B3856" s="343" t="s">
        <v>10408</v>
      </c>
      <c r="C3856" s="296" t="s">
        <v>6533</v>
      </c>
      <c r="D3856" s="296" t="s">
        <v>6534</v>
      </c>
      <c r="E3856" s="344">
        <v>44.09</v>
      </c>
      <c r="F3856" s="344">
        <v>41.1</v>
      </c>
      <c r="G3856" s="344">
        <v>39.6</v>
      </c>
      <c r="H3856" s="344">
        <v>29.65</v>
      </c>
      <c r="I3856" s="344">
        <v>32.880000000000003</v>
      </c>
      <c r="J3856" s="344">
        <v>37.130000000000003</v>
      </c>
      <c r="K3856" s="344">
        <v>43.4</v>
      </c>
      <c r="L3856" s="344">
        <v>52.53</v>
      </c>
    </row>
    <row r="3857" spans="1:12">
      <c r="A3857" s="296">
        <v>11033</v>
      </c>
      <c r="B3857" s="343" t="s">
        <v>10409</v>
      </c>
      <c r="C3857" s="296" t="s">
        <v>6533</v>
      </c>
      <c r="D3857" s="296" t="s">
        <v>6534</v>
      </c>
      <c r="E3857" s="344">
        <v>6.02</v>
      </c>
      <c r="F3857" s="344">
        <v>7.8</v>
      </c>
      <c r="G3857" s="344"/>
      <c r="H3857" s="344">
        <v>7.38</v>
      </c>
      <c r="I3857" s="344">
        <v>7.75</v>
      </c>
      <c r="J3857" s="344">
        <v>5.44</v>
      </c>
      <c r="K3857" s="344"/>
      <c r="L3857" s="344">
        <v>7.85</v>
      </c>
    </row>
    <row r="3858" spans="1:12">
      <c r="A3858" s="296">
        <v>390</v>
      </c>
      <c r="B3858" s="343" t="s">
        <v>10410</v>
      </c>
      <c r="C3858" s="296" t="s">
        <v>6533</v>
      </c>
      <c r="D3858" s="296" t="s">
        <v>6534</v>
      </c>
      <c r="E3858" s="344">
        <v>9.41</v>
      </c>
      <c r="F3858" s="344"/>
      <c r="G3858" s="344">
        <v>12.28</v>
      </c>
      <c r="H3858" s="344"/>
      <c r="I3858" s="344">
        <v>9.23</v>
      </c>
      <c r="J3858" s="344"/>
      <c r="K3858" s="344">
        <v>7.53</v>
      </c>
      <c r="L3858" s="344">
        <v>8.91</v>
      </c>
    </row>
    <row r="3859" spans="1:12">
      <c r="A3859" s="296">
        <v>42436</v>
      </c>
      <c r="B3859" s="343" t="s">
        <v>10411</v>
      </c>
      <c r="C3859" s="296" t="s">
        <v>6533</v>
      </c>
      <c r="D3859" s="296" t="s">
        <v>6534</v>
      </c>
      <c r="E3859" s="344"/>
      <c r="F3859" s="344"/>
      <c r="G3859" s="344"/>
      <c r="H3859" s="344"/>
      <c r="I3859" s="344"/>
      <c r="J3859" s="344"/>
      <c r="K3859" s="344"/>
      <c r="L3859" s="344"/>
    </row>
    <row r="3860" spans="1:12">
      <c r="A3860" s="296">
        <v>6194</v>
      </c>
      <c r="B3860" s="343" t="s">
        <v>10412</v>
      </c>
      <c r="C3860" s="296" t="s">
        <v>6578</v>
      </c>
      <c r="D3860" s="296" t="s">
        <v>6534</v>
      </c>
      <c r="E3860" s="344">
        <v>4.3</v>
      </c>
      <c r="F3860" s="344">
        <v>8.16</v>
      </c>
      <c r="G3860" s="344">
        <v>4.59</v>
      </c>
      <c r="H3860" s="344">
        <v>6.64</v>
      </c>
      <c r="I3860" s="344">
        <v>6.78</v>
      </c>
      <c r="J3860" s="344">
        <v>7.89</v>
      </c>
      <c r="K3860" s="344">
        <v>5.55</v>
      </c>
      <c r="L3860" s="344">
        <v>5.72</v>
      </c>
    </row>
    <row r="3861" spans="1:12">
      <c r="A3861" s="296">
        <v>10567</v>
      </c>
      <c r="B3861" s="343" t="s">
        <v>10413</v>
      </c>
      <c r="C3861" s="296" t="s">
        <v>6578</v>
      </c>
      <c r="D3861" s="296" t="s">
        <v>6534</v>
      </c>
      <c r="E3861" s="344">
        <v>6.81</v>
      </c>
      <c r="F3861" s="344">
        <v>12.93</v>
      </c>
      <c r="G3861" s="344">
        <v>7.27</v>
      </c>
      <c r="H3861" s="344">
        <v>10.51</v>
      </c>
      <c r="I3861" s="344">
        <v>10.73</v>
      </c>
      <c r="J3861" s="344">
        <v>12.49</v>
      </c>
      <c r="K3861" s="344">
        <v>8.7899999999999991</v>
      </c>
      <c r="L3861" s="344">
        <v>9.06</v>
      </c>
    </row>
    <row r="3862" spans="1:12">
      <c r="A3862" s="296">
        <v>6212</v>
      </c>
      <c r="B3862" s="343" t="s">
        <v>10414</v>
      </c>
      <c r="C3862" s="296" t="s">
        <v>6578</v>
      </c>
      <c r="D3862" s="296" t="s">
        <v>6539</v>
      </c>
      <c r="E3862" s="344">
        <v>10</v>
      </c>
      <c r="F3862" s="344">
        <v>18.97</v>
      </c>
      <c r="G3862" s="344">
        <v>10.67</v>
      </c>
      <c r="H3862" s="344">
        <v>15.42</v>
      </c>
      <c r="I3862" s="344">
        <v>15.75</v>
      </c>
      <c r="J3862" s="344">
        <v>18.329999999999998</v>
      </c>
      <c r="K3862" s="344">
        <v>12.9</v>
      </c>
      <c r="L3862" s="344">
        <v>13.3</v>
      </c>
    </row>
    <row r="3863" spans="1:12">
      <c r="A3863" s="296">
        <v>3993</v>
      </c>
      <c r="B3863" s="343" t="s">
        <v>10415</v>
      </c>
      <c r="C3863" s="296" t="s">
        <v>6937</v>
      </c>
      <c r="D3863" s="296" t="s">
        <v>6534</v>
      </c>
      <c r="E3863" s="344">
        <v>103.76</v>
      </c>
      <c r="F3863" s="344">
        <v>73.069999999999993</v>
      </c>
      <c r="G3863" s="344">
        <v>91.34</v>
      </c>
      <c r="H3863" s="344">
        <v>80.38</v>
      </c>
      <c r="I3863" s="344">
        <v>121.21</v>
      </c>
      <c r="J3863" s="344">
        <v>132.44</v>
      </c>
      <c r="K3863" s="344">
        <v>118.74</v>
      </c>
      <c r="L3863" s="344">
        <v>126.96</v>
      </c>
    </row>
    <row r="3864" spans="1:12">
      <c r="A3864" s="296">
        <v>3990</v>
      </c>
      <c r="B3864" s="343" t="s">
        <v>10416</v>
      </c>
      <c r="C3864" s="296" t="s">
        <v>6578</v>
      </c>
      <c r="D3864" s="296" t="s">
        <v>6534</v>
      </c>
      <c r="E3864" s="344">
        <v>19.52</v>
      </c>
      <c r="F3864" s="344">
        <v>13.75</v>
      </c>
      <c r="G3864" s="344">
        <v>17.18</v>
      </c>
      <c r="H3864" s="344">
        <v>15.12</v>
      </c>
      <c r="I3864" s="344">
        <v>22.8</v>
      </c>
      <c r="J3864" s="344">
        <v>24.92</v>
      </c>
      <c r="K3864" s="344">
        <v>22.34</v>
      </c>
      <c r="L3864" s="344">
        <v>23.89</v>
      </c>
    </row>
    <row r="3865" spans="1:12">
      <c r="A3865" s="296">
        <v>3992</v>
      </c>
      <c r="B3865" s="343" t="s">
        <v>10417</v>
      </c>
      <c r="C3865" s="296" t="s">
        <v>6578</v>
      </c>
      <c r="D3865" s="296" t="s">
        <v>6534</v>
      </c>
      <c r="E3865" s="344">
        <v>26.36</v>
      </c>
      <c r="F3865" s="344">
        <v>18.559999999999999</v>
      </c>
      <c r="G3865" s="344">
        <v>23.2</v>
      </c>
      <c r="H3865" s="344">
        <v>20.420000000000002</v>
      </c>
      <c r="I3865" s="344">
        <v>30.79</v>
      </c>
      <c r="J3865" s="344">
        <v>33.64</v>
      </c>
      <c r="K3865" s="344">
        <v>30.16</v>
      </c>
      <c r="L3865" s="344">
        <v>32.25</v>
      </c>
    </row>
    <row r="3866" spans="1:12">
      <c r="A3866" s="296">
        <v>6178</v>
      </c>
      <c r="B3866" s="343" t="s">
        <v>10418</v>
      </c>
      <c r="C3866" s="296" t="s">
        <v>6937</v>
      </c>
      <c r="D3866" s="296" t="s">
        <v>6534</v>
      </c>
      <c r="E3866" s="344">
        <v>129.46</v>
      </c>
      <c r="F3866" s="344"/>
      <c r="G3866" s="344"/>
      <c r="H3866" s="344">
        <v>232.1</v>
      </c>
      <c r="I3866" s="344">
        <v>221.26</v>
      </c>
      <c r="J3866" s="344"/>
      <c r="K3866" s="344"/>
      <c r="L3866" s="344">
        <v>231.64</v>
      </c>
    </row>
    <row r="3867" spans="1:12">
      <c r="A3867" s="296">
        <v>6180</v>
      </c>
      <c r="B3867" s="343" t="s">
        <v>10419</v>
      </c>
      <c r="C3867" s="296" t="s">
        <v>6937</v>
      </c>
      <c r="D3867" s="296" t="s">
        <v>6539</v>
      </c>
      <c r="E3867" s="344">
        <v>139.72</v>
      </c>
      <c r="F3867" s="344"/>
      <c r="G3867" s="344"/>
      <c r="H3867" s="344">
        <v>250.5</v>
      </c>
      <c r="I3867" s="344">
        <v>238.8</v>
      </c>
      <c r="J3867" s="344"/>
      <c r="K3867" s="344"/>
      <c r="L3867" s="344">
        <v>250</v>
      </c>
    </row>
    <row r="3868" spans="1:12">
      <c r="A3868" s="296">
        <v>6182</v>
      </c>
      <c r="B3868" s="343" t="s">
        <v>10420</v>
      </c>
      <c r="C3868" s="296" t="s">
        <v>6937</v>
      </c>
      <c r="D3868" s="296" t="s">
        <v>6534</v>
      </c>
      <c r="E3868" s="344">
        <v>173.42</v>
      </c>
      <c r="F3868" s="344"/>
      <c r="G3868" s="344"/>
      <c r="H3868" s="344">
        <v>310.93</v>
      </c>
      <c r="I3868" s="344">
        <v>296.41000000000003</v>
      </c>
      <c r="J3868" s="344"/>
      <c r="K3868" s="344"/>
      <c r="L3868" s="344">
        <v>310.31</v>
      </c>
    </row>
    <row r="3869" spans="1:12">
      <c r="A3869" s="296">
        <v>43614</v>
      </c>
      <c r="B3869" s="343" t="s">
        <v>10421</v>
      </c>
      <c r="C3869" s="296" t="s">
        <v>6578</v>
      </c>
      <c r="D3869" s="296" t="s">
        <v>6534</v>
      </c>
      <c r="E3869" s="344">
        <v>13.19</v>
      </c>
      <c r="F3869" s="344">
        <v>9.2799999999999994</v>
      </c>
      <c r="G3869" s="344">
        <v>11.61</v>
      </c>
      <c r="H3869" s="344">
        <v>10.210000000000001</v>
      </c>
      <c r="I3869" s="344">
        <v>15.4</v>
      </c>
      <c r="J3869" s="344">
        <v>16.829999999999998</v>
      </c>
      <c r="K3869" s="344">
        <v>15.09</v>
      </c>
      <c r="L3869" s="344">
        <v>16.14</v>
      </c>
    </row>
    <row r="3870" spans="1:12">
      <c r="A3870" s="296">
        <v>6193</v>
      </c>
      <c r="B3870" s="343" t="s">
        <v>10422</v>
      </c>
      <c r="C3870" s="296" t="s">
        <v>6578</v>
      </c>
      <c r="D3870" s="296" t="s">
        <v>6534</v>
      </c>
      <c r="E3870" s="344">
        <v>16.05</v>
      </c>
      <c r="F3870" s="344">
        <v>11.3</v>
      </c>
      <c r="G3870" s="344">
        <v>14.13</v>
      </c>
      <c r="H3870" s="344">
        <v>12.43</v>
      </c>
      <c r="I3870" s="344">
        <v>18.75</v>
      </c>
      <c r="J3870" s="344">
        <v>20.49</v>
      </c>
      <c r="K3870" s="344">
        <v>18.37</v>
      </c>
      <c r="L3870" s="344">
        <v>19.64</v>
      </c>
    </row>
    <row r="3871" spans="1:12">
      <c r="A3871" s="296">
        <v>6189</v>
      </c>
      <c r="B3871" s="343" t="s">
        <v>10423</v>
      </c>
      <c r="C3871" s="296" t="s">
        <v>6578</v>
      </c>
      <c r="D3871" s="296" t="s">
        <v>6534</v>
      </c>
      <c r="E3871" s="344">
        <v>23.43</v>
      </c>
      <c r="F3871" s="344">
        <v>16.5</v>
      </c>
      <c r="G3871" s="344">
        <v>20.62</v>
      </c>
      <c r="H3871" s="344">
        <v>18.149999999999999</v>
      </c>
      <c r="I3871" s="344">
        <v>27.37</v>
      </c>
      <c r="J3871" s="344">
        <v>29.9</v>
      </c>
      <c r="K3871" s="344">
        <v>26.81</v>
      </c>
      <c r="L3871" s="344">
        <v>28.67</v>
      </c>
    </row>
    <row r="3872" spans="1:12">
      <c r="A3872" s="296">
        <v>6214</v>
      </c>
      <c r="B3872" s="343" t="s">
        <v>10424</v>
      </c>
      <c r="C3872" s="296" t="s">
        <v>6937</v>
      </c>
      <c r="D3872" s="296" t="s">
        <v>6534</v>
      </c>
      <c r="E3872" s="344">
        <v>81.09</v>
      </c>
      <c r="F3872" s="344"/>
      <c r="G3872" s="344"/>
      <c r="H3872" s="344">
        <v>145.38999999999999</v>
      </c>
      <c r="I3872" s="344">
        <v>138.6</v>
      </c>
      <c r="J3872" s="344"/>
      <c r="K3872" s="344"/>
      <c r="L3872" s="344">
        <v>145.1</v>
      </c>
    </row>
    <row r="3873" spans="1:12">
      <c r="A3873" s="296">
        <v>36153</v>
      </c>
      <c r="B3873" s="343" t="s">
        <v>10425</v>
      </c>
      <c r="C3873" s="296" t="s">
        <v>6533</v>
      </c>
      <c r="D3873" s="296" t="s">
        <v>6534</v>
      </c>
      <c r="E3873" s="344">
        <v>193.93</v>
      </c>
      <c r="F3873" s="344">
        <v>200.62</v>
      </c>
      <c r="G3873" s="344">
        <v>230.71</v>
      </c>
      <c r="H3873" s="344">
        <v>240.75</v>
      </c>
      <c r="I3873" s="344">
        <v>186.18</v>
      </c>
      <c r="J3873" s="344">
        <v>184.57</v>
      </c>
      <c r="K3873" s="344">
        <v>174.54</v>
      </c>
      <c r="L3873" s="344">
        <v>173.87</v>
      </c>
    </row>
    <row r="3874" spans="1:12">
      <c r="A3874" s="296">
        <v>10740</v>
      </c>
      <c r="B3874" s="343" t="s">
        <v>10426</v>
      </c>
      <c r="C3874" s="296" t="s">
        <v>6533</v>
      </c>
      <c r="D3874" s="296" t="s">
        <v>6534</v>
      </c>
      <c r="E3874" s="344"/>
      <c r="F3874" s="344"/>
      <c r="G3874" s="344"/>
      <c r="H3874" s="344"/>
      <c r="I3874" s="344">
        <v>13740.3</v>
      </c>
      <c r="J3874" s="344">
        <v>18821.09</v>
      </c>
      <c r="K3874" s="344"/>
      <c r="L3874" s="344">
        <v>8739.49</v>
      </c>
    </row>
    <row r="3875" spans="1:12">
      <c r="A3875" s="296">
        <v>13914</v>
      </c>
      <c r="B3875" s="343" t="s">
        <v>10427</v>
      </c>
      <c r="C3875" s="296" t="s">
        <v>6533</v>
      </c>
      <c r="D3875" s="296" t="s">
        <v>6534</v>
      </c>
      <c r="E3875" s="344"/>
      <c r="F3875" s="344"/>
      <c r="G3875" s="344"/>
      <c r="H3875" s="344"/>
      <c r="I3875" s="344">
        <v>994.16</v>
      </c>
      <c r="J3875" s="344">
        <v>1361.78</v>
      </c>
      <c r="K3875" s="344"/>
      <c r="L3875" s="344">
        <v>632.33000000000004</v>
      </c>
    </row>
    <row r="3876" spans="1:12">
      <c r="A3876" s="296">
        <v>10742</v>
      </c>
      <c r="B3876" s="343" t="s">
        <v>10428</v>
      </c>
      <c r="C3876" s="296" t="s">
        <v>6533</v>
      </c>
      <c r="D3876" s="296" t="s">
        <v>6539</v>
      </c>
      <c r="E3876" s="344"/>
      <c r="F3876" s="344"/>
      <c r="G3876" s="344"/>
      <c r="H3876" s="344"/>
      <c r="I3876" s="344">
        <v>1450</v>
      </c>
      <c r="J3876" s="344">
        <v>1986.17</v>
      </c>
      <c r="K3876" s="344"/>
      <c r="L3876" s="344">
        <v>922.27</v>
      </c>
    </row>
    <row r="3877" spans="1:12">
      <c r="A3877" s="296">
        <v>38465</v>
      </c>
      <c r="B3877" s="343" t="s">
        <v>10429</v>
      </c>
      <c r="C3877" s="296" t="s">
        <v>6533</v>
      </c>
      <c r="D3877" s="296" t="s">
        <v>6534</v>
      </c>
      <c r="E3877" s="344">
        <v>31.18</v>
      </c>
      <c r="F3877" s="344">
        <v>35.479999999999997</v>
      </c>
      <c r="G3877" s="344">
        <v>51.21</v>
      </c>
      <c r="H3877" s="344">
        <v>27.39</v>
      </c>
      <c r="I3877" s="344">
        <v>31.16</v>
      </c>
      <c r="J3877" s="344">
        <v>38.770000000000003</v>
      </c>
      <c r="K3877" s="344">
        <v>33.950000000000003</v>
      </c>
      <c r="L3877" s="344">
        <v>38.770000000000003</v>
      </c>
    </row>
    <row r="3878" spans="1:12">
      <c r="A3878" s="296">
        <v>7543</v>
      </c>
      <c r="B3878" s="343" t="s">
        <v>10430</v>
      </c>
      <c r="C3878" s="296" t="s">
        <v>6533</v>
      </c>
      <c r="D3878" s="296" t="s">
        <v>6534</v>
      </c>
      <c r="E3878" s="344">
        <v>4.29</v>
      </c>
      <c r="F3878" s="344">
        <v>4.1100000000000003</v>
      </c>
      <c r="G3878" s="344">
        <v>6.07</v>
      </c>
      <c r="H3878" s="344">
        <v>6.6</v>
      </c>
      <c r="I3878" s="344">
        <v>4.76</v>
      </c>
      <c r="J3878" s="344">
        <v>4.33</v>
      </c>
      <c r="K3878" s="344">
        <v>6.34</v>
      </c>
      <c r="L3878" s="344">
        <v>5.47</v>
      </c>
    </row>
    <row r="3879" spans="1:12">
      <c r="A3879" s="296">
        <v>43427</v>
      </c>
      <c r="B3879" s="343" t="s">
        <v>10431</v>
      </c>
      <c r="C3879" s="296" t="s">
        <v>6533</v>
      </c>
      <c r="D3879" s="296" t="s">
        <v>6534</v>
      </c>
      <c r="E3879" s="344"/>
      <c r="F3879" s="344">
        <v>1362.05</v>
      </c>
      <c r="G3879" s="344"/>
      <c r="H3879" s="344"/>
      <c r="I3879" s="344">
        <v>2030.31</v>
      </c>
      <c r="J3879" s="344"/>
      <c r="K3879" s="344">
        <v>1955.98</v>
      </c>
      <c r="L3879" s="344">
        <v>1826.95</v>
      </c>
    </row>
    <row r="3880" spans="1:12">
      <c r="A3880" s="296">
        <v>41613</v>
      </c>
      <c r="B3880" s="343" t="s">
        <v>10432</v>
      </c>
      <c r="C3880" s="296" t="s">
        <v>6533</v>
      </c>
      <c r="D3880" s="296" t="s">
        <v>6534</v>
      </c>
      <c r="E3880" s="344"/>
      <c r="F3880" s="344">
        <v>87.55</v>
      </c>
      <c r="G3880" s="344"/>
      <c r="H3880" s="344"/>
      <c r="I3880" s="344">
        <v>130.51</v>
      </c>
      <c r="J3880" s="344"/>
      <c r="K3880" s="344">
        <v>125.73</v>
      </c>
      <c r="L3880" s="344">
        <v>117.44</v>
      </c>
    </row>
    <row r="3881" spans="1:12">
      <c r="A3881" s="296">
        <v>41614</v>
      </c>
      <c r="B3881" s="343" t="s">
        <v>10433</v>
      </c>
      <c r="C3881" s="296" t="s">
        <v>6533</v>
      </c>
      <c r="D3881" s="296" t="s">
        <v>6534</v>
      </c>
      <c r="E3881" s="344"/>
      <c r="F3881" s="344">
        <v>111.56</v>
      </c>
      <c r="G3881" s="344"/>
      <c r="H3881" s="344"/>
      <c r="I3881" s="344">
        <v>166.29</v>
      </c>
      <c r="J3881" s="344"/>
      <c r="K3881" s="344">
        <v>160.21</v>
      </c>
      <c r="L3881" s="344">
        <v>149.63999999999999</v>
      </c>
    </row>
    <row r="3882" spans="1:12">
      <c r="A3882" s="296">
        <v>41615</v>
      </c>
      <c r="B3882" s="343" t="s">
        <v>10434</v>
      </c>
      <c r="C3882" s="296" t="s">
        <v>6533</v>
      </c>
      <c r="D3882" s="296" t="s">
        <v>6534</v>
      </c>
      <c r="E3882" s="344"/>
      <c r="F3882" s="344">
        <v>172.42</v>
      </c>
      <c r="G3882" s="344"/>
      <c r="H3882" s="344"/>
      <c r="I3882" s="344">
        <v>257.02</v>
      </c>
      <c r="J3882" s="344"/>
      <c r="K3882" s="344">
        <v>247.61</v>
      </c>
      <c r="L3882" s="344">
        <v>231.28</v>
      </c>
    </row>
    <row r="3883" spans="1:12">
      <c r="A3883" s="296">
        <v>41616</v>
      </c>
      <c r="B3883" s="343" t="s">
        <v>10435</v>
      </c>
      <c r="C3883" s="296" t="s">
        <v>6533</v>
      </c>
      <c r="D3883" s="296" t="s">
        <v>6534</v>
      </c>
      <c r="E3883" s="344"/>
      <c r="F3883" s="344">
        <v>257.63</v>
      </c>
      <c r="G3883" s="344"/>
      <c r="H3883" s="344"/>
      <c r="I3883" s="344">
        <v>384.03</v>
      </c>
      <c r="J3883" s="344"/>
      <c r="K3883" s="344">
        <v>369.97</v>
      </c>
      <c r="L3883" s="344">
        <v>345.56</v>
      </c>
    </row>
    <row r="3884" spans="1:12">
      <c r="A3884" s="296">
        <v>41617</v>
      </c>
      <c r="B3884" s="343" t="s">
        <v>10436</v>
      </c>
      <c r="C3884" s="296" t="s">
        <v>6533</v>
      </c>
      <c r="D3884" s="296" t="s">
        <v>6534</v>
      </c>
      <c r="E3884" s="344"/>
      <c r="F3884" s="344">
        <v>512.27</v>
      </c>
      <c r="G3884" s="344"/>
      <c r="H3884" s="344"/>
      <c r="I3884" s="344">
        <v>763.6</v>
      </c>
      <c r="J3884" s="344"/>
      <c r="K3884" s="344">
        <v>735.65</v>
      </c>
      <c r="L3884" s="344">
        <v>687.12</v>
      </c>
    </row>
    <row r="3885" spans="1:12">
      <c r="A3885" s="296">
        <v>41618</v>
      </c>
      <c r="B3885" s="343" t="s">
        <v>10437</v>
      </c>
      <c r="C3885" s="296" t="s">
        <v>6533</v>
      </c>
      <c r="D3885" s="296" t="s">
        <v>6534</v>
      </c>
      <c r="E3885" s="344"/>
      <c r="F3885" s="344">
        <v>943.05</v>
      </c>
      <c r="G3885" s="344"/>
      <c r="H3885" s="344"/>
      <c r="I3885" s="344">
        <v>1405.74</v>
      </c>
      <c r="J3885" s="344"/>
      <c r="K3885" s="344">
        <v>1354.28</v>
      </c>
      <c r="L3885" s="344">
        <v>1264.94</v>
      </c>
    </row>
    <row r="3886" spans="1:12">
      <c r="A3886" s="296">
        <v>43428</v>
      </c>
      <c r="B3886" s="343" t="s">
        <v>10438</v>
      </c>
      <c r="C3886" s="296" t="s">
        <v>6533</v>
      </c>
      <c r="D3886" s="296" t="s">
        <v>6534</v>
      </c>
      <c r="E3886" s="344"/>
      <c r="F3886" s="344">
        <v>1656.49</v>
      </c>
      <c r="G3886" s="344"/>
      <c r="H3886" s="344"/>
      <c r="I3886" s="344">
        <v>2469.21</v>
      </c>
      <c r="J3886" s="344"/>
      <c r="K3886" s="344">
        <v>2378.8200000000002</v>
      </c>
      <c r="L3886" s="344">
        <v>2221.89</v>
      </c>
    </row>
    <row r="3887" spans="1:12">
      <c r="A3887" s="296">
        <v>41619</v>
      </c>
      <c r="B3887" s="343" t="s">
        <v>10439</v>
      </c>
      <c r="C3887" s="296" t="s">
        <v>6533</v>
      </c>
      <c r="D3887" s="296" t="s">
        <v>6534</v>
      </c>
      <c r="E3887" s="344"/>
      <c r="F3887" s="344">
        <v>107.32</v>
      </c>
      <c r="G3887" s="344"/>
      <c r="H3887" s="344"/>
      <c r="I3887" s="344">
        <v>159.97999999999999</v>
      </c>
      <c r="J3887" s="344"/>
      <c r="K3887" s="344">
        <v>154.12</v>
      </c>
      <c r="L3887" s="344">
        <v>143.94999999999999</v>
      </c>
    </row>
    <row r="3888" spans="1:12">
      <c r="A3888" s="296">
        <v>41620</v>
      </c>
      <c r="B3888" s="343" t="s">
        <v>10440</v>
      </c>
      <c r="C3888" s="296" t="s">
        <v>6533</v>
      </c>
      <c r="D3888" s="296" t="s">
        <v>6534</v>
      </c>
      <c r="E3888" s="344"/>
      <c r="F3888" s="344">
        <v>135.56</v>
      </c>
      <c r="G3888" s="344"/>
      <c r="H3888" s="344"/>
      <c r="I3888" s="344">
        <v>202.08</v>
      </c>
      <c r="J3888" s="344"/>
      <c r="K3888" s="344">
        <v>194.68</v>
      </c>
      <c r="L3888" s="344">
        <v>181.84</v>
      </c>
    </row>
    <row r="3889" spans="1:12">
      <c r="A3889" s="296">
        <v>41622</v>
      </c>
      <c r="B3889" s="343" t="s">
        <v>10441</v>
      </c>
      <c r="C3889" s="296" t="s">
        <v>6533</v>
      </c>
      <c r="D3889" s="296" t="s">
        <v>6534</v>
      </c>
      <c r="E3889" s="344"/>
      <c r="F3889" s="344">
        <v>235.12</v>
      </c>
      <c r="G3889" s="344"/>
      <c r="H3889" s="344"/>
      <c r="I3889" s="344">
        <v>350.48</v>
      </c>
      <c r="J3889" s="344"/>
      <c r="K3889" s="344">
        <v>337.65</v>
      </c>
      <c r="L3889" s="344">
        <v>315.38</v>
      </c>
    </row>
    <row r="3890" spans="1:12">
      <c r="A3890" s="296">
        <v>41623</v>
      </c>
      <c r="B3890" s="343" t="s">
        <v>10442</v>
      </c>
      <c r="C3890" s="296" t="s">
        <v>6533</v>
      </c>
      <c r="D3890" s="296" t="s">
        <v>6534</v>
      </c>
      <c r="E3890" s="344"/>
      <c r="F3890" s="344">
        <v>361.51</v>
      </c>
      <c r="G3890" s="344"/>
      <c r="H3890" s="344"/>
      <c r="I3890" s="344">
        <v>538.89</v>
      </c>
      <c r="J3890" s="344"/>
      <c r="K3890" s="344">
        <v>519.16</v>
      </c>
      <c r="L3890" s="344">
        <v>484.91</v>
      </c>
    </row>
    <row r="3891" spans="1:12">
      <c r="A3891" s="296">
        <v>41624</v>
      </c>
      <c r="B3891" s="343" t="s">
        <v>10443</v>
      </c>
      <c r="C3891" s="296" t="s">
        <v>6533</v>
      </c>
      <c r="D3891" s="296" t="s">
        <v>6534</v>
      </c>
      <c r="E3891" s="344"/>
      <c r="F3891" s="344">
        <v>677.84</v>
      </c>
      <c r="G3891" s="344"/>
      <c r="H3891" s="344"/>
      <c r="I3891" s="344">
        <v>1010.42</v>
      </c>
      <c r="J3891" s="344"/>
      <c r="K3891" s="344">
        <v>973.43</v>
      </c>
      <c r="L3891" s="344">
        <v>909.21</v>
      </c>
    </row>
    <row r="3892" spans="1:12">
      <c r="A3892" s="296">
        <v>41625</v>
      </c>
      <c r="B3892" s="343" t="s">
        <v>10444</v>
      </c>
      <c r="C3892" s="296" t="s">
        <v>6533</v>
      </c>
      <c r="D3892" s="296" t="s">
        <v>6534</v>
      </c>
      <c r="E3892" s="344"/>
      <c r="F3892" s="344">
        <v>1042.8900000000001</v>
      </c>
      <c r="G3892" s="344"/>
      <c r="H3892" s="344"/>
      <c r="I3892" s="344">
        <v>1554.57</v>
      </c>
      <c r="J3892" s="344"/>
      <c r="K3892" s="344">
        <v>1497.66</v>
      </c>
      <c r="L3892" s="344">
        <v>1398.86</v>
      </c>
    </row>
    <row r="3893" spans="1:12">
      <c r="A3893" s="296">
        <v>39346</v>
      </c>
      <c r="B3893" s="343" t="s">
        <v>10445</v>
      </c>
      <c r="C3893" s="296" t="s">
        <v>6533</v>
      </c>
      <c r="D3893" s="296" t="s">
        <v>6534</v>
      </c>
      <c r="E3893" s="344">
        <v>2.65</v>
      </c>
      <c r="F3893" s="344">
        <v>2.54</v>
      </c>
      <c r="G3893" s="344">
        <v>3.74</v>
      </c>
      <c r="H3893" s="344">
        <v>4.07</v>
      </c>
      <c r="I3893" s="344">
        <v>2.94</v>
      </c>
      <c r="J3893" s="344">
        <v>2.67</v>
      </c>
      <c r="K3893" s="344">
        <v>3.91</v>
      </c>
      <c r="L3893" s="344">
        <v>3.38</v>
      </c>
    </row>
    <row r="3894" spans="1:12">
      <c r="A3894" s="296">
        <v>39350</v>
      </c>
      <c r="B3894" s="343" t="s">
        <v>10446</v>
      </c>
      <c r="C3894" s="296" t="s">
        <v>6533</v>
      </c>
      <c r="D3894" s="296" t="s">
        <v>6534</v>
      </c>
      <c r="E3894" s="344">
        <v>2.85</v>
      </c>
      <c r="F3894" s="344">
        <v>2.73</v>
      </c>
      <c r="G3894" s="344">
        <v>4.03</v>
      </c>
      <c r="H3894" s="344">
        <v>4.38</v>
      </c>
      <c r="I3894" s="344">
        <v>3.17</v>
      </c>
      <c r="J3894" s="344">
        <v>2.88</v>
      </c>
      <c r="K3894" s="344">
        <v>4.21</v>
      </c>
      <c r="L3894" s="344">
        <v>3.64</v>
      </c>
    </row>
    <row r="3895" spans="1:12">
      <c r="A3895" s="296">
        <v>39351</v>
      </c>
      <c r="B3895" s="343" t="s">
        <v>10447</v>
      </c>
      <c r="C3895" s="296" t="s">
        <v>6533</v>
      </c>
      <c r="D3895" s="296" t="s">
        <v>6534</v>
      </c>
      <c r="E3895" s="344">
        <v>3.3</v>
      </c>
      <c r="F3895" s="344">
        <v>3.16</v>
      </c>
      <c r="G3895" s="344">
        <v>4.66</v>
      </c>
      <c r="H3895" s="344">
        <v>5.07</v>
      </c>
      <c r="I3895" s="344">
        <v>3.66</v>
      </c>
      <c r="J3895" s="344">
        <v>3.33</v>
      </c>
      <c r="K3895" s="344">
        <v>4.88</v>
      </c>
      <c r="L3895" s="344">
        <v>4.21</v>
      </c>
    </row>
    <row r="3896" spans="1:12">
      <c r="A3896" s="296">
        <v>39352</v>
      </c>
      <c r="B3896" s="343" t="s">
        <v>10448</v>
      </c>
      <c r="C3896" s="296" t="s">
        <v>6533</v>
      </c>
      <c r="D3896" s="296" t="s">
        <v>6534</v>
      </c>
      <c r="E3896" s="344">
        <v>2.65</v>
      </c>
      <c r="F3896" s="344">
        <v>2.54</v>
      </c>
      <c r="G3896" s="344">
        <v>3.74</v>
      </c>
      <c r="H3896" s="344">
        <v>4.07</v>
      </c>
      <c r="I3896" s="344">
        <v>2.94</v>
      </c>
      <c r="J3896" s="344">
        <v>2.67</v>
      </c>
      <c r="K3896" s="344">
        <v>3.91</v>
      </c>
      <c r="L3896" s="344">
        <v>3.38</v>
      </c>
    </row>
    <row r="3897" spans="1:12">
      <c r="A3897" s="296">
        <v>38837</v>
      </c>
      <c r="B3897" s="343" t="s">
        <v>10449</v>
      </c>
      <c r="C3897" s="296" t="s">
        <v>6533</v>
      </c>
      <c r="D3897" s="296" t="s">
        <v>6534</v>
      </c>
      <c r="E3897" s="344"/>
      <c r="F3897" s="344"/>
      <c r="G3897" s="344"/>
      <c r="H3897" s="344"/>
      <c r="I3897" s="344"/>
      <c r="J3897" s="344"/>
      <c r="K3897" s="344"/>
      <c r="L3897" s="344"/>
    </row>
    <row r="3898" spans="1:12">
      <c r="A3898" s="296">
        <v>38836</v>
      </c>
      <c r="B3898" s="343" t="s">
        <v>10450</v>
      </c>
      <c r="C3898" s="296" t="s">
        <v>6533</v>
      </c>
      <c r="D3898" s="296" t="s">
        <v>6534</v>
      </c>
      <c r="E3898" s="344"/>
      <c r="F3898" s="344"/>
      <c r="G3898" s="344"/>
      <c r="H3898" s="344"/>
      <c r="I3898" s="344"/>
      <c r="J3898" s="344"/>
      <c r="K3898" s="344"/>
      <c r="L3898" s="344"/>
    </row>
    <row r="3899" spans="1:12">
      <c r="A3899" s="296">
        <v>2666</v>
      </c>
      <c r="B3899" s="343" t="s">
        <v>10451</v>
      </c>
      <c r="C3899" s="296" t="s">
        <v>6533</v>
      </c>
      <c r="D3899" s="296" t="s">
        <v>6534</v>
      </c>
      <c r="E3899" s="344"/>
      <c r="F3899" s="344">
        <v>8.07</v>
      </c>
      <c r="G3899" s="344">
        <v>17.059999999999999</v>
      </c>
      <c r="H3899" s="344">
        <v>7.21</v>
      </c>
      <c r="I3899" s="344">
        <v>6.96</v>
      </c>
      <c r="J3899" s="344"/>
      <c r="K3899" s="344">
        <v>6.56</v>
      </c>
      <c r="L3899" s="344">
        <v>8.0500000000000007</v>
      </c>
    </row>
    <row r="3900" spans="1:12">
      <c r="A3900" s="296">
        <v>2668</v>
      </c>
      <c r="B3900" s="343" t="s">
        <v>10452</v>
      </c>
      <c r="C3900" s="296" t="s">
        <v>6533</v>
      </c>
      <c r="D3900" s="296" t="s">
        <v>6534</v>
      </c>
      <c r="E3900" s="344"/>
      <c r="F3900" s="344">
        <v>9.2200000000000006</v>
      </c>
      <c r="G3900" s="344">
        <v>19.48</v>
      </c>
      <c r="H3900" s="344">
        <v>8.24</v>
      </c>
      <c r="I3900" s="344">
        <v>7.95</v>
      </c>
      <c r="J3900" s="344"/>
      <c r="K3900" s="344">
        <v>7.49</v>
      </c>
      <c r="L3900" s="344">
        <v>9.1999999999999993</v>
      </c>
    </row>
    <row r="3901" spans="1:12">
      <c r="A3901" s="296">
        <v>2664</v>
      </c>
      <c r="B3901" s="343" t="s">
        <v>10453</v>
      </c>
      <c r="C3901" s="296" t="s">
        <v>6533</v>
      </c>
      <c r="D3901" s="296" t="s">
        <v>6534</v>
      </c>
      <c r="E3901" s="344"/>
      <c r="F3901" s="344">
        <v>13.6</v>
      </c>
      <c r="G3901" s="344">
        <v>28.73</v>
      </c>
      <c r="H3901" s="344">
        <v>12.15</v>
      </c>
      <c r="I3901" s="344">
        <v>11.73</v>
      </c>
      <c r="J3901" s="344"/>
      <c r="K3901" s="344">
        <v>11.05</v>
      </c>
      <c r="L3901" s="344">
        <v>13.56</v>
      </c>
    </row>
    <row r="3902" spans="1:12">
      <c r="A3902" s="296">
        <v>2662</v>
      </c>
      <c r="B3902" s="343" t="s">
        <v>10454</v>
      </c>
      <c r="C3902" s="296" t="s">
        <v>6533</v>
      </c>
      <c r="D3902" s="296" t="s">
        <v>6534</v>
      </c>
      <c r="E3902" s="344"/>
      <c r="F3902" s="344">
        <v>16.68</v>
      </c>
      <c r="G3902" s="344">
        <v>35.25</v>
      </c>
      <c r="H3902" s="344">
        <v>14.91</v>
      </c>
      <c r="I3902" s="344">
        <v>14.39</v>
      </c>
      <c r="J3902" s="344"/>
      <c r="K3902" s="344">
        <v>13.55</v>
      </c>
      <c r="L3902" s="344">
        <v>16.64</v>
      </c>
    </row>
    <row r="3903" spans="1:12">
      <c r="A3903" s="296">
        <v>20964</v>
      </c>
      <c r="B3903" s="343" t="s">
        <v>10455</v>
      </c>
      <c r="C3903" s="296" t="s">
        <v>6533</v>
      </c>
      <c r="D3903" s="296" t="s">
        <v>6534</v>
      </c>
      <c r="E3903" s="344">
        <v>64.03</v>
      </c>
      <c r="F3903" s="344">
        <v>111.28</v>
      </c>
      <c r="G3903" s="344">
        <v>74.19</v>
      </c>
      <c r="H3903" s="344"/>
      <c r="I3903" s="344">
        <v>112.6</v>
      </c>
      <c r="J3903" s="344">
        <v>79.650000000000006</v>
      </c>
      <c r="K3903" s="344">
        <v>74.19</v>
      </c>
      <c r="L3903" s="344">
        <v>74.19</v>
      </c>
    </row>
    <row r="3904" spans="1:12">
      <c r="A3904" s="296">
        <v>10905</v>
      </c>
      <c r="B3904" s="343" t="s">
        <v>10456</v>
      </c>
      <c r="C3904" s="296" t="s">
        <v>6533</v>
      </c>
      <c r="D3904" s="296" t="s">
        <v>6534</v>
      </c>
      <c r="E3904" s="344">
        <v>85.9</v>
      </c>
      <c r="F3904" s="344">
        <v>149.28</v>
      </c>
      <c r="G3904" s="344">
        <v>99.52</v>
      </c>
      <c r="H3904" s="344"/>
      <c r="I3904" s="344">
        <v>151.05000000000001</v>
      </c>
      <c r="J3904" s="344">
        <v>106.85</v>
      </c>
      <c r="K3904" s="344">
        <v>99.52</v>
      </c>
      <c r="L3904" s="344">
        <v>99.52</v>
      </c>
    </row>
    <row r="3905" spans="1:12">
      <c r="A3905" s="296">
        <v>11289</v>
      </c>
      <c r="B3905" s="343" t="s">
        <v>10457</v>
      </c>
      <c r="C3905" s="296" t="s">
        <v>6533</v>
      </c>
      <c r="D3905" s="296" t="s">
        <v>6534</v>
      </c>
      <c r="E3905" s="344"/>
      <c r="F3905" s="344"/>
      <c r="G3905" s="344"/>
      <c r="H3905" s="344"/>
      <c r="I3905" s="344">
        <v>108.8</v>
      </c>
      <c r="J3905" s="344"/>
      <c r="K3905" s="344"/>
      <c r="L3905" s="344"/>
    </row>
    <row r="3906" spans="1:12">
      <c r="A3906" s="296">
        <v>11241</v>
      </c>
      <c r="B3906" s="343" t="s">
        <v>10458</v>
      </c>
      <c r="C3906" s="296" t="s">
        <v>6533</v>
      </c>
      <c r="D3906" s="296" t="s">
        <v>6534</v>
      </c>
      <c r="E3906" s="344"/>
      <c r="F3906" s="344"/>
      <c r="G3906" s="344"/>
      <c r="H3906" s="344"/>
      <c r="I3906" s="344">
        <v>272.02</v>
      </c>
      <c r="J3906" s="344"/>
      <c r="K3906" s="344"/>
      <c r="L3906" s="344"/>
    </row>
    <row r="3907" spans="1:12">
      <c r="A3907" s="296">
        <v>11301</v>
      </c>
      <c r="B3907" s="343" t="s">
        <v>10459</v>
      </c>
      <c r="C3907" s="296" t="s">
        <v>6533</v>
      </c>
      <c r="D3907" s="296" t="s">
        <v>6534</v>
      </c>
      <c r="E3907" s="344"/>
      <c r="F3907" s="344"/>
      <c r="G3907" s="344"/>
      <c r="H3907" s="344"/>
      <c r="I3907" s="344">
        <v>689.76</v>
      </c>
      <c r="J3907" s="344"/>
      <c r="K3907" s="344"/>
      <c r="L3907" s="344"/>
    </row>
    <row r="3908" spans="1:12">
      <c r="A3908" s="296">
        <v>21090</v>
      </c>
      <c r="B3908" s="343" t="s">
        <v>10460</v>
      </c>
      <c r="C3908" s="296" t="s">
        <v>6533</v>
      </c>
      <c r="D3908" s="296" t="s">
        <v>6534</v>
      </c>
      <c r="E3908" s="344"/>
      <c r="F3908" s="344"/>
      <c r="G3908" s="344"/>
      <c r="H3908" s="344"/>
      <c r="I3908" s="344">
        <v>845.2</v>
      </c>
      <c r="J3908" s="344"/>
      <c r="K3908" s="344"/>
      <c r="L3908" s="344"/>
    </row>
    <row r="3909" spans="1:12">
      <c r="A3909" s="296">
        <v>11315</v>
      </c>
      <c r="B3909" s="343" t="s">
        <v>10461</v>
      </c>
      <c r="C3909" s="296" t="s">
        <v>6533</v>
      </c>
      <c r="D3909" s="296" t="s">
        <v>6534</v>
      </c>
      <c r="E3909" s="344"/>
      <c r="F3909" s="344"/>
      <c r="G3909" s="344"/>
      <c r="H3909" s="344"/>
      <c r="I3909" s="344">
        <v>165.15</v>
      </c>
      <c r="J3909" s="344"/>
      <c r="K3909" s="344"/>
      <c r="L3909" s="344"/>
    </row>
    <row r="3910" spans="1:12">
      <c r="A3910" s="296">
        <v>21071</v>
      </c>
      <c r="B3910" s="343" t="s">
        <v>10462</v>
      </c>
      <c r="C3910" s="296" t="s">
        <v>6533</v>
      </c>
      <c r="D3910" s="296" t="s">
        <v>6534</v>
      </c>
      <c r="E3910" s="344"/>
      <c r="F3910" s="344"/>
      <c r="G3910" s="344"/>
      <c r="H3910" s="344"/>
      <c r="I3910" s="344">
        <v>252.59</v>
      </c>
      <c r="J3910" s="344"/>
      <c r="K3910" s="344"/>
      <c r="L3910" s="344"/>
    </row>
    <row r="3911" spans="1:12">
      <c r="A3911" s="296">
        <v>14112</v>
      </c>
      <c r="B3911" s="343" t="s">
        <v>10463</v>
      </c>
      <c r="C3911" s="296" t="s">
        <v>6533</v>
      </c>
      <c r="D3911" s="296" t="s">
        <v>6534</v>
      </c>
      <c r="E3911" s="344"/>
      <c r="F3911" s="344"/>
      <c r="G3911" s="344"/>
      <c r="H3911" s="344"/>
      <c r="I3911" s="344">
        <v>352.65</v>
      </c>
      <c r="J3911" s="344"/>
      <c r="K3911" s="344"/>
      <c r="L3911" s="344"/>
    </row>
    <row r="3912" spans="1:12">
      <c r="A3912" s="296">
        <v>11316</v>
      </c>
      <c r="B3912" s="343" t="s">
        <v>10464</v>
      </c>
      <c r="C3912" s="296" t="s">
        <v>6533</v>
      </c>
      <c r="D3912" s="296" t="s">
        <v>6534</v>
      </c>
      <c r="E3912" s="344"/>
      <c r="F3912" s="344"/>
      <c r="G3912" s="344"/>
      <c r="H3912" s="344"/>
      <c r="I3912" s="344">
        <v>544.04</v>
      </c>
      <c r="J3912" s="344"/>
      <c r="K3912" s="344"/>
      <c r="L3912" s="344"/>
    </row>
    <row r="3913" spans="1:12">
      <c r="A3913" s="296">
        <v>6243</v>
      </c>
      <c r="B3913" s="343" t="s">
        <v>10465</v>
      </c>
      <c r="C3913" s="296" t="s">
        <v>6533</v>
      </c>
      <c r="D3913" s="296" t="s">
        <v>6539</v>
      </c>
      <c r="E3913" s="344"/>
      <c r="F3913" s="344"/>
      <c r="G3913" s="344"/>
      <c r="H3913" s="344"/>
      <c r="I3913" s="344">
        <v>626.62</v>
      </c>
      <c r="J3913" s="344"/>
      <c r="K3913" s="344"/>
      <c r="L3913" s="344"/>
    </row>
    <row r="3914" spans="1:12">
      <c r="A3914" s="296">
        <v>6240</v>
      </c>
      <c r="B3914" s="343" t="s">
        <v>10466</v>
      </c>
      <c r="C3914" s="296" t="s">
        <v>6533</v>
      </c>
      <c r="D3914" s="296" t="s">
        <v>6534</v>
      </c>
      <c r="E3914" s="344"/>
      <c r="F3914" s="344"/>
      <c r="G3914" s="344"/>
      <c r="H3914" s="344"/>
      <c r="I3914" s="344">
        <v>829.66</v>
      </c>
      <c r="J3914" s="344"/>
      <c r="K3914" s="344"/>
      <c r="L3914" s="344"/>
    </row>
    <row r="3915" spans="1:12">
      <c r="A3915" s="296">
        <v>11296</v>
      </c>
      <c r="B3915" s="343" t="s">
        <v>10467</v>
      </c>
      <c r="C3915" s="296" t="s">
        <v>6533</v>
      </c>
      <c r="D3915" s="296" t="s">
        <v>6534</v>
      </c>
      <c r="E3915" s="344"/>
      <c r="F3915" s="344"/>
      <c r="G3915" s="344"/>
      <c r="H3915" s="344"/>
      <c r="I3915" s="344">
        <v>2643.46</v>
      </c>
      <c r="J3915" s="344"/>
      <c r="K3915" s="344"/>
      <c r="L3915" s="344"/>
    </row>
    <row r="3916" spans="1:12">
      <c r="A3916" s="296">
        <v>11299</v>
      </c>
      <c r="B3916" s="343" t="s">
        <v>10468</v>
      </c>
      <c r="C3916" s="296" t="s">
        <v>6533</v>
      </c>
      <c r="D3916" s="296" t="s">
        <v>6534</v>
      </c>
      <c r="E3916" s="344"/>
      <c r="F3916" s="344"/>
      <c r="G3916" s="344"/>
      <c r="H3916" s="344"/>
      <c r="I3916" s="344">
        <v>894.75</v>
      </c>
      <c r="J3916" s="344"/>
      <c r="K3916" s="344"/>
      <c r="L3916" s="344"/>
    </row>
    <row r="3917" spans="1:12">
      <c r="A3917" s="296">
        <v>11688</v>
      </c>
      <c r="B3917" s="343" t="s">
        <v>10469</v>
      </c>
      <c r="C3917" s="296" t="s">
        <v>6533</v>
      </c>
      <c r="D3917" s="296" t="s">
        <v>6534</v>
      </c>
      <c r="E3917" s="344">
        <v>583.65</v>
      </c>
      <c r="F3917" s="344">
        <v>508.23</v>
      </c>
      <c r="G3917" s="344">
        <v>507.39</v>
      </c>
      <c r="H3917" s="344">
        <v>607.6</v>
      </c>
      <c r="I3917" s="344">
        <v>429.91</v>
      </c>
      <c r="J3917" s="344">
        <v>446.97</v>
      </c>
      <c r="K3917" s="344">
        <v>506.63</v>
      </c>
      <c r="L3917" s="344">
        <v>596.62</v>
      </c>
    </row>
    <row r="3918" spans="1:12">
      <c r="A3918" s="296">
        <v>37736</v>
      </c>
      <c r="B3918" s="343" t="s">
        <v>10470</v>
      </c>
      <c r="C3918" s="296" t="s">
        <v>6533</v>
      </c>
      <c r="D3918" s="296" t="s">
        <v>6539</v>
      </c>
      <c r="E3918" s="344"/>
      <c r="F3918" s="344"/>
      <c r="G3918" s="344"/>
      <c r="H3918" s="344"/>
      <c r="I3918" s="344"/>
      <c r="J3918" s="344"/>
      <c r="K3918" s="344"/>
      <c r="L3918" s="344"/>
    </row>
    <row r="3919" spans="1:12">
      <c r="A3919" s="296">
        <v>37739</v>
      </c>
      <c r="B3919" s="343" t="s">
        <v>10471</v>
      </c>
      <c r="C3919" s="296" t="s">
        <v>6533</v>
      </c>
      <c r="D3919" s="296" t="s">
        <v>6534</v>
      </c>
      <c r="E3919" s="344"/>
      <c r="F3919" s="344"/>
      <c r="G3919" s="344"/>
      <c r="H3919" s="344"/>
      <c r="I3919" s="344"/>
      <c r="J3919" s="344"/>
      <c r="K3919" s="344"/>
      <c r="L3919" s="344"/>
    </row>
    <row r="3920" spans="1:12">
      <c r="A3920" s="296">
        <v>37740</v>
      </c>
      <c r="B3920" s="343" t="s">
        <v>10472</v>
      </c>
      <c r="C3920" s="296" t="s">
        <v>6533</v>
      </c>
      <c r="D3920" s="296" t="s">
        <v>6534</v>
      </c>
      <c r="E3920" s="344"/>
      <c r="F3920" s="344"/>
      <c r="G3920" s="344"/>
      <c r="H3920" s="344"/>
      <c r="I3920" s="344"/>
      <c r="J3920" s="344"/>
      <c r="K3920" s="344"/>
      <c r="L3920" s="344"/>
    </row>
    <row r="3921" spans="1:12">
      <c r="A3921" s="296">
        <v>37738</v>
      </c>
      <c r="B3921" s="343" t="s">
        <v>10473</v>
      </c>
      <c r="C3921" s="296" t="s">
        <v>6533</v>
      </c>
      <c r="D3921" s="296" t="s">
        <v>6534</v>
      </c>
      <c r="E3921" s="344"/>
      <c r="F3921" s="344"/>
      <c r="G3921" s="344"/>
      <c r="H3921" s="344"/>
      <c r="I3921" s="344"/>
      <c r="J3921" s="344"/>
      <c r="K3921" s="344"/>
      <c r="L3921" s="344"/>
    </row>
    <row r="3922" spans="1:12">
      <c r="A3922" s="296">
        <v>37737</v>
      </c>
      <c r="B3922" s="343" t="s">
        <v>10474</v>
      </c>
      <c r="C3922" s="296" t="s">
        <v>6533</v>
      </c>
      <c r="D3922" s="296" t="s">
        <v>6534</v>
      </c>
      <c r="E3922" s="344"/>
      <c r="F3922" s="344"/>
      <c r="G3922" s="344"/>
      <c r="H3922" s="344"/>
      <c r="I3922" s="344"/>
      <c r="J3922" s="344"/>
      <c r="K3922" s="344"/>
      <c r="L3922" s="344"/>
    </row>
    <row r="3923" spans="1:12">
      <c r="A3923" s="296">
        <v>25014</v>
      </c>
      <c r="B3923" s="343" t="s">
        <v>10475</v>
      </c>
      <c r="C3923" s="296" t="s">
        <v>6533</v>
      </c>
      <c r="D3923" s="296" t="s">
        <v>6534</v>
      </c>
      <c r="E3923" s="344"/>
      <c r="F3923" s="344"/>
      <c r="G3923" s="344"/>
      <c r="H3923" s="344"/>
      <c r="I3923" s="344"/>
      <c r="J3923" s="344"/>
      <c r="K3923" s="344"/>
      <c r="L3923" s="344"/>
    </row>
    <row r="3924" spans="1:12">
      <c r="A3924" s="296">
        <v>25013</v>
      </c>
      <c r="B3924" s="343" t="s">
        <v>10476</v>
      </c>
      <c r="C3924" s="296" t="s">
        <v>6533</v>
      </c>
      <c r="D3924" s="296" t="s">
        <v>6534</v>
      </c>
      <c r="E3924" s="344"/>
      <c r="F3924" s="344"/>
      <c r="G3924" s="344"/>
      <c r="H3924" s="344"/>
      <c r="I3924" s="344"/>
      <c r="J3924" s="344"/>
      <c r="K3924" s="344"/>
      <c r="L3924" s="344"/>
    </row>
    <row r="3925" spans="1:12">
      <c r="A3925" s="296">
        <v>14405</v>
      </c>
      <c r="B3925" s="343" t="s">
        <v>10477</v>
      </c>
      <c r="C3925" s="296" t="s">
        <v>6533</v>
      </c>
      <c r="D3925" s="296" t="s">
        <v>6534</v>
      </c>
      <c r="E3925" s="344"/>
      <c r="F3925" s="344"/>
      <c r="G3925" s="344"/>
      <c r="H3925" s="344"/>
      <c r="I3925" s="344"/>
      <c r="J3925" s="344"/>
      <c r="K3925" s="344"/>
      <c r="L3925" s="344"/>
    </row>
    <row r="3926" spans="1:12">
      <c r="A3926" s="296">
        <v>20271</v>
      </c>
      <c r="B3926" s="343" t="s">
        <v>10478</v>
      </c>
      <c r="C3926" s="296" t="s">
        <v>6533</v>
      </c>
      <c r="D3926" s="296" t="s">
        <v>6534</v>
      </c>
      <c r="E3926" s="344">
        <v>599.72</v>
      </c>
      <c r="F3926" s="344">
        <v>547.80999999999995</v>
      </c>
      <c r="G3926" s="344">
        <v>588.66</v>
      </c>
      <c r="H3926" s="344">
        <v>461.7</v>
      </c>
      <c r="I3926" s="344">
        <v>568.67999999999995</v>
      </c>
      <c r="J3926" s="344">
        <v>576.5</v>
      </c>
      <c r="K3926" s="344">
        <v>527.75</v>
      </c>
      <c r="L3926" s="344">
        <v>639.11</v>
      </c>
    </row>
    <row r="3927" spans="1:12">
      <c r="A3927" s="296">
        <v>10423</v>
      </c>
      <c r="B3927" s="343" t="s">
        <v>10479</v>
      </c>
      <c r="C3927" s="296" t="s">
        <v>6533</v>
      </c>
      <c r="D3927" s="296" t="s">
        <v>6534</v>
      </c>
      <c r="E3927" s="344">
        <v>440.33</v>
      </c>
      <c r="F3927" s="344">
        <v>402.22</v>
      </c>
      <c r="G3927" s="344">
        <v>432.21</v>
      </c>
      <c r="H3927" s="344">
        <v>338.99</v>
      </c>
      <c r="I3927" s="344">
        <v>417.54</v>
      </c>
      <c r="J3927" s="344">
        <v>423.28</v>
      </c>
      <c r="K3927" s="344">
        <v>387.49</v>
      </c>
      <c r="L3927" s="344">
        <v>469.25</v>
      </c>
    </row>
    <row r="3928" spans="1:12">
      <c r="A3928" s="296">
        <v>36790</v>
      </c>
      <c r="B3928" s="343" t="s">
        <v>10480</v>
      </c>
      <c r="C3928" s="296" t="s">
        <v>6533</v>
      </c>
      <c r="D3928" s="296" t="s">
        <v>6534</v>
      </c>
      <c r="E3928" s="344">
        <v>380.83</v>
      </c>
      <c r="F3928" s="344">
        <v>230.36</v>
      </c>
      <c r="G3928" s="344">
        <v>330.86</v>
      </c>
      <c r="H3928" s="344">
        <v>346.1</v>
      </c>
      <c r="I3928" s="344">
        <v>291.76</v>
      </c>
      <c r="J3928" s="344">
        <v>200.92</v>
      </c>
      <c r="K3928" s="344">
        <v>313.02</v>
      </c>
      <c r="L3928" s="344">
        <v>247.67</v>
      </c>
    </row>
    <row r="3929" spans="1:12">
      <c r="A3929" s="296">
        <v>37589</v>
      </c>
      <c r="B3929" s="343" t="s">
        <v>10481</v>
      </c>
      <c r="C3929" s="296" t="s">
        <v>6533</v>
      </c>
      <c r="D3929" s="296" t="s">
        <v>6534</v>
      </c>
      <c r="E3929" s="344">
        <v>466.62</v>
      </c>
      <c r="F3929" s="344">
        <v>282.25</v>
      </c>
      <c r="G3929" s="344">
        <v>405.39</v>
      </c>
      <c r="H3929" s="344">
        <v>424.06</v>
      </c>
      <c r="I3929" s="344">
        <v>357.48</v>
      </c>
      <c r="J3929" s="344">
        <v>246.18</v>
      </c>
      <c r="K3929" s="344">
        <v>383.53</v>
      </c>
      <c r="L3929" s="344">
        <v>303.45999999999998</v>
      </c>
    </row>
    <row r="3930" spans="1:12">
      <c r="A3930" s="296">
        <v>11690</v>
      </c>
      <c r="B3930" s="343" t="s">
        <v>10482</v>
      </c>
      <c r="C3930" s="296" t="s">
        <v>6533</v>
      </c>
      <c r="D3930" s="296" t="s">
        <v>6534</v>
      </c>
      <c r="E3930" s="344">
        <v>247.88</v>
      </c>
      <c r="F3930" s="344">
        <v>149.94</v>
      </c>
      <c r="G3930" s="344">
        <v>215.35</v>
      </c>
      <c r="H3930" s="344">
        <v>225.27</v>
      </c>
      <c r="I3930" s="344">
        <v>189.9</v>
      </c>
      <c r="J3930" s="344">
        <v>130.78</v>
      </c>
      <c r="K3930" s="344">
        <v>203.74</v>
      </c>
      <c r="L3930" s="344">
        <v>161.21</v>
      </c>
    </row>
    <row r="3931" spans="1:12">
      <c r="A3931" s="296">
        <v>20234</v>
      </c>
      <c r="B3931" s="343" t="s">
        <v>10483</v>
      </c>
      <c r="C3931" s="296" t="s">
        <v>6533</v>
      </c>
      <c r="D3931" s="296" t="s">
        <v>6534</v>
      </c>
      <c r="E3931" s="344">
        <v>313.69</v>
      </c>
      <c r="F3931" s="344">
        <v>189.75</v>
      </c>
      <c r="G3931" s="344">
        <v>272.52999999999997</v>
      </c>
      <c r="H3931" s="344">
        <v>285.08</v>
      </c>
      <c r="I3931" s="344">
        <v>240.32</v>
      </c>
      <c r="J3931" s="344">
        <v>165.5</v>
      </c>
      <c r="K3931" s="344">
        <v>257.83</v>
      </c>
      <c r="L3931" s="344">
        <v>204.01</v>
      </c>
    </row>
    <row r="3932" spans="1:12">
      <c r="A3932" s="296">
        <v>44480</v>
      </c>
      <c r="B3932" s="343" t="s">
        <v>10484</v>
      </c>
      <c r="C3932" s="296" t="s">
        <v>6680</v>
      </c>
      <c r="D3932" s="296" t="s">
        <v>6534</v>
      </c>
      <c r="E3932" s="344">
        <v>21.19</v>
      </c>
      <c r="F3932" s="344">
        <v>21.19</v>
      </c>
      <c r="G3932" s="344">
        <v>18.920000000000002</v>
      </c>
      <c r="H3932" s="344">
        <v>17.78</v>
      </c>
      <c r="I3932" s="344">
        <v>20.43</v>
      </c>
      <c r="J3932" s="344">
        <v>20.05</v>
      </c>
      <c r="K3932" s="344">
        <v>14</v>
      </c>
      <c r="L3932" s="344">
        <v>16.46</v>
      </c>
    </row>
    <row r="3933" spans="1:12">
      <c r="A3933" s="296">
        <v>11457</v>
      </c>
      <c r="B3933" s="343" t="s">
        <v>10485</v>
      </c>
      <c r="C3933" s="296" t="s">
        <v>6533</v>
      </c>
      <c r="D3933" s="296" t="s">
        <v>6534</v>
      </c>
      <c r="E3933" s="344">
        <v>46.59</v>
      </c>
      <c r="F3933" s="344">
        <v>45.79</v>
      </c>
      <c r="G3933" s="344">
        <v>49.92</v>
      </c>
      <c r="H3933" s="344">
        <v>43.5</v>
      </c>
      <c r="I3933" s="344">
        <v>49.75</v>
      </c>
      <c r="J3933" s="344">
        <v>48.08</v>
      </c>
      <c r="K3933" s="344">
        <v>45.56</v>
      </c>
      <c r="L3933" s="344">
        <v>44.37</v>
      </c>
    </row>
    <row r="3934" spans="1:12">
      <c r="A3934" s="296">
        <v>44073</v>
      </c>
      <c r="B3934" s="343" t="s">
        <v>10486</v>
      </c>
      <c r="C3934" s="296" t="s">
        <v>6578</v>
      </c>
      <c r="D3934" s="296" t="s">
        <v>6534</v>
      </c>
      <c r="E3934" s="344">
        <v>0.87</v>
      </c>
      <c r="F3934" s="344">
        <v>1.01</v>
      </c>
      <c r="G3934" s="344">
        <v>0.75</v>
      </c>
      <c r="H3934" s="344">
        <v>0.71</v>
      </c>
      <c r="I3934" s="344">
        <v>0.68</v>
      </c>
      <c r="J3934" s="344">
        <v>0.89</v>
      </c>
      <c r="K3934" s="344">
        <v>0.69</v>
      </c>
      <c r="L3934" s="344">
        <v>0.7</v>
      </c>
    </row>
    <row r="3935" spans="1:12">
      <c r="A3935" s="296">
        <v>3593</v>
      </c>
      <c r="B3935" s="343" t="s">
        <v>10487</v>
      </c>
      <c r="C3935" s="296" t="s">
        <v>6533</v>
      </c>
      <c r="D3935" s="296" t="s">
        <v>6534</v>
      </c>
      <c r="E3935" s="344">
        <v>89.3</v>
      </c>
      <c r="F3935" s="344"/>
      <c r="G3935" s="344"/>
      <c r="H3935" s="344"/>
      <c r="I3935" s="344">
        <v>85.39</v>
      </c>
      <c r="J3935" s="344"/>
      <c r="K3935" s="344"/>
      <c r="L3935" s="344"/>
    </row>
    <row r="3936" spans="1:12">
      <c r="A3936" s="296">
        <v>3588</v>
      </c>
      <c r="B3936" s="343" t="s">
        <v>10488</v>
      </c>
      <c r="C3936" s="296" t="s">
        <v>6533</v>
      </c>
      <c r="D3936" s="296" t="s">
        <v>6534</v>
      </c>
      <c r="E3936" s="344">
        <v>68.83</v>
      </c>
      <c r="F3936" s="344"/>
      <c r="G3936" s="344"/>
      <c r="H3936" s="344"/>
      <c r="I3936" s="344">
        <v>65.819999999999993</v>
      </c>
      <c r="J3936" s="344"/>
      <c r="K3936" s="344"/>
      <c r="L3936" s="344"/>
    </row>
    <row r="3937" spans="1:12">
      <c r="A3937" s="296">
        <v>3587</v>
      </c>
      <c r="B3937" s="343" t="s">
        <v>10489</v>
      </c>
      <c r="C3937" s="296" t="s">
        <v>6533</v>
      </c>
      <c r="D3937" s="296" t="s">
        <v>6534</v>
      </c>
      <c r="E3937" s="344">
        <v>42.71</v>
      </c>
      <c r="F3937" s="344"/>
      <c r="G3937" s="344"/>
      <c r="H3937" s="344"/>
      <c r="I3937" s="344">
        <v>40.840000000000003</v>
      </c>
      <c r="J3937" s="344"/>
      <c r="K3937" s="344"/>
      <c r="L3937" s="344"/>
    </row>
    <row r="3938" spans="1:12">
      <c r="A3938" s="296">
        <v>3585</v>
      </c>
      <c r="B3938" s="343" t="s">
        <v>10490</v>
      </c>
      <c r="C3938" s="296" t="s">
        <v>6533</v>
      </c>
      <c r="D3938" s="296" t="s">
        <v>6534</v>
      </c>
      <c r="E3938" s="344">
        <v>21.26</v>
      </c>
      <c r="F3938" s="344"/>
      <c r="G3938" s="344"/>
      <c r="H3938" s="344"/>
      <c r="I3938" s="344">
        <v>20.329999999999998</v>
      </c>
      <c r="J3938" s="344"/>
      <c r="K3938" s="344"/>
      <c r="L3938" s="344"/>
    </row>
    <row r="3939" spans="1:12">
      <c r="A3939" s="296">
        <v>3590</v>
      </c>
      <c r="B3939" s="343" t="s">
        <v>10491</v>
      </c>
      <c r="C3939" s="296" t="s">
        <v>6533</v>
      </c>
      <c r="D3939" s="296" t="s">
        <v>6534</v>
      </c>
      <c r="E3939" s="344">
        <v>253.54</v>
      </c>
      <c r="F3939" s="344"/>
      <c r="G3939" s="344"/>
      <c r="H3939" s="344"/>
      <c r="I3939" s="344">
        <v>242.45</v>
      </c>
      <c r="J3939" s="344"/>
      <c r="K3939" s="344"/>
      <c r="L3939" s="344"/>
    </row>
    <row r="3940" spans="1:12">
      <c r="A3940" s="296">
        <v>3589</v>
      </c>
      <c r="B3940" s="343" t="s">
        <v>10492</v>
      </c>
      <c r="C3940" s="296" t="s">
        <v>6533</v>
      </c>
      <c r="D3940" s="296" t="s">
        <v>6534</v>
      </c>
      <c r="E3940" s="344">
        <v>136.09</v>
      </c>
      <c r="F3940" s="344"/>
      <c r="G3940" s="344"/>
      <c r="H3940" s="344"/>
      <c r="I3940" s="344">
        <v>130.13</v>
      </c>
      <c r="J3940" s="344"/>
      <c r="K3940" s="344"/>
      <c r="L3940" s="344"/>
    </row>
    <row r="3941" spans="1:12">
      <c r="A3941" s="296">
        <v>3592</v>
      </c>
      <c r="B3941" s="343" t="s">
        <v>10493</v>
      </c>
      <c r="C3941" s="296" t="s">
        <v>6533</v>
      </c>
      <c r="D3941" s="296" t="s">
        <v>6534</v>
      </c>
      <c r="E3941" s="344">
        <v>400.78</v>
      </c>
      <c r="F3941" s="344"/>
      <c r="G3941" s="344"/>
      <c r="H3941" s="344"/>
      <c r="I3941" s="344">
        <v>383.25</v>
      </c>
      <c r="J3941" s="344"/>
      <c r="K3941" s="344"/>
      <c r="L3941" s="344"/>
    </row>
    <row r="3942" spans="1:12">
      <c r="A3942" s="296">
        <v>3586</v>
      </c>
      <c r="B3942" s="343" t="s">
        <v>10494</v>
      </c>
      <c r="C3942" s="296" t="s">
        <v>6533</v>
      </c>
      <c r="D3942" s="296" t="s">
        <v>6534</v>
      </c>
      <c r="E3942" s="344">
        <v>27.84</v>
      </c>
      <c r="F3942" s="344"/>
      <c r="G3942" s="344"/>
      <c r="H3942" s="344"/>
      <c r="I3942" s="344">
        <v>26.63</v>
      </c>
      <c r="J3942" s="344"/>
      <c r="K3942" s="344"/>
      <c r="L3942" s="344"/>
    </row>
    <row r="3943" spans="1:12">
      <c r="A3943" s="296">
        <v>3591</v>
      </c>
      <c r="B3943" s="343" t="s">
        <v>10495</v>
      </c>
      <c r="C3943" s="296" t="s">
        <v>6533</v>
      </c>
      <c r="D3943" s="296" t="s">
        <v>6534</v>
      </c>
      <c r="E3943" s="344">
        <v>642.47</v>
      </c>
      <c r="F3943" s="344"/>
      <c r="G3943" s="344"/>
      <c r="H3943" s="344"/>
      <c r="I3943" s="344">
        <v>614.36</v>
      </c>
      <c r="J3943" s="344"/>
      <c r="K3943" s="344"/>
      <c r="L3943" s="344"/>
    </row>
    <row r="3944" spans="1:12">
      <c r="A3944" s="296">
        <v>40396</v>
      </c>
      <c r="B3944" s="343" t="s">
        <v>10496</v>
      </c>
      <c r="C3944" s="296" t="s">
        <v>6533</v>
      </c>
      <c r="D3944" s="296" t="s">
        <v>6534</v>
      </c>
      <c r="E3944" s="344"/>
      <c r="F3944" s="344"/>
      <c r="G3944" s="344"/>
      <c r="H3944" s="344"/>
      <c r="I3944" s="344">
        <v>192.62</v>
      </c>
      <c r="J3944" s="344"/>
      <c r="K3944" s="344"/>
      <c r="L3944" s="344">
        <v>104.45</v>
      </c>
    </row>
    <row r="3945" spans="1:12">
      <c r="A3945" s="296">
        <v>40395</v>
      </c>
      <c r="B3945" s="343" t="s">
        <v>10497</v>
      </c>
      <c r="C3945" s="296" t="s">
        <v>6533</v>
      </c>
      <c r="D3945" s="296" t="s">
        <v>6534</v>
      </c>
      <c r="E3945" s="344"/>
      <c r="F3945" s="344"/>
      <c r="G3945" s="344"/>
      <c r="H3945" s="344"/>
      <c r="I3945" s="344">
        <v>147.82</v>
      </c>
      <c r="J3945" s="344"/>
      <c r="K3945" s="344"/>
      <c r="L3945" s="344">
        <v>80.16</v>
      </c>
    </row>
    <row r="3946" spans="1:12">
      <c r="A3946" s="296">
        <v>40394</v>
      </c>
      <c r="B3946" s="343" t="s">
        <v>10498</v>
      </c>
      <c r="C3946" s="296" t="s">
        <v>6533</v>
      </c>
      <c r="D3946" s="296" t="s">
        <v>6534</v>
      </c>
      <c r="E3946" s="344"/>
      <c r="F3946" s="344"/>
      <c r="G3946" s="344"/>
      <c r="H3946" s="344"/>
      <c r="I3946" s="344">
        <v>96.24</v>
      </c>
      <c r="J3946" s="344"/>
      <c r="K3946" s="344"/>
      <c r="L3946" s="344">
        <v>52.19</v>
      </c>
    </row>
    <row r="3947" spans="1:12">
      <c r="A3947" s="296">
        <v>40392</v>
      </c>
      <c r="B3947" s="343" t="s">
        <v>10499</v>
      </c>
      <c r="C3947" s="296" t="s">
        <v>6533</v>
      </c>
      <c r="D3947" s="296" t="s">
        <v>6534</v>
      </c>
      <c r="E3947" s="344"/>
      <c r="F3947" s="344"/>
      <c r="G3947" s="344"/>
      <c r="H3947" s="344"/>
      <c r="I3947" s="344">
        <v>47.56</v>
      </c>
      <c r="J3947" s="344"/>
      <c r="K3947" s="344"/>
      <c r="L3947" s="344">
        <v>25.79</v>
      </c>
    </row>
    <row r="3948" spans="1:12">
      <c r="A3948" s="296">
        <v>40398</v>
      </c>
      <c r="B3948" s="343" t="s">
        <v>10500</v>
      </c>
      <c r="C3948" s="296" t="s">
        <v>6533</v>
      </c>
      <c r="D3948" s="296" t="s">
        <v>6534</v>
      </c>
      <c r="E3948" s="344"/>
      <c r="F3948" s="344"/>
      <c r="G3948" s="344"/>
      <c r="H3948" s="344"/>
      <c r="I3948" s="344">
        <v>617.96</v>
      </c>
      <c r="J3948" s="344"/>
      <c r="K3948" s="344"/>
      <c r="L3948" s="344">
        <v>335.12</v>
      </c>
    </row>
    <row r="3949" spans="1:12">
      <c r="A3949" s="296">
        <v>40397</v>
      </c>
      <c r="B3949" s="343" t="s">
        <v>10501</v>
      </c>
      <c r="C3949" s="296" t="s">
        <v>6533</v>
      </c>
      <c r="D3949" s="296" t="s">
        <v>6534</v>
      </c>
      <c r="E3949" s="344"/>
      <c r="F3949" s="344"/>
      <c r="G3949" s="344"/>
      <c r="H3949" s="344"/>
      <c r="I3949" s="344">
        <v>316.45999999999998</v>
      </c>
      <c r="J3949" s="344"/>
      <c r="K3949" s="344"/>
      <c r="L3949" s="344">
        <v>171.62</v>
      </c>
    </row>
    <row r="3950" spans="1:12">
      <c r="A3950" s="296">
        <v>40399</v>
      </c>
      <c r="B3950" s="343" t="s">
        <v>10502</v>
      </c>
      <c r="C3950" s="296" t="s">
        <v>6533</v>
      </c>
      <c r="D3950" s="296" t="s">
        <v>6534</v>
      </c>
      <c r="E3950" s="344"/>
      <c r="F3950" s="344"/>
      <c r="G3950" s="344"/>
      <c r="H3950" s="344"/>
      <c r="I3950" s="344">
        <v>1010.97</v>
      </c>
      <c r="J3950" s="344"/>
      <c r="K3950" s="344"/>
      <c r="L3950" s="344">
        <v>548.24</v>
      </c>
    </row>
    <row r="3951" spans="1:12">
      <c r="A3951" s="296">
        <v>40393</v>
      </c>
      <c r="B3951" s="343" t="s">
        <v>10503</v>
      </c>
      <c r="C3951" s="296" t="s">
        <v>6533</v>
      </c>
      <c r="D3951" s="296" t="s">
        <v>6534</v>
      </c>
      <c r="E3951" s="344"/>
      <c r="F3951" s="344"/>
      <c r="G3951" s="344"/>
      <c r="H3951" s="344"/>
      <c r="I3951" s="344">
        <v>61.27</v>
      </c>
      <c r="J3951" s="344"/>
      <c r="K3951" s="344"/>
      <c r="L3951" s="344">
        <v>33.22</v>
      </c>
    </row>
    <row r="3952" spans="1:12">
      <c r="A3952" s="296">
        <v>44253</v>
      </c>
      <c r="B3952" s="343" t="s">
        <v>10504</v>
      </c>
      <c r="C3952" s="296" t="s">
        <v>6533</v>
      </c>
      <c r="D3952" s="296" t="s">
        <v>6534</v>
      </c>
      <c r="E3952" s="344">
        <v>322.7</v>
      </c>
      <c r="F3952" s="344"/>
      <c r="G3952" s="344">
        <v>266.56</v>
      </c>
      <c r="H3952" s="344"/>
      <c r="I3952" s="344">
        <v>273.26</v>
      </c>
      <c r="J3952" s="344">
        <v>288.97000000000003</v>
      </c>
      <c r="K3952" s="344">
        <v>281.58</v>
      </c>
      <c r="L3952" s="344">
        <v>307.68</v>
      </c>
    </row>
    <row r="3953" spans="1:12">
      <c r="A3953" s="296">
        <v>21121</v>
      </c>
      <c r="B3953" s="343" t="s">
        <v>10505</v>
      </c>
      <c r="C3953" s="296" t="s">
        <v>6533</v>
      </c>
      <c r="D3953" s="296" t="s">
        <v>6534</v>
      </c>
      <c r="E3953" s="344">
        <v>4.63</v>
      </c>
      <c r="F3953" s="344"/>
      <c r="G3953" s="344">
        <v>3.82</v>
      </c>
      <c r="H3953" s="344"/>
      <c r="I3953" s="344">
        <v>3.92</v>
      </c>
      <c r="J3953" s="344">
        <v>4.1399999999999997</v>
      </c>
      <c r="K3953" s="344">
        <v>4.04</v>
      </c>
      <c r="L3953" s="344">
        <v>4.41</v>
      </c>
    </row>
    <row r="3954" spans="1:12">
      <c r="A3954" s="296">
        <v>38010</v>
      </c>
      <c r="B3954" s="343" t="s">
        <v>10506</v>
      </c>
      <c r="C3954" s="296" t="s">
        <v>6533</v>
      </c>
      <c r="D3954" s="296" t="s">
        <v>6534</v>
      </c>
      <c r="E3954" s="344">
        <v>5.76</v>
      </c>
      <c r="F3954" s="344"/>
      <c r="G3954" s="344">
        <v>4.76</v>
      </c>
      <c r="H3954" s="344"/>
      <c r="I3954" s="344">
        <v>4.88</v>
      </c>
      <c r="J3954" s="344">
        <v>5.16</v>
      </c>
      <c r="K3954" s="344">
        <v>5.03</v>
      </c>
      <c r="L3954" s="344">
        <v>5.49</v>
      </c>
    </row>
    <row r="3955" spans="1:12">
      <c r="A3955" s="296">
        <v>38011</v>
      </c>
      <c r="B3955" s="343" t="s">
        <v>10507</v>
      </c>
      <c r="C3955" s="296" t="s">
        <v>6533</v>
      </c>
      <c r="D3955" s="296" t="s">
        <v>6534</v>
      </c>
      <c r="E3955" s="344">
        <v>11.55</v>
      </c>
      <c r="F3955" s="344"/>
      <c r="G3955" s="344">
        <v>9.5399999999999991</v>
      </c>
      <c r="H3955" s="344"/>
      <c r="I3955" s="344">
        <v>9.7799999999999994</v>
      </c>
      <c r="J3955" s="344">
        <v>10.34</v>
      </c>
      <c r="K3955" s="344">
        <v>10.08</v>
      </c>
      <c r="L3955" s="344">
        <v>11.01</v>
      </c>
    </row>
    <row r="3956" spans="1:12">
      <c r="A3956" s="296">
        <v>38012</v>
      </c>
      <c r="B3956" s="343" t="s">
        <v>10508</v>
      </c>
      <c r="C3956" s="296" t="s">
        <v>6533</v>
      </c>
      <c r="D3956" s="296" t="s">
        <v>6534</v>
      </c>
      <c r="E3956" s="344">
        <v>44.05</v>
      </c>
      <c r="F3956" s="344"/>
      <c r="G3956" s="344">
        <v>36.39</v>
      </c>
      <c r="H3956" s="344"/>
      <c r="I3956" s="344">
        <v>37.299999999999997</v>
      </c>
      <c r="J3956" s="344">
        <v>39.44</v>
      </c>
      <c r="K3956" s="344">
        <v>38.44</v>
      </c>
      <c r="L3956" s="344">
        <v>42</v>
      </c>
    </row>
    <row r="3957" spans="1:12">
      <c r="A3957" s="296">
        <v>38013</v>
      </c>
      <c r="B3957" s="343" t="s">
        <v>10509</v>
      </c>
      <c r="C3957" s="296" t="s">
        <v>6533</v>
      </c>
      <c r="D3957" s="296" t="s">
        <v>6534</v>
      </c>
      <c r="E3957" s="344">
        <v>56.59</v>
      </c>
      <c r="F3957" s="344"/>
      <c r="G3957" s="344">
        <v>46.75</v>
      </c>
      <c r="H3957" s="344"/>
      <c r="I3957" s="344">
        <v>47.92</v>
      </c>
      <c r="J3957" s="344">
        <v>50.68</v>
      </c>
      <c r="K3957" s="344">
        <v>49.38</v>
      </c>
      <c r="L3957" s="344">
        <v>53.96</v>
      </c>
    </row>
    <row r="3958" spans="1:12">
      <c r="A3958" s="296">
        <v>38014</v>
      </c>
      <c r="B3958" s="343" t="s">
        <v>10510</v>
      </c>
      <c r="C3958" s="296" t="s">
        <v>6533</v>
      </c>
      <c r="D3958" s="296" t="s">
        <v>6534</v>
      </c>
      <c r="E3958" s="344">
        <v>94.5</v>
      </c>
      <c r="F3958" s="344"/>
      <c r="G3958" s="344">
        <v>78.06</v>
      </c>
      <c r="H3958" s="344"/>
      <c r="I3958" s="344">
        <v>80.03</v>
      </c>
      <c r="J3958" s="344">
        <v>84.63</v>
      </c>
      <c r="K3958" s="344">
        <v>82.46</v>
      </c>
      <c r="L3958" s="344">
        <v>90.11</v>
      </c>
    </row>
    <row r="3959" spans="1:12">
      <c r="A3959" s="296">
        <v>38015</v>
      </c>
      <c r="B3959" s="343" t="s">
        <v>10511</v>
      </c>
      <c r="C3959" s="296" t="s">
        <v>6533</v>
      </c>
      <c r="D3959" s="296" t="s">
        <v>6534</v>
      </c>
      <c r="E3959" s="344">
        <v>222.17</v>
      </c>
      <c r="F3959" s="344"/>
      <c r="G3959" s="344">
        <v>183.52</v>
      </c>
      <c r="H3959" s="344"/>
      <c r="I3959" s="344">
        <v>188.14</v>
      </c>
      <c r="J3959" s="344">
        <v>198.95</v>
      </c>
      <c r="K3959" s="344">
        <v>193.86</v>
      </c>
      <c r="L3959" s="344">
        <v>211.83</v>
      </c>
    </row>
    <row r="3960" spans="1:12">
      <c r="A3960" s="296">
        <v>38016</v>
      </c>
      <c r="B3960" s="343" t="s">
        <v>10512</v>
      </c>
      <c r="C3960" s="296" t="s">
        <v>6533</v>
      </c>
      <c r="D3960" s="296" t="s">
        <v>6534</v>
      </c>
      <c r="E3960" s="344">
        <v>258.36</v>
      </c>
      <c r="F3960" s="344"/>
      <c r="G3960" s="344">
        <v>213.42</v>
      </c>
      <c r="H3960" s="344"/>
      <c r="I3960" s="344">
        <v>218.78</v>
      </c>
      <c r="J3960" s="344">
        <v>231.36</v>
      </c>
      <c r="K3960" s="344">
        <v>225.44</v>
      </c>
      <c r="L3960" s="344">
        <v>246.34</v>
      </c>
    </row>
    <row r="3961" spans="1:12">
      <c r="A3961" s="296">
        <v>12741</v>
      </c>
      <c r="B3961" s="343" t="s">
        <v>10513</v>
      </c>
      <c r="C3961" s="296" t="s">
        <v>6533</v>
      </c>
      <c r="D3961" s="296" t="s">
        <v>6534</v>
      </c>
      <c r="E3961" s="344"/>
      <c r="F3961" s="344"/>
      <c r="G3961" s="344"/>
      <c r="H3961" s="344"/>
      <c r="I3961" s="344"/>
      <c r="J3961" s="344"/>
      <c r="K3961" s="344">
        <v>2362.09</v>
      </c>
      <c r="L3961" s="344"/>
    </row>
    <row r="3962" spans="1:12">
      <c r="A3962" s="296">
        <v>12733</v>
      </c>
      <c r="B3962" s="343" t="s">
        <v>10514</v>
      </c>
      <c r="C3962" s="296" t="s">
        <v>6533</v>
      </c>
      <c r="D3962" s="296" t="s">
        <v>6534</v>
      </c>
      <c r="E3962" s="344"/>
      <c r="F3962" s="344"/>
      <c r="G3962" s="344"/>
      <c r="H3962" s="344"/>
      <c r="I3962" s="344"/>
      <c r="J3962" s="344"/>
      <c r="K3962" s="344">
        <v>11.88</v>
      </c>
      <c r="L3962" s="344"/>
    </row>
    <row r="3963" spans="1:12">
      <c r="A3963" s="296">
        <v>12734</v>
      </c>
      <c r="B3963" s="343" t="s">
        <v>10515</v>
      </c>
      <c r="C3963" s="296" t="s">
        <v>6533</v>
      </c>
      <c r="D3963" s="296" t="s">
        <v>6534</v>
      </c>
      <c r="E3963" s="344"/>
      <c r="F3963" s="344"/>
      <c r="G3963" s="344"/>
      <c r="H3963" s="344"/>
      <c r="I3963" s="344"/>
      <c r="J3963" s="344"/>
      <c r="K3963" s="344">
        <v>25.33</v>
      </c>
      <c r="L3963" s="344"/>
    </row>
    <row r="3964" spans="1:12">
      <c r="A3964" s="296">
        <v>12735</v>
      </c>
      <c r="B3964" s="343" t="s">
        <v>10516</v>
      </c>
      <c r="C3964" s="296" t="s">
        <v>6533</v>
      </c>
      <c r="D3964" s="296" t="s">
        <v>6534</v>
      </c>
      <c r="E3964" s="344"/>
      <c r="F3964" s="344"/>
      <c r="G3964" s="344"/>
      <c r="H3964" s="344"/>
      <c r="I3964" s="344"/>
      <c r="J3964" s="344"/>
      <c r="K3964" s="344">
        <v>41.67</v>
      </c>
      <c r="L3964" s="344"/>
    </row>
    <row r="3965" spans="1:12">
      <c r="A3965" s="296">
        <v>12736</v>
      </c>
      <c r="B3965" s="343" t="s">
        <v>10517</v>
      </c>
      <c r="C3965" s="296" t="s">
        <v>6533</v>
      </c>
      <c r="D3965" s="296" t="s">
        <v>6534</v>
      </c>
      <c r="E3965" s="344"/>
      <c r="F3965" s="344"/>
      <c r="G3965" s="344"/>
      <c r="H3965" s="344"/>
      <c r="I3965" s="344"/>
      <c r="J3965" s="344"/>
      <c r="K3965" s="344">
        <v>95.27</v>
      </c>
      <c r="L3965" s="344"/>
    </row>
    <row r="3966" spans="1:12">
      <c r="A3966" s="296">
        <v>12737</v>
      </c>
      <c r="B3966" s="343" t="s">
        <v>10518</v>
      </c>
      <c r="C3966" s="296" t="s">
        <v>6533</v>
      </c>
      <c r="D3966" s="296" t="s">
        <v>6534</v>
      </c>
      <c r="E3966" s="344"/>
      <c r="F3966" s="344"/>
      <c r="G3966" s="344"/>
      <c r="H3966" s="344"/>
      <c r="I3966" s="344"/>
      <c r="J3966" s="344"/>
      <c r="K3966" s="344">
        <v>122.73</v>
      </c>
      <c r="L3966" s="344"/>
    </row>
    <row r="3967" spans="1:12">
      <c r="A3967" s="296">
        <v>12738</v>
      </c>
      <c r="B3967" s="343" t="s">
        <v>10519</v>
      </c>
      <c r="C3967" s="296" t="s">
        <v>6533</v>
      </c>
      <c r="D3967" s="296" t="s">
        <v>6534</v>
      </c>
      <c r="E3967" s="344"/>
      <c r="F3967" s="344"/>
      <c r="G3967" s="344"/>
      <c r="H3967" s="344"/>
      <c r="I3967" s="344"/>
      <c r="J3967" s="344"/>
      <c r="K3967" s="344">
        <v>242.57</v>
      </c>
      <c r="L3967" s="344"/>
    </row>
    <row r="3968" spans="1:12">
      <c r="A3968" s="296">
        <v>12739</v>
      </c>
      <c r="B3968" s="343" t="s">
        <v>10520</v>
      </c>
      <c r="C3968" s="296" t="s">
        <v>6533</v>
      </c>
      <c r="D3968" s="296" t="s">
        <v>6534</v>
      </c>
      <c r="E3968" s="344"/>
      <c r="F3968" s="344"/>
      <c r="G3968" s="344"/>
      <c r="H3968" s="344"/>
      <c r="I3968" s="344"/>
      <c r="J3968" s="344"/>
      <c r="K3968" s="344">
        <v>690.5</v>
      </c>
      <c r="L3968" s="344"/>
    </row>
    <row r="3969" spans="1:12">
      <c r="A3969" s="296">
        <v>12740</v>
      </c>
      <c r="B3969" s="343" t="s">
        <v>10521</v>
      </c>
      <c r="C3969" s="296" t="s">
        <v>6533</v>
      </c>
      <c r="D3969" s="296" t="s">
        <v>6534</v>
      </c>
      <c r="E3969" s="344"/>
      <c r="F3969" s="344"/>
      <c r="G3969" s="344"/>
      <c r="H3969" s="344"/>
      <c r="I3969" s="344"/>
      <c r="J3969" s="344"/>
      <c r="K3969" s="344">
        <v>1080.33</v>
      </c>
      <c r="L3969" s="344"/>
    </row>
    <row r="3970" spans="1:12">
      <c r="A3970" s="296">
        <v>6297</v>
      </c>
      <c r="B3970" s="343" t="s">
        <v>10522</v>
      </c>
      <c r="C3970" s="296" t="s">
        <v>6533</v>
      </c>
      <c r="D3970" s="296" t="s">
        <v>6534</v>
      </c>
      <c r="E3970" s="344">
        <v>41.14</v>
      </c>
      <c r="F3970" s="344"/>
      <c r="G3970" s="344"/>
      <c r="H3970" s="344"/>
      <c r="I3970" s="344">
        <v>39.340000000000003</v>
      </c>
      <c r="J3970" s="344"/>
      <c r="K3970" s="344"/>
      <c r="L3970" s="344"/>
    </row>
    <row r="3971" spans="1:12">
      <c r="A3971" s="296">
        <v>6296</v>
      </c>
      <c r="B3971" s="343" t="s">
        <v>10523</v>
      </c>
      <c r="C3971" s="296" t="s">
        <v>6533</v>
      </c>
      <c r="D3971" s="296" t="s">
        <v>6534</v>
      </c>
      <c r="E3971" s="344">
        <v>32.479999999999997</v>
      </c>
      <c r="F3971" s="344"/>
      <c r="G3971" s="344"/>
      <c r="H3971" s="344"/>
      <c r="I3971" s="344">
        <v>31.05</v>
      </c>
      <c r="J3971" s="344"/>
      <c r="K3971" s="344"/>
      <c r="L3971" s="344"/>
    </row>
    <row r="3972" spans="1:12">
      <c r="A3972" s="296">
        <v>6323</v>
      </c>
      <c r="B3972" s="343" t="s">
        <v>10524</v>
      </c>
      <c r="C3972" s="296" t="s">
        <v>6533</v>
      </c>
      <c r="D3972" s="296" t="s">
        <v>6534</v>
      </c>
      <c r="E3972" s="344">
        <v>21.22</v>
      </c>
      <c r="F3972" s="344"/>
      <c r="G3972" s="344"/>
      <c r="H3972" s="344"/>
      <c r="I3972" s="344">
        <v>20.29</v>
      </c>
      <c r="J3972" s="344"/>
      <c r="K3972" s="344"/>
      <c r="L3972" s="344"/>
    </row>
    <row r="3973" spans="1:12">
      <c r="A3973" s="296">
        <v>6294</v>
      </c>
      <c r="B3973" s="343" t="s">
        <v>10525</v>
      </c>
      <c r="C3973" s="296" t="s">
        <v>6533</v>
      </c>
      <c r="D3973" s="296" t="s">
        <v>6534</v>
      </c>
      <c r="E3973" s="344">
        <v>9.26</v>
      </c>
      <c r="F3973" s="344"/>
      <c r="G3973" s="344"/>
      <c r="H3973" s="344"/>
      <c r="I3973" s="344">
        <v>8.85</v>
      </c>
      <c r="J3973" s="344"/>
      <c r="K3973" s="344"/>
      <c r="L3973" s="344"/>
    </row>
    <row r="3974" spans="1:12">
      <c r="A3974" s="296">
        <v>6299</v>
      </c>
      <c r="B3974" s="343" t="s">
        <v>10526</v>
      </c>
      <c r="C3974" s="296" t="s">
        <v>6533</v>
      </c>
      <c r="D3974" s="296" t="s">
        <v>6534</v>
      </c>
      <c r="E3974" s="344">
        <v>123.75</v>
      </c>
      <c r="F3974" s="344"/>
      <c r="G3974" s="344"/>
      <c r="H3974" s="344"/>
      <c r="I3974" s="344">
        <v>118.33</v>
      </c>
      <c r="J3974" s="344"/>
      <c r="K3974" s="344"/>
      <c r="L3974" s="344"/>
    </row>
    <row r="3975" spans="1:12">
      <c r="A3975" s="296">
        <v>6298</v>
      </c>
      <c r="B3975" s="343" t="s">
        <v>10527</v>
      </c>
      <c r="C3975" s="296" t="s">
        <v>6533</v>
      </c>
      <c r="D3975" s="296" t="s">
        <v>6534</v>
      </c>
      <c r="E3975" s="344">
        <v>65.17</v>
      </c>
      <c r="F3975" s="344"/>
      <c r="G3975" s="344"/>
      <c r="H3975" s="344"/>
      <c r="I3975" s="344">
        <v>62.32</v>
      </c>
      <c r="J3975" s="344"/>
      <c r="K3975" s="344"/>
      <c r="L3975" s="344"/>
    </row>
    <row r="3976" spans="1:12">
      <c r="A3976" s="296">
        <v>6322</v>
      </c>
      <c r="B3976" s="343" t="s">
        <v>10528</v>
      </c>
      <c r="C3976" s="296" t="s">
        <v>6533</v>
      </c>
      <c r="D3976" s="296" t="s">
        <v>6534</v>
      </c>
      <c r="E3976" s="344">
        <v>165.74</v>
      </c>
      <c r="F3976" s="344"/>
      <c r="G3976" s="344"/>
      <c r="H3976" s="344"/>
      <c r="I3976" s="344">
        <v>158.49</v>
      </c>
      <c r="J3976" s="344"/>
      <c r="K3976" s="344"/>
      <c r="L3976" s="344"/>
    </row>
    <row r="3977" spans="1:12">
      <c r="A3977" s="296">
        <v>6295</v>
      </c>
      <c r="B3977" s="343" t="s">
        <v>10529</v>
      </c>
      <c r="C3977" s="296" t="s">
        <v>6533</v>
      </c>
      <c r="D3977" s="296" t="s">
        <v>6534</v>
      </c>
      <c r="E3977" s="344">
        <v>13.18</v>
      </c>
      <c r="F3977" s="344"/>
      <c r="G3977" s="344"/>
      <c r="H3977" s="344"/>
      <c r="I3977" s="344">
        <v>12.6</v>
      </c>
      <c r="J3977" s="344"/>
      <c r="K3977" s="344"/>
      <c r="L3977" s="344"/>
    </row>
    <row r="3978" spans="1:12">
      <c r="A3978" s="296">
        <v>6300</v>
      </c>
      <c r="B3978" s="343" t="s">
        <v>10530</v>
      </c>
      <c r="C3978" s="296" t="s">
        <v>6533</v>
      </c>
      <c r="D3978" s="296" t="s">
        <v>6534</v>
      </c>
      <c r="E3978" s="344">
        <v>305.57</v>
      </c>
      <c r="F3978" s="344"/>
      <c r="G3978" s="344"/>
      <c r="H3978" s="344"/>
      <c r="I3978" s="344">
        <v>292.2</v>
      </c>
      <c r="J3978" s="344"/>
      <c r="K3978" s="344"/>
      <c r="L3978" s="344"/>
    </row>
    <row r="3979" spans="1:12">
      <c r="A3979" s="296">
        <v>6321</v>
      </c>
      <c r="B3979" s="343" t="s">
        <v>10531</v>
      </c>
      <c r="C3979" s="296" t="s">
        <v>6533</v>
      </c>
      <c r="D3979" s="296" t="s">
        <v>6534</v>
      </c>
      <c r="E3979" s="344">
        <v>436.49</v>
      </c>
      <c r="F3979" s="344"/>
      <c r="G3979" s="344"/>
      <c r="H3979" s="344"/>
      <c r="I3979" s="344">
        <v>417.4</v>
      </c>
      <c r="J3979" s="344"/>
      <c r="K3979" s="344"/>
      <c r="L3979" s="344"/>
    </row>
    <row r="3980" spans="1:12">
      <c r="A3980" s="296">
        <v>6301</v>
      </c>
      <c r="B3980" s="343" t="s">
        <v>10532</v>
      </c>
      <c r="C3980" s="296" t="s">
        <v>6533</v>
      </c>
      <c r="D3980" s="296" t="s">
        <v>6534</v>
      </c>
      <c r="E3980" s="344">
        <v>1023.08</v>
      </c>
      <c r="F3980" s="344"/>
      <c r="G3980" s="344"/>
      <c r="H3980" s="344"/>
      <c r="I3980" s="344">
        <v>978.33</v>
      </c>
      <c r="J3980" s="344"/>
      <c r="K3980" s="344"/>
      <c r="L3980" s="344"/>
    </row>
    <row r="3981" spans="1:12">
      <c r="A3981" s="296">
        <v>7105</v>
      </c>
      <c r="B3981" s="343" t="s">
        <v>10533</v>
      </c>
      <c r="C3981" s="296" t="s">
        <v>6533</v>
      </c>
      <c r="D3981" s="296" t="s">
        <v>6534</v>
      </c>
      <c r="E3981" s="344">
        <v>44.3</v>
      </c>
      <c r="F3981" s="344">
        <v>41.3</v>
      </c>
      <c r="G3981" s="344">
        <v>39.79</v>
      </c>
      <c r="H3981" s="344">
        <v>29.79</v>
      </c>
      <c r="I3981" s="344">
        <v>33.04</v>
      </c>
      <c r="J3981" s="344">
        <v>37.31</v>
      </c>
      <c r="K3981" s="344">
        <v>43.61</v>
      </c>
      <c r="L3981" s="344">
        <v>52.78</v>
      </c>
    </row>
    <row r="3982" spans="1:12">
      <c r="A3982" s="296">
        <v>20183</v>
      </c>
      <c r="B3982" s="343" t="s">
        <v>10534</v>
      </c>
      <c r="C3982" s="296" t="s">
        <v>6533</v>
      </c>
      <c r="D3982" s="296" t="s">
        <v>6534</v>
      </c>
      <c r="E3982" s="344">
        <v>54.58</v>
      </c>
      <c r="F3982" s="344">
        <v>50.89</v>
      </c>
      <c r="G3982" s="344">
        <v>49.02</v>
      </c>
      <c r="H3982" s="344">
        <v>36.700000000000003</v>
      </c>
      <c r="I3982" s="344">
        <v>40.71</v>
      </c>
      <c r="J3982" s="344">
        <v>45.97</v>
      </c>
      <c r="K3982" s="344">
        <v>53.74</v>
      </c>
      <c r="L3982" s="344">
        <v>65.03</v>
      </c>
    </row>
    <row r="3983" spans="1:12">
      <c r="A3983" s="296">
        <v>38448</v>
      </c>
      <c r="B3983" s="343" t="s">
        <v>10535</v>
      </c>
      <c r="C3983" s="296" t="s">
        <v>6533</v>
      </c>
      <c r="D3983" s="296" t="s">
        <v>6534</v>
      </c>
      <c r="E3983" s="344">
        <v>247.7</v>
      </c>
      <c r="F3983" s="344">
        <v>230.92</v>
      </c>
      <c r="G3983" s="344">
        <v>222.45</v>
      </c>
      <c r="H3983" s="344">
        <v>166.57</v>
      </c>
      <c r="I3983" s="344">
        <v>184.73</v>
      </c>
      <c r="J3983" s="344">
        <v>208.59</v>
      </c>
      <c r="K3983" s="344">
        <v>243.85</v>
      </c>
      <c r="L3983" s="344">
        <v>295.11</v>
      </c>
    </row>
    <row r="3984" spans="1:12">
      <c r="A3984" s="296">
        <v>20182</v>
      </c>
      <c r="B3984" s="343" t="s">
        <v>10536</v>
      </c>
      <c r="C3984" s="296" t="s">
        <v>6533</v>
      </c>
      <c r="D3984" s="296" t="s">
        <v>6534</v>
      </c>
      <c r="E3984" s="344">
        <v>31.74</v>
      </c>
      <c r="F3984" s="344">
        <v>29.59</v>
      </c>
      <c r="G3984" s="344">
        <v>28.5</v>
      </c>
      <c r="H3984" s="344">
        <v>21.34</v>
      </c>
      <c r="I3984" s="344">
        <v>23.67</v>
      </c>
      <c r="J3984" s="344">
        <v>26.73</v>
      </c>
      <c r="K3984" s="344">
        <v>31.24</v>
      </c>
      <c r="L3984" s="344">
        <v>37.81</v>
      </c>
    </row>
    <row r="3985" spans="1:12">
      <c r="A3985" s="296">
        <v>7119</v>
      </c>
      <c r="B3985" s="343" t="s">
        <v>10537</v>
      </c>
      <c r="C3985" s="296" t="s">
        <v>6533</v>
      </c>
      <c r="D3985" s="296" t="s">
        <v>6534</v>
      </c>
      <c r="E3985" s="344">
        <v>12.68</v>
      </c>
      <c r="F3985" s="344">
        <v>10.91</v>
      </c>
      <c r="G3985" s="344">
        <v>11.32</v>
      </c>
      <c r="H3985" s="344">
        <v>9.5</v>
      </c>
      <c r="I3985" s="344">
        <v>9.66</v>
      </c>
      <c r="J3985" s="344">
        <v>10.43</v>
      </c>
      <c r="K3985" s="344">
        <v>12.11</v>
      </c>
      <c r="L3985" s="344">
        <v>13.55</v>
      </c>
    </row>
    <row r="3986" spans="1:12">
      <c r="A3986" s="296">
        <v>7126</v>
      </c>
      <c r="B3986" s="343" t="s">
        <v>10538</v>
      </c>
      <c r="C3986" s="296" t="s">
        <v>6533</v>
      </c>
      <c r="D3986" s="296" t="s">
        <v>6534</v>
      </c>
      <c r="E3986" s="344">
        <v>25.88</v>
      </c>
      <c r="F3986" s="344">
        <v>22.27</v>
      </c>
      <c r="G3986" s="344">
        <v>23.1</v>
      </c>
      <c r="H3986" s="344">
        <v>19.39</v>
      </c>
      <c r="I3986" s="344">
        <v>19.72</v>
      </c>
      <c r="J3986" s="344">
        <v>21.28</v>
      </c>
      <c r="K3986" s="344">
        <v>24.71</v>
      </c>
      <c r="L3986" s="344">
        <v>27.65</v>
      </c>
    </row>
    <row r="3987" spans="1:12">
      <c r="A3987" s="296">
        <v>7120</v>
      </c>
      <c r="B3987" s="343" t="s">
        <v>10539</v>
      </c>
      <c r="C3987" s="296" t="s">
        <v>6533</v>
      </c>
      <c r="D3987" s="296" t="s">
        <v>6534</v>
      </c>
      <c r="E3987" s="344">
        <v>9.73</v>
      </c>
      <c r="F3987" s="344">
        <v>8.3699999999999992</v>
      </c>
      <c r="G3987" s="344">
        <v>8.68</v>
      </c>
      <c r="H3987" s="344">
        <v>7.29</v>
      </c>
      <c r="I3987" s="344">
        <v>7.41</v>
      </c>
      <c r="J3987" s="344">
        <v>8</v>
      </c>
      <c r="K3987" s="344">
        <v>9.2899999999999991</v>
      </c>
      <c r="L3987" s="344">
        <v>10.39</v>
      </c>
    </row>
    <row r="3988" spans="1:12">
      <c r="A3988" s="296">
        <v>6319</v>
      </c>
      <c r="B3988" s="343" t="s">
        <v>10540</v>
      </c>
      <c r="C3988" s="296" t="s">
        <v>6533</v>
      </c>
      <c r="D3988" s="296" t="s">
        <v>6534</v>
      </c>
      <c r="E3988" s="344">
        <v>48.34</v>
      </c>
      <c r="F3988" s="344"/>
      <c r="G3988" s="344"/>
      <c r="H3988" s="344"/>
      <c r="I3988" s="344">
        <v>46.22</v>
      </c>
      <c r="J3988" s="344"/>
      <c r="K3988" s="344"/>
      <c r="L3988" s="344"/>
    </row>
    <row r="3989" spans="1:12">
      <c r="A3989" s="296">
        <v>6304</v>
      </c>
      <c r="B3989" s="343" t="s">
        <v>10541</v>
      </c>
      <c r="C3989" s="296" t="s">
        <v>6533</v>
      </c>
      <c r="D3989" s="296" t="s">
        <v>6534</v>
      </c>
      <c r="E3989" s="344">
        <v>48.34</v>
      </c>
      <c r="F3989" s="344"/>
      <c r="G3989" s="344"/>
      <c r="H3989" s="344"/>
      <c r="I3989" s="344">
        <v>46.22</v>
      </c>
      <c r="J3989" s="344"/>
      <c r="K3989" s="344"/>
      <c r="L3989" s="344"/>
    </row>
    <row r="3990" spans="1:12">
      <c r="A3990" s="296">
        <v>21116</v>
      </c>
      <c r="B3990" s="343" t="s">
        <v>10542</v>
      </c>
      <c r="C3990" s="296" t="s">
        <v>6533</v>
      </c>
      <c r="D3990" s="296" t="s">
        <v>6534</v>
      </c>
      <c r="E3990" s="344">
        <v>36.6</v>
      </c>
      <c r="F3990" s="344"/>
      <c r="G3990" s="344"/>
      <c r="H3990" s="344"/>
      <c r="I3990" s="344">
        <v>35</v>
      </c>
      <c r="J3990" s="344"/>
      <c r="K3990" s="344"/>
      <c r="L3990" s="344"/>
    </row>
    <row r="3991" spans="1:12">
      <c r="A3991" s="296">
        <v>6320</v>
      </c>
      <c r="B3991" s="343" t="s">
        <v>10543</v>
      </c>
      <c r="C3991" s="296" t="s">
        <v>6533</v>
      </c>
      <c r="D3991" s="296" t="s">
        <v>6534</v>
      </c>
      <c r="E3991" s="344">
        <v>24.89</v>
      </c>
      <c r="F3991" s="344"/>
      <c r="G3991" s="344"/>
      <c r="H3991" s="344"/>
      <c r="I3991" s="344">
        <v>23.8</v>
      </c>
      <c r="J3991" s="344"/>
      <c r="K3991" s="344"/>
      <c r="L3991" s="344"/>
    </row>
    <row r="3992" spans="1:12">
      <c r="A3992" s="296">
        <v>6303</v>
      </c>
      <c r="B3992" s="343" t="s">
        <v>10544</v>
      </c>
      <c r="C3992" s="296" t="s">
        <v>6533</v>
      </c>
      <c r="D3992" s="296" t="s">
        <v>6534</v>
      </c>
      <c r="E3992" s="344">
        <v>24.89</v>
      </c>
      <c r="F3992" s="344"/>
      <c r="G3992" s="344"/>
      <c r="H3992" s="344"/>
      <c r="I3992" s="344">
        <v>23.8</v>
      </c>
      <c r="J3992" s="344"/>
      <c r="K3992" s="344"/>
      <c r="L3992" s="344"/>
    </row>
    <row r="3993" spans="1:12">
      <c r="A3993" s="296">
        <v>6308</v>
      </c>
      <c r="B3993" s="343" t="s">
        <v>10545</v>
      </c>
      <c r="C3993" s="296" t="s">
        <v>6533</v>
      </c>
      <c r="D3993" s="296" t="s">
        <v>6534</v>
      </c>
      <c r="E3993" s="344">
        <v>133.75</v>
      </c>
      <c r="F3993" s="344"/>
      <c r="G3993" s="344"/>
      <c r="H3993" s="344"/>
      <c r="I3993" s="344">
        <v>127.9</v>
      </c>
      <c r="J3993" s="344"/>
      <c r="K3993" s="344"/>
      <c r="L3993" s="344"/>
    </row>
    <row r="3994" spans="1:12">
      <c r="A3994" s="296">
        <v>6317</v>
      </c>
      <c r="B3994" s="343" t="s">
        <v>10546</v>
      </c>
      <c r="C3994" s="296" t="s">
        <v>6533</v>
      </c>
      <c r="D3994" s="296" t="s">
        <v>6534</v>
      </c>
      <c r="E3994" s="344">
        <v>133.75</v>
      </c>
      <c r="F3994" s="344"/>
      <c r="G3994" s="344"/>
      <c r="H3994" s="344"/>
      <c r="I3994" s="344">
        <v>127.9</v>
      </c>
      <c r="J3994" s="344"/>
      <c r="K3994" s="344"/>
      <c r="L3994" s="344"/>
    </row>
    <row r="3995" spans="1:12">
      <c r="A3995" s="296">
        <v>6307</v>
      </c>
      <c r="B3995" s="343" t="s">
        <v>10547</v>
      </c>
      <c r="C3995" s="296" t="s">
        <v>6533</v>
      </c>
      <c r="D3995" s="296" t="s">
        <v>6534</v>
      </c>
      <c r="E3995" s="344">
        <v>133.75</v>
      </c>
      <c r="F3995" s="344"/>
      <c r="G3995" s="344"/>
      <c r="H3995" s="344"/>
      <c r="I3995" s="344">
        <v>127.9</v>
      </c>
      <c r="J3995" s="344"/>
      <c r="K3995" s="344"/>
      <c r="L3995" s="344"/>
    </row>
    <row r="3996" spans="1:12">
      <c r="A3996" s="296">
        <v>6309</v>
      </c>
      <c r="B3996" s="343" t="s">
        <v>10548</v>
      </c>
      <c r="C3996" s="296" t="s">
        <v>6533</v>
      </c>
      <c r="D3996" s="296" t="s">
        <v>6534</v>
      </c>
      <c r="E3996" s="344">
        <v>137.63999999999999</v>
      </c>
      <c r="F3996" s="344"/>
      <c r="G3996" s="344"/>
      <c r="H3996" s="344"/>
      <c r="I3996" s="344">
        <v>131.62</v>
      </c>
      <c r="J3996" s="344"/>
      <c r="K3996" s="344"/>
      <c r="L3996" s="344"/>
    </row>
    <row r="3997" spans="1:12">
      <c r="A3997" s="296">
        <v>6318</v>
      </c>
      <c r="B3997" s="343" t="s">
        <v>10549</v>
      </c>
      <c r="C3997" s="296" t="s">
        <v>6533</v>
      </c>
      <c r="D3997" s="296" t="s">
        <v>6534</v>
      </c>
      <c r="E3997" s="344">
        <v>72.150000000000006</v>
      </c>
      <c r="F3997" s="344"/>
      <c r="G3997" s="344"/>
      <c r="H3997" s="344"/>
      <c r="I3997" s="344">
        <v>68.989999999999995</v>
      </c>
      <c r="J3997" s="344"/>
      <c r="K3997" s="344"/>
      <c r="L3997" s="344"/>
    </row>
    <row r="3998" spans="1:12">
      <c r="A3998" s="296">
        <v>6306</v>
      </c>
      <c r="B3998" s="343" t="s">
        <v>10550</v>
      </c>
      <c r="C3998" s="296" t="s">
        <v>6533</v>
      </c>
      <c r="D3998" s="296" t="s">
        <v>6534</v>
      </c>
      <c r="E3998" s="344">
        <v>72.150000000000006</v>
      </c>
      <c r="F3998" s="344"/>
      <c r="G3998" s="344"/>
      <c r="H3998" s="344"/>
      <c r="I3998" s="344">
        <v>68.989999999999995</v>
      </c>
      <c r="J3998" s="344"/>
      <c r="K3998" s="344"/>
      <c r="L3998" s="344"/>
    </row>
    <row r="3999" spans="1:12">
      <c r="A3999" s="296">
        <v>6305</v>
      </c>
      <c r="B3999" s="343" t="s">
        <v>10551</v>
      </c>
      <c r="C3999" s="296" t="s">
        <v>6533</v>
      </c>
      <c r="D3999" s="296" t="s">
        <v>6534</v>
      </c>
      <c r="E3999" s="344">
        <v>72.150000000000006</v>
      </c>
      <c r="F3999" s="344"/>
      <c r="G3999" s="344"/>
      <c r="H3999" s="344"/>
      <c r="I3999" s="344">
        <v>68.989999999999995</v>
      </c>
      <c r="J3999" s="344"/>
      <c r="K3999" s="344"/>
      <c r="L3999" s="344"/>
    </row>
    <row r="4000" spans="1:12">
      <c r="A4000" s="296">
        <v>6312</v>
      </c>
      <c r="B4000" s="343" t="s">
        <v>10552</v>
      </c>
      <c r="C4000" s="296" t="s">
        <v>6533</v>
      </c>
      <c r="D4000" s="296" t="s">
        <v>6534</v>
      </c>
      <c r="E4000" s="344">
        <v>192.39</v>
      </c>
      <c r="F4000" s="344"/>
      <c r="G4000" s="344"/>
      <c r="H4000" s="344"/>
      <c r="I4000" s="344">
        <v>183.98</v>
      </c>
      <c r="J4000" s="344"/>
      <c r="K4000" s="344"/>
      <c r="L4000" s="344"/>
    </row>
    <row r="4001" spans="1:12">
      <c r="A4001" s="296">
        <v>6311</v>
      </c>
      <c r="B4001" s="343" t="s">
        <v>10553</v>
      </c>
      <c r="C4001" s="296" t="s">
        <v>6533</v>
      </c>
      <c r="D4001" s="296" t="s">
        <v>6534</v>
      </c>
      <c r="E4001" s="344">
        <v>192.39</v>
      </c>
      <c r="F4001" s="344"/>
      <c r="G4001" s="344"/>
      <c r="H4001" s="344"/>
      <c r="I4001" s="344">
        <v>183.98</v>
      </c>
      <c r="J4001" s="344"/>
      <c r="K4001" s="344"/>
      <c r="L4001" s="344"/>
    </row>
    <row r="4002" spans="1:12">
      <c r="A4002" s="296">
        <v>6310</v>
      </c>
      <c r="B4002" s="343" t="s">
        <v>10554</v>
      </c>
      <c r="C4002" s="296" t="s">
        <v>6533</v>
      </c>
      <c r="D4002" s="296" t="s">
        <v>6534</v>
      </c>
      <c r="E4002" s="344">
        <v>192.39</v>
      </c>
      <c r="F4002" s="344"/>
      <c r="G4002" s="344"/>
      <c r="H4002" s="344"/>
      <c r="I4002" s="344">
        <v>183.98</v>
      </c>
      <c r="J4002" s="344"/>
      <c r="K4002" s="344"/>
      <c r="L4002" s="344"/>
    </row>
    <row r="4003" spans="1:12">
      <c r="A4003" s="296">
        <v>6314</v>
      </c>
      <c r="B4003" s="343" t="s">
        <v>10555</v>
      </c>
      <c r="C4003" s="296" t="s">
        <v>6533</v>
      </c>
      <c r="D4003" s="296" t="s">
        <v>6534</v>
      </c>
      <c r="E4003" s="344">
        <v>192.39</v>
      </c>
      <c r="F4003" s="344"/>
      <c r="G4003" s="344"/>
      <c r="H4003" s="344"/>
      <c r="I4003" s="344">
        <v>183.98</v>
      </c>
      <c r="J4003" s="344"/>
      <c r="K4003" s="344"/>
      <c r="L4003" s="344"/>
    </row>
    <row r="4004" spans="1:12">
      <c r="A4004" s="296">
        <v>6313</v>
      </c>
      <c r="B4004" s="343" t="s">
        <v>10556</v>
      </c>
      <c r="C4004" s="296" t="s">
        <v>6533</v>
      </c>
      <c r="D4004" s="296" t="s">
        <v>6534</v>
      </c>
      <c r="E4004" s="344">
        <v>192.39</v>
      </c>
      <c r="F4004" s="344"/>
      <c r="G4004" s="344"/>
      <c r="H4004" s="344"/>
      <c r="I4004" s="344">
        <v>183.98</v>
      </c>
      <c r="J4004" s="344"/>
      <c r="K4004" s="344"/>
      <c r="L4004" s="344"/>
    </row>
    <row r="4005" spans="1:12">
      <c r="A4005" s="296">
        <v>6302</v>
      </c>
      <c r="B4005" s="343" t="s">
        <v>10557</v>
      </c>
      <c r="C4005" s="296" t="s">
        <v>6533</v>
      </c>
      <c r="D4005" s="296" t="s">
        <v>6534</v>
      </c>
      <c r="E4005" s="344">
        <v>15.3</v>
      </c>
      <c r="F4005" s="344"/>
      <c r="G4005" s="344"/>
      <c r="H4005" s="344"/>
      <c r="I4005" s="344">
        <v>14.63</v>
      </c>
      <c r="J4005" s="344"/>
      <c r="K4005" s="344"/>
      <c r="L4005" s="344"/>
    </row>
    <row r="4006" spans="1:12">
      <c r="A4006" s="296">
        <v>6315</v>
      </c>
      <c r="B4006" s="343" t="s">
        <v>10558</v>
      </c>
      <c r="C4006" s="296" t="s">
        <v>6533</v>
      </c>
      <c r="D4006" s="296" t="s">
        <v>6534</v>
      </c>
      <c r="E4006" s="344">
        <v>364.29</v>
      </c>
      <c r="F4006" s="344"/>
      <c r="G4006" s="344"/>
      <c r="H4006" s="344"/>
      <c r="I4006" s="344">
        <v>348.35</v>
      </c>
      <c r="J4006" s="344"/>
      <c r="K4006" s="344"/>
      <c r="L4006" s="344"/>
    </row>
    <row r="4007" spans="1:12">
      <c r="A4007" s="296">
        <v>6316</v>
      </c>
      <c r="B4007" s="343" t="s">
        <v>10559</v>
      </c>
      <c r="C4007" s="296" t="s">
        <v>6533</v>
      </c>
      <c r="D4007" s="296" t="s">
        <v>6534</v>
      </c>
      <c r="E4007" s="344">
        <v>364.29</v>
      </c>
      <c r="F4007" s="344"/>
      <c r="G4007" s="344"/>
      <c r="H4007" s="344"/>
      <c r="I4007" s="344">
        <v>348.35</v>
      </c>
      <c r="J4007" s="344"/>
      <c r="K4007" s="344"/>
      <c r="L4007" s="344"/>
    </row>
    <row r="4008" spans="1:12">
      <c r="A4008" s="296">
        <v>39324</v>
      </c>
      <c r="B4008" s="343" t="s">
        <v>10560</v>
      </c>
      <c r="C4008" s="296" t="s">
        <v>6533</v>
      </c>
      <c r="D4008" s="296" t="s">
        <v>6534</v>
      </c>
      <c r="E4008" s="344">
        <v>6.02</v>
      </c>
      <c r="F4008" s="344"/>
      <c r="G4008" s="344">
        <v>4.9800000000000004</v>
      </c>
      <c r="H4008" s="344"/>
      <c r="I4008" s="344">
        <v>5.0999999999999996</v>
      </c>
      <c r="J4008" s="344">
        <v>5.39</v>
      </c>
      <c r="K4008" s="344">
        <v>5.26</v>
      </c>
      <c r="L4008" s="344">
        <v>5.74</v>
      </c>
    </row>
    <row r="4009" spans="1:12">
      <c r="A4009" s="296">
        <v>39325</v>
      </c>
      <c r="B4009" s="343" t="s">
        <v>10561</v>
      </c>
      <c r="C4009" s="296" t="s">
        <v>6533</v>
      </c>
      <c r="D4009" s="296" t="s">
        <v>6534</v>
      </c>
      <c r="E4009" s="344">
        <v>9.08</v>
      </c>
      <c r="F4009" s="344"/>
      <c r="G4009" s="344">
        <v>7.5</v>
      </c>
      <c r="H4009" s="344"/>
      <c r="I4009" s="344">
        <v>7.69</v>
      </c>
      <c r="J4009" s="344">
        <v>8.1300000000000008</v>
      </c>
      <c r="K4009" s="344">
        <v>7.92</v>
      </c>
      <c r="L4009" s="344">
        <v>8.65</v>
      </c>
    </row>
    <row r="4010" spans="1:12">
      <c r="A4010" s="296">
        <v>39326</v>
      </c>
      <c r="B4010" s="343" t="s">
        <v>10562</v>
      </c>
      <c r="C4010" s="296" t="s">
        <v>6533</v>
      </c>
      <c r="D4010" s="296" t="s">
        <v>6534</v>
      </c>
      <c r="E4010" s="344">
        <v>32.58</v>
      </c>
      <c r="F4010" s="344"/>
      <c r="G4010" s="344">
        <v>26.91</v>
      </c>
      <c r="H4010" s="344"/>
      <c r="I4010" s="344">
        <v>27.58</v>
      </c>
      <c r="J4010" s="344">
        <v>29.17</v>
      </c>
      <c r="K4010" s="344">
        <v>28.42</v>
      </c>
      <c r="L4010" s="344">
        <v>31.06</v>
      </c>
    </row>
    <row r="4011" spans="1:12">
      <c r="A4011" s="296">
        <v>39327</v>
      </c>
      <c r="B4011" s="343" t="s">
        <v>10563</v>
      </c>
      <c r="C4011" s="296" t="s">
        <v>6533</v>
      </c>
      <c r="D4011" s="296" t="s">
        <v>6534</v>
      </c>
      <c r="E4011" s="344">
        <v>49.15</v>
      </c>
      <c r="F4011" s="344"/>
      <c r="G4011" s="344">
        <v>40.6</v>
      </c>
      <c r="H4011" s="344"/>
      <c r="I4011" s="344">
        <v>41.62</v>
      </c>
      <c r="J4011" s="344">
        <v>44.01</v>
      </c>
      <c r="K4011" s="344">
        <v>42.88</v>
      </c>
      <c r="L4011" s="344">
        <v>46.86</v>
      </c>
    </row>
    <row r="4012" spans="1:12">
      <c r="A4012" s="296">
        <v>11378</v>
      </c>
      <c r="B4012" s="343" t="s">
        <v>10564</v>
      </c>
      <c r="C4012" s="296" t="s">
        <v>6533</v>
      </c>
      <c r="D4012" s="296" t="s">
        <v>6534</v>
      </c>
      <c r="E4012" s="344">
        <v>84.99</v>
      </c>
      <c r="F4012" s="344">
        <v>87.48</v>
      </c>
      <c r="G4012" s="344"/>
      <c r="H4012" s="344"/>
      <c r="I4012" s="344">
        <v>61.24</v>
      </c>
      <c r="J4012" s="344"/>
      <c r="K4012" s="344"/>
      <c r="L4012" s="344"/>
    </row>
    <row r="4013" spans="1:12">
      <c r="A4013" s="296">
        <v>11379</v>
      </c>
      <c r="B4013" s="343" t="s">
        <v>10565</v>
      </c>
      <c r="C4013" s="296" t="s">
        <v>6533</v>
      </c>
      <c r="D4013" s="296" t="s">
        <v>6534</v>
      </c>
      <c r="E4013" s="344">
        <v>71.819999999999993</v>
      </c>
      <c r="F4013" s="344">
        <v>73.92</v>
      </c>
      <c r="G4013" s="344"/>
      <c r="H4013" s="344"/>
      <c r="I4013" s="344">
        <v>51.75</v>
      </c>
      <c r="J4013" s="344"/>
      <c r="K4013" s="344"/>
      <c r="L4013" s="344"/>
    </row>
    <row r="4014" spans="1:12">
      <c r="A4014" s="296">
        <v>11493</v>
      </c>
      <c r="B4014" s="343" t="s">
        <v>10566</v>
      </c>
      <c r="C4014" s="296" t="s">
        <v>6533</v>
      </c>
      <c r="D4014" s="296" t="s">
        <v>6534</v>
      </c>
      <c r="E4014" s="344">
        <v>41.42</v>
      </c>
      <c r="F4014" s="344">
        <v>42.63</v>
      </c>
      <c r="G4014" s="344"/>
      <c r="H4014" s="344"/>
      <c r="I4014" s="344">
        <v>29.85</v>
      </c>
      <c r="J4014" s="344"/>
      <c r="K4014" s="344"/>
      <c r="L4014" s="344"/>
    </row>
    <row r="4015" spans="1:12">
      <c r="A4015" s="296">
        <v>7106</v>
      </c>
      <c r="B4015" s="343" t="s">
        <v>10567</v>
      </c>
      <c r="C4015" s="296" t="s">
        <v>6533</v>
      </c>
      <c r="D4015" s="296" t="s">
        <v>6534</v>
      </c>
      <c r="E4015" s="344">
        <v>160.11000000000001</v>
      </c>
      <c r="F4015" s="344">
        <v>137.83000000000001</v>
      </c>
      <c r="G4015" s="344">
        <v>142.97</v>
      </c>
      <c r="H4015" s="344">
        <v>120</v>
      </c>
      <c r="I4015" s="344">
        <v>122.05</v>
      </c>
      <c r="J4015" s="344">
        <v>131.65</v>
      </c>
      <c r="K4015" s="344">
        <v>152.91</v>
      </c>
      <c r="L4015" s="344">
        <v>171.08</v>
      </c>
    </row>
    <row r="4016" spans="1:12">
      <c r="A4016" s="296">
        <v>7104</v>
      </c>
      <c r="B4016" s="343" t="s">
        <v>10568</v>
      </c>
      <c r="C4016" s="296" t="s">
        <v>6533</v>
      </c>
      <c r="D4016" s="296" t="s">
        <v>6534</v>
      </c>
      <c r="E4016" s="344">
        <v>4.3099999999999996</v>
      </c>
      <c r="F4016" s="344">
        <v>3.71</v>
      </c>
      <c r="G4016" s="344">
        <v>3.85</v>
      </c>
      <c r="H4016" s="344">
        <v>3.23</v>
      </c>
      <c r="I4016" s="344">
        <v>3.29</v>
      </c>
      <c r="J4016" s="344">
        <v>3.55</v>
      </c>
      <c r="K4016" s="344">
        <v>4.12</v>
      </c>
      <c r="L4016" s="344">
        <v>4.6100000000000003</v>
      </c>
    </row>
    <row r="4017" spans="1:12">
      <c r="A4017" s="296">
        <v>7136</v>
      </c>
      <c r="B4017" s="343" t="s">
        <v>10569</v>
      </c>
      <c r="C4017" s="296" t="s">
        <v>6533</v>
      </c>
      <c r="D4017" s="296" t="s">
        <v>6534</v>
      </c>
      <c r="E4017" s="344">
        <v>7.51</v>
      </c>
      <c r="F4017" s="344">
        <v>6.47</v>
      </c>
      <c r="G4017" s="344">
        <v>6.71</v>
      </c>
      <c r="H4017" s="344">
        <v>5.63</v>
      </c>
      <c r="I4017" s="344">
        <v>5.73</v>
      </c>
      <c r="J4017" s="344">
        <v>6.18</v>
      </c>
      <c r="K4017" s="344">
        <v>7.18</v>
      </c>
      <c r="L4017" s="344">
        <v>8.0299999999999994</v>
      </c>
    </row>
    <row r="4018" spans="1:12">
      <c r="A4018" s="296">
        <v>7128</v>
      </c>
      <c r="B4018" s="343" t="s">
        <v>10570</v>
      </c>
      <c r="C4018" s="296" t="s">
        <v>6533</v>
      </c>
      <c r="D4018" s="296" t="s">
        <v>6534</v>
      </c>
      <c r="E4018" s="344">
        <v>9.75</v>
      </c>
      <c r="F4018" s="344">
        <v>8.39</v>
      </c>
      <c r="G4018" s="344">
        <v>8.7100000000000009</v>
      </c>
      <c r="H4018" s="344">
        <v>7.31</v>
      </c>
      <c r="I4018" s="344">
        <v>7.43</v>
      </c>
      <c r="J4018" s="344">
        <v>8.02</v>
      </c>
      <c r="K4018" s="344">
        <v>9.31</v>
      </c>
      <c r="L4018" s="344">
        <v>10.42</v>
      </c>
    </row>
    <row r="4019" spans="1:12">
      <c r="A4019" s="296">
        <v>7108</v>
      </c>
      <c r="B4019" s="343" t="s">
        <v>10571</v>
      </c>
      <c r="C4019" s="296" t="s">
        <v>6533</v>
      </c>
      <c r="D4019" s="296" t="s">
        <v>6534</v>
      </c>
      <c r="E4019" s="344">
        <v>9.73</v>
      </c>
      <c r="F4019" s="344">
        <v>8.3699999999999992</v>
      </c>
      <c r="G4019" s="344">
        <v>8.68</v>
      </c>
      <c r="H4019" s="344">
        <v>7.29</v>
      </c>
      <c r="I4019" s="344">
        <v>7.41</v>
      </c>
      <c r="J4019" s="344">
        <v>8</v>
      </c>
      <c r="K4019" s="344">
        <v>9.2899999999999991</v>
      </c>
      <c r="L4019" s="344">
        <v>10.39</v>
      </c>
    </row>
    <row r="4020" spans="1:12">
      <c r="A4020" s="296">
        <v>7129</v>
      </c>
      <c r="B4020" s="343" t="s">
        <v>10572</v>
      </c>
      <c r="C4020" s="296" t="s">
        <v>6533</v>
      </c>
      <c r="D4020" s="296" t="s">
        <v>6534</v>
      </c>
      <c r="E4020" s="344">
        <v>11.45</v>
      </c>
      <c r="F4020" s="344">
        <v>9.85</v>
      </c>
      <c r="G4020" s="344">
        <v>10.220000000000001</v>
      </c>
      <c r="H4020" s="344">
        <v>8.58</v>
      </c>
      <c r="I4020" s="344">
        <v>8.7200000000000006</v>
      </c>
      <c r="J4020" s="344">
        <v>9.41</v>
      </c>
      <c r="K4020" s="344">
        <v>10.93</v>
      </c>
      <c r="L4020" s="344">
        <v>12.23</v>
      </c>
    </row>
    <row r="4021" spans="1:12">
      <c r="A4021" s="296">
        <v>7130</v>
      </c>
      <c r="B4021" s="343" t="s">
        <v>10573</v>
      </c>
      <c r="C4021" s="296" t="s">
        <v>6533</v>
      </c>
      <c r="D4021" s="296" t="s">
        <v>6534</v>
      </c>
      <c r="E4021" s="344">
        <v>16.63</v>
      </c>
      <c r="F4021" s="344">
        <v>14.32</v>
      </c>
      <c r="G4021" s="344">
        <v>14.85</v>
      </c>
      <c r="H4021" s="344">
        <v>12.46</v>
      </c>
      <c r="I4021" s="344">
        <v>12.68</v>
      </c>
      <c r="J4021" s="344">
        <v>13.67</v>
      </c>
      <c r="K4021" s="344">
        <v>15.88</v>
      </c>
      <c r="L4021" s="344">
        <v>17.77</v>
      </c>
    </row>
    <row r="4022" spans="1:12">
      <c r="A4022" s="296">
        <v>7131</v>
      </c>
      <c r="B4022" s="343" t="s">
        <v>10574</v>
      </c>
      <c r="C4022" s="296" t="s">
        <v>6533</v>
      </c>
      <c r="D4022" s="296" t="s">
        <v>6534</v>
      </c>
      <c r="E4022" s="344">
        <v>20.34</v>
      </c>
      <c r="F4022" s="344">
        <v>17.510000000000002</v>
      </c>
      <c r="G4022" s="344">
        <v>18.16</v>
      </c>
      <c r="H4022" s="344">
        <v>15.24</v>
      </c>
      <c r="I4022" s="344">
        <v>15.5</v>
      </c>
      <c r="J4022" s="344">
        <v>16.72</v>
      </c>
      <c r="K4022" s="344">
        <v>19.420000000000002</v>
      </c>
      <c r="L4022" s="344">
        <v>21.73</v>
      </c>
    </row>
    <row r="4023" spans="1:12">
      <c r="A4023" s="296">
        <v>7132</v>
      </c>
      <c r="B4023" s="343" t="s">
        <v>10575</v>
      </c>
      <c r="C4023" s="296" t="s">
        <v>6533</v>
      </c>
      <c r="D4023" s="296" t="s">
        <v>6534</v>
      </c>
      <c r="E4023" s="344">
        <v>47.89</v>
      </c>
      <c r="F4023" s="344">
        <v>41.23</v>
      </c>
      <c r="G4023" s="344">
        <v>42.76</v>
      </c>
      <c r="H4023" s="344">
        <v>35.89</v>
      </c>
      <c r="I4023" s="344">
        <v>36.51</v>
      </c>
      <c r="J4023" s="344">
        <v>39.380000000000003</v>
      </c>
      <c r="K4023" s="344">
        <v>45.74</v>
      </c>
      <c r="L4023" s="344">
        <v>51.17</v>
      </c>
    </row>
    <row r="4024" spans="1:12">
      <c r="A4024" s="296">
        <v>7133</v>
      </c>
      <c r="B4024" s="343" t="s">
        <v>10576</v>
      </c>
      <c r="C4024" s="296" t="s">
        <v>6533</v>
      </c>
      <c r="D4024" s="296" t="s">
        <v>6534</v>
      </c>
      <c r="E4024" s="344">
        <v>110.67</v>
      </c>
      <c r="F4024" s="344">
        <v>95.27</v>
      </c>
      <c r="G4024" s="344">
        <v>98.82</v>
      </c>
      <c r="H4024" s="344">
        <v>82.94</v>
      </c>
      <c r="I4024" s="344">
        <v>84.36</v>
      </c>
      <c r="J4024" s="344">
        <v>91</v>
      </c>
      <c r="K4024" s="344">
        <v>105.69</v>
      </c>
      <c r="L4024" s="344">
        <v>118.25</v>
      </c>
    </row>
    <row r="4025" spans="1:12">
      <c r="A4025" s="296">
        <v>37422</v>
      </c>
      <c r="B4025" s="343" t="s">
        <v>10577</v>
      </c>
      <c r="C4025" s="296" t="s">
        <v>6533</v>
      </c>
      <c r="D4025" s="296" t="s">
        <v>6534</v>
      </c>
      <c r="E4025" s="344"/>
      <c r="F4025" s="344"/>
      <c r="G4025" s="344"/>
      <c r="H4025" s="344"/>
      <c r="I4025" s="344"/>
      <c r="J4025" s="344"/>
      <c r="K4025" s="344"/>
      <c r="L4025" s="344"/>
    </row>
    <row r="4026" spans="1:12">
      <c r="A4026" s="296">
        <v>37420</v>
      </c>
      <c r="B4026" s="343" t="s">
        <v>10578</v>
      </c>
      <c r="C4026" s="296" t="s">
        <v>6533</v>
      </c>
      <c r="D4026" s="296" t="s">
        <v>6534</v>
      </c>
      <c r="E4026" s="344"/>
      <c r="F4026" s="344"/>
      <c r="G4026" s="344"/>
      <c r="H4026" s="344"/>
      <c r="I4026" s="344"/>
      <c r="J4026" s="344"/>
      <c r="K4026" s="344"/>
      <c r="L4026" s="344"/>
    </row>
    <row r="4027" spans="1:12">
      <c r="A4027" s="296">
        <v>37421</v>
      </c>
      <c r="B4027" s="343" t="s">
        <v>10579</v>
      </c>
      <c r="C4027" s="296" t="s">
        <v>6533</v>
      </c>
      <c r="D4027" s="296" t="s">
        <v>6534</v>
      </c>
      <c r="E4027" s="344"/>
      <c r="F4027" s="344"/>
      <c r="G4027" s="344"/>
      <c r="H4027" s="344"/>
      <c r="I4027" s="344"/>
      <c r="J4027" s="344"/>
      <c r="K4027" s="344"/>
      <c r="L4027" s="344"/>
    </row>
    <row r="4028" spans="1:12">
      <c r="A4028" s="296">
        <v>37443</v>
      </c>
      <c r="B4028" s="343" t="s">
        <v>10580</v>
      </c>
      <c r="C4028" s="296" t="s">
        <v>6533</v>
      </c>
      <c r="D4028" s="296" t="s">
        <v>6534</v>
      </c>
      <c r="E4028" s="344"/>
      <c r="F4028" s="344"/>
      <c r="G4028" s="344"/>
      <c r="H4028" s="344"/>
      <c r="I4028" s="344"/>
      <c r="J4028" s="344"/>
      <c r="K4028" s="344"/>
      <c r="L4028" s="344"/>
    </row>
    <row r="4029" spans="1:12">
      <c r="A4029" s="296">
        <v>37444</v>
      </c>
      <c r="B4029" s="343" t="s">
        <v>10581</v>
      </c>
      <c r="C4029" s="296" t="s">
        <v>6533</v>
      </c>
      <c r="D4029" s="296" t="s">
        <v>6534</v>
      </c>
      <c r="E4029" s="344"/>
      <c r="F4029" s="344"/>
      <c r="G4029" s="344"/>
      <c r="H4029" s="344"/>
      <c r="I4029" s="344"/>
      <c r="J4029" s="344"/>
      <c r="K4029" s="344"/>
      <c r="L4029" s="344"/>
    </row>
    <row r="4030" spans="1:12">
      <c r="A4030" s="296">
        <v>37445</v>
      </c>
      <c r="B4030" s="343" t="s">
        <v>10582</v>
      </c>
      <c r="C4030" s="296" t="s">
        <v>6533</v>
      </c>
      <c r="D4030" s="296" t="s">
        <v>6534</v>
      </c>
      <c r="E4030" s="344"/>
      <c r="F4030" s="344"/>
      <c r="G4030" s="344"/>
      <c r="H4030" s="344"/>
      <c r="I4030" s="344"/>
      <c r="J4030" s="344"/>
      <c r="K4030" s="344"/>
      <c r="L4030" s="344"/>
    </row>
    <row r="4031" spans="1:12">
      <c r="A4031" s="296">
        <v>37446</v>
      </c>
      <c r="B4031" s="343" t="s">
        <v>10583</v>
      </c>
      <c r="C4031" s="296" t="s">
        <v>6533</v>
      </c>
      <c r="D4031" s="296" t="s">
        <v>6534</v>
      </c>
      <c r="E4031" s="344"/>
      <c r="F4031" s="344"/>
      <c r="G4031" s="344"/>
      <c r="H4031" s="344"/>
      <c r="I4031" s="344"/>
      <c r="J4031" s="344"/>
      <c r="K4031" s="344"/>
      <c r="L4031" s="344"/>
    </row>
    <row r="4032" spans="1:12">
      <c r="A4032" s="296">
        <v>37447</v>
      </c>
      <c r="B4032" s="343" t="s">
        <v>10584</v>
      </c>
      <c r="C4032" s="296" t="s">
        <v>6533</v>
      </c>
      <c r="D4032" s="296" t="s">
        <v>6534</v>
      </c>
      <c r="E4032" s="344"/>
      <c r="F4032" s="344"/>
      <c r="G4032" s="344"/>
      <c r="H4032" s="344"/>
      <c r="I4032" s="344"/>
      <c r="J4032" s="344"/>
      <c r="K4032" s="344"/>
      <c r="L4032" s="344"/>
    </row>
    <row r="4033" spans="1:12">
      <c r="A4033" s="296">
        <v>37448</v>
      </c>
      <c r="B4033" s="343" t="s">
        <v>10585</v>
      </c>
      <c r="C4033" s="296" t="s">
        <v>6533</v>
      </c>
      <c r="D4033" s="296" t="s">
        <v>6534</v>
      </c>
      <c r="E4033" s="344"/>
      <c r="F4033" s="344"/>
      <c r="G4033" s="344"/>
      <c r="H4033" s="344"/>
      <c r="I4033" s="344"/>
      <c r="J4033" s="344"/>
      <c r="K4033" s="344"/>
      <c r="L4033" s="344"/>
    </row>
    <row r="4034" spans="1:12">
      <c r="A4034" s="296">
        <v>37440</v>
      </c>
      <c r="B4034" s="343" t="s">
        <v>10586</v>
      </c>
      <c r="C4034" s="296" t="s">
        <v>6533</v>
      </c>
      <c r="D4034" s="296" t="s">
        <v>6534</v>
      </c>
      <c r="E4034" s="344"/>
      <c r="F4034" s="344"/>
      <c r="G4034" s="344"/>
      <c r="H4034" s="344"/>
      <c r="I4034" s="344"/>
      <c r="J4034" s="344"/>
      <c r="K4034" s="344"/>
      <c r="L4034" s="344"/>
    </row>
    <row r="4035" spans="1:12">
      <c r="A4035" s="296">
        <v>37441</v>
      </c>
      <c r="B4035" s="343" t="s">
        <v>10587</v>
      </c>
      <c r="C4035" s="296" t="s">
        <v>6533</v>
      </c>
      <c r="D4035" s="296" t="s">
        <v>6534</v>
      </c>
      <c r="E4035" s="344"/>
      <c r="F4035" s="344"/>
      <c r="G4035" s="344"/>
      <c r="H4035" s="344"/>
      <c r="I4035" s="344"/>
      <c r="J4035" s="344"/>
      <c r="K4035" s="344"/>
      <c r="L4035" s="344"/>
    </row>
    <row r="4036" spans="1:12">
      <c r="A4036" s="296">
        <v>37442</v>
      </c>
      <c r="B4036" s="343" t="s">
        <v>10588</v>
      </c>
      <c r="C4036" s="296" t="s">
        <v>6533</v>
      </c>
      <c r="D4036" s="296" t="s">
        <v>6534</v>
      </c>
      <c r="E4036" s="344"/>
      <c r="F4036" s="344"/>
      <c r="G4036" s="344"/>
      <c r="H4036" s="344"/>
      <c r="I4036" s="344"/>
      <c r="J4036" s="344"/>
      <c r="K4036" s="344"/>
      <c r="L4036" s="344"/>
    </row>
    <row r="4037" spans="1:12">
      <c r="A4037" s="296">
        <v>38017</v>
      </c>
      <c r="B4037" s="343" t="s">
        <v>10589</v>
      </c>
      <c r="C4037" s="296" t="s">
        <v>6533</v>
      </c>
      <c r="D4037" s="296" t="s">
        <v>6534</v>
      </c>
      <c r="E4037" s="344">
        <v>12.32</v>
      </c>
      <c r="F4037" s="344"/>
      <c r="G4037" s="344">
        <v>10.17</v>
      </c>
      <c r="H4037" s="344"/>
      <c r="I4037" s="344">
        <v>10.43</v>
      </c>
      <c r="J4037" s="344">
        <v>11.03</v>
      </c>
      <c r="K4037" s="344">
        <v>10.75</v>
      </c>
      <c r="L4037" s="344">
        <v>11.74</v>
      </c>
    </row>
    <row r="4038" spans="1:12">
      <c r="A4038" s="296">
        <v>38018</v>
      </c>
      <c r="B4038" s="343" t="s">
        <v>10590</v>
      </c>
      <c r="C4038" s="296" t="s">
        <v>6533</v>
      </c>
      <c r="D4038" s="296" t="s">
        <v>6534</v>
      </c>
      <c r="E4038" s="344">
        <v>13.85</v>
      </c>
      <c r="F4038" s="344"/>
      <c r="G4038" s="344">
        <v>11.44</v>
      </c>
      <c r="H4038" s="344"/>
      <c r="I4038" s="344">
        <v>11.72</v>
      </c>
      <c r="J4038" s="344">
        <v>12.4</v>
      </c>
      <c r="K4038" s="344">
        <v>12.08</v>
      </c>
      <c r="L4038" s="344">
        <v>13.2</v>
      </c>
    </row>
    <row r="4039" spans="1:12">
      <c r="A4039" s="296">
        <v>39895</v>
      </c>
      <c r="B4039" s="343" t="s">
        <v>10591</v>
      </c>
      <c r="C4039" s="296" t="s">
        <v>6533</v>
      </c>
      <c r="D4039" s="296" t="s">
        <v>6534</v>
      </c>
      <c r="E4039" s="344"/>
      <c r="F4039" s="344"/>
      <c r="G4039" s="344"/>
      <c r="H4039" s="344"/>
      <c r="I4039" s="344"/>
      <c r="J4039" s="344"/>
      <c r="K4039" s="344">
        <v>85.81</v>
      </c>
      <c r="L4039" s="344"/>
    </row>
    <row r="4040" spans="1:12">
      <c r="A4040" s="296">
        <v>39896</v>
      </c>
      <c r="B4040" s="343" t="s">
        <v>10592</v>
      </c>
      <c r="C4040" s="296" t="s">
        <v>6533</v>
      </c>
      <c r="D4040" s="296" t="s">
        <v>6534</v>
      </c>
      <c r="E4040" s="344"/>
      <c r="F4040" s="344"/>
      <c r="G4040" s="344"/>
      <c r="H4040" s="344"/>
      <c r="I4040" s="344"/>
      <c r="J4040" s="344"/>
      <c r="K4040" s="344">
        <v>125.77</v>
      </c>
      <c r="L4040" s="344"/>
    </row>
    <row r="4041" spans="1:12">
      <c r="A4041" s="296">
        <v>38873</v>
      </c>
      <c r="B4041" s="343" t="s">
        <v>10593</v>
      </c>
      <c r="C4041" s="296" t="s">
        <v>6533</v>
      </c>
      <c r="D4041" s="296" t="s">
        <v>6534</v>
      </c>
      <c r="E4041" s="344"/>
      <c r="F4041" s="344"/>
      <c r="G4041" s="344"/>
      <c r="H4041" s="344"/>
      <c r="I4041" s="344"/>
      <c r="J4041" s="344"/>
      <c r="K4041" s="344"/>
      <c r="L4041" s="344"/>
    </row>
    <row r="4042" spans="1:12">
      <c r="A4042" s="296">
        <v>38874</v>
      </c>
      <c r="B4042" s="343" t="s">
        <v>10594</v>
      </c>
      <c r="C4042" s="296" t="s">
        <v>6533</v>
      </c>
      <c r="D4042" s="296" t="s">
        <v>6534</v>
      </c>
      <c r="E4042" s="344"/>
      <c r="F4042" s="344"/>
      <c r="G4042" s="344"/>
      <c r="H4042" s="344"/>
      <c r="I4042" s="344"/>
      <c r="J4042" s="344"/>
      <c r="K4042" s="344"/>
      <c r="L4042" s="344"/>
    </row>
    <row r="4043" spans="1:12">
      <c r="A4043" s="296">
        <v>38875</v>
      </c>
      <c r="B4043" s="343" t="s">
        <v>10595</v>
      </c>
      <c r="C4043" s="296" t="s">
        <v>6533</v>
      </c>
      <c r="D4043" s="296" t="s">
        <v>6534</v>
      </c>
      <c r="E4043" s="344"/>
      <c r="F4043" s="344"/>
      <c r="G4043" s="344"/>
      <c r="H4043" s="344"/>
      <c r="I4043" s="344"/>
      <c r="J4043" s="344"/>
      <c r="K4043" s="344"/>
      <c r="L4043" s="344"/>
    </row>
    <row r="4044" spans="1:12">
      <c r="A4044" s="296">
        <v>38876</v>
      </c>
      <c r="B4044" s="343" t="s">
        <v>10596</v>
      </c>
      <c r="C4044" s="296" t="s">
        <v>6533</v>
      </c>
      <c r="D4044" s="296" t="s">
        <v>6534</v>
      </c>
      <c r="E4044" s="344"/>
      <c r="F4044" s="344"/>
      <c r="G4044" s="344"/>
      <c r="H4044" s="344"/>
      <c r="I4044" s="344"/>
      <c r="J4044" s="344"/>
      <c r="K4044" s="344"/>
      <c r="L4044" s="344"/>
    </row>
    <row r="4045" spans="1:12">
      <c r="A4045" s="296">
        <v>39000</v>
      </c>
      <c r="B4045" s="343" t="s">
        <v>10597</v>
      </c>
      <c r="C4045" s="296" t="s">
        <v>6533</v>
      </c>
      <c r="D4045" s="296" t="s">
        <v>6534</v>
      </c>
      <c r="E4045" s="344"/>
      <c r="F4045" s="344"/>
      <c r="G4045" s="344"/>
      <c r="H4045" s="344"/>
      <c r="I4045" s="344"/>
      <c r="J4045" s="344"/>
      <c r="K4045" s="344">
        <v>40.450000000000003</v>
      </c>
      <c r="L4045" s="344"/>
    </row>
    <row r="4046" spans="1:12">
      <c r="A4046" s="296">
        <v>38674</v>
      </c>
      <c r="B4046" s="343" t="s">
        <v>10598</v>
      </c>
      <c r="C4046" s="296" t="s">
        <v>6533</v>
      </c>
      <c r="D4046" s="296" t="s">
        <v>6534</v>
      </c>
      <c r="E4046" s="344">
        <v>41.44</v>
      </c>
      <c r="F4046" s="344"/>
      <c r="G4046" s="344">
        <v>34.229999999999997</v>
      </c>
      <c r="H4046" s="344"/>
      <c r="I4046" s="344">
        <v>35.090000000000003</v>
      </c>
      <c r="J4046" s="344">
        <v>37.11</v>
      </c>
      <c r="K4046" s="344">
        <v>36.159999999999997</v>
      </c>
      <c r="L4046" s="344">
        <v>39.520000000000003</v>
      </c>
    </row>
    <row r="4047" spans="1:12">
      <c r="A4047" s="296">
        <v>38019</v>
      </c>
      <c r="B4047" s="343" t="s">
        <v>10599</v>
      </c>
      <c r="C4047" s="296" t="s">
        <v>6533</v>
      </c>
      <c r="D4047" s="296" t="s">
        <v>6534</v>
      </c>
      <c r="E4047" s="344">
        <v>8.77</v>
      </c>
      <c r="F4047" s="344"/>
      <c r="G4047" s="344">
        <v>7.24</v>
      </c>
      <c r="H4047" s="344"/>
      <c r="I4047" s="344">
        <v>7.42</v>
      </c>
      <c r="J4047" s="344">
        <v>7.85</v>
      </c>
      <c r="K4047" s="344">
        <v>7.65</v>
      </c>
      <c r="L4047" s="344">
        <v>8.36</v>
      </c>
    </row>
    <row r="4048" spans="1:12">
      <c r="A4048" s="296">
        <v>38020</v>
      </c>
      <c r="B4048" s="343" t="s">
        <v>10600</v>
      </c>
      <c r="C4048" s="296" t="s">
        <v>6533</v>
      </c>
      <c r="D4048" s="296" t="s">
        <v>6534</v>
      </c>
      <c r="E4048" s="344">
        <v>10.8</v>
      </c>
      <c r="F4048" s="344"/>
      <c r="G4048" s="344">
        <v>8.92</v>
      </c>
      <c r="H4048" s="344"/>
      <c r="I4048" s="344">
        <v>9.14</v>
      </c>
      <c r="J4048" s="344">
        <v>9.67</v>
      </c>
      <c r="K4048" s="344">
        <v>9.42</v>
      </c>
      <c r="L4048" s="344">
        <v>10.3</v>
      </c>
    </row>
    <row r="4049" spans="1:12">
      <c r="A4049" s="296">
        <v>38454</v>
      </c>
      <c r="B4049" s="343" t="s">
        <v>10601</v>
      </c>
      <c r="C4049" s="296" t="s">
        <v>6533</v>
      </c>
      <c r="D4049" s="296" t="s">
        <v>6534</v>
      </c>
      <c r="E4049" s="344"/>
      <c r="F4049" s="344"/>
      <c r="G4049" s="344"/>
      <c r="H4049" s="344"/>
      <c r="I4049" s="344"/>
      <c r="J4049" s="344"/>
      <c r="K4049" s="344">
        <v>15.17</v>
      </c>
      <c r="L4049" s="344"/>
    </row>
    <row r="4050" spans="1:12">
      <c r="A4050" s="296">
        <v>38455</v>
      </c>
      <c r="B4050" s="343" t="s">
        <v>10602</v>
      </c>
      <c r="C4050" s="296" t="s">
        <v>6533</v>
      </c>
      <c r="D4050" s="296" t="s">
        <v>6534</v>
      </c>
      <c r="E4050" s="344"/>
      <c r="F4050" s="344"/>
      <c r="G4050" s="344"/>
      <c r="H4050" s="344"/>
      <c r="I4050" s="344"/>
      <c r="J4050" s="344"/>
      <c r="K4050" s="344">
        <v>20.3</v>
      </c>
      <c r="L4050" s="344"/>
    </row>
    <row r="4051" spans="1:12">
      <c r="A4051" s="296">
        <v>38462</v>
      </c>
      <c r="B4051" s="343" t="s">
        <v>10603</v>
      </c>
      <c r="C4051" s="296" t="s">
        <v>6533</v>
      </c>
      <c r="D4051" s="296" t="s">
        <v>6534</v>
      </c>
      <c r="E4051" s="344"/>
      <c r="F4051" s="344"/>
      <c r="G4051" s="344"/>
      <c r="H4051" s="344"/>
      <c r="I4051" s="344"/>
      <c r="J4051" s="344"/>
      <c r="K4051" s="344">
        <v>327.38</v>
      </c>
      <c r="L4051" s="344"/>
    </row>
    <row r="4052" spans="1:12">
      <c r="A4052" s="296">
        <v>36362</v>
      </c>
      <c r="B4052" s="343" t="s">
        <v>10604</v>
      </c>
      <c r="C4052" s="296" t="s">
        <v>6533</v>
      </c>
      <c r="D4052" s="296" t="s">
        <v>6534</v>
      </c>
      <c r="E4052" s="344"/>
      <c r="F4052" s="344"/>
      <c r="G4052" s="344"/>
      <c r="H4052" s="344"/>
      <c r="I4052" s="344"/>
      <c r="J4052" s="344"/>
      <c r="K4052" s="344">
        <v>4.5199999999999996</v>
      </c>
      <c r="L4052" s="344"/>
    </row>
    <row r="4053" spans="1:12">
      <c r="A4053" s="296">
        <v>36298</v>
      </c>
      <c r="B4053" s="343" t="s">
        <v>10605</v>
      </c>
      <c r="C4053" s="296" t="s">
        <v>6533</v>
      </c>
      <c r="D4053" s="296" t="s">
        <v>6534</v>
      </c>
      <c r="E4053" s="344"/>
      <c r="F4053" s="344"/>
      <c r="G4053" s="344"/>
      <c r="H4053" s="344"/>
      <c r="I4053" s="344"/>
      <c r="J4053" s="344"/>
      <c r="K4053" s="344">
        <v>3.89</v>
      </c>
      <c r="L4053" s="344"/>
    </row>
    <row r="4054" spans="1:12">
      <c r="A4054" s="296">
        <v>38456</v>
      </c>
      <c r="B4054" s="343" t="s">
        <v>10606</v>
      </c>
      <c r="C4054" s="296" t="s">
        <v>6533</v>
      </c>
      <c r="D4054" s="296" t="s">
        <v>6534</v>
      </c>
      <c r="E4054" s="344"/>
      <c r="F4054" s="344"/>
      <c r="G4054" s="344"/>
      <c r="H4054" s="344"/>
      <c r="I4054" s="344"/>
      <c r="J4054" s="344"/>
      <c r="K4054" s="344">
        <v>9.68</v>
      </c>
      <c r="L4054" s="344"/>
    </row>
    <row r="4055" spans="1:12">
      <c r="A4055" s="296">
        <v>38457</v>
      </c>
      <c r="B4055" s="343" t="s">
        <v>10607</v>
      </c>
      <c r="C4055" s="296" t="s">
        <v>6533</v>
      </c>
      <c r="D4055" s="296" t="s">
        <v>6534</v>
      </c>
      <c r="E4055" s="344"/>
      <c r="F4055" s="344"/>
      <c r="G4055" s="344"/>
      <c r="H4055" s="344"/>
      <c r="I4055" s="344"/>
      <c r="J4055" s="344"/>
      <c r="K4055" s="344">
        <v>17.64</v>
      </c>
      <c r="L4055" s="344"/>
    </row>
    <row r="4056" spans="1:12">
      <c r="A4056" s="296">
        <v>38458</v>
      </c>
      <c r="B4056" s="343" t="s">
        <v>10608</v>
      </c>
      <c r="C4056" s="296" t="s">
        <v>6533</v>
      </c>
      <c r="D4056" s="296" t="s">
        <v>6534</v>
      </c>
      <c r="E4056" s="344"/>
      <c r="F4056" s="344"/>
      <c r="G4056" s="344"/>
      <c r="H4056" s="344"/>
      <c r="I4056" s="344"/>
      <c r="J4056" s="344"/>
      <c r="K4056" s="344">
        <v>33.979999999999997</v>
      </c>
      <c r="L4056" s="344"/>
    </row>
    <row r="4057" spans="1:12">
      <c r="A4057" s="296">
        <v>38459</v>
      </c>
      <c r="B4057" s="343" t="s">
        <v>10609</v>
      </c>
      <c r="C4057" s="296" t="s">
        <v>6533</v>
      </c>
      <c r="D4057" s="296" t="s">
        <v>6534</v>
      </c>
      <c r="E4057" s="344"/>
      <c r="F4057" s="344"/>
      <c r="G4057" s="344"/>
      <c r="H4057" s="344"/>
      <c r="I4057" s="344"/>
      <c r="J4057" s="344"/>
      <c r="K4057" s="344">
        <v>53.42</v>
      </c>
      <c r="L4057" s="344"/>
    </row>
    <row r="4058" spans="1:12">
      <c r="A4058" s="296">
        <v>38460</v>
      </c>
      <c r="B4058" s="343" t="s">
        <v>10610</v>
      </c>
      <c r="C4058" s="296" t="s">
        <v>6533</v>
      </c>
      <c r="D4058" s="296" t="s">
        <v>6534</v>
      </c>
      <c r="E4058" s="344"/>
      <c r="F4058" s="344"/>
      <c r="G4058" s="344"/>
      <c r="H4058" s="344"/>
      <c r="I4058" s="344"/>
      <c r="J4058" s="344"/>
      <c r="K4058" s="344">
        <v>114.6</v>
      </c>
      <c r="L4058" s="344"/>
    </row>
    <row r="4059" spans="1:12">
      <c r="A4059" s="296">
        <v>38461</v>
      </c>
      <c r="B4059" s="343" t="s">
        <v>10611</v>
      </c>
      <c r="C4059" s="296" t="s">
        <v>6533</v>
      </c>
      <c r="D4059" s="296" t="s">
        <v>6534</v>
      </c>
      <c r="E4059" s="344"/>
      <c r="F4059" s="344"/>
      <c r="G4059" s="344"/>
      <c r="H4059" s="344"/>
      <c r="I4059" s="344"/>
      <c r="J4059" s="344"/>
      <c r="K4059" s="344">
        <v>153.78</v>
      </c>
      <c r="L4059" s="344"/>
    </row>
    <row r="4060" spans="1:12">
      <c r="A4060" s="296">
        <v>7094</v>
      </c>
      <c r="B4060" s="343" t="s">
        <v>10612</v>
      </c>
      <c r="C4060" s="296" t="s">
        <v>6533</v>
      </c>
      <c r="D4060" s="296" t="s">
        <v>6534</v>
      </c>
      <c r="E4060" s="344">
        <v>14.09</v>
      </c>
      <c r="F4060" s="344">
        <v>12.13</v>
      </c>
      <c r="G4060" s="344">
        <v>12.58</v>
      </c>
      <c r="H4060" s="344">
        <v>10.56</v>
      </c>
      <c r="I4060" s="344">
        <v>10.74</v>
      </c>
      <c r="J4060" s="344">
        <v>11.58</v>
      </c>
      <c r="K4060" s="344">
        <v>13.46</v>
      </c>
      <c r="L4060" s="344">
        <v>15.05</v>
      </c>
    </row>
    <row r="4061" spans="1:12">
      <c r="A4061" s="296">
        <v>7116</v>
      </c>
      <c r="B4061" s="343" t="s">
        <v>10613</v>
      </c>
      <c r="C4061" s="296" t="s">
        <v>6533</v>
      </c>
      <c r="D4061" s="296" t="s">
        <v>6534</v>
      </c>
      <c r="E4061" s="344">
        <v>3.97</v>
      </c>
      <c r="F4061" s="344">
        <v>3.7</v>
      </c>
      <c r="G4061" s="344">
        <v>3.57</v>
      </c>
      <c r="H4061" s="344">
        <v>2.67</v>
      </c>
      <c r="I4061" s="344">
        <v>2.96</v>
      </c>
      <c r="J4061" s="344">
        <v>3.34</v>
      </c>
      <c r="K4061" s="344">
        <v>3.91</v>
      </c>
      <c r="L4061" s="344">
        <v>4.7300000000000004</v>
      </c>
    </row>
    <row r="4062" spans="1:12">
      <c r="A4062" s="296">
        <v>7118</v>
      </c>
      <c r="B4062" s="343" t="s">
        <v>10614</v>
      </c>
      <c r="C4062" s="296" t="s">
        <v>6533</v>
      </c>
      <c r="D4062" s="296" t="s">
        <v>6534</v>
      </c>
      <c r="E4062" s="344">
        <v>28.97</v>
      </c>
      <c r="F4062" s="344">
        <v>24.94</v>
      </c>
      <c r="G4062" s="344">
        <v>25.87</v>
      </c>
      <c r="H4062" s="344">
        <v>21.71</v>
      </c>
      <c r="I4062" s="344">
        <v>22.09</v>
      </c>
      <c r="J4062" s="344">
        <v>23.82</v>
      </c>
      <c r="K4062" s="344">
        <v>27.67</v>
      </c>
      <c r="L4062" s="344">
        <v>30.96</v>
      </c>
    </row>
    <row r="4063" spans="1:12">
      <c r="A4063" s="296">
        <v>7098</v>
      </c>
      <c r="B4063" s="343" t="s">
        <v>10615</v>
      </c>
      <c r="C4063" s="296" t="s">
        <v>6533</v>
      </c>
      <c r="D4063" s="296" t="s">
        <v>6534</v>
      </c>
      <c r="E4063" s="344">
        <v>4.3099999999999996</v>
      </c>
      <c r="F4063" s="344">
        <v>3.71</v>
      </c>
      <c r="G4063" s="344">
        <v>3.84</v>
      </c>
      <c r="H4063" s="344">
        <v>3.23</v>
      </c>
      <c r="I4063" s="344">
        <v>3.28</v>
      </c>
      <c r="J4063" s="344">
        <v>3.54</v>
      </c>
      <c r="K4063" s="344">
        <v>4.1100000000000003</v>
      </c>
      <c r="L4063" s="344">
        <v>4.5999999999999996</v>
      </c>
    </row>
    <row r="4064" spans="1:12">
      <c r="A4064" s="296">
        <v>7110</v>
      </c>
      <c r="B4064" s="343" t="s">
        <v>10616</v>
      </c>
      <c r="C4064" s="296" t="s">
        <v>6533</v>
      </c>
      <c r="D4064" s="296" t="s">
        <v>6534</v>
      </c>
      <c r="E4064" s="344">
        <v>55.09</v>
      </c>
      <c r="F4064" s="344">
        <v>47.42</v>
      </c>
      <c r="G4064" s="344">
        <v>49.19</v>
      </c>
      <c r="H4064" s="344">
        <v>41.28</v>
      </c>
      <c r="I4064" s="344">
        <v>41.99</v>
      </c>
      <c r="J4064" s="344">
        <v>45.29</v>
      </c>
      <c r="K4064" s="344">
        <v>52.61</v>
      </c>
      <c r="L4064" s="344">
        <v>58.86</v>
      </c>
    </row>
    <row r="4065" spans="1:12">
      <c r="A4065" s="296">
        <v>7123</v>
      </c>
      <c r="B4065" s="343" t="s">
        <v>10617</v>
      </c>
      <c r="C4065" s="296" t="s">
        <v>6533</v>
      </c>
      <c r="D4065" s="296" t="s">
        <v>6534</v>
      </c>
      <c r="E4065" s="344">
        <v>5.21</v>
      </c>
      <c r="F4065" s="344">
        <v>4.4800000000000004</v>
      </c>
      <c r="G4065" s="344">
        <v>4.6500000000000004</v>
      </c>
      <c r="H4065" s="344">
        <v>3.9</v>
      </c>
      <c r="I4065" s="344">
        <v>3.97</v>
      </c>
      <c r="J4065" s="344">
        <v>4.28</v>
      </c>
      <c r="K4065" s="344">
        <v>4.97</v>
      </c>
      <c r="L4065" s="344">
        <v>5.57</v>
      </c>
    </row>
    <row r="4066" spans="1:12">
      <c r="A4066" s="296">
        <v>7121</v>
      </c>
      <c r="B4066" s="343" t="s">
        <v>10618</v>
      </c>
      <c r="C4066" s="296" t="s">
        <v>6533</v>
      </c>
      <c r="D4066" s="296" t="s">
        <v>6534</v>
      </c>
      <c r="E4066" s="344">
        <v>10.3</v>
      </c>
      <c r="F4066" s="344">
        <v>8.8699999999999992</v>
      </c>
      <c r="G4066" s="344">
        <v>9.1999999999999993</v>
      </c>
      <c r="H4066" s="344">
        <v>7.72</v>
      </c>
      <c r="I4066" s="344">
        <v>7.85</v>
      </c>
      <c r="J4066" s="344">
        <v>8.4700000000000006</v>
      </c>
      <c r="K4066" s="344">
        <v>9.84</v>
      </c>
      <c r="L4066" s="344">
        <v>11.01</v>
      </c>
    </row>
    <row r="4067" spans="1:12">
      <c r="A4067" s="296">
        <v>7137</v>
      </c>
      <c r="B4067" s="343" t="s">
        <v>10619</v>
      </c>
      <c r="C4067" s="296" t="s">
        <v>6533</v>
      </c>
      <c r="D4067" s="296" t="s">
        <v>6534</v>
      </c>
      <c r="E4067" s="344">
        <v>11.25</v>
      </c>
      <c r="F4067" s="344">
        <v>9.68</v>
      </c>
      <c r="G4067" s="344">
        <v>10.050000000000001</v>
      </c>
      <c r="H4067" s="344">
        <v>8.43</v>
      </c>
      <c r="I4067" s="344">
        <v>8.58</v>
      </c>
      <c r="J4067" s="344">
        <v>9.25</v>
      </c>
      <c r="K4067" s="344">
        <v>10.74</v>
      </c>
      <c r="L4067" s="344">
        <v>12.02</v>
      </c>
    </row>
    <row r="4068" spans="1:12">
      <c r="A4068" s="296">
        <v>7122</v>
      </c>
      <c r="B4068" s="343" t="s">
        <v>10620</v>
      </c>
      <c r="C4068" s="296" t="s">
        <v>6533</v>
      </c>
      <c r="D4068" s="296" t="s">
        <v>6534</v>
      </c>
      <c r="E4068" s="344">
        <v>12.38</v>
      </c>
      <c r="F4068" s="344">
        <v>10.66</v>
      </c>
      <c r="G4068" s="344">
        <v>11.06</v>
      </c>
      <c r="H4068" s="344">
        <v>9.2799999999999994</v>
      </c>
      <c r="I4068" s="344">
        <v>9.44</v>
      </c>
      <c r="J4068" s="344">
        <v>10.18</v>
      </c>
      <c r="K4068" s="344">
        <v>11.83</v>
      </c>
      <c r="L4068" s="344">
        <v>13.23</v>
      </c>
    </row>
    <row r="4069" spans="1:12">
      <c r="A4069" s="296">
        <v>7114</v>
      </c>
      <c r="B4069" s="343" t="s">
        <v>10621</v>
      </c>
      <c r="C4069" s="296" t="s">
        <v>6533</v>
      </c>
      <c r="D4069" s="296" t="s">
        <v>6534</v>
      </c>
      <c r="E4069" s="344">
        <v>14.4</v>
      </c>
      <c r="F4069" s="344">
        <v>12.4</v>
      </c>
      <c r="G4069" s="344">
        <v>12.86</v>
      </c>
      <c r="H4069" s="344">
        <v>10.79</v>
      </c>
      <c r="I4069" s="344">
        <v>10.98</v>
      </c>
      <c r="J4069" s="344">
        <v>11.84</v>
      </c>
      <c r="K4069" s="344">
        <v>13.76</v>
      </c>
      <c r="L4069" s="344">
        <v>15.39</v>
      </c>
    </row>
    <row r="4070" spans="1:12">
      <c r="A4070" s="296">
        <v>7109</v>
      </c>
      <c r="B4070" s="343" t="s">
        <v>10622</v>
      </c>
      <c r="C4070" s="296" t="s">
        <v>6533</v>
      </c>
      <c r="D4070" s="296" t="s">
        <v>6534</v>
      </c>
      <c r="E4070" s="344">
        <v>2.85</v>
      </c>
      <c r="F4070" s="344">
        <v>2.46</v>
      </c>
      <c r="G4070" s="344">
        <v>2.5499999999999998</v>
      </c>
      <c r="H4070" s="344">
        <v>2.14</v>
      </c>
      <c r="I4070" s="344">
        <v>2.17</v>
      </c>
      <c r="J4070" s="344">
        <v>2.34</v>
      </c>
      <c r="K4070" s="344">
        <v>2.72</v>
      </c>
      <c r="L4070" s="344">
        <v>3.05</v>
      </c>
    </row>
    <row r="4071" spans="1:12">
      <c r="A4071" s="296">
        <v>7135</v>
      </c>
      <c r="B4071" s="343" t="s">
        <v>10623</v>
      </c>
      <c r="C4071" s="296" t="s">
        <v>6533</v>
      </c>
      <c r="D4071" s="296" t="s">
        <v>6534</v>
      </c>
      <c r="E4071" s="344">
        <v>5.85</v>
      </c>
      <c r="F4071" s="344">
        <v>5.03</v>
      </c>
      <c r="G4071" s="344">
        <v>5.22</v>
      </c>
      <c r="H4071" s="344">
        <v>4.38</v>
      </c>
      <c r="I4071" s="344">
        <v>4.46</v>
      </c>
      <c r="J4071" s="344">
        <v>4.8099999999999996</v>
      </c>
      <c r="K4071" s="344">
        <v>5.58</v>
      </c>
      <c r="L4071" s="344">
        <v>6.25</v>
      </c>
    </row>
    <row r="4072" spans="1:12">
      <c r="A4072" s="296">
        <v>37947</v>
      </c>
      <c r="B4072" s="343" t="s">
        <v>10624</v>
      </c>
      <c r="C4072" s="296" t="s">
        <v>6533</v>
      </c>
      <c r="D4072" s="296" t="s">
        <v>6534</v>
      </c>
      <c r="E4072" s="344">
        <v>4.75</v>
      </c>
      <c r="F4072" s="344">
        <v>4.09</v>
      </c>
      <c r="G4072" s="344">
        <v>4.24</v>
      </c>
      <c r="H4072" s="344">
        <v>3.56</v>
      </c>
      <c r="I4072" s="344">
        <v>3.62</v>
      </c>
      <c r="J4072" s="344">
        <v>3.91</v>
      </c>
      <c r="K4072" s="344">
        <v>4.54</v>
      </c>
      <c r="L4072" s="344">
        <v>5.08</v>
      </c>
    </row>
    <row r="4073" spans="1:12">
      <c r="A4073" s="296">
        <v>7103</v>
      </c>
      <c r="B4073" s="343" t="s">
        <v>10625</v>
      </c>
      <c r="C4073" s="296" t="s">
        <v>6533</v>
      </c>
      <c r="D4073" s="296" t="s">
        <v>6534</v>
      </c>
      <c r="E4073" s="344">
        <v>15.49</v>
      </c>
      <c r="F4073" s="344">
        <v>13.33</v>
      </c>
      <c r="G4073" s="344">
        <v>13.83</v>
      </c>
      <c r="H4073" s="344">
        <v>11.61</v>
      </c>
      <c r="I4073" s="344">
        <v>11.81</v>
      </c>
      <c r="J4073" s="344">
        <v>12.74</v>
      </c>
      <c r="K4073" s="344">
        <v>14.79</v>
      </c>
      <c r="L4073" s="344">
        <v>16.55</v>
      </c>
    </row>
    <row r="4074" spans="1:12">
      <c r="A4074" s="296">
        <v>40419</v>
      </c>
      <c r="B4074" s="343" t="s">
        <v>10626</v>
      </c>
      <c r="C4074" s="296" t="s">
        <v>6533</v>
      </c>
      <c r="D4074" s="296" t="s">
        <v>6534</v>
      </c>
      <c r="E4074" s="344"/>
      <c r="F4074" s="344"/>
      <c r="G4074" s="344"/>
      <c r="H4074" s="344"/>
      <c r="I4074" s="344">
        <v>70.099999999999994</v>
      </c>
      <c r="J4074" s="344"/>
      <c r="K4074" s="344"/>
      <c r="L4074" s="344"/>
    </row>
    <row r="4075" spans="1:12">
      <c r="A4075" s="296">
        <v>40420</v>
      </c>
      <c r="B4075" s="343" t="s">
        <v>10627</v>
      </c>
      <c r="C4075" s="296" t="s">
        <v>6533</v>
      </c>
      <c r="D4075" s="296" t="s">
        <v>6534</v>
      </c>
      <c r="E4075" s="344"/>
      <c r="F4075" s="344"/>
      <c r="G4075" s="344"/>
      <c r="H4075" s="344"/>
      <c r="I4075" s="344">
        <v>102.27</v>
      </c>
      <c r="J4075" s="344"/>
      <c r="K4075" s="344"/>
      <c r="L4075" s="344"/>
    </row>
    <row r="4076" spans="1:12">
      <c r="A4076" s="296">
        <v>40421</v>
      </c>
      <c r="B4076" s="343" t="s">
        <v>10628</v>
      </c>
      <c r="C4076" s="296" t="s">
        <v>6533</v>
      </c>
      <c r="D4076" s="296" t="s">
        <v>6534</v>
      </c>
      <c r="E4076" s="344"/>
      <c r="F4076" s="344"/>
      <c r="G4076" s="344"/>
      <c r="H4076" s="344"/>
      <c r="I4076" s="344">
        <v>108.87</v>
      </c>
      <c r="J4076" s="344"/>
      <c r="K4076" s="344"/>
      <c r="L4076" s="344"/>
    </row>
    <row r="4077" spans="1:12">
      <c r="A4077" s="296">
        <v>38905</v>
      </c>
      <c r="B4077" s="343" t="s">
        <v>10629</v>
      </c>
      <c r="C4077" s="296" t="s">
        <v>6533</v>
      </c>
      <c r="D4077" s="296" t="s">
        <v>6534</v>
      </c>
      <c r="E4077" s="344"/>
      <c r="F4077" s="344"/>
      <c r="G4077" s="344"/>
      <c r="H4077" s="344"/>
      <c r="I4077" s="344"/>
      <c r="J4077" s="344"/>
      <c r="K4077" s="344"/>
      <c r="L4077" s="344"/>
    </row>
    <row r="4078" spans="1:12">
      <c r="A4078" s="296">
        <v>38907</v>
      </c>
      <c r="B4078" s="343" t="s">
        <v>10630</v>
      </c>
      <c r="C4078" s="296" t="s">
        <v>6533</v>
      </c>
      <c r="D4078" s="296" t="s">
        <v>6534</v>
      </c>
      <c r="E4078" s="344"/>
      <c r="F4078" s="344"/>
      <c r="G4078" s="344"/>
      <c r="H4078" s="344"/>
      <c r="I4078" s="344"/>
      <c r="J4078" s="344"/>
      <c r="K4078" s="344"/>
      <c r="L4078" s="344"/>
    </row>
    <row r="4079" spans="1:12">
      <c r="A4079" s="296">
        <v>38910</v>
      </c>
      <c r="B4079" s="343" t="s">
        <v>10631</v>
      </c>
      <c r="C4079" s="296" t="s">
        <v>6533</v>
      </c>
      <c r="D4079" s="296" t="s">
        <v>6534</v>
      </c>
      <c r="E4079" s="344"/>
      <c r="F4079" s="344"/>
      <c r="G4079" s="344"/>
      <c r="H4079" s="344"/>
      <c r="I4079" s="344"/>
      <c r="J4079" s="344"/>
      <c r="K4079" s="344"/>
      <c r="L4079" s="344"/>
    </row>
    <row r="4080" spans="1:12">
      <c r="A4080" s="296">
        <v>11655</v>
      </c>
      <c r="B4080" s="343" t="s">
        <v>10632</v>
      </c>
      <c r="C4080" s="296" t="s">
        <v>6533</v>
      </c>
      <c r="D4080" s="296" t="s">
        <v>6534</v>
      </c>
      <c r="E4080" s="344">
        <v>18.36</v>
      </c>
      <c r="F4080" s="344">
        <v>17.12</v>
      </c>
      <c r="G4080" s="344">
        <v>16.489999999999998</v>
      </c>
      <c r="H4080" s="344">
        <v>12.35</v>
      </c>
      <c r="I4080" s="344">
        <v>13.69</v>
      </c>
      <c r="J4080" s="344">
        <v>15.46</v>
      </c>
      <c r="K4080" s="344">
        <v>18.079999999999998</v>
      </c>
      <c r="L4080" s="344">
        <v>21.88</v>
      </c>
    </row>
    <row r="4081" spans="1:12">
      <c r="A4081" s="296">
        <v>11656</v>
      </c>
      <c r="B4081" s="343" t="s">
        <v>10633</v>
      </c>
      <c r="C4081" s="296" t="s">
        <v>6533</v>
      </c>
      <c r="D4081" s="296" t="s">
        <v>6534</v>
      </c>
      <c r="E4081" s="344">
        <v>21.08</v>
      </c>
      <c r="F4081" s="344">
        <v>19.649999999999999</v>
      </c>
      <c r="G4081" s="344">
        <v>18.93</v>
      </c>
      <c r="H4081" s="344">
        <v>14.17</v>
      </c>
      <c r="I4081" s="344">
        <v>15.72</v>
      </c>
      <c r="J4081" s="344">
        <v>17.75</v>
      </c>
      <c r="K4081" s="344">
        <v>20.75</v>
      </c>
      <c r="L4081" s="344">
        <v>25.12</v>
      </c>
    </row>
    <row r="4082" spans="1:12">
      <c r="A4082" s="296">
        <v>7091</v>
      </c>
      <c r="B4082" s="343" t="s">
        <v>10634</v>
      </c>
      <c r="C4082" s="296" t="s">
        <v>6533</v>
      </c>
      <c r="D4082" s="296" t="s">
        <v>6534</v>
      </c>
      <c r="E4082" s="344">
        <v>17.27</v>
      </c>
      <c r="F4082" s="344">
        <v>16.100000000000001</v>
      </c>
      <c r="G4082" s="344">
        <v>15.51</v>
      </c>
      <c r="H4082" s="344">
        <v>11.61</v>
      </c>
      <c r="I4082" s="344">
        <v>12.88</v>
      </c>
      <c r="J4082" s="344">
        <v>14.54</v>
      </c>
      <c r="K4082" s="344">
        <v>17</v>
      </c>
      <c r="L4082" s="344">
        <v>20.58</v>
      </c>
    </row>
    <row r="4083" spans="1:12">
      <c r="A4083" s="296">
        <v>37948</v>
      </c>
      <c r="B4083" s="343" t="s">
        <v>10635</v>
      </c>
      <c r="C4083" s="296" t="s">
        <v>6533</v>
      </c>
      <c r="D4083" s="296" t="s">
        <v>6534</v>
      </c>
      <c r="E4083" s="344">
        <v>4</v>
      </c>
      <c r="F4083" s="344">
        <v>3.73</v>
      </c>
      <c r="G4083" s="344">
        <v>3.59</v>
      </c>
      <c r="H4083" s="344">
        <v>2.69</v>
      </c>
      <c r="I4083" s="344">
        <v>2.98</v>
      </c>
      <c r="J4083" s="344">
        <v>3.37</v>
      </c>
      <c r="K4083" s="344">
        <v>3.94</v>
      </c>
      <c r="L4083" s="344">
        <v>4.76</v>
      </c>
    </row>
    <row r="4084" spans="1:12">
      <c r="A4084" s="296">
        <v>7097</v>
      </c>
      <c r="B4084" s="343" t="s">
        <v>10636</v>
      </c>
      <c r="C4084" s="296" t="s">
        <v>6533</v>
      </c>
      <c r="D4084" s="296" t="s">
        <v>6534</v>
      </c>
      <c r="E4084" s="344">
        <v>8.11</v>
      </c>
      <c r="F4084" s="344">
        <v>7.56</v>
      </c>
      <c r="G4084" s="344">
        <v>7.28</v>
      </c>
      <c r="H4084" s="344">
        <v>5.45</v>
      </c>
      <c r="I4084" s="344">
        <v>6.05</v>
      </c>
      <c r="J4084" s="344">
        <v>6.83</v>
      </c>
      <c r="K4084" s="344">
        <v>7.98</v>
      </c>
      <c r="L4084" s="344">
        <v>9.66</v>
      </c>
    </row>
    <row r="4085" spans="1:12">
      <c r="A4085" s="296">
        <v>11658</v>
      </c>
      <c r="B4085" s="343" t="s">
        <v>10637</v>
      </c>
      <c r="C4085" s="296" t="s">
        <v>6533</v>
      </c>
      <c r="D4085" s="296" t="s">
        <v>6534</v>
      </c>
      <c r="E4085" s="344">
        <v>17.93</v>
      </c>
      <c r="F4085" s="344">
        <v>16.71</v>
      </c>
      <c r="G4085" s="344">
        <v>16.100000000000001</v>
      </c>
      <c r="H4085" s="344">
        <v>12.05</v>
      </c>
      <c r="I4085" s="344">
        <v>13.37</v>
      </c>
      <c r="J4085" s="344">
        <v>15.1</v>
      </c>
      <c r="K4085" s="344">
        <v>17.649999999999999</v>
      </c>
      <c r="L4085" s="344">
        <v>21.36</v>
      </c>
    </row>
    <row r="4086" spans="1:12">
      <c r="A4086" s="296">
        <v>7146</v>
      </c>
      <c r="B4086" s="343" t="s">
        <v>10638</v>
      </c>
      <c r="C4086" s="296" t="s">
        <v>6533</v>
      </c>
      <c r="D4086" s="296" t="s">
        <v>6534</v>
      </c>
      <c r="E4086" s="344">
        <v>188.54</v>
      </c>
      <c r="F4086" s="344">
        <v>162.30000000000001</v>
      </c>
      <c r="G4086" s="344">
        <v>168.36</v>
      </c>
      <c r="H4086" s="344">
        <v>141.31</v>
      </c>
      <c r="I4086" s="344">
        <v>143.72999999999999</v>
      </c>
      <c r="J4086" s="344">
        <v>155.03</v>
      </c>
      <c r="K4086" s="344">
        <v>180.06</v>
      </c>
      <c r="L4086" s="344">
        <v>201.46</v>
      </c>
    </row>
    <row r="4087" spans="1:12">
      <c r="A4087" s="296">
        <v>7138</v>
      </c>
      <c r="B4087" s="343" t="s">
        <v>10639</v>
      </c>
      <c r="C4087" s="296" t="s">
        <v>6533</v>
      </c>
      <c r="D4087" s="296" t="s">
        <v>6534</v>
      </c>
      <c r="E4087" s="344">
        <v>1.19</v>
      </c>
      <c r="F4087" s="344">
        <v>1.03</v>
      </c>
      <c r="G4087" s="344">
        <v>1.06</v>
      </c>
      <c r="H4087" s="344">
        <v>0.89</v>
      </c>
      <c r="I4087" s="344">
        <v>0.91</v>
      </c>
      <c r="J4087" s="344">
        <v>0.98</v>
      </c>
      <c r="K4087" s="344">
        <v>1.1399999999999999</v>
      </c>
      <c r="L4087" s="344">
        <v>1.27</v>
      </c>
    </row>
    <row r="4088" spans="1:12">
      <c r="A4088" s="296">
        <v>7139</v>
      </c>
      <c r="B4088" s="343" t="s">
        <v>10640</v>
      </c>
      <c r="C4088" s="296" t="s">
        <v>6533</v>
      </c>
      <c r="D4088" s="296" t="s">
        <v>6534</v>
      </c>
      <c r="E4088" s="344">
        <v>1.35</v>
      </c>
      <c r="F4088" s="344">
        <v>1.1599999999999999</v>
      </c>
      <c r="G4088" s="344">
        <v>1.21</v>
      </c>
      <c r="H4088" s="344">
        <v>1.01</v>
      </c>
      <c r="I4088" s="344">
        <v>1.03</v>
      </c>
      <c r="J4088" s="344">
        <v>1.1100000000000001</v>
      </c>
      <c r="K4088" s="344">
        <v>1.29</v>
      </c>
      <c r="L4088" s="344">
        <v>1.45</v>
      </c>
    </row>
    <row r="4089" spans="1:12">
      <c r="A4089" s="296">
        <v>7140</v>
      </c>
      <c r="B4089" s="343" t="s">
        <v>10641</v>
      </c>
      <c r="C4089" s="296" t="s">
        <v>6533</v>
      </c>
      <c r="D4089" s="296" t="s">
        <v>6534</v>
      </c>
      <c r="E4089" s="344">
        <v>4.24</v>
      </c>
      <c r="F4089" s="344">
        <v>3.65</v>
      </c>
      <c r="G4089" s="344">
        <v>3.79</v>
      </c>
      <c r="H4089" s="344">
        <v>3.18</v>
      </c>
      <c r="I4089" s="344">
        <v>3.23</v>
      </c>
      <c r="J4089" s="344">
        <v>3.49</v>
      </c>
      <c r="K4089" s="344">
        <v>4.05</v>
      </c>
      <c r="L4089" s="344">
        <v>4.53</v>
      </c>
    </row>
    <row r="4090" spans="1:12">
      <c r="A4090" s="296">
        <v>7141</v>
      </c>
      <c r="B4090" s="343" t="s">
        <v>10642</v>
      </c>
      <c r="C4090" s="296" t="s">
        <v>6533</v>
      </c>
      <c r="D4090" s="296" t="s">
        <v>6534</v>
      </c>
      <c r="E4090" s="344">
        <v>10.37</v>
      </c>
      <c r="F4090" s="344">
        <v>8.93</v>
      </c>
      <c r="G4090" s="344">
        <v>9.26</v>
      </c>
      <c r="H4090" s="344">
        <v>7.77</v>
      </c>
      <c r="I4090" s="344">
        <v>7.91</v>
      </c>
      <c r="J4090" s="344">
        <v>8.5299999999999994</v>
      </c>
      <c r="K4090" s="344">
        <v>9.91</v>
      </c>
      <c r="L4090" s="344">
        <v>11.08</v>
      </c>
    </row>
    <row r="4091" spans="1:12">
      <c r="A4091" s="296">
        <v>7143</v>
      </c>
      <c r="B4091" s="343" t="s">
        <v>10643</v>
      </c>
      <c r="C4091" s="296" t="s">
        <v>6533</v>
      </c>
      <c r="D4091" s="296" t="s">
        <v>6534</v>
      </c>
      <c r="E4091" s="344">
        <v>34.81</v>
      </c>
      <c r="F4091" s="344">
        <v>29.96</v>
      </c>
      <c r="G4091" s="344">
        <v>31.08</v>
      </c>
      <c r="H4091" s="344">
        <v>26.09</v>
      </c>
      <c r="I4091" s="344">
        <v>26.53</v>
      </c>
      <c r="J4091" s="344">
        <v>28.62</v>
      </c>
      <c r="K4091" s="344">
        <v>33.24</v>
      </c>
      <c r="L4091" s="344">
        <v>37.19</v>
      </c>
    </row>
    <row r="4092" spans="1:12">
      <c r="A4092" s="296">
        <v>7144</v>
      </c>
      <c r="B4092" s="343" t="s">
        <v>10644</v>
      </c>
      <c r="C4092" s="296" t="s">
        <v>6533</v>
      </c>
      <c r="D4092" s="296" t="s">
        <v>6534</v>
      </c>
      <c r="E4092" s="344">
        <v>64.58</v>
      </c>
      <c r="F4092" s="344">
        <v>55.59</v>
      </c>
      <c r="G4092" s="344">
        <v>57.66</v>
      </c>
      <c r="H4092" s="344">
        <v>48.4</v>
      </c>
      <c r="I4092" s="344">
        <v>49.23</v>
      </c>
      <c r="J4092" s="344">
        <v>53.1</v>
      </c>
      <c r="K4092" s="344">
        <v>61.67</v>
      </c>
      <c r="L4092" s="344">
        <v>69</v>
      </c>
    </row>
    <row r="4093" spans="1:12">
      <c r="A4093" s="296">
        <v>7145</v>
      </c>
      <c r="B4093" s="343" t="s">
        <v>10645</v>
      </c>
      <c r="C4093" s="296" t="s">
        <v>6533</v>
      </c>
      <c r="D4093" s="296" t="s">
        <v>6534</v>
      </c>
      <c r="E4093" s="344">
        <v>87.81</v>
      </c>
      <c r="F4093" s="344">
        <v>75.58</v>
      </c>
      <c r="G4093" s="344">
        <v>78.41</v>
      </c>
      <c r="H4093" s="344">
        <v>65.81</v>
      </c>
      <c r="I4093" s="344">
        <v>66.94</v>
      </c>
      <c r="J4093" s="344">
        <v>72.2</v>
      </c>
      <c r="K4093" s="344">
        <v>83.86</v>
      </c>
      <c r="L4093" s="344">
        <v>93.82</v>
      </c>
    </row>
    <row r="4094" spans="1:12">
      <c r="A4094" s="296">
        <v>7142</v>
      </c>
      <c r="B4094" s="343" t="s">
        <v>10646</v>
      </c>
      <c r="C4094" s="296" t="s">
        <v>6533</v>
      </c>
      <c r="D4094" s="296" t="s">
        <v>6534</v>
      </c>
      <c r="E4094" s="344">
        <v>10.84</v>
      </c>
      <c r="F4094" s="344">
        <v>9.33</v>
      </c>
      <c r="G4094" s="344">
        <v>9.68</v>
      </c>
      <c r="H4094" s="344">
        <v>8.1300000000000008</v>
      </c>
      <c r="I4094" s="344">
        <v>8.27</v>
      </c>
      <c r="J4094" s="344">
        <v>8.92</v>
      </c>
      <c r="K4094" s="344">
        <v>10.36</v>
      </c>
      <c r="L4094" s="344">
        <v>11.59</v>
      </c>
    </row>
    <row r="4095" spans="1:12">
      <c r="A4095" s="296">
        <v>39322</v>
      </c>
      <c r="B4095" s="343" t="s">
        <v>10647</v>
      </c>
      <c r="C4095" s="296" t="s">
        <v>6533</v>
      </c>
      <c r="D4095" s="296" t="s">
        <v>6534</v>
      </c>
      <c r="E4095" s="344"/>
      <c r="F4095" s="344"/>
      <c r="G4095" s="344"/>
      <c r="H4095" s="344"/>
      <c r="I4095" s="344"/>
      <c r="J4095" s="344"/>
      <c r="K4095" s="344"/>
      <c r="L4095" s="344"/>
    </row>
    <row r="4096" spans="1:12">
      <c r="A4096" s="296">
        <v>39289</v>
      </c>
      <c r="B4096" s="343" t="s">
        <v>10648</v>
      </c>
      <c r="C4096" s="296" t="s">
        <v>6533</v>
      </c>
      <c r="D4096" s="296" t="s">
        <v>6534</v>
      </c>
      <c r="E4096" s="344"/>
      <c r="F4096" s="344"/>
      <c r="G4096" s="344"/>
      <c r="H4096" s="344"/>
      <c r="I4096" s="344"/>
      <c r="J4096" s="344"/>
      <c r="K4096" s="344"/>
      <c r="L4096" s="344"/>
    </row>
    <row r="4097" spans="1:12">
      <c r="A4097" s="296">
        <v>39290</v>
      </c>
      <c r="B4097" s="343" t="s">
        <v>10649</v>
      </c>
      <c r="C4097" s="296" t="s">
        <v>6533</v>
      </c>
      <c r="D4097" s="296" t="s">
        <v>6534</v>
      </c>
      <c r="E4097" s="344"/>
      <c r="F4097" s="344"/>
      <c r="G4097" s="344"/>
      <c r="H4097" s="344"/>
      <c r="I4097" s="344"/>
      <c r="J4097" s="344"/>
      <c r="K4097" s="344"/>
      <c r="L4097" s="344"/>
    </row>
    <row r="4098" spans="1:12">
      <c r="A4098" s="296">
        <v>39291</v>
      </c>
      <c r="B4098" s="343" t="s">
        <v>10650</v>
      </c>
      <c r="C4098" s="296" t="s">
        <v>6533</v>
      </c>
      <c r="D4098" s="296" t="s">
        <v>6534</v>
      </c>
      <c r="E4098" s="344"/>
      <c r="F4098" s="344"/>
      <c r="G4098" s="344"/>
      <c r="H4098" s="344"/>
      <c r="I4098" s="344"/>
      <c r="J4098" s="344"/>
      <c r="K4098" s="344"/>
      <c r="L4098" s="344"/>
    </row>
    <row r="4099" spans="1:12">
      <c r="A4099" s="296">
        <v>41892</v>
      </c>
      <c r="B4099" s="343" t="s">
        <v>10651</v>
      </c>
      <c r="C4099" s="296" t="s">
        <v>6533</v>
      </c>
      <c r="D4099" s="296" t="s">
        <v>6534</v>
      </c>
      <c r="E4099" s="344">
        <v>106.95</v>
      </c>
      <c r="F4099" s="344">
        <v>110.08</v>
      </c>
      <c r="G4099" s="344"/>
      <c r="H4099" s="344"/>
      <c r="I4099" s="344">
        <v>77.069999999999993</v>
      </c>
      <c r="J4099" s="344"/>
      <c r="K4099" s="344"/>
      <c r="L4099" s="344"/>
    </row>
    <row r="4100" spans="1:12">
      <c r="A4100" s="296">
        <v>7048</v>
      </c>
      <c r="B4100" s="343" t="s">
        <v>10652</v>
      </c>
      <c r="C4100" s="296" t="s">
        <v>6533</v>
      </c>
      <c r="D4100" s="296" t="s">
        <v>6534</v>
      </c>
      <c r="E4100" s="344">
        <v>23.08</v>
      </c>
      <c r="F4100" s="344">
        <v>23.76</v>
      </c>
      <c r="G4100" s="344"/>
      <c r="H4100" s="344"/>
      <c r="I4100" s="344">
        <v>16.63</v>
      </c>
      <c r="J4100" s="344"/>
      <c r="K4100" s="344"/>
      <c r="L4100" s="344"/>
    </row>
    <row r="4101" spans="1:12">
      <c r="A4101" s="296">
        <v>7088</v>
      </c>
      <c r="B4101" s="343" t="s">
        <v>10653</v>
      </c>
      <c r="C4101" s="296" t="s">
        <v>6533</v>
      </c>
      <c r="D4101" s="296" t="s">
        <v>6534</v>
      </c>
      <c r="E4101" s="344">
        <v>50.48</v>
      </c>
      <c r="F4101" s="344">
        <v>51.96</v>
      </c>
      <c r="G4101" s="344"/>
      <c r="H4101" s="344"/>
      <c r="I4101" s="344">
        <v>36.369999999999997</v>
      </c>
      <c r="J4101" s="344"/>
      <c r="K4101" s="344"/>
      <c r="L4101" s="344"/>
    </row>
    <row r="4102" spans="1:12">
      <c r="A4102" s="296">
        <v>7070</v>
      </c>
      <c r="B4102" s="343" t="s">
        <v>10654</v>
      </c>
      <c r="C4102" s="296" t="s">
        <v>6533</v>
      </c>
      <c r="D4102" s="296" t="s">
        <v>6534</v>
      </c>
      <c r="E4102" s="344">
        <v>222.17</v>
      </c>
      <c r="F4102" s="344">
        <v>207.12</v>
      </c>
      <c r="G4102" s="344">
        <v>199.53</v>
      </c>
      <c r="H4102" s="344">
        <v>149.4</v>
      </c>
      <c r="I4102" s="344">
        <v>165.7</v>
      </c>
      <c r="J4102" s="344">
        <v>187.1</v>
      </c>
      <c r="K4102" s="344">
        <v>218.72</v>
      </c>
      <c r="L4102" s="344">
        <v>264.7</v>
      </c>
    </row>
    <row r="4103" spans="1:12">
      <c r="A4103" s="296">
        <v>20179</v>
      </c>
      <c r="B4103" s="343" t="s">
        <v>10655</v>
      </c>
      <c r="C4103" s="296" t="s">
        <v>6533</v>
      </c>
      <c r="D4103" s="296" t="s">
        <v>6534</v>
      </c>
      <c r="E4103" s="344">
        <v>47.25</v>
      </c>
      <c r="F4103" s="344">
        <v>44.05</v>
      </c>
      <c r="G4103" s="344">
        <v>42.44</v>
      </c>
      <c r="H4103" s="344">
        <v>31.78</v>
      </c>
      <c r="I4103" s="344">
        <v>35.24</v>
      </c>
      <c r="J4103" s="344">
        <v>39.79</v>
      </c>
      <c r="K4103" s="344">
        <v>46.52</v>
      </c>
      <c r="L4103" s="344">
        <v>56.3</v>
      </c>
    </row>
    <row r="4104" spans="1:12">
      <c r="A4104" s="296">
        <v>20178</v>
      </c>
      <c r="B4104" s="343" t="s">
        <v>10656</v>
      </c>
      <c r="C4104" s="296" t="s">
        <v>6533</v>
      </c>
      <c r="D4104" s="296" t="s">
        <v>6534</v>
      </c>
      <c r="E4104" s="344">
        <v>56.64</v>
      </c>
      <c r="F4104" s="344">
        <v>52.8</v>
      </c>
      <c r="G4104" s="344">
        <v>50.87</v>
      </c>
      <c r="H4104" s="344">
        <v>38.090000000000003</v>
      </c>
      <c r="I4104" s="344">
        <v>42.24</v>
      </c>
      <c r="J4104" s="344">
        <v>47.7</v>
      </c>
      <c r="K4104" s="344">
        <v>55.76</v>
      </c>
      <c r="L4104" s="344">
        <v>67.48</v>
      </c>
    </row>
    <row r="4105" spans="1:12">
      <c r="A4105" s="296">
        <v>20180</v>
      </c>
      <c r="B4105" s="343" t="s">
        <v>10657</v>
      </c>
      <c r="C4105" s="296" t="s">
        <v>6533</v>
      </c>
      <c r="D4105" s="296" t="s">
        <v>6534</v>
      </c>
      <c r="E4105" s="344">
        <v>93.48</v>
      </c>
      <c r="F4105" s="344">
        <v>87.15</v>
      </c>
      <c r="G4105" s="344">
        <v>83.95</v>
      </c>
      <c r="H4105" s="344">
        <v>62.86</v>
      </c>
      <c r="I4105" s="344">
        <v>69.72</v>
      </c>
      <c r="J4105" s="344">
        <v>78.72</v>
      </c>
      <c r="K4105" s="344">
        <v>92.03</v>
      </c>
      <c r="L4105" s="344">
        <v>111.38</v>
      </c>
    </row>
    <row r="4106" spans="1:12">
      <c r="A4106" s="296">
        <v>20181</v>
      </c>
      <c r="B4106" s="343" t="s">
        <v>10658</v>
      </c>
      <c r="C4106" s="296" t="s">
        <v>6533</v>
      </c>
      <c r="D4106" s="296" t="s">
        <v>6534</v>
      </c>
      <c r="E4106" s="344">
        <v>125.17</v>
      </c>
      <c r="F4106" s="344">
        <v>116.69</v>
      </c>
      <c r="G4106" s="344">
        <v>112.41</v>
      </c>
      <c r="H4106" s="344">
        <v>84.17</v>
      </c>
      <c r="I4106" s="344">
        <v>93.35</v>
      </c>
      <c r="J4106" s="344">
        <v>105.41</v>
      </c>
      <c r="K4106" s="344">
        <v>123.22</v>
      </c>
      <c r="L4106" s="344">
        <v>149.13</v>
      </c>
    </row>
    <row r="4107" spans="1:12">
      <c r="A4107" s="296">
        <v>20177</v>
      </c>
      <c r="B4107" s="343" t="s">
        <v>10659</v>
      </c>
      <c r="C4107" s="296" t="s">
        <v>6533</v>
      </c>
      <c r="D4107" s="296" t="s">
        <v>6534</v>
      </c>
      <c r="E4107" s="344">
        <v>30.96</v>
      </c>
      <c r="F4107" s="344">
        <v>28.86</v>
      </c>
      <c r="G4107" s="344">
        <v>27.8</v>
      </c>
      <c r="H4107" s="344">
        <v>20.82</v>
      </c>
      <c r="I4107" s="344">
        <v>23.09</v>
      </c>
      <c r="J4107" s="344">
        <v>26.07</v>
      </c>
      <c r="K4107" s="344">
        <v>30.48</v>
      </c>
      <c r="L4107" s="344">
        <v>36.89</v>
      </c>
    </row>
    <row r="4108" spans="1:12">
      <c r="A4108" s="296">
        <v>40945</v>
      </c>
      <c r="B4108" s="343" t="s">
        <v>10660</v>
      </c>
      <c r="C4108" s="296" t="s">
        <v>6682</v>
      </c>
      <c r="D4108" s="296" t="s">
        <v>6534</v>
      </c>
      <c r="E4108" s="344">
        <v>21.12</v>
      </c>
      <c r="F4108" s="344">
        <v>30.74</v>
      </c>
      <c r="G4108" s="344">
        <v>33.46</v>
      </c>
      <c r="H4108" s="344">
        <v>19.41</v>
      </c>
      <c r="I4108" s="344">
        <v>28.45</v>
      </c>
      <c r="J4108" s="344">
        <v>30.09</v>
      </c>
      <c r="K4108" s="344">
        <v>17.22</v>
      </c>
      <c r="L4108" s="344">
        <v>28.73</v>
      </c>
    </row>
    <row r="4109" spans="1:12">
      <c r="A4109" s="296">
        <v>40946</v>
      </c>
      <c r="B4109" s="343" t="s">
        <v>10661</v>
      </c>
      <c r="C4109" s="296" t="s">
        <v>6684</v>
      </c>
      <c r="D4109" s="296" t="s">
        <v>6534</v>
      </c>
      <c r="E4109" s="344">
        <v>3693.27</v>
      </c>
      <c r="F4109" s="344">
        <v>5367.23</v>
      </c>
      <c r="G4109" s="344">
        <v>5871.82</v>
      </c>
      <c r="H4109" s="344">
        <v>3375.4</v>
      </c>
      <c r="I4109" s="344">
        <v>4975.3900000000003</v>
      </c>
      <c r="J4109" s="344">
        <v>5290.07</v>
      </c>
      <c r="K4109" s="344">
        <v>3073.75</v>
      </c>
      <c r="L4109" s="344">
        <v>5044.6499999999996</v>
      </c>
    </row>
    <row r="4110" spans="1:12">
      <c r="A4110" s="296">
        <v>7153</v>
      </c>
      <c r="B4110" s="343" t="s">
        <v>10662</v>
      </c>
      <c r="C4110" s="296" t="s">
        <v>6682</v>
      </c>
      <c r="D4110" s="296" t="s">
        <v>6534</v>
      </c>
      <c r="E4110" s="344">
        <v>21.66</v>
      </c>
      <c r="F4110" s="344">
        <v>25.66</v>
      </c>
      <c r="G4110" s="344">
        <v>53</v>
      </c>
      <c r="H4110" s="344">
        <v>30.01</v>
      </c>
      <c r="I4110" s="344">
        <v>37.74</v>
      </c>
      <c r="J4110" s="344">
        <v>30.99</v>
      </c>
      <c r="K4110" s="344">
        <v>50.93</v>
      </c>
      <c r="L4110" s="344">
        <v>49.21</v>
      </c>
    </row>
    <row r="4111" spans="1:12">
      <c r="A4111" s="296">
        <v>41089</v>
      </c>
      <c r="B4111" s="343" t="s">
        <v>10663</v>
      </c>
      <c r="C4111" s="296" t="s">
        <v>6684</v>
      </c>
      <c r="D4111" s="296" t="s">
        <v>6534</v>
      </c>
      <c r="E4111" s="344">
        <v>3785.49</v>
      </c>
      <c r="F4111" s="344">
        <v>4481.3599999999997</v>
      </c>
      <c r="G4111" s="344">
        <v>9298.0499999999993</v>
      </c>
      <c r="H4111" s="344">
        <v>5212.87</v>
      </c>
      <c r="I4111" s="344">
        <v>6600.66</v>
      </c>
      <c r="J4111" s="344">
        <v>5448.92</v>
      </c>
      <c r="K4111" s="344">
        <v>9077.9500000000007</v>
      </c>
      <c r="L4111" s="344">
        <v>8633.33</v>
      </c>
    </row>
    <row r="4112" spans="1:12">
      <c r="A4112" s="296">
        <v>40943</v>
      </c>
      <c r="B4112" s="343" t="s">
        <v>10664</v>
      </c>
      <c r="C4112" s="296" t="s">
        <v>6682</v>
      </c>
      <c r="D4112" s="296" t="s">
        <v>6534</v>
      </c>
      <c r="E4112" s="344">
        <v>24.38</v>
      </c>
      <c r="F4112" s="344">
        <v>24.95</v>
      </c>
      <c r="G4112" s="344">
        <v>58.29</v>
      </c>
      <c r="H4112" s="344">
        <v>30.91</v>
      </c>
      <c r="I4112" s="344">
        <v>37.74</v>
      </c>
      <c r="J4112" s="344">
        <v>28.8</v>
      </c>
      <c r="K4112" s="344">
        <v>49.12</v>
      </c>
      <c r="L4112" s="344">
        <v>34.909999999999997</v>
      </c>
    </row>
    <row r="4113" spans="1:12">
      <c r="A4113" s="296">
        <v>40944</v>
      </c>
      <c r="B4113" s="343" t="s">
        <v>10665</v>
      </c>
      <c r="C4113" s="296" t="s">
        <v>6684</v>
      </c>
      <c r="D4113" s="296" t="s">
        <v>6534</v>
      </c>
      <c r="E4113" s="344">
        <v>4259.55</v>
      </c>
      <c r="F4113" s="344">
        <v>4357.75</v>
      </c>
      <c r="G4113" s="344">
        <v>10228.08</v>
      </c>
      <c r="H4113" s="344">
        <v>5371.71</v>
      </c>
      <c r="I4113" s="344">
        <v>6600.66</v>
      </c>
      <c r="J4113" s="344">
        <v>5065.17</v>
      </c>
      <c r="K4113" s="344">
        <v>8754.42</v>
      </c>
      <c r="L4113" s="344">
        <v>6129.15</v>
      </c>
    </row>
    <row r="4114" spans="1:12">
      <c r="A4114" s="296">
        <v>6175</v>
      </c>
      <c r="B4114" s="343" t="s">
        <v>10666</v>
      </c>
      <c r="C4114" s="296" t="s">
        <v>6682</v>
      </c>
      <c r="D4114" s="296" t="s">
        <v>6534</v>
      </c>
      <c r="E4114" s="344">
        <v>60.86</v>
      </c>
      <c r="F4114" s="344">
        <v>31.96</v>
      </c>
      <c r="G4114" s="344">
        <v>45.69</v>
      </c>
      <c r="H4114" s="344">
        <v>32.17</v>
      </c>
      <c r="I4114" s="344">
        <v>41.43</v>
      </c>
      <c r="J4114" s="344">
        <v>54.67</v>
      </c>
      <c r="K4114" s="344">
        <v>31.45</v>
      </c>
      <c r="L4114" s="344">
        <v>51.72</v>
      </c>
    </row>
    <row r="4115" spans="1:12">
      <c r="A4115" s="296">
        <v>41092</v>
      </c>
      <c r="B4115" s="343" t="s">
        <v>10667</v>
      </c>
      <c r="C4115" s="296" t="s">
        <v>6684</v>
      </c>
      <c r="D4115" s="296" t="s">
        <v>6534</v>
      </c>
      <c r="E4115" s="344">
        <v>10635.07</v>
      </c>
      <c r="F4115" s="344">
        <v>5581.65</v>
      </c>
      <c r="G4115" s="344">
        <v>8019.1</v>
      </c>
      <c r="H4115" s="344">
        <v>5590.58</v>
      </c>
      <c r="I4115" s="344">
        <v>7245.61</v>
      </c>
      <c r="J4115" s="344">
        <v>9612.42</v>
      </c>
      <c r="K4115" s="344">
        <v>5608.37</v>
      </c>
      <c r="L4115" s="344">
        <v>9077.0499999999993</v>
      </c>
    </row>
    <row r="4116" spans="1:12">
      <c r="A4116" s="296">
        <v>37712</v>
      </c>
      <c r="B4116" s="343" t="s">
        <v>10668</v>
      </c>
      <c r="C4116" s="296" t="s">
        <v>6937</v>
      </c>
      <c r="D4116" s="296" t="s">
        <v>6534</v>
      </c>
      <c r="E4116" s="344">
        <v>82.33</v>
      </c>
      <c r="F4116" s="344">
        <v>78.2</v>
      </c>
      <c r="G4116" s="344">
        <v>97.75</v>
      </c>
      <c r="H4116" s="344">
        <v>72.7</v>
      </c>
      <c r="I4116" s="344">
        <v>69.040000000000006</v>
      </c>
      <c r="J4116" s="344">
        <v>49.18</v>
      </c>
      <c r="K4116" s="344">
        <v>59.2</v>
      </c>
      <c r="L4116" s="344">
        <v>86.27</v>
      </c>
    </row>
    <row r="4117" spans="1:12">
      <c r="A4117" s="296">
        <v>34558</v>
      </c>
      <c r="B4117" s="343" t="s">
        <v>10669</v>
      </c>
      <c r="C4117" s="296" t="s">
        <v>6578</v>
      </c>
      <c r="D4117" s="296" t="s">
        <v>6534</v>
      </c>
      <c r="E4117" s="344"/>
      <c r="F4117" s="344">
        <v>3.59</v>
      </c>
      <c r="G4117" s="344">
        <v>3.18</v>
      </c>
      <c r="H4117" s="344"/>
      <c r="I4117" s="344">
        <v>2.96</v>
      </c>
      <c r="J4117" s="344">
        <v>2.8</v>
      </c>
      <c r="K4117" s="344">
        <v>3.15</v>
      </c>
      <c r="L4117" s="344">
        <v>3.2</v>
      </c>
    </row>
    <row r="4118" spans="1:12">
      <c r="A4118" s="296">
        <v>34547</v>
      </c>
      <c r="B4118" s="343" t="s">
        <v>10670</v>
      </c>
      <c r="C4118" s="296" t="s">
        <v>6578</v>
      </c>
      <c r="D4118" s="296" t="s">
        <v>6534</v>
      </c>
      <c r="E4118" s="344"/>
      <c r="F4118" s="344">
        <v>4.41</v>
      </c>
      <c r="G4118" s="344">
        <v>3.91</v>
      </c>
      <c r="H4118" s="344"/>
      <c r="I4118" s="344">
        <v>3.64</v>
      </c>
      <c r="J4118" s="344">
        <v>3.45</v>
      </c>
      <c r="K4118" s="344">
        <v>3.87</v>
      </c>
      <c r="L4118" s="344">
        <v>3.93</v>
      </c>
    </row>
    <row r="4119" spans="1:12">
      <c r="A4119" s="296">
        <v>34548</v>
      </c>
      <c r="B4119" s="343" t="s">
        <v>10671</v>
      </c>
      <c r="C4119" s="296" t="s">
        <v>6578</v>
      </c>
      <c r="D4119" s="296" t="s">
        <v>6534</v>
      </c>
      <c r="E4119" s="344"/>
      <c r="F4119" s="344">
        <v>7.24</v>
      </c>
      <c r="G4119" s="344">
        <v>6.41</v>
      </c>
      <c r="H4119" s="344"/>
      <c r="I4119" s="344">
        <v>5.97</v>
      </c>
      <c r="J4119" s="344">
        <v>5.66</v>
      </c>
      <c r="K4119" s="344">
        <v>6.35</v>
      </c>
      <c r="L4119" s="344">
        <v>6.45</v>
      </c>
    </row>
    <row r="4120" spans="1:12">
      <c r="A4120" s="296">
        <v>34550</v>
      </c>
      <c r="B4120" s="343" t="s">
        <v>10672</v>
      </c>
      <c r="C4120" s="296" t="s">
        <v>6578</v>
      </c>
      <c r="D4120" s="296" t="s">
        <v>6534</v>
      </c>
      <c r="E4120" s="344"/>
      <c r="F4120" s="344">
        <v>1.91</v>
      </c>
      <c r="G4120" s="344">
        <v>1.69</v>
      </c>
      <c r="H4120" s="344"/>
      <c r="I4120" s="344">
        <v>1.57</v>
      </c>
      <c r="J4120" s="344">
        <v>1.49</v>
      </c>
      <c r="K4120" s="344">
        <v>1.67</v>
      </c>
      <c r="L4120" s="344">
        <v>1.7</v>
      </c>
    </row>
    <row r="4121" spans="1:12">
      <c r="A4121" s="296">
        <v>34557</v>
      </c>
      <c r="B4121" s="343" t="s">
        <v>10673</v>
      </c>
      <c r="C4121" s="296" t="s">
        <v>6578</v>
      </c>
      <c r="D4121" s="296" t="s">
        <v>6534</v>
      </c>
      <c r="E4121" s="344"/>
      <c r="F4121" s="344">
        <v>2.79</v>
      </c>
      <c r="G4121" s="344">
        <v>2.4700000000000002</v>
      </c>
      <c r="H4121" s="344"/>
      <c r="I4121" s="344">
        <v>2.2999999999999998</v>
      </c>
      <c r="J4121" s="344">
        <v>2.1800000000000002</v>
      </c>
      <c r="K4121" s="344">
        <v>2.4500000000000002</v>
      </c>
      <c r="L4121" s="344">
        <v>2.4900000000000002</v>
      </c>
    </row>
    <row r="4122" spans="1:12">
      <c r="A4122" s="296">
        <v>37411</v>
      </c>
      <c r="B4122" s="343" t="s">
        <v>10674</v>
      </c>
      <c r="C4122" s="296" t="s">
        <v>6937</v>
      </c>
      <c r="D4122" s="296" t="s">
        <v>6534</v>
      </c>
      <c r="E4122" s="344"/>
      <c r="F4122" s="344">
        <v>20.45</v>
      </c>
      <c r="G4122" s="344">
        <v>18.11</v>
      </c>
      <c r="H4122" s="344"/>
      <c r="I4122" s="344">
        <v>16.84</v>
      </c>
      <c r="J4122" s="344">
        <v>15.98</v>
      </c>
      <c r="K4122" s="344">
        <v>17.93</v>
      </c>
      <c r="L4122" s="344">
        <v>18.21</v>
      </c>
    </row>
    <row r="4123" spans="1:12">
      <c r="A4123" s="296">
        <v>39508</v>
      </c>
      <c r="B4123" s="343" t="s">
        <v>10675</v>
      </c>
      <c r="C4123" s="296" t="s">
        <v>6937</v>
      </c>
      <c r="D4123" s="296" t="s">
        <v>6534</v>
      </c>
      <c r="E4123" s="344"/>
      <c r="F4123" s="344">
        <v>11.49</v>
      </c>
      <c r="G4123" s="344">
        <v>10.17</v>
      </c>
      <c r="H4123" s="344"/>
      <c r="I4123" s="344">
        <v>9.4600000000000009</v>
      </c>
      <c r="J4123" s="344">
        <v>8.98</v>
      </c>
      <c r="K4123" s="344">
        <v>10.07</v>
      </c>
      <c r="L4123" s="344">
        <v>10.23</v>
      </c>
    </row>
    <row r="4124" spans="1:12">
      <c r="A4124" s="296">
        <v>39507</v>
      </c>
      <c r="B4124" s="343" t="s">
        <v>10676</v>
      </c>
      <c r="C4124" s="296" t="s">
        <v>6937</v>
      </c>
      <c r="D4124" s="296" t="s">
        <v>6534</v>
      </c>
      <c r="E4124" s="344"/>
      <c r="F4124" s="344">
        <v>17.13</v>
      </c>
      <c r="G4124" s="344">
        <v>15.17</v>
      </c>
      <c r="H4124" s="344"/>
      <c r="I4124" s="344">
        <v>14.12</v>
      </c>
      <c r="J4124" s="344">
        <v>13.39</v>
      </c>
      <c r="K4124" s="344">
        <v>15.03</v>
      </c>
      <c r="L4124" s="344">
        <v>15.26</v>
      </c>
    </row>
    <row r="4125" spans="1:12">
      <c r="A4125" s="296">
        <v>7155</v>
      </c>
      <c r="B4125" s="343" t="s">
        <v>10677</v>
      </c>
      <c r="C4125" s="296" t="s">
        <v>6937</v>
      </c>
      <c r="D4125" s="296" t="s">
        <v>6534</v>
      </c>
      <c r="E4125" s="344"/>
      <c r="F4125" s="344">
        <v>22</v>
      </c>
      <c r="G4125" s="344">
        <v>19.48</v>
      </c>
      <c r="H4125" s="344"/>
      <c r="I4125" s="344">
        <v>18.12</v>
      </c>
      <c r="J4125" s="344">
        <v>17.190000000000001</v>
      </c>
      <c r="K4125" s="344">
        <v>19.29</v>
      </c>
      <c r="L4125" s="344">
        <v>19.59</v>
      </c>
    </row>
    <row r="4126" spans="1:12">
      <c r="A4126" s="296">
        <v>42406</v>
      </c>
      <c r="B4126" s="343" t="s">
        <v>10678</v>
      </c>
      <c r="C4126" s="296" t="s">
        <v>6937</v>
      </c>
      <c r="D4126" s="296" t="s">
        <v>6534</v>
      </c>
      <c r="E4126" s="344"/>
      <c r="F4126" s="344">
        <v>25.22</v>
      </c>
      <c r="G4126" s="344">
        <v>22.33</v>
      </c>
      <c r="H4126" s="344"/>
      <c r="I4126" s="344">
        <v>20.78</v>
      </c>
      <c r="J4126" s="344">
        <v>19.71</v>
      </c>
      <c r="K4126" s="344">
        <v>22.12</v>
      </c>
      <c r="L4126" s="344">
        <v>22.46</v>
      </c>
    </row>
    <row r="4127" spans="1:12">
      <c r="A4127" s="296">
        <v>7156</v>
      </c>
      <c r="B4127" s="343" t="s">
        <v>10679</v>
      </c>
      <c r="C4127" s="296" t="s">
        <v>6937</v>
      </c>
      <c r="D4127" s="296" t="s">
        <v>6539</v>
      </c>
      <c r="E4127" s="344"/>
      <c r="F4127" s="344">
        <v>31.56</v>
      </c>
      <c r="G4127" s="344">
        <v>27.95</v>
      </c>
      <c r="H4127" s="344"/>
      <c r="I4127" s="344">
        <v>26</v>
      </c>
      <c r="J4127" s="344">
        <v>24.67</v>
      </c>
      <c r="K4127" s="344">
        <v>27.68</v>
      </c>
      <c r="L4127" s="344">
        <v>28.11</v>
      </c>
    </row>
    <row r="4128" spans="1:12">
      <c r="A4128" s="296">
        <v>43127</v>
      </c>
      <c r="B4128" s="343" t="s">
        <v>10680</v>
      </c>
      <c r="C4128" s="296" t="s">
        <v>6937</v>
      </c>
      <c r="D4128" s="296" t="s">
        <v>6534</v>
      </c>
      <c r="E4128" s="344"/>
      <c r="F4128" s="344">
        <v>45.16</v>
      </c>
      <c r="G4128" s="344">
        <v>40</v>
      </c>
      <c r="H4128" s="344"/>
      <c r="I4128" s="344">
        <v>37.21</v>
      </c>
      <c r="J4128" s="344">
        <v>35.299999999999997</v>
      </c>
      <c r="K4128" s="344">
        <v>39.61</v>
      </c>
      <c r="L4128" s="344">
        <v>40.229999999999997</v>
      </c>
    </row>
    <row r="4129" spans="1:12">
      <c r="A4129" s="296">
        <v>10917</v>
      </c>
      <c r="B4129" s="343" t="s">
        <v>10681</v>
      </c>
      <c r="C4129" s="296" t="s">
        <v>6937</v>
      </c>
      <c r="D4129" s="296" t="s">
        <v>6534</v>
      </c>
      <c r="E4129" s="344"/>
      <c r="F4129" s="344">
        <v>9.5299999999999994</v>
      </c>
      <c r="G4129" s="344">
        <v>8.44</v>
      </c>
      <c r="H4129" s="344"/>
      <c r="I4129" s="344">
        <v>7.85</v>
      </c>
      <c r="J4129" s="344">
        <v>7.45</v>
      </c>
      <c r="K4129" s="344">
        <v>8.36</v>
      </c>
      <c r="L4129" s="344">
        <v>8.49</v>
      </c>
    </row>
    <row r="4130" spans="1:12">
      <c r="A4130" s="296">
        <v>21141</v>
      </c>
      <c r="B4130" s="343" t="s">
        <v>10682</v>
      </c>
      <c r="C4130" s="296" t="s">
        <v>6937</v>
      </c>
      <c r="D4130" s="296" t="s">
        <v>6534</v>
      </c>
      <c r="E4130" s="344"/>
      <c r="F4130" s="344">
        <v>14.76</v>
      </c>
      <c r="G4130" s="344">
        <v>13.07</v>
      </c>
      <c r="H4130" s="344"/>
      <c r="I4130" s="344">
        <v>12.16</v>
      </c>
      <c r="J4130" s="344">
        <v>11.53</v>
      </c>
      <c r="K4130" s="344">
        <v>12.94</v>
      </c>
      <c r="L4130" s="344">
        <v>13.14</v>
      </c>
    </row>
    <row r="4131" spans="1:12">
      <c r="A4131" s="296">
        <v>39509</v>
      </c>
      <c r="B4131" s="343" t="s">
        <v>10683</v>
      </c>
      <c r="C4131" s="296" t="s">
        <v>6937</v>
      </c>
      <c r="D4131" s="296" t="s">
        <v>6534</v>
      </c>
      <c r="E4131" s="344"/>
      <c r="F4131" s="344">
        <v>14.2</v>
      </c>
      <c r="G4131" s="344">
        <v>12.57</v>
      </c>
      <c r="H4131" s="344"/>
      <c r="I4131" s="344">
        <v>11.69</v>
      </c>
      <c r="J4131" s="344">
        <v>11.1</v>
      </c>
      <c r="K4131" s="344">
        <v>12.45</v>
      </c>
      <c r="L4131" s="344">
        <v>12.64</v>
      </c>
    </row>
    <row r="4132" spans="1:12">
      <c r="A4132" s="296">
        <v>44529</v>
      </c>
      <c r="B4132" s="343" t="s">
        <v>10684</v>
      </c>
      <c r="C4132" s="296" t="s">
        <v>6937</v>
      </c>
      <c r="D4132" s="296" t="s">
        <v>6534</v>
      </c>
      <c r="E4132" s="344">
        <v>20.2</v>
      </c>
      <c r="F4132" s="344"/>
      <c r="G4132" s="344"/>
      <c r="H4132" s="344"/>
      <c r="I4132" s="344">
        <v>13.47</v>
      </c>
      <c r="J4132" s="344"/>
      <c r="K4132" s="344">
        <v>17.96</v>
      </c>
      <c r="L4132" s="344"/>
    </row>
    <row r="4133" spans="1:12">
      <c r="A4133" s="296">
        <v>7167</v>
      </c>
      <c r="B4133" s="343" t="s">
        <v>10685</v>
      </c>
      <c r="C4133" s="296" t="s">
        <v>6937</v>
      </c>
      <c r="D4133" s="296" t="s">
        <v>6534</v>
      </c>
      <c r="E4133" s="344">
        <v>31.08</v>
      </c>
      <c r="F4133" s="344"/>
      <c r="G4133" s="344"/>
      <c r="H4133" s="344">
        <v>48.22</v>
      </c>
      <c r="I4133" s="344">
        <v>27.99</v>
      </c>
      <c r="J4133" s="344"/>
      <c r="K4133" s="344">
        <v>23.04</v>
      </c>
      <c r="L4133" s="344"/>
    </row>
    <row r="4134" spans="1:12">
      <c r="A4134" s="296">
        <v>10928</v>
      </c>
      <c r="B4134" s="343" t="s">
        <v>10686</v>
      </c>
      <c r="C4134" s="296" t="s">
        <v>6937</v>
      </c>
      <c r="D4134" s="296" t="s">
        <v>6534</v>
      </c>
      <c r="E4134" s="344">
        <v>17.86</v>
      </c>
      <c r="F4134" s="344"/>
      <c r="G4134" s="344"/>
      <c r="H4134" s="344">
        <v>27.71</v>
      </c>
      <c r="I4134" s="344">
        <v>16.09</v>
      </c>
      <c r="J4134" s="344"/>
      <c r="K4134" s="344">
        <v>13.24</v>
      </c>
      <c r="L4134" s="344"/>
    </row>
    <row r="4135" spans="1:12">
      <c r="A4135" s="296">
        <v>10933</v>
      </c>
      <c r="B4135" s="343" t="s">
        <v>10687</v>
      </c>
      <c r="C4135" s="296" t="s">
        <v>6937</v>
      </c>
      <c r="D4135" s="296" t="s">
        <v>6534</v>
      </c>
      <c r="E4135" s="344">
        <v>26.94</v>
      </c>
      <c r="F4135" s="344"/>
      <c r="G4135" s="344"/>
      <c r="H4135" s="344">
        <v>41.79</v>
      </c>
      <c r="I4135" s="344">
        <v>24.26</v>
      </c>
      <c r="J4135" s="344"/>
      <c r="K4135" s="344">
        <v>19.97</v>
      </c>
      <c r="L4135" s="344"/>
    </row>
    <row r="4136" spans="1:12">
      <c r="A4136" s="296">
        <v>7158</v>
      </c>
      <c r="B4136" s="343" t="s">
        <v>10688</v>
      </c>
      <c r="C4136" s="296" t="s">
        <v>6937</v>
      </c>
      <c r="D4136" s="296" t="s">
        <v>6539</v>
      </c>
      <c r="E4136" s="344">
        <v>45.69</v>
      </c>
      <c r="F4136" s="344"/>
      <c r="G4136" s="344"/>
      <c r="H4136" s="344">
        <v>70.88</v>
      </c>
      <c r="I4136" s="344">
        <v>41.15</v>
      </c>
      <c r="J4136" s="344"/>
      <c r="K4136" s="344">
        <v>33.869999999999997</v>
      </c>
      <c r="L4136" s="344"/>
    </row>
    <row r="4137" spans="1:12">
      <c r="A4137" s="296">
        <v>10927</v>
      </c>
      <c r="B4137" s="343" t="s">
        <v>10689</v>
      </c>
      <c r="C4137" s="296" t="s">
        <v>6937</v>
      </c>
      <c r="D4137" s="296" t="s">
        <v>6534</v>
      </c>
      <c r="E4137" s="344">
        <v>29.22</v>
      </c>
      <c r="F4137" s="344"/>
      <c r="G4137" s="344"/>
      <c r="H4137" s="344">
        <v>45.33</v>
      </c>
      <c r="I4137" s="344">
        <v>26.31</v>
      </c>
      <c r="J4137" s="344"/>
      <c r="K4137" s="344">
        <v>21.66</v>
      </c>
      <c r="L4137" s="344"/>
    </row>
    <row r="4138" spans="1:12">
      <c r="A4138" s="296">
        <v>7162</v>
      </c>
      <c r="B4138" s="343" t="s">
        <v>10690</v>
      </c>
      <c r="C4138" s="296" t="s">
        <v>6937</v>
      </c>
      <c r="D4138" s="296" t="s">
        <v>6534</v>
      </c>
      <c r="E4138" s="344">
        <v>71.5</v>
      </c>
      <c r="F4138" s="344"/>
      <c r="G4138" s="344"/>
      <c r="H4138" s="344">
        <v>110.92</v>
      </c>
      <c r="I4138" s="344">
        <v>64.39</v>
      </c>
      <c r="J4138" s="344"/>
      <c r="K4138" s="344">
        <v>53</v>
      </c>
      <c r="L4138" s="344"/>
    </row>
    <row r="4139" spans="1:12">
      <c r="A4139" s="296">
        <v>10932</v>
      </c>
      <c r="B4139" s="343" t="s">
        <v>10691</v>
      </c>
      <c r="C4139" s="296" t="s">
        <v>6937</v>
      </c>
      <c r="D4139" s="296" t="s">
        <v>6534</v>
      </c>
      <c r="E4139" s="344">
        <v>124.36</v>
      </c>
      <c r="F4139" s="344"/>
      <c r="G4139" s="344"/>
      <c r="H4139" s="344">
        <v>192.93</v>
      </c>
      <c r="I4139" s="344">
        <v>112</v>
      </c>
      <c r="J4139" s="344"/>
      <c r="K4139" s="344">
        <v>92.19</v>
      </c>
      <c r="L4139" s="344"/>
    </row>
    <row r="4140" spans="1:12">
      <c r="A4140" s="296">
        <v>10937</v>
      </c>
      <c r="B4140" s="343" t="s">
        <v>10692</v>
      </c>
      <c r="C4140" s="296" t="s">
        <v>6937</v>
      </c>
      <c r="D4140" s="296" t="s">
        <v>6534</v>
      </c>
      <c r="E4140" s="344">
        <v>31.96</v>
      </c>
      <c r="F4140" s="344"/>
      <c r="G4140" s="344"/>
      <c r="H4140" s="344">
        <v>49.59</v>
      </c>
      <c r="I4140" s="344">
        <v>28.79</v>
      </c>
      <c r="J4140" s="344"/>
      <c r="K4140" s="344">
        <v>23.69</v>
      </c>
      <c r="L4140" s="344"/>
    </row>
    <row r="4141" spans="1:12">
      <c r="A4141" s="296">
        <v>10935</v>
      </c>
      <c r="B4141" s="343" t="s">
        <v>10693</v>
      </c>
      <c r="C4141" s="296" t="s">
        <v>6937</v>
      </c>
      <c r="D4141" s="296" t="s">
        <v>6534</v>
      </c>
      <c r="E4141" s="344">
        <v>55.44</v>
      </c>
      <c r="F4141" s="344"/>
      <c r="G4141" s="344"/>
      <c r="H4141" s="344">
        <v>86</v>
      </c>
      <c r="I4141" s="344">
        <v>49.93</v>
      </c>
      <c r="J4141" s="344"/>
      <c r="K4141" s="344">
        <v>41.09</v>
      </c>
      <c r="L4141" s="344"/>
    </row>
    <row r="4142" spans="1:12">
      <c r="A4142" s="296">
        <v>10931</v>
      </c>
      <c r="B4142" s="343" t="s">
        <v>10694</v>
      </c>
      <c r="C4142" s="296" t="s">
        <v>6937</v>
      </c>
      <c r="D4142" s="296" t="s">
        <v>6534</v>
      </c>
      <c r="E4142" s="344">
        <v>15.59</v>
      </c>
      <c r="F4142" s="344"/>
      <c r="G4142" s="344"/>
      <c r="H4142" s="344">
        <v>24.19</v>
      </c>
      <c r="I4142" s="344">
        <v>14.04</v>
      </c>
      <c r="J4142" s="344"/>
      <c r="K4142" s="344">
        <v>11.56</v>
      </c>
      <c r="L4142" s="344"/>
    </row>
    <row r="4143" spans="1:12">
      <c r="A4143" s="296">
        <v>7164</v>
      </c>
      <c r="B4143" s="343" t="s">
        <v>10695</v>
      </c>
      <c r="C4143" s="296" t="s">
        <v>6937</v>
      </c>
      <c r="D4143" s="296" t="s">
        <v>6534</v>
      </c>
      <c r="E4143" s="344">
        <v>51.6</v>
      </c>
      <c r="F4143" s="344"/>
      <c r="G4143" s="344"/>
      <c r="H4143" s="344">
        <v>80.05</v>
      </c>
      <c r="I4143" s="344">
        <v>46.47</v>
      </c>
      <c r="J4143" s="344"/>
      <c r="K4143" s="344">
        <v>38.25</v>
      </c>
      <c r="L4143" s="344"/>
    </row>
    <row r="4144" spans="1:12">
      <c r="A4144" s="296">
        <v>36887</v>
      </c>
      <c r="B4144" s="343" t="s">
        <v>10696</v>
      </c>
      <c r="C4144" s="296" t="s">
        <v>6937</v>
      </c>
      <c r="D4144" s="296" t="s">
        <v>6534</v>
      </c>
      <c r="E4144" s="344"/>
      <c r="F4144" s="344">
        <v>13.59</v>
      </c>
      <c r="G4144" s="344">
        <v>11.55</v>
      </c>
      <c r="H4144" s="344"/>
      <c r="I4144" s="344">
        <v>9.92</v>
      </c>
      <c r="J4144" s="344">
        <v>7.7</v>
      </c>
      <c r="K4144" s="344">
        <v>12.09</v>
      </c>
      <c r="L4144" s="344">
        <v>10.1</v>
      </c>
    </row>
    <row r="4145" spans="1:12">
      <c r="A4145" s="296">
        <v>34630</v>
      </c>
      <c r="B4145" s="343" t="s">
        <v>10697</v>
      </c>
      <c r="C4145" s="296" t="s">
        <v>6533</v>
      </c>
      <c r="D4145" s="296" t="s">
        <v>6534</v>
      </c>
      <c r="E4145" s="344">
        <v>1338.02</v>
      </c>
      <c r="F4145" s="344">
        <v>1270.99</v>
      </c>
      <c r="G4145" s="344">
        <v>1588.74</v>
      </c>
      <c r="H4145" s="344">
        <v>1181.6199999999999</v>
      </c>
      <c r="I4145" s="344">
        <v>1122.05</v>
      </c>
      <c r="J4145" s="344">
        <v>799.33</v>
      </c>
      <c r="K4145" s="344">
        <v>962.18</v>
      </c>
      <c r="L4145" s="344">
        <v>1402.06</v>
      </c>
    </row>
    <row r="4146" spans="1:12">
      <c r="A4146" s="296">
        <v>7161</v>
      </c>
      <c r="B4146" s="343" t="s">
        <v>10698</v>
      </c>
      <c r="C4146" s="296" t="s">
        <v>6937</v>
      </c>
      <c r="D4146" s="296" t="s">
        <v>6534</v>
      </c>
      <c r="E4146" s="344">
        <v>6.42</v>
      </c>
      <c r="F4146" s="344"/>
      <c r="G4146" s="344"/>
      <c r="H4146" s="344">
        <v>9.9600000000000009</v>
      </c>
      <c r="I4146" s="344">
        <v>5.78</v>
      </c>
      <c r="J4146" s="344"/>
      <c r="K4146" s="344">
        <v>4.76</v>
      </c>
      <c r="L4146" s="344"/>
    </row>
    <row r="4147" spans="1:12">
      <c r="A4147" s="296">
        <v>7170</v>
      </c>
      <c r="B4147" s="343" t="s">
        <v>10699</v>
      </c>
      <c r="C4147" s="296" t="s">
        <v>6937</v>
      </c>
      <c r="D4147" s="296" t="s">
        <v>6534</v>
      </c>
      <c r="E4147" s="344"/>
      <c r="F4147" s="344">
        <v>3.28</v>
      </c>
      <c r="G4147" s="344">
        <v>2.79</v>
      </c>
      <c r="H4147" s="344"/>
      <c r="I4147" s="344">
        <v>2.39</v>
      </c>
      <c r="J4147" s="344">
        <v>1.86</v>
      </c>
      <c r="K4147" s="344">
        <v>2.92</v>
      </c>
      <c r="L4147" s="344">
        <v>2.44</v>
      </c>
    </row>
    <row r="4148" spans="1:12">
      <c r="A4148" s="296">
        <v>37524</v>
      </c>
      <c r="B4148" s="343" t="s">
        <v>10700</v>
      </c>
      <c r="C4148" s="296" t="s">
        <v>6578</v>
      </c>
      <c r="D4148" s="296" t="s">
        <v>6539</v>
      </c>
      <c r="E4148" s="344"/>
      <c r="F4148" s="344">
        <v>3</v>
      </c>
      <c r="G4148" s="344">
        <v>2.5499999999999998</v>
      </c>
      <c r="H4148" s="344"/>
      <c r="I4148" s="344">
        <v>2.19</v>
      </c>
      <c r="J4148" s="344">
        <v>1.7</v>
      </c>
      <c r="K4148" s="344">
        <v>2.67</v>
      </c>
      <c r="L4148" s="344">
        <v>2.23</v>
      </c>
    </row>
    <row r="4149" spans="1:12">
      <c r="A4149" s="296">
        <v>37525</v>
      </c>
      <c r="B4149" s="343" t="s">
        <v>10701</v>
      </c>
      <c r="C4149" s="296" t="s">
        <v>6578</v>
      </c>
      <c r="D4149" s="296" t="s">
        <v>6534</v>
      </c>
      <c r="E4149" s="344"/>
      <c r="F4149" s="344">
        <v>4.0999999999999996</v>
      </c>
      <c r="G4149" s="344">
        <v>3.49</v>
      </c>
      <c r="H4149" s="344"/>
      <c r="I4149" s="344">
        <v>2.99</v>
      </c>
      <c r="J4149" s="344">
        <v>2.3199999999999998</v>
      </c>
      <c r="K4149" s="344">
        <v>3.65</v>
      </c>
      <c r="L4149" s="344">
        <v>3.05</v>
      </c>
    </row>
    <row r="4150" spans="1:12">
      <c r="A4150" s="296">
        <v>36789</v>
      </c>
      <c r="B4150" s="343" t="s">
        <v>10702</v>
      </c>
      <c r="C4150" s="296" t="s">
        <v>6533</v>
      </c>
      <c r="D4150" s="296" t="s">
        <v>6534</v>
      </c>
      <c r="E4150" s="344">
        <v>2.4</v>
      </c>
      <c r="F4150" s="344">
        <v>1.26</v>
      </c>
      <c r="G4150" s="344">
        <v>2.4</v>
      </c>
      <c r="H4150" s="344">
        <v>2.4700000000000002</v>
      </c>
      <c r="I4150" s="344">
        <v>1.57</v>
      </c>
      <c r="J4150" s="344">
        <v>1.73</v>
      </c>
      <c r="K4150" s="344">
        <v>2.4</v>
      </c>
      <c r="L4150" s="344">
        <v>1.28</v>
      </c>
    </row>
    <row r="4151" spans="1:12">
      <c r="A4151" s="296">
        <v>7173</v>
      </c>
      <c r="B4151" s="343" t="s">
        <v>10703</v>
      </c>
      <c r="C4151" s="296" t="s">
        <v>9762</v>
      </c>
      <c r="D4151" s="296" t="s">
        <v>6539</v>
      </c>
      <c r="E4151" s="344">
        <v>1554.05</v>
      </c>
      <c r="F4151" s="344">
        <v>814</v>
      </c>
      <c r="G4151" s="344">
        <v>1554.05</v>
      </c>
      <c r="H4151" s="344">
        <v>1600</v>
      </c>
      <c r="I4151" s="344">
        <v>1015</v>
      </c>
      <c r="J4151" s="344">
        <v>1120</v>
      </c>
      <c r="K4151" s="344">
        <v>1554.05</v>
      </c>
      <c r="L4151" s="344">
        <v>830</v>
      </c>
    </row>
    <row r="4152" spans="1:12">
      <c r="A4152" s="296">
        <v>7175</v>
      </c>
      <c r="B4152" s="343" t="s">
        <v>10704</v>
      </c>
      <c r="C4152" s="296" t="s">
        <v>6533</v>
      </c>
      <c r="D4152" s="296" t="s">
        <v>6534</v>
      </c>
      <c r="E4152" s="344">
        <v>1.75</v>
      </c>
      <c r="F4152" s="344">
        <v>0.92</v>
      </c>
      <c r="G4152" s="344">
        <v>1.75</v>
      </c>
      <c r="H4152" s="344">
        <v>1.81</v>
      </c>
      <c r="I4152" s="344">
        <v>1.1399999999999999</v>
      </c>
      <c r="J4152" s="344">
        <v>1.26</v>
      </c>
      <c r="K4152" s="344">
        <v>1.75</v>
      </c>
      <c r="L4152" s="344">
        <v>0.93</v>
      </c>
    </row>
    <row r="4153" spans="1:12">
      <c r="A4153" s="296">
        <v>40741</v>
      </c>
      <c r="B4153" s="343" t="s">
        <v>10705</v>
      </c>
      <c r="C4153" s="296" t="s">
        <v>6533</v>
      </c>
      <c r="D4153" s="296" t="s">
        <v>6534</v>
      </c>
      <c r="E4153" s="344">
        <v>4.9400000000000004</v>
      </c>
      <c r="F4153" s="344">
        <v>2.83</v>
      </c>
      <c r="G4153" s="344">
        <v>3.63</v>
      </c>
      <c r="H4153" s="344">
        <v>3.31</v>
      </c>
      <c r="I4153" s="344">
        <v>2.48</v>
      </c>
      <c r="J4153" s="344">
        <v>3.42</v>
      </c>
      <c r="K4153" s="344">
        <v>3.72</v>
      </c>
      <c r="L4153" s="344">
        <v>3.17</v>
      </c>
    </row>
    <row r="4154" spans="1:12">
      <c r="A4154" s="296">
        <v>7184</v>
      </c>
      <c r="B4154" s="343" t="s">
        <v>10706</v>
      </c>
      <c r="C4154" s="296" t="s">
        <v>6937</v>
      </c>
      <c r="D4154" s="296" t="s">
        <v>6539</v>
      </c>
      <c r="E4154" s="344"/>
      <c r="F4154" s="344"/>
      <c r="G4154" s="344"/>
      <c r="H4154" s="344"/>
      <c r="I4154" s="344">
        <v>67.5</v>
      </c>
      <c r="J4154" s="344"/>
      <c r="K4154" s="344"/>
      <c r="L4154" s="344"/>
    </row>
    <row r="4155" spans="1:12">
      <c r="A4155" s="296">
        <v>34458</v>
      </c>
      <c r="B4155" s="343" t="s">
        <v>10707</v>
      </c>
      <c r="C4155" s="296" t="s">
        <v>6533</v>
      </c>
      <c r="D4155" s="296" t="s">
        <v>6534</v>
      </c>
      <c r="E4155" s="344">
        <v>229.87</v>
      </c>
      <c r="F4155" s="344">
        <v>218.78</v>
      </c>
      <c r="G4155" s="344">
        <v>292.31</v>
      </c>
      <c r="H4155" s="344">
        <v>123.2</v>
      </c>
      <c r="I4155" s="344">
        <v>153.72999999999999</v>
      </c>
      <c r="J4155" s="344">
        <v>207.89</v>
      </c>
      <c r="K4155" s="344">
        <v>127.83</v>
      </c>
      <c r="L4155" s="344">
        <v>146.02000000000001</v>
      </c>
    </row>
    <row r="4156" spans="1:12">
      <c r="A4156" s="296">
        <v>34464</v>
      </c>
      <c r="B4156" s="343" t="s">
        <v>10708</v>
      </c>
      <c r="C4156" s="296" t="s">
        <v>6533</v>
      </c>
      <c r="D4156" s="296" t="s">
        <v>6534</v>
      </c>
      <c r="E4156" s="344">
        <v>342.17</v>
      </c>
      <c r="F4156" s="344">
        <v>325.66000000000003</v>
      </c>
      <c r="G4156" s="344">
        <v>435.11</v>
      </c>
      <c r="H4156" s="344">
        <v>183.38</v>
      </c>
      <c r="I4156" s="344">
        <v>228.84</v>
      </c>
      <c r="J4156" s="344">
        <v>309.45</v>
      </c>
      <c r="K4156" s="344">
        <v>190.29</v>
      </c>
      <c r="L4156" s="344">
        <v>217.36</v>
      </c>
    </row>
    <row r="4157" spans="1:12">
      <c r="A4157" s="296">
        <v>34468</v>
      </c>
      <c r="B4157" s="343" t="s">
        <v>10709</v>
      </c>
      <c r="C4157" s="296" t="s">
        <v>6533</v>
      </c>
      <c r="D4157" s="296" t="s">
        <v>6534</v>
      </c>
      <c r="E4157" s="344">
        <v>431.39</v>
      </c>
      <c r="F4157" s="344">
        <v>410.57</v>
      </c>
      <c r="G4157" s="344">
        <v>548.54999999999995</v>
      </c>
      <c r="H4157" s="344">
        <v>231.2</v>
      </c>
      <c r="I4157" s="344">
        <v>288.51</v>
      </c>
      <c r="J4157" s="344">
        <v>390.14</v>
      </c>
      <c r="K4157" s="344">
        <v>239.9</v>
      </c>
      <c r="L4157" s="344">
        <v>274.02999999999997</v>
      </c>
    </row>
    <row r="4158" spans="1:12">
      <c r="A4158" s="296">
        <v>34473</v>
      </c>
      <c r="B4158" s="343" t="s">
        <v>10710</v>
      </c>
      <c r="C4158" s="296" t="s">
        <v>6533</v>
      </c>
      <c r="D4158" s="296" t="s">
        <v>6534</v>
      </c>
      <c r="E4158" s="344">
        <v>261.69</v>
      </c>
      <c r="F4158" s="344">
        <v>249.06</v>
      </c>
      <c r="G4158" s="344">
        <v>332.77</v>
      </c>
      <c r="H4158" s="344">
        <v>140.25</v>
      </c>
      <c r="I4158" s="344">
        <v>175.01</v>
      </c>
      <c r="J4158" s="344">
        <v>236.67</v>
      </c>
      <c r="K4158" s="344">
        <v>145.53</v>
      </c>
      <c r="L4158" s="344">
        <v>166.23</v>
      </c>
    </row>
    <row r="4159" spans="1:12">
      <c r="A4159" s="296">
        <v>34480</v>
      </c>
      <c r="B4159" s="343" t="s">
        <v>10711</v>
      </c>
      <c r="C4159" s="296" t="s">
        <v>6533</v>
      </c>
      <c r="D4159" s="296" t="s">
        <v>6534</v>
      </c>
      <c r="E4159" s="344">
        <v>483.61</v>
      </c>
      <c r="F4159" s="344">
        <v>460.28</v>
      </c>
      <c r="G4159" s="344">
        <v>614.96</v>
      </c>
      <c r="H4159" s="344">
        <v>259.19</v>
      </c>
      <c r="I4159" s="344">
        <v>323.43</v>
      </c>
      <c r="J4159" s="344">
        <v>437.37</v>
      </c>
      <c r="K4159" s="344">
        <v>268.94</v>
      </c>
      <c r="L4159" s="344">
        <v>307.20999999999998</v>
      </c>
    </row>
    <row r="4160" spans="1:12">
      <c r="A4160" s="296">
        <v>34486</v>
      </c>
      <c r="B4160" s="343" t="s">
        <v>10712</v>
      </c>
      <c r="C4160" s="296" t="s">
        <v>6533</v>
      </c>
      <c r="D4160" s="296" t="s">
        <v>6534</v>
      </c>
      <c r="E4160" s="344">
        <v>572.58000000000004</v>
      </c>
      <c r="F4160" s="344">
        <v>544.95000000000005</v>
      </c>
      <c r="G4160" s="344">
        <v>728.09</v>
      </c>
      <c r="H4160" s="344">
        <v>306.87</v>
      </c>
      <c r="I4160" s="344">
        <v>382.93</v>
      </c>
      <c r="J4160" s="344">
        <v>517.83000000000004</v>
      </c>
      <c r="K4160" s="344">
        <v>318.42</v>
      </c>
      <c r="L4160" s="344">
        <v>363.72</v>
      </c>
    </row>
    <row r="4161" spans="1:12">
      <c r="A4161" s="296">
        <v>7190</v>
      </c>
      <c r="B4161" s="343" t="s">
        <v>10713</v>
      </c>
      <c r="C4161" s="296" t="s">
        <v>6533</v>
      </c>
      <c r="D4161" s="296" t="s">
        <v>6534</v>
      </c>
      <c r="E4161" s="344">
        <v>19.12</v>
      </c>
      <c r="F4161" s="344">
        <v>18.190000000000001</v>
      </c>
      <c r="G4161" s="344">
        <v>24.31</v>
      </c>
      <c r="H4161" s="344">
        <v>10.24</v>
      </c>
      <c r="I4161" s="344">
        <v>12.78</v>
      </c>
      <c r="J4161" s="344">
        <v>17.29</v>
      </c>
      <c r="K4161" s="344">
        <v>10.63</v>
      </c>
      <c r="L4161" s="344">
        <v>12.14</v>
      </c>
    </row>
    <row r="4162" spans="1:12">
      <c r="A4162" s="296">
        <v>34417</v>
      </c>
      <c r="B4162" s="343" t="s">
        <v>10714</v>
      </c>
      <c r="C4162" s="296" t="s">
        <v>6533</v>
      </c>
      <c r="D4162" s="296" t="s">
        <v>6534</v>
      </c>
      <c r="E4162" s="344">
        <v>30.59</v>
      </c>
      <c r="F4162" s="344">
        <v>29.12</v>
      </c>
      <c r="G4162" s="344">
        <v>38.9</v>
      </c>
      <c r="H4162" s="344">
        <v>16.39</v>
      </c>
      <c r="I4162" s="344">
        <v>20.46</v>
      </c>
      <c r="J4162" s="344">
        <v>27.67</v>
      </c>
      <c r="K4162" s="344">
        <v>17.010000000000002</v>
      </c>
      <c r="L4162" s="344">
        <v>19.43</v>
      </c>
    </row>
    <row r="4163" spans="1:12">
      <c r="A4163" s="296">
        <v>7213</v>
      </c>
      <c r="B4163" s="343" t="s">
        <v>10715</v>
      </c>
      <c r="C4163" s="296" t="s">
        <v>6937</v>
      </c>
      <c r="D4163" s="296" t="s">
        <v>6534</v>
      </c>
      <c r="E4163" s="344">
        <v>28.06</v>
      </c>
      <c r="F4163" s="344">
        <v>26.7</v>
      </c>
      <c r="G4163" s="344">
        <v>35.68</v>
      </c>
      <c r="H4163" s="344">
        <v>15.03</v>
      </c>
      <c r="I4163" s="344">
        <v>18.760000000000002</v>
      </c>
      <c r="J4163" s="344">
        <v>25.37</v>
      </c>
      <c r="K4163" s="344">
        <v>15.6</v>
      </c>
      <c r="L4163" s="344">
        <v>17.82</v>
      </c>
    </row>
    <row r="4164" spans="1:12">
      <c r="A4164" s="296">
        <v>7195</v>
      </c>
      <c r="B4164" s="343" t="s">
        <v>10716</v>
      </c>
      <c r="C4164" s="296" t="s">
        <v>6533</v>
      </c>
      <c r="D4164" s="296" t="s">
        <v>6534</v>
      </c>
      <c r="E4164" s="344">
        <v>82.37</v>
      </c>
      <c r="F4164" s="344">
        <v>78.400000000000006</v>
      </c>
      <c r="G4164" s="344">
        <v>104.75</v>
      </c>
      <c r="H4164" s="344">
        <v>44.14</v>
      </c>
      <c r="I4164" s="344">
        <v>55.09</v>
      </c>
      <c r="J4164" s="344">
        <v>74.5</v>
      </c>
      <c r="K4164" s="344">
        <v>45.81</v>
      </c>
      <c r="L4164" s="344">
        <v>52.32</v>
      </c>
    </row>
    <row r="4165" spans="1:12">
      <c r="A4165" s="296">
        <v>7186</v>
      </c>
      <c r="B4165" s="343" t="s">
        <v>10717</v>
      </c>
      <c r="C4165" s="296" t="s">
        <v>6533</v>
      </c>
      <c r="D4165" s="296" t="s">
        <v>6539</v>
      </c>
      <c r="E4165" s="344">
        <v>89.73</v>
      </c>
      <c r="F4165" s="344">
        <v>85.4</v>
      </c>
      <c r="G4165" s="344">
        <v>114.1</v>
      </c>
      <c r="H4165" s="344">
        <v>48.09</v>
      </c>
      <c r="I4165" s="344">
        <v>60.01</v>
      </c>
      <c r="J4165" s="344">
        <v>81.150000000000006</v>
      </c>
      <c r="K4165" s="344">
        <v>49.9</v>
      </c>
      <c r="L4165" s="344">
        <v>57</v>
      </c>
    </row>
    <row r="4166" spans="1:12">
      <c r="A4166" s="296">
        <v>7194</v>
      </c>
      <c r="B4166" s="343" t="s">
        <v>10718</v>
      </c>
      <c r="C4166" s="296" t="s">
        <v>6937</v>
      </c>
      <c r="D4166" s="296" t="s">
        <v>6534</v>
      </c>
      <c r="E4166" s="344">
        <v>41.37</v>
      </c>
      <c r="F4166" s="344">
        <v>39.369999999999997</v>
      </c>
      <c r="G4166" s="344">
        <v>52.61</v>
      </c>
      <c r="H4166" s="344">
        <v>22.17</v>
      </c>
      <c r="I4166" s="344">
        <v>27.67</v>
      </c>
      <c r="J4166" s="344">
        <v>37.42</v>
      </c>
      <c r="K4166" s="344">
        <v>23.01</v>
      </c>
      <c r="L4166" s="344">
        <v>26.28</v>
      </c>
    </row>
    <row r="4167" spans="1:12">
      <c r="A4167" s="296">
        <v>7197</v>
      </c>
      <c r="B4167" s="343" t="s">
        <v>10719</v>
      </c>
      <c r="C4167" s="296" t="s">
        <v>6533</v>
      </c>
      <c r="D4167" s="296" t="s">
        <v>6534</v>
      </c>
      <c r="E4167" s="344">
        <v>174.62</v>
      </c>
      <c r="F4167" s="344">
        <v>166.19</v>
      </c>
      <c r="G4167" s="344">
        <v>222.04</v>
      </c>
      <c r="H4167" s="344">
        <v>93.58</v>
      </c>
      <c r="I4167" s="344">
        <v>116.78</v>
      </c>
      <c r="J4167" s="344">
        <v>157.91999999999999</v>
      </c>
      <c r="K4167" s="344">
        <v>97.1</v>
      </c>
      <c r="L4167" s="344">
        <v>110.92</v>
      </c>
    </row>
    <row r="4168" spans="1:12">
      <c r="A4168" s="296">
        <v>7192</v>
      </c>
      <c r="B4168" s="343" t="s">
        <v>10720</v>
      </c>
      <c r="C4168" s="296" t="s">
        <v>6533</v>
      </c>
      <c r="D4168" s="296" t="s">
        <v>6534</v>
      </c>
      <c r="E4168" s="344">
        <v>156.44</v>
      </c>
      <c r="F4168" s="344">
        <v>148.88999999999999</v>
      </c>
      <c r="G4168" s="344">
        <v>198.93</v>
      </c>
      <c r="H4168" s="344">
        <v>83.84</v>
      </c>
      <c r="I4168" s="344">
        <v>104.62</v>
      </c>
      <c r="J4168" s="344">
        <v>141.47999999999999</v>
      </c>
      <c r="K4168" s="344">
        <v>87</v>
      </c>
      <c r="L4168" s="344">
        <v>99.38</v>
      </c>
    </row>
    <row r="4169" spans="1:12">
      <c r="A4169" s="296">
        <v>7193</v>
      </c>
      <c r="B4169" s="343" t="s">
        <v>10721</v>
      </c>
      <c r="C4169" s="296" t="s">
        <v>6533</v>
      </c>
      <c r="D4169" s="296" t="s">
        <v>6534</v>
      </c>
      <c r="E4169" s="344">
        <v>176.13</v>
      </c>
      <c r="F4169" s="344">
        <v>167.63</v>
      </c>
      <c r="G4169" s="344">
        <v>223.96</v>
      </c>
      <c r="H4169" s="344">
        <v>94.39</v>
      </c>
      <c r="I4169" s="344">
        <v>117.79</v>
      </c>
      <c r="J4169" s="344">
        <v>159.29</v>
      </c>
      <c r="K4169" s="344">
        <v>97.94</v>
      </c>
      <c r="L4169" s="344">
        <v>111.88</v>
      </c>
    </row>
    <row r="4170" spans="1:12">
      <c r="A4170" s="296">
        <v>7189</v>
      </c>
      <c r="B4170" s="343" t="s">
        <v>10722</v>
      </c>
      <c r="C4170" s="296" t="s">
        <v>6533</v>
      </c>
      <c r="D4170" s="296" t="s">
        <v>6534</v>
      </c>
      <c r="E4170" s="344">
        <v>204.68</v>
      </c>
      <c r="F4170" s="344">
        <v>194.8</v>
      </c>
      <c r="G4170" s="344">
        <v>260.27</v>
      </c>
      <c r="H4170" s="344">
        <v>109.69</v>
      </c>
      <c r="I4170" s="344">
        <v>136.88999999999999</v>
      </c>
      <c r="J4170" s="344">
        <v>185.11</v>
      </c>
      <c r="K4170" s="344">
        <v>113.82</v>
      </c>
      <c r="L4170" s="344">
        <v>130.02000000000001</v>
      </c>
    </row>
    <row r="4171" spans="1:12">
      <c r="A4171" s="296">
        <v>34402</v>
      </c>
      <c r="B4171" s="343" t="s">
        <v>10723</v>
      </c>
      <c r="C4171" s="296" t="s">
        <v>6533</v>
      </c>
      <c r="D4171" s="296" t="s">
        <v>6534</v>
      </c>
      <c r="E4171" s="344">
        <v>288.97000000000003</v>
      </c>
      <c r="F4171" s="344">
        <v>275.02</v>
      </c>
      <c r="G4171" s="344">
        <v>367.45</v>
      </c>
      <c r="H4171" s="344">
        <v>154.87</v>
      </c>
      <c r="I4171" s="344">
        <v>193.26</v>
      </c>
      <c r="J4171" s="344">
        <v>261.33999999999997</v>
      </c>
      <c r="K4171" s="344">
        <v>160.69999999999999</v>
      </c>
      <c r="L4171" s="344">
        <v>183.56</v>
      </c>
    </row>
    <row r="4172" spans="1:12">
      <c r="A4172" s="296">
        <v>7245</v>
      </c>
      <c r="B4172" s="343" t="s">
        <v>10724</v>
      </c>
      <c r="C4172" s="296" t="s">
        <v>6533</v>
      </c>
      <c r="D4172" s="296" t="s">
        <v>6534</v>
      </c>
      <c r="E4172" s="344">
        <v>46.62</v>
      </c>
      <c r="F4172" s="344">
        <v>43.96</v>
      </c>
      <c r="G4172" s="344">
        <v>46.07</v>
      </c>
      <c r="H4172" s="344"/>
      <c r="I4172" s="344">
        <v>52.5</v>
      </c>
      <c r="J4172" s="344"/>
      <c r="K4172" s="344"/>
      <c r="L4172" s="344">
        <v>43.04</v>
      </c>
    </row>
    <row r="4173" spans="1:12">
      <c r="A4173" s="296">
        <v>34425</v>
      </c>
      <c r="B4173" s="343" t="s">
        <v>10725</v>
      </c>
      <c r="C4173" s="296" t="s">
        <v>6533</v>
      </c>
      <c r="D4173" s="296" t="s">
        <v>6534</v>
      </c>
      <c r="E4173" s="344">
        <v>185.63</v>
      </c>
      <c r="F4173" s="344">
        <v>176.67</v>
      </c>
      <c r="G4173" s="344">
        <v>236.05</v>
      </c>
      <c r="H4173" s="344">
        <v>99.49</v>
      </c>
      <c r="I4173" s="344">
        <v>124.15</v>
      </c>
      <c r="J4173" s="344">
        <v>167.88</v>
      </c>
      <c r="K4173" s="344">
        <v>103.23</v>
      </c>
      <c r="L4173" s="344">
        <v>117.92</v>
      </c>
    </row>
    <row r="4174" spans="1:12">
      <c r="A4174" s="296">
        <v>7223</v>
      </c>
      <c r="B4174" s="343" t="s">
        <v>10726</v>
      </c>
      <c r="C4174" s="296" t="s">
        <v>6533</v>
      </c>
      <c r="D4174" s="296" t="s">
        <v>6534</v>
      </c>
      <c r="E4174" s="344">
        <v>206.87</v>
      </c>
      <c r="F4174" s="344">
        <v>196.88</v>
      </c>
      <c r="G4174" s="344">
        <v>263.05</v>
      </c>
      <c r="H4174" s="344">
        <v>110.87</v>
      </c>
      <c r="I4174" s="344">
        <v>138.35</v>
      </c>
      <c r="J4174" s="344">
        <v>187.09</v>
      </c>
      <c r="K4174" s="344">
        <v>115.04</v>
      </c>
      <c r="L4174" s="344">
        <v>131.41</v>
      </c>
    </row>
    <row r="4175" spans="1:12">
      <c r="A4175" s="296">
        <v>7234</v>
      </c>
      <c r="B4175" s="343" t="s">
        <v>10727</v>
      </c>
      <c r="C4175" s="296" t="s">
        <v>6533</v>
      </c>
      <c r="D4175" s="296" t="s">
        <v>6534</v>
      </c>
      <c r="E4175" s="344">
        <v>312.16000000000003</v>
      </c>
      <c r="F4175" s="344">
        <v>297.10000000000002</v>
      </c>
      <c r="G4175" s="344">
        <v>396.94</v>
      </c>
      <c r="H4175" s="344">
        <v>167.3</v>
      </c>
      <c r="I4175" s="344">
        <v>208.77</v>
      </c>
      <c r="J4175" s="344">
        <v>282.31</v>
      </c>
      <c r="K4175" s="344">
        <v>173.59</v>
      </c>
      <c r="L4175" s="344">
        <v>198.29</v>
      </c>
    </row>
    <row r="4176" spans="1:12">
      <c r="A4176" s="296">
        <v>7224</v>
      </c>
      <c r="B4176" s="343" t="s">
        <v>10728</v>
      </c>
      <c r="C4176" s="296" t="s">
        <v>6533</v>
      </c>
      <c r="D4176" s="296" t="s">
        <v>6534</v>
      </c>
      <c r="E4176" s="344">
        <v>380.29</v>
      </c>
      <c r="F4176" s="344">
        <v>361.94</v>
      </c>
      <c r="G4176" s="344">
        <v>483.58</v>
      </c>
      <c r="H4176" s="344">
        <v>203.81</v>
      </c>
      <c r="I4176" s="344">
        <v>254.33</v>
      </c>
      <c r="J4176" s="344">
        <v>343.93</v>
      </c>
      <c r="K4176" s="344">
        <v>211.48</v>
      </c>
      <c r="L4176" s="344">
        <v>241.57</v>
      </c>
    </row>
    <row r="4177" spans="1:12">
      <c r="A4177" s="296">
        <v>7225</v>
      </c>
      <c r="B4177" s="343" t="s">
        <v>10729</v>
      </c>
      <c r="C4177" s="296" t="s">
        <v>6533</v>
      </c>
      <c r="D4177" s="296" t="s">
        <v>6534</v>
      </c>
      <c r="E4177" s="344">
        <v>407.77</v>
      </c>
      <c r="F4177" s="344">
        <v>388.1</v>
      </c>
      <c r="G4177" s="344">
        <v>518.52</v>
      </c>
      <c r="H4177" s="344">
        <v>218.54</v>
      </c>
      <c r="I4177" s="344">
        <v>272.70999999999998</v>
      </c>
      <c r="J4177" s="344">
        <v>368.78</v>
      </c>
      <c r="K4177" s="344">
        <v>226.77</v>
      </c>
      <c r="L4177" s="344">
        <v>259.02999999999997</v>
      </c>
    </row>
    <row r="4178" spans="1:12">
      <c r="A4178" s="296">
        <v>7226</v>
      </c>
      <c r="B4178" s="343" t="s">
        <v>10730</v>
      </c>
      <c r="C4178" s="296" t="s">
        <v>6533</v>
      </c>
      <c r="D4178" s="296" t="s">
        <v>6534</v>
      </c>
      <c r="E4178" s="344">
        <v>435.15</v>
      </c>
      <c r="F4178" s="344">
        <v>414.15</v>
      </c>
      <c r="G4178" s="344">
        <v>553.34</v>
      </c>
      <c r="H4178" s="344">
        <v>233.21</v>
      </c>
      <c r="I4178" s="344">
        <v>291.02</v>
      </c>
      <c r="J4178" s="344">
        <v>393.54</v>
      </c>
      <c r="K4178" s="344">
        <v>241.99</v>
      </c>
      <c r="L4178" s="344">
        <v>276.42</v>
      </c>
    </row>
    <row r="4179" spans="1:12">
      <c r="A4179" s="296">
        <v>7227</v>
      </c>
      <c r="B4179" s="343" t="s">
        <v>10731</v>
      </c>
      <c r="C4179" s="296" t="s">
        <v>6533</v>
      </c>
      <c r="D4179" s="296" t="s">
        <v>6534</v>
      </c>
      <c r="E4179" s="344">
        <v>495.32</v>
      </c>
      <c r="F4179" s="344">
        <v>471.42</v>
      </c>
      <c r="G4179" s="344">
        <v>629.85</v>
      </c>
      <c r="H4179" s="344">
        <v>265.45999999999998</v>
      </c>
      <c r="I4179" s="344">
        <v>331.26</v>
      </c>
      <c r="J4179" s="344">
        <v>447.96</v>
      </c>
      <c r="K4179" s="344">
        <v>275.45</v>
      </c>
      <c r="L4179" s="344">
        <v>314.64</v>
      </c>
    </row>
    <row r="4180" spans="1:12">
      <c r="A4180" s="296">
        <v>7212</v>
      </c>
      <c r="B4180" s="343" t="s">
        <v>10732</v>
      </c>
      <c r="C4180" s="296" t="s">
        <v>6533</v>
      </c>
      <c r="D4180" s="296" t="s">
        <v>6534</v>
      </c>
      <c r="E4180" s="344">
        <v>544.23</v>
      </c>
      <c r="F4180" s="344">
        <v>517.97</v>
      </c>
      <c r="G4180" s="344">
        <v>692.04</v>
      </c>
      <c r="H4180" s="344">
        <v>291.67</v>
      </c>
      <c r="I4180" s="344">
        <v>363.97</v>
      </c>
      <c r="J4180" s="344">
        <v>492.19</v>
      </c>
      <c r="K4180" s="344">
        <v>302.64999999999998</v>
      </c>
      <c r="L4180" s="344">
        <v>345.72</v>
      </c>
    </row>
    <row r="4181" spans="1:12">
      <c r="A4181" s="296">
        <v>7229</v>
      </c>
      <c r="B4181" s="343" t="s">
        <v>10733</v>
      </c>
      <c r="C4181" s="296" t="s">
        <v>6533</v>
      </c>
      <c r="D4181" s="296" t="s">
        <v>6534</v>
      </c>
      <c r="E4181" s="344">
        <v>344.97</v>
      </c>
      <c r="F4181" s="344">
        <v>328.32</v>
      </c>
      <c r="G4181" s="344">
        <v>438.66</v>
      </c>
      <c r="H4181" s="344">
        <v>184.88</v>
      </c>
      <c r="I4181" s="344">
        <v>230.71</v>
      </c>
      <c r="J4181" s="344">
        <v>311.98</v>
      </c>
      <c r="K4181" s="344">
        <v>191.84</v>
      </c>
      <c r="L4181" s="344">
        <v>219.14</v>
      </c>
    </row>
    <row r="4182" spans="1:12">
      <c r="A4182" s="296">
        <v>7230</v>
      </c>
      <c r="B4182" s="343" t="s">
        <v>10734</v>
      </c>
      <c r="C4182" s="296" t="s">
        <v>6533</v>
      </c>
      <c r="D4182" s="296" t="s">
        <v>6534</v>
      </c>
      <c r="E4182" s="344">
        <v>574.30999999999995</v>
      </c>
      <c r="F4182" s="344">
        <v>546.59</v>
      </c>
      <c r="G4182" s="344">
        <v>730.29</v>
      </c>
      <c r="H4182" s="344">
        <v>307.79000000000002</v>
      </c>
      <c r="I4182" s="344">
        <v>384.09</v>
      </c>
      <c r="J4182" s="344">
        <v>519.39</v>
      </c>
      <c r="K4182" s="344">
        <v>319.38</v>
      </c>
      <c r="L4182" s="344">
        <v>364.82</v>
      </c>
    </row>
    <row r="4183" spans="1:12">
      <c r="A4183" s="296">
        <v>7231</v>
      </c>
      <c r="B4183" s="343" t="s">
        <v>10735</v>
      </c>
      <c r="C4183" s="296" t="s">
        <v>6533</v>
      </c>
      <c r="D4183" s="296" t="s">
        <v>6534</v>
      </c>
      <c r="E4183" s="344">
        <v>814.71</v>
      </c>
      <c r="F4183" s="344">
        <v>775.39</v>
      </c>
      <c r="G4183" s="344">
        <v>1035.97</v>
      </c>
      <c r="H4183" s="344">
        <v>436.63</v>
      </c>
      <c r="I4183" s="344">
        <v>544.86</v>
      </c>
      <c r="J4183" s="344">
        <v>736.8</v>
      </c>
      <c r="K4183" s="344">
        <v>453.07</v>
      </c>
      <c r="L4183" s="344">
        <v>517.53</v>
      </c>
    </row>
    <row r="4184" spans="1:12">
      <c r="A4184" s="296">
        <v>7220</v>
      </c>
      <c r="B4184" s="343" t="s">
        <v>10736</v>
      </c>
      <c r="C4184" s="296" t="s">
        <v>6533</v>
      </c>
      <c r="D4184" s="296" t="s">
        <v>6534</v>
      </c>
      <c r="E4184" s="344">
        <v>1005.67</v>
      </c>
      <c r="F4184" s="344">
        <v>957.14</v>
      </c>
      <c r="G4184" s="344">
        <v>1278.8</v>
      </c>
      <c r="H4184" s="344">
        <v>538.98</v>
      </c>
      <c r="I4184" s="344">
        <v>672.57</v>
      </c>
      <c r="J4184" s="344">
        <v>909.51</v>
      </c>
      <c r="K4184" s="344">
        <v>559.26</v>
      </c>
      <c r="L4184" s="344">
        <v>638.84</v>
      </c>
    </row>
    <row r="4185" spans="1:12">
      <c r="A4185" s="296">
        <v>34447</v>
      </c>
      <c r="B4185" s="343" t="s">
        <v>10737</v>
      </c>
      <c r="C4185" s="296" t="s">
        <v>6533</v>
      </c>
      <c r="D4185" s="296" t="s">
        <v>6534</v>
      </c>
      <c r="E4185" s="344">
        <v>1124.48</v>
      </c>
      <c r="F4185" s="344">
        <v>1070.22</v>
      </c>
      <c r="G4185" s="344">
        <v>1429.88</v>
      </c>
      <c r="H4185" s="344">
        <v>602.65</v>
      </c>
      <c r="I4185" s="344">
        <v>752.03</v>
      </c>
      <c r="J4185" s="344">
        <v>1016.96</v>
      </c>
      <c r="K4185" s="344">
        <v>625.34</v>
      </c>
      <c r="L4185" s="344">
        <v>714.31</v>
      </c>
    </row>
    <row r="4186" spans="1:12">
      <c r="A4186" s="296">
        <v>7233</v>
      </c>
      <c r="B4186" s="343" t="s">
        <v>10738</v>
      </c>
      <c r="C4186" s="296" t="s">
        <v>6533</v>
      </c>
      <c r="D4186" s="296" t="s">
        <v>6534</v>
      </c>
      <c r="E4186" s="344">
        <v>1289.96</v>
      </c>
      <c r="F4186" s="344">
        <v>1227.71</v>
      </c>
      <c r="G4186" s="344">
        <v>1640.31</v>
      </c>
      <c r="H4186" s="344">
        <v>691.34</v>
      </c>
      <c r="I4186" s="344">
        <v>862.7</v>
      </c>
      <c r="J4186" s="344">
        <v>1166.6199999999999</v>
      </c>
      <c r="K4186" s="344">
        <v>717.36</v>
      </c>
      <c r="L4186" s="344">
        <v>819.43</v>
      </c>
    </row>
    <row r="4187" spans="1:12">
      <c r="A4187" s="296">
        <v>40740</v>
      </c>
      <c r="B4187" s="343" t="s">
        <v>10739</v>
      </c>
      <c r="C4187" s="296" t="s">
        <v>6937</v>
      </c>
      <c r="D4187" s="296" t="s">
        <v>6534</v>
      </c>
      <c r="E4187" s="344">
        <v>151.49</v>
      </c>
      <c r="F4187" s="344"/>
      <c r="G4187" s="344"/>
      <c r="H4187" s="344">
        <v>138.74</v>
      </c>
      <c r="I4187" s="344">
        <v>165.54</v>
      </c>
      <c r="J4187" s="344"/>
      <c r="K4187" s="344"/>
      <c r="L4187" s="344"/>
    </row>
    <row r="4188" spans="1:12">
      <c r="A4188" s="296">
        <v>25007</v>
      </c>
      <c r="B4188" s="343" t="s">
        <v>10740</v>
      </c>
      <c r="C4188" s="296" t="s">
        <v>6937</v>
      </c>
      <c r="D4188" s="296" t="s">
        <v>6539</v>
      </c>
      <c r="E4188" s="344">
        <v>43.35</v>
      </c>
      <c r="F4188" s="344"/>
      <c r="G4188" s="344"/>
      <c r="H4188" s="344">
        <v>39.700000000000003</v>
      </c>
      <c r="I4188" s="344">
        <v>47.37</v>
      </c>
      <c r="J4188" s="344"/>
      <c r="K4188" s="344"/>
      <c r="L4188" s="344"/>
    </row>
    <row r="4189" spans="1:12">
      <c r="A4189" s="296">
        <v>43071</v>
      </c>
      <c r="B4189" s="343" t="s">
        <v>10741</v>
      </c>
      <c r="C4189" s="296" t="s">
        <v>6937</v>
      </c>
      <c r="D4189" s="296" t="s">
        <v>6534</v>
      </c>
      <c r="E4189" s="344">
        <v>170.58</v>
      </c>
      <c r="F4189" s="344"/>
      <c r="G4189" s="344"/>
      <c r="H4189" s="344">
        <v>156.22</v>
      </c>
      <c r="I4189" s="344">
        <v>186.4</v>
      </c>
      <c r="J4189" s="344"/>
      <c r="K4189" s="344"/>
      <c r="L4189" s="344"/>
    </row>
    <row r="4190" spans="1:12">
      <c r="A4190" s="296">
        <v>39520</v>
      </c>
      <c r="B4190" s="343" t="s">
        <v>10742</v>
      </c>
      <c r="C4190" s="296" t="s">
        <v>6937</v>
      </c>
      <c r="D4190" s="296" t="s">
        <v>6534</v>
      </c>
      <c r="E4190" s="344">
        <v>139.16999999999999</v>
      </c>
      <c r="F4190" s="344"/>
      <c r="G4190" s="344"/>
      <c r="H4190" s="344">
        <v>127.45</v>
      </c>
      <c r="I4190" s="344">
        <v>152.07</v>
      </c>
      <c r="J4190" s="344"/>
      <c r="K4190" s="344"/>
      <c r="L4190" s="344"/>
    </row>
    <row r="4191" spans="1:12">
      <c r="A4191" s="296">
        <v>39521</v>
      </c>
      <c r="B4191" s="343" t="s">
        <v>10743</v>
      </c>
      <c r="C4191" s="296" t="s">
        <v>6937</v>
      </c>
      <c r="D4191" s="296" t="s">
        <v>6534</v>
      </c>
      <c r="E4191" s="344">
        <v>143.71</v>
      </c>
      <c r="F4191" s="344"/>
      <c r="G4191" s="344"/>
      <c r="H4191" s="344">
        <v>131.61000000000001</v>
      </c>
      <c r="I4191" s="344">
        <v>157.04</v>
      </c>
      <c r="J4191" s="344"/>
      <c r="K4191" s="344"/>
      <c r="L4191" s="344"/>
    </row>
    <row r="4192" spans="1:12">
      <c r="A4192" s="296">
        <v>39522</v>
      </c>
      <c r="B4192" s="343" t="s">
        <v>10744</v>
      </c>
      <c r="C4192" s="296" t="s">
        <v>6937</v>
      </c>
      <c r="D4192" s="296" t="s">
        <v>6534</v>
      </c>
      <c r="E4192" s="344">
        <v>148.4</v>
      </c>
      <c r="F4192" s="344"/>
      <c r="G4192" s="344"/>
      <c r="H4192" s="344">
        <v>135.9</v>
      </c>
      <c r="I4192" s="344">
        <v>162.16</v>
      </c>
      <c r="J4192" s="344"/>
      <c r="K4192" s="344"/>
      <c r="L4192" s="344"/>
    </row>
    <row r="4193" spans="1:12">
      <c r="A4193" s="296">
        <v>7243</v>
      </c>
      <c r="B4193" s="343" t="s">
        <v>10745</v>
      </c>
      <c r="C4193" s="296" t="s">
        <v>6937</v>
      </c>
      <c r="D4193" s="296" t="s">
        <v>6534</v>
      </c>
      <c r="E4193" s="344">
        <v>45.3</v>
      </c>
      <c r="F4193" s="344"/>
      <c r="G4193" s="344"/>
      <c r="H4193" s="344">
        <v>41.48</v>
      </c>
      <c r="I4193" s="344">
        <v>49.5</v>
      </c>
      <c r="J4193" s="344"/>
      <c r="K4193" s="344"/>
      <c r="L4193" s="344"/>
    </row>
    <row r="4194" spans="1:12">
      <c r="A4194" s="296">
        <v>11067</v>
      </c>
      <c r="B4194" s="343" t="s">
        <v>10746</v>
      </c>
      <c r="C4194" s="296" t="s">
        <v>6533</v>
      </c>
      <c r="D4194" s="296" t="s">
        <v>6534</v>
      </c>
      <c r="E4194" s="344"/>
      <c r="F4194" s="344">
        <v>368.27</v>
      </c>
      <c r="G4194" s="344"/>
      <c r="H4194" s="344"/>
      <c r="I4194" s="344">
        <v>537.11</v>
      </c>
      <c r="J4194" s="344"/>
      <c r="K4194" s="344"/>
      <c r="L4194" s="344">
        <v>694.47</v>
      </c>
    </row>
    <row r="4195" spans="1:12">
      <c r="A4195" s="296">
        <v>11068</v>
      </c>
      <c r="B4195" s="343" t="s">
        <v>10747</v>
      </c>
      <c r="C4195" s="296" t="s">
        <v>6533</v>
      </c>
      <c r="D4195" s="296" t="s">
        <v>6534</v>
      </c>
      <c r="E4195" s="344"/>
      <c r="F4195" s="344">
        <v>465.26</v>
      </c>
      <c r="G4195" s="344"/>
      <c r="H4195" s="344"/>
      <c r="I4195" s="344">
        <v>678.56</v>
      </c>
      <c r="J4195" s="344"/>
      <c r="K4195" s="344"/>
      <c r="L4195" s="344">
        <v>877.36</v>
      </c>
    </row>
    <row r="4196" spans="1:12">
      <c r="A4196" s="296">
        <v>7246</v>
      </c>
      <c r="B4196" s="343" t="s">
        <v>10748</v>
      </c>
      <c r="C4196" s="296" t="s">
        <v>6533</v>
      </c>
      <c r="D4196" s="296" t="s">
        <v>6534</v>
      </c>
      <c r="E4196" s="344">
        <v>51.48</v>
      </c>
      <c r="F4196" s="344">
        <v>48.55</v>
      </c>
      <c r="G4196" s="344">
        <v>50.87</v>
      </c>
      <c r="H4196" s="344"/>
      <c r="I4196" s="344">
        <v>57.97</v>
      </c>
      <c r="J4196" s="344"/>
      <c r="K4196" s="344"/>
      <c r="L4196" s="344">
        <v>47.53</v>
      </c>
    </row>
    <row r="4197" spans="1:12">
      <c r="A4197" s="296">
        <v>12869</v>
      </c>
      <c r="B4197" s="343" t="s">
        <v>10749</v>
      </c>
      <c r="C4197" s="296" t="s">
        <v>6682</v>
      </c>
      <c r="D4197" s="296" t="s">
        <v>6534</v>
      </c>
      <c r="E4197" s="344">
        <v>20.78</v>
      </c>
      <c r="F4197" s="344">
        <v>17.829999999999998</v>
      </c>
      <c r="G4197" s="344">
        <v>19.41</v>
      </c>
      <c r="H4197" s="344">
        <v>20.95</v>
      </c>
      <c r="I4197" s="344">
        <v>22.52</v>
      </c>
      <c r="J4197" s="344">
        <v>20.21</v>
      </c>
      <c r="K4197" s="344">
        <v>21.55</v>
      </c>
      <c r="L4197" s="344">
        <v>23.64</v>
      </c>
    </row>
    <row r="4198" spans="1:12">
      <c r="A4198" s="296">
        <v>41097</v>
      </c>
      <c r="B4198" s="343" t="s">
        <v>10750</v>
      </c>
      <c r="C4198" s="296" t="s">
        <v>6684</v>
      </c>
      <c r="D4198" s="296" t="s">
        <v>6534</v>
      </c>
      <c r="E4198" s="344">
        <v>3631.37</v>
      </c>
      <c r="F4198" s="344">
        <v>3117.53</v>
      </c>
      <c r="G4198" s="344">
        <v>3405.09</v>
      </c>
      <c r="H4198" s="344">
        <v>3640.73</v>
      </c>
      <c r="I4198" s="344">
        <v>3939.55</v>
      </c>
      <c r="J4198" s="344">
        <v>3556.22</v>
      </c>
      <c r="K4198" s="344">
        <v>3843.96</v>
      </c>
      <c r="L4198" s="344">
        <v>4150.67</v>
      </c>
    </row>
    <row r="4199" spans="1:12">
      <c r="A4199" s="296">
        <v>1574</v>
      </c>
      <c r="B4199" s="343" t="s">
        <v>10751</v>
      </c>
      <c r="C4199" s="296" t="s">
        <v>6533</v>
      </c>
      <c r="D4199" s="296" t="s">
        <v>6534</v>
      </c>
      <c r="E4199" s="344">
        <v>1.77</v>
      </c>
      <c r="F4199" s="344">
        <v>1.89</v>
      </c>
      <c r="G4199" s="344">
        <v>1.63</v>
      </c>
      <c r="H4199" s="344">
        <v>1.79</v>
      </c>
      <c r="I4199" s="344">
        <v>1.6</v>
      </c>
      <c r="J4199" s="344"/>
      <c r="K4199" s="344">
        <v>1.75</v>
      </c>
      <c r="L4199" s="344">
        <v>1.91</v>
      </c>
    </row>
    <row r="4200" spans="1:12">
      <c r="A4200" s="296">
        <v>1581</v>
      </c>
      <c r="B4200" s="343" t="s">
        <v>10752</v>
      </c>
      <c r="C4200" s="296" t="s">
        <v>6533</v>
      </c>
      <c r="D4200" s="296" t="s">
        <v>6534</v>
      </c>
      <c r="E4200" s="344">
        <v>12.3</v>
      </c>
      <c r="F4200" s="344">
        <v>13.1</v>
      </c>
      <c r="G4200" s="344">
        <v>11.29</v>
      </c>
      <c r="H4200" s="344">
        <v>12.39</v>
      </c>
      <c r="I4200" s="344">
        <v>11.1</v>
      </c>
      <c r="J4200" s="344"/>
      <c r="K4200" s="344">
        <v>12.14</v>
      </c>
      <c r="L4200" s="344">
        <v>13.28</v>
      </c>
    </row>
    <row r="4201" spans="1:12">
      <c r="A4201" s="296">
        <v>1575</v>
      </c>
      <c r="B4201" s="343" t="s">
        <v>10753</v>
      </c>
      <c r="C4201" s="296" t="s">
        <v>6533</v>
      </c>
      <c r="D4201" s="296" t="s">
        <v>6534</v>
      </c>
      <c r="E4201" s="344">
        <v>2.1</v>
      </c>
      <c r="F4201" s="344">
        <v>2.2400000000000002</v>
      </c>
      <c r="G4201" s="344">
        <v>1.93</v>
      </c>
      <c r="H4201" s="344">
        <v>2.12</v>
      </c>
      <c r="I4201" s="344">
        <v>1.9</v>
      </c>
      <c r="J4201" s="344"/>
      <c r="K4201" s="344">
        <v>2.08</v>
      </c>
      <c r="L4201" s="344">
        <v>2.27</v>
      </c>
    </row>
    <row r="4202" spans="1:12">
      <c r="A4202" s="296">
        <v>1570</v>
      </c>
      <c r="B4202" s="343" t="s">
        <v>10754</v>
      </c>
      <c r="C4202" s="296" t="s">
        <v>6533</v>
      </c>
      <c r="D4202" s="296" t="s">
        <v>6534</v>
      </c>
      <c r="E4202" s="344">
        <v>1.06</v>
      </c>
      <c r="F4202" s="344">
        <v>1.1200000000000001</v>
      </c>
      <c r="G4202" s="344">
        <v>0.97</v>
      </c>
      <c r="H4202" s="344">
        <v>1.06</v>
      </c>
      <c r="I4202" s="344">
        <v>0.95</v>
      </c>
      <c r="J4202" s="344"/>
      <c r="K4202" s="344">
        <v>1.04</v>
      </c>
      <c r="L4202" s="344">
        <v>1.1399999999999999</v>
      </c>
    </row>
    <row r="4203" spans="1:12">
      <c r="A4203" s="296">
        <v>1576</v>
      </c>
      <c r="B4203" s="343" t="s">
        <v>10755</v>
      </c>
      <c r="C4203" s="296" t="s">
        <v>6533</v>
      </c>
      <c r="D4203" s="296" t="s">
        <v>6534</v>
      </c>
      <c r="E4203" s="344">
        <v>2.91</v>
      </c>
      <c r="F4203" s="344">
        <v>3.1</v>
      </c>
      <c r="G4203" s="344">
        <v>2.67</v>
      </c>
      <c r="H4203" s="344">
        <v>2.93</v>
      </c>
      <c r="I4203" s="344">
        <v>2.63</v>
      </c>
      <c r="J4203" s="344"/>
      <c r="K4203" s="344">
        <v>2.88</v>
      </c>
      <c r="L4203" s="344">
        <v>3.14</v>
      </c>
    </row>
    <row r="4204" spans="1:12">
      <c r="A4204" s="296">
        <v>1577</v>
      </c>
      <c r="B4204" s="343" t="s">
        <v>10756</v>
      </c>
      <c r="C4204" s="296" t="s">
        <v>6533</v>
      </c>
      <c r="D4204" s="296" t="s">
        <v>6534</v>
      </c>
      <c r="E4204" s="344">
        <v>3.28</v>
      </c>
      <c r="F4204" s="344">
        <v>3.5</v>
      </c>
      <c r="G4204" s="344">
        <v>3.01</v>
      </c>
      <c r="H4204" s="344">
        <v>3.31</v>
      </c>
      <c r="I4204" s="344">
        <v>2.96</v>
      </c>
      <c r="J4204" s="344"/>
      <c r="K4204" s="344">
        <v>3.24</v>
      </c>
      <c r="L4204" s="344">
        <v>3.54</v>
      </c>
    </row>
    <row r="4205" spans="1:12">
      <c r="A4205" s="296">
        <v>1571</v>
      </c>
      <c r="B4205" s="343" t="s">
        <v>10757</v>
      </c>
      <c r="C4205" s="296" t="s">
        <v>6533</v>
      </c>
      <c r="D4205" s="296" t="s">
        <v>6534</v>
      </c>
      <c r="E4205" s="344">
        <v>1.37</v>
      </c>
      <c r="F4205" s="344">
        <v>1.46</v>
      </c>
      <c r="G4205" s="344">
        <v>1.26</v>
      </c>
      <c r="H4205" s="344">
        <v>1.38</v>
      </c>
      <c r="I4205" s="344">
        <v>1.24</v>
      </c>
      <c r="J4205" s="344"/>
      <c r="K4205" s="344">
        <v>1.36</v>
      </c>
      <c r="L4205" s="344">
        <v>1.48</v>
      </c>
    </row>
    <row r="4206" spans="1:12">
      <c r="A4206" s="296">
        <v>1578</v>
      </c>
      <c r="B4206" s="343" t="s">
        <v>10758</v>
      </c>
      <c r="C4206" s="296" t="s">
        <v>6533</v>
      </c>
      <c r="D4206" s="296" t="s">
        <v>6534</v>
      </c>
      <c r="E4206" s="344">
        <v>5.7</v>
      </c>
      <c r="F4206" s="344">
        <v>6.07</v>
      </c>
      <c r="G4206" s="344">
        <v>5.23</v>
      </c>
      <c r="H4206" s="344">
        <v>5.74</v>
      </c>
      <c r="I4206" s="344">
        <v>5.14</v>
      </c>
      <c r="J4206" s="344"/>
      <c r="K4206" s="344">
        <v>5.62</v>
      </c>
      <c r="L4206" s="344">
        <v>6.15</v>
      </c>
    </row>
    <row r="4207" spans="1:12">
      <c r="A4207" s="296">
        <v>1573</v>
      </c>
      <c r="B4207" s="343" t="s">
        <v>10759</v>
      </c>
      <c r="C4207" s="296" t="s">
        <v>6533</v>
      </c>
      <c r="D4207" s="296" t="s">
        <v>6534</v>
      </c>
      <c r="E4207" s="344">
        <v>1.64</v>
      </c>
      <c r="F4207" s="344">
        <v>1.75</v>
      </c>
      <c r="G4207" s="344">
        <v>1.5</v>
      </c>
      <c r="H4207" s="344">
        <v>1.65</v>
      </c>
      <c r="I4207" s="344">
        <v>1.48</v>
      </c>
      <c r="J4207" s="344"/>
      <c r="K4207" s="344">
        <v>1.62</v>
      </c>
      <c r="L4207" s="344">
        <v>1.77</v>
      </c>
    </row>
    <row r="4208" spans="1:12">
      <c r="A4208" s="296">
        <v>1579</v>
      </c>
      <c r="B4208" s="343" t="s">
        <v>10760</v>
      </c>
      <c r="C4208" s="296" t="s">
        <v>6533</v>
      </c>
      <c r="D4208" s="296" t="s">
        <v>6534</v>
      </c>
      <c r="E4208" s="344">
        <v>7.1</v>
      </c>
      <c r="F4208" s="344">
        <v>7.56</v>
      </c>
      <c r="G4208" s="344">
        <v>6.52</v>
      </c>
      <c r="H4208" s="344">
        <v>7.16</v>
      </c>
      <c r="I4208" s="344">
        <v>6.41</v>
      </c>
      <c r="J4208" s="344"/>
      <c r="K4208" s="344">
        <v>7.01</v>
      </c>
      <c r="L4208" s="344">
        <v>7.67</v>
      </c>
    </row>
    <row r="4209" spans="1:12">
      <c r="A4209" s="296">
        <v>1580</v>
      </c>
      <c r="B4209" s="343" t="s">
        <v>10761</v>
      </c>
      <c r="C4209" s="296" t="s">
        <v>6533</v>
      </c>
      <c r="D4209" s="296" t="s">
        <v>6534</v>
      </c>
      <c r="E4209" s="344">
        <v>8.75</v>
      </c>
      <c r="F4209" s="344">
        <v>9.32</v>
      </c>
      <c r="G4209" s="344">
        <v>8.0299999999999994</v>
      </c>
      <c r="H4209" s="344">
        <v>8.81</v>
      </c>
      <c r="I4209" s="344">
        <v>7.89</v>
      </c>
      <c r="J4209" s="344"/>
      <c r="K4209" s="344">
        <v>8.64</v>
      </c>
      <c r="L4209" s="344">
        <v>9.44</v>
      </c>
    </row>
    <row r="4210" spans="1:12">
      <c r="A4210" s="296">
        <v>39321</v>
      </c>
      <c r="B4210" s="343" t="s">
        <v>10762</v>
      </c>
      <c r="C4210" s="296" t="s">
        <v>6533</v>
      </c>
      <c r="D4210" s="296" t="s">
        <v>6534</v>
      </c>
      <c r="E4210" s="344">
        <v>23.68</v>
      </c>
      <c r="F4210" s="344">
        <v>22.07</v>
      </c>
      <c r="G4210" s="344">
        <v>21.26</v>
      </c>
      <c r="H4210" s="344">
        <v>15.92</v>
      </c>
      <c r="I4210" s="344">
        <v>17.66</v>
      </c>
      <c r="J4210" s="344">
        <v>19.940000000000001</v>
      </c>
      <c r="K4210" s="344">
        <v>23.31</v>
      </c>
      <c r="L4210" s="344">
        <v>28.21</v>
      </c>
    </row>
    <row r="4211" spans="1:12">
      <c r="A4211" s="296">
        <v>39319</v>
      </c>
      <c r="B4211" s="343" t="s">
        <v>10763</v>
      </c>
      <c r="C4211" s="296" t="s">
        <v>6533</v>
      </c>
      <c r="D4211" s="296" t="s">
        <v>6534</v>
      </c>
      <c r="E4211" s="344">
        <v>9.85</v>
      </c>
      <c r="F4211" s="344">
        <v>9.18</v>
      </c>
      <c r="G4211" s="344">
        <v>8.85</v>
      </c>
      <c r="H4211" s="344">
        <v>6.62</v>
      </c>
      <c r="I4211" s="344">
        <v>7.35</v>
      </c>
      <c r="J4211" s="344">
        <v>8.3000000000000007</v>
      </c>
      <c r="K4211" s="344">
        <v>9.6999999999999993</v>
      </c>
      <c r="L4211" s="344">
        <v>11.74</v>
      </c>
    </row>
    <row r="4212" spans="1:12">
      <c r="A4212" s="296">
        <v>39320</v>
      </c>
      <c r="B4212" s="343" t="s">
        <v>10764</v>
      </c>
      <c r="C4212" s="296" t="s">
        <v>6533</v>
      </c>
      <c r="D4212" s="296" t="s">
        <v>6534</v>
      </c>
      <c r="E4212" s="344">
        <v>18.940000000000001</v>
      </c>
      <c r="F4212" s="344">
        <v>17.66</v>
      </c>
      <c r="G4212" s="344">
        <v>17.010000000000002</v>
      </c>
      <c r="H4212" s="344">
        <v>12.74</v>
      </c>
      <c r="I4212" s="344">
        <v>14.13</v>
      </c>
      <c r="J4212" s="344">
        <v>15.95</v>
      </c>
      <c r="K4212" s="344">
        <v>18.649999999999999</v>
      </c>
      <c r="L4212" s="344">
        <v>22.57</v>
      </c>
    </row>
    <row r="4213" spans="1:12">
      <c r="A4213" s="296">
        <v>1542</v>
      </c>
      <c r="B4213" s="343" t="s">
        <v>10765</v>
      </c>
      <c r="C4213" s="296" t="s">
        <v>6533</v>
      </c>
      <c r="D4213" s="296" t="s">
        <v>6534</v>
      </c>
      <c r="E4213" s="344">
        <v>24.24</v>
      </c>
      <c r="F4213" s="344">
        <v>25.81</v>
      </c>
      <c r="G4213" s="344">
        <v>22.25</v>
      </c>
      <c r="H4213" s="344">
        <v>24.41</v>
      </c>
      <c r="I4213" s="344">
        <v>21.87</v>
      </c>
      <c r="J4213" s="344"/>
      <c r="K4213" s="344">
        <v>23.93</v>
      </c>
      <c r="L4213" s="344">
        <v>26.16</v>
      </c>
    </row>
    <row r="4214" spans="1:12">
      <c r="A4214" s="296">
        <v>1591</v>
      </c>
      <c r="B4214" s="343" t="s">
        <v>10766</v>
      </c>
      <c r="C4214" s="296" t="s">
        <v>6533</v>
      </c>
      <c r="D4214" s="296" t="s">
        <v>6534</v>
      </c>
      <c r="E4214" s="344">
        <v>27.13</v>
      </c>
      <c r="F4214" s="344">
        <v>28.89</v>
      </c>
      <c r="G4214" s="344">
        <v>24.91</v>
      </c>
      <c r="H4214" s="344">
        <v>27.33</v>
      </c>
      <c r="I4214" s="344">
        <v>24.48</v>
      </c>
      <c r="J4214" s="344"/>
      <c r="K4214" s="344">
        <v>26.78</v>
      </c>
      <c r="L4214" s="344">
        <v>29.28</v>
      </c>
    </row>
    <row r="4215" spans="1:12">
      <c r="A4215" s="296">
        <v>1547</v>
      </c>
      <c r="B4215" s="343" t="s">
        <v>10767</v>
      </c>
      <c r="C4215" s="296" t="s">
        <v>6533</v>
      </c>
      <c r="D4215" s="296" t="s">
        <v>6534</v>
      </c>
      <c r="E4215" s="344">
        <v>142.18</v>
      </c>
      <c r="F4215" s="344">
        <v>151.38</v>
      </c>
      <c r="G4215" s="344">
        <v>130.52000000000001</v>
      </c>
      <c r="H4215" s="344">
        <v>143.19999999999999</v>
      </c>
      <c r="I4215" s="344">
        <v>128.27000000000001</v>
      </c>
      <c r="J4215" s="344"/>
      <c r="K4215" s="344">
        <v>140.34</v>
      </c>
      <c r="L4215" s="344">
        <v>153.43</v>
      </c>
    </row>
    <row r="4216" spans="1:12">
      <c r="A4216" s="296">
        <v>38196</v>
      </c>
      <c r="B4216" s="343" t="s">
        <v>10768</v>
      </c>
      <c r="C4216" s="296" t="s">
        <v>6533</v>
      </c>
      <c r="D4216" s="296" t="s">
        <v>6534</v>
      </c>
      <c r="E4216" s="344">
        <v>27.69</v>
      </c>
      <c r="F4216" s="344">
        <v>29.48</v>
      </c>
      <c r="G4216" s="344">
        <v>25.42</v>
      </c>
      <c r="H4216" s="344">
        <v>27.89</v>
      </c>
      <c r="I4216" s="344">
        <v>24.98</v>
      </c>
      <c r="J4216" s="344"/>
      <c r="K4216" s="344">
        <v>27.33</v>
      </c>
      <c r="L4216" s="344">
        <v>29.88</v>
      </c>
    </row>
    <row r="4217" spans="1:12">
      <c r="A4217" s="296">
        <v>1543</v>
      </c>
      <c r="B4217" s="343" t="s">
        <v>10769</v>
      </c>
      <c r="C4217" s="296" t="s">
        <v>6533</v>
      </c>
      <c r="D4217" s="296" t="s">
        <v>6534</v>
      </c>
      <c r="E4217" s="344">
        <v>29.43</v>
      </c>
      <c r="F4217" s="344">
        <v>31.33</v>
      </c>
      <c r="G4217" s="344">
        <v>27.01</v>
      </c>
      <c r="H4217" s="344">
        <v>29.64</v>
      </c>
      <c r="I4217" s="344">
        <v>26.55</v>
      </c>
      <c r="J4217" s="344"/>
      <c r="K4217" s="344">
        <v>29.05</v>
      </c>
      <c r="L4217" s="344">
        <v>31.76</v>
      </c>
    </row>
    <row r="4218" spans="1:12">
      <c r="A4218" s="296">
        <v>1585</v>
      </c>
      <c r="B4218" s="343" t="s">
        <v>10770</v>
      </c>
      <c r="C4218" s="296" t="s">
        <v>6533</v>
      </c>
      <c r="D4218" s="296" t="s">
        <v>6534</v>
      </c>
      <c r="E4218" s="344">
        <v>5.7</v>
      </c>
      <c r="F4218" s="344">
        <v>6.07</v>
      </c>
      <c r="G4218" s="344">
        <v>5.23</v>
      </c>
      <c r="H4218" s="344">
        <v>5.74</v>
      </c>
      <c r="I4218" s="344">
        <v>5.14</v>
      </c>
      <c r="J4218" s="344"/>
      <c r="K4218" s="344">
        <v>5.62</v>
      </c>
      <c r="L4218" s="344">
        <v>6.15</v>
      </c>
    </row>
    <row r="4219" spans="1:12">
      <c r="A4219" s="296">
        <v>1593</v>
      </c>
      <c r="B4219" s="343" t="s">
        <v>10771</v>
      </c>
      <c r="C4219" s="296" t="s">
        <v>6533</v>
      </c>
      <c r="D4219" s="296" t="s">
        <v>6534</v>
      </c>
      <c r="E4219" s="344">
        <v>30.26</v>
      </c>
      <c r="F4219" s="344">
        <v>32.22</v>
      </c>
      <c r="G4219" s="344">
        <v>27.78</v>
      </c>
      <c r="H4219" s="344">
        <v>30.48</v>
      </c>
      <c r="I4219" s="344">
        <v>27.3</v>
      </c>
      <c r="J4219" s="344"/>
      <c r="K4219" s="344">
        <v>29.87</v>
      </c>
      <c r="L4219" s="344">
        <v>32.659999999999997</v>
      </c>
    </row>
    <row r="4220" spans="1:12">
      <c r="A4220" s="296">
        <v>11838</v>
      </c>
      <c r="B4220" s="343" t="s">
        <v>10772</v>
      </c>
      <c r="C4220" s="296" t="s">
        <v>6533</v>
      </c>
      <c r="D4220" s="296" t="s">
        <v>6534</v>
      </c>
      <c r="E4220" s="344">
        <v>39.93</v>
      </c>
      <c r="F4220" s="344">
        <v>42.52</v>
      </c>
      <c r="G4220" s="344">
        <v>36.659999999999997</v>
      </c>
      <c r="H4220" s="344">
        <v>40.22</v>
      </c>
      <c r="I4220" s="344">
        <v>36.020000000000003</v>
      </c>
      <c r="J4220" s="344"/>
      <c r="K4220" s="344">
        <v>39.409999999999997</v>
      </c>
      <c r="L4220" s="344">
        <v>43.09</v>
      </c>
    </row>
    <row r="4221" spans="1:12">
      <c r="A4221" s="296">
        <v>1594</v>
      </c>
      <c r="B4221" s="343" t="s">
        <v>10773</v>
      </c>
      <c r="C4221" s="296" t="s">
        <v>6533</v>
      </c>
      <c r="D4221" s="296" t="s">
        <v>6534</v>
      </c>
      <c r="E4221" s="344">
        <v>40.369999999999997</v>
      </c>
      <c r="F4221" s="344">
        <v>42.98</v>
      </c>
      <c r="G4221" s="344">
        <v>37.06</v>
      </c>
      <c r="H4221" s="344">
        <v>40.659999999999997</v>
      </c>
      <c r="I4221" s="344">
        <v>36.42</v>
      </c>
      <c r="J4221" s="344"/>
      <c r="K4221" s="344">
        <v>39.85</v>
      </c>
      <c r="L4221" s="344">
        <v>43.56</v>
      </c>
    </row>
    <row r="4222" spans="1:12">
      <c r="A4222" s="296">
        <v>1586</v>
      </c>
      <c r="B4222" s="343" t="s">
        <v>10774</v>
      </c>
      <c r="C4222" s="296" t="s">
        <v>6533</v>
      </c>
      <c r="D4222" s="296" t="s">
        <v>6534</v>
      </c>
      <c r="E4222" s="344">
        <v>7.21</v>
      </c>
      <c r="F4222" s="344">
        <v>7.68</v>
      </c>
      <c r="G4222" s="344">
        <v>6.62</v>
      </c>
      <c r="H4222" s="344">
        <v>7.26</v>
      </c>
      <c r="I4222" s="344">
        <v>6.5</v>
      </c>
      <c r="J4222" s="344"/>
      <c r="K4222" s="344">
        <v>7.12</v>
      </c>
      <c r="L4222" s="344">
        <v>7.78</v>
      </c>
    </row>
    <row r="4223" spans="1:12">
      <c r="A4223" s="296">
        <v>11839</v>
      </c>
      <c r="B4223" s="343" t="s">
        <v>10775</v>
      </c>
      <c r="C4223" s="296" t="s">
        <v>6533</v>
      </c>
      <c r="D4223" s="296" t="s">
        <v>6534</v>
      </c>
      <c r="E4223" s="344">
        <v>58.1</v>
      </c>
      <c r="F4223" s="344">
        <v>61.86</v>
      </c>
      <c r="G4223" s="344">
        <v>53.34</v>
      </c>
      <c r="H4223" s="344">
        <v>58.52</v>
      </c>
      <c r="I4223" s="344">
        <v>52.42</v>
      </c>
      <c r="J4223" s="344"/>
      <c r="K4223" s="344">
        <v>57.35</v>
      </c>
      <c r="L4223" s="344">
        <v>62.7</v>
      </c>
    </row>
    <row r="4224" spans="1:12">
      <c r="A4224" s="296">
        <v>1587</v>
      </c>
      <c r="B4224" s="343" t="s">
        <v>10776</v>
      </c>
      <c r="C4224" s="296" t="s">
        <v>6533</v>
      </c>
      <c r="D4224" s="296" t="s">
        <v>6534</v>
      </c>
      <c r="E4224" s="344">
        <v>7.34</v>
      </c>
      <c r="F4224" s="344">
        <v>7.82</v>
      </c>
      <c r="G4224" s="344">
        <v>6.74</v>
      </c>
      <c r="H4224" s="344">
        <v>7.4</v>
      </c>
      <c r="I4224" s="344">
        <v>6.62</v>
      </c>
      <c r="J4224" s="344"/>
      <c r="K4224" s="344">
        <v>7.25</v>
      </c>
      <c r="L4224" s="344">
        <v>7.92</v>
      </c>
    </row>
    <row r="4225" spans="1:12">
      <c r="A4225" s="296">
        <v>1545</v>
      </c>
      <c r="B4225" s="343" t="s">
        <v>10777</v>
      </c>
      <c r="C4225" s="296" t="s">
        <v>6533</v>
      </c>
      <c r="D4225" s="296" t="s">
        <v>6534</v>
      </c>
      <c r="E4225" s="344">
        <v>69.72</v>
      </c>
      <c r="F4225" s="344">
        <v>74.239999999999995</v>
      </c>
      <c r="G4225" s="344">
        <v>64</v>
      </c>
      <c r="H4225" s="344">
        <v>70.22</v>
      </c>
      <c r="I4225" s="344">
        <v>62.9</v>
      </c>
      <c r="J4225" s="344"/>
      <c r="K4225" s="344">
        <v>68.819999999999993</v>
      </c>
      <c r="L4225" s="344">
        <v>75.239999999999995</v>
      </c>
    </row>
    <row r="4226" spans="1:12">
      <c r="A4226" s="296">
        <v>1588</v>
      </c>
      <c r="B4226" s="343" t="s">
        <v>10778</v>
      </c>
      <c r="C4226" s="296" t="s">
        <v>6533</v>
      </c>
      <c r="D4226" s="296" t="s">
        <v>6534</v>
      </c>
      <c r="E4226" s="344">
        <v>10.08</v>
      </c>
      <c r="F4226" s="344">
        <v>10.73</v>
      </c>
      <c r="G4226" s="344">
        <v>9.25</v>
      </c>
      <c r="H4226" s="344">
        <v>10.15</v>
      </c>
      <c r="I4226" s="344">
        <v>9.09</v>
      </c>
      <c r="J4226" s="344"/>
      <c r="K4226" s="344">
        <v>9.94</v>
      </c>
      <c r="L4226" s="344">
        <v>10.87</v>
      </c>
    </row>
    <row r="4227" spans="1:12">
      <c r="A4227" s="296">
        <v>1535</v>
      </c>
      <c r="B4227" s="343" t="s">
        <v>10779</v>
      </c>
      <c r="C4227" s="296" t="s">
        <v>6533</v>
      </c>
      <c r="D4227" s="296" t="s">
        <v>6534</v>
      </c>
      <c r="E4227" s="344">
        <v>5.8</v>
      </c>
      <c r="F4227" s="344">
        <v>6.18</v>
      </c>
      <c r="G4227" s="344">
        <v>5.33</v>
      </c>
      <c r="H4227" s="344">
        <v>5.85</v>
      </c>
      <c r="I4227" s="344">
        <v>5.24</v>
      </c>
      <c r="J4227" s="344"/>
      <c r="K4227" s="344">
        <v>5.73</v>
      </c>
      <c r="L4227" s="344">
        <v>6.26</v>
      </c>
    </row>
    <row r="4228" spans="1:12">
      <c r="A4228" s="296">
        <v>1589</v>
      </c>
      <c r="B4228" s="343" t="s">
        <v>10780</v>
      </c>
      <c r="C4228" s="296" t="s">
        <v>6533</v>
      </c>
      <c r="D4228" s="296" t="s">
        <v>6534</v>
      </c>
      <c r="E4228" s="344">
        <v>10.39</v>
      </c>
      <c r="F4228" s="344">
        <v>11.07</v>
      </c>
      <c r="G4228" s="344">
        <v>9.5399999999999991</v>
      </c>
      <c r="H4228" s="344">
        <v>10.47</v>
      </c>
      <c r="I4228" s="344">
        <v>9.3800000000000008</v>
      </c>
      <c r="J4228" s="344"/>
      <c r="K4228" s="344">
        <v>10.26</v>
      </c>
      <c r="L4228" s="344">
        <v>11.22</v>
      </c>
    </row>
    <row r="4229" spans="1:12">
      <c r="A4229" s="296">
        <v>1546</v>
      </c>
      <c r="B4229" s="343" t="s">
        <v>10781</v>
      </c>
      <c r="C4229" s="296" t="s">
        <v>6533</v>
      </c>
      <c r="D4229" s="296" t="s">
        <v>6534</v>
      </c>
      <c r="E4229" s="344">
        <v>117.65</v>
      </c>
      <c r="F4229" s="344">
        <v>125.27</v>
      </c>
      <c r="G4229" s="344">
        <v>108</v>
      </c>
      <c r="H4229" s="344">
        <v>118.5</v>
      </c>
      <c r="I4229" s="344">
        <v>106.14</v>
      </c>
      <c r="J4229" s="344"/>
      <c r="K4229" s="344">
        <v>116.13</v>
      </c>
      <c r="L4229" s="344">
        <v>126.97</v>
      </c>
    </row>
    <row r="4230" spans="1:12">
      <c r="A4230" s="296">
        <v>1590</v>
      </c>
      <c r="B4230" s="343" t="s">
        <v>10782</v>
      </c>
      <c r="C4230" s="296" t="s">
        <v>6533</v>
      </c>
      <c r="D4230" s="296" t="s">
        <v>6534</v>
      </c>
      <c r="E4230" s="344">
        <v>18.3</v>
      </c>
      <c r="F4230" s="344">
        <v>19.48</v>
      </c>
      <c r="G4230" s="344">
        <v>16.8</v>
      </c>
      <c r="H4230" s="344">
        <v>18.43</v>
      </c>
      <c r="I4230" s="344">
        <v>16.510000000000002</v>
      </c>
      <c r="J4230" s="344"/>
      <c r="K4230" s="344">
        <v>18.059999999999999</v>
      </c>
      <c r="L4230" s="344">
        <v>19.75</v>
      </c>
    </row>
    <row r="4231" spans="1:12">
      <c r="A4231" s="296">
        <v>38415</v>
      </c>
      <c r="B4231" s="343" t="s">
        <v>10783</v>
      </c>
      <c r="C4231" s="296" t="s">
        <v>6533</v>
      </c>
      <c r="D4231" s="296" t="s">
        <v>6534</v>
      </c>
      <c r="E4231" s="344">
        <v>1192.81</v>
      </c>
      <c r="F4231" s="344">
        <v>1115.71</v>
      </c>
      <c r="G4231" s="344"/>
      <c r="H4231" s="344">
        <v>1026.55</v>
      </c>
      <c r="I4231" s="344">
        <v>1047.25</v>
      </c>
      <c r="J4231" s="344">
        <v>1243.31</v>
      </c>
      <c r="K4231" s="344">
        <v>1115.82</v>
      </c>
      <c r="L4231" s="344"/>
    </row>
    <row r="4232" spans="1:12">
      <c r="A4232" s="296">
        <v>38414</v>
      </c>
      <c r="B4232" s="343" t="s">
        <v>10784</v>
      </c>
      <c r="C4232" s="296" t="s">
        <v>6533</v>
      </c>
      <c r="D4232" s="296" t="s">
        <v>6534</v>
      </c>
      <c r="E4232" s="344">
        <v>1674.12</v>
      </c>
      <c r="F4232" s="344">
        <v>1565.91</v>
      </c>
      <c r="G4232" s="344"/>
      <c r="H4232" s="344">
        <v>1440.78</v>
      </c>
      <c r="I4232" s="344">
        <v>1469.83</v>
      </c>
      <c r="J4232" s="344">
        <v>1745</v>
      </c>
      <c r="K4232" s="344">
        <v>1566.06</v>
      </c>
      <c r="L4232" s="344"/>
    </row>
    <row r="4233" spans="1:12">
      <c r="A4233" s="296">
        <v>38128</v>
      </c>
      <c r="B4233" s="343" t="s">
        <v>10785</v>
      </c>
      <c r="C4233" s="296" t="s">
        <v>6582</v>
      </c>
      <c r="D4233" s="296" t="s">
        <v>6539</v>
      </c>
      <c r="E4233" s="344">
        <v>1.2</v>
      </c>
      <c r="F4233" s="344">
        <v>0.47</v>
      </c>
      <c r="G4233" s="344"/>
      <c r="H4233" s="344"/>
      <c r="I4233" s="344">
        <v>0.77</v>
      </c>
      <c r="J4233" s="344">
        <v>1.3</v>
      </c>
      <c r="K4233" s="344">
        <v>0.75</v>
      </c>
      <c r="L4233" s="344">
        <v>0.88</v>
      </c>
    </row>
    <row r="4234" spans="1:12">
      <c r="A4234" s="296">
        <v>7253</v>
      </c>
      <c r="B4234" s="343" t="s">
        <v>10786</v>
      </c>
      <c r="C4234" s="296" t="s">
        <v>6680</v>
      </c>
      <c r="D4234" s="296" t="s">
        <v>6534</v>
      </c>
      <c r="E4234" s="344">
        <v>257.14</v>
      </c>
      <c r="F4234" s="344">
        <v>100.71</v>
      </c>
      <c r="G4234" s="344"/>
      <c r="H4234" s="344"/>
      <c r="I4234" s="344">
        <v>165</v>
      </c>
      <c r="J4234" s="344">
        <v>278.57</v>
      </c>
      <c r="K4234" s="344">
        <v>160.71</v>
      </c>
      <c r="L4234" s="344">
        <v>188.57</v>
      </c>
    </row>
    <row r="4235" spans="1:12">
      <c r="A4235" s="296">
        <v>4806</v>
      </c>
      <c r="B4235" s="343" t="s">
        <v>10787</v>
      </c>
      <c r="C4235" s="296" t="s">
        <v>6578</v>
      </c>
      <c r="D4235" s="296" t="s">
        <v>6534</v>
      </c>
      <c r="E4235" s="344">
        <v>20.66</v>
      </c>
      <c r="F4235" s="344">
        <v>20.420000000000002</v>
      </c>
      <c r="G4235" s="344">
        <v>20.66</v>
      </c>
      <c r="H4235" s="344">
        <v>18.309999999999999</v>
      </c>
      <c r="I4235" s="344">
        <v>19.829999999999998</v>
      </c>
      <c r="J4235" s="344">
        <v>21.58</v>
      </c>
      <c r="K4235" s="344">
        <v>17.899999999999999</v>
      </c>
      <c r="L4235" s="344">
        <v>15.51</v>
      </c>
    </row>
    <row r="4236" spans="1:12">
      <c r="A4236" s="296">
        <v>34401</v>
      </c>
      <c r="B4236" s="343" t="s">
        <v>10788</v>
      </c>
      <c r="C4236" s="296" t="s">
        <v>6533</v>
      </c>
      <c r="D4236" s="296" t="s">
        <v>6534</v>
      </c>
      <c r="E4236" s="344">
        <v>1.47</v>
      </c>
      <c r="F4236" s="344">
        <v>1.76</v>
      </c>
      <c r="G4236" s="344">
        <v>1.76</v>
      </c>
      <c r="H4236" s="344">
        <v>1.86</v>
      </c>
      <c r="I4236" s="344">
        <v>1.56</v>
      </c>
      <c r="J4236" s="344">
        <v>1.66</v>
      </c>
      <c r="K4236" s="344">
        <v>1.74</v>
      </c>
      <c r="L4236" s="344">
        <v>1.17</v>
      </c>
    </row>
    <row r="4237" spans="1:12">
      <c r="A4237" s="296">
        <v>7256</v>
      </c>
      <c r="B4237" s="343" t="s">
        <v>10789</v>
      </c>
      <c r="C4237" s="296" t="s">
        <v>6533</v>
      </c>
      <c r="D4237" s="296" t="s">
        <v>6534</v>
      </c>
      <c r="E4237" s="344">
        <v>1.04</v>
      </c>
      <c r="F4237" s="344">
        <v>1.25</v>
      </c>
      <c r="G4237" s="344">
        <v>1.25</v>
      </c>
      <c r="H4237" s="344">
        <v>1.32</v>
      </c>
      <c r="I4237" s="344">
        <v>1.1100000000000001</v>
      </c>
      <c r="J4237" s="344">
        <v>1.18</v>
      </c>
      <c r="K4237" s="344">
        <v>1.24</v>
      </c>
      <c r="L4237" s="344">
        <v>0.83</v>
      </c>
    </row>
    <row r="4238" spans="1:12">
      <c r="A4238" s="296">
        <v>7260</v>
      </c>
      <c r="B4238" s="343" t="s">
        <v>10790</v>
      </c>
      <c r="C4238" s="296" t="s">
        <v>6533</v>
      </c>
      <c r="D4238" s="296" t="s">
        <v>6534</v>
      </c>
      <c r="E4238" s="344">
        <v>1.98</v>
      </c>
      <c r="F4238" s="344">
        <v>2.37</v>
      </c>
      <c r="G4238" s="344">
        <v>2.37</v>
      </c>
      <c r="H4238" s="344">
        <v>2.5</v>
      </c>
      <c r="I4238" s="344">
        <v>2.11</v>
      </c>
      <c r="J4238" s="344">
        <v>2.2400000000000002</v>
      </c>
      <c r="K4238" s="344">
        <v>2.34</v>
      </c>
      <c r="L4238" s="344">
        <v>1.58</v>
      </c>
    </row>
    <row r="4239" spans="1:12">
      <c r="A4239" s="296">
        <v>7258</v>
      </c>
      <c r="B4239" s="343" t="s">
        <v>10791</v>
      </c>
      <c r="C4239" s="296" t="s">
        <v>6533</v>
      </c>
      <c r="D4239" s="296" t="s">
        <v>6534</v>
      </c>
      <c r="E4239" s="344">
        <v>0.51</v>
      </c>
      <c r="F4239" s="344">
        <v>0.61</v>
      </c>
      <c r="G4239" s="344">
        <v>0.61</v>
      </c>
      <c r="H4239" s="344">
        <v>0.65</v>
      </c>
      <c r="I4239" s="344">
        <v>0.54</v>
      </c>
      <c r="J4239" s="344">
        <v>0.57999999999999996</v>
      </c>
      <c r="K4239" s="344">
        <v>0.61</v>
      </c>
      <c r="L4239" s="344">
        <v>0.41</v>
      </c>
    </row>
    <row r="4240" spans="1:12">
      <c r="A4240" s="296">
        <v>34400</v>
      </c>
      <c r="B4240" s="343" t="s">
        <v>10792</v>
      </c>
      <c r="C4240" s="296" t="s">
        <v>6533</v>
      </c>
      <c r="D4240" s="296" t="s">
        <v>6534</v>
      </c>
      <c r="E4240" s="344">
        <v>4.07</v>
      </c>
      <c r="F4240" s="344">
        <v>4.8899999999999997</v>
      </c>
      <c r="G4240" s="344">
        <v>4.8899999999999997</v>
      </c>
      <c r="H4240" s="344">
        <v>5.16</v>
      </c>
      <c r="I4240" s="344">
        <v>4.3499999999999996</v>
      </c>
      <c r="J4240" s="344">
        <v>4.62</v>
      </c>
      <c r="K4240" s="344">
        <v>4.83</v>
      </c>
      <c r="L4240" s="344">
        <v>3.26</v>
      </c>
    </row>
    <row r="4241" spans="1:12">
      <c r="A4241" s="296">
        <v>10617</v>
      </c>
      <c r="B4241" s="343" t="s">
        <v>10793</v>
      </c>
      <c r="C4241" s="296" t="s">
        <v>6533</v>
      </c>
      <c r="D4241" s="296" t="s">
        <v>6534</v>
      </c>
      <c r="E4241" s="344">
        <v>5.25</v>
      </c>
      <c r="F4241" s="344">
        <v>6.3</v>
      </c>
      <c r="G4241" s="344">
        <v>6.3</v>
      </c>
      <c r="H4241" s="344">
        <v>6.65</v>
      </c>
      <c r="I4241" s="344">
        <v>5.6</v>
      </c>
      <c r="J4241" s="344">
        <v>5.95</v>
      </c>
      <c r="K4241" s="344">
        <v>6.23</v>
      </c>
      <c r="L4241" s="344">
        <v>4.2</v>
      </c>
    </row>
    <row r="4242" spans="1:12">
      <c r="A4242" s="296">
        <v>44261</v>
      </c>
      <c r="B4242" s="343" t="s">
        <v>10794</v>
      </c>
      <c r="C4242" s="296" t="s">
        <v>6533</v>
      </c>
      <c r="D4242" s="296" t="s">
        <v>6534</v>
      </c>
      <c r="E4242" s="344">
        <v>157.30000000000001</v>
      </c>
      <c r="F4242" s="344">
        <v>146.65</v>
      </c>
      <c r="G4242" s="344">
        <v>141.27000000000001</v>
      </c>
      <c r="H4242" s="344">
        <v>105.78</v>
      </c>
      <c r="I4242" s="344">
        <v>117.32</v>
      </c>
      <c r="J4242" s="344">
        <v>132.47</v>
      </c>
      <c r="K4242" s="344">
        <v>154.86000000000001</v>
      </c>
      <c r="L4242" s="344">
        <v>187.42</v>
      </c>
    </row>
    <row r="4243" spans="1:12">
      <c r="A4243" s="296">
        <v>7274</v>
      </c>
      <c r="B4243" s="343" t="s">
        <v>10795</v>
      </c>
      <c r="C4243" s="296" t="s">
        <v>6533</v>
      </c>
      <c r="D4243" s="296" t="s">
        <v>6534</v>
      </c>
      <c r="E4243" s="344">
        <v>76.150000000000006</v>
      </c>
      <c r="F4243" s="344">
        <v>70.989999999999995</v>
      </c>
      <c r="G4243" s="344">
        <v>68.39</v>
      </c>
      <c r="H4243" s="344">
        <v>51.21</v>
      </c>
      <c r="I4243" s="344">
        <v>56.79</v>
      </c>
      <c r="J4243" s="344">
        <v>64.13</v>
      </c>
      <c r="K4243" s="344">
        <v>74.97</v>
      </c>
      <c r="L4243" s="344">
        <v>90.73</v>
      </c>
    </row>
    <row r="4244" spans="1:12">
      <c r="A4244" s="296">
        <v>44326</v>
      </c>
      <c r="B4244" s="343" t="s">
        <v>10796</v>
      </c>
      <c r="C4244" s="296" t="s">
        <v>6533</v>
      </c>
      <c r="D4244" s="296" t="s">
        <v>6534</v>
      </c>
      <c r="E4244" s="344">
        <v>1644.78</v>
      </c>
      <c r="F4244" s="344">
        <v>1533.36</v>
      </c>
      <c r="G4244" s="344">
        <v>1477.13</v>
      </c>
      <c r="H4244" s="344">
        <v>1106.06</v>
      </c>
      <c r="I4244" s="344">
        <v>1226.68</v>
      </c>
      <c r="J4244" s="344">
        <v>1385.13</v>
      </c>
      <c r="K4244" s="344">
        <v>1619.23</v>
      </c>
      <c r="L4244" s="344">
        <v>1959.63</v>
      </c>
    </row>
    <row r="4245" spans="1:12">
      <c r="A4245" s="296">
        <v>154</v>
      </c>
      <c r="B4245" s="343" t="s">
        <v>10797</v>
      </c>
      <c r="C4245" s="296" t="s">
        <v>6584</v>
      </c>
      <c r="D4245" s="296" t="s">
        <v>6534</v>
      </c>
      <c r="E4245" s="344">
        <v>89.93</v>
      </c>
      <c r="F4245" s="344">
        <v>95.71</v>
      </c>
      <c r="G4245" s="344"/>
      <c r="H4245" s="344">
        <v>76.55</v>
      </c>
      <c r="I4245" s="344">
        <v>68.03</v>
      </c>
      <c r="J4245" s="344">
        <v>81.11</v>
      </c>
      <c r="K4245" s="344">
        <v>75.540000000000006</v>
      </c>
      <c r="L4245" s="344">
        <v>61.14</v>
      </c>
    </row>
    <row r="4246" spans="1:12">
      <c r="A4246" s="296">
        <v>38121</v>
      </c>
      <c r="B4246" s="343" t="s">
        <v>10798</v>
      </c>
      <c r="C4246" s="296" t="s">
        <v>6584</v>
      </c>
      <c r="D4246" s="296" t="s">
        <v>6534</v>
      </c>
      <c r="E4246" s="344">
        <v>23.26</v>
      </c>
      <c r="F4246" s="344">
        <v>17.84</v>
      </c>
      <c r="G4246" s="344">
        <v>15.35</v>
      </c>
      <c r="H4246" s="344">
        <v>12.02</v>
      </c>
      <c r="I4246" s="344">
        <v>20.12</v>
      </c>
      <c r="J4246" s="344">
        <v>24.64</v>
      </c>
      <c r="K4246" s="344">
        <v>26.04</v>
      </c>
      <c r="L4246" s="344">
        <v>27.09</v>
      </c>
    </row>
    <row r="4247" spans="1:12">
      <c r="A4247" s="296">
        <v>43776</v>
      </c>
      <c r="B4247" s="343" t="s">
        <v>10799</v>
      </c>
      <c r="C4247" s="296" t="s">
        <v>6584</v>
      </c>
      <c r="D4247" s="296" t="s">
        <v>6534</v>
      </c>
      <c r="E4247" s="344">
        <v>23.89</v>
      </c>
      <c r="F4247" s="344">
        <v>29</v>
      </c>
      <c r="G4247" s="344">
        <v>22.72</v>
      </c>
      <c r="H4247" s="344">
        <v>19.89</v>
      </c>
      <c r="I4247" s="344">
        <v>26.5</v>
      </c>
      <c r="J4247" s="344">
        <v>25.14</v>
      </c>
      <c r="K4247" s="344">
        <v>29.01</v>
      </c>
      <c r="L4247" s="344">
        <v>27.98</v>
      </c>
    </row>
    <row r="4248" spans="1:12">
      <c r="A4248" s="296">
        <v>7343</v>
      </c>
      <c r="B4248" s="343" t="s">
        <v>10800</v>
      </c>
      <c r="C4248" s="296" t="s">
        <v>6584</v>
      </c>
      <c r="D4248" s="296" t="s">
        <v>6534</v>
      </c>
      <c r="E4248" s="344">
        <v>34.22</v>
      </c>
      <c r="F4248" s="344">
        <v>26.25</v>
      </c>
      <c r="G4248" s="344">
        <v>22.58</v>
      </c>
      <c r="H4248" s="344">
        <v>17.690000000000001</v>
      </c>
      <c r="I4248" s="344">
        <v>29.6</v>
      </c>
      <c r="J4248" s="344">
        <v>36.25</v>
      </c>
      <c r="K4248" s="344">
        <v>38.31</v>
      </c>
      <c r="L4248" s="344">
        <v>39.85</v>
      </c>
    </row>
    <row r="4249" spans="1:12">
      <c r="A4249" s="296">
        <v>7348</v>
      </c>
      <c r="B4249" s="343" t="s">
        <v>10801</v>
      </c>
      <c r="C4249" s="296" t="s">
        <v>6584</v>
      </c>
      <c r="D4249" s="296" t="s">
        <v>6534</v>
      </c>
      <c r="E4249" s="344">
        <v>24.02</v>
      </c>
      <c r="F4249" s="344">
        <v>21.11</v>
      </c>
      <c r="G4249" s="344">
        <v>19.149999999999999</v>
      </c>
      <c r="H4249" s="344">
        <v>22.74</v>
      </c>
      <c r="I4249" s="344">
        <v>21.03</v>
      </c>
      <c r="J4249" s="344">
        <v>20.65</v>
      </c>
      <c r="K4249" s="344">
        <v>21.06</v>
      </c>
      <c r="L4249" s="344">
        <v>19.149999999999999</v>
      </c>
    </row>
    <row r="4250" spans="1:12">
      <c r="A4250" s="296">
        <v>7313</v>
      </c>
      <c r="B4250" s="343" t="s">
        <v>10802</v>
      </c>
      <c r="C4250" s="296" t="s">
        <v>6584</v>
      </c>
      <c r="D4250" s="296" t="s">
        <v>6534</v>
      </c>
      <c r="E4250" s="344">
        <v>27.76</v>
      </c>
      <c r="F4250" s="344">
        <v>26.1</v>
      </c>
      <c r="G4250" s="344"/>
      <c r="H4250" s="344">
        <v>34.69</v>
      </c>
      <c r="I4250" s="344">
        <v>22.26</v>
      </c>
      <c r="J4250" s="344"/>
      <c r="K4250" s="344">
        <v>20.58</v>
      </c>
      <c r="L4250" s="344"/>
    </row>
    <row r="4251" spans="1:12">
      <c r="A4251" s="296">
        <v>7319</v>
      </c>
      <c r="B4251" s="343" t="s">
        <v>10803</v>
      </c>
      <c r="C4251" s="296" t="s">
        <v>6584</v>
      </c>
      <c r="D4251" s="296" t="s">
        <v>6534</v>
      </c>
      <c r="E4251" s="344">
        <v>15.89</v>
      </c>
      <c r="F4251" s="344">
        <v>14.94</v>
      </c>
      <c r="G4251" s="344"/>
      <c r="H4251" s="344">
        <v>19.86</v>
      </c>
      <c r="I4251" s="344">
        <v>12.74</v>
      </c>
      <c r="J4251" s="344"/>
      <c r="K4251" s="344">
        <v>11.78</v>
      </c>
      <c r="L4251" s="344"/>
    </row>
    <row r="4252" spans="1:12">
      <c r="A4252" s="296">
        <v>7314</v>
      </c>
      <c r="B4252" s="343" t="s">
        <v>10804</v>
      </c>
      <c r="C4252" s="296" t="s">
        <v>6584</v>
      </c>
      <c r="D4252" s="296" t="s">
        <v>6534</v>
      </c>
      <c r="E4252" s="344">
        <v>81.31</v>
      </c>
      <c r="F4252" s="344">
        <v>62.37</v>
      </c>
      <c r="G4252" s="344">
        <v>53.67</v>
      </c>
      <c r="H4252" s="344">
        <v>42.04</v>
      </c>
      <c r="I4252" s="344">
        <v>70.34</v>
      </c>
      <c r="J4252" s="344">
        <v>86.13</v>
      </c>
      <c r="K4252" s="344">
        <v>91.03</v>
      </c>
      <c r="L4252" s="344">
        <v>94.69</v>
      </c>
    </row>
    <row r="4253" spans="1:12">
      <c r="A4253" s="296">
        <v>7304</v>
      </c>
      <c r="B4253" s="343" t="s">
        <v>10805</v>
      </c>
      <c r="C4253" s="296" t="s">
        <v>6584</v>
      </c>
      <c r="D4253" s="296" t="s">
        <v>6534</v>
      </c>
      <c r="E4253" s="344">
        <v>70.8</v>
      </c>
      <c r="F4253" s="344">
        <v>85.95</v>
      </c>
      <c r="G4253" s="344">
        <v>67.34</v>
      </c>
      <c r="H4253" s="344">
        <v>58.96</v>
      </c>
      <c r="I4253" s="344">
        <v>78.52</v>
      </c>
      <c r="J4253" s="344">
        <v>74.5</v>
      </c>
      <c r="K4253" s="344">
        <v>85.97</v>
      </c>
      <c r="L4253" s="344">
        <v>82.91</v>
      </c>
    </row>
    <row r="4254" spans="1:12">
      <c r="A4254" s="296">
        <v>43649</v>
      </c>
      <c r="B4254" s="343" t="s">
        <v>10806</v>
      </c>
      <c r="C4254" s="296" t="s">
        <v>6584</v>
      </c>
      <c r="D4254" s="296" t="s">
        <v>6534</v>
      </c>
      <c r="E4254" s="344">
        <v>36.619999999999997</v>
      </c>
      <c r="F4254" s="344">
        <v>44.45</v>
      </c>
      <c r="G4254" s="344">
        <v>34.82</v>
      </c>
      <c r="H4254" s="344">
        <v>30.49</v>
      </c>
      <c r="I4254" s="344">
        <v>40.61</v>
      </c>
      <c r="J4254" s="344">
        <v>38.53</v>
      </c>
      <c r="K4254" s="344">
        <v>44.46</v>
      </c>
      <c r="L4254" s="344">
        <v>42.88</v>
      </c>
    </row>
    <row r="4255" spans="1:12">
      <c r="A4255" s="296">
        <v>43650</v>
      </c>
      <c r="B4255" s="343" t="s">
        <v>10807</v>
      </c>
      <c r="C4255" s="296" t="s">
        <v>6584</v>
      </c>
      <c r="D4255" s="296" t="s">
        <v>6534</v>
      </c>
      <c r="E4255" s="344">
        <v>34.6</v>
      </c>
      <c r="F4255" s="344">
        <v>42.01</v>
      </c>
      <c r="G4255" s="344">
        <v>32.909999999999997</v>
      </c>
      <c r="H4255" s="344">
        <v>28.82</v>
      </c>
      <c r="I4255" s="344">
        <v>38.369999999999997</v>
      </c>
      <c r="J4255" s="344">
        <v>36.409999999999997</v>
      </c>
      <c r="K4255" s="344">
        <v>42.02</v>
      </c>
      <c r="L4255" s="344">
        <v>40.520000000000003</v>
      </c>
    </row>
    <row r="4256" spans="1:12">
      <c r="A4256" s="296">
        <v>7311</v>
      </c>
      <c r="B4256" s="343" t="s">
        <v>10808</v>
      </c>
      <c r="C4256" s="296" t="s">
        <v>6584</v>
      </c>
      <c r="D4256" s="296" t="s">
        <v>6534</v>
      </c>
      <c r="E4256" s="344">
        <v>35.450000000000003</v>
      </c>
      <c r="F4256" s="344">
        <v>43.03</v>
      </c>
      <c r="G4256" s="344">
        <v>33.71</v>
      </c>
      <c r="H4256" s="344">
        <v>29.52</v>
      </c>
      <c r="I4256" s="344">
        <v>39.31</v>
      </c>
      <c r="J4256" s="344">
        <v>37.299999999999997</v>
      </c>
      <c r="K4256" s="344">
        <v>43.04</v>
      </c>
      <c r="L4256" s="344">
        <v>41.51</v>
      </c>
    </row>
    <row r="4257" spans="1:12">
      <c r="A4257" s="296">
        <v>7292</v>
      </c>
      <c r="B4257" s="343" t="s">
        <v>10809</v>
      </c>
      <c r="C4257" s="296" t="s">
        <v>6584</v>
      </c>
      <c r="D4257" s="296" t="s">
        <v>6539</v>
      </c>
      <c r="E4257" s="344">
        <v>34.32</v>
      </c>
      <c r="F4257" s="344">
        <v>41.66</v>
      </c>
      <c r="G4257" s="344">
        <v>32.64</v>
      </c>
      <c r="H4257" s="344">
        <v>28.58</v>
      </c>
      <c r="I4257" s="344">
        <v>38.06</v>
      </c>
      <c r="J4257" s="344">
        <v>36.11</v>
      </c>
      <c r="K4257" s="344">
        <v>41.67</v>
      </c>
      <c r="L4257" s="344">
        <v>40.19</v>
      </c>
    </row>
    <row r="4258" spans="1:12">
      <c r="A4258" s="296">
        <v>7293</v>
      </c>
      <c r="B4258" s="343" t="s">
        <v>10810</v>
      </c>
      <c r="C4258" s="296" t="s">
        <v>6584</v>
      </c>
      <c r="D4258" s="296" t="s">
        <v>6534</v>
      </c>
      <c r="E4258" s="344">
        <v>37.97</v>
      </c>
      <c r="F4258" s="344">
        <v>46.09</v>
      </c>
      <c r="G4258" s="344">
        <v>36.11</v>
      </c>
      <c r="H4258" s="344">
        <v>31.62</v>
      </c>
      <c r="I4258" s="344">
        <v>42.1</v>
      </c>
      <c r="J4258" s="344">
        <v>39.950000000000003</v>
      </c>
      <c r="K4258" s="344">
        <v>46.1</v>
      </c>
      <c r="L4258" s="344">
        <v>44.46</v>
      </c>
    </row>
    <row r="4259" spans="1:12">
      <c r="A4259" s="296">
        <v>7306</v>
      </c>
      <c r="B4259" s="343" t="s">
        <v>10811</v>
      </c>
      <c r="C4259" s="296" t="s">
        <v>6584</v>
      </c>
      <c r="D4259" s="296" t="s">
        <v>6534</v>
      </c>
      <c r="E4259" s="344">
        <v>41.9</v>
      </c>
      <c r="F4259" s="344">
        <v>50.86</v>
      </c>
      <c r="G4259" s="344">
        <v>39.85</v>
      </c>
      <c r="H4259" s="344">
        <v>34.89</v>
      </c>
      <c r="I4259" s="344">
        <v>46.47</v>
      </c>
      <c r="J4259" s="344">
        <v>44.09</v>
      </c>
      <c r="K4259" s="344">
        <v>50.87</v>
      </c>
      <c r="L4259" s="344">
        <v>49.07</v>
      </c>
    </row>
    <row r="4260" spans="1:12">
      <c r="A4260" s="296">
        <v>7288</v>
      </c>
      <c r="B4260" s="343" t="s">
        <v>10812</v>
      </c>
      <c r="C4260" s="296" t="s">
        <v>6584</v>
      </c>
      <c r="D4260" s="296" t="s">
        <v>6534</v>
      </c>
      <c r="E4260" s="344">
        <v>34.79</v>
      </c>
      <c r="F4260" s="344">
        <v>42.23</v>
      </c>
      <c r="G4260" s="344">
        <v>33.090000000000003</v>
      </c>
      <c r="H4260" s="344">
        <v>28.97</v>
      </c>
      <c r="I4260" s="344">
        <v>38.58</v>
      </c>
      <c r="J4260" s="344">
        <v>36.6</v>
      </c>
      <c r="K4260" s="344">
        <v>42.24</v>
      </c>
      <c r="L4260" s="344">
        <v>40.74</v>
      </c>
    </row>
    <row r="4261" spans="1:12">
      <c r="A4261" s="296">
        <v>43625</v>
      </c>
      <c r="B4261" s="343" t="s">
        <v>10813</v>
      </c>
      <c r="C4261" s="296" t="s">
        <v>6584</v>
      </c>
      <c r="D4261" s="296" t="s">
        <v>6534</v>
      </c>
      <c r="E4261" s="344">
        <v>28.09</v>
      </c>
      <c r="F4261" s="344">
        <v>34.1</v>
      </c>
      <c r="G4261" s="344">
        <v>26.71</v>
      </c>
      <c r="H4261" s="344">
        <v>23.39</v>
      </c>
      <c r="I4261" s="344">
        <v>31.15</v>
      </c>
      <c r="J4261" s="344">
        <v>29.56</v>
      </c>
      <c r="K4261" s="344">
        <v>34.11</v>
      </c>
      <c r="L4261" s="344">
        <v>32.9</v>
      </c>
    </row>
    <row r="4262" spans="1:12">
      <c r="A4262" s="296">
        <v>43647</v>
      </c>
      <c r="B4262" s="343" t="s">
        <v>10814</v>
      </c>
      <c r="C4262" s="296" t="s">
        <v>6584</v>
      </c>
      <c r="D4262" s="296" t="s">
        <v>6534</v>
      </c>
      <c r="E4262" s="344">
        <v>25.52</v>
      </c>
      <c r="F4262" s="344">
        <v>30.97</v>
      </c>
      <c r="G4262" s="344">
        <v>24.27</v>
      </c>
      <c r="H4262" s="344">
        <v>21.25</v>
      </c>
      <c r="I4262" s="344">
        <v>28.3</v>
      </c>
      <c r="J4262" s="344">
        <v>26.85</v>
      </c>
      <c r="K4262" s="344">
        <v>30.98</v>
      </c>
      <c r="L4262" s="344">
        <v>29.88</v>
      </c>
    </row>
    <row r="4263" spans="1:12">
      <c r="A4263" s="296">
        <v>43648</v>
      </c>
      <c r="B4263" s="343" t="s">
        <v>10815</v>
      </c>
      <c r="C4263" s="296" t="s">
        <v>6584</v>
      </c>
      <c r="D4263" s="296" t="s">
        <v>6534</v>
      </c>
      <c r="E4263" s="344">
        <v>24.62</v>
      </c>
      <c r="F4263" s="344">
        <v>29.89</v>
      </c>
      <c r="G4263" s="344">
        <v>23.42</v>
      </c>
      <c r="H4263" s="344">
        <v>20.5</v>
      </c>
      <c r="I4263" s="344">
        <v>27.31</v>
      </c>
      <c r="J4263" s="344">
        <v>25.91</v>
      </c>
      <c r="K4263" s="344">
        <v>29.9</v>
      </c>
      <c r="L4263" s="344">
        <v>28.83</v>
      </c>
    </row>
    <row r="4264" spans="1:12">
      <c r="A4264" s="296">
        <v>35693</v>
      </c>
      <c r="B4264" s="343" t="s">
        <v>10816</v>
      </c>
      <c r="C4264" s="296" t="s">
        <v>6584</v>
      </c>
      <c r="D4264" s="296" t="s">
        <v>6534</v>
      </c>
      <c r="E4264" s="344">
        <v>14.94</v>
      </c>
      <c r="F4264" s="344">
        <v>13.13</v>
      </c>
      <c r="G4264" s="344">
        <v>11.91</v>
      </c>
      <c r="H4264" s="344">
        <v>14.14</v>
      </c>
      <c r="I4264" s="344">
        <v>13.08</v>
      </c>
      <c r="J4264" s="344">
        <v>12.84</v>
      </c>
      <c r="K4264" s="344">
        <v>13.1</v>
      </c>
      <c r="L4264" s="344">
        <v>11.91</v>
      </c>
    </row>
    <row r="4265" spans="1:12">
      <c r="A4265" s="296">
        <v>7356</v>
      </c>
      <c r="B4265" s="343" t="s">
        <v>10817</v>
      </c>
      <c r="C4265" s="296" t="s">
        <v>6584</v>
      </c>
      <c r="D4265" s="296" t="s">
        <v>6539</v>
      </c>
      <c r="E4265" s="344">
        <v>35.82</v>
      </c>
      <c r="F4265" s="344">
        <v>31.47</v>
      </c>
      <c r="G4265" s="344">
        <v>28.56</v>
      </c>
      <c r="H4265" s="344">
        <v>33.9</v>
      </c>
      <c r="I4265" s="344">
        <v>31.36</v>
      </c>
      <c r="J4265" s="344">
        <v>30.79</v>
      </c>
      <c r="K4265" s="344">
        <v>31.4</v>
      </c>
      <c r="L4265" s="344">
        <v>28.56</v>
      </c>
    </row>
    <row r="4266" spans="1:12">
      <c r="A4266" s="296">
        <v>35692</v>
      </c>
      <c r="B4266" s="343" t="s">
        <v>10818</v>
      </c>
      <c r="C4266" s="296" t="s">
        <v>6584</v>
      </c>
      <c r="D4266" s="296" t="s">
        <v>6534</v>
      </c>
      <c r="E4266" s="344">
        <v>23.44</v>
      </c>
      <c r="F4266" s="344">
        <v>20.6</v>
      </c>
      <c r="G4266" s="344">
        <v>18.690000000000001</v>
      </c>
      <c r="H4266" s="344">
        <v>22.19</v>
      </c>
      <c r="I4266" s="344">
        <v>20.52</v>
      </c>
      <c r="J4266" s="344">
        <v>20.149999999999999</v>
      </c>
      <c r="K4266" s="344">
        <v>20.55</v>
      </c>
      <c r="L4266" s="344">
        <v>18.690000000000001</v>
      </c>
    </row>
    <row r="4267" spans="1:12">
      <c r="A4267" s="296">
        <v>43624</v>
      </c>
      <c r="B4267" s="343" t="s">
        <v>10819</v>
      </c>
      <c r="C4267" s="296" t="s">
        <v>6584</v>
      </c>
      <c r="D4267" s="296" t="s">
        <v>6534</v>
      </c>
      <c r="E4267" s="344">
        <v>43.66</v>
      </c>
      <c r="F4267" s="344">
        <v>38.36</v>
      </c>
      <c r="G4267" s="344">
        <v>34.81</v>
      </c>
      <c r="H4267" s="344">
        <v>41.32</v>
      </c>
      <c r="I4267" s="344">
        <v>38.22</v>
      </c>
      <c r="J4267" s="344">
        <v>37.53</v>
      </c>
      <c r="K4267" s="344">
        <v>38.270000000000003</v>
      </c>
      <c r="L4267" s="344">
        <v>34.81</v>
      </c>
    </row>
    <row r="4268" spans="1:12">
      <c r="A4268" s="296">
        <v>7342</v>
      </c>
      <c r="B4268" s="343" t="s">
        <v>10820</v>
      </c>
      <c r="C4268" s="296" t="s">
        <v>6582</v>
      </c>
      <c r="D4268" s="296" t="s">
        <v>6534</v>
      </c>
      <c r="E4268" s="344">
        <v>3.04</v>
      </c>
      <c r="F4268" s="344">
        <v>2.86</v>
      </c>
      <c r="G4268" s="344"/>
      <c r="H4268" s="344">
        <v>3.81</v>
      </c>
      <c r="I4268" s="344">
        <v>2.44</v>
      </c>
      <c r="J4268" s="344"/>
      <c r="K4268" s="344">
        <v>2.2599999999999998</v>
      </c>
      <c r="L4268" s="344"/>
    </row>
    <row r="4269" spans="1:12">
      <c r="A4269" s="296">
        <v>7350</v>
      </c>
      <c r="B4269" s="343" t="s">
        <v>10821</v>
      </c>
      <c r="C4269" s="296" t="s">
        <v>6584</v>
      </c>
      <c r="D4269" s="296" t="s">
        <v>6534</v>
      </c>
      <c r="E4269" s="344">
        <v>51.7</v>
      </c>
      <c r="F4269" s="344">
        <v>45.42</v>
      </c>
      <c r="G4269" s="344">
        <v>41.22</v>
      </c>
      <c r="H4269" s="344">
        <v>48.93</v>
      </c>
      <c r="I4269" s="344">
        <v>45.27</v>
      </c>
      <c r="J4269" s="344">
        <v>44.44</v>
      </c>
      <c r="K4269" s="344">
        <v>45.32</v>
      </c>
      <c r="L4269" s="344">
        <v>41.22</v>
      </c>
    </row>
    <row r="4270" spans="1:12">
      <c r="A4270" s="296">
        <v>39574</v>
      </c>
      <c r="B4270" s="343" t="s">
        <v>10822</v>
      </c>
      <c r="C4270" s="296" t="s">
        <v>6533</v>
      </c>
      <c r="D4270" s="296" t="s">
        <v>6534</v>
      </c>
      <c r="E4270" s="344">
        <v>4.84</v>
      </c>
      <c r="F4270" s="344">
        <v>5.73</v>
      </c>
      <c r="G4270" s="344">
        <v>5.1100000000000003</v>
      </c>
      <c r="H4270" s="344">
        <v>5.96</v>
      </c>
      <c r="I4270" s="344">
        <v>5.74</v>
      </c>
      <c r="J4270" s="344">
        <v>5.91</v>
      </c>
      <c r="K4270" s="344">
        <v>3.87</v>
      </c>
      <c r="L4270" s="344">
        <v>3.21</v>
      </c>
    </row>
    <row r="4271" spans="1:12">
      <c r="A4271" s="296">
        <v>11060</v>
      </c>
      <c r="B4271" s="343" t="s">
        <v>10823</v>
      </c>
      <c r="C4271" s="296" t="s">
        <v>6533</v>
      </c>
      <c r="D4271" s="296" t="s">
        <v>6534</v>
      </c>
      <c r="E4271" s="344">
        <v>35.68</v>
      </c>
      <c r="F4271" s="344">
        <v>46.23</v>
      </c>
      <c r="G4271" s="344"/>
      <c r="H4271" s="344">
        <v>43.75</v>
      </c>
      <c r="I4271" s="344">
        <v>45.92</v>
      </c>
      <c r="J4271" s="344">
        <v>32.270000000000003</v>
      </c>
      <c r="K4271" s="344"/>
      <c r="L4271" s="344">
        <v>46.54</v>
      </c>
    </row>
    <row r="4272" spans="1:12">
      <c r="A4272" s="296">
        <v>37401</v>
      </c>
      <c r="B4272" s="343" t="s">
        <v>10824</v>
      </c>
      <c r="C4272" s="296" t="s">
        <v>6533</v>
      </c>
      <c r="D4272" s="296" t="s">
        <v>6534</v>
      </c>
      <c r="E4272" s="344">
        <v>71.959999999999994</v>
      </c>
      <c r="F4272" s="344">
        <v>61.32</v>
      </c>
      <c r="G4272" s="344">
        <v>37.590000000000003</v>
      </c>
      <c r="H4272" s="344">
        <v>62.1</v>
      </c>
      <c r="I4272" s="344">
        <v>49.71</v>
      </c>
      <c r="J4272" s="344">
        <v>46.84</v>
      </c>
      <c r="K4272" s="344">
        <v>39.44</v>
      </c>
      <c r="L4272" s="344">
        <v>70.599999999999994</v>
      </c>
    </row>
    <row r="4273" spans="1:12">
      <c r="A4273" s="296">
        <v>38101</v>
      </c>
      <c r="B4273" s="343" t="s">
        <v>10825</v>
      </c>
      <c r="C4273" s="296" t="s">
        <v>6533</v>
      </c>
      <c r="D4273" s="296" t="s">
        <v>6534</v>
      </c>
      <c r="E4273" s="344">
        <v>10.210000000000001</v>
      </c>
      <c r="F4273" s="344">
        <v>11.42</v>
      </c>
      <c r="G4273" s="344">
        <v>9.5500000000000007</v>
      </c>
      <c r="H4273" s="344">
        <v>8.68</v>
      </c>
      <c r="I4273" s="344">
        <v>5.32</v>
      </c>
      <c r="J4273" s="344">
        <v>8.0399999999999991</v>
      </c>
      <c r="K4273" s="344">
        <v>10.52</v>
      </c>
      <c r="L4273" s="344">
        <v>9.6999999999999993</v>
      </c>
    </row>
    <row r="4274" spans="1:12">
      <c r="A4274" s="296">
        <v>7528</v>
      </c>
      <c r="B4274" s="343" t="s">
        <v>10826</v>
      </c>
      <c r="C4274" s="296" t="s">
        <v>6533</v>
      </c>
      <c r="D4274" s="296" t="s">
        <v>6539</v>
      </c>
      <c r="E4274" s="344">
        <v>12</v>
      </c>
      <c r="F4274" s="344">
        <v>13.42</v>
      </c>
      <c r="G4274" s="344">
        <v>11.22</v>
      </c>
      <c r="H4274" s="344">
        <v>10.199999999999999</v>
      </c>
      <c r="I4274" s="344">
        <v>6.25</v>
      </c>
      <c r="J4274" s="344">
        <v>9.4499999999999993</v>
      </c>
      <c r="K4274" s="344">
        <v>12.36</v>
      </c>
      <c r="L4274" s="344">
        <v>11.4</v>
      </c>
    </row>
    <row r="4275" spans="1:12">
      <c r="A4275" s="296">
        <v>12147</v>
      </c>
      <c r="B4275" s="343" t="s">
        <v>10827</v>
      </c>
      <c r="C4275" s="296" t="s">
        <v>6533</v>
      </c>
      <c r="D4275" s="296" t="s">
        <v>6534</v>
      </c>
      <c r="E4275" s="344">
        <v>18.3</v>
      </c>
      <c r="F4275" s="344">
        <v>20.46</v>
      </c>
      <c r="G4275" s="344">
        <v>17.11</v>
      </c>
      <c r="H4275" s="344">
        <v>15.55</v>
      </c>
      <c r="I4275" s="344">
        <v>9.5299999999999994</v>
      </c>
      <c r="J4275" s="344">
        <v>14.41</v>
      </c>
      <c r="K4275" s="344">
        <v>18.850000000000001</v>
      </c>
      <c r="L4275" s="344">
        <v>17.38</v>
      </c>
    </row>
    <row r="4276" spans="1:12">
      <c r="A4276" s="296">
        <v>38075</v>
      </c>
      <c r="B4276" s="343" t="s">
        <v>10828</v>
      </c>
      <c r="C4276" s="296" t="s">
        <v>6533</v>
      </c>
      <c r="D4276" s="296" t="s">
        <v>6534</v>
      </c>
      <c r="E4276" s="344">
        <v>20.78</v>
      </c>
      <c r="F4276" s="344">
        <v>23.24</v>
      </c>
      <c r="G4276" s="344">
        <v>19.43</v>
      </c>
      <c r="H4276" s="344">
        <v>17.670000000000002</v>
      </c>
      <c r="I4276" s="344">
        <v>10.82</v>
      </c>
      <c r="J4276" s="344">
        <v>16.37</v>
      </c>
      <c r="K4276" s="344">
        <v>21.41</v>
      </c>
      <c r="L4276" s="344">
        <v>19.75</v>
      </c>
    </row>
    <row r="4277" spans="1:12">
      <c r="A4277" s="296">
        <v>38102</v>
      </c>
      <c r="B4277" s="343" t="s">
        <v>10829</v>
      </c>
      <c r="C4277" s="296" t="s">
        <v>6533</v>
      </c>
      <c r="D4277" s="296" t="s">
        <v>6534</v>
      </c>
      <c r="E4277" s="344">
        <v>13.06</v>
      </c>
      <c r="F4277" s="344">
        <v>14.61</v>
      </c>
      <c r="G4277" s="344">
        <v>12.21</v>
      </c>
      <c r="H4277" s="344">
        <v>11.1</v>
      </c>
      <c r="I4277" s="344">
        <v>6.8</v>
      </c>
      <c r="J4277" s="344">
        <v>10.29</v>
      </c>
      <c r="K4277" s="344">
        <v>13.46</v>
      </c>
      <c r="L4277" s="344">
        <v>12.41</v>
      </c>
    </row>
    <row r="4278" spans="1:12">
      <c r="A4278" s="296">
        <v>7525</v>
      </c>
      <c r="B4278" s="343" t="s">
        <v>10830</v>
      </c>
      <c r="C4278" s="296" t="s">
        <v>6533</v>
      </c>
      <c r="D4278" s="296" t="s">
        <v>6534</v>
      </c>
      <c r="E4278" s="344">
        <v>59.09</v>
      </c>
      <c r="F4278" s="344">
        <v>66.08</v>
      </c>
      <c r="G4278" s="344">
        <v>55.24</v>
      </c>
      <c r="H4278" s="344">
        <v>50.22</v>
      </c>
      <c r="I4278" s="344">
        <v>30.77</v>
      </c>
      <c r="J4278" s="344">
        <v>46.53</v>
      </c>
      <c r="K4278" s="344">
        <v>60.86</v>
      </c>
      <c r="L4278" s="344">
        <v>56.13</v>
      </c>
    </row>
    <row r="4279" spans="1:12">
      <c r="A4279" s="296">
        <v>7524</v>
      </c>
      <c r="B4279" s="343" t="s">
        <v>10831</v>
      </c>
      <c r="C4279" s="296" t="s">
        <v>6533</v>
      </c>
      <c r="D4279" s="296" t="s">
        <v>6534</v>
      </c>
      <c r="E4279" s="344">
        <v>55.68</v>
      </c>
      <c r="F4279" s="344">
        <v>62.27</v>
      </c>
      <c r="G4279" s="344">
        <v>52.06</v>
      </c>
      <c r="H4279" s="344">
        <v>47.32</v>
      </c>
      <c r="I4279" s="344">
        <v>29</v>
      </c>
      <c r="J4279" s="344">
        <v>43.84</v>
      </c>
      <c r="K4279" s="344">
        <v>57.35</v>
      </c>
      <c r="L4279" s="344">
        <v>52.89</v>
      </c>
    </row>
    <row r="4280" spans="1:12">
      <c r="A4280" s="296">
        <v>38105</v>
      </c>
      <c r="B4280" s="343" t="s">
        <v>10832</v>
      </c>
      <c r="C4280" s="296" t="s">
        <v>6533</v>
      </c>
      <c r="D4280" s="296" t="s">
        <v>6534</v>
      </c>
      <c r="E4280" s="344">
        <v>14.3</v>
      </c>
      <c r="F4280" s="344">
        <v>15.99</v>
      </c>
      <c r="G4280" s="344">
        <v>13.37</v>
      </c>
      <c r="H4280" s="344">
        <v>12.16</v>
      </c>
      <c r="I4280" s="344">
        <v>7.45</v>
      </c>
      <c r="J4280" s="344">
        <v>11.26</v>
      </c>
      <c r="K4280" s="344">
        <v>14.73</v>
      </c>
      <c r="L4280" s="344">
        <v>13.59</v>
      </c>
    </row>
    <row r="4281" spans="1:12">
      <c r="A4281" s="296">
        <v>38084</v>
      </c>
      <c r="B4281" s="343" t="s">
        <v>10833</v>
      </c>
      <c r="C4281" s="296" t="s">
        <v>6533</v>
      </c>
      <c r="D4281" s="296" t="s">
        <v>6534</v>
      </c>
      <c r="E4281" s="344">
        <v>20.309999999999999</v>
      </c>
      <c r="F4281" s="344">
        <v>22.72</v>
      </c>
      <c r="G4281" s="344">
        <v>18.989999999999998</v>
      </c>
      <c r="H4281" s="344">
        <v>17.27</v>
      </c>
      <c r="I4281" s="344">
        <v>10.58</v>
      </c>
      <c r="J4281" s="344">
        <v>16</v>
      </c>
      <c r="K4281" s="344">
        <v>20.92</v>
      </c>
      <c r="L4281" s="344">
        <v>19.3</v>
      </c>
    </row>
    <row r="4282" spans="1:12">
      <c r="A4282" s="296">
        <v>38103</v>
      </c>
      <c r="B4282" s="343" t="s">
        <v>10834</v>
      </c>
      <c r="C4282" s="296" t="s">
        <v>6533</v>
      </c>
      <c r="D4282" s="296" t="s">
        <v>6534</v>
      </c>
      <c r="E4282" s="344">
        <v>21.47</v>
      </c>
      <c r="F4282" s="344">
        <v>24.01</v>
      </c>
      <c r="G4282" s="344">
        <v>20.079999999999998</v>
      </c>
      <c r="H4282" s="344">
        <v>18.25</v>
      </c>
      <c r="I4282" s="344">
        <v>11.18</v>
      </c>
      <c r="J4282" s="344">
        <v>16.91</v>
      </c>
      <c r="K4282" s="344">
        <v>22.12</v>
      </c>
      <c r="L4282" s="344">
        <v>20.399999999999999</v>
      </c>
    </row>
    <row r="4283" spans="1:12">
      <c r="A4283" s="296">
        <v>38082</v>
      </c>
      <c r="B4283" s="343" t="s">
        <v>10835</v>
      </c>
      <c r="C4283" s="296" t="s">
        <v>6533</v>
      </c>
      <c r="D4283" s="296" t="s">
        <v>6534</v>
      </c>
      <c r="E4283" s="344">
        <v>26.45</v>
      </c>
      <c r="F4283" s="344">
        <v>29.58</v>
      </c>
      <c r="G4283" s="344">
        <v>24.73</v>
      </c>
      <c r="H4283" s="344">
        <v>22.48</v>
      </c>
      <c r="I4283" s="344">
        <v>13.77</v>
      </c>
      <c r="J4283" s="344">
        <v>20.83</v>
      </c>
      <c r="K4283" s="344">
        <v>27.24</v>
      </c>
      <c r="L4283" s="344">
        <v>25.13</v>
      </c>
    </row>
    <row r="4284" spans="1:12">
      <c r="A4284" s="296">
        <v>38104</v>
      </c>
      <c r="B4284" s="343" t="s">
        <v>10836</v>
      </c>
      <c r="C4284" s="296" t="s">
        <v>6533</v>
      </c>
      <c r="D4284" s="296" t="s">
        <v>6534</v>
      </c>
      <c r="E4284" s="344">
        <v>42.04</v>
      </c>
      <c r="F4284" s="344">
        <v>47.02</v>
      </c>
      <c r="G4284" s="344">
        <v>39.31</v>
      </c>
      <c r="H4284" s="344">
        <v>35.729999999999997</v>
      </c>
      <c r="I4284" s="344">
        <v>21.89</v>
      </c>
      <c r="J4284" s="344">
        <v>33.11</v>
      </c>
      <c r="K4284" s="344">
        <v>43.3</v>
      </c>
      <c r="L4284" s="344">
        <v>39.94</v>
      </c>
    </row>
    <row r="4285" spans="1:12">
      <c r="A4285" s="296">
        <v>38083</v>
      </c>
      <c r="B4285" s="343" t="s">
        <v>10837</v>
      </c>
      <c r="C4285" s="296" t="s">
        <v>6533</v>
      </c>
      <c r="D4285" s="296" t="s">
        <v>6534</v>
      </c>
      <c r="E4285" s="344">
        <v>46.68</v>
      </c>
      <c r="F4285" s="344">
        <v>52.2</v>
      </c>
      <c r="G4285" s="344">
        <v>43.64</v>
      </c>
      <c r="H4285" s="344">
        <v>39.67</v>
      </c>
      <c r="I4285" s="344">
        <v>24.31</v>
      </c>
      <c r="J4285" s="344">
        <v>36.76</v>
      </c>
      <c r="K4285" s="344">
        <v>48.08</v>
      </c>
      <c r="L4285" s="344">
        <v>44.34</v>
      </c>
    </row>
    <row r="4286" spans="1:12">
      <c r="A4286" s="296">
        <v>38076</v>
      </c>
      <c r="B4286" s="343" t="s">
        <v>10838</v>
      </c>
      <c r="C4286" s="296" t="s">
        <v>6533</v>
      </c>
      <c r="D4286" s="296" t="s">
        <v>6534</v>
      </c>
      <c r="E4286" s="344">
        <v>23.3</v>
      </c>
      <c r="F4286" s="344">
        <v>26.06</v>
      </c>
      <c r="G4286" s="344">
        <v>21.79</v>
      </c>
      <c r="H4286" s="344">
        <v>19.809999999999999</v>
      </c>
      <c r="I4286" s="344">
        <v>12.13</v>
      </c>
      <c r="J4286" s="344">
        <v>18.350000000000001</v>
      </c>
      <c r="K4286" s="344">
        <v>24</v>
      </c>
      <c r="L4286" s="344">
        <v>22.14</v>
      </c>
    </row>
    <row r="4287" spans="1:12">
      <c r="A4287" s="296">
        <v>7592</v>
      </c>
      <c r="B4287" s="343" t="s">
        <v>10839</v>
      </c>
      <c r="C4287" s="296" t="s">
        <v>6682</v>
      </c>
      <c r="D4287" s="296" t="s">
        <v>6539</v>
      </c>
      <c r="E4287" s="344">
        <v>26.75</v>
      </c>
      <c r="F4287" s="344">
        <v>38.909999999999997</v>
      </c>
      <c r="G4287" s="344">
        <v>42.36</v>
      </c>
      <c r="H4287" s="344">
        <v>24.59</v>
      </c>
      <c r="I4287" s="344">
        <v>36.020000000000003</v>
      </c>
      <c r="J4287" s="344">
        <v>38.090000000000003</v>
      </c>
      <c r="K4287" s="344">
        <v>21.83</v>
      </c>
      <c r="L4287" s="344">
        <v>36.39</v>
      </c>
    </row>
    <row r="4288" spans="1:12">
      <c r="A4288" s="296">
        <v>40820</v>
      </c>
      <c r="B4288" s="343" t="s">
        <v>10840</v>
      </c>
      <c r="C4288" s="296" t="s">
        <v>6684</v>
      </c>
      <c r="D4288" s="296" t="s">
        <v>6534</v>
      </c>
      <c r="E4288" s="344">
        <v>4674.28</v>
      </c>
      <c r="F4288" s="344">
        <v>6792.89</v>
      </c>
      <c r="G4288" s="344">
        <v>7431.5</v>
      </c>
      <c r="H4288" s="344">
        <v>4271.9799999999996</v>
      </c>
      <c r="I4288" s="344">
        <v>6296.96</v>
      </c>
      <c r="J4288" s="344">
        <v>6695.23</v>
      </c>
      <c r="K4288" s="344">
        <v>3890.2</v>
      </c>
      <c r="L4288" s="344">
        <v>6384.62</v>
      </c>
    </row>
    <row r="4289" spans="1:12">
      <c r="A4289" s="296">
        <v>11826</v>
      </c>
      <c r="B4289" s="343" t="s">
        <v>10841</v>
      </c>
      <c r="C4289" s="296" t="s">
        <v>6533</v>
      </c>
      <c r="D4289" s="296" t="s">
        <v>6534</v>
      </c>
      <c r="E4289" s="344">
        <v>52.71</v>
      </c>
      <c r="F4289" s="344">
        <v>39.83</v>
      </c>
      <c r="G4289" s="344">
        <v>52.09</v>
      </c>
      <c r="H4289" s="344">
        <v>61.29</v>
      </c>
      <c r="I4289" s="344">
        <v>50.96</v>
      </c>
      <c r="J4289" s="344">
        <v>52.09</v>
      </c>
      <c r="K4289" s="344">
        <v>107.26</v>
      </c>
      <c r="L4289" s="344">
        <v>58.16</v>
      </c>
    </row>
    <row r="4290" spans="1:12">
      <c r="A4290" s="296">
        <v>7606</v>
      </c>
      <c r="B4290" s="343" t="s">
        <v>10842</v>
      </c>
      <c r="C4290" s="296" t="s">
        <v>6533</v>
      </c>
      <c r="D4290" s="296" t="s">
        <v>6534</v>
      </c>
      <c r="E4290" s="344">
        <v>63.38</v>
      </c>
      <c r="F4290" s="344">
        <v>47.91</v>
      </c>
      <c r="G4290" s="344">
        <v>62.65</v>
      </c>
      <c r="H4290" s="344">
        <v>73.7</v>
      </c>
      <c r="I4290" s="344">
        <v>61.28</v>
      </c>
      <c r="J4290" s="344">
        <v>62.65</v>
      </c>
      <c r="K4290" s="344">
        <v>128.97999999999999</v>
      </c>
      <c r="L4290" s="344">
        <v>69.94</v>
      </c>
    </row>
    <row r="4291" spans="1:12">
      <c r="A4291" s="296">
        <v>11825</v>
      </c>
      <c r="B4291" s="343" t="s">
        <v>10843</v>
      </c>
      <c r="C4291" s="296" t="s">
        <v>6533</v>
      </c>
      <c r="D4291" s="296" t="s">
        <v>6534</v>
      </c>
      <c r="E4291" s="344">
        <v>66.680000000000007</v>
      </c>
      <c r="F4291" s="344">
        <v>50.39</v>
      </c>
      <c r="G4291" s="344">
        <v>65.900000000000006</v>
      </c>
      <c r="H4291" s="344">
        <v>77.53</v>
      </c>
      <c r="I4291" s="344">
        <v>64.47</v>
      </c>
      <c r="J4291" s="344">
        <v>65.900000000000006</v>
      </c>
      <c r="K4291" s="344">
        <v>135.69</v>
      </c>
      <c r="L4291" s="344">
        <v>73.58</v>
      </c>
    </row>
    <row r="4292" spans="1:12">
      <c r="A4292" s="296">
        <v>11767</v>
      </c>
      <c r="B4292" s="343" t="s">
        <v>10844</v>
      </c>
      <c r="C4292" s="296" t="s">
        <v>6533</v>
      </c>
      <c r="D4292" s="296" t="s">
        <v>6534</v>
      </c>
      <c r="E4292" s="344">
        <v>177.6</v>
      </c>
      <c r="F4292" s="344">
        <v>134.22999999999999</v>
      </c>
      <c r="G4292" s="344">
        <v>175.53</v>
      </c>
      <c r="H4292" s="344">
        <v>206.51</v>
      </c>
      <c r="I4292" s="344">
        <v>171.71</v>
      </c>
      <c r="J4292" s="344">
        <v>175.53</v>
      </c>
      <c r="K4292" s="344">
        <v>361.39</v>
      </c>
      <c r="L4292" s="344">
        <v>195.98</v>
      </c>
    </row>
    <row r="4293" spans="1:12">
      <c r="A4293" s="296">
        <v>11763</v>
      </c>
      <c r="B4293" s="343" t="s">
        <v>10845</v>
      </c>
      <c r="C4293" s="296" t="s">
        <v>6533</v>
      </c>
      <c r="D4293" s="296" t="s">
        <v>6534</v>
      </c>
      <c r="E4293" s="344">
        <v>138.41999999999999</v>
      </c>
      <c r="F4293" s="344">
        <v>104.62</v>
      </c>
      <c r="G4293" s="344">
        <v>136.81</v>
      </c>
      <c r="H4293" s="344">
        <v>160.94999999999999</v>
      </c>
      <c r="I4293" s="344">
        <v>133.83000000000001</v>
      </c>
      <c r="J4293" s="344">
        <v>136.81</v>
      </c>
      <c r="K4293" s="344">
        <v>281.67</v>
      </c>
      <c r="L4293" s="344">
        <v>152.74</v>
      </c>
    </row>
    <row r="4294" spans="1:12">
      <c r="A4294" s="296">
        <v>11764</v>
      </c>
      <c r="B4294" s="343" t="s">
        <v>10846</v>
      </c>
      <c r="C4294" s="296" t="s">
        <v>6533</v>
      </c>
      <c r="D4294" s="296" t="s">
        <v>6534</v>
      </c>
      <c r="E4294" s="344">
        <v>113.56</v>
      </c>
      <c r="F4294" s="344">
        <v>85.83</v>
      </c>
      <c r="G4294" s="344">
        <v>112.24</v>
      </c>
      <c r="H4294" s="344">
        <v>132.05000000000001</v>
      </c>
      <c r="I4294" s="344">
        <v>109.8</v>
      </c>
      <c r="J4294" s="344">
        <v>112.24</v>
      </c>
      <c r="K4294" s="344">
        <v>231.09</v>
      </c>
      <c r="L4294" s="344">
        <v>125.32</v>
      </c>
    </row>
    <row r="4295" spans="1:12">
      <c r="A4295" s="296">
        <v>11829</v>
      </c>
      <c r="B4295" s="343" t="s">
        <v>10847</v>
      </c>
      <c r="C4295" s="296" t="s">
        <v>6533</v>
      </c>
      <c r="D4295" s="296" t="s">
        <v>6534</v>
      </c>
      <c r="E4295" s="344">
        <v>27.45</v>
      </c>
      <c r="F4295" s="344">
        <v>20.74</v>
      </c>
      <c r="G4295" s="344">
        <v>27.13</v>
      </c>
      <c r="H4295" s="344">
        <v>31.91</v>
      </c>
      <c r="I4295" s="344">
        <v>26.54</v>
      </c>
      <c r="J4295" s="344">
        <v>27.13</v>
      </c>
      <c r="K4295" s="344">
        <v>55.85</v>
      </c>
      <c r="L4295" s="344">
        <v>30.29</v>
      </c>
    </row>
    <row r="4296" spans="1:12">
      <c r="A4296" s="296">
        <v>11830</v>
      </c>
      <c r="B4296" s="343" t="s">
        <v>10848</v>
      </c>
      <c r="C4296" s="296" t="s">
        <v>6533</v>
      </c>
      <c r="D4296" s="296" t="s">
        <v>6534</v>
      </c>
      <c r="E4296" s="344">
        <v>29.64</v>
      </c>
      <c r="F4296" s="344">
        <v>22.4</v>
      </c>
      <c r="G4296" s="344">
        <v>29.29</v>
      </c>
      <c r="H4296" s="344">
        <v>34.46</v>
      </c>
      <c r="I4296" s="344">
        <v>28.65</v>
      </c>
      <c r="J4296" s="344">
        <v>29.29</v>
      </c>
      <c r="K4296" s="344">
        <v>60.31</v>
      </c>
      <c r="L4296" s="344">
        <v>32.700000000000003</v>
      </c>
    </row>
    <row r="4297" spans="1:12">
      <c r="A4297" s="296">
        <v>11765</v>
      </c>
      <c r="B4297" s="343" t="s">
        <v>10849</v>
      </c>
      <c r="C4297" s="296" t="s">
        <v>6533</v>
      </c>
      <c r="D4297" s="296" t="s">
        <v>6534</v>
      </c>
      <c r="E4297" s="344">
        <v>75.680000000000007</v>
      </c>
      <c r="F4297" s="344">
        <v>57.2</v>
      </c>
      <c r="G4297" s="344">
        <v>74.8</v>
      </c>
      <c r="H4297" s="344">
        <v>88.01</v>
      </c>
      <c r="I4297" s="344">
        <v>73.180000000000007</v>
      </c>
      <c r="J4297" s="344">
        <v>74.8</v>
      </c>
      <c r="K4297" s="344">
        <v>154.01</v>
      </c>
      <c r="L4297" s="344">
        <v>83.52</v>
      </c>
    </row>
    <row r="4298" spans="1:12">
      <c r="A4298" s="296">
        <v>11766</v>
      </c>
      <c r="B4298" s="343" t="s">
        <v>10850</v>
      </c>
      <c r="C4298" s="296" t="s">
        <v>6533</v>
      </c>
      <c r="D4298" s="296" t="s">
        <v>6534</v>
      </c>
      <c r="E4298" s="344">
        <v>41.4</v>
      </c>
      <c r="F4298" s="344">
        <v>31.29</v>
      </c>
      <c r="G4298" s="344">
        <v>40.909999999999997</v>
      </c>
      <c r="H4298" s="344">
        <v>48.14</v>
      </c>
      <c r="I4298" s="344">
        <v>40.020000000000003</v>
      </c>
      <c r="J4298" s="344">
        <v>40.909999999999997</v>
      </c>
      <c r="K4298" s="344">
        <v>84.24</v>
      </c>
      <c r="L4298" s="344">
        <v>45.68</v>
      </c>
    </row>
    <row r="4299" spans="1:12">
      <c r="A4299" s="296">
        <v>11824</v>
      </c>
      <c r="B4299" s="343" t="s">
        <v>10851</v>
      </c>
      <c r="C4299" s="296" t="s">
        <v>6533</v>
      </c>
      <c r="D4299" s="296" t="s">
        <v>6534</v>
      </c>
      <c r="E4299" s="344">
        <v>48.69</v>
      </c>
      <c r="F4299" s="344">
        <v>36.799999999999997</v>
      </c>
      <c r="G4299" s="344">
        <v>48.12</v>
      </c>
      <c r="H4299" s="344">
        <v>56.62</v>
      </c>
      <c r="I4299" s="344">
        <v>47.08</v>
      </c>
      <c r="J4299" s="344">
        <v>48.12</v>
      </c>
      <c r="K4299" s="344">
        <v>99.09</v>
      </c>
      <c r="L4299" s="344">
        <v>53.73</v>
      </c>
    </row>
    <row r="4300" spans="1:12">
      <c r="A4300" s="296">
        <v>44045</v>
      </c>
      <c r="B4300" s="343" t="s">
        <v>10852</v>
      </c>
      <c r="C4300" s="296" t="s">
        <v>6533</v>
      </c>
      <c r="D4300" s="296" t="s">
        <v>6534</v>
      </c>
      <c r="E4300" s="344">
        <v>261.05</v>
      </c>
      <c r="F4300" s="344">
        <v>320.58</v>
      </c>
      <c r="G4300" s="344">
        <v>524.9</v>
      </c>
      <c r="H4300" s="344">
        <v>640.70000000000005</v>
      </c>
      <c r="I4300" s="344">
        <v>349.61</v>
      </c>
      <c r="J4300" s="344">
        <v>307.23</v>
      </c>
      <c r="K4300" s="344">
        <v>320.58</v>
      </c>
      <c r="L4300" s="344">
        <v>257.47000000000003</v>
      </c>
    </row>
    <row r="4301" spans="1:12">
      <c r="A4301" s="296">
        <v>39702</v>
      </c>
      <c r="B4301" s="343" t="s">
        <v>10853</v>
      </c>
      <c r="C4301" s="296" t="s">
        <v>6533</v>
      </c>
      <c r="D4301" s="296" t="s">
        <v>6534</v>
      </c>
      <c r="E4301" s="344">
        <v>1733.73</v>
      </c>
      <c r="F4301" s="344">
        <v>2129.1</v>
      </c>
      <c r="G4301" s="344">
        <v>3486.05</v>
      </c>
      <c r="H4301" s="344">
        <v>4255.1499999999996</v>
      </c>
      <c r="I4301" s="344">
        <v>2321.9</v>
      </c>
      <c r="J4301" s="344">
        <v>2040.46</v>
      </c>
      <c r="K4301" s="344">
        <v>2129.1</v>
      </c>
      <c r="L4301" s="344">
        <v>1709.98</v>
      </c>
    </row>
    <row r="4302" spans="1:12">
      <c r="A4302" s="296">
        <v>13415</v>
      </c>
      <c r="B4302" s="343" t="s">
        <v>10854</v>
      </c>
      <c r="C4302" s="296" t="s">
        <v>6533</v>
      </c>
      <c r="D4302" s="296" t="s">
        <v>6539</v>
      </c>
      <c r="E4302" s="344">
        <v>56.92</v>
      </c>
      <c r="F4302" s="344">
        <v>69.900000000000006</v>
      </c>
      <c r="G4302" s="344">
        <v>114.45</v>
      </c>
      <c r="H4302" s="344">
        <v>139.69999999999999</v>
      </c>
      <c r="I4302" s="344">
        <v>76.23</v>
      </c>
      <c r="J4302" s="344">
        <v>66.989999999999995</v>
      </c>
      <c r="K4302" s="344">
        <v>69.900000000000006</v>
      </c>
      <c r="L4302" s="344">
        <v>56.14</v>
      </c>
    </row>
    <row r="4303" spans="1:12">
      <c r="A4303" s="296">
        <v>7602</v>
      </c>
      <c r="B4303" s="343" t="s">
        <v>10855</v>
      </c>
      <c r="C4303" s="296" t="s">
        <v>6533</v>
      </c>
      <c r="D4303" s="296" t="s">
        <v>6534</v>
      </c>
      <c r="E4303" s="344">
        <v>36.32</v>
      </c>
      <c r="F4303" s="344">
        <v>44.6</v>
      </c>
      <c r="G4303" s="344">
        <v>73.03</v>
      </c>
      <c r="H4303" s="344">
        <v>89.15</v>
      </c>
      <c r="I4303" s="344">
        <v>48.64</v>
      </c>
      <c r="J4303" s="344">
        <v>42.75</v>
      </c>
      <c r="K4303" s="344">
        <v>44.6</v>
      </c>
      <c r="L4303" s="344">
        <v>35.82</v>
      </c>
    </row>
    <row r="4304" spans="1:12">
      <c r="A4304" s="296">
        <v>7603</v>
      </c>
      <c r="B4304" s="343" t="s">
        <v>10856</v>
      </c>
      <c r="C4304" s="296" t="s">
        <v>6533</v>
      </c>
      <c r="D4304" s="296" t="s">
        <v>6534</v>
      </c>
      <c r="E4304" s="344">
        <v>30.81</v>
      </c>
      <c r="F4304" s="344">
        <v>37.840000000000003</v>
      </c>
      <c r="G4304" s="344">
        <v>61.96</v>
      </c>
      <c r="H4304" s="344">
        <v>75.63</v>
      </c>
      <c r="I4304" s="344">
        <v>41.27</v>
      </c>
      <c r="J4304" s="344">
        <v>36.26</v>
      </c>
      <c r="K4304" s="344">
        <v>37.840000000000003</v>
      </c>
      <c r="L4304" s="344">
        <v>30.39</v>
      </c>
    </row>
    <row r="4305" spans="1:12">
      <c r="A4305" s="296">
        <v>11777</v>
      </c>
      <c r="B4305" s="343" t="s">
        <v>10857</v>
      </c>
      <c r="C4305" s="296" t="s">
        <v>6533</v>
      </c>
      <c r="D4305" s="296" t="s">
        <v>6534</v>
      </c>
      <c r="E4305" s="344">
        <v>184.53</v>
      </c>
      <c r="F4305" s="344">
        <v>195.15</v>
      </c>
      <c r="G4305" s="344">
        <v>159.66</v>
      </c>
      <c r="H4305" s="344">
        <v>192.98</v>
      </c>
      <c r="I4305" s="344">
        <v>184.31</v>
      </c>
      <c r="J4305" s="344">
        <v>195.39</v>
      </c>
      <c r="K4305" s="344">
        <v>171.08</v>
      </c>
      <c r="L4305" s="344">
        <v>173.25</v>
      </c>
    </row>
    <row r="4306" spans="1:12">
      <c r="A4306" s="296">
        <v>13417</v>
      </c>
      <c r="B4306" s="343" t="s">
        <v>10858</v>
      </c>
      <c r="C4306" s="296" t="s">
        <v>6533</v>
      </c>
      <c r="D4306" s="296" t="s">
        <v>6534</v>
      </c>
      <c r="E4306" s="344">
        <v>74.13</v>
      </c>
      <c r="F4306" s="344">
        <v>91.04</v>
      </c>
      <c r="G4306" s="344">
        <v>149.06</v>
      </c>
      <c r="H4306" s="344">
        <v>181.95</v>
      </c>
      <c r="I4306" s="344">
        <v>99.28</v>
      </c>
      <c r="J4306" s="344">
        <v>87.25</v>
      </c>
      <c r="K4306" s="344">
        <v>91.04</v>
      </c>
      <c r="L4306" s="344">
        <v>73.11</v>
      </c>
    </row>
    <row r="4307" spans="1:12">
      <c r="A4307" s="296">
        <v>36791</v>
      </c>
      <c r="B4307" s="343" t="s">
        <v>10859</v>
      </c>
      <c r="C4307" s="296" t="s">
        <v>6533</v>
      </c>
      <c r="D4307" s="296" t="s">
        <v>6534</v>
      </c>
      <c r="E4307" s="344">
        <v>111.26</v>
      </c>
      <c r="F4307" s="344">
        <v>136.63</v>
      </c>
      <c r="G4307" s="344">
        <v>223.72</v>
      </c>
      <c r="H4307" s="344">
        <v>273.08</v>
      </c>
      <c r="I4307" s="344">
        <v>149.01</v>
      </c>
      <c r="J4307" s="344">
        <v>130.94999999999999</v>
      </c>
      <c r="K4307" s="344">
        <v>136.63</v>
      </c>
      <c r="L4307" s="344">
        <v>109.74</v>
      </c>
    </row>
    <row r="4308" spans="1:12">
      <c r="A4308" s="296">
        <v>36795</v>
      </c>
      <c r="B4308" s="343" t="s">
        <v>10860</v>
      </c>
      <c r="C4308" s="296" t="s">
        <v>6533</v>
      </c>
      <c r="D4308" s="296" t="s">
        <v>6534</v>
      </c>
      <c r="E4308" s="344">
        <v>1406.77</v>
      </c>
      <c r="F4308" s="344">
        <v>1727.57</v>
      </c>
      <c r="G4308" s="344">
        <v>2828.62</v>
      </c>
      <c r="H4308" s="344">
        <v>3452.67</v>
      </c>
      <c r="I4308" s="344">
        <v>1884.01</v>
      </c>
      <c r="J4308" s="344">
        <v>1655.65</v>
      </c>
      <c r="K4308" s="344">
        <v>1727.57</v>
      </c>
      <c r="L4308" s="344">
        <v>1387.49</v>
      </c>
    </row>
    <row r="4309" spans="1:12">
      <c r="A4309" s="296">
        <v>36796</v>
      </c>
      <c r="B4309" s="343" t="s">
        <v>10861</v>
      </c>
      <c r="C4309" s="296" t="s">
        <v>6533</v>
      </c>
      <c r="D4309" s="296" t="s">
        <v>6534</v>
      </c>
      <c r="E4309" s="344">
        <v>116.9</v>
      </c>
      <c r="F4309" s="344">
        <v>143.56</v>
      </c>
      <c r="G4309" s="344">
        <v>235.05</v>
      </c>
      <c r="H4309" s="344">
        <v>286.91000000000003</v>
      </c>
      <c r="I4309" s="344">
        <v>156.56</v>
      </c>
      <c r="J4309" s="344">
        <v>137.58000000000001</v>
      </c>
      <c r="K4309" s="344">
        <v>143.56</v>
      </c>
      <c r="L4309" s="344">
        <v>115.3</v>
      </c>
    </row>
    <row r="4310" spans="1:12">
      <c r="A4310" s="296">
        <v>36792</v>
      </c>
      <c r="B4310" s="343" t="s">
        <v>10862</v>
      </c>
      <c r="C4310" s="296" t="s">
        <v>6533</v>
      </c>
      <c r="D4310" s="296" t="s">
        <v>6534</v>
      </c>
      <c r="E4310" s="344">
        <v>148.08000000000001</v>
      </c>
      <c r="F4310" s="344">
        <v>181.85</v>
      </c>
      <c r="G4310" s="344">
        <v>297.75</v>
      </c>
      <c r="H4310" s="344">
        <v>363.45</v>
      </c>
      <c r="I4310" s="344">
        <v>198.32</v>
      </c>
      <c r="J4310" s="344">
        <v>174.28</v>
      </c>
      <c r="K4310" s="344">
        <v>181.85</v>
      </c>
      <c r="L4310" s="344">
        <v>146.05000000000001</v>
      </c>
    </row>
    <row r="4311" spans="1:12">
      <c r="A4311" s="296">
        <v>11773</v>
      </c>
      <c r="B4311" s="343" t="s">
        <v>10863</v>
      </c>
      <c r="C4311" s="296" t="s">
        <v>6533</v>
      </c>
      <c r="D4311" s="296" t="s">
        <v>6534</v>
      </c>
      <c r="E4311" s="344">
        <v>98.57</v>
      </c>
      <c r="F4311" s="344">
        <v>121.05</v>
      </c>
      <c r="G4311" s="344">
        <v>198.21</v>
      </c>
      <c r="H4311" s="344">
        <v>241.94</v>
      </c>
      <c r="I4311" s="344">
        <v>132.02000000000001</v>
      </c>
      <c r="J4311" s="344">
        <v>116.01</v>
      </c>
      <c r="K4311" s="344">
        <v>121.05</v>
      </c>
      <c r="L4311" s="344">
        <v>97.22</v>
      </c>
    </row>
    <row r="4312" spans="1:12">
      <c r="A4312" s="296">
        <v>11762</v>
      </c>
      <c r="B4312" s="343" t="s">
        <v>10864</v>
      </c>
      <c r="C4312" s="296" t="s">
        <v>6533</v>
      </c>
      <c r="D4312" s="296" t="s">
        <v>6534</v>
      </c>
      <c r="E4312" s="344">
        <v>46.75</v>
      </c>
      <c r="F4312" s="344">
        <v>57.42</v>
      </c>
      <c r="G4312" s="344">
        <v>94.01</v>
      </c>
      <c r="H4312" s="344">
        <v>114.76</v>
      </c>
      <c r="I4312" s="344">
        <v>62.62</v>
      </c>
      <c r="J4312" s="344">
        <v>55.03</v>
      </c>
      <c r="K4312" s="344">
        <v>57.42</v>
      </c>
      <c r="L4312" s="344">
        <v>46.11</v>
      </c>
    </row>
    <row r="4313" spans="1:12">
      <c r="A4313" s="296">
        <v>7604</v>
      </c>
      <c r="B4313" s="343" t="s">
        <v>10865</v>
      </c>
      <c r="C4313" s="296" t="s">
        <v>6533</v>
      </c>
      <c r="D4313" s="296" t="s">
        <v>6534</v>
      </c>
      <c r="E4313" s="344">
        <v>39.590000000000003</v>
      </c>
      <c r="F4313" s="344">
        <v>48.62</v>
      </c>
      <c r="G4313" s="344">
        <v>79.599999999999994</v>
      </c>
      <c r="H4313" s="344">
        <v>97.17</v>
      </c>
      <c r="I4313" s="344">
        <v>53.02</v>
      </c>
      <c r="J4313" s="344">
        <v>46.59</v>
      </c>
      <c r="K4313" s="344">
        <v>48.62</v>
      </c>
      <c r="L4313" s="344">
        <v>39.049999999999997</v>
      </c>
    </row>
    <row r="4314" spans="1:12">
      <c r="A4314" s="296">
        <v>13984</v>
      </c>
      <c r="B4314" s="343" t="s">
        <v>10866</v>
      </c>
      <c r="C4314" s="296" t="s">
        <v>6533</v>
      </c>
      <c r="D4314" s="296" t="s">
        <v>6534</v>
      </c>
      <c r="E4314" s="344">
        <v>57.53</v>
      </c>
      <c r="F4314" s="344">
        <v>70.650000000000006</v>
      </c>
      <c r="G4314" s="344">
        <v>115.69</v>
      </c>
      <c r="H4314" s="344">
        <v>141.21</v>
      </c>
      <c r="I4314" s="344">
        <v>77.05</v>
      </c>
      <c r="J4314" s="344">
        <v>67.709999999999994</v>
      </c>
      <c r="K4314" s="344">
        <v>70.650000000000006</v>
      </c>
      <c r="L4314" s="344">
        <v>56.75</v>
      </c>
    </row>
    <row r="4315" spans="1:12">
      <c r="A4315" s="296">
        <v>11772</v>
      </c>
      <c r="B4315" s="343" t="s">
        <v>10867</v>
      </c>
      <c r="C4315" s="296" t="s">
        <v>6533</v>
      </c>
      <c r="D4315" s="296" t="s">
        <v>6534</v>
      </c>
      <c r="E4315" s="344">
        <v>98.88</v>
      </c>
      <c r="F4315" s="344">
        <v>121.43</v>
      </c>
      <c r="G4315" s="344">
        <v>198.83</v>
      </c>
      <c r="H4315" s="344">
        <v>242.7</v>
      </c>
      <c r="I4315" s="344">
        <v>132.43</v>
      </c>
      <c r="J4315" s="344">
        <v>116.38</v>
      </c>
      <c r="K4315" s="344">
        <v>121.43</v>
      </c>
      <c r="L4315" s="344">
        <v>97.53</v>
      </c>
    </row>
    <row r="4316" spans="1:12">
      <c r="A4316" s="296">
        <v>13983</v>
      </c>
      <c r="B4316" s="343" t="s">
        <v>10868</v>
      </c>
      <c r="C4316" s="296" t="s">
        <v>6533</v>
      </c>
      <c r="D4316" s="296" t="s">
        <v>6534</v>
      </c>
      <c r="E4316" s="344">
        <v>74.89</v>
      </c>
      <c r="F4316" s="344">
        <v>91.96</v>
      </c>
      <c r="G4316" s="344">
        <v>150.58000000000001</v>
      </c>
      <c r="H4316" s="344">
        <v>183.8</v>
      </c>
      <c r="I4316" s="344">
        <v>100.29</v>
      </c>
      <c r="J4316" s="344">
        <v>88.14</v>
      </c>
      <c r="K4316" s="344">
        <v>91.96</v>
      </c>
      <c r="L4316" s="344">
        <v>73.86</v>
      </c>
    </row>
    <row r="4317" spans="1:12">
      <c r="A4317" s="296">
        <v>13416</v>
      </c>
      <c r="B4317" s="343" t="s">
        <v>10869</v>
      </c>
      <c r="C4317" s="296" t="s">
        <v>6533</v>
      </c>
      <c r="D4317" s="296" t="s">
        <v>6534</v>
      </c>
      <c r="E4317" s="344">
        <v>66.510000000000005</v>
      </c>
      <c r="F4317" s="344">
        <v>81.680000000000007</v>
      </c>
      <c r="G4317" s="344">
        <v>133.74</v>
      </c>
      <c r="H4317" s="344">
        <v>163.25</v>
      </c>
      <c r="I4317" s="344">
        <v>89.08</v>
      </c>
      <c r="J4317" s="344">
        <v>78.28</v>
      </c>
      <c r="K4317" s="344">
        <v>81.680000000000007</v>
      </c>
      <c r="L4317" s="344">
        <v>65.599999999999994</v>
      </c>
    </row>
    <row r="4318" spans="1:12">
      <c r="A4318" s="296">
        <v>40329</v>
      </c>
      <c r="B4318" s="343" t="s">
        <v>10870</v>
      </c>
      <c r="C4318" s="296" t="s">
        <v>6533</v>
      </c>
      <c r="D4318" s="296" t="s">
        <v>6539</v>
      </c>
      <c r="E4318" s="344">
        <v>17.2</v>
      </c>
      <c r="F4318" s="344">
        <v>13</v>
      </c>
      <c r="G4318" s="344">
        <v>17</v>
      </c>
      <c r="H4318" s="344">
        <v>20</v>
      </c>
      <c r="I4318" s="344">
        <v>16.63</v>
      </c>
      <c r="J4318" s="344">
        <v>17</v>
      </c>
      <c r="K4318" s="344">
        <v>35</v>
      </c>
      <c r="L4318" s="344">
        <v>18.98</v>
      </c>
    </row>
    <row r="4319" spans="1:12">
      <c r="A4319" s="296">
        <v>11823</v>
      </c>
      <c r="B4319" s="343" t="s">
        <v>10871</v>
      </c>
      <c r="C4319" s="296" t="s">
        <v>6533</v>
      </c>
      <c r="D4319" s="296" t="s">
        <v>6534</v>
      </c>
      <c r="E4319" s="344">
        <v>7.24</v>
      </c>
      <c r="F4319" s="344">
        <v>5.47</v>
      </c>
      <c r="G4319" s="344">
        <v>7.16</v>
      </c>
      <c r="H4319" s="344">
        <v>8.42</v>
      </c>
      <c r="I4319" s="344">
        <v>7</v>
      </c>
      <c r="J4319" s="344">
        <v>7.16</v>
      </c>
      <c r="K4319" s="344">
        <v>14.74</v>
      </c>
      <c r="L4319" s="344">
        <v>7.99</v>
      </c>
    </row>
    <row r="4320" spans="1:12">
      <c r="A4320" s="296">
        <v>11822</v>
      </c>
      <c r="B4320" s="343" t="s">
        <v>10872</v>
      </c>
      <c r="C4320" s="296" t="s">
        <v>6533</v>
      </c>
      <c r="D4320" s="296" t="s">
        <v>6534</v>
      </c>
      <c r="E4320" s="344">
        <v>25.43</v>
      </c>
      <c r="F4320" s="344">
        <v>25.43</v>
      </c>
      <c r="G4320" s="344">
        <v>30.52</v>
      </c>
      <c r="H4320" s="344">
        <v>29.25</v>
      </c>
      <c r="I4320" s="344">
        <v>25.81</v>
      </c>
      <c r="J4320" s="344">
        <v>31.79</v>
      </c>
      <c r="K4320" s="344">
        <v>26.86</v>
      </c>
      <c r="L4320" s="344">
        <v>26.7</v>
      </c>
    </row>
    <row r="4321" spans="1:12">
      <c r="A4321" s="296">
        <v>11831</v>
      </c>
      <c r="B4321" s="343" t="s">
        <v>10873</v>
      </c>
      <c r="C4321" s="296" t="s">
        <v>6533</v>
      </c>
      <c r="D4321" s="296" t="s">
        <v>6534</v>
      </c>
      <c r="E4321" s="344">
        <v>15.3</v>
      </c>
      <c r="F4321" s="344">
        <v>15.3</v>
      </c>
      <c r="G4321" s="344">
        <v>18.36</v>
      </c>
      <c r="H4321" s="344">
        <v>17.600000000000001</v>
      </c>
      <c r="I4321" s="344">
        <v>15.53</v>
      </c>
      <c r="J4321" s="344">
        <v>19.13</v>
      </c>
      <c r="K4321" s="344">
        <v>16.16</v>
      </c>
      <c r="L4321" s="344">
        <v>16.07</v>
      </c>
    </row>
    <row r="4322" spans="1:12">
      <c r="A4322" s="296">
        <v>7613</v>
      </c>
      <c r="B4322" s="343" t="s">
        <v>10874</v>
      </c>
      <c r="C4322" s="296" t="s">
        <v>6533</v>
      </c>
      <c r="D4322" s="296" t="s">
        <v>6534</v>
      </c>
      <c r="E4322" s="344">
        <v>127184.93</v>
      </c>
      <c r="F4322" s="344"/>
      <c r="G4322" s="344"/>
      <c r="H4322" s="344">
        <v>115906.07</v>
      </c>
      <c r="I4322" s="344">
        <v>130865.94</v>
      </c>
      <c r="J4322" s="344"/>
      <c r="K4322" s="344"/>
      <c r="L4322" s="344"/>
    </row>
    <row r="4323" spans="1:12">
      <c r="A4323" s="296">
        <v>7619</v>
      </c>
      <c r="B4323" s="343" t="s">
        <v>10875</v>
      </c>
      <c r="C4323" s="296" t="s">
        <v>6533</v>
      </c>
      <c r="D4323" s="296" t="s">
        <v>6534</v>
      </c>
      <c r="E4323" s="344">
        <v>19660.060000000001</v>
      </c>
      <c r="F4323" s="344"/>
      <c r="G4323" s="344"/>
      <c r="H4323" s="344">
        <v>17916.59</v>
      </c>
      <c r="I4323" s="344">
        <v>20229.07</v>
      </c>
      <c r="J4323" s="344"/>
      <c r="K4323" s="344"/>
      <c r="L4323" s="344"/>
    </row>
    <row r="4324" spans="1:12">
      <c r="A4324" s="296">
        <v>12076</v>
      </c>
      <c r="B4324" s="343" t="s">
        <v>10876</v>
      </c>
      <c r="C4324" s="296" t="s">
        <v>6533</v>
      </c>
      <c r="D4324" s="296" t="s">
        <v>6534</v>
      </c>
      <c r="E4324" s="344">
        <v>9018.3799999999992</v>
      </c>
      <c r="F4324" s="344"/>
      <c r="G4324" s="344"/>
      <c r="H4324" s="344">
        <v>8218.6200000000008</v>
      </c>
      <c r="I4324" s="344">
        <v>9279.39</v>
      </c>
      <c r="J4324" s="344"/>
      <c r="K4324" s="344"/>
      <c r="L4324" s="344"/>
    </row>
    <row r="4325" spans="1:12">
      <c r="A4325" s="296">
        <v>7614</v>
      </c>
      <c r="B4325" s="343" t="s">
        <v>10877</v>
      </c>
      <c r="C4325" s="296" t="s">
        <v>6533</v>
      </c>
      <c r="D4325" s="296" t="s">
        <v>6534</v>
      </c>
      <c r="E4325" s="344">
        <v>24796.03</v>
      </c>
      <c r="F4325" s="344"/>
      <c r="G4325" s="344"/>
      <c r="H4325" s="344">
        <v>22597.1</v>
      </c>
      <c r="I4325" s="344">
        <v>25513.68</v>
      </c>
      <c r="J4325" s="344"/>
      <c r="K4325" s="344"/>
      <c r="L4325" s="344"/>
    </row>
    <row r="4326" spans="1:12">
      <c r="A4326" s="296">
        <v>7618</v>
      </c>
      <c r="B4326" s="343" t="s">
        <v>10878</v>
      </c>
      <c r="C4326" s="296" t="s">
        <v>6533</v>
      </c>
      <c r="D4326" s="296" t="s">
        <v>6534</v>
      </c>
      <c r="E4326" s="344">
        <v>160820.91</v>
      </c>
      <c r="F4326" s="344"/>
      <c r="G4326" s="344"/>
      <c r="H4326" s="344">
        <v>146559.18</v>
      </c>
      <c r="I4326" s="344">
        <v>165475.43</v>
      </c>
      <c r="J4326" s="344"/>
      <c r="K4326" s="344"/>
      <c r="L4326" s="344"/>
    </row>
    <row r="4327" spans="1:12">
      <c r="A4327" s="296">
        <v>7620</v>
      </c>
      <c r="B4327" s="343" t="s">
        <v>10879</v>
      </c>
      <c r="C4327" s="296" t="s">
        <v>6533</v>
      </c>
      <c r="D4327" s="296" t="s">
        <v>6534</v>
      </c>
      <c r="E4327" s="344">
        <v>34785.18</v>
      </c>
      <c r="F4327" s="344"/>
      <c r="G4327" s="344"/>
      <c r="H4327" s="344">
        <v>31700.400000000001</v>
      </c>
      <c r="I4327" s="344">
        <v>35791.94</v>
      </c>
      <c r="J4327" s="344"/>
      <c r="K4327" s="344"/>
      <c r="L4327" s="344"/>
    </row>
    <row r="4328" spans="1:12">
      <c r="A4328" s="296">
        <v>7610</v>
      </c>
      <c r="B4328" s="343" t="s">
        <v>10880</v>
      </c>
      <c r="C4328" s="296" t="s">
        <v>6533</v>
      </c>
      <c r="D4328" s="296" t="s">
        <v>6534</v>
      </c>
      <c r="E4328" s="344">
        <v>11015.3</v>
      </c>
      <c r="F4328" s="344"/>
      <c r="G4328" s="344"/>
      <c r="H4328" s="344">
        <v>10038.459999999999</v>
      </c>
      <c r="I4328" s="344">
        <v>11334.11</v>
      </c>
      <c r="J4328" s="344"/>
      <c r="K4328" s="344"/>
      <c r="L4328" s="344"/>
    </row>
    <row r="4329" spans="1:12">
      <c r="A4329" s="296">
        <v>7615</v>
      </c>
      <c r="B4329" s="343" t="s">
        <v>10881</v>
      </c>
      <c r="C4329" s="296" t="s">
        <v>6533</v>
      </c>
      <c r="D4329" s="296" t="s">
        <v>6534</v>
      </c>
      <c r="E4329" s="344">
        <v>40582.71</v>
      </c>
      <c r="F4329" s="344"/>
      <c r="G4329" s="344"/>
      <c r="H4329" s="344">
        <v>36983.800000000003</v>
      </c>
      <c r="I4329" s="344">
        <v>41757.26</v>
      </c>
      <c r="J4329" s="344"/>
      <c r="K4329" s="344"/>
      <c r="L4329" s="344"/>
    </row>
    <row r="4330" spans="1:12">
      <c r="A4330" s="296">
        <v>7617</v>
      </c>
      <c r="B4330" s="343" t="s">
        <v>10882</v>
      </c>
      <c r="C4330" s="296" t="s">
        <v>6533</v>
      </c>
      <c r="D4330" s="296" t="s">
        <v>6534</v>
      </c>
      <c r="E4330" s="344">
        <v>12303.64</v>
      </c>
      <c r="F4330" s="344"/>
      <c r="G4330" s="344"/>
      <c r="H4330" s="344">
        <v>11212.54</v>
      </c>
      <c r="I4330" s="344">
        <v>12659.74</v>
      </c>
      <c r="J4330" s="344"/>
      <c r="K4330" s="344"/>
      <c r="L4330" s="344"/>
    </row>
    <row r="4331" spans="1:12">
      <c r="A4331" s="296">
        <v>7616</v>
      </c>
      <c r="B4331" s="343" t="s">
        <v>10883</v>
      </c>
      <c r="C4331" s="296" t="s">
        <v>6533</v>
      </c>
      <c r="D4331" s="296" t="s">
        <v>6534</v>
      </c>
      <c r="E4331" s="344">
        <v>66224.539999999994</v>
      </c>
      <c r="F4331" s="344"/>
      <c r="G4331" s="344"/>
      <c r="H4331" s="344">
        <v>60351.69</v>
      </c>
      <c r="I4331" s="344">
        <v>68141.23</v>
      </c>
      <c r="J4331" s="344"/>
      <c r="K4331" s="344"/>
      <c r="L4331" s="344"/>
    </row>
    <row r="4332" spans="1:12">
      <c r="A4332" s="296">
        <v>7611</v>
      </c>
      <c r="B4332" s="343" t="s">
        <v>10884</v>
      </c>
      <c r="C4332" s="296" t="s">
        <v>6533</v>
      </c>
      <c r="D4332" s="296" t="s">
        <v>6539</v>
      </c>
      <c r="E4332" s="344">
        <v>15911</v>
      </c>
      <c r="F4332" s="344"/>
      <c r="G4332" s="344"/>
      <c r="H4332" s="344">
        <v>14500</v>
      </c>
      <c r="I4332" s="344">
        <v>16371.5</v>
      </c>
      <c r="J4332" s="344"/>
      <c r="K4332" s="344"/>
      <c r="L4332" s="344"/>
    </row>
    <row r="4333" spans="1:12">
      <c r="A4333" s="296">
        <v>7612</v>
      </c>
      <c r="B4333" s="343" t="s">
        <v>10885</v>
      </c>
      <c r="C4333" s="296" t="s">
        <v>6533</v>
      </c>
      <c r="D4333" s="296" t="s">
        <v>6534</v>
      </c>
      <c r="E4333" s="344">
        <v>90838.28</v>
      </c>
      <c r="F4333" s="344"/>
      <c r="G4333" s="344"/>
      <c r="H4333" s="344">
        <v>82782.67</v>
      </c>
      <c r="I4333" s="344">
        <v>93467.34</v>
      </c>
      <c r="J4333" s="344"/>
      <c r="K4333" s="344"/>
      <c r="L4333" s="344"/>
    </row>
    <row r="4334" spans="1:12">
      <c r="A4334" s="296">
        <v>37371</v>
      </c>
      <c r="B4334" s="343" t="s">
        <v>10886</v>
      </c>
      <c r="C4334" s="296" t="s">
        <v>6682</v>
      </c>
      <c r="D4334" s="296" t="s">
        <v>6539</v>
      </c>
      <c r="E4334" s="344">
        <v>0.4</v>
      </c>
      <c r="F4334" s="344">
        <v>0.45</v>
      </c>
      <c r="G4334" s="344">
        <v>1.23</v>
      </c>
      <c r="H4334" s="344">
        <v>0.47</v>
      </c>
      <c r="I4334" s="344">
        <v>0.85</v>
      </c>
      <c r="J4334" s="344">
        <v>1.0900000000000001</v>
      </c>
      <c r="K4334" s="344">
        <v>1.5</v>
      </c>
      <c r="L4334" s="344">
        <v>0.71</v>
      </c>
    </row>
    <row r="4335" spans="1:12">
      <c r="A4335" s="296">
        <v>40861</v>
      </c>
      <c r="B4335" s="343" t="s">
        <v>10887</v>
      </c>
      <c r="C4335" s="296" t="s">
        <v>6684</v>
      </c>
      <c r="D4335" s="296" t="s">
        <v>6539</v>
      </c>
      <c r="E4335" s="344">
        <v>75.48</v>
      </c>
      <c r="F4335" s="344">
        <v>84.59</v>
      </c>
      <c r="G4335" s="344">
        <v>231.43</v>
      </c>
      <c r="H4335" s="344">
        <v>88.51</v>
      </c>
      <c r="I4335" s="344">
        <v>160.47</v>
      </c>
      <c r="J4335" s="344">
        <v>206.27</v>
      </c>
      <c r="K4335" s="344">
        <v>282.98</v>
      </c>
      <c r="L4335" s="344">
        <v>134.08000000000001</v>
      </c>
    </row>
    <row r="4336" spans="1:12">
      <c r="A4336" s="296">
        <v>36509</v>
      </c>
      <c r="B4336" s="343" t="s">
        <v>10888</v>
      </c>
      <c r="C4336" s="296" t="s">
        <v>6533</v>
      </c>
      <c r="D4336" s="296" t="s">
        <v>6534</v>
      </c>
      <c r="E4336" s="344"/>
      <c r="F4336" s="344"/>
      <c r="G4336" s="344"/>
      <c r="H4336" s="344"/>
      <c r="I4336" s="344"/>
      <c r="J4336" s="344"/>
      <c r="K4336" s="344"/>
      <c r="L4336" s="344"/>
    </row>
    <row r="4337" spans="1:12">
      <c r="A4337" s="296">
        <v>36510</v>
      </c>
      <c r="B4337" s="343" t="s">
        <v>10889</v>
      </c>
      <c r="C4337" s="296" t="s">
        <v>6533</v>
      </c>
      <c r="D4337" s="296" t="s">
        <v>6534</v>
      </c>
      <c r="E4337" s="344"/>
      <c r="F4337" s="344"/>
      <c r="G4337" s="344"/>
      <c r="H4337" s="344"/>
      <c r="I4337" s="344"/>
      <c r="J4337" s="344"/>
      <c r="K4337" s="344"/>
      <c r="L4337" s="344"/>
    </row>
    <row r="4338" spans="1:12">
      <c r="A4338" s="296">
        <v>25020</v>
      </c>
      <c r="B4338" s="343" t="s">
        <v>10890</v>
      </c>
      <c r="C4338" s="296" t="s">
        <v>6533</v>
      </c>
      <c r="D4338" s="296" t="s">
        <v>6534</v>
      </c>
      <c r="E4338" s="344"/>
      <c r="F4338" s="344"/>
      <c r="G4338" s="344"/>
      <c r="H4338" s="344"/>
      <c r="I4338" s="344"/>
      <c r="J4338" s="344"/>
      <c r="K4338" s="344"/>
      <c r="L4338" s="344"/>
    </row>
    <row r="4339" spans="1:12">
      <c r="A4339" s="296">
        <v>7622</v>
      </c>
      <c r="B4339" s="343" t="s">
        <v>10891</v>
      </c>
      <c r="C4339" s="296" t="s">
        <v>6533</v>
      </c>
      <c r="D4339" s="296" t="s">
        <v>6534</v>
      </c>
      <c r="E4339" s="344"/>
      <c r="F4339" s="344"/>
      <c r="G4339" s="344"/>
      <c r="H4339" s="344"/>
      <c r="I4339" s="344"/>
      <c r="J4339" s="344"/>
      <c r="K4339" s="344"/>
      <c r="L4339" s="344"/>
    </row>
    <row r="4340" spans="1:12">
      <c r="A4340" s="296">
        <v>7624</v>
      </c>
      <c r="B4340" s="343" t="s">
        <v>10892</v>
      </c>
      <c r="C4340" s="296" t="s">
        <v>6533</v>
      </c>
      <c r="D4340" s="296" t="s">
        <v>6539</v>
      </c>
      <c r="E4340" s="344"/>
      <c r="F4340" s="344"/>
      <c r="G4340" s="344"/>
      <c r="H4340" s="344"/>
      <c r="I4340" s="344"/>
      <c r="J4340" s="344"/>
      <c r="K4340" s="344"/>
      <c r="L4340" s="344"/>
    </row>
    <row r="4341" spans="1:12">
      <c r="A4341" s="296">
        <v>7625</v>
      </c>
      <c r="B4341" s="343" t="s">
        <v>10893</v>
      </c>
      <c r="C4341" s="296" t="s">
        <v>6533</v>
      </c>
      <c r="D4341" s="296" t="s">
        <v>6534</v>
      </c>
      <c r="E4341" s="344"/>
      <c r="F4341" s="344"/>
      <c r="G4341" s="344"/>
      <c r="H4341" s="344"/>
      <c r="I4341" s="344"/>
      <c r="J4341" s="344"/>
      <c r="K4341" s="344"/>
      <c r="L4341" s="344"/>
    </row>
    <row r="4342" spans="1:12">
      <c r="A4342" s="296">
        <v>7623</v>
      </c>
      <c r="B4342" s="343" t="s">
        <v>10894</v>
      </c>
      <c r="C4342" s="296" t="s">
        <v>6533</v>
      </c>
      <c r="D4342" s="296" t="s">
        <v>6534</v>
      </c>
      <c r="E4342" s="344"/>
      <c r="F4342" s="344"/>
      <c r="G4342" s="344"/>
      <c r="H4342" s="344"/>
      <c r="I4342" s="344"/>
      <c r="J4342" s="344"/>
      <c r="K4342" s="344"/>
      <c r="L4342" s="344"/>
    </row>
    <row r="4343" spans="1:12">
      <c r="A4343" s="296">
        <v>36508</v>
      </c>
      <c r="B4343" s="343" t="s">
        <v>10895</v>
      </c>
      <c r="C4343" s="296" t="s">
        <v>6533</v>
      </c>
      <c r="D4343" s="296" t="s">
        <v>6534</v>
      </c>
      <c r="E4343" s="344"/>
      <c r="F4343" s="344"/>
      <c r="G4343" s="344"/>
      <c r="H4343" s="344"/>
      <c r="I4343" s="344"/>
      <c r="J4343" s="344"/>
      <c r="K4343" s="344"/>
      <c r="L4343" s="344"/>
    </row>
    <row r="4344" spans="1:12">
      <c r="A4344" s="296">
        <v>13238</v>
      </c>
      <c r="B4344" s="343" t="s">
        <v>10896</v>
      </c>
      <c r="C4344" s="296" t="s">
        <v>6533</v>
      </c>
      <c r="D4344" s="296" t="s">
        <v>6534</v>
      </c>
      <c r="E4344" s="344"/>
      <c r="F4344" s="344"/>
      <c r="G4344" s="344"/>
      <c r="H4344" s="344"/>
      <c r="I4344" s="344"/>
      <c r="J4344" s="344"/>
      <c r="K4344" s="344"/>
      <c r="L4344" s="344"/>
    </row>
    <row r="4345" spans="1:12">
      <c r="A4345" s="296">
        <v>36511</v>
      </c>
      <c r="B4345" s="343" t="s">
        <v>10897</v>
      </c>
      <c r="C4345" s="296" t="s">
        <v>6533</v>
      </c>
      <c r="D4345" s="296" t="s">
        <v>6534</v>
      </c>
      <c r="E4345" s="344"/>
      <c r="F4345" s="344"/>
      <c r="G4345" s="344"/>
      <c r="H4345" s="344"/>
      <c r="I4345" s="344"/>
      <c r="J4345" s="344"/>
      <c r="K4345" s="344"/>
      <c r="L4345" s="344"/>
    </row>
    <row r="4346" spans="1:12">
      <c r="A4346" s="296">
        <v>36515</v>
      </c>
      <c r="B4346" s="343" t="s">
        <v>10898</v>
      </c>
      <c r="C4346" s="296" t="s">
        <v>6533</v>
      </c>
      <c r="D4346" s="296" t="s">
        <v>6534</v>
      </c>
      <c r="E4346" s="344"/>
      <c r="F4346" s="344"/>
      <c r="G4346" s="344"/>
      <c r="H4346" s="344"/>
      <c r="I4346" s="344"/>
      <c r="J4346" s="344"/>
      <c r="K4346" s="344"/>
      <c r="L4346" s="344"/>
    </row>
    <row r="4347" spans="1:12">
      <c r="A4347" s="296">
        <v>10598</v>
      </c>
      <c r="B4347" s="343" t="s">
        <v>10899</v>
      </c>
      <c r="C4347" s="296" t="s">
        <v>6533</v>
      </c>
      <c r="D4347" s="296" t="s">
        <v>6534</v>
      </c>
      <c r="E4347" s="344"/>
      <c r="F4347" s="344"/>
      <c r="G4347" s="344"/>
      <c r="H4347" s="344"/>
      <c r="I4347" s="344"/>
      <c r="J4347" s="344"/>
      <c r="K4347" s="344"/>
      <c r="L4347" s="344"/>
    </row>
    <row r="4348" spans="1:12">
      <c r="A4348" s="296">
        <v>7640</v>
      </c>
      <c r="B4348" s="343" t="s">
        <v>10900</v>
      </c>
      <c r="C4348" s="296" t="s">
        <v>6533</v>
      </c>
      <c r="D4348" s="296" t="s">
        <v>6539</v>
      </c>
      <c r="E4348" s="344"/>
      <c r="F4348" s="344"/>
      <c r="G4348" s="344"/>
      <c r="H4348" s="344"/>
      <c r="I4348" s="344"/>
      <c r="J4348" s="344"/>
      <c r="K4348" s="344"/>
      <c r="L4348" s="344"/>
    </row>
    <row r="4349" spans="1:12">
      <c r="A4349" s="296">
        <v>36513</v>
      </c>
      <c r="B4349" s="343" t="s">
        <v>10901</v>
      </c>
      <c r="C4349" s="296" t="s">
        <v>6533</v>
      </c>
      <c r="D4349" s="296" t="s">
        <v>6534</v>
      </c>
      <c r="E4349" s="344"/>
      <c r="F4349" s="344"/>
      <c r="G4349" s="344"/>
      <c r="H4349" s="344"/>
      <c r="I4349" s="344"/>
      <c r="J4349" s="344"/>
      <c r="K4349" s="344"/>
      <c r="L4349" s="344"/>
    </row>
    <row r="4350" spans="1:12">
      <c r="A4350" s="296">
        <v>36514</v>
      </c>
      <c r="B4350" s="343" t="s">
        <v>10902</v>
      </c>
      <c r="C4350" s="296" t="s">
        <v>6533</v>
      </c>
      <c r="D4350" s="296" t="s">
        <v>6534</v>
      </c>
      <c r="E4350" s="344"/>
      <c r="F4350" s="344"/>
      <c r="G4350" s="344"/>
      <c r="H4350" s="344"/>
      <c r="I4350" s="344"/>
      <c r="J4350" s="344"/>
      <c r="K4350" s="344"/>
      <c r="L4350" s="344"/>
    </row>
    <row r="4351" spans="1:12">
      <c r="A4351" s="296">
        <v>11572</v>
      </c>
      <c r="B4351" s="343" t="s">
        <v>10903</v>
      </c>
      <c r="C4351" s="296" t="s">
        <v>6533</v>
      </c>
      <c r="D4351" s="296" t="s">
        <v>6534</v>
      </c>
      <c r="E4351" s="344">
        <v>31.67</v>
      </c>
      <c r="F4351" s="344">
        <v>31.13</v>
      </c>
      <c r="G4351" s="344">
        <v>33.93</v>
      </c>
      <c r="H4351" s="344">
        <v>29.57</v>
      </c>
      <c r="I4351" s="344">
        <v>33.82</v>
      </c>
      <c r="J4351" s="344">
        <v>32.68</v>
      </c>
      <c r="K4351" s="344">
        <v>30.97</v>
      </c>
      <c r="L4351" s="344">
        <v>30.16</v>
      </c>
    </row>
    <row r="4352" spans="1:12">
      <c r="A4352" s="296">
        <v>36149</v>
      </c>
      <c r="B4352" s="343" t="s">
        <v>10904</v>
      </c>
      <c r="C4352" s="296" t="s">
        <v>6533</v>
      </c>
      <c r="D4352" s="296" t="s">
        <v>6534</v>
      </c>
      <c r="E4352" s="344">
        <v>170.37</v>
      </c>
      <c r="F4352" s="344">
        <v>176.25</v>
      </c>
      <c r="G4352" s="344">
        <v>202.68</v>
      </c>
      <c r="H4352" s="344">
        <v>211.5</v>
      </c>
      <c r="I4352" s="344">
        <v>163.56</v>
      </c>
      <c r="J4352" s="344">
        <v>162.15</v>
      </c>
      <c r="K4352" s="344">
        <v>153.33000000000001</v>
      </c>
      <c r="L4352" s="344">
        <v>152.75</v>
      </c>
    </row>
    <row r="4353" spans="1:12">
      <c r="A4353" s="296">
        <v>42407</v>
      </c>
      <c r="B4353" s="343" t="s">
        <v>10905</v>
      </c>
      <c r="C4353" s="296" t="s">
        <v>6578</v>
      </c>
      <c r="D4353" s="296" t="s">
        <v>6534</v>
      </c>
      <c r="E4353" s="344"/>
      <c r="F4353" s="344">
        <v>7.2</v>
      </c>
      <c r="G4353" s="344">
        <v>6.38</v>
      </c>
      <c r="H4353" s="344"/>
      <c r="I4353" s="344">
        <v>5.93</v>
      </c>
      <c r="J4353" s="344">
        <v>5.63</v>
      </c>
      <c r="K4353" s="344">
        <v>6.31</v>
      </c>
      <c r="L4353" s="344">
        <v>6.41</v>
      </c>
    </row>
    <row r="4354" spans="1:12">
      <c r="A4354" s="296">
        <v>11581</v>
      </c>
      <c r="B4354" s="343" t="s">
        <v>10906</v>
      </c>
      <c r="C4354" s="296" t="s">
        <v>6578</v>
      </c>
      <c r="D4354" s="296" t="s">
        <v>6534</v>
      </c>
      <c r="E4354" s="344">
        <v>20.9</v>
      </c>
      <c r="F4354" s="344">
        <v>20.54</v>
      </c>
      <c r="G4354" s="344">
        <v>22.39</v>
      </c>
      <c r="H4354" s="344">
        <v>19.52</v>
      </c>
      <c r="I4354" s="344">
        <v>22.32</v>
      </c>
      <c r="J4354" s="344">
        <v>21.57</v>
      </c>
      <c r="K4354" s="344">
        <v>20.440000000000001</v>
      </c>
      <c r="L4354" s="344">
        <v>19.91</v>
      </c>
    </row>
    <row r="4355" spans="1:12">
      <c r="A4355" s="296">
        <v>43605</v>
      </c>
      <c r="B4355" s="343" t="s">
        <v>10907</v>
      </c>
      <c r="C4355" s="296" t="s">
        <v>6578</v>
      </c>
      <c r="D4355" s="296" t="s">
        <v>6534</v>
      </c>
      <c r="E4355" s="344">
        <v>42.77</v>
      </c>
      <c r="F4355" s="344">
        <v>42.04</v>
      </c>
      <c r="G4355" s="344">
        <v>45.82</v>
      </c>
      <c r="H4355" s="344">
        <v>39.93</v>
      </c>
      <c r="I4355" s="344">
        <v>45.67</v>
      </c>
      <c r="J4355" s="344">
        <v>44.14</v>
      </c>
      <c r="K4355" s="344">
        <v>41.83</v>
      </c>
      <c r="L4355" s="344">
        <v>40.729999999999997</v>
      </c>
    </row>
    <row r="4356" spans="1:12">
      <c r="A4356" s="296">
        <v>11580</v>
      </c>
      <c r="B4356" s="343" t="s">
        <v>10908</v>
      </c>
      <c r="C4356" s="296" t="s">
        <v>6578</v>
      </c>
      <c r="D4356" s="296" t="s">
        <v>6534</v>
      </c>
      <c r="E4356" s="344">
        <v>8.39</v>
      </c>
      <c r="F4356" s="344">
        <v>8.24</v>
      </c>
      <c r="G4356" s="344">
        <v>8.98</v>
      </c>
      <c r="H4356" s="344">
        <v>7.83</v>
      </c>
      <c r="I4356" s="344">
        <v>8.9499999999999993</v>
      </c>
      <c r="J4356" s="344">
        <v>8.65</v>
      </c>
      <c r="K4356" s="344">
        <v>8.1999999999999993</v>
      </c>
      <c r="L4356" s="344">
        <v>7.99</v>
      </c>
    </row>
    <row r="4357" spans="1:12">
      <c r="A4357" s="296">
        <v>38386</v>
      </c>
      <c r="B4357" s="343" t="s">
        <v>10909</v>
      </c>
      <c r="C4357" s="296" t="s">
        <v>6533</v>
      </c>
      <c r="D4357" s="296" t="s">
        <v>6534</v>
      </c>
      <c r="E4357" s="344">
        <v>6.05</v>
      </c>
      <c r="F4357" s="344">
        <v>4.84</v>
      </c>
      <c r="G4357" s="344">
        <v>5.45</v>
      </c>
      <c r="H4357" s="344">
        <v>5.01</v>
      </c>
      <c r="I4357" s="344">
        <v>5.47</v>
      </c>
      <c r="J4357" s="344">
        <v>4.6100000000000003</v>
      </c>
      <c r="K4357" s="344">
        <v>6.03</v>
      </c>
      <c r="L4357" s="344">
        <v>5.78</v>
      </c>
    </row>
    <row r="4358" spans="1:12">
      <c r="A4358" s="296">
        <v>10743</v>
      </c>
      <c r="B4358" s="343" t="s">
        <v>10910</v>
      </c>
      <c r="C4358" s="296" t="s">
        <v>6533</v>
      </c>
      <c r="D4358" s="296" t="s">
        <v>6534</v>
      </c>
      <c r="E4358" s="344"/>
      <c r="F4358" s="344"/>
      <c r="G4358" s="344"/>
      <c r="H4358" s="344"/>
      <c r="I4358" s="344">
        <v>802.73</v>
      </c>
      <c r="J4358" s="344">
        <v>1099.56</v>
      </c>
      <c r="K4358" s="344"/>
      <c r="L4358" s="344">
        <v>510.57</v>
      </c>
    </row>
    <row r="4359" spans="1:12">
      <c r="A4359" s="296">
        <v>39848</v>
      </c>
      <c r="B4359" s="343" t="s">
        <v>10911</v>
      </c>
      <c r="C4359" s="296" t="s">
        <v>6578</v>
      </c>
      <c r="D4359" s="296" t="s">
        <v>6534</v>
      </c>
      <c r="E4359" s="344"/>
      <c r="F4359" s="344"/>
      <c r="G4359" s="344"/>
      <c r="H4359" s="344"/>
      <c r="I4359" s="344"/>
      <c r="J4359" s="344"/>
      <c r="K4359" s="344"/>
      <c r="L4359" s="344"/>
    </row>
    <row r="4360" spans="1:12">
      <c r="A4360" s="296">
        <v>7667</v>
      </c>
      <c r="B4360" s="343" t="s">
        <v>10912</v>
      </c>
      <c r="C4360" s="296" t="s">
        <v>6578</v>
      </c>
      <c r="D4360" s="296" t="s">
        <v>6534</v>
      </c>
      <c r="E4360" s="344"/>
      <c r="F4360" s="344"/>
      <c r="G4360" s="344"/>
      <c r="H4360" s="344"/>
      <c r="I4360" s="344"/>
      <c r="J4360" s="344"/>
      <c r="K4360" s="344"/>
      <c r="L4360" s="344">
        <v>3601.42</v>
      </c>
    </row>
    <row r="4361" spans="1:12">
      <c r="A4361" s="296">
        <v>7660</v>
      </c>
      <c r="B4361" s="343" t="s">
        <v>10913</v>
      </c>
      <c r="C4361" s="296" t="s">
        <v>6578</v>
      </c>
      <c r="D4361" s="296" t="s">
        <v>6534</v>
      </c>
      <c r="E4361" s="344"/>
      <c r="F4361" s="344"/>
      <c r="G4361" s="344"/>
      <c r="H4361" s="344"/>
      <c r="I4361" s="344"/>
      <c r="J4361" s="344"/>
      <c r="K4361" s="344"/>
      <c r="L4361" s="344">
        <v>4590.95</v>
      </c>
    </row>
    <row r="4362" spans="1:12">
      <c r="A4362" s="296">
        <v>7676</v>
      </c>
      <c r="B4362" s="343" t="s">
        <v>10914</v>
      </c>
      <c r="C4362" s="296" t="s">
        <v>6578</v>
      </c>
      <c r="D4362" s="296" t="s">
        <v>6534</v>
      </c>
      <c r="E4362" s="344"/>
      <c r="F4362" s="344"/>
      <c r="G4362" s="344"/>
      <c r="H4362" s="344"/>
      <c r="I4362" s="344"/>
      <c r="J4362" s="344"/>
      <c r="K4362" s="344"/>
      <c r="L4362" s="344">
        <v>4643.41</v>
      </c>
    </row>
    <row r="4363" spans="1:12">
      <c r="A4363" s="296">
        <v>20999</v>
      </c>
      <c r="B4363" s="343" t="s">
        <v>10915</v>
      </c>
      <c r="C4363" s="296" t="s">
        <v>6578</v>
      </c>
      <c r="D4363" s="296" t="s">
        <v>6534</v>
      </c>
      <c r="E4363" s="344"/>
      <c r="F4363" s="344"/>
      <c r="G4363" s="344"/>
      <c r="H4363" s="344"/>
      <c r="I4363" s="344">
        <v>9.32</v>
      </c>
      <c r="J4363" s="344"/>
      <c r="K4363" s="344">
        <v>8.06</v>
      </c>
      <c r="L4363" s="344"/>
    </row>
    <row r="4364" spans="1:12">
      <c r="A4364" s="296">
        <v>21001</v>
      </c>
      <c r="B4364" s="343" t="s">
        <v>10916</v>
      </c>
      <c r="C4364" s="296" t="s">
        <v>6578</v>
      </c>
      <c r="D4364" s="296" t="s">
        <v>6539</v>
      </c>
      <c r="E4364" s="344"/>
      <c r="F4364" s="344"/>
      <c r="G4364" s="344"/>
      <c r="H4364" s="344"/>
      <c r="I4364" s="344">
        <v>17.39</v>
      </c>
      <c r="J4364" s="344"/>
      <c r="K4364" s="344">
        <v>15.04</v>
      </c>
      <c r="L4364" s="344"/>
    </row>
    <row r="4365" spans="1:12">
      <c r="A4365" s="296">
        <v>21003</v>
      </c>
      <c r="B4365" s="343" t="s">
        <v>10917</v>
      </c>
      <c r="C4365" s="296" t="s">
        <v>6578</v>
      </c>
      <c r="D4365" s="296" t="s">
        <v>6534</v>
      </c>
      <c r="E4365" s="344"/>
      <c r="F4365" s="344"/>
      <c r="G4365" s="344"/>
      <c r="H4365" s="344"/>
      <c r="I4365" s="344">
        <v>28.57</v>
      </c>
      <c r="J4365" s="344"/>
      <c r="K4365" s="344">
        <v>24.71</v>
      </c>
      <c r="L4365" s="344"/>
    </row>
    <row r="4366" spans="1:12">
      <c r="A4366" s="296">
        <v>21006</v>
      </c>
      <c r="B4366" s="343" t="s">
        <v>10918</v>
      </c>
      <c r="C4366" s="296" t="s">
        <v>6578</v>
      </c>
      <c r="D4366" s="296" t="s">
        <v>6534</v>
      </c>
      <c r="E4366" s="344"/>
      <c r="F4366" s="344"/>
      <c r="G4366" s="344"/>
      <c r="H4366" s="344"/>
      <c r="I4366" s="344">
        <v>60.64</v>
      </c>
      <c r="J4366" s="344"/>
      <c r="K4366" s="344">
        <v>52.45</v>
      </c>
      <c r="L4366" s="344"/>
    </row>
    <row r="4367" spans="1:12">
      <c r="A4367" s="296">
        <v>21019</v>
      </c>
      <c r="B4367" s="343" t="s">
        <v>10919</v>
      </c>
      <c r="C4367" s="296" t="s">
        <v>6578</v>
      </c>
      <c r="D4367" s="296" t="s">
        <v>6534</v>
      </c>
      <c r="E4367" s="344"/>
      <c r="F4367" s="344"/>
      <c r="G4367" s="344"/>
      <c r="H4367" s="344"/>
      <c r="I4367" s="344">
        <v>21.08</v>
      </c>
      <c r="J4367" s="344"/>
      <c r="K4367" s="344">
        <v>18.23</v>
      </c>
      <c r="L4367" s="344"/>
    </row>
    <row r="4368" spans="1:12">
      <c r="A4368" s="296">
        <v>21021</v>
      </c>
      <c r="B4368" s="343" t="s">
        <v>10920</v>
      </c>
      <c r="C4368" s="296" t="s">
        <v>6578</v>
      </c>
      <c r="D4368" s="296" t="s">
        <v>6534</v>
      </c>
      <c r="E4368" s="344"/>
      <c r="F4368" s="344"/>
      <c r="G4368" s="344"/>
      <c r="H4368" s="344"/>
      <c r="I4368" s="344">
        <v>33.32</v>
      </c>
      <c r="J4368" s="344"/>
      <c r="K4368" s="344">
        <v>28.82</v>
      </c>
      <c r="L4368" s="344"/>
    </row>
    <row r="4369" spans="1:12">
      <c r="A4369" s="296">
        <v>21024</v>
      </c>
      <c r="B4369" s="343" t="s">
        <v>10921</v>
      </c>
      <c r="C4369" s="296" t="s">
        <v>6578</v>
      </c>
      <c r="D4369" s="296" t="s">
        <v>6534</v>
      </c>
      <c r="E4369" s="344"/>
      <c r="F4369" s="344"/>
      <c r="G4369" s="344"/>
      <c r="H4369" s="344"/>
      <c r="I4369" s="344">
        <v>71.400000000000006</v>
      </c>
      <c r="J4369" s="344"/>
      <c r="K4369" s="344">
        <v>61.75</v>
      </c>
      <c r="L4369" s="344"/>
    </row>
    <row r="4370" spans="1:12">
      <c r="A4370" s="296">
        <v>40624</v>
      </c>
      <c r="B4370" s="343" t="s">
        <v>10922</v>
      </c>
      <c r="C4370" s="296" t="s">
        <v>6578</v>
      </c>
      <c r="D4370" s="296" t="s">
        <v>6534</v>
      </c>
      <c r="E4370" s="344"/>
      <c r="F4370" s="344"/>
      <c r="G4370" s="344"/>
      <c r="H4370" s="344"/>
      <c r="I4370" s="344"/>
      <c r="J4370" s="344"/>
      <c r="K4370" s="344"/>
      <c r="L4370" s="344">
        <v>99.43</v>
      </c>
    </row>
    <row r="4371" spans="1:12">
      <c r="A4371" s="296">
        <v>42575</v>
      </c>
      <c r="B4371" s="343" t="s">
        <v>10923</v>
      </c>
      <c r="C4371" s="296" t="s">
        <v>6578</v>
      </c>
      <c r="D4371" s="296" t="s">
        <v>6534</v>
      </c>
      <c r="E4371" s="344"/>
      <c r="F4371" s="344"/>
      <c r="G4371" s="344"/>
      <c r="H4371" s="344"/>
      <c r="I4371" s="344"/>
      <c r="J4371" s="344"/>
      <c r="K4371" s="344"/>
      <c r="L4371" s="344">
        <v>91.24</v>
      </c>
    </row>
    <row r="4372" spans="1:12">
      <c r="A4372" s="296">
        <v>42574</v>
      </c>
      <c r="B4372" s="343" t="s">
        <v>10924</v>
      </c>
      <c r="C4372" s="296" t="s">
        <v>6578</v>
      </c>
      <c r="D4372" s="296" t="s">
        <v>6534</v>
      </c>
      <c r="E4372" s="344"/>
      <c r="F4372" s="344"/>
      <c r="G4372" s="344"/>
      <c r="H4372" s="344"/>
      <c r="I4372" s="344"/>
      <c r="J4372" s="344"/>
      <c r="K4372" s="344"/>
      <c r="L4372" s="344">
        <v>68.09</v>
      </c>
    </row>
    <row r="4373" spans="1:12">
      <c r="A4373" s="296">
        <v>13127</v>
      </c>
      <c r="B4373" s="343" t="s">
        <v>10925</v>
      </c>
      <c r="C4373" s="296" t="s">
        <v>6578</v>
      </c>
      <c r="D4373" s="296" t="s">
        <v>6534</v>
      </c>
      <c r="E4373" s="344"/>
      <c r="F4373" s="344"/>
      <c r="G4373" s="344"/>
      <c r="H4373" s="344"/>
      <c r="I4373" s="344"/>
      <c r="J4373" s="344"/>
      <c r="K4373" s="344"/>
      <c r="L4373" s="344">
        <v>44.35</v>
      </c>
    </row>
    <row r="4374" spans="1:12">
      <c r="A4374" s="296">
        <v>13137</v>
      </c>
      <c r="B4374" s="343" t="s">
        <v>10926</v>
      </c>
      <c r="C4374" s="296" t="s">
        <v>6578</v>
      </c>
      <c r="D4374" s="296" t="s">
        <v>6534</v>
      </c>
      <c r="E4374" s="344"/>
      <c r="F4374" s="344"/>
      <c r="G4374" s="344"/>
      <c r="H4374" s="344"/>
      <c r="I4374" s="344"/>
      <c r="J4374" s="344"/>
      <c r="K4374" s="344"/>
      <c r="L4374" s="344">
        <v>58.85</v>
      </c>
    </row>
    <row r="4375" spans="1:12">
      <c r="A4375" s="296">
        <v>20989</v>
      </c>
      <c r="B4375" s="343" t="s">
        <v>10927</v>
      </c>
      <c r="C4375" s="296" t="s">
        <v>6578</v>
      </c>
      <c r="D4375" s="296" t="s">
        <v>6534</v>
      </c>
      <c r="E4375" s="344"/>
      <c r="F4375" s="344"/>
      <c r="G4375" s="344"/>
      <c r="H4375" s="344"/>
      <c r="I4375" s="344"/>
      <c r="J4375" s="344"/>
      <c r="K4375" s="344"/>
      <c r="L4375" s="344">
        <v>2108.36</v>
      </c>
    </row>
    <row r="4376" spans="1:12">
      <c r="A4376" s="296">
        <v>21147</v>
      </c>
      <c r="B4376" s="343" t="s">
        <v>10928</v>
      </c>
      <c r="C4376" s="296" t="s">
        <v>6578</v>
      </c>
      <c r="D4376" s="296" t="s">
        <v>6534</v>
      </c>
      <c r="E4376" s="344"/>
      <c r="F4376" s="344"/>
      <c r="G4376" s="344"/>
      <c r="H4376" s="344"/>
      <c r="I4376" s="344"/>
      <c r="J4376" s="344"/>
      <c r="K4376" s="344"/>
      <c r="L4376" s="344">
        <v>197.68</v>
      </c>
    </row>
    <row r="4377" spans="1:12">
      <c r="A4377" s="296">
        <v>21148</v>
      </c>
      <c r="B4377" s="343" t="s">
        <v>10929</v>
      </c>
      <c r="C4377" s="296" t="s">
        <v>6578</v>
      </c>
      <c r="D4377" s="296" t="s">
        <v>6539</v>
      </c>
      <c r="E4377" s="344"/>
      <c r="F4377" s="344"/>
      <c r="G4377" s="344"/>
      <c r="H4377" s="344"/>
      <c r="I4377" s="344"/>
      <c r="J4377" s="344"/>
      <c r="K4377" s="344"/>
      <c r="L4377" s="344">
        <v>122.01</v>
      </c>
    </row>
    <row r="4378" spans="1:12">
      <c r="A4378" s="296">
        <v>20984</v>
      </c>
      <c r="B4378" s="343" t="s">
        <v>10930</v>
      </c>
      <c r="C4378" s="296" t="s">
        <v>6578</v>
      </c>
      <c r="D4378" s="296" t="s">
        <v>6534</v>
      </c>
      <c r="E4378" s="344"/>
      <c r="F4378" s="344"/>
      <c r="G4378" s="344"/>
      <c r="H4378" s="344"/>
      <c r="I4378" s="344"/>
      <c r="J4378" s="344"/>
      <c r="K4378" s="344"/>
      <c r="L4378" s="344">
        <v>4045.54</v>
      </c>
    </row>
    <row r="4379" spans="1:12">
      <c r="A4379" s="296">
        <v>13042</v>
      </c>
      <c r="B4379" s="343" t="s">
        <v>10931</v>
      </c>
      <c r="C4379" s="296" t="s">
        <v>6578</v>
      </c>
      <c r="D4379" s="296" t="s">
        <v>6534</v>
      </c>
      <c r="E4379" s="344"/>
      <c r="F4379" s="344"/>
      <c r="G4379" s="344"/>
      <c r="H4379" s="344"/>
      <c r="I4379" s="344"/>
      <c r="J4379" s="344"/>
      <c r="K4379" s="344"/>
      <c r="L4379" s="344">
        <v>2241.8200000000002</v>
      </c>
    </row>
    <row r="4380" spans="1:12">
      <c r="A4380" s="296">
        <v>42576</v>
      </c>
      <c r="B4380" s="343" t="s">
        <v>10932</v>
      </c>
      <c r="C4380" s="296" t="s">
        <v>6578</v>
      </c>
      <c r="D4380" s="296" t="s">
        <v>6534</v>
      </c>
      <c r="E4380" s="344"/>
      <c r="F4380" s="344"/>
      <c r="G4380" s="344"/>
      <c r="H4380" s="344"/>
      <c r="I4380" s="344"/>
      <c r="J4380" s="344"/>
      <c r="K4380" s="344"/>
      <c r="L4380" s="344">
        <v>248.88</v>
      </c>
    </row>
    <row r="4381" spans="1:12">
      <c r="A4381" s="296">
        <v>21150</v>
      </c>
      <c r="B4381" s="343" t="s">
        <v>10933</v>
      </c>
      <c r="C4381" s="296" t="s">
        <v>6578</v>
      </c>
      <c r="D4381" s="296" t="s">
        <v>6534</v>
      </c>
      <c r="E4381" s="344"/>
      <c r="F4381" s="344"/>
      <c r="G4381" s="344"/>
      <c r="H4381" s="344"/>
      <c r="I4381" s="344"/>
      <c r="J4381" s="344"/>
      <c r="K4381" s="344"/>
      <c r="L4381" s="344">
        <v>60.5</v>
      </c>
    </row>
    <row r="4382" spans="1:12">
      <c r="A4382" s="296">
        <v>13141</v>
      </c>
      <c r="B4382" s="343" t="s">
        <v>10934</v>
      </c>
      <c r="C4382" s="296" t="s">
        <v>6578</v>
      </c>
      <c r="D4382" s="296" t="s">
        <v>6534</v>
      </c>
      <c r="E4382" s="344"/>
      <c r="F4382" s="344"/>
      <c r="G4382" s="344"/>
      <c r="H4382" s="344"/>
      <c r="I4382" s="344"/>
      <c r="J4382" s="344"/>
      <c r="K4382" s="344"/>
      <c r="L4382" s="344">
        <v>76.22</v>
      </c>
    </row>
    <row r="4383" spans="1:12">
      <c r="A4383" s="296">
        <v>21151</v>
      </c>
      <c r="B4383" s="343" t="s">
        <v>10935</v>
      </c>
      <c r="C4383" s="296" t="s">
        <v>6578</v>
      </c>
      <c r="D4383" s="296" t="s">
        <v>6534</v>
      </c>
      <c r="E4383" s="344"/>
      <c r="F4383" s="344"/>
      <c r="G4383" s="344"/>
      <c r="H4383" s="344"/>
      <c r="I4383" s="344"/>
      <c r="J4383" s="344"/>
      <c r="K4383" s="344"/>
      <c r="L4383" s="344">
        <v>362.12</v>
      </c>
    </row>
    <row r="4384" spans="1:12">
      <c r="A4384" s="296">
        <v>13142</v>
      </c>
      <c r="B4384" s="343" t="s">
        <v>10936</v>
      </c>
      <c r="C4384" s="296" t="s">
        <v>6578</v>
      </c>
      <c r="D4384" s="296" t="s">
        <v>6534</v>
      </c>
      <c r="E4384" s="344"/>
      <c r="F4384" s="344"/>
      <c r="G4384" s="344"/>
      <c r="H4384" s="344"/>
      <c r="I4384" s="344"/>
      <c r="J4384" s="344"/>
      <c r="K4384" s="344"/>
      <c r="L4384" s="344">
        <v>517.67999999999995</v>
      </c>
    </row>
    <row r="4385" spans="1:12">
      <c r="A4385" s="296">
        <v>42577</v>
      </c>
      <c r="B4385" s="343" t="s">
        <v>10937</v>
      </c>
      <c r="C4385" s="296" t="s">
        <v>6578</v>
      </c>
      <c r="D4385" s="296" t="s">
        <v>6534</v>
      </c>
      <c r="E4385" s="344"/>
      <c r="F4385" s="344"/>
      <c r="G4385" s="344"/>
      <c r="H4385" s="344"/>
      <c r="I4385" s="344"/>
      <c r="J4385" s="344"/>
      <c r="K4385" s="344"/>
      <c r="L4385" s="344">
        <v>568.04</v>
      </c>
    </row>
    <row r="4386" spans="1:12">
      <c r="A4386" s="296">
        <v>20994</v>
      </c>
      <c r="B4386" s="343" t="s">
        <v>10938</v>
      </c>
      <c r="C4386" s="296" t="s">
        <v>6578</v>
      </c>
      <c r="D4386" s="296" t="s">
        <v>6534</v>
      </c>
      <c r="E4386" s="344"/>
      <c r="F4386" s="344"/>
      <c r="G4386" s="344"/>
      <c r="H4386" s="344"/>
      <c r="I4386" s="344"/>
      <c r="J4386" s="344"/>
      <c r="K4386" s="344"/>
      <c r="L4386" s="344">
        <v>976.06</v>
      </c>
    </row>
    <row r="4387" spans="1:12">
      <c r="A4387" s="296">
        <v>7672</v>
      </c>
      <c r="B4387" s="343" t="s">
        <v>10939</v>
      </c>
      <c r="C4387" s="296" t="s">
        <v>6578</v>
      </c>
      <c r="D4387" s="296" t="s">
        <v>6534</v>
      </c>
      <c r="E4387" s="344"/>
      <c r="F4387" s="344"/>
      <c r="G4387" s="344"/>
      <c r="H4387" s="344"/>
      <c r="I4387" s="344"/>
      <c r="J4387" s="344"/>
      <c r="K4387" s="344"/>
      <c r="L4387" s="344">
        <v>639.42999999999995</v>
      </c>
    </row>
    <row r="4388" spans="1:12">
      <c r="A4388" s="296">
        <v>20995</v>
      </c>
      <c r="B4388" s="343" t="s">
        <v>10940</v>
      </c>
      <c r="C4388" s="296" t="s">
        <v>6578</v>
      </c>
      <c r="D4388" s="296" t="s">
        <v>6534</v>
      </c>
      <c r="E4388" s="344"/>
      <c r="F4388" s="344"/>
      <c r="G4388" s="344"/>
      <c r="H4388" s="344"/>
      <c r="I4388" s="344"/>
      <c r="J4388" s="344"/>
      <c r="K4388" s="344"/>
      <c r="L4388" s="344">
        <v>1282.73</v>
      </c>
    </row>
    <row r="4389" spans="1:12">
      <c r="A4389" s="296">
        <v>7690</v>
      </c>
      <c r="B4389" s="343" t="s">
        <v>10941</v>
      </c>
      <c r="C4389" s="296" t="s">
        <v>6578</v>
      </c>
      <c r="D4389" s="296" t="s">
        <v>6534</v>
      </c>
      <c r="E4389" s="344"/>
      <c r="F4389" s="344"/>
      <c r="G4389" s="344"/>
      <c r="H4389" s="344"/>
      <c r="I4389" s="344"/>
      <c r="J4389" s="344"/>
      <c r="K4389" s="344"/>
      <c r="L4389" s="344">
        <v>741.89</v>
      </c>
    </row>
    <row r="4390" spans="1:12">
      <c r="A4390" s="296">
        <v>20980</v>
      </c>
      <c r="B4390" s="343" t="s">
        <v>10942</v>
      </c>
      <c r="C4390" s="296" t="s">
        <v>6578</v>
      </c>
      <c r="D4390" s="296" t="s">
        <v>6534</v>
      </c>
      <c r="E4390" s="344"/>
      <c r="F4390" s="344"/>
      <c r="G4390" s="344"/>
      <c r="H4390" s="344"/>
      <c r="I4390" s="344"/>
      <c r="J4390" s="344"/>
      <c r="K4390" s="344"/>
      <c r="L4390" s="344">
        <v>809.33</v>
      </c>
    </row>
    <row r="4391" spans="1:12">
      <c r="A4391" s="296">
        <v>7661</v>
      </c>
      <c r="B4391" s="343" t="s">
        <v>10943</v>
      </c>
      <c r="C4391" s="296" t="s">
        <v>6578</v>
      </c>
      <c r="D4391" s="296" t="s">
        <v>6534</v>
      </c>
      <c r="E4391" s="344"/>
      <c r="F4391" s="344"/>
      <c r="G4391" s="344"/>
      <c r="H4391" s="344"/>
      <c r="I4391" s="344"/>
      <c r="J4391" s="344"/>
      <c r="K4391" s="344"/>
      <c r="L4391" s="344">
        <v>962.77</v>
      </c>
    </row>
    <row r="4392" spans="1:12">
      <c r="A4392" s="296">
        <v>21016</v>
      </c>
      <c r="B4392" s="343" t="s">
        <v>10944</v>
      </c>
      <c r="C4392" s="296" t="s">
        <v>6578</v>
      </c>
      <c r="D4392" s="296" t="s">
        <v>6534</v>
      </c>
      <c r="E4392" s="344"/>
      <c r="F4392" s="344"/>
      <c r="G4392" s="344"/>
      <c r="H4392" s="344"/>
      <c r="I4392" s="344">
        <v>173.39</v>
      </c>
      <c r="J4392" s="344"/>
      <c r="K4392" s="344"/>
      <c r="L4392" s="344">
        <v>212.22</v>
      </c>
    </row>
    <row r="4393" spans="1:12">
      <c r="A4393" s="296">
        <v>21008</v>
      </c>
      <c r="B4393" s="343" t="s">
        <v>10945</v>
      </c>
      <c r="C4393" s="296" t="s">
        <v>6578</v>
      </c>
      <c r="D4393" s="296" t="s">
        <v>6534</v>
      </c>
      <c r="E4393" s="344"/>
      <c r="F4393" s="344"/>
      <c r="G4393" s="344"/>
      <c r="H4393" s="344"/>
      <c r="I4393" s="344">
        <v>20.25</v>
      </c>
      <c r="J4393" s="344"/>
      <c r="K4393" s="344"/>
      <c r="L4393" s="344">
        <v>24.79</v>
      </c>
    </row>
    <row r="4394" spans="1:12">
      <c r="A4394" s="296">
        <v>21009</v>
      </c>
      <c r="B4394" s="343" t="s">
        <v>10946</v>
      </c>
      <c r="C4394" s="296" t="s">
        <v>6578</v>
      </c>
      <c r="D4394" s="296" t="s">
        <v>6534</v>
      </c>
      <c r="E4394" s="344"/>
      <c r="F4394" s="344"/>
      <c r="G4394" s="344"/>
      <c r="H4394" s="344"/>
      <c r="I4394" s="344">
        <v>26.37</v>
      </c>
      <c r="J4394" s="344"/>
      <c r="K4394" s="344"/>
      <c r="L4394" s="344">
        <v>32.28</v>
      </c>
    </row>
    <row r="4395" spans="1:12">
      <c r="A4395" s="296">
        <v>21010</v>
      </c>
      <c r="B4395" s="343" t="s">
        <v>10947</v>
      </c>
      <c r="C4395" s="296" t="s">
        <v>6578</v>
      </c>
      <c r="D4395" s="296" t="s">
        <v>6539</v>
      </c>
      <c r="E4395" s="344"/>
      <c r="F4395" s="344"/>
      <c r="G4395" s="344"/>
      <c r="H4395" s="344"/>
      <c r="I4395" s="344">
        <v>35.409999999999997</v>
      </c>
      <c r="J4395" s="344"/>
      <c r="K4395" s="344"/>
      <c r="L4395" s="344">
        <v>43.34</v>
      </c>
    </row>
    <row r="4396" spans="1:12">
      <c r="A4396" s="296">
        <v>21011</v>
      </c>
      <c r="B4396" s="343" t="s">
        <v>10948</v>
      </c>
      <c r="C4396" s="296" t="s">
        <v>6578</v>
      </c>
      <c r="D4396" s="296" t="s">
        <v>6534</v>
      </c>
      <c r="E4396" s="344"/>
      <c r="F4396" s="344"/>
      <c r="G4396" s="344"/>
      <c r="H4396" s="344"/>
      <c r="I4396" s="344">
        <v>51.61</v>
      </c>
      <c r="J4396" s="344"/>
      <c r="K4396" s="344"/>
      <c r="L4396" s="344">
        <v>63.17</v>
      </c>
    </row>
    <row r="4397" spans="1:12">
      <c r="A4397" s="296">
        <v>21012</v>
      </c>
      <c r="B4397" s="343" t="s">
        <v>10949</v>
      </c>
      <c r="C4397" s="296" t="s">
        <v>6578</v>
      </c>
      <c r="D4397" s="296" t="s">
        <v>6534</v>
      </c>
      <c r="E4397" s="344"/>
      <c r="F4397" s="344"/>
      <c r="G4397" s="344"/>
      <c r="H4397" s="344"/>
      <c r="I4397" s="344">
        <v>57.03</v>
      </c>
      <c r="J4397" s="344"/>
      <c r="K4397" s="344"/>
      <c r="L4397" s="344">
        <v>69.8</v>
      </c>
    </row>
    <row r="4398" spans="1:12">
      <c r="A4398" s="296">
        <v>21013</v>
      </c>
      <c r="B4398" s="343" t="s">
        <v>10950</v>
      </c>
      <c r="C4398" s="296" t="s">
        <v>6578</v>
      </c>
      <c r="D4398" s="296" t="s">
        <v>6534</v>
      </c>
      <c r="E4398" s="344"/>
      <c r="F4398" s="344"/>
      <c r="G4398" s="344"/>
      <c r="H4398" s="344"/>
      <c r="I4398" s="344">
        <v>74.42</v>
      </c>
      <c r="J4398" s="344"/>
      <c r="K4398" s="344"/>
      <c r="L4398" s="344">
        <v>91.09</v>
      </c>
    </row>
    <row r="4399" spans="1:12">
      <c r="A4399" s="296">
        <v>21014</v>
      </c>
      <c r="B4399" s="343" t="s">
        <v>10951</v>
      </c>
      <c r="C4399" s="296" t="s">
        <v>6578</v>
      </c>
      <c r="D4399" s="296" t="s">
        <v>6534</v>
      </c>
      <c r="E4399" s="344"/>
      <c r="F4399" s="344"/>
      <c r="G4399" s="344"/>
      <c r="H4399" s="344"/>
      <c r="I4399" s="344">
        <v>104.13</v>
      </c>
      <c r="J4399" s="344"/>
      <c r="K4399" s="344"/>
      <c r="L4399" s="344">
        <v>127.46</v>
      </c>
    </row>
    <row r="4400" spans="1:12">
      <c r="A4400" s="296">
        <v>21015</v>
      </c>
      <c r="B4400" s="343" t="s">
        <v>10952</v>
      </c>
      <c r="C4400" s="296" t="s">
        <v>6578</v>
      </c>
      <c r="D4400" s="296" t="s">
        <v>6534</v>
      </c>
      <c r="E4400" s="344"/>
      <c r="F4400" s="344"/>
      <c r="G4400" s="344"/>
      <c r="H4400" s="344"/>
      <c r="I4400" s="344">
        <v>119.64</v>
      </c>
      <c r="J4400" s="344"/>
      <c r="K4400" s="344"/>
      <c r="L4400" s="344">
        <v>146.43</v>
      </c>
    </row>
    <row r="4401" spans="1:12">
      <c r="A4401" s="296">
        <v>40626</v>
      </c>
      <c r="B4401" s="343" t="s">
        <v>10953</v>
      </c>
      <c r="C4401" s="296" t="s">
        <v>6578</v>
      </c>
      <c r="D4401" s="296" t="s">
        <v>6534</v>
      </c>
      <c r="E4401" s="344"/>
      <c r="F4401" s="344"/>
      <c r="G4401" s="344"/>
      <c r="H4401" s="344"/>
      <c r="I4401" s="344">
        <v>38.97</v>
      </c>
      <c r="J4401" s="344"/>
      <c r="K4401" s="344"/>
      <c r="L4401" s="344">
        <v>47.7</v>
      </c>
    </row>
    <row r="4402" spans="1:12">
      <c r="A4402" s="296">
        <v>7697</v>
      </c>
      <c r="B4402" s="343" t="s">
        <v>10954</v>
      </c>
      <c r="C4402" s="296" t="s">
        <v>6578</v>
      </c>
      <c r="D4402" s="296" t="s">
        <v>6534</v>
      </c>
      <c r="E4402" s="344"/>
      <c r="F4402" s="344"/>
      <c r="G4402" s="344"/>
      <c r="H4402" s="344"/>
      <c r="I4402" s="344">
        <v>57.09</v>
      </c>
      <c r="J4402" s="344"/>
      <c r="K4402" s="344"/>
      <c r="L4402" s="344">
        <v>69.87</v>
      </c>
    </row>
    <row r="4403" spans="1:12">
      <c r="A4403" s="296">
        <v>7698</v>
      </c>
      <c r="B4403" s="343" t="s">
        <v>10955</v>
      </c>
      <c r="C4403" s="296" t="s">
        <v>6578</v>
      </c>
      <c r="D4403" s="296" t="s">
        <v>6534</v>
      </c>
      <c r="E4403" s="344"/>
      <c r="F4403" s="344"/>
      <c r="G4403" s="344"/>
      <c r="H4403" s="344"/>
      <c r="I4403" s="344">
        <v>49.14</v>
      </c>
      <c r="J4403" s="344"/>
      <c r="K4403" s="344"/>
      <c r="L4403" s="344">
        <v>60.15</v>
      </c>
    </row>
    <row r="4404" spans="1:12">
      <c r="A4404" s="296">
        <v>7691</v>
      </c>
      <c r="B4404" s="343" t="s">
        <v>10956</v>
      </c>
      <c r="C4404" s="296" t="s">
        <v>6578</v>
      </c>
      <c r="D4404" s="296" t="s">
        <v>6534</v>
      </c>
      <c r="E4404" s="344"/>
      <c r="F4404" s="344"/>
      <c r="G4404" s="344"/>
      <c r="H4404" s="344"/>
      <c r="I4404" s="344">
        <v>20.76</v>
      </c>
      <c r="J4404" s="344"/>
      <c r="K4404" s="344"/>
      <c r="L4404" s="344">
        <v>25.41</v>
      </c>
    </row>
    <row r="4405" spans="1:12">
      <c r="A4405" s="296">
        <v>7696</v>
      </c>
      <c r="B4405" s="343" t="s">
        <v>10957</v>
      </c>
      <c r="C4405" s="296" t="s">
        <v>6578</v>
      </c>
      <c r="D4405" s="296" t="s">
        <v>6534</v>
      </c>
      <c r="E4405" s="344"/>
      <c r="F4405" s="344"/>
      <c r="G4405" s="344"/>
      <c r="H4405" s="344"/>
      <c r="I4405" s="344">
        <v>82.32</v>
      </c>
      <c r="J4405" s="344"/>
      <c r="K4405" s="344"/>
      <c r="L4405" s="344">
        <v>100.76</v>
      </c>
    </row>
    <row r="4406" spans="1:12">
      <c r="A4406" s="296">
        <v>7701</v>
      </c>
      <c r="B4406" s="343" t="s">
        <v>10958</v>
      </c>
      <c r="C4406" s="296" t="s">
        <v>6578</v>
      </c>
      <c r="D4406" s="296" t="s">
        <v>6534</v>
      </c>
      <c r="E4406" s="344"/>
      <c r="F4406" s="344"/>
      <c r="G4406" s="344"/>
      <c r="H4406" s="344"/>
      <c r="I4406" s="344">
        <v>102.16</v>
      </c>
      <c r="J4406" s="344"/>
      <c r="K4406" s="344"/>
      <c r="L4406" s="344">
        <v>125.04</v>
      </c>
    </row>
    <row r="4407" spans="1:12">
      <c r="A4407" s="296">
        <v>7694</v>
      </c>
      <c r="B4407" s="343" t="s">
        <v>10959</v>
      </c>
      <c r="C4407" s="296" t="s">
        <v>6578</v>
      </c>
      <c r="D4407" s="296" t="s">
        <v>6534</v>
      </c>
      <c r="E4407" s="344"/>
      <c r="F4407" s="344"/>
      <c r="G4407" s="344"/>
      <c r="H4407" s="344"/>
      <c r="I4407" s="344">
        <v>137.47999999999999</v>
      </c>
      <c r="J4407" s="344"/>
      <c r="K4407" s="344"/>
      <c r="L4407" s="344">
        <v>168.27</v>
      </c>
    </row>
    <row r="4408" spans="1:12">
      <c r="A4408" s="296">
        <v>7700</v>
      </c>
      <c r="B4408" s="343" t="s">
        <v>10960</v>
      </c>
      <c r="C4408" s="296" t="s">
        <v>6578</v>
      </c>
      <c r="D4408" s="296" t="s">
        <v>6534</v>
      </c>
      <c r="E4408" s="344"/>
      <c r="F4408" s="344"/>
      <c r="G4408" s="344"/>
      <c r="H4408" s="344"/>
      <c r="I4408" s="344">
        <v>26.26</v>
      </c>
      <c r="J4408" s="344"/>
      <c r="K4408" s="344"/>
      <c r="L4408" s="344">
        <v>32.14</v>
      </c>
    </row>
    <row r="4409" spans="1:12">
      <c r="A4409" s="296">
        <v>7693</v>
      </c>
      <c r="B4409" s="343" t="s">
        <v>10961</v>
      </c>
      <c r="C4409" s="296" t="s">
        <v>6578</v>
      </c>
      <c r="D4409" s="296" t="s">
        <v>6534</v>
      </c>
      <c r="E4409" s="344"/>
      <c r="F4409" s="344"/>
      <c r="G4409" s="344"/>
      <c r="H4409" s="344"/>
      <c r="I4409" s="344">
        <v>189.34</v>
      </c>
      <c r="J4409" s="344"/>
      <c r="K4409" s="344"/>
      <c r="L4409" s="344">
        <v>231.74</v>
      </c>
    </row>
    <row r="4410" spans="1:12">
      <c r="A4410" s="296">
        <v>7692</v>
      </c>
      <c r="B4410" s="343" t="s">
        <v>10962</v>
      </c>
      <c r="C4410" s="296" t="s">
        <v>6578</v>
      </c>
      <c r="D4410" s="296" t="s">
        <v>6534</v>
      </c>
      <c r="E4410" s="344"/>
      <c r="F4410" s="344"/>
      <c r="G4410" s="344"/>
      <c r="H4410" s="344"/>
      <c r="I4410" s="344">
        <v>283.47000000000003</v>
      </c>
      <c r="J4410" s="344"/>
      <c r="K4410" s="344"/>
      <c r="L4410" s="344">
        <v>346.96</v>
      </c>
    </row>
    <row r="4411" spans="1:12">
      <c r="A4411" s="296">
        <v>7695</v>
      </c>
      <c r="B4411" s="343" t="s">
        <v>10963</v>
      </c>
      <c r="C4411" s="296" t="s">
        <v>6578</v>
      </c>
      <c r="D4411" s="296" t="s">
        <v>6534</v>
      </c>
      <c r="E4411" s="344"/>
      <c r="F4411" s="344"/>
      <c r="G4411" s="344"/>
      <c r="H4411" s="344"/>
      <c r="I4411" s="344">
        <v>307.43</v>
      </c>
      <c r="J4411" s="344"/>
      <c r="K4411" s="344"/>
      <c r="L4411" s="344">
        <v>376.28</v>
      </c>
    </row>
    <row r="4412" spans="1:12">
      <c r="A4412" s="296">
        <v>13356</v>
      </c>
      <c r="B4412" s="343" t="s">
        <v>10964</v>
      </c>
      <c r="C4412" s="296" t="s">
        <v>6578</v>
      </c>
      <c r="D4412" s="296" t="s">
        <v>6534</v>
      </c>
      <c r="E4412" s="344"/>
      <c r="F4412" s="344"/>
      <c r="G4412" s="344"/>
      <c r="H4412" s="344"/>
      <c r="I4412" s="344">
        <v>22.29</v>
      </c>
      <c r="J4412" s="344"/>
      <c r="K4412" s="344"/>
      <c r="L4412" s="344">
        <v>27.28</v>
      </c>
    </row>
    <row r="4413" spans="1:12">
      <c r="A4413" s="296">
        <v>36365</v>
      </c>
      <c r="B4413" s="343" t="s">
        <v>10965</v>
      </c>
      <c r="C4413" s="296" t="s">
        <v>6578</v>
      </c>
      <c r="D4413" s="296" t="s">
        <v>6534</v>
      </c>
      <c r="E4413" s="344">
        <v>43.33</v>
      </c>
      <c r="F4413" s="344">
        <v>40.4</v>
      </c>
      <c r="G4413" s="344">
        <v>38.909999999999997</v>
      </c>
      <c r="H4413" s="344">
        <v>29.14</v>
      </c>
      <c r="I4413" s="344">
        <v>32.32</v>
      </c>
      <c r="J4413" s="344">
        <v>36.49</v>
      </c>
      <c r="K4413" s="344">
        <v>42.66</v>
      </c>
      <c r="L4413" s="344">
        <v>51.63</v>
      </c>
    </row>
    <row r="4414" spans="1:12">
      <c r="A4414" s="296">
        <v>41930</v>
      </c>
      <c r="B4414" s="343" t="s">
        <v>10966</v>
      </c>
      <c r="C4414" s="296" t="s">
        <v>6578</v>
      </c>
      <c r="D4414" s="296" t="s">
        <v>6534</v>
      </c>
      <c r="E4414" s="344">
        <v>144.33000000000001</v>
      </c>
      <c r="F4414" s="344">
        <v>134.55000000000001</v>
      </c>
      <c r="G4414" s="344">
        <v>129.62</v>
      </c>
      <c r="H4414" s="344">
        <v>97.06</v>
      </c>
      <c r="I4414" s="344">
        <v>107.64</v>
      </c>
      <c r="J4414" s="344">
        <v>121.54</v>
      </c>
      <c r="K4414" s="344">
        <v>142.09</v>
      </c>
      <c r="L4414" s="344">
        <v>171.96</v>
      </c>
    </row>
    <row r="4415" spans="1:12">
      <c r="A4415" s="296">
        <v>41931</v>
      </c>
      <c r="B4415" s="343" t="s">
        <v>10967</v>
      </c>
      <c r="C4415" s="296" t="s">
        <v>6578</v>
      </c>
      <c r="D4415" s="296" t="s">
        <v>6534</v>
      </c>
      <c r="E4415" s="344">
        <v>226.05</v>
      </c>
      <c r="F4415" s="344">
        <v>210.74</v>
      </c>
      <c r="G4415" s="344">
        <v>203.01</v>
      </c>
      <c r="H4415" s="344">
        <v>152.01</v>
      </c>
      <c r="I4415" s="344">
        <v>168.59</v>
      </c>
      <c r="J4415" s="344">
        <v>190.37</v>
      </c>
      <c r="K4415" s="344">
        <v>222.54</v>
      </c>
      <c r="L4415" s="344">
        <v>269.33</v>
      </c>
    </row>
    <row r="4416" spans="1:12">
      <c r="A4416" s="296">
        <v>41932</v>
      </c>
      <c r="B4416" s="343" t="s">
        <v>10968</v>
      </c>
      <c r="C4416" s="296" t="s">
        <v>6578</v>
      </c>
      <c r="D4416" s="296" t="s">
        <v>6534</v>
      </c>
      <c r="E4416" s="344">
        <v>347.94</v>
      </c>
      <c r="F4416" s="344">
        <v>324.37</v>
      </c>
      <c r="G4416" s="344">
        <v>312.47000000000003</v>
      </c>
      <c r="H4416" s="344">
        <v>233.98</v>
      </c>
      <c r="I4416" s="344">
        <v>259.49</v>
      </c>
      <c r="J4416" s="344">
        <v>293.01</v>
      </c>
      <c r="K4416" s="344">
        <v>342.53</v>
      </c>
      <c r="L4416" s="344">
        <v>414.54</v>
      </c>
    </row>
    <row r="4417" spans="1:12">
      <c r="A4417" s="296">
        <v>41933</v>
      </c>
      <c r="B4417" s="343" t="s">
        <v>10969</v>
      </c>
      <c r="C4417" s="296" t="s">
        <v>6578</v>
      </c>
      <c r="D4417" s="296" t="s">
        <v>6534</v>
      </c>
      <c r="E4417" s="344">
        <v>491.72</v>
      </c>
      <c r="F4417" s="344">
        <v>458.41</v>
      </c>
      <c r="G4417" s="344">
        <v>441.6</v>
      </c>
      <c r="H4417" s="344">
        <v>330.66</v>
      </c>
      <c r="I4417" s="344">
        <v>366.73</v>
      </c>
      <c r="J4417" s="344">
        <v>414.09</v>
      </c>
      <c r="K4417" s="344">
        <v>484.08</v>
      </c>
      <c r="L4417" s="344">
        <v>585.85</v>
      </c>
    </row>
    <row r="4418" spans="1:12">
      <c r="A4418" s="296">
        <v>41934</v>
      </c>
      <c r="B4418" s="343" t="s">
        <v>10970</v>
      </c>
      <c r="C4418" s="296" t="s">
        <v>6578</v>
      </c>
      <c r="D4418" s="296" t="s">
        <v>6534</v>
      </c>
      <c r="E4418" s="344">
        <v>572.66999999999996</v>
      </c>
      <c r="F4418" s="344">
        <v>533.87</v>
      </c>
      <c r="G4418" s="344">
        <v>514.29999999999995</v>
      </c>
      <c r="H4418" s="344">
        <v>385.1</v>
      </c>
      <c r="I4418" s="344">
        <v>427.1</v>
      </c>
      <c r="J4418" s="344">
        <v>482.26</v>
      </c>
      <c r="K4418" s="344">
        <v>563.77</v>
      </c>
      <c r="L4418" s="344">
        <v>682.29</v>
      </c>
    </row>
    <row r="4419" spans="1:12">
      <c r="A4419" s="296">
        <v>41936</v>
      </c>
      <c r="B4419" s="343" t="s">
        <v>10971</v>
      </c>
      <c r="C4419" s="296" t="s">
        <v>6578</v>
      </c>
      <c r="D4419" s="296" t="s">
        <v>6534</v>
      </c>
      <c r="E4419" s="344">
        <v>84.99</v>
      </c>
      <c r="F4419" s="344">
        <v>79.23</v>
      </c>
      <c r="G4419" s="344">
        <v>76.319999999999993</v>
      </c>
      <c r="H4419" s="344">
        <v>57.15</v>
      </c>
      <c r="I4419" s="344">
        <v>63.38</v>
      </c>
      <c r="J4419" s="344">
        <v>71.569999999999993</v>
      </c>
      <c r="K4419" s="344">
        <v>83.67</v>
      </c>
      <c r="L4419" s="344">
        <v>101.26</v>
      </c>
    </row>
    <row r="4420" spans="1:12">
      <c r="A4420" s="296">
        <v>44812</v>
      </c>
      <c r="B4420" s="343" t="s">
        <v>10972</v>
      </c>
      <c r="C4420" s="296" t="s">
        <v>6578</v>
      </c>
      <c r="D4420" s="296" t="s">
        <v>6534</v>
      </c>
      <c r="E4420" s="344"/>
      <c r="F4420" s="344">
        <v>557.78</v>
      </c>
      <c r="G4420" s="344">
        <v>1178.32</v>
      </c>
      <c r="H4420" s="344">
        <v>498.52</v>
      </c>
      <c r="I4420" s="344">
        <v>481.09</v>
      </c>
      <c r="J4420" s="344"/>
      <c r="K4420" s="344">
        <v>453.2</v>
      </c>
      <c r="L4420" s="344">
        <v>556.39</v>
      </c>
    </row>
    <row r="4421" spans="1:12">
      <c r="A4421" s="296">
        <v>41785</v>
      </c>
      <c r="B4421" s="343" t="s">
        <v>10973</v>
      </c>
      <c r="C4421" s="296" t="s">
        <v>6578</v>
      </c>
      <c r="D4421" s="296" t="s">
        <v>6534</v>
      </c>
      <c r="E4421" s="344"/>
      <c r="F4421" s="344">
        <v>2067.1</v>
      </c>
      <c r="G4421" s="344">
        <v>4366.76</v>
      </c>
      <c r="H4421" s="344">
        <v>1847.47</v>
      </c>
      <c r="I4421" s="344">
        <v>1782.88</v>
      </c>
      <c r="J4421" s="344"/>
      <c r="K4421" s="344">
        <v>1679.52</v>
      </c>
      <c r="L4421" s="344">
        <v>2061.94</v>
      </c>
    </row>
    <row r="4422" spans="1:12">
      <c r="A4422" s="296">
        <v>41781</v>
      </c>
      <c r="B4422" s="343" t="s">
        <v>10974</v>
      </c>
      <c r="C4422" s="296" t="s">
        <v>6578</v>
      </c>
      <c r="D4422" s="296" t="s">
        <v>6534</v>
      </c>
      <c r="E4422" s="344"/>
      <c r="F4422" s="344">
        <v>373.25</v>
      </c>
      <c r="G4422" s="344">
        <v>788.49</v>
      </c>
      <c r="H4422" s="344">
        <v>333.59</v>
      </c>
      <c r="I4422" s="344">
        <v>321.93</v>
      </c>
      <c r="J4422" s="344"/>
      <c r="K4422" s="344">
        <v>303.26</v>
      </c>
      <c r="L4422" s="344">
        <v>372.31</v>
      </c>
    </row>
    <row r="4423" spans="1:12">
      <c r="A4423" s="296">
        <v>41783</v>
      </c>
      <c r="B4423" s="343" t="s">
        <v>10975</v>
      </c>
      <c r="C4423" s="296" t="s">
        <v>6578</v>
      </c>
      <c r="D4423" s="296" t="s">
        <v>6534</v>
      </c>
      <c r="E4423" s="344"/>
      <c r="F4423" s="344">
        <v>1341.86</v>
      </c>
      <c r="G4423" s="344">
        <v>2834.68</v>
      </c>
      <c r="H4423" s="344">
        <v>1199.28</v>
      </c>
      <c r="I4423" s="344">
        <v>1157.3499999999999</v>
      </c>
      <c r="J4423" s="344"/>
      <c r="K4423" s="344">
        <v>1090.26</v>
      </c>
      <c r="L4423" s="344">
        <v>1338.5</v>
      </c>
    </row>
    <row r="4424" spans="1:12">
      <c r="A4424" s="296">
        <v>41786</v>
      </c>
      <c r="B4424" s="343" t="s">
        <v>10976</v>
      </c>
      <c r="C4424" s="296" t="s">
        <v>6578</v>
      </c>
      <c r="D4424" s="296" t="s">
        <v>6534</v>
      </c>
      <c r="E4424" s="344"/>
      <c r="F4424" s="344">
        <v>2856.87</v>
      </c>
      <c r="G4424" s="344">
        <v>6035.14</v>
      </c>
      <c r="H4424" s="344">
        <v>2553.3200000000002</v>
      </c>
      <c r="I4424" s="344">
        <v>2464.0500000000002</v>
      </c>
      <c r="J4424" s="344"/>
      <c r="K4424" s="344">
        <v>2321.1999999999998</v>
      </c>
      <c r="L4424" s="344">
        <v>2849.72</v>
      </c>
    </row>
    <row r="4425" spans="1:12">
      <c r="A4425" s="296">
        <v>41779</v>
      </c>
      <c r="B4425" s="343" t="s">
        <v>10977</v>
      </c>
      <c r="C4425" s="296" t="s">
        <v>6578</v>
      </c>
      <c r="D4425" s="296" t="s">
        <v>6534</v>
      </c>
      <c r="E4425" s="344"/>
      <c r="F4425" s="344">
        <v>147</v>
      </c>
      <c r="G4425" s="344">
        <v>310.54000000000002</v>
      </c>
      <c r="H4425" s="344">
        <v>131.38</v>
      </c>
      <c r="I4425" s="344">
        <v>126.78</v>
      </c>
      <c r="J4425" s="344"/>
      <c r="K4425" s="344">
        <v>119.43</v>
      </c>
      <c r="L4425" s="344">
        <v>146.63</v>
      </c>
    </row>
    <row r="4426" spans="1:12">
      <c r="A4426" s="296">
        <v>41780</v>
      </c>
      <c r="B4426" s="343" t="s">
        <v>10978</v>
      </c>
      <c r="C4426" s="296" t="s">
        <v>6578</v>
      </c>
      <c r="D4426" s="296" t="s">
        <v>6534</v>
      </c>
      <c r="E4426" s="344"/>
      <c r="F4426" s="344">
        <v>230.3</v>
      </c>
      <c r="G4426" s="344">
        <v>486.51</v>
      </c>
      <c r="H4426" s="344">
        <v>205.83</v>
      </c>
      <c r="I4426" s="344">
        <v>198.63</v>
      </c>
      <c r="J4426" s="344"/>
      <c r="K4426" s="344">
        <v>187.12</v>
      </c>
      <c r="L4426" s="344">
        <v>229.72</v>
      </c>
    </row>
    <row r="4427" spans="1:12">
      <c r="A4427" s="296">
        <v>41782</v>
      </c>
      <c r="B4427" s="343" t="s">
        <v>10979</v>
      </c>
      <c r="C4427" s="296" t="s">
        <v>6578</v>
      </c>
      <c r="D4427" s="296" t="s">
        <v>6534</v>
      </c>
      <c r="E4427" s="344"/>
      <c r="F4427" s="344">
        <v>824.98</v>
      </c>
      <c r="G4427" s="344">
        <v>1742.78</v>
      </c>
      <c r="H4427" s="344">
        <v>737.33</v>
      </c>
      <c r="I4427" s="344">
        <v>711.54</v>
      </c>
      <c r="J4427" s="344"/>
      <c r="K4427" s="344">
        <v>670.3</v>
      </c>
      <c r="L4427" s="344">
        <v>822.92</v>
      </c>
    </row>
    <row r="4428" spans="1:12">
      <c r="A4428" s="296">
        <v>38130</v>
      </c>
      <c r="B4428" s="343" t="s">
        <v>10980</v>
      </c>
      <c r="C4428" s="296" t="s">
        <v>6578</v>
      </c>
      <c r="D4428" s="296" t="s">
        <v>6534</v>
      </c>
      <c r="E4428" s="344">
        <v>50.2</v>
      </c>
      <c r="F4428" s="344"/>
      <c r="G4428" s="344">
        <v>41.47</v>
      </c>
      <c r="H4428" s="344"/>
      <c r="I4428" s="344">
        <v>42.51</v>
      </c>
      <c r="J4428" s="344">
        <v>44.95</v>
      </c>
      <c r="K4428" s="344">
        <v>43.8</v>
      </c>
      <c r="L4428" s="344">
        <v>47.86</v>
      </c>
    </row>
    <row r="4429" spans="1:12">
      <c r="A4429" s="296">
        <v>44260</v>
      </c>
      <c r="B4429" s="343" t="s">
        <v>10981</v>
      </c>
      <c r="C4429" s="296" t="s">
        <v>6578</v>
      </c>
      <c r="D4429" s="296" t="s">
        <v>6534</v>
      </c>
      <c r="E4429" s="344">
        <v>475.13</v>
      </c>
      <c r="F4429" s="344"/>
      <c r="G4429" s="344">
        <v>392.48</v>
      </c>
      <c r="H4429" s="344"/>
      <c r="I4429" s="344">
        <v>402.34</v>
      </c>
      <c r="J4429" s="344">
        <v>425.47</v>
      </c>
      <c r="K4429" s="344">
        <v>414.59</v>
      </c>
      <c r="L4429" s="344">
        <v>453.02</v>
      </c>
    </row>
    <row r="4430" spans="1:12">
      <c r="A4430" s="296">
        <v>21123</v>
      </c>
      <c r="B4430" s="343" t="s">
        <v>10982</v>
      </c>
      <c r="C4430" s="296" t="s">
        <v>6578</v>
      </c>
      <c r="D4430" s="296" t="s">
        <v>6539</v>
      </c>
      <c r="E4430" s="344">
        <v>13.97</v>
      </c>
      <c r="F4430" s="344"/>
      <c r="G4430" s="344">
        <v>11.54</v>
      </c>
      <c r="H4430" s="344"/>
      <c r="I4430" s="344">
        <v>11.83</v>
      </c>
      <c r="J4430" s="344">
        <v>12.51</v>
      </c>
      <c r="K4430" s="344">
        <v>12.19</v>
      </c>
      <c r="L4430" s="344">
        <v>13.32</v>
      </c>
    </row>
    <row r="4431" spans="1:12">
      <c r="A4431" s="296">
        <v>21124</v>
      </c>
      <c r="B4431" s="343" t="s">
        <v>10983</v>
      </c>
      <c r="C4431" s="296" t="s">
        <v>6578</v>
      </c>
      <c r="D4431" s="296" t="s">
        <v>6534</v>
      </c>
      <c r="E4431" s="344">
        <v>22.32</v>
      </c>
      <c r="F4431" s="344"/>
      <c r="G4431" s="344">
        <v>18.43</v>
      </c>
      <c r="H4431" s="344"/>
      <c r="I4431" s="344">
        <v>18.899999999999999</v>
      </c>
      <c r="J4431" s="344">
        <v>19.98</v>
      </c>
      <c r="K4431" s="344">
        <v>19.47</v>
      </c>
      <c r="L4431" s="344">
        <v>21.28</v>
      </c>
    </row>
    <row r="4432" spans="1:12">
      <c r="A4432" s="296">
        <v>21125</v>
      </c>
      <c r="B4432" s="343" t="s">
        <v>10984</v>
      </c>
      <c r="C4432" s="296" t="s">
        <v>6578</v>
      </c>
      <c r="D4432" s="296" t="s">
        <v>6534</v>
      </c>
      <c r="E4432" s="344">
        <v>38.44</v>
      </c>
      <c r="F4432" s="344"/>
      <c r="G4432" s="344">
        <v>31.75</v>
      </c>
      <c r="H4432" s="344"/>
      <c r="I4432" s="344">
        <v>32.549999999999997</v>
      </c>
      <c r="J4432" s="344">
        <v>34.42</v>
      </c>
      <c r="K4432" s="344">
        <v>33.54</v>
      </c>
      <c r="L4432" s="344">
        <v>36.65</v>
      </c>
    </row>
    <row r="4433" spans="1:12">
      <c r="A4433" s="296">
        <v>38028</v>
      </c>
      <c r="B4433" s="343" t="s">
        <v>10985</v>
      </c>
      <c r="C4433" s="296" t="s">
        <v>6578</v>
      </c>
      <c r="D4433" s="296" t="s">
        <v>6534</v>
      </c>
      <c r="E4433" s="344">
        <v>67.2</v>
      </c>
      <c r="F4433" s="344"/>
      <c r="G4433" s="344">
        <v>55.51</v>
      </c>
      <c r="H4433" s="344"/>
      <c r="I4433" s="344">
        <v>56.91</v>
      </c>
      <c r="J4433" s="344">
        <v>60.18</v>
      </c>
      <c r="K4433" s="344">
        <v>58.64</v>
      </c>
      <c r="L4433" s="344">
        <v>64.08</v>
      </c>
    </row>
    <row r="4434" spans="1:12">
      <c r="A4434" s="296">
        <v>38029</v>
      </c>
      <c r="B4434" s="343" t="s">
        <v>10986</v>
      </c>
      <c r="C4434" s="296" t="s">
        <v>6578</v>
      </c>
      <c r="D4434" s="296" t="s">
        <v>6534</v>
      </c>
      <c r="E4434" s="344">
        <v>98.36</v>
      </c>
      <c r="F4434" s="344"/>
      <c r="G4434" s="344">
        <v>81.25</v>
      </c>
      <c r="H4434" s="344"/>
      <c r="I4434" s="344">
        <v>83.3</v>
      </c>
      <c r="J4434" s="344">
        <v>88.08</v>
      </c>
      <c r="K4434" s="344">
        <v>85.83</v>
      </c>
      <c r="L4434" s="344">
        <v>93.79</v>
      </c>
    </row>
    <row r="4435" spans="1:12">
      <c r="A4435" s="296">
        <v>38030</v>
      </c>
      <c r="B4435" s="343" t="s">
        <v>10987</v>
      </c>
      <c r="C4435" s="296" t="s">
        <v>6578</v>
      </c>
      <c r="D4435" s="296" t="s">
        <v>6534</v>
      </c>
      <c r="E4435" s="344">
        <v>159.06</v>
      </c>
      <c r="F4435" s="344"/>
      <c r="G4435" s="344">
        <v>131.38999999999999</v>
      </c>
      <c r="H4435" s="344"/>
      <c r="I4435" s="344">
        <v>134.69</v>
      </c>
      <c r="J4435" s="344">
        <v>142.43</v>
      </c>
      <c r="K4435" s="344">
        <v>138.79</v>
      </c>
      <c r="L4435" s="344">
        <v>151.66</v>
      </c>
    </row>
    <row r="4436" spans="1:12">
      <c r="A4436" s="296">
        <v>38031</v>
      </c>
      <c r="B4436" s="343" t="s">
        <v>10988</v>
      </c>
      <c r="C4436" s="296" t="s">
        <v>6578</v>
      </c>
      <c r="D4436" s="296" t="s">
        <v>6534</v>
      </c>
      <c r="E4436" s="344">
        <v>249.65</v>
      </c>
      <c r="F4436" s="344"/>
      <c r="G4436" s="344">
        <v>206.23</v>
      </c>
      <c r="H4436" s="344"/>
      <c r="I4436" s="344">
        <v>211.41</v>
      </c>
      <c r="J4436" s="344">
        <v>223.56</v>
      </c>
      <c r="K4436" s="344">
        <v>217.84</v>
      </c>
      <c r="L4436" s="344">
        <v>238.04</v>
      </c>
    </row>
    <row r="4437" spans="1:12">
      <c r="A4437" s="296">
        <v>39735</v>
      </c>
      <c r="B4437" s="343" t="s">
        <v>10989</v>
      </c>
      <c r="C4437" s="296" t="s">
        <v>6578</v>
      </c>
      <c r="D4437" s="296" t="s">
        <v>6534</v>
      </c>
      <c r="E4437" s="344">
        <v>94.09</v>
      </c>
      <c r="F4437" s="344"/>
      <c r="G4437" s="344"/>
      <c r="H4437" s="344">
        <v>100.81</v>
      </c>
      <c r="I4437" s="344">
        <v>88.37</v>
      </c>
      <c r="J4437" s="344"/>
      <c r="K4437" s="344"/>
      <c r="L4437" s="344">
        <v>57.79</v>
      </c>
    </row>
    <row r="4438" spans="1:12">
      <c r="A4438" s="296">
        <v>39734</v>
      </c>
      <c r="B4438" s="343" t="s">
        <v>10990</v>
      </c>
      <c r="C4438" s="296" t="s">
        <v>6578</v>
      </c>
      <c r="D4438" s="296" t="s">
        <v>6534</v>
      </c>
      <c r="E4438" s="344">
        <v>111.6</v>
      </c>
      <c r="F4438" s="344"/>
      <c r="G4438" s="344"/>
      <c r="H4438" s="344">
        <v>119.57</v>
      </c>
      <c r="I4438" s="344">
        <v>104.83</v>
      </c>
      <c r="J4438" s="344"/>
      <c r="K4438" s="344"/>
      <c r="L4438" s="344">
        <v>68.55</v>
      </c>
    </row>
    <row r="4439" spans="1:12">
      <c r="A4439" s="296">
        <v>39736</v>
      </c>
      <c r="B4439" s="343" t="s">
        <v>10991</v>
      </c>
      <c r="C4439" s="296" t="s">
        <v>6578</v>
      </c>
      <c r="D4439" s="296" t="s">
        <v>6534</v>
      </c>
      <c r="E4439" s="344">
        <v>127.37</v>
      </c>
      <c r="F4439" s="344"/>
      <c r="G4439" s="344"/>
      <c r="H4439" s="344">
        <v>136.46</v>
      </c>
      <c r="I4439" s="344">
        <v>119.63</v>
      </c>
      <c r="J4439" s="344"/>
      <c r="K4439" s="344"/>
      <c r="L4439" s="344">
        <v>78.239999999999995</v>
      </c>
    </row>
    <row r="4440" spans="1:12">
      <c r="A4440" s="296">
        <v>39739</v>
      </c>
      <c r="B4440" s="343" t="s">
        <v>10992</v>
      </c>
      <c r="C4440" s="296" t="s">
        <v>6578</v>
      </c>
      <c r="D4440" s="296" t="s">
        <v>6534</v>
      </c>
      <c r="E4440" s="344">
        <v>88.08</v>
      </c>
      <c r="F4440" s="344"/>
      <c r="G4440" s="344"/>
      <c r="H4440" s="344">
        <v>94.37</v>
      </c>
      <c r="I4440" s="344">
        <v>82.73</v>
      </c>
      <c r="J4440" s="344"/>
      <c r="K4440" s="344"/>
      <c r="L4440" s="344">
        <v>54.1</v>
      </c>
    </row>
    <row r="4441" spans="1:12">
      <c r="A4441" s="296">
        <v>39737</v>
      </c>
      <c r="B4441" s="343" t="s">
        <v>10993</v>
      </c>
      <c r="C4441" s="296" t="s">
        <v>6578</v>
      </c>
      <c r="D4441" s="296" t="s">
        <v>6534</v>
      </c>
      <c r="E4441" s="344">
        <v>17.13</v>
      </c>
      <c r="F4441" s="344"/>
      <c r="G4441" s="344"/>
      <c r="H4441" s="344">
        <v>18.350000000000001</v>
      </c>
      <c r="I4441" s="344">
        <v>16.09</v>
      </c>
      <c r="J4441" s="344"/>
      <c r="K4441" s="344"/>
      <c r="L4441" s="344">
        <v>10.52</v>
      </c>
    </row>
    <row r="4442" spans="1:12">
      <c r="A4442" s="296">
        <v>39738</v>
      </c>
      <c r="B4442" s="343" t="s">
        <v>10994</v>
      </c>
      <c r="C4442" s="296" t="s">
        <v>6578</v>
      </c>
      <c r="D4442" s="296" t="s">
        <v>6534</v>
      </c>
      <c r="E4442" s="344">
        <v>6.19</v>
      </c>
      <c r="F4442" s="344"/>
      <c r="G4442" s="344"/>
      <c r="H4442" s="344">
        <v>6.64</v>
      </c>
      <c r="I4442" s="344">
        <v>5.82</v>
      </c>
      <c r="J4442" s="344"/>
      <c r="K4442" s="344"/>
      <c r="L4442" s="344">
        <v>3.8</v>
      </c>
    </row>
    <row r="4443" spans="1:12">
      <c r="A4443" s="296">
        <v>39733</v>
      </c>
      <c r="B4443" s="343" t="s">
        <v>10995</v>
      </c>
      <c r="C4443" s="296" t="s">
        <v>6578</v>
      </c>
      <c r="D4443" s="296" t="s">
        <v>6534</v>
      </c>
      <c r="E4443" s="344">
        <v>152.41999999999999</v>
      </c>
      <c r="F4443" s="344"/>
      <c r="G4443" s="344"/>
      <c r="H4443" s="344">
        <v>163.31</v>
      </c>
      <c r="I4443" s="344">
        <v>143.16999999999999</v>
      </c>
      <c r="J4443" s="344"/>
      <c r="K4443" s="344"/>
      <c r="L4443" s="344">
        <v>93.63</v>
      </c>
    </row>
    <row r="4444" spans="1:12">
      <c r="A4444" s="296">
        <v>39854</v>
      </c>
      <c r="B4444" s="343" t="s">
        <v>10996</v>
      </c>
      <c r="C4444" s="296" t="s">
        <v>6578</v>
      </c>
      <c r="D4444" s="296" t="s">
        <v>6534</v>
      </c>
      <c r="E4444" s="344">
        <v>154.58000000000001</v>
      </c>
      <c r="F4444" s="344"/>
      <c r="G4444" s="344"/>
      <c r="H4444" s="344">
        <v>165.62</v>
      </c>
      <c r="I4444" s="344">
        <v>145.19</v>
      </c>
      <c r="J4444" s="344"/>
      <c r="K4444" s="344"/>
      <c r="L4444" s="344">
        <v>94.95</v>
      </c>
    </row>
    <row r="4445" spans="1:12">
      <c r="A4445" s="296">
        <v>39740</v>
      </c>
      <c r="B4445" s="343" t="s">
        <v>10997</v>
      </c>
      <c r="C4445" s="296" t="s">
        <v>6578</v>
      </c>
      <c r="D4445" s="296" t="s">
        <v>6534</v>
      </c>
      <c r="E4445" s="344">
        <v>84.58</v>
      </c>
      <c r="F4445" s="344"/>
      <c r="G4445" s="344"/>
      <c r="H4445" s="344">
        <v>90.62</v>
      </c>
      <c r="I4445" s="344">
        <v>79.44</v>
      </c>
      <c r="J4445" s="344"/>
      <c r="K4445" s="344"/>
      <c r="L4445" s="344">
        <v>51.95</v>
      </c>
    </row>
    <row r="4446" spans="1:12">
      <c r="A4446" s="296">
        <v>39741</v>
      </c>
      <c r="B4446" s="343" t="s">
        <v>10998</v>
      </c>
      <c r="C4446" s="296" t="s">
        <v>6578</v>
      </c>
      <c r="D4446" s="296" t="s">
        <v>6534</v>
      </c>
      <c r="E4446" s="344">
        <v>15.58</v>
      </c>
      <c r="F4446" s="344"/>
      <c r="G4446" s="344"/>
      <c r="H4446" s="344">
        <v>16.7</v>
      </c>
      <c r="I4446" s="344">
        <v>14.64</v>
      </c>
      <c r="J4446" s="344"/>
      <c r="K4446" s="344"/>
      <c r="L4446" s="344">
        <v>9.57</v>
      </c>
    </row>
    <row r="4447" spans="1:12">
      <c r="A4447" s="296">
        <v>39853</v>
      </c>
      <c r="B4447" s="343" t="s">
        <v>10999</v>
      </c>
      <c r="C4447" s="296" t="s">
        <v>6578</v>
      </c>
      <c r="D4447" s="296" t="s">
        <v>6534</v>
      </c>
      <c r="E4447" s="344">
        <v>20.47</v>
      </c>
      <c r="F4447" s="344"/>
      <c r="G4447" s="344"/>
      <c r="H4447" s="344">
        <v>21.93</v>
      </c>
      <c r="I4447" s="344">
        <v>19.23</v>
      </c>
      <c r="J4447" s="344"/>
      <c r="K4447" s="344"/>
      <c r="L4447" s="344">
        <v>12.57</v>
      </c>
    </row>
    <row r="4448" spans="1:12">
      <c r="A4448" s="296">
        <v>39742</v>
      </c>
      <c r="B4448" s="343" t="s">
        <v>11000</v>
      </c>
      <c r="C4448" s="296" t="s">
        <v>6578</v>
      </c>
      <c r="D4448" s="296" t="s">
        <v>6534</v>
      </c>
      <c r="E4448" s="344">
        <v>67.98</v>
      </c>
      <c r="F4448" s="344"/>
      <c r="G4448" s="344"/>
      <c r="H4448" s="344">
        <v>72.84</v>
      </c>
      <c r="I4448" s="344">
        <v>63.85</v>
      </c>
      <c r="J4448" s="344"/>
      <c r="K4448" s="344"/>
      <c r="L4448" s="344">
        <v>41.76</v>
      </c>
    </row>
    <row r="4449" spans="1:12">
      <c r="A4449" s="296">
        <v>39751</v>
      </c>
      <c r="B4449" s="343" t="s">
        <v>11001</v>
      </c>
      <c r="C4449" s="296" t="s">
        <v>6578</v>
      </c>
      <c r="D4449" s="296" t="s">
        <v>6534</v>
      </c>
      <c r="E4449" s="344"/>
      <c r="F4449" s="344"/>
      <c r="G4449" s="344"/>
      <c r="H4449" s="344"/>
      <c r="I4449" s="344"/>
      <c r="J4449" s="344"/>
      <c r="K4449" s="344">
        <v>301.31</v>
      </c>
      <c r="L4449" s="344"/>
    </row>
    <row r="4450" spans="1:12">
      <c r="A4450" s="296">
        <v>39750</v>
      </c>
      <c r="B4450" s="343" t="s">
        <v>11002</v>
      </c>
      <c r="C4450" s="296" t="s">
        <v>6578</v>
      </c>
      <c r="D4450" s="296" t="s">
        <v>6534</v>
      </c>
      <c r="E4450" s="344"/>
      <c r="F4450" s="344"/>
      <c r="G4450" s="344"/>
      <c r="H4450" s="344"/>
      <c r="I4450" s="344"/>
      <c r="J4450" s="344"/>
      <c r="K4450" s="344">
        <v>250.44</v>
      </c>
      <c r="L4450" s="344"/>
    </row>
    <row r="4451" spans="1:12">
      <c r="A4451" s="296">
        <v>39749</v>
      </c>
      <c r="B4451" s="343" t="s">
        <v>11003</v>
      </c>
      <c r="C4451" s="296" t="s">
        <v>6578</v>
      </c>
      <c r="D4451" s="296" t="s">
        <v>6534</v>
      </c>
      <c r="E4451" s="344"/>
      <c r="F4451" s="344"/>
      <c r="G4451" s="344"/>
      <c r="H4451" s="344"/>
      <c r="I4451" s="344"/>
      <c r="J4451" s="344"/>
      <c r="K4451" s="344">
        <v>165.81</v>
      </c>
      <c r="L4451" s="344"/>
    </row>
    <row r="4452" spans="1:12">
      <c r="A4452" s="296">
        <v>39747</v>
      </c>
      <c r="B4452" s="343" t="s">
        <v>11004</v>
      </c>
      <c r="C4452" s="296" t="s">
        <v>6578</v>
      </c>
      <c r="D4452" s="296" t="s">
        <v>6534</v>
      </c>
      <c r="E4452" s="344"/>
      <c r="F4452" s="344"/>
      <c r="G4452" s="344"/>
      <c r="H4452" s="344"/>
      <c r="I4452" s="344"/>
      <c r="J4452" s="344"/>
      <c r="K4452" s="344">
        <v>80.56</v>
      </c>
      <c r="L4452" s="344"/>
    </row>
    <row r="4453" spans="1:12">
      <c r="A4453" s="296">
        <v>39753</v>
      </c>
      <c r="B4453" s="343" t="s">
        <v>11005</v>
      </c>
      <c r="C4453" s="296" t="s">
        <v>6578</v>
      </c>
      <c r="D4453" s="296" t="s">
        <v>6534</v>
      </c>
      <c r="E4453" s="344"/>
      <c r="F4453" s="344"/>
      <c r="G4453" s="344"/>
      <c r="H4453" s="344"/>
      <c r="I4453" s="344"/>
      <c r="J4453" s="344"/>
      <c r="K4453" s="344">
        <v>554.63</v>
      </c>
      <c r="L4453" s="344"/>
    </row>
    <row r="4454" spans="1:12">
      <c r="A4454" s="296">
        <v>39752</v>
      </c>
      <c r="B4454" s="343" t="s">
        <v>11006</v>
      </c>
      <c r="C4454" s="296" t="s">
        <v>6578</v>
      </c>
      <c r="D4454" s="296" t="s">
        <v>6534</v>
      </c>
      <c r="E4454" s="344"/>
      <c r="F4454" s="344"/>
      <c r="G4454" s="344"/>
      <c r="H4454" s="344"/>
      <c r="I4454" s="344"/>
      <c r="J4454" s="344"/>
      <c r="K4454" s="344">
        <v>428.73</v>
      </c>
      <c r="L4454" s="344"/>
    </row>
    <row r="4455" spans="1:12">
      <c r="A4455" s="296">
        <v>39754</v>
      </c>
      <c r="B4455" s="343" t="s">
        <v>11007</v>
      </c>
      <c r="C4455" s="296" t="s">
        <v>6578</v>
      </c>
      <c r="D4455" s="296" t="s">
        <v>6534</v>
      </c>
      <c r="E4455" s="344"/>
      <c r="F4455" s="344"/>
      <c r="G4455" s="344"/>
      <c r="H4455" s="344"/>
      <c r="I4455" s="344"/>
      <c r="J4455" s="344"/>
      <c r="K4455" s="344">
        <v>817.12</v>
      </c>
      <c r="L4455" s="344"/>
    </row>
    <row r="4456" spans="1:12">
      <c r="A4456" s="296">
        <v>39748</v>
      </c>
      <c r="B4456" s="343" t="s">
        <v>11008</v>
      </c>
      <c r="C4456" s="296" t="s">
        <v>6578</v>
      </c>
      <c r="D4456" s="296" t="s">
        <v>6534</v>
      </c>
      <c r="E4456" s="344"/>
      <c r="F4456" s="344"/>
      <c r="G4456" s="344"/>
      <c r="H4456" s="344"/>
      <c r="I4456" s="344"/>
      <c r="J4456" s="344"/>
      <c r="K4456" s="344">
        <v>130.35</v>
      </c>
      <c r="L4456" s="344"/>
    </row>
    <row r="4457" spans="1:12">
      <c r="A4457" s="296">
        <v>39755</v>
      </c>
      <c r="B4457" s="343" t="s">
        <v>11009</v>
      </c>
      <c r="C4457" s="296" t="s">
        <v>6578</v>
      </c>
      <c r="D4457" s="296" t="s">
        <v>6534</v>
      </c>
      <c r="E4457" s="344"/>
      <c r="F4457" s="344"/>
      <c r="G4457" s="344"/>
      <c r="H4457" s="344"/>
      <c r="I4457" s="344"/>
      <c r="J4457" s="344"/>
      <c r="K4457" s="344">
        <v>1238.94</v>
      </c>
      <c r="L4457" s="344"/>
    </row>
    <row r="4458" spans="1:12">
      <c r="A4458" s="296">
        <v>12742</v>
      </c>
      <c r="B4458" s="343" t="s">
        <v>11010</v>
      </c>
      <c r="C4458" s="296" t="s">
        <v>6578</v>
      </c>
      <c r="D4458" s="296" t="s">
        <v>6534</v>
      </c>
      <c r="E4458" s="344"/>
      <c r="F4458" s="344"/>
      <c r="G4458" s="344"/>
      <c r="H4458" s="344"/>
      <c r="I4458" s="344"/>
      <c r="J4458" s="344"/>
      <c r="K4458" s="344">
        <v>981.03</v>
      </c>
      <c r="L4458" s="344"/>
    </row>
    <row r="4459" spans="1:12">
      <c r="A4459" s="296">
        <v>12713</v>
      </c>
      <c r="B4459" s="343" t="s">
        <v>11011</v>
      </c>
      <c r="C4459" s="296" t="s">
        <v>6578</v>
      </c>
      <c r="D4459" s="296" t="s">
        <v>6539</v>
      </c>
      <c r="E4459" s="344"/>
      <c r="F4459" s="344"/>
      <c r="G4459" s="344"/>
      <c r="H4459" s="344"/>
      <c r="I4459" s="344"/>
      <c r="J4459" s="344"/>
      <c r="K4459" s="344">
        <v>52.03</v>
      </c>
      <c r="L4459" s="344"/>
    </row>
    <row r="4460" spans="1:12">
      <c r="A4460" s="296">
        <v>12743</v>
      </c>
      <c r="B4460" s="343" t="s">
        <v>11012</v>
      </c>
      <c r="C4460" s="296" t="s">
        <v>6578</v>
      </c>
      <c r="D4460" s="296" t="s">
        <v>6534</v>
      </c>
      <c r="E4460" s="344"/>
      <c r="F4460" s="344"/>
      <c r="G4460" s="344"/>
      <c r="H4460" s="344"/>
      <c r="I4460" s="344"/>
      <c r="J4460" s="344"/>
      <c r="K4460" s="344">
        <v>89.5</v>
      </c>
      <c r="L4460" s="344"/>
    </row>
    <row r="4461" spans="1:12">
      <c r="A4461" s="296">
        <v>12744</v>
      </c>
      <c r="B4461" s="343" t="s">
        <v>11013</v>
      </c>
      <c r="C4461" s="296" t="s">
        <v>6578</v>
      </c>
      <c r="D4461" s="296" t="s">
        <v>6534</v>
      </c>
      <c r="E4461" s="344"/>
      <c r="F4461" s="344"/>
      <c r="G4461" s="344"/>
      <c r="H4461" s="344"/>
      <c r="I4461" s="344"/>
      <c r="J4461" s="344"/>
      <c r="K4461" s="344">
        <v>113.59</v>
      </c>
      <c r="L4461" s="344"/>
    </row>
    <row r="4462" spans="1:12">
      <c r="A4462" s="296">
        <v>12745</v>
      </c>
      <c r="B4462" s="343" t="s">
        <v>11014</v>
      </c>
      <c r="C4462" s="296" t="s">
        <v>6578</v>
      </c>
      <c r="D4462" s="296" t="s">
        <v>6534</v>
      </c>
      <c r="E4462" s="344"/>
      <c r="F4462" s="344"/>
      <c r="G4462" s="344"/>
      <c r="H4462" s="344"/>
      <c r="I4462" s="344"/>
      <c r="J4462" s="344"/>
      <c r="K4462" s="344">
        <v>164.96</v>
      </c>
      <c r="L4462" s="344"/>
    </row>
    <row r="4463" spans="1:12">
      <c r="A4463" s="296">
        <v>12746</v>
      </c>
      <c r="B4463" s="343" t="s">
        <v>11015</v>
      </c>
      <c r="C4463" s="296" t="s">
        <v>6578</v>
      </c>
      <c r="D4463" s="296" t="s">
        <v>6534</v>
      </c>
      <c r="E4463" s="344"/>
      <c r="F4463" s="344"/>
      <c r="G4463" s="344"/>
      <c r="H4463" s="344"/>
      <c r="I4463" s="344"/>
      <c r="J4463" s="344"/>
      <c r="K4463" s="344">
        <v>222.76</v>
      </c>
      <c r="L4463" s="344"/>
    </row>
    <row r="4464" spans="1:12">
      <c r="A4464" s="296">
        <v>12747</v>
      </c>
      <c r="B4464" s="343" t="s">
        <v>11016</v>
      </c>
      <c r="C4464" s="296" t="s">
        <v>6578</v>
      </c>
      <c r="D4464" s="296" t="s">
        <v>6534</v>
      </c>
      <c r="E4464" s="344"/>
      <c r="F4464" s="344"/>
      <c r="G4464" s="344"/>
      <c r="H4464" s="344"/>
      <c r="I4464" s="344"/>
      <c r="J4464" s="344"/>
      <c r="K4464" s="344">
        <v>323.05</v>
      </c>
      <c r="L4464" s="344"/>
    </row>
    <row r="4465" spans="1:12">
      <c r="A4465" s="296">
        <v>12748</v>
      </c>
      <c r="B4465" s="343" t="s">
        <v>11017</v>
      </c>
      <c r="C4465" s="296" t="s">
        <v>6578</v>
      </c>
      <c r="D4465" s="296" t="s">
        <v>6534</v>
      </c>
      <c r="E4465" s="344"/>
      <c r="F4465" s="344"/>
      <c r="G4465" s="344"/>
      <c r="H4465" s="344"/>
      <c r="I4465" s="344"/>
      <c r="J4465" s="344"/>
      <c r="K4465" s="344">
        <v>455.11</v>
      </c>
      <c r="L4465" s="344"/>
    </row>
    <row r="4466" spans="1:12">
      <c r="A4466" s="296">
        <v>12749</v>
      </c>
      <c r="B4466" s="343" t="s">
        <v>11018</v>
      </c>
      <c r="C4466" s="296" t="s">
        <v>6578</v>
      </c>
      <c r="D4466" s="296" t="s">
        <v>6534</v>
      </c>
      <c r="E4466" s="344"/>
      <c r="F4466" s="344"/>
      <c r="G4466" s="344"/>
      <c r="H4466" s="344"/>
      <c r="I4466" s="344"/>
      <c r="J4466" s="344"/>
      <c r="K4466" s="344">
        <v>665.31</v>
      </c>
      <c r="L4466" s="344"/>
    </row>
    <row r="4467" spans="1:12">
      <c r="A4467" s="296">
        <v>39660</v>
      </c>
      <c r="B4467" s="343" t="s">
        <v>11019</v>
      </c>
      <c r="C4467" s="296" t="s">
        <v>6578</v>
      </c>
      <c r="D4467" s="296" t="s">
        <v>6534</v>
      </c>
      <c r="E4467" s="344"/>
      <c r="F4467" s="344"/>
      <c r="G4467" s="344"/>
      <c r="H4467" s="344"/>
      <c r="I4467" s="344"/>
      <c r="J4467" s="344"/>
      <c r="K4467" s="344">
        <v>68.55</v>
      </c>
      <c r="L4467" s="344"/>
    </row>
    <row r="4468" spans="1:12">
      <c r="A4468" s="296">
        <v>39662</v>
      </c>
      <c r="B4468" s="343" t="s">
        <v>11020</v>
      </c>
      <c r="C4468" s="296" t="s">
        <v>6578</v>
      </c>
      <c r="D4468" s="296" t="s">
        <v>6534</v>
      </c>
      <c r="E4468" s="344"/>
      <c r="F4468" s="344"/>
      <c r="G4468" s="344"/>
      <c r="H4468" s="344"/>
      <c r="I4468" s="344"/>
      <c r="J4468" s="344"/>
      <c r="K4468" s="344">
        <v>32.86</v>
      </c>
      <c r="L4468" s="344"/>
    </row>
    <row r="4469" spans="1:12">
      <c r="A4469" s="296">
        <v>39661</v>
      </c>
      <c r="B4469" s="343" t="s">
        <v>11021</v>
      </c>
      <c r="C4469" s="296" t="s">
        <v>6578</v>
      </c>
      <c r="D4469" s="296" t="s">
        <v>6534</v>
      </c>
      <c r="E4469" s="344"/>
      <c r="F4469" s="344"/>
      <c r="G4469" s="344"/>
      <c r="H4469" s="344"/>
      <c r="I4469" s="344"/>
      <c r="J4469" s="344"/>
      <c r="K4469" s="344">
        <v>22.41</v>
      </c>
      <c r="L4469" s="344"/>
    </row>
    <row r="4470" spans="1:12">
      <c r="A4470" s="296">
        <v>39666</v>
      </c>
      <c r="B4470" s="343" t="s">
        <v>11022</v>
      </c>
      <c r="C4470" s="296" t="s">
        <v>6578</v>
      </c>
      <c r="D4470" s="296" t="s">
        <v>6534</v>
      </c>
      <c r="E4470" s="344"/>
      <c r="F4470" s="344"/>
      <c r="G4470" s="344"/>
      <c r="H4470" s="344"/>
      <c r="I4470" s="344"/>
      <c r="J4470" s="344"/>
      <c r="K4470" s="344">
        <v>103.12</v>
      </c>
      <c r="L4470" s="344"/>
    </row>
    <row r="4471" spans="1:12">
      <c r="A4471" s="296">
        <v>39664</v>
      </c>
      <c r="B4471" s="343" t="s">
        <v>11023</v>
      </c>
      <c r="C4471" s="296" t="s">
        <v>6578</v>
      </c>
      <c r="D4471" s="296" t="s">
        <v>6534</v>
      </c>
      <c r="E4471" s="344"/>
      <c r="F4471" s="344"/>
      <c r="G4471" s="344"/>
      <c r="H4471" s="344"/>
      <c r="I4471" s="344"/>
      <c r="J4471" s="344"/>
      <c r="K4471" s="344">
        <v>50.54</v>
      </c>
      <c r="L4471" s="344"/>
    </row>
    <row r="4472" spans="1:12">
      <c r="A4472" s="296">
        <v>39663</v>
      </c>
      <c r="B4472" s="343" t="s">
        <v>11024</v>
      </c>
      <c r="C4472" s="296" t="s">
        <v>6578</v>
      </c>
      <c r="D4472" s="296" t="s">
        <v>6534</v>
      </c>
      <c r="E4472" s="344"/>
      <c r="F4472" s="344"/>
      <c r="G4472" s="344"/>
      <c r="H4472" s="344"/>
      <c r="I4472" s="344"/>
      <c r="J4472" s="344"/>
      <c r="K4472" s="344">
        <v>40.409999999999997</v>
      </c>
      <c r="L4472" s="344"/>
    </row>
    <row r="4473" spans="1:12">
      <c r="A4473" s="296">
        <v>39665</v>
      </c>
      <c r="B4473" s="343" t="s">
        <v>11025</v>
      </c>
      <c r="C4473" s="296" t="s">
        <v>6578</v>
      </c>
      <c r="D4473" s="296" t="s">
        <v>6534</v>
      </c>
      <c r="E4473" s="344"/>
      <c r="F4473" s="344"/>
      <c r="G4473" s="344"/>
      <c r="H4473" s="344"/>
      <c r="I4473" s="344"/>
      <c r="J4473" s="344"/>
      <c r="K4473" s="344">
        <v>85.27</v>
      </c>
      <c r="L4473" s="344"/>
    </row>
    <row r="4474" spans="1:12">
      <c r="A4474" s="296">
        <v>7753</v>
      </c>
      <c r="B4474" s="343" t="s">
        <v>11026</v>
      </c>
      <c r="C4474" s="296" t="s">
        <v>6578</v>
      </c>
      <c r="D4474" s="296" t="s">
        <v>6534</v>
      </c>
      <c r="E4474" s="344"/>
      <c r="F4474" s="344">
        <v>327.62</v>
      </c>
      <c r="G4474" s="344"/>
      <c r="H4474" s="344"/>
      <c r="I4474" s="344">
        <v>488.36</v>
      </c>
      <c r="J4474" s="344"/>
      <c r="K4474" s="344">
        <v>470.49</v>
      </c>
      <c r="L4474" s="344">
        <v>439.45</v>
      </c>
    </row>
    <row r="4475" spans="1:12">
      <c r="A4475" s="296">
        <v>13256</v>
      </c>
      <c r="B4475" s="343" t="s">
        <v>11027</v>
      </c>
      <c r="C4475" s="296" t="s">
        <v>6578</v>
      </c>
      <c r="D4475" s="296" t="s">
        <v>6534</v>
      </c>
      <c r="E4475" s="344"/>
      <c r="F4475" s="344">
        <v>458.96</v>
      </c>
      <c r="G4475" s="344"/>
      <c r="H4475" s="344"/>
      <c r="I4475" s="344">
        <v>684.13</v>
      </c>
      <c r="J4475" s="344"/>
      <c r="K4475" s="344">
        <v>659.09</v>
      </c>
      <c r="L4475" s="344">
        <v>615.61</v>
      </c>
    </row>
    <row r="4476" spans="1:12">
      <c r="A4476" s="296">
        <v>7757</v>
      </c>
      <c r="B4476" s="343" t="s">
        <v>11028</v>
      </c>
      <c r="C4476" s="296" t="s">
        <v>6578</v>
      </c>
      <c r="D4476" s="296" t="s">
        <v>6534</v>
      </c>
      <c r="E4476" s="344"/>
      <c r="F4476" s="344">
        <v>489.32</v>
      </c>
      <c r="G4476" s="344"/>
      <c r="H4476" s="344"/>
      <c r="I4476" s="344">
        <v>729.39</v>
      </c>
      <c r="J4476" s="344"/>
      <c r="K4476" s="344">
        <v>702.69</v>
      </c>
      <c r="L4476" s="344">
        <v>656.34</v>
      </c>
    </row>
    <row r="4477" spans="1:12">
      <c r="A4477" s="296">
        <v>7758</v>
      </c>
      <c r="B4477" s="343" t="s">
        <v>11029</v>
      </c>
      <c r="C4477" s="296" t="s">
        <v>6578</v>
      </c>
      <c r="D4477" s="296" t="s">
        <v>6534</v>
      </c>
      <c r="E4477" s="344"/>
      <c r="F4477" s="344">
        <v>708.91</v>
      </c>
      <c r="G4477" s="344"/>
      <c r="H4477" s="344"/>
      <c r="I4477" s="344">
        <v>1056.73</v>
      </c>
      <c r="J4477" s="344"/>
      <c r="K4477" s="344">
        <v>1018.04</v>
      </c>
      <c r="L4477" s="344">
        <v>950.88</v>
      </c>
    </row>
    <row r="4478" spans="1:12">
      <c r="A4478" s="296">
        <v>7759</v>
      </c>
      <c r="B4478" s="343" t="s">
        <v>11030</v>
      </c>
      <c r="C4478" s="296" t="s">
        <v>6578</v>
      </c>
      <c r="D4478" s="296" t="s">
        <v>6534</v>
      </c>
      <c r="E4478" s="344"/>
      <c r="F4478" s="344">
        <v>1964.4</v>
      </c>
      <c r="G4478" s="344"/>
      <c r="H4478" s="344"/>
      <c r="I4478" s="344">
        <v>2928.19</v>
      </c>
      <c r="J4478" s="344"/>
      <c r="K4478" s="344">
        <v>2821</v>
      </c>
      <c r="L4478" s="344">
        <v>2634.91</v>
      </c>
    </row>
    <row r="4479" spans="1:12">
      <c r="A4479" s="296">
        <v>40334</v>
      </c>
      <c r="B4479" s="343" t="s">
        <v>11031</v>
      </c>
      <c r="C4479" s="296" t="s">
        <v>6578</v>
      </c>
      <c r="D4479" s="296" t="s">
        <v>6534</v>
      </c>
      <c r="E4479" s="344"/>
      <c r="F4479" s="344">
        <v>76.959999999999994</v>
      </c>
      <c r="G4479" s="344"/>
      <c r="H4479" s="344"/>
      <c r="I4479" s="344">
        <v>114.72</v>
      </c>
      <c r="J4479" s="344"/>
      <c r="K4479" s="344">
        <v>110.52</v>
      </c>
      <c r="L4479" s="344">
        <v>103.23</v>
      </c>
    </row>
    <row r="4480" spans="1:12">
      <c r="A4480" s="296">
        <v>7745</v>
      </c>
      <c r="B4480" s="343" t="s">
        <v>11032</v>
      </c>
      <c r="C4480" s="296" t="s">
        <v>6578</v>
      </c>
      <c r="D4480" s="296" t="s">
        <v>6534</v>
      </c>
      <c r="E4480" s="344"/>
      <c r="F4480" s="344">
        <v>86.84</v>
      </c>
      <c r="G4480" s="344"/>
      <c r="H4480" s="344"/>
      <c r="I4480" s="344">
        <v>129.46</v>
      </c>
      <c r="J4480" s="344"/>
      <c r="K4480" s="344">
        <v>124.72</v>
      </c>
      <c r="L4480" s="344">
        <v>116.49</v>
      </c>
    </row>
    <row r="4481" spans="1:12">
      <c r="A4481" s="296">
        <v>7742</v>
      </c>
      <c r="B4481" s="343" t="s">
        <v>11033</v>
      </c>
      <c r="C4481" s="296" t="s">
        <v>6578</v>
      </c>
      <c r="D4481" s="296" t="s">
        <v>6534</v>
      </c>
      <c r="E4481" s="344"/>
      <c r="F4481" s="344">
        <v>229.05</v>
      </c>
      <c r="G4481" s="344"/>
      <c r="H4481" s="344"/>
      <c r="I4481" s="344">
        <v>341.43</v>
      </c>
      <c r="J4481" s="344"/>
      <c r="K4481" s="344">
        <v>328.93</v>
      </c>
      <c r="L4481" s="344">
        <v>307.23</v>
      </c>
    </row>
    <row r="4482" spans="1:12">
      <c r="A4482" s="296">
        <v>7750</v>
      </c>
      <c r="B4482" s="343" t="s">
        <v>11034</v>
      </c>
      <c r="C4482" s="296" t="s">
        <v>6578</v>
      </c>
      <c r="D4482" s="296" t="s">
        <v>6534</v>
      </c>
      <c r="E4482" s="344"/>
      <c r="F4482" s="344">
        <v>279.61</v>
      </c>
      <c r="G4482" s="344"/>
      <c r="H4482" s="344"/>
      <c r="I4482" s="344">
        <v>416.79</v>
      </c>
      <c r="J4482" s="344"/>
      <c r="K4482" s="344">
        <v>401.54</v>
      </c>
      <c r="L4482" s="344">
        <v>375.05</v>
      </c>
    </row>
    <row r="4483" spans="1:12">
      <c r="A4483" s="296">
        <v>7756</v>
      </c>
      <c r="B4483" s="343" t="s">
        <v>11035</v>
      </c>
      <c r="C4483" s="296" t="s">
        <v>6578</v>
      </c>
      <c r="D4483" s="296" t="s">
        <v>6534</v>
      </c>
      <c r="E4483" s="344"/>
      <c r="F4483" s="344">
        <v>321.27</v>
      </c>
      <c r="G4483" s="344"/>
      <c r="H4483" s="344"/>
      <c r="I4483" s="344">
        <v>478.89</v>
      </c>
      <c r="J4483" s="344"/>
      <c r="K4483" s="344">
        <v>461.36</v>
      </c>
      <c r="L4483" s="344">
        <v>430.93</v>
      </c>
    </row>
    <row r="4484" spans="1:12">
      <c r="A4484" s="296">
        <v>7725</v>
      </c>
      <c r="B4484" s="343" t="s">
        <v>11036</v>
      </c>
      <c r="C4484" s="296" t="s">
        <v>6578</v>
      </c>
      <c r="D4484" s="296" t="s">
        <v>6539</v>
      </c>
      <c r="E4484" s="344"/>
      <c r="F4484" s="344">
        <v>168.05</v>
      </c>
      <c r="G4484" s="344"/>
      <c r="H4484" s="344"/>
      <c r="I4484" s="344">
        <v>250.5</v>
      </c>
      <c r="J4484" s="344"/>
      <c r="K4484" s="344">
        <v>241.33</v>
      </c>
      <c r="L4484" s="344">
        <v>225.41</v>
      </c>
    </row>
    <row r="4485" spans="1:12">
      <c r="A4485" s="296">
        <v>7765</v>
      </c>
      <c r="B4485" s="343" t="s">
        <v>11037</v>
      </c>
      <c r="C4485" s="296" t="s">
        <v>6578</v>
      </c>
      <c r="D4485" s="296" t="s">
        <v>6534</v>
      </c>
      <c r="E4485" s="344"/>
      <c r="F4485" s="344">
        <v>360.1</v>
      </c>
      <c r="G4485" s="344"/>
      <c r="H4485" s="344"/>
      <c r="I4485" s="344">
        <v>536.78</v>
      </c>
      <c r="J4485" s="344"/>
      <c r="K4485" s="344">
        <v>517.13</v>
      </c>
      <c r="L4485" s="344">
        <v>483.02</v>
      </c>
    </row>
    <row r="4486" spans="1:12">
      <c r="A4486" s="296">
        <v>12569</v>
      </c>
      <c r="B4486" s="343" t="s">
        <v>11038</v>
      </c>
      <c r="C4486" s="296" t="s">
        <v>6578</v>
      </c>
      <c r="D4486" s="296" t="s">
        <v>6534</v>
      </c>
      <c r="E4486" s="344"/>
      <c r="F4486" s="344">
        <v>497.08</v>
      </c>
      <c r="G4486" s="344"/>
      <c r="H4486" s="344"/>
      <c r="I4486" s="344">
        <v>740.97</v>
      </c>
      <c r="J4486" s="344"/>
      <c r="K4486" s="344">
        <v>713.85</v>
      </c>
      <c r="L4486" s="344">
        <v>666.75</v>
      </c>
    </row>
    <row r="4487" spans="1:12">
      <c r="A4487" s="296">
        <v>7766</v>
      </c>
      <c r="B4487" s="343" t="s">
        <v>11039</v>
      </c>
      <c r="C4487" s="296" t="s">
        <v>6578</v>
      </c>
      <c r="D4487" s="296" t="s">
        <v>6534</v>
      </c>
      <c r="E4487" s="344"/>
      <c r="F4487" s="344">
        <v>528.15</v>
      </c>
      <c r="G4487" s="344"/>
      <c r="H4487" s="344"/>
      <c r="I4487" s="344">
        <v>787.28</v>
      </c>
      <c r="J4487" s="344"/>
      <c r="K4487" s="344">
        <v>758.46</v>
      </c>
      <c r="L4487" s="344">
        <v>708.43</v>
      </c>
    </row>
    <row r="4488" spans="1:12">
      <c r="A4488" s="296">
        <v>7767</v>
      </c>
      <c r="B4488" s="343" t="s">
        <v>11040</v>
      </c>
      <c r="C4488" s="296" t="s">
        <v>6578</v>
      </c>
      <c r="D4488" s="296" t="s">
        <v>6534</v>
      </c>
      <c r="E4488" s="344"/>
      <c r="F4488" s="344">
        <v>758.34</v>
      </c>
      <c r="G4488" s="344"/>
      <c r="H4488" s="344"/>
      <c r="I4488" s="344">
        <v>1130.4000000000001</v>
      </c>
      <c r="J4488" s="344"/>
      <c r="K4488" s="344">
        <v>1089.02</v>
      </c>
      <c r="L4488" s="344">
        <v>1017.18</v>
      </c>
    </row>
    <row r="4489" spans="1:12">
      <c r="A4489" s="296">
        <v>7727</v>
      </c>
      <c r="B4489" s="343" t="s">
        <v>11041</v>
      </c>
      <c r="C4489" s="296" t="s">
        <v>6578</v>
      </c>
      <c r="D4489" s="296" t="s">
        <v>6534</v>
      </c>
      <c r="E4489" s="344"/>
      <c r="F4489" s="344">
        <v>2203</v>
      </c>
      <c r="G4489" s="344"/>
      <c r="H4489" s="344"/>
      <c r="I4489" s="344">
        <v>3283.86</v>
      </c>
      <c r="J4489" s="344"/>
      <c r="K4489" s="344">
        <v>3163.65</v>
      </c>
      <c r="L4489" s="344">
        <v>2954.95</v>
      </c>
    </row>
    <row r="4490" spans="1:12">
      <c r="A4490" s="296">
        <v>7760</v>
      </c>
      <c r="B4490" s="343" t="s">
        <v>11042</v>
      </c>
      <c r="C4490" s="296" t="s">
        <v>6578</v>
      </c>
      <c r="D4490" s="296" t="s">
        <v>6534</v>
      </c>
      <c r="E4490" s="344"/>
      <c r="F4490" s="344">
        <v>87.55</v>
      </c>
      <c r="G4490" s="344"/>
      <c r="H4490" s="344"/>
      <c r="I4490" s="344">
        <v>130.51</v>
      </c>
      <c r="J4490" s="344"/>
      <c r="K4490" s="344">
        <v>125.73</v>
      </c>
      <c r="L4490" s="344">
        <v>117.44</v>
      </c>
    </row>
    <row r="4491" spans="1:12">
      <c r="A4491" s="296">
        <v>7761</v>
      </c>
      <c r="B4491" s="343" t="s">
        <v>11043</v>
      </c>
      <c r="C4491" s="296" t="s">
        <v>6578</v>
      </c>
      <c r="D4491" s="296" t="s">
        <v>6534</v>
      </c>
      <c r="E4491" s="344"/>
      <c r="F4491" s="344">
        <v>91.79</v>
      </c>
      <c r="G4491" s="344"/>
      <c r="H4491" s="344"/>
      <c r="I4491" s="344">
        <v>136.82</v>
      </c>
      <c r="J4491" s="344"/>
      <c r="K4491" s="344">
        <v>131.81</v>
      </c>
      <c r="L4491" s="344">
        <v>123.12</v>
      </c>
    </row>
    <row r="4492" spans="1:12">
      <c r="A4492" s="296">
        <v>7752</v>
      </c>
      <c r="B4492" s="343" t="s">
        <v>11044</v>
      </c>
      <c r="C4492" s="296" t="s">
        <v>6578</v>
      </c>
      <c r="D4492" s="296" t="s">
        <v>6534</v>
      </c>
      <c r="E4492" s="344"/>
      <c r="F4492" s="344">
        <v>111.56</v>
      </c>
      <c r="G4492" s="344"/>
      <c r="H4492" s="344"/>
      <c r="I4492" s="344">
        <v>166.29</v>
      </c>
      <c r="J4492" s="344"/>
      <c r="K4492" s="344">
        <v>160.21</v>
      </c>
      <c r="L4492" s="344">
        <v>149.63999999999999</v>
      </c>
    </row>
    <row r="4493" spans="1:12">
      <c r="A4493" s="296">
        <v>7762</v>
      </c>
      <c r="B4493" s="343" t="s">
        <v>11045</v>
      </c>
      <c r="C4493" s="296" t="s">
        <v>6578</v>
      </c>
      <c r="D4493" s="296" t="s">
        <v>6534</v>
      </c>
      <c r="E4493" s="344"/>
      <c r="F4493" s="344">
        <v>145.80000000000001</v>
      </c>
      <c r="G4493" s="344"/>
      <c r="H4493" s="344"/>
      <c r="I4493" s="344">
        <v>217.34</v>
      </c>
      <c r="J4493" s="344"/>
      <c r="K4493" s="344">
        <v>209.38</v>
      </c>
      <c r="L4493" s="344">
        <v>195.57</v>
      </c>
    </row>
    <row r="4494" spans="1:12">
      <c r="A4494" s="296">
        <v>7722</v>
      </c>
      <c r="B4494" s="343" t="s">
        <v>11046</v>
      </c>
      <c r="C4494" s="296" t="s">
        <v>6578</v>
      </c>
      <c r="D4494" s="296" t="s">
        <v>6534</v>
      </c>
      <c r="E4494" s="344"/>
      <c r="F4494" s="344">
        <v>223.12</v>
      </c>
      <c r="G4494" s="344"/>
      <c r="H4494" s="344"/>
      <c r="I4494" s="344">
        <v>332.59</v>
      </c>
      <c r="J4494" s="344"/>
      <c r="K4494" s="344">
        <v>320.42</v>
      </c>
      <c r="L4494" s="344">
        <v>299.27999999999997</v>
      </c>
    </row>
    <row r="4495" spans="1:12">
      <c r="A4495" s="296">
        <v>7763</v>
      </c>
      <c r="B4495" s="343" t="s">
        <v>11047</v>
      </c>
      <c r="C4495" s="296" t="s">
        <v>6578</v>
      </c>
      <c r="D4495" s="296" t="s">
        <v>6534</v>
      </c>
      <c r="E4495" s="344"/>
      <c r="F4495" s="344">
        <v>271.83999999999997</v>
      </c>
      <c r="G4495" s="344"/>
      <c r="H4495" s="344"/>
      <c r="I4495" s="344">
        <v>405.22</v>
      </c>
      <c r="J4495" s="344"/>
      <c r="K4495" s="344">
        <v>390.38</v>
      </c>
      <c r="L4495" s="344">
        <v>364.63</v>
      </c>
    </row>
    <row r="4496" spans="1:12">
      <c r="A4496" s="296">
        <v>7764</v>
      </c>
      <c r="B4496" s="343" t="s">
        <v>11048</v>
      </c>
      <c r="C4496" s="296" t="s">
        <v>6578</v>
      </c>
      <c r="D4496" s="296" t="s">
        <v>6534</v>
      </c>
      <c r="E4496" s="344"/>
      <c r="F4496" s="344">
        <v>324.8</v>
      </c>
      <c r="G4496" s="344"/>
      <c r="H4496" s="344"/>
      <c r="I4496" s="344">
        <v>484.15</v>
      </c>
      <c r="J4496" s="344"/>
      <c r="K4496" s="344">
        <v>466.43</v>
      </c>
      <c r="L4496" s="344">
        <v>435.66</v>
      </c>
    </row>
    <row r="4497" spans="1:12">
      <c r="A4497" s="296">
        <v>12572</v>
      </c>
      <c r="B4497" s="343" t="s">
        <v>11049</v>
      </c>
      <c r="C4497" s="296" t="s">
        <v>6578</v>
      </c>
      <c r="D4497" s="296" t="s">
        <v>6534</v>
      </c>
      <c r="E4497" s="344"/>
      <c r="F4497" s="344">
        <v>458.96</v>
      </c>
      <c r="G4497" s="344"/>
      <c r="H4497" s="344"/>
      <c r="I4497" s="344">
        <v>684.13</v>
      </c>
      <c r="J4497" s="344"/>
      <c r="K4497" s="344">
        <v>659.09</v>
      </c>
      <c r="L4497" s="344">
        <v>615.61</v>
      </c>
    </row>
    <row r="4498" spans="1:12">
      <c r="A4498" s="296">
        <v>12573</v>
      </c>
      <c r="B4498" s="343" t="s">
        <v>11050</v>
      </c>
      <c r="C4498" s="296" t="s">
        <v>6578</v>
      </c>
      <c r="D4498" s="296" t="s">
        <v>6534</v>
      </c>
      <c r="E4498" s="344"/>
      <c r="F4498" s="344">
        <v>603.70000000000005</v>
      </c>
      <c r="G4498" s="344"/>
      <c r="H4498" s="344"/>
      <c r="I4498" s="344">
        <v>899.9</v>
      </c>
      <c r="J4498" s="344"/>
      <c r="K4498" s="344">
        <v>866.96</v>
      </c>
      <c r="L4498" s="344">
        <v>809.77</v>
      </c>
    </row>
    <row r="4499" spans="1:12">
      <c r="A4499" s="296">
        <v>12574</v>
      </c>
      <c r="B4499" s="343" t="s">
        <v>11051</v>
      </c>
      <c r="C4499" s="296" t="s">
        <v>6578</v>
      </c>
      <c r="D4499" s="296" t="s">
        <v>6534</v>
      </c>
      <c r="E4499" s="344"/>
      <c r="F4499" s="344">
        <v>729.95</v>
      </c>
      <c r="G4499" s="344"/>
      <c r="H4499" s="344"/>
      <c r="I4499" s="344">
        <v>1088.0899999999999</v>
      </c>
      <c r="J4499" s="344"/>
      <c r="K4499" s="344">
        <v>1048.26</v>
      </c>
      <c r="L4499" s="344">
        <v>979.11</v>
      </c>
    </row>
    <row r="4500" spans="1:12">
      <c r="A4500" s="296">
        <v>12575</v>
      </c>
      <c r="B4500" s="343" t="s">
        <v>11052</v>
      </c>
      <c r="C4500" s="296" t="s">
        <v>6578</v>
      </c>
      <c r="D4500" s="296" t="s">
        <v>6534</v>
      </c>
      <c r="E4500" s="344"/>
      <c r="F4500" s="344">
        <v>1108.56</v>
      </c>
      <c r="G4500" s="344"/>
      <c r="H4500" s="344"/>
      <c r="I4500" s="344">
        <v>1652.45</v>
      </c>
      <c r="J4500" s="344"/>
      <c r="K4500" s="344">
        <v>1591.96</v>
      </c>
      <c r="L4500" s="344">
        <v>1486.94</v>
      </c>
    </row>
    <row r="4501" spans="1:12">
      <c r="A4501" s="296">
        <v>12576</v>
      </c>
      <c r="B4501" s="343" t="s">
        <v>11053</v>
      </c>
      <c r="C4501" s="296" t="s">
        <v>6578</v>
      </c>
      <c r="D4501" s="296" t="s">
        <v>6534</v>
      </c>
      <c r="E4501" s="344"/>
      <c r="F4501" s="344">
        <v>134.15</v>
      </c>
      <c r="G4501" s="344"/>
      <c r="H4501" s="344"/>
      <c r="I4501" s="344">
        <v>199.97</v>
      </c>
      <c r="J4501" s="344"/>
      <c r="K4501" s="344">
        <v>192.65</v>
      </c>
      <c r="L4501" s="344">
        <v>179.94</v>
      </c>
    </row>
    <row r="4502" spans="1:12">
      <c r="A4502" s="296">
        <v>12577</v>
      </c>
      <c r="B4502" s="343" t="s">
        <v>11054</v>
      </c>
      <c r="C4502" s="296" t="s">
        <v>6578</v>
      </c>
      <c r="D4502" s="296" t="s">
        <v>6534</v>
      </c>
      <c r="E4502" s="344"/>
      <c r="F4502" s="344">
        <v>180.75</v>
      </c>
      <c r="G4502" s="344"/>
      <c r="H4502" s="344"/>
      <c r="I4502" s="344">
        <v>269.44</v>
      </c>
      <c r="J4502" s="344"/>
      <c r="K4502" s="344">
        <v>259.58</v>
      </c>
      <c r="L4502" s="344">
        <v>242.45</v>
      </c>
    </row>
    <row r="4503" spans="1:12">
      <c r="A4503" s="296">
        <v>12578</v>
      </c>
      <c r="B4503" s="343" t="s">
        <v>11055</v>
      </c>
      <c r="C4503" s="296" t="s">
        <v>6578</v>
      </c>
      <c r="D4503" s="296" t="s">
        <v>6534</v>
      </c>
      <c r="E4503" s="344"/>
      <c r="F4503" s="344">
        <v>218.88</v>
      </c>
      <c r="G4503" s="344"/>
      <c r="H4503" s="344"/>
      <c r="I4503" s="344">
        <v>326.27999999999997</v>
      </c>
      <c r="J4503" s="344"/>
      <c r="K4503" s="344">
        <v>314.33</v>
      </c>
      <c r="L4503" s="344">
        <v>293.60000000000002</v>
      </c>
    </row>
    <row r="4504" spans="1:12">
      <c r="A4504" s="296">
        <v>12579</v>
      </c>
      <c r="B4504" s="343" t="s">
        <v>11056</v>
      </c>
      <c r="C4504" s="296" t="s">
        <v>6578</v>
      </c>
      <c r="D4504" s="296" t="s">
        <v>6534</v>
      </c>
      <c r="E4504" s="344"/>
      <c r="F4504" s="344">
        <v>377.05</v>
      </c>
      <c r="G4504" s="344"/>
      <c r="H4504" s="344"/>
      <c r="I4504" s="344">
        <v>562.04</v>
      </c>
      <c r="J4504" s="344"/>
      <c r="K4504" s="344">
        <v>541.47</v>
      </c>
      <c r="L4504" s="344">
        <v>505.75</v>
      </c>
    </row>
    <row r="4505" spans="1:12">
      <c r="A4505" s="296">
        <v>12580</v>
      </c>
      <c r="B4505" s="343" t="s">
        <v>11057</v>
      </c>
      <c r="C4505" s="296" t="s">
        <v>6578</v>
      </c>
      <c r="D4505" s="296" t="s">
        <v>6534</v>
      </c>
      <c r="E4505" s="344"/>
      <c r="F4505" s="344">
        <v>392.86</v>
      </c>
      <c r="G4505" s="344"/>
      <c r="H4505" s="344"/>
      <c r="I4505" s="344">
        <v>585.62</v>
      </c>
      <c r="J4505" s="344"/>
      <c r="K4505" s="344">
        <v>564.17999999999995</v>
      </c>
      <c r="L4505" s="344">
        <v>526.96</v>
      </c>
    </row>
    <row r="4506" spans="1:12">
      <c r="A4506" s="296">
        <v>12581</v>
      </c>
      <c r="B4506" s="343" t="s">
        <v>11058</v>
      </c>
      <c r="C4506" s="296" t="s">
        <v>6578</v>
      </c>
      <c r="D4506" s="296" t="s">
        <v>6534</v>
      </c>
      <c r="E4506" s="344"/>
      <c r="F4506" s="344">
        <v>420.83</v>
      </c>
      <c r="G4506" s="344"/>
      <c r="H4506" s="344"/>
      <c r="I4506" s="344">
        <v>627.29999999999995</v>
      </c>
      <c r="J4506" s="344"/>
      <c r="K4506" s="344">
        <v>604.33000000000004</v>
      </c>
      <c r="L4506" s="344">
        <v>564.47</v>
      </c>
    </row>
    <row r="4507" spans="1:12">
      <c r="A4507" s="296">
        <v>7720</v>
      </c>
      <c r="B4507" s="343" t="s">
        <v>11059</v>
      </c>
      <c r="C4507" s="296" t="s">
        <v>6578</v>
      </c>
      <c r="D4507" s="296" t="s">
        <v>6534</v>
      </c>
      <c r="E4507" s="344"/>
      <c r="F4507" s="344">
        <v>658.07</v>
      </c>
      <c r="G4507" s="344"/>
      <c r="H4507" s="344"/>
      <c r="I4507" s="344">
        <v>980.94</v>
      </c>
      <c r="J4507" s="344"/>
      <c r="K4507" s="344">
        <v>945.04</v>
      </c>
      <c r="L4507" s="344">
        <v>882.69</v>
      </c>
    </row>
    <row r="4508" spans="1:12">
      <c r="A4508" s="296">
        <v>40335</v>
      </c>
      <c r="B4508" s="343" t="s">
        <v>11060</v>
      </c>
      <c r="C4508" s="296" t="s">
        <v>6578</v>
      </c>
      <c r="D4508" s="296" t="s">
        <v>6534</v>
      </c>
      <c r="E4508" s="344"/>
      <c r="F4508" s="344">
        <v>137.68</v>
      </c>
      <c r="G4508" s="344"/>
      <c r="H4508" s="344"/>
      <c r="I4508" s="344">
        <v>205.24</v>
      </c>
      <c r="J4508" s="344"/>
      <c r="K4508" s="344">
        <v>197.72</v>
      </c>
      <c r="L4508" s="344">
        <v>184.68</v>
      </c>
    </row>
    <row r="4509" spans="1:12">
      <c r="A4509" s="296">
        <v>7740</v>
      </c>
      <c r="B4509" s="343" t="s">
        <v>11061</v>
      </c>
      <c r="C4509" s="296" t="s">
        <v>6578</v>
      </c>
      <c r="D4509" s="296" t="s">
        <v>6534</v>
      </c>
      <c r="E4509" s="344"/>
      <c r="F4509" s="344">
        <v>141.21</v>
      </c>
      <c r="G4509" s="344"/>
      <c r="H4509" s="344"/>
      <c r="I4509" s="344">
        <v>210.5</v>
      </c>
      <c r="J4509" s="344"/>
      <c r="K4509" s="344">
        <v>202.79</v>
      </c>
      <c r="L4509" s="344">
        <v>189.42</v>
      </c>
    </row>
    <row r="4510" spans="1:12">
      <c r="A4510" s="296">
        <v>7741</v>
      </c>
      <c r="B4510" s="343" t="s">
        <v>11062</v>
      </c>
      <c r="C4510" s="296" t="s">
        <v>6578</v>
      </c>
      <c r="D4510" s="296" t="s">
        <v>6534</v>
      </c>
      <c r="E4510" s="344"/>
      <c r="F4510" s="344">
        <v>261.25</v>
      </c>
      <c r="G4510" s="344"/>
      <c r="H4510" s="344"/>
      <c r="I4510" s="344">
        <v>389.43</v>
      </c>
      <c r="J4510" s="344"/>
      <c r="K4510" s="344">
        <v>375.17</v>
      </c>
      <c r="L4510" s="344">
        <v>350.42</v>
      </c>
    </row>
    <row r="4511" spans="1:12">
      <c r="A4511" s="296">
        <v>7774</v>
      </c>
      <c r="B4511" s="343" t="s">
        <v>11063</v>
      </c>
      <c r="C4511" s="296" t="s">
        <v>6578</v>
      </c>
      <c r="D4511" s="296" t="s">
        <v>6534</v>
      </c>
      <c r="E4511" s="344"/>
      <c r="F4511" s="344">
        <v>320.56</v>
      </c>
      <c r="G4511" s="344"/>
      <c r="H4511" s="344"/>
      <c r="I4511" s="344">
        <v>477.84</v>
      </c>
      <c r="J4511" s="344"/>
      <c r="K4511" s="344">
        <v>460.35</v>
      </c>
      <c r="L4511" s="344">
        <v>429.98</v>
      </c>
    </row>
    <row r="4512" spans="1:12">
      <c r="A4512" s="296">
        <v>7744</v>
      </c>
      <c r="B4512" s="343" t="s">
        <v>11064</v>
      </c>
      <c r="C4512" s="296" t="s">
        <v>6578</v>
      </c>
      <c r="D4512" s="296" t="s">
        <v>6534</v>
      </c>
      <c r="E4512" s="344"/>
      <c r="F4512" s="344">
        <v>418.71</v>
      </c>
      <c r="G4512" s="344"/>
      <c r="H4512" s="344"/>
      <c r="I4512" s="344">
        <v>624.14</v>
      </c>
      <c r="J4512" s="344"/>
      <c r="K4512" s="344">
        <v>601.29</v>
      </c>
      <c r="L4512" s="344">
        <v>561.63</v>
      </c>
    </row>
    <row r="4513" spans="1:12">
      <c r="A4513" s="296">
        <v>7773</v>
      </c>
      <c r="B4513" s="343" t="s">
        <v>11065</v>
      </c>
      <c r="C4513" s="296" t="s">
        <v>6578</v>
      </c>
      <c r="D4513" s="296" t="s">
        <v>6534</v>
      </c>
      <c r="E4513" s="344"/>
      <c r="F4513" s="344">
        <v>427.96</v>
      </c>
      <c r="G4513" s="344"/>
      <c r="H4513" s="344"/>
      <c r="I4513" s="344">
        <v>637.92999999999995</v>
      </c>
      <c r="J4513" s="344"/>
      <c r="K4513" s="344">
        <v>614.58000000000004</v>
      </c>
      <c r="L4513" s="344">
        <v>574.03</v>
      </c>
    </row>
    <row r="4514" spans="1:12">
      <c r="A4514" s="296">
        <v>7754</v>
      </c>
      <c r="B4514" s="343" t="s">
        <v>11066</v>
      </c>
      <c r="C4514" s="296" t="s">
        <v>6578</v>
      </c>
      <c r="D4514" s="296" t="s">
        <v>6534</v>
      </c>
      <c r="E4514" s="344"/>
      <c r="F4514" s="344">
        <v>648.89</v>
      </c>
      <c r="G4514" s="344"/>
      <c r="H4514" s="344"/>
      <c r="I4514" s="344">
        <v>967.26</v>
      </c>
      <c r="J4514" s="344"/>
      <c r="K4514" s="344">
        <v>931.85</v>
      </c>
      <c r="L4514" s="344">
        <v>870.38</v>
      </c>
    </row>
    <row r="4515" spans="1:12">
      <c r="A4515" s="296">
        <v>7735</v>
      </c>
      <c r="B4515" s="343" t="s">
        <v>11067</v>
      </c>
      <c r="C4515" s="296" t="s">
        <v>6578</v>
      </c>
      <c r="D4515" s="296" t="s">
        <v>6534</v>
      </c>
      <c r="E4515" s="344"/>
      <c r="F4515" s="344">
        <v>840.25</v>
      </c>
      <c r="G4515" s="344"/>
      <c r="H4515" s="344"/>
      <c r="I4515" s="344">
        <v>1252.5</v>
      </c>
      <c r="J4515" s="344"/>
      <c r="K4515" s="344">
        <v>1206.6500000000001</v>
      </c>
      <c r="L4515" s="344">
        <v>1127.05</v>
      </c>
    </row>
    <row r="4516" spans="1:12">
      <c r="A4516" s="296">
        <v>7755</v>
      </c>
      <c r="B4516" s="343" t="s">
        <v>11068</v>
      </c>
      <c r="C4516" s="296" t="s">
        <v>6578</v>
      </c>
      <c r="D4516" s="296" t="s">
        <v>6534</v>
      </c>
      <c r="E4516" s="344"/>
      <c r="F4516" s="344">
        <v>166.63</v>
      </c>
      <c r="G4516" s="344"/>
      <c r="H4516" s="344"/>
      <c r="I4516" s="344">
        <v>248.39</v>
      </c>
      <c r="J4516" s="344"/>
      <c r="K4516" s="344">
        <v>239.3</v>
      </c>
      <c r="L4516" s="344">
        <v>223.51</v>
      </c>
    </row>
    <row r="4517" spans="1:12">
      <c r="A4517" s="296">
        <v>7776</v>
      </c>
      <c r="B4517" s="343" t="s">
        <v>11069</v>
      </c>
      <c r="C4517" s="296" t="s">
        <v>6578</v>
      </c>
      <c r="D4517" s="296" t="s">
        <v>6534</v>
      </c>
      <c r="E4517" s="344"/>
      <c r="F4517" s="344">
        <v>347.39</v>
      </c>
      <c r="G4517" s="344"/>
      <c r="H4517" s="344"/>
      <c r="I4517" s="344">
        <v>517.84</v>
      </c>
      <c r="J4517" s="344"/>
      <c r="K4517" s="344">
        <v>498.88</v>
      </c>
      <c r="L4517" s="344">
        <v>465.97</v>
      </c>
    </row>
    <row r="4518" spans="1:12">
      <c r="A4518" s="296">
        <v>7743</v>
      </c>
      <c r="B4518" s="343" t="s">
        <v>11070</v>
      </c>
      <c r="C4518" s="296" t="s">
        <v>6578</v>
      </c>
      <c r="D4518" s="296" t="s">
        <v>6534</v>
      </c>
      <c r="E4518" s="344"/>
      <c r="F4518" s="344">
        <v>367.87</v>
      </c>
      <c r="G4518" s="344"/>
      <c r="H4518" s="344"/>
      <c r="I4518" s="344">
        <v>548.36</v>
      </c>
      <c r="J4518" s="344"/>
      <c r="K4518" s="344">
        <v>528.28</v>
      </c>
      <c r="L4518" s="344">
        <v>493.43</v>
      </c>
    </row>
    <row r="4519" spans="1:12">
      <c r="A4519" s="296">
        <v>7733</v>
      </c>
      <c r="B4519" s="343" t="s">
        <v>11071</v>
      </c>
      <c r="C4519" s="296" t="s">
        <v>6578</v>
      </c>
      <c r="D4519" s="296" t="s">
        <v>6534</v>
      </c>
      <c r="E4519" s="344"/>
      <c r="F4519" s="344">
        <v>480.14</v>
      </c>
      <c r="G4519" s="344"/>
      <c r="H4519" s="344"/>
      <c r="I4519" s="344">
        <v>715.71</v>
      </c>
      <c r="J4519" s="344"/>
      <c r="K4519" s="344">
        <v>689.51</v>
      </c>
      <c r="L4519" s="344">
        <v>644.02</v>
      </c>
    </row>
    <row r="4520" spans="1:12">
      <c r="A4520" s="296">
        <v>7775</v>
      </c>
      <c r="B4520" s="343" t="s">
        <v>11072</v>
      </c>
      <c r="C4520" s="296" t="s">
        <v>6578</v>
      </c>
      <c r="D4520" s="296" t="s">
        <v>6534</v>
      </c>
      <c r="E4520" s="344"/>
      <c r="F4520" s="344">
        <v>526.03</v>
      </c>
      <c r="G4520" s="344"/>
      <c r="H4520" s="344"/>
      <c r="I4520" s="344">
        <v>784.12</v>
      </c>
      <c r="J4520" s="344"/>
      <c r="K4520" s="344">
        <v>755.42</v>
      </c>
      <c r="L4520" s="344">
        <v>705.59</v>
      </c>
    </row>
    <row r="4521" spans="1:12">
      <c r="A4521" s="296">
        <v>7734</v>
      </c>
      <c r="B4521" s="343" t="s">
        <v>11073</v>
      </c>
      <c r="C4521" s="296" t="s">
        <v>6578</v>
      </c>
      <c r="D4521" s="296" t="s">
        <v>6534</v>
      </c>
      <c r="E4521" s="344"/>
      <c r="F4521" s="344">
        <v>744.92</v>
      </c>
      <c r="G4521" s="344"/>
      <c r="H4521" s="344"/>
      <c r="I4521" s="344">
        <v>1110.4000000000001</v>
      </c>
      <c r="J4521" s="344"/>
      <c r="K4521" s="344">
        <v>1069.76</v>
      </c>
      <c r="L4521" s="344">
        <v>999.19</v>
      </c>
    </row>
    <row r="4522" spans="1:12">
      <c r="A4522" s="296">
        <v>7714</v>
      </c>
      <c r="B4522" s="343" t="s">
        <v>11074</v>
      </c>
      <c r="C4522" s="296" t="s">
        <v>6578</v>
      </c>
      <c r="D4522" s="296" t="s">
        <v>6534</v>
      </c>
      <c r="E4522" s="344"/>
      <c r="F4522" s="344">
        <v>103.79</v>
      </c>
      <c r="G4522" s="344"/>
      <c r="H4522" s="344"/>
      <c r="I4522" s="344">
        <v>154.72</v>
      </c>
      <c r="J4522" s="344"/>
      <c r="K4522" s="344">
        <v>149.05000000000001</v>
      </c>
      <c r="L4522" s="344">
        <v>139.22</v>
      </c>
    </row>
    <row r="4523" spans="1:12">
      <c r="A4523" s="296">
        <v>37449</v>
      </c>
      <c r="B4523" s="343" t="s">
        <v>11075</v>
      </c>
      <c r="C4523" s="296" t="s">
        <v>6578</v>
      </c>
      <c r="D4523" s="296" t="s">
        <v>6534</v>
      </c>
      <c r="E4523" s="344">
        <v>44.59</v>
      </c>
      <c r="F4523" s="344">
        <v>27.01</v>
      </c>
      <c r="G4523" s="344"/>
      <c r="H4523" s="344"/>
      <c r="I4523" s="344">
        <v>30.91</v>
      </c>
      <c r="J4523" s="344"/>
      <c r="K4523" s="344">
        <v>31.3</v>
      </c>
      <c r="L4523" s="344">
        <v>47.56</v>
      </c>
    </row>
    <row r="4524" spans="1:12">
      <c r="A4524" s="296">
        <v>37450</v>
      </c>
      <c r="B4524" s="343" t="s">
        <v>11076</v>
      </c>
      <c r="C4524" s="296" t="s">
        <v>6578</v>
      </c>
      <c r="D4524" s="296" t="s">
        <v>6534</v>
      </c>
      <c r="E4524" s="344">
        <v>62.43</v>
      </c>
      <c r="F4524" s="344">
        <v>37.81</v>
      </c>
      <c r="G4524" s="344"/>
      <c r="H4524" s="344"/>
      <c r="I4524" s="344">
        <v>43.28</v>
      </c>
      <c r="J4524" s="344"/>
      <c r="K4524" s="344">
        <v>43.82</v>
      </c>
      <c r="L4524" s="344">
        <v>66.59</v>
      </c>
    </row>
    <row r="4525" spans="1:12">
      <c r="A4525" s="296">
        <v>37451</v>
      </c>
      <c r="B4525" s="343" t="s">
        <v>11077</v>
      </c>
      <c r="C4525" s="296" t="s">
        <v>6578</v>
      </c>
      <c r="D4525" s="296" t="s">
        <v>6534</v>
      </c>
      <c r="E4525" s="344">
        <v>87.16</v>
      </c>
      <c r="F4525" s="344">
        <v>52.79</v>
      </c>
      <c r="G4525" s="344"/>
      <c r="H4525" s="344"/>
      <c r="I4525" s="344">
        <v>60.43</v>
      </c>
      <c r="J4525" s="344"/>
      <c r="K4525" s="344">
        <v>61.18</v>
      </c>
      <c r="L4525" s="344">
        <v>92.97</v>
      </c>
    </row>
    <row r="4526" spans="1:12">
      <c r="A4526" s="296">
        <v>37452</v>
      </c>
      <c r="B4526" s="343" t="s">
        <v>11078</v>
      </c>
      <c r="C4526" s="296" t="s">
        <v>6578</v>
      </c>
      <c r="D4526" s="296" t="s">
        <v>6534</v>
      </c>
      <c r="E4526" s="344">
        <v>126.68</v>
      </c>
      <c r="F4526" s="344">
        <v>76.73</v>
      </c>
      <c r="G4526" s="344"/>
      <c r="H4526" s="344"/>
      <c r="I4526" s="344">
        <v>87.83</v>
      </c>
      <c r="J4526" s="344"/>
      <c r="K4526" s="344">
        <v>88.93</v>
      </c>
      <c r="L4526" s="344">
        <v>135.13</v>
      </c>
    </row>
    <row r="4527" spans="1:12">
      <c r="A4527" s="296">
        <v>37453</v>
      </c>
      <c r="B4527" s="343" t="s">
        <v>11079</v>
      </c>
      <c r="C4527" s="296" t="s">
        <v>6578</v>
      </c>
      <c r="D4527" s="296" t="s">
        <v>6534</v>
      </c>
      <c r="E4527" s="344">
        <v>145.88999999999999</v>
      </c>
      <c r="F4527" s="344">
        <v>88.37</v>
      </c>
      <c r="G4527" s="344"/>
      <c r="H4527" s="344"/>
      <c r="I4527" s="344">
        <v>101.15</v>
      </c>
      <c r="J4527" s="344"/>
      <c r="K4527" s="344">
        <v>102.41</v>
      </c>
      <c r="L4527" s="344">
        <v>155.62</v>
      </c>
    </row>
    <row r="4528" spans="1:12">
      <c r="A4528" s="296">
        <v>7778</v>
      </c>
      <c r="B4528" s="343" t="s">
        <v>11080</v>
      </c>
      <c r="C4528" s="296" t="s">
        <v>6578</v>
      </c>
      <c r="D4528" s="296" t="s">
        <v>6534</v>
      </c>
      <c r="E4528" s="344">
        <v>54.72</v>
      </c>
      <c r="F4528" s="344">
        <v>33.15</v>
      </c>
      <c r="G4528" s="344"/>
      <c r="H4528" s="344"/>
      <c r="I4528" s="344">
        <v>37.94</v>
      </c>
      <c r="J4528" s="344"/>
      <c r="K4528" s="344">
        <v>38.42</v>
      </c>
      <c r="L4528" s="344">
        <v>58.37</v>
      </c>
    </row>
    <row r="4529" spans="1:12">
      <c r="A4529" s="296">
        <v>7796</v>
      </c>
      <c r="B4529" s="343" t="s">
        <v>11081</v>
      </c>
      <c r="C4529" s="296" t="s">
        <v>6578</v>
      </c>
      <c r="D4529" s="296" t="s">
        <v>6539</v>
      </c>
      <c r="E4529" s="344">
        <v>75</v>
      </c>
      <c r="F4529" s="344">
        <v>45.43</v>
      </c>
      <c r="G4529" s="344"/>
      <c r="H4529" s="344"/>
      <c r="I4529" s="344">
        <v>52</v>
      </c>
      <c r="J4529" s="344"/>
      <c r="K4529" s="344">
        <v>52.65</v>
      </c>
      <c r="L4529" s="344">
        <v>80</v>
      </c>
    </row>
    <row r="4530" spans="1:12">
      <c r="A4530" s="296">
        <v>7781</v>
      </c>
      <c r="B4530" s="343" t="s">
        <v>11082</v>
      </c>
      <c r="C4530" s="296" t="s">
        <v>6578</v>
      </c>
      <c r="D4530" s="296" t="s">
        <v>6534</v>
      </c>
      <c r="E4530" s="344">
        <v>88.63</v>
      </c>
      <c r="F4530" s="344">
        <v>53.68</v>
      </c>
      <c r="G4530" s="344"/>
      <c r="H4530" s="344"/>
      <c r="I4530" s="344">
        <v>61.45</v>
      </c>
      <c r="J4530" s="344"/>
      <c r="K4530" s="344">
        <v>62.21</v>
      </c>
      <c r="L4530" s="344">
        <v>94.54</v>
      </c>
    </row>
    <row r="4531" spans="1:12">
      <c r="A4531" s="296">
        <v>7795</v>
      </c>
      <c r="B4531" s="343" t="s">
        <v>11083</v>
      </c>
      <c r="C4531" s="296" t="s">
        <v>6578</v>
      </c>
      <c r="D4531" s="296" t="s">
        <v>6534</v>
      </c>
      <c r="E4531" s="344">
        <v>131.9</v>
      </c>
      <c r="F4531" s="344">
        <v>79.900000000000006</v>
      </c>
      <c r="G4531" s="344"/>
      <c r="H4531" s="344"/>
      <c r="I4531" s="344">
        <v>91.45</v>
      </c>
      <c r="J4531" s="344"/>
      <c r="K4531" s="344">
        <v>92.59</v>
      </c>
      <c r="L4531" s="344">
        <v>140.69999999999999</v>
      </c>
    </row>
    <row r="4532" spans="1:12">
      <c r="A4532" s="296">
        <v>7791</v>
      </c>
      <c r="B4532" s="343" t="s">
        <v>11084</v>
      </c>
      <c r="C4532" s="296" t="s">
        <v>6578</v>
      </c>
      <c r="D4532" s="296" t="s">
        <v>6534</v>
      </c>
      <c r="E4532" s="344">
        <v>157.9</v>
      </c>
      <c r="F4532" s="344">
        <v>95.64</v>
      </c>
      <c r="G4532" s="344"/>
      <c r="H4532" s="344"/>
      <c r="I4532" s="344">
        <v>109.48</v>
      </c>
      <c r="J4532" s="344"/>
      <c r="K4532" s="344">
        <v>110.84</v>
      </c>
      <c r="L4532" s="344">
        <v>168.43</v>
      </c>
    </row>
    <row r="4533" spans="1:12">
      <c r="A4533" s="296">
        <v>7783</v>
      </c>
      <c r="B4533" s="343" t="s">
        <v>11085</v>
      </c>
      <c r="C4533" s="296" t="s">
        <v>6578</v>
      </c>
      <c r="D4533" s="296" t="s">
        <v>6534</v>
      </c>
      <c r="E4533" s="344">
        <v>55.95</v>
      </c>
      <c r="F4533" s="344">
        <v>33.89</v>
      </c>
      <c r="G4533" s="344"/>
      <c r="H4533" s="344"/>
      <c r="I4533" s="344">
        <v>38.79</v>
      </c>
      <c r="J4533" s="344"/>
      <c r="K4533" s="344">
        <v>39.28</v>
      </c>
      <c r="L4533" s="344">
        <v>59.68</v>
      </c>
    </row>
    <row r="4534" spans="1:12">
      <c r="A4534" s="296">
        <v>7790</v>
      </c>
      <c r="B4534" s="343" t="s">
        <v>11086</v>
      </c>
      <c r="C4534" s="296" t="s">
        <v>6578</v>
      </c>
      <c r="D4534" s="296" t="s">
        <v>6534</v>
      </c>
      <c r="E4534" s="344">
        <v>88.17</v>
      </c>
      <c r="F4534" s="344">
        <v>53.41</v>
      </c>
      <c r="G4534" s="344"/>
      <c r="H4534" s="344"/>
      <c r="I4534" s="344">
        <v>61.13</v>
      </c>
      <c r="J4534" s="344"/>
      <c r="K4534" s="344">
        <v>61.89</v>
      </c>
      <c r="L4534" s="344">
        <v>94.05</v>
      </c>
    </row>
    <row r="4535" spans="1:12">
      <c r="A4535" s="296">
        <v>7785</v>
      </c>
      <c r="B4535" s="343" t="s">
        <v>11087</v>
      </c>
      <c r="C4535" s="296" t="s">
        <v>6578</v>
      </c>
      <c r="D4535" s="296" t="s">
        <v>6534</v>
      </c>
      <c r="E4535" s="344">
        <v>97.29</v>
      </c>
      <c r="F4535" s="344">
        <v>58.93</v>
      </c>
      <c r="G4535" s="344"/>
      <c r="H4535" s="344"/>
      <c r="I4535" s="344">
        <v>67.45</v>
      </c>
      <c r="J4535" s="344"/>
      <c r="K4535" s="344">
        <v>68.3</v>
      </c>
      <c r="L4535" s="344">
        <v>103.78</v>
      </c>
    </row>
    <row r="4536" spans="1:12">
      <c r="A4536" s="296">
        <v>7792</v>
      </c>
      <c r="B4536" s="343" t="s">
        <v>11088</v>
      </c>
      <c r="C4536" s="296" t="s">
        <v>6578</v>
      </c>
      <c r="D4536" s="296" t="s">
        <v>6534</v>
      </c>
      <c r="E4536" s="344">
        <v>137.97999999999999</v>
      </c>
      <c r="F4536" s="344">
        <v>83.58</v>
      </c>
      <c r="G4536" s="344"/>
      <c r="H4536" s="344"/>
      <c r="I4536" s="344">
        <v>95.67</v>
      </c>
      <c r="J4536" s="344"/>
      <c r="K4536" s="344">
        <v>96.86</v>
      </c>
      <c r="L4536" s="344">
        <v>147.18</v>
      </c>
    </row>
    <row r="4537" spans="1:12">
      <c r="A4537" s="296">
        <v>7793</v>
      </c>
      <c r="B4537" s="343" t="s">
        <v>11089</v>
      </c>
      <c r="C4537" s="296" t="s">
        <v>6578</v>
      </c>
      <c r="D4537" s="296" t="s">
        <v>6534</v>
      </c>
      <c r="E4537" s="344">
        <v>162.97</v>
      </c>
      <c r="F4537" s="344">
        <v>98.71</v>
      </c>
      <c r="G4537" s="344"/>
      <c r="H4537" s="344"/>
      <c r="I4537" s="344">
        <v>112.99</v>
      </c>
      <c r="J4537" s="344"/>
      <c r="K4537" s="344">
        <v>114.4</v>
      </c>
      <c r="L4537" s="344">
        <v>173.83</v>
      </c>
    </row>
    <row r="4538" spans="1:12">
      <c r="A4538" s="296">
        <v>13159</v>
      </c>
      <c r="B4538" s="343" t="s">
        <v>11090</v>
      </c>
      <c r="C4538" s="296" t="s">
        <v>6578</v>
      </c>
      <c r="D4538" s="296" t="s">
        <v>6534</v>
      </c>
      <c r="E4538" s="344">
        <v>141.88999999999999</v>
      </c>
      <c r="F4538" s="344">
        <v>85.94</v>
      </c>
      <c r="G4538" s="344"/>
      <c r="H4538" s="344"/>
      <c r="I4538" s="344">
        <v>98.37</v>
      </c>
      <c r="J4538" s="344"/>
      <c r="K4538" s="344">
        <v>99.6</v>
      </c>
      <c r="L4538" s="344">
        <v>151.35</v>
      </c>
    </row>
    <row r="4539" spans="1:12">
      <c r="A4539" s="296">
        <v>13168</v>
      </c>
      <c r="B4539" s="343" t="s">
        <v>11091</v>
      </c>
      <c r="C4539" s="296" t="s">
        <v>6578</v>
      </c>
      <c r="D4539" s="296" t="s">
        <v>6534</v>
      </c>
      <c r="E4539" s="344">
        <v>172.29</v>
      </c>
      <c r="F4539" s="344">
        <v>104.36</v>
      </c>
      <c r="G4539" s="344"/>
      <c r="H4539" s="344"/>
      <c r="I4539" s="344">
        <v>119.45</v>
      </c>
      <c r="J4539" s="344"/>
      <c r="K4539" s="344">
        <v>120.95</v>
      </c>
      <c r="L4539" s="344">
        <v>183.78</v>
      </c>
    </row>
    <row r="4540" spans="1:12">
      <c r="A4540" s="296">
        <v>13173</v>
      </c>
      <c r="B4540" s="343" t="s">
        <v>11092</v>
      </c>
      <c r="C4540" s="296" t="s">
        <v>6578</v>
      </c>
      <c r="D4540" s="296" t="s">
        <v>6534</v>
      </c>
      <c r="E4540" s="344">
        <v>233.1</v>
      </c>
      <c r="F4540" s="344">
        <v>141.19999999999999</v>
      </c>
      <c r="G4540" s="344"/>
      <c r="H4540" s="344"/>
      <c r="I4540" s="344">
        <v>161.62</v>
      </c>
      <c r="J4540" s="344"/>
      <c r="K4540" s="344">
        <v>163.63999999999999</v>
      </c>
      <c r="L4540" s="344">
        <v>248.64</v>
      </c>
    </row>
    <row r="4541" spans="1:12">
      <c r="A4541" s="296">
        <v>12583</v>
      </c>
      <c r="B4541" s="343" t="s">
        <v>11093</v>
      </c>
      <c r="C4541" s="296" t="s">
        <v>6578</v>
      </c>
      <c r="D4541" s="296" t="s">
        <v>6534</v>
      </c>
      <c r="E4541" s="344">
        <v>46.62</v>
      </c>
      <c r="F4541" s="344">
        <v>28.24</v>
      </c>
      <c r="G4541" s="344"/>
      <c r="H4541" s="344"/>
      <c r="I4541" s="344">
        <v>32.32</v>
      </c>
      <c r="J4541" s="344"/>
      <c r="K4541" s="344">
        <v>32.72</v>
      </c>
      <c r="L4541" s="344">
        <v>49.72</v>
      </c>
    </row>
    <row r="4542" spans="1:12">
      <c r="A4542" s="296">
        <v>12584</v>
      </c>
      <c r="B4542" s="343" t="s">
        <v>11094</v>
      </c>
      <c r="C4542" s="296" t="s">
        <v>6578</v>
      </c>
      <c r="D4542" s="296" t="s">
        <v>6534</v>
      </c>
      <c r="E4542" s="344">
        <v>60.81</v>
      </c>
      <c r="F4542" s="344">
        <v>36.83</v>
      </c>
      <c r="G4542" s="344"/>
      <c r="H4542" s="344"/>
      <c r="I4542" s="344">
        <v>42.16</v>
      </c>
      <c r="J4542" s="344"/>
      <c r="K4542" s="344">
        <v>42.68</v>
      </c>
      <c r="L4542" s="344">
        <v>64.86</v>
      </c>
    </row>
    <row r="4543" spans="1:12">
      <c r="A4543" s="296">
        <v>12613</v>
      </c>
      <c r="B4543" s="343" t="s">
        <v>11095</v>
      </c>
      <c r="C4543" s="296" t="s">
        <v>6533</v>
      </c>
      <c r="D4543" s="296" t="s">
        <v>6534</v>
      </c>
      <c r="E4543" s="344">
        <v>19.25</v>
      </c>
      <c r="F4543" s="344">
        <v>16.13</v>
      </c>
      <c r="G4543" s="344">
        <v>20.41</v>
      </c>
      <c r="H4543" s="344">
        <v>20.71</v>
      </c>
      <c r="I4543" s="344">
        <v>16.27</v>
      </c>
      <c r="J4543" s="344">
        <v>20.94</v>
      </c>
      <c r="K4543" s="344">
        <v>25.61</v>
      </c>
      <c r="L4543" s="344">
        <v>21.57</v>
      </c>
    </row>
    <row r="4544" spans="1:12">
      <c r="A4544" s="296">
        <v>1031</v>
      </c>
      <c r="B4544" s="343" t="s">
        <v>11096</v>
      </c>
      <c r="C4544" s="296" t="s">
        <v>6533</v>
      </c>
      <c r="D4544" s="296" t="s">
        <v>6534</v>
      </c>
      <c r="E4544" s="344">
        <v>13.61</v>
      </c>
      <c r="F4544" s="344">
        <v>13.84</v>
      </c>
      <c r="G4544" s="344">
        <v>14.79</v>
      </c>
      <c r="H4544" s="344">
        <v>13.3</v>
      </c>
      <c r="I4544" s="344">
        <v>13.16</v>
      </c>
      <c r="J4544" s="344">
        <v>13.31</v>
      </c>
      <c r="K4544" s="344">
        <v>15.46</v>
      </c>
      <c r="L4544" s="344">
        <v>13.99</v>
      </c>
    </row>
    <row r="4545" spans="1:12">
      <c r="A4545" s="296">
        <v>39707</v>
      </c>
      <c r="B4545" s="343" t="s">
        <v>11097</v>
      </c>
      <c r="C4545" s="296" t="s">
        <v>6578</v>
      </c>
      <c r="D4545" s="296" t="s">
        <v>6534</v>
      </c>
      <c r="E4545" s="344">
        <v>7.52</v>
      </c>
      <c r="F4545" s="344"/>
      <c r="G4545" s="344"/>
      <c r="H4545" s="344">
        <v>8.06</v>
      </c>
      <c r="I4545" s="344">
        <v>7.06</v>
      </c>
      <c r="J4545" s="344"/>
      <c r="K4545" s="344"/>
      <c r="L4545" s="344">
        <v>4.62</v>
      </c>
    </row>
    <row r="4546" spans="1:12">
      <c r="A4546" s="296">
        <v>39708</v>
      </c>
      <c r="B4546" s="343" t="s">
        <v>11098</v>
      </c>
      <c r="C4546" s="296" t="s">
        <v>6578</v>
      </c>
      <c r="D4546" s="296" t="s">
        <v>6534</v>
      </c>
      <c r="E4546" s="344">
        <v>7.29</v>
      </c>
      <c r="F4546" s="344"/>
      <c r="G4546" s="344"/>
      <c r="H4546" s="344">
        <v>7.81</v>
      </c>
      <c r="I4546" s="344">
        <v>6.84</v>
      </c>
      <c r="J4546" s="344"/>
      <c r="K4546" s="344"/>
      <c r="L4546" s="344">
        <v>4.47</v>
      </c>
    </row>
    <row r="4547" spans="1:12">
      <c r="A4547" s="296">
        <v>39710</v>
      </c>
      <c r="B4547" s="343" t="s">
        <v>11099</v>
      </c>
      <c r="C4547" s="296" t="s">
        <v>6578</v>
      </c>
      <c r="D4547" s="296" t="s">
        <v>6534</v>
      </c>
      <c r="E4547" s="344">
        <v>5.13</v>
      </c>
      <c r="F4547" s="344"/>
      <c r="G4547" s="344"/>
      <c r="H4547" s="344">
        <v>5.49</v>
      </c>
      <c r="I4547" s="344">
        <v>4.82</v>
      </c>
      <c r="J4547" s="344"/>
      <c r="K4547" s="344"/>
      <c r="L4547" s="344">
        <v>3.15</v>
      </c>
    </row>
    <row r="4548" spans="1:12">
      <c r="A4548" s="296">
        <v>39709</v>
      </c>
      <c r="B4548" s="343" t="s">
        <v>11100</v>
      </c>
      <c r="C4548" s="296" t="s">
        <v>6578</v>
      </c>
      <c r="D4548" s="296" t="s">
        <v>6534</v>
      </c>
      <c r="E4548" s="344">
        <v>7.11</v>
      </c>
      <c r="F4548" s="344"/>
      <c r="G4548" s="344"/>
      <c r="H4548" s="344">
        <v>7.62</v>
      </c>
      <c r="I4548" s="344">
        <v>6.68</v>
      </c>
      <c r="J4548" s="344"/>
      <c r="K4548" s="344"/>
      <c r="L4548" s="344">
        <v>4.37</v>
      </c>
    </row>
    <row r="4549" spans="1:12">
      <c r="A4549" s="296">
        <v>39711</v>
      </c>
      <c r="B4549" s="343" t="s">
        <v>11101</v>
      </c>
      <c r="C4549" s="296" t="s">
        <v>6578</v>
      </c>
      <c r="D4549" s="296" t="s">
        <v>6534</v>
      </c>
      <c r="E4549" s="344">
        <v>7.99</v>
      </c>
      <c r="F4549" s="344"/>
      <c r="G4549" s="344"/>
      <c r="H4549" s="344">
        <v>8.56</v>
      </c>
      <c r="I4549" s="344">
        <v>7.5</v>
      </c>
      <c r="J4549" s="344"/>
      <c r="K4549" s="344"/>
      <c r="L4549" s="344">
        <v>4.9000000000000004</v>
      </c>
    </row>
    <row r="4550" spans="1:12">
      <c r="A4550" s="296">
        <v>39714</v>
      </c>
      <c r="B4550" s="343" t="s">
        <v>11102</v>
      </c>
      <c r="C4550" s="296" t="s">
        <v>6578</v>
      </c>
      <c r="D4550" s="296" t="s">
        <v>6534</v>
      </c>
      <c r="E4550" s="344">
        <v>5.07</v>
      </c>
      <c r="F4550" s="344"/>
      <c r="G4550" s="344"/>
      <c r="H4550" s="344">
        <v>5.43</v>
      </c>
      <c r="I4550" s="344">
        <v>4.76</v>
      </c>
      <c r="J4550" s="344"/>
      <c r="K4550" s="344"/>
      <c r="L4550" s="344">
        <v>3.11</v>
      </c>
    </row>
    <row r="4551" spans="1:12">
      <c r="A4551" s="296">
        <v>39712</v>
      </c>
      <c r="B4551" s="343" t="s">
        <v>11103</v>
      </c>
      <c r="C4551" s="296" t="s">
        <v>6578</v>
      </c>
      <c r="D4551" s="296" t="s">
        <v>6539</v>
      </c>
      <c r="E4551" s="344">
        <v>2.8</v>
      </c>
      <c r="F4551" s="344"/>
      <c r="G4551" s="344"/>
      <c r="H4551" s="344">
        <v>3</v>
      </c>
      <c r="I4551" s="344">
        <v>2.63</v>
      </c>
      <c r="J4551" s="344"/>
      <c r="K4551" s="344"/>
      <c r="L4551" s="344">
        <v>1.72</v>
      </c>
    </row>
    <row r="4552" spans="1:12">
      <c r="A4552" s="296">
        <v>39713</v>
      </c>
      <c r="B4552" s="343" t="s">
        <v>11104</v>
      </c>
      <c r="C4552" s="296" t="s">
        <v>6578</v>
      </c>
      <c r="D4552" s="296" t="s">
        <v>6534</v>
      </c>
      <c r="E4552" s="344">
        <v>2.21</v>
      </c>
      <c r="F4552" s="344"/>
      <c r="G4552" s="344"/>
      <c r="H4552" s="344">
        <v>2.37</v>
      </c>
      <c r="I4552" s="344">
        <v>2.08</v>
      </c>
      <c r="J4552" s="344"/>
      <c r="K4552" s="344"/>
      <c r="L4552" s="344">
        <v>1.36</v>
      </c>
    </row>
    <row r="4553" spans="1:12">
      <c r="A4553" s="296">
        <v>39715</v>
      </c>
      <c r="B4553" s="343" t="s">
        <v>11105</v>
      </c>
      <c r="C4553" s="296" t="s">
        <v>6578</v>
      </c>
      <c r="D4553" s="296" t="s">
        <v>6534</v>
      </c>
      <c r="E4553" s="344">
        <v>3.61</v>
      </c>
      <c r="F4553" s="344"/>
      <c r="G4553" s="344"/>
      <c r="H4553" s="344">
        <v>3.87</v>
      </c>
      <c r="I4553" s="344">
        <v>3.39</v>
      </c>
      <c r="J4553" s="344"/>
      <c r="K4553" s="344"/>
      <c r="L4553" s="344">
        <v>2.2200000000000002</v>
      </c>
    </row>
    <row r="4554" spans="1:12">
      <c r="A4554" s="296">
        <v>39716</v>
      </c>
      <c r="B4554" s="343" t="s">
        <v>11106</v>
      </c>
      <c r="C4554" s="296" t="s">
        <v>6578</v>
      </c>
      <c r="D4554" s="296" t="s">
        <v>6534</v>
      </c>
      <c r="E4554" s="344">
        <v>2.74</v>
      </c>
      <c r="F4554" s="344"/>
      <c r="G4554" s="344"/>
      <c r="H4554" s="344">
        <v>2.93</v>
      </c>
      <c r="I4554" s="344">
        <v>2.57</v>
      </c>
      <c r="J4554" s="344"/>
      <c r="K4554" s="344"/>
      <c r="L4554" s="344">
        <v>1.68</v>
      </c>
    </row>
    <row r="4555" spans="1:12">
      <c r="A4555" s="296">
        <v>39718</v>
      </c>
      <c r="B4555" s="343" t="s">
        <v>11107</v>
      </c>
      <c r="C4555" s="296" t="s">
        <v>6578</v>
      </c>
      <c r="D4555" s="296" t="s">
        <v>6534</v>
      </c>
      <c r="E4555" s="344">
        <v>4.66</v>
      </c>
      <c r="F4555" s="344"/>
      <c r="G4555" s="344"/>
      <c r="H4555" s="344">
        <v>5</v>
      </c>
      <c r="I4555" s="344">
        <v>4.38</v>
      </c>
      <c r="J4555" s="344"/>
      <c r="K4555" s="344"/>
      <c r="L4555" s="344">
        <v>2.86</v>
      </c>
    </row>
    <row r="4556" spans="1:12">
      <c r="A4556" s="296">
        <v>9813</v>
      </c>
      <c r="B4556" s="343" t="s">
        <v>11108</v>
      </c>
      <c r="C4556" s="296" t="s">
        <v>6578</v>
      </c>
      <c r="D4556" s="296" t="s">
        <v>6539</v>
      </c>
      <c r="E4556" s="344"/>
      <c r="F4556" s="344"/>
      <c r="G4556" s="344"/>
      <c r="H4556" s="344"/>
      <c r="I4556" s="344"/>
      <c r="J4556" s="344"/>
      <c r="K4556" s="344"/>
      <c r="L4556" s="344"/>
    </row>
    <row r="4557" spans="1:12">
      <c r="A4557" s="296">
        <v>9815</v>
      </c>
      <c r="B4557" s="343" t="s">
        <v>11109</v>
      </c>
      <c r="C4557" s="296" t="s">
        <v>6578</v>
      </c>
      <c r="D4557" s="296" t="s">
        <v>6534</v>
      </c>
      <c r="E4557" s="344"/>
      <c r="F4557" s="344"/>
      <c r="G4557" s="344"/>
      <c r="H4557" s="344"/>
      <c r="I4557" s="344"/>
      <c r="J4557" s="344"/>
      <c r="K4557" s="344"/>
      <c r="L4557" s="344"/>
    </row>
    <row r="4558" spans="1:12">
      <c r="A4558" s="296">
        <v>44543</v>
      </c>
      <c r="B4558" s="343" t="s">
        <v>11110</v>
      </c>
      <c r="C4558" s="296" t="s">
        <v>6578</v>
      </c>
      <c r="D4558" s="296" t="s">
        <v>6534</v>
      </c>
      <c r="E4558" s="344"/>
      <c r="F4558" s="344"/>
      <c r="G4558" s="344"/>
      <c r="H4558" s="344"/>
      <c r="I4558" s="344"/>
      <c r="J4558" s="344"/>
      <c r="K4558" s="344"/>
      <c r="L4558" s="344"/>
    </row>
    <row r="4559" spans="1:12">
      <c r="A4559" s="296">
        <v>44526</v>
      </c>
      <c r="B4559" s="343" t="s">
        <v>11111</v>
      </c>
      <c r="C4559" s="296" t="s">
        <v>6578</v>
      </c>
      <c r="D4559" s="296" t="s">
        <v>6534</v>
      </c>
      <c r="E4559" s="344"/>
      <c r="F4559" s="344"/>
      <c r="G4559" s="344"/>
      <c r="H4559" s="344"/>
      <c r="I4559" s="344"/>
      <c r="J4559" s="344"/>
      <c r="K4559" s="344"/>
      <c r="L4559" s="344"/>
    </row>
    <row r="4560" spans="1:12">
      <c r="A4560" s="296">
        <v>44545</v>
      </c>
      <c r="B4560" s="343" t="s">
        <v>11112</v>
      </c>
      <c r="C4560" s="296" t="s">
        <v>6578</v>
      </c>
      <c r="D4560" s="296" t="s">
        <v>6534</v>
      </c>
      <c r="E4560" s="344"/>
      <c r="F4560" s="344"/>
      <c r="G4560" s="344"/>
      <c r="H4560" s="344"/>
      <c r="I4560" s="344"/>
      <c r="J4560" s="344"/>
      <c r="K4560" s="344"/>
      <c r="L4560" s="344"/>
    </row>
    <row r="4561" spans="1:12">
      <c r="A4561" s="296">
        <v>44525</v>
      </c>
      <c r="B4561" s="343" t="s">
        <v>11113</v>
      </c>
      <c r="C4561" s="296" t="s">
        <v>6578</v>
      </c>
      <c r="D4561" s="296" t="s">
        <v>6534</v>
      </c>
      <c r="E4561" s="344"/>
      <c r="F4561" s="344"/>
      <c r="G4561" s="344"/>
      <c r="H4561" s="344"/>
      <c r="I4561" s="344"/>
      <c r="J4561" s="344"/>
      <c r="K4561" s="344"/>
      <c r="L4561" s="344"/>
    </row>
    <row r="4562" spans="1:12">
      <c r="A4562" s="296">
        <v>44547</v>
      </c>
      <c r="B4562" s="343" t="s">
        <v>11114</v>
      </c>
      <c r="C4562" s="296" t="s">
        <v>6578</v>
      </c>
      <c r="D4562" s="296" t="s">
        <v>6534</v>
      </c>
      <c r="E4562" s="344"/>
      <c r="F4562" s="344"/>
      <c r="G4562" s="344"/>
      <c r="H4562" s="344"/>
      <c r="I4562" s="344"/>
      <c r="J4562" s="344"/>
      <c r="K4562" s="344"/>
      <c r="L4562" s="344"/>
    </row>
    <row r="4563" spans="1:12">
      <c r="A4563" s="296">
        <v>44519</v>
      </c>
      <c r="B4563" s="343" t="s">
        <v>11115</v>
      </c>
      <c r="C4563" s="296" t="s">
        <v>6578</v>
      </c>
      <c r="D4563" s="296" t="s">
        <v>6534</v>
      </c>
      <c r="E4563" s="344"/>
      <c r="F4563" s="344"/>
      <c r="G4563" s="344"/>
      <c r="H4563" s="344"/>
      <c r="I4563" s="344"/>
      <c r="J4563" s="344"/>
      <c r="K4563" s="344"/>
      <c r="L4563" s="344"/>
    </row>
    <row r="4564" spans="1:12">
      <c r="A4564" s="296">
        <v>44520</v>
      </c>
      <c r="B4564" s="343" t="s">
        <v>11116</v>
      </c>
      <c r="C4564" s="296" t="s">
        <v>6578</v>
      </c>
      <c r="D4564" s="296" t="s">
        <v>6534</v>
      </c>
      <c r="E4564" s="344"/>
      <c r="F4564" s="344"/>
      <c r="G4564" s="344"/>
      <c r="H4564" s="344"/>
      <c r="I4564" s="344"/>
      <c r="J4564" s="344"/>
      <c r="K4564" s="344"/>
      <c r="L4564" s="344"/>
    </row>
    <row r="4565" spans="1:12">
      <c r="A4565" s="296">
        <v>44521</v>
      </c>
      <c r="B4565" s="343" t="s">
        <v>11117</v>
      </c>
      <c r="C4565" s="296" t="s">
        <v>6578</v>
      </c>
      <c r="D4565" s="296" t="s">
        <v>6534</v>
      </c>
      <c r="E4565" s="344"/>
      <c r="F4565" s="344"/>
      <c r="G4565" s="344"/>
      <c r="H4565" s="344"/>
      <c r="I4565" s="344"/>
      <c r="J4565" s="344"/>
      <c r="K4565" s="344"/>
      <c r="L4565" s="344"/>
    </row>
    <row r="4566" spans="1:12">
      <c r="A4566" s="296">
        <v>44522</v>
      </c>
      <c r="B4566" s="343" t="s">
        <v>11118</v>
      </c>
      <c r="C4566" s="296" t="s">
        <v>6578</v>
      </c>
      <c r="D4566" s="296" t="s">
        <v>6534</v>
      </c>
      <c r="E4566" s="344"/>
      <c r="F4566" s="344"/>
      <c r="G4566" s="344"/>
      <c r="H4566" s="344"/>
      <c r="I4566" s="344"/>
      <c r="J4566" s="344"/>
      <c r="K4566" s="344"/>
      <c r="L4566" s="344"/>
    </row>
    <row r="4567" spans="1:12">
      <c r="A4567" s="296">
        <v>44523</v>
      </c>
      <c r="B4567" s="343" t="s">
        <v>11119</v>
      </c>
      <c r="C4567" s="296" t="s">
        <v>6578</v>
      </c>
      <c r="D4567" s="296" t="s">
        <v>6534</v>
      </c>
      <c r="E4567" s="344"/>
      <c r="F4567" s="344"/>
      <c r="G4567" s="344"/>
      <c r="H4567" s="344"/>
      <c r="I4567" s="344"/>
      <c r="J4567" s="344"/>
      <c r="K4567" s="344"/>
      <c r="L4567" s="344"/>
    </row>
    <row r="4568" spans="1:12">
      <c r="A4568" s="296">
        <v>44527</v>
      </c>
      <c r="B4568" s="343" t="s">
        <v>11120</v>
      </c>
      <c r="C4568" s="296" t="s">
        <v>6578</v>
      </c>
      <c r="D4568" s="296" t="s">
        <v>6534</v>
      </c>
      <c r="E4568" s="344"/>
      <c r="F4568" s="344"/>
      <c r="G4568" s="344"/>
      <c r="H4568" s="344"/>
      <c r="I4568" s="344"/>
      <c r="J4568" s="344"/>
      <c r="K4568" s="344"/>
      <c r="L4568" s="344"/>
    </row>
    <row r="4569" spans="1:12">
      <c r="A4569" s="296">
        <v>44524</v>
      </c>
      <c r="B4569" s="343" t="s">
        <v>11121</v>
      </c>
      <c r="C4569" s="296" t="s">
        <v>6578</v>
      </c>
      <c r="D4569" s="296" t="s">
        <v>6534</v>
      </c>
      <c r="E4569" s="344"/>
      <c r="F4569" s="344"/>
      <c r="G4569" s="344"/>
      <c r="H4569" s="344"/>
      <c r="I4569" s="344"/>
      <c r="J4569" s="344"/>
      <c r="K4569" s="344"/>
      <c r="L4569" s="344"/>
    </row>
    <row r="4570" spans="1:12">
      <c r="A4570" s="296">
        <v>44542</v>
      </c>
      <c r="B4570" s="343" t="s">
        <v>11122</v>
      </c>
      <c r="C4570" s="296" t="s">
        <v>6578</v>
      </c>
      <c r="D4570" s="296" t="s">
        <v>6534</v>
      </c>
      <c r="E4570" s="344"/>
      <c r="F4570" s="344"/>
      <c r="G4570" s="344"/>
      <c r="H4570" s="344"/>
      <c r="I4570" s="344"/>
      <c r="J4570" s="344"/>
      <c r="K4570" s="344"/>
      <c r="L4570" s="344"/>
    </row>
    <row r="4571" spans="1:12">
      <c r="A4571" s="296">
        <v>9877</v>
      </c>
      <c r="B4571" s="343" t="s">
        <v>11123</v>
      </c>
      <c r="C4571" s="296" t="s">
        <v>6578</v>
      </c>
      <c r="D4571" s="296" t="s">
        <v>6534</v>
      </c>
      <c r="E4571" s="344">
        <v>133.51</v>
      </c>
      <c r="F4571" s="344">
        <v>124.46</v>
      </c>
      <c r="G4571" s="344">
        <v>119.9</v>
      </c>
      <c r="H4571" s="344">
        <v>89.78</v>
      </c>
      <c r="I4571" s="344">
        <v>99.57</v>
      </c>
      <c r="J4571" s="344">
        <v>112.43</v>
      </c>
      <c r="K4571" s="344">
        <v>131.43</v>
      </c>
      <c r="L4571" s="344">
        <v>159.07</v>
      </c>
    </row>
    <row r="4572" spans="1:12">
      <c r="A4572" s="296">
        <v>9878</v>
      </c>
      <c r="B4572" s="343" t="s">
        <v>11124</v>
      </c>
      <c r="C4572" s="296" t="s">
        <v>6578</v>
      </c>
      <c r="D4572" s="296" t="s">
        <v>6534</v>
      </c>
      <c r="E4572" s="344">
        <v>164.36</v>
      </c>
      <c r="F4572" s="344">
        <v>153.22</v>
      </c>
      <c r="G4572" s="344">
        <v>147.61000000000001</v>
      </c>
      <c r="H4572" s="344">
        <v>110.52</v>
      </c>
      <c r="I4572" s="344">
        <v>122.58</v>
      </c>
      <c r="J4572" s="344">
        <v>138.41</v>
      </c>
      <c r="K4572" s="344">
        <v>161.80000000000001</v>
      </c>
      <c r="L4572" s="344">
        <v>195.82</v>
      </c>
    </row>
    <row r="4573" spans="1:12">
      <c r="A4573" s="296">
        <v>41986</v>
      </c>
      <c r="B4573" s="343" t="s">
        <v>11125</v>
      </c>
      <c r="C4573" s="296" t="s">
        <v>6578</v>
      </c>
      <c r="D4573" s="296" t="s">
        <v>6534</v>
      </c>
      <c r="E4573" s="344"/>
      <c r="F4573" s="344"/>
      <c r="G4573" s="344"/>
      <c r="H4573" s="344"/>
      <c r="I4573" s="344"/>
      <c r="J4573" s="344"/>
      <c r="K4573" s="344"/>
      <c r="L4573" s="344">
        <v>3815.83</v>
      </c>
    </row>
    <row r="4574" spans="1:12">
      <c r="A4574" s="296">
        <v>43422</v>
      </c>
      <c r="B4574" s="343" t="s">
        <v>11126</v>
      </c>
      <c r="C4574" s="296" t="s">
        <v>6578</v>
      </c>
      <c r="D4574" s="296" t="s">
        <v>6534</v>
      </c>
      <c r="E4574" s="344"/>
      <c r="F4574" s="344"/>
      <c r="G4574" s="344"/>
      <c r="H4574" s="344"/>
      <c r="I4574" s="344"/>
      <c r="J4574" s="344"/>
      <c r="K4574" s="344"/>
      <c r="L4574" s="344">
        <v>4679.74</v>
      </c>
    </row>
    <row r="4575" spans="1:12">
      <c r="A4575" s="296">
        <v>41987</v>
      </c>
      <c r="B4575" s="343" t="s">
        <v>11127</v>
      </c>
      <c r="C4575" s="296" t="s">
        <v>6578</v>
      </c>
      <c r="D4575" s="296" t="s">
        <v>6534</v>
      </c>
      <c r="E4575" s="344"/>
      <c r="F4575" s="344"/>
      <c r="G4575" s="344"/>
      <c r="H4575" s="344"/>
      <c r="I4575" s="344"/>
      <c r="J4575" s="344"/>
      <c r="K4575" s="344"/>
      <c r="L4575" s="344">
        <v>5424.2</v>
      </c>
    </row>
    <row r="4576" spans="1:12">
      <c r="A4576" s="296">
        <v>41988</v>
      </c>
      <c r="B4576" s="343" t="s">
        <v>11128</v>
      </c>
      <c r="C4576" s="296" t="s">
        <v>6578</v>
      </c>
      <c r="D4576" s="296" t="s">
        <v>6534</v>
      </c>
      <c r="E4576" s="344"/>
      <c r="F4576" s="344"/>
      <c r="G4576" s="344"/>
      <c r="H4576" s="344"/>
      <c r="I4576" s="344"/>
      <c r="J4576" s="344"/>
      <c r="K4576" s="344"/>
      <c r="L4576" s="344">
        <v>7164.6</v>
      </c>
    </row>
    <row r="4577" spans="1:12">
      <c r="A4577" s="296">
        <v>41697</v>
      </c>
      <c r="B4577" s="343" t="s">
        <v>11129</v>
      </c>
      <c r="C4577" s="296" t="s">
        <v>6578</v>
      </c>
      <c r="D4577" s="296" t="s">
        <v>6534</v>
      </c>
      <c r="E4577" s="344"/>
      <c r="F4577" s="344"/>
      <c r="G4577" s="344"/>
      <c r="H4577" s="344"/>
      <c r="I4577" s="344"/>
      <c r="J4577" s="344"/>
      <c r="K4577" s="344"/>
      <c r="L4577" s="344">
        <v>1269.9000000000001</v>
      </c>
    </row>
    <row r="4578" spans="1:12">
      <c r="A4578" s="296">
        <v>41985</v>
      </c>
      <c r="B4578" s="343" t="s">
        <v>11130</v>
      </c>
      <c r="C4578" s="296" t="s">
        <v>6578</v>
      </c>
      <c r="D4578" s="296" t="s">
        <v>6534</v>
      </c>
      <c r="E4578" s="344"/>
      <c r="F4578" s="344"/>
      <c r="G4578" s="344"/>
      <c r="H4578" s="344"/>
      <c r="I4578" s="344"/>
      <c r="J4578" s="344"/>
      <c r="K4578" s="344"/>
      <c r="L4578" s="344">
        <v>1768.64</v>
      </c>
    </row>
    <row r="4579" spans="1:12">
      <c r="A4579" s="296">
        <v>41699</v>
      </c>
      <c r="B4579" s="343" t="s">
        <v>11131</v>
      </c>
      <c r="C4579" s="296" t="s">
        <v>6578</v>
      </c>
      <c r="D4579" s="296" t="s">
        <v>6534</v>
      </c>
      <c r="E4579" s="344"/>
      <c r="F4579" s="344"/>
      <c r="G4579" s="344"/>
      <c r="H4579" s="344"/>
      <c r="I4579" s="344"/>
      <c r="J4579" s="344"/>
      <c r="K4579" s="344"/>
      <c r="L4579" s="344">
        <v>2518.4499999999998</v>
      </c>
    </row>
    <row r="4580" spans="1:12">
      <c r="A4580" s="296">
        <v>38053</v>
      </c>
      <c r="B4580" s="343" t="s">
        <v>11132</v>
      </c>
      <c r="C4580" s="296" t="s">
        <v>6578</v>
      </c>
      <c r="D4580" s="296" t="s">
        <v>6534</v>
      </c>
      <c r="E4580" s="344"/>
      <c r="F4580" s="344"/>
      <c r="G4580" s="344"/>
      <c r="H4580" s="344"/>
      <c r="I4580" s="344"/>
      <c r="J4580" s="344"/>
      <c r="K4580" s="344"/>
      <c r="L4580" s="344"/>
    </row>
    <row r="4581" spans="1:12">
      <c r="A4581" s="296">
        <v>38054</v>
      </c>
      <c r="B4581" s="343" t="s">
        <v>11133</v>
      </c>
      <c r="C4581" s="296" t="s">
        <v>6578</v>
      </c>
      <c r="D4581" s="296" t="s">
        <v>6534</v>
      </c>
      <c r="E4581" s="344"/>
      <c r="F4581" s="344"/>
      <c r="G4581" s="344"/>
      <c r="H4581" s="344"/>
      <c r="I4581" s="344"/>
      <c r="J4581" s="344"/>
      <c r="K4581" s="344"/>
      <c r="L4581" s="344"/>
    </row>
    <row r="4582" spans="1:12">
      <c r="A4582" s="296">
        <v>38052</v>
      </c>
      <c r="B4582" s="343" t="s">
        <v>11134</v>
      </c>
      <c r="C4582" s="296" t="s">
        <v>6578</v>
      </c>
      <c r="D4582" s="296" t="s">
        <v>6539</v>
      </c>
      <c r="E4582" s="344"/>
      <c r="F4582" s="344"/>
      <c r="G4582" s="344"/>
      <c r="H4582" s="344"/>
      <c r="I4582" s="344"/>
      <c r="J4582" s="344"/>
      <c r="K4582" s="344"/>
      <c r="L4582" s="344"/>
    </row>
    <row r="4583" spans="1:12">
      <c r="A4583" s="296">
        <v>38051</v>
      </c>
      <c r="B4583" s="343" t="s">
        <v>11135</v>
      </c>
      <c r="C4583" s="296" t="s">
        <v>6578</v>
      </c>
      <c r="D4583" s="296" t="s">
        <v>6534</v>
      </c>
      <c r="E4583" s="344"/>
      <c r="F4583" s="344"/>
      <c r="G4583" s="344"/>
      <c r="H4583" s="344"/>
      <c r="I4583" s="344"/>
      <c r="J4583" s="344"/>
      <c r="K4583" s="344"/>
      <c r="L4583" s="344"/>
    </row>
    <row r="4584" spans="1:12">
      <c r="A4584" s="296">
        <v>38787</v>
      </c>
      <c r="B4584" s="343" t="s">
        <v>11136</v>
      </c>
      <c r="C4584" s="296" t="s">
        <v>6578</v>
      </c>
      <c r="D4584" s="296" t="s">
        <v>6539</v>
      </c>
      <c r="E4584" s="344"/>
      <c r="F4584" s="344"/>
      <c r="G4584" s="344"/>
      <c r="H4584" s="344"/>
      <c r="I4584" s="344"/>
      <c r="J4584" s="344"/>
      <c r="K4584" s="344"/>
      <c r="L4584" s="344"/>
    </row>
    <row r="4585" spans="1:12">
      <c r="A4585" s="296">
        <v>38825</v>
      </c>
      <c r="B4585" s="343" t="s">
        <v>11137</v>
      </c>
      <c r="C4585" s="296" t="s">
        <v>6578</v>
      </c>
      <c r="D4585" s="296" t="s">
        <v>6534</v>
      </c>
      <c r="E4585" s="344"/>
      <c r="F4585" s="344"/>
      <c r="G4585" s="344"/>
      <c r="H4585" s="344"/>
      <c r="I4585" s="344"/>
      <c r="J4585" s="344"/>
      <c r="K4585" s="344"/>
      <c r="L4585" s="344"/>
    </row>
    <row r="4586" spans="1:12">
      <c r="A4586" s="296">
        <v>38826</v>
      </c>
      <c r="B4586" s="343" t="s">
        <v>11138</v>
      </c>
      <c r="C4586" s="296" t="s">
        <v>6578</v>
      </c>
      <c r="D4586" s="296" t="s">
        <v>6534</v>
      </c>
      <c r="E4586" s="344"/>
      <c r="F4586" s="344"/>
      <c r="G4586" s="344"/>
      <c r="H4586" s="344"/>
      <c r="I4586" s="344"/>
      <c r="J4586" s="344"/>
      <c r="K4586" s="344"/>
      <c r="L4586" s="344"/>
    </row>
    <row r="4587" spans="1:12">
      <c r="A4587" s="296">
        <v>38827</v>
      </c>
      <c r="B4587" s="343" t="s">
        <v>11139</v>
      </c>
      <c r="C4587" s="296" t="s">
        <v>6578</v>
      </c>
      <c r="D4587" s="296" t="s">
        <v>6534</v>
      </c>
      <c r="E4587" s="344"/>
      <c r="F4587" s="344"/>
      <c r="G4587" s="344"/>
      <c r="H4587" s="344"/>
      <c r="I4587" s="344"/>
      <c r="J4587" s="344"/>
      <c r="K4587" s="344"/>
      <c r="L4587" s="344"/>
    </row>
    <row r="4588" spans="1:12">
      <c r="A4588" s="296">
        <v>38828</v>
      </c>
      <c r="B4588" s="343" t="s">
        <v>11140</v>
      </c>
      <c r="C4588" s="296" t="s">
        <v>6578</v>
      </c>
      <c r="D4588" s="296" t="s">
        <v>6534</v>
      </c>
      <c r="E4588" s="344"/>
      <c r="F4588" s="344"/>
      <c r="G4588" s="344"/>
      <c r="H4588" s="344"/>
      <c r="I4588" s="344"/>
      <c r="J4588" s="344"/>
      <c r="K4588" s="344"/>
      <c r="L4588" s="344"/>
    </row>
    <row r="4589" spans="1:12">
      <c r="A4589" s="296">
        <v>38829</v>
      </c>
      <c r="B4589" s="343" t="s">
        <v>11141</v>
      </c>
      <c r="C4589" s="296" t="s">
        <v>6578</v>
      </c>
      <c r="D4589" s="296" t="s">
        <v>6534</v>
      </c>
      <c r="E4589" s="344"/>
      <c r="F4589" s="344"/>
      <c r="G4589" s="344"/>
      <c r="H4589" s="344"/>
      <c r="I4589" s="344"/>
      <c r="J4589" s="344"/>
      <c r="K4589" s="344"/>
      <c r="L4589" s="344"/>
    </row>
    <row r="4590" spans="1:12">
      <c r="A4590" s="296">
        <v>38830</v>
      </c>
      <c r="B4590" s="343" t="s">
        <v>11142</v>
      </c>
      <c r="C4590" s="296" t="s">
        <v>6578</v>
      </c>
      <c r="D4590" s="296" t="s">
        <v>6534</v>
      </c>
      <c r="E4590" s="344"/>
      <c r="F4590" s="344"/>
      <c r="G4590" s="344"/>
      <c r="H4590" s="344"/>
      <c r="I4590" s="344"/>
      <c r="J4590" s="344"/>
      <c r="K4590" s="344"/>
      <c r="L4590" s="344"/>
    </row>
    <row r="4591" spans="1:12">
      <c r="A4591" s="296">
        <v>38831</v>
      </c>
      <c r="B4591" s="343" t="s">
        <v>11143</v>
      </c>
      <c r="C4591" s="296" t="s">
        <v>6578</v>
      </c>
      <c r="D4591" s="296" t="s">
        <v>6534</v>
      </c>
      <c r="E4591" s="344"/>
      <c r="F4591" s="344"/>
      <c r="G4591" s="344"/>
      <c r="H4591" s="344"/>
      <c r="I4591" s="344"/>
      <c r="J4591" s="344"/>
      <c r="K4591" s="344"/>
      <c r="L4591" s="344"/>
    </row>
    <row r="4592" spans="1:12">
      <c r="A4592" s="296">
        <v>36274</v>
      </c>
      <c r="B4592" s="343" t="s">
        <v>11144</v>
      </c>
      <c r="C4592" s="296" t="s">
        <v>6578</v>
      </c>
      <c r="D4592" s="296" t="s">
        <v>6539</v>
      </c>
      <c r="E4592" s="344"/>
      <c r="F4592" s="344"/>
      <c r="G4592" s="344"/>
      <c r="H4592" s="344"/>
      <c r="I4592" s="344"/>
      <c r="J4592" s="344"/>
      <c r="K4592" s="344">
        <v>12.14</v>
      </c>
      <c r="L4592" s="344"/>
    </row>
    <row r="4593" spans="1:12">
      <c r="A4593" s="296">
        <v>36278</v>
      </c>
      <c r="B4593" s="343" t="s">
        <v>11145</v>
      </c>
      <c r="C4593" s="296" t="s">
        <v>6578</v>
      </c>
      <c r="D4593" s="296" t="s">
        <v>6534</v>
      </c>
      <c r="E4593" s="344"/>
      <c r="F4593" s="344"/>
      <c r="G4593" s="344"/>
      <c r="H4593" s="344"/>
      <c r="I4593" s="344"/>
      <c r="J4593" s="344"/>
      <c r="K4593" s="344">
        <v>16.46</v>
      </c>
      <c r="L4593" s="344"/>
    </row>
    <row r="4594" spans="1:12">
      <c r="A4594" s="296">
        <v>38977</v>
      </c>
      <c r="B4594" s="343" t="s">
        <v>11146</v>
      </c>
      <c r="C4594" s="296" t="s">
        <v>6578</v>
      </c>
      <c r="D4594" s="296" t="s">
        <v>6534</v>
      </c>
      <c r="E4594" s="344"/>
      <c r="F4594" s="344"/>
      <c r="G4594" s="344"/>
      <c r="H4594" s="344"/>
      <c r="I4594" s="344"/>
      <c r="J4594" s="344"/>
      <c r="K4594" s="344">
        <v>161.06</v>
      </c>
      <c r="L4594" s="344"/>
    </row>
    <row r="4595" spans="1:12">
      <c r="A4595" s="296">
        <v>38971</v>
      </c>
      <c r="B4595" s="343" t="s">
        <v>11147</v>
      </c>
      <c r="C4595" s="296" t="s">
        <v>6578</v>
      </c>
      <c r="D4595" s="296" t="s">
        <v>6534</v>
      </c>
      <c r="E4595" s="344"/>
      <c r="F4595" s="344"/>
      <c r="G4595" s="344"/>
      <c r="H4595" s="344"/>
      <c r="I4595" s="344"/>
      <c r="J4595" s="344"/>
      <c r="K4595" s="344">
        <v>13.51</v>
      </c>
      <c r="L4595" s="344"/>
    </row>
    <row r="4596" spans="1:12">
      <c r="A4596" s="296">
        <v>38972</v>
      </c>
      <c r="B4596" s="343" t="s">
        <v>11148</v>
      </c>
      <c r="C4596" s="296" t="s">
        <v>6578</v>
      </c>
      <c r="D4596" s="296" t="s">
        <v>6534</v>
      </c>
      <c r="E4596" s="344"/>
      <c r="F4596" s="344"/>
      <c r="G4596" s="344"/>
      <c r="H4596" s="344"/>
      <c r="I4596" s="344"/>
      <c r="J4596" s="344"/>
      <c r="K4596" s="344">
        <v>18.22</v>
      </c>
      <c r="L4596" s="344"/>
    </row>
    <row r="4597" spans="1:12">
      <c r="A4597" s="296">
        <v>38973</v>
      </c>
      <c r="B4597" s="343" t="s">
        <v>11149</v>
      </c>
      <c r="C4597" s="296" t="s">
        <v>6578</v>
      </c>
      <c r="D4597" s="296" t="s">
        <v>6534</v>
      </c>
      <c r="E4597" s="344"/>
      <c r="F4597" s="344"/>
      <c r="G4597" s="344"/>
      <c r="H4597" s="344"/>
      <c r="I4597" s="344"/>
      <c r="J4597" s="344"/>
      <c r="K4597" s="344">
        <v>30.11</v>
      </c>
      <c r="L4597" s="344"/>
    </row>
    <row r="4598" spans="1:12">
      <c r="A4598" s="296">
        <v>38974</v>
      </c>
      <c r="B4598" s="343" t="s">
        <v>11150</v>
      </c>
      <c r="C4598" s="296" t="s">
        <v>6578</v>
      </c>
      <c r="D4598" s="296" t="s">
        <v>6534</v>
      </c>
      <c r="E4598" s="344"/>
      <c r="F4598" s="344"/>
      <c r="G4598" s="344"/>
      <c r="H4598" s="344"/>
      <c r="I4598" s="344"/>
      <c r="J4598" s="344"/>
      <c r="K4598" s="344">
        <v>48.9</v>
      </c>
      <c r="L4598" s="344"/>
    </row>
    <row r="4599" spans="1:12">
      <c r="A4599" s="296">
        <v>38975</v>
      </c>
      <c r="B4599" s="343" t="s">
        <v>11151</v>
      </c>
      <c r="C4599" s="296" t="s">
        <v>6578</v>
      </c>
      <c r="D4599" s="296" t="s">
        <v>6534</v>
      </c>
      <c r="E4599" s="344"/>
      <c r="F4599" s="344"/>
      <c r="G4599" s="344"/>
      <c r="H4599" s="344"/>
      <c r="I4599" s="344"/>
      <c r="J4599" s="344"/>
      <c r="K4599" s="344">
        <v>62.7</v>
      </c>
      <c r="L4599" s="344"/>
    </row>
    <row r="4600" spans="1:12">
      <c r="A4600" s="296">
        <v>38976</v>
      </c>
      <c r="B4600" s="343" t="s">
        <v>11152</v>
      </c>
      <c r="C4600" s="296" t="s">
        <v>6578</v>
      </c>
      <c r="D4600" s="296" t="s">
        <v>6534</v>
      </c>
      <c r="E4600" s="344"/>
      <c r="F4600" s="344"/>
      <c r="G4600" s="344"/>
      <c r="H4600" s="344"/>
      <c r="I4600" s="344"/>
      <c r="J4600" s="344"/>
      <c r="K4600" s="344">
        <v>107.79</v>
      </c>
      <c r="L4600" s="344"/>
    </row>
    <row r="4601" spans="1:12">
      <c r="A4601" s="296">
        <v>44176</v>
      </c>
      <c r="B4601" s="343" t="s">
        <v>11153</v>
      </c>
      <c r="C4601" s="296" t="s">
        <v>6578</v>
      </c>
      <c r="D4601" s="296" t="s">
        <v>6534</v>
      </c>
      <c r="E4601" s="344"/>
      <c r="F4601" s="344"/>
      <c r="G4601" s="344"/>
      <c r="H4601" s="344"/>
      <c r="I4601" s="344"/>
      <c r="J4601" s="344"/>
      <c r="K4601" s="344">
        <v>24.77</v>
      </c>
      <c r="L4601" s="344"/>
    </row>
    <row r="4602" spans="1:12">
      <c r="A4602" s="296">
        <v>38986</v>
      </c>
      <c r="B4602" s="343" t="s">
        <v>11154</v>
      </c>
      <c r="C4602" s="296" t="s">
        <v>6578</v>
      </c>
      <c r="D4602" s="296" t="s">
        <v>6534</v>
      </c>
      <c r="E4602" s="344"/>
      <c r="F4602" s="344"/>
      <c r="G4602" s="344"/>
      <c r="H4602" s="344"/>
      <c r="I4602" s="344"/>
      <c r="J4602" s="344"/>
      <c r="K4602" s="344">
        <v>325.39</v>
      </c>
      <c r="L4602" s="344"/>
    </row>
    <row r="4603" spans="1:12">
      <c r="A4603" s="296">
        <v>38978</v>
      </c>
      <c r="B4603" s="343" t="s">
        <v>11155</v>
      </c>
      <c r="C4603" s="296" t="s">
        <v>6578</v>
      </c>
      <c r="D4603" s="296" t="s">
        <v>6534</v>
      </c>
      <c r="E4603" s="344"/>
      <c r="F4603" s="344"/>
      <c r="G4603" s="344"/>
      <c r="H4603" s="344"/>
      <c r="I4603" s="344"/>
      <c r="J4603" s="344"/>
      <c r="K4603" s="344">
        <v>13.35</v>
      </c>
      <c r="L4603" s="344"/>
    </row>
    <row r="4604" spans="1:12">
      <c r="A4604" s="296">
        <v>38979</v>
      </c>
      <c r="B4604" s="343" t="s">
        <v>11156</v>
      </c>
      <c r="C4604" s="296" t="s">
        <v>6578</v>
      </c>
      <c r="D4604" s="296" t="s">
        <v>6534</v>
      </c>
      <c r="E4604" s="344"/>
      <c r="F4604" s="344"/>
      <c r="G4604" s="344"/>
      <c r="H4604" s="344"/>
      <c r="I4604" s="344"/>
      <c r="J4604" s="344"/>
      <c r="K4604" s="344">
        <v>18.45</v>
      </c>
      <c r="L4604" s="344"/>
    </row>
    <row r="4605" spans="1:12">
      <c r="A4605" s="296">
        <v>38980</v>
      </c>
      <c r="B4605" s="343" t="s">
        <v>11157</v>
      </c>
      <c r="C4605" s="296" t="s">
        <v>6578</v>
      </c>
      <c r="D4605" s="296" t="s">
        <v>6534</v>
      </c>
      <c r="E4605" s="344"/>
      <c r="F4605" s="344"/>
      <c r="G4605" s="344"/>
      <c r="H4605" s="344"/>
      <c r="I4605" s="344"/>
      <c r="J4605" s="344"/>
      <c r="K4605" s="344">
        <v>24.7</v>
      </c>
      <c r="L4605" s="344"/>
    </row>
    <row r="4606" spans="1:12">
      <c r="A4606" s="296">
        <v>38981</v>
      </c>
      <c r="B4606" s="343" t="s">
        <v>11158</v>
      </c>
      <c r="C4606" s="296" t="s">
        <v>6578</v>
      </c>
      <c r="D4606" s="296" t="s">
        <v>6534</v>
      </c>
      <c r="E4606" s="344"/>
      <c r="F4606" s="344"/>
      <c r="G4606" s="344"/>
      <c r="H4606" s="344"/>
      <c r="I4606" s="344"/>
      <c r="J4606" s="344"/>
      <c r="K4606" s="344">
        <v>35.64</v>
      </c>
      <c r="L4606" s="344"/>
    </row>
    <row r="4607" spans="1:12">
      <c r="A4607" s="296">
        <v>38982</v>
      </c>
      <c r="B4607" s="343" t="s">
        <v>11159</v>
      </c>
      <c r="C4607" s="296" t="s">
        <v>6578</v>
      </c>
      <c r="D4607" s="296" t="s">
        <v>6534</v>
      </c>
      <c r="E4607" s="344"/>
      <c r="F4607" s="344"/>
      <c r="G4607" s="344"/>
      <c r="H4607" s="344"/>
      <c r="I4607" s="344"/>
      <c r="J4607" s="344"/>
      <c r="K4607" s="344">
        <v>56.31</v>
      </c>
      <c r="L4607" s="344"/>
    </row>
    <row r="4608" spans="1:12">
      <c r="A4608" s="296">
        <v>38983</v>
      </c>
      <c r="B4608" s="343" t="s">
        <v>11160</v>
      </c>
      <c r="C4608" s="296" t="s">
        <v>6578</v>
      </c>
      <c r="D4608" s="296" t="s">
        <v>6534</v>
      </c>
      <c r="E4608" s="344"/>
      <c r="F4608" s="344"/>
      <c r="G4608" s="344"/>
      <c r="H4608" s="344"/>
      <c r="I4608" s="344"/>
      <c r="J4608" s="344"/>
      <c r="K4608" s="344">
        <v>99.08</v>
      </c>
      <c r="L4608" s="344"/>
    </row>
    <row r="4609" spans="1:12">
      <c r="A4609" s="296">
        <v>38984</v>
      </c>
      <c r="B4609" s="343" t="s">
        <v>11161</v>
      </c>
      <c r="C4609" s="296" t="s">
        <v>6578</v>
      </c>
      <c r="D4609" s="296" t="s">
        <v>6534</v>
      </c>
      <c r="E4609" s="344"/>
      <c r="F4609" s="344"/>
      <c r="G4609" s="344"/>
      <c r="H4609" s="344"/>
      <c r="I4609" s="344"/>
      <c r="J4609" s="344"/>
      <c r="K4609" s="344">
        <v>136.19999999999999</v>
      </c>
      <c r="L4609" s="344"/>
    </row>
    <row r="4610" spans="1:12">
      <c r="A4610" s="296">
        <v>38985</v>
      </c>
      <c r="B4610" s="343" t="s">
        <v>11162</v>
      </c>
      <c r="C4610" s="296" t="s">
        <v>6578</v>
      </c>
      <c r="D4610" s="296" t="s">
        <v>6534</v>
      </c>
      <c r="E4610" s="344"/>
      <c r="F4610" s="344"/>
      <c r="G4610" s="344"/>
      <c r="H4610" s="344"/>
      <c r="I4610" s="344"/>
      <c r="J4610" s="344"/>
      <c r="K4610" s="344">
        <v>234.16</v>
      </c>
      <c r="L4610" s="344"/>
    </row>
    <row r="4611" spans="1:12">
      <c r="A4611" s="296">
        <v>38032</v>
      </c>
      <c r="B4611" s="343" t="s">
        <v>11163</v>
      </c>
      <c r="C4611" s="296" t="s">
        <v>6578</v>
      </c>
      <c r="D4611" s="296" t="s">
        <v>6534</v>
      </c>
      <c r="E4611" s="344">
        <v>63.58</v>
      </c>
      <c r="F4611" s="344">
        <v>59.27</v>
      </c>
      <c r="G4611" s="344">
        <v>57.1</v>
      </c>
      <c r="H4611" s="344">
        <v>42.75</v>
      </c>
      <c r="I4611" s="344">
        <v>47.41</v>
      </c>
      <c r="J4611" s="344">
        <v>53.54</v>
      </c>
      <c r="K4611" s="344">
        <v>62.59</v>
      </c>
      <c r="L4611" s="344">
        <v>75.75</v>
      </c>
    </row>
    <row r="4612" spans="1:12">
      <c r="A4612" s="296">
        <v>38033</v>
      </c>
      <c r="B4612" s="343" t="s">
        <v>11164</v>
      </c>
      <c r="C4612" s="296" t="s">
        <v>6578</v>
      </c>
      <c r="D4612" s="296" t="s">
        <v>6534</v>
      </c>
      <c r="E4612" s="344">
        <v>108.07</v>
      </c>
      <c r="F4612" s="344">
        <v>100.75</v>
      </c>
      <c r="G4612" s="344">
        <v>97.06</v>
      </c>
      <c r="H4612" s="344">
        <v>72.67</v>
      </c>
      <c r="I4612" s="344">
        <v>80.599999999999994</v>
      </c>
      <c r="J4612" s="344">
        <v>91.01</v>
      </c>
      <c r="K4612" s="344">
        <v>106.39</v>
      </c>
      <c r="L4612" s="344">
        <v>128.76</v>
      </c>
    </row>
    <row r="4613" spans="1:12">
      <c r="A4613" s="296">
        <v>38034</v>
      </c>
      <c r="B4613" s="343" t="s">
        <v>11165</v>
      </c>
      <c r="C4613" s="296" t="s">
        <v>6578</v>
      </c>
      <c r="D4613" s="296" t="s">
        <v>6534</v>
      </c>
      <c r="E4613" s="344">
        <v>169.3</v>
      </c>
      <c r="F4613" s="344">
        <v>157.83000000000001</v>
      </c>
      <c r="G4613" s="344">
        <v>152.04</v>
      </c>
      <c r="H4613" s="344">
        <v>113.85</v>
      </c>
      <c r="I4613" s="344">
        <v>126.26</v>
      </c>
      <c r="J4613" s="344">
        <v>142.57</v>
      </c>
      <c r="K4613" s="344">
        <v>166.67</v>
      </c>
      <c r="L4613" s="344">
        <v>201.71</v>
      </c>
    </row>
    <row r="4614" spans="1:12">
      <c r="A4614" s="296">
        <v>38035</v>
      </c>
      <c r="B4614" s="343" t="s">
        <v>11166</v>
      </c>
      <c r="C4614" s="296" t="s">
        <v>6578</v>
      </c>
      <c r="D4614" s="296" t="s">
        <v>6534</v>
      </c>
      <c r="E4614" s="344">
        <v>249.06</v>
      </c>
      <c r="F4614" s="344">
        <v>232.19</v>
      </c>
      <c r="G4614" s="344">
        <v>223.67</v>
      </c>
      <c r="H4614" s="344">
        <v>167.48</v>
      </c>
      <c r="I4614" s="344">
        <v>185.75</v>
      </c>
      <c r="J4614" s="344">
        <v>209.74</v>
      </c>
      <c r="K4614" s="344">
        <v>245.19</v>
      </c>
      <c r="L4614" s="344">
        <v>296.74</v>
      </c>
    </row>
    <row r="4615" spans="1:12">
      <c r="A4615" s="296">
        <v>38036</v>
      </c>
      <c r="B4615" s="343" t="s">
        <v>11167</v>
      </c>
      <c r="C4615" s="296" t="s">
        <v>6578</v>
      </c>
      <c r="D4615" s="296" t="s">
        <v>6534</v>
      </c>
      <c r="E4615" s="344">
        <v>335.52</v>
      </c>
      <c r="F4615" s="344">
        <v>312.79000000000002</v>
      </c>
      <c r="G4615" s="344">
        <v>301.32</v>
      </c>
      <c r="H4615" s="344">
        <v>225.62</v>
      </c>
      <c r="I4615" s="344">
        <v>250.23</v>
      </c>
      <c r="J4615" s="344">
        <v>282.55</v>
      </c>
      <c r="K4615" s="344">
        <v>330.3</v>
      </c>
      <c r="L4615" s="344">
        <v>399.74</v>
      </c>
    </row>
    <row r="4616" spans="1:12">
      <c r="A4616" s="296">
        <v>38037</v>
      </c>
      <c r="B4616" s="343" t="s">
        <v>11168</v>
      </c>
      <c r="C4616" s="296" t="s">
        <v>6578</v>
      </c>
      <c r="D4616" s="296" t="s">
        <v>6534</v>
      </c>
      <c r="E4616" s="344">
        <v>443.17</v>
      </c>
      <c r="F4616" s="344">
        <v>413.15</v>
      </c>
      <c r="G4616" s="344">
        <v>398</v>
      </c>
      <c r="H4616" s="344">
        <v>298.02</v>
      </c>
      <c r="I4616" s="344">
        <v>330.52</v>
      </c>
      <c r="J4616" s="344">
        <v>373.21</v>
      </c>
      <c r="K4616" s="344">
        <v>436.29</v>
      </c>
      <c r="L4616" s="344">
        <v>528.01</v>
      </c>
    </row>
    <row r="4617" spans="1:12">
      <c r="A4617" s="296">
        <v>9850</v>
      </c>
      <c r="B4617" s="343" t="s">
        <v>11169</v>
      </c>
      <c r="C4617" s="296" t="s">
        <v>6578</v>
      </c>
      <c r="D4617" s="296" t="s">
        <v>6539</v>
      </c>
      <c r="E4617" s="344"/>
      <c r="F4617" s="344"/>
      <c r="G4617" s="344"/>
      <c r="H4617" s="344"/>
      <c r="I4617" s="344"/>
      <c r="J4617" s="344"/>
      <c r="K4617" s="344"/>
      <c r="L4617" s="344"/>
    </row>
    <row r="4618" spans="1:12">
      <c r="A4618" s="296">
        <v>9853</v>
      </c>
      <c r="B4618" s="343" t="s">
        <v>11170</v>
      </c>
      <c r="C4618" s="296" t="s">
        <v>6578</v>
      </c>
      <c r="D4618" s="296" t="s">
        <v>6534</v>
      </c>
      <c r="E4618" s="344"/>
      <c r="F4618" s="344"/>
      <c r="G4618" s="344"/>
      <c r="H4618" s="344"/>
      <c r="I4618" s="344"/>
      <c r="J4618" s="344"/>
      <c r="K4618" s="344"/>
      <c r="L4618" s="344"/>
    </row>
    <row r="4619" spans="1:12">
      <c r="A4619" s="296">
        <v>9854</v>
      </c>
      <c r="B4619" s="343" t="s">
        <v>11171</v>
      </c>
      <c r="C4619" s="296" t="s">
        <v>6578</v>
      </c>
      <c r="D4619" s="296" t="s">
        <v>6534</v>
      </c>
      <c r="E4619" s="344"/>
      <c r="F4619" s="344"/>
      <c r="G4619" s="344"/>
      <c r="H4619" s="344"/>
      <c r="I4619" s="344"/>
      <c r="J4619" s="344"/>
      <c r="K4619" s="344"/>
      <c r="L4619" s="344"/>
    </row>
    <row r="4620" spans="1:12">
      <c r="A4620" s="296">
        <v>9851</v>
      </c>
      <c r="B4620" s="343" t="s">
        <v>11172</v>
      </c>
      <c r="C4620" s="296" t="s">
        <v>6578</v>
      </c>
      <c r="D4620" s="296" t="s">
        <v>6534</v>
      </c>
      <c r="E4620" s="344"/>
      <c r="F4620" s="344"/>
      <c r="G4620" s="344"/>
      <c r="H4620" s="344"/>
      <c r="I4620" s="344"/>
      <c r="J4620" s="344"/>
      <c r="K4620" s="344"/>
      <c r="L4620" s="344"/>
    </row>
    <row r="4621" spans="1:12">
      <c r="A4621" s="296">
        <v>9825</v>
      </c>
      <c r="B4621" s="343" t="s">
        <v>11173</v>
      </c>
      <c r="C4621" s="296" t="s">
        <v>6578</v>
      </c>
      <c r="D4621" s="296" t="s">
        <v>6534</v>
      </c>
      <c r="E4621" s="344">
        <v>43.34</v>
      </c>
      <c r="F4621" s="344">
        <v>44.61</v>
      </c>
      <c r="G4621" s="344"/>
      <c r="H4621" s="344"/>
      <c r="I4621" s="344">
        <v>31.23</v>
      </c>
      <c r="J4621" s="344"/>
      <c r="K4621" s="344"/>
      <c r="L4621" s="344"/>
    </row>
    <row r="4622" spans="1:12">
      <c r="A4622" s="296">
        <v>9828</v>
      </c>
      <c r="B4622" s="343" t="s">
        <v>11174</v>
      </c>
      <c r="C4622" s="296" t="s">
        <v>6578</v>
      </c>
      <c r="D4622" s="296" t="s">
        <v>6534</v>
      </c>
      <c r="E4622" s="344">
        <v>116.64</v>
      </c>
      <c r="F4622" s="344">
        <v>120.06</v>
      </c>
      <c r="G4622" s="344"/>
      <c r="H4622" s="344"/>
      <c r="I4622" s="344">
        <v>84.05</v>
      </c>
      <c r="J4622" s="344"/>
      <c r="K4622" s="344"/>
      <c r="L4622" s="344"/>
    </row>
    <row r="4623" spans="1:12">
      <c r="A4623" s="296">
        <v>9829</v>
      </c>
      <c r="B4623" s="343" t="s">
        <v>11175</v>
      </c>
      <c r="C4623" s="296" t="s">
        <v>6578</v>
      </c>
      <c r="D4623" s="296" t="s">
        <v>6534</v>
      </c>
      <c r="E4623" s="344">
        <v>197.68</v>
      </c>
      <c r="F4623" s="344">
        <v>203.46</v>
      </c>
      <c r="G4623" s="344"/>
      <c r="H4623" s="344"/>
      <c r="I4623" s="344">
        <v>142.44999999999999</v>
      </c>
      <c r="J4623" s="344"/>
      <c r="K4623" s="344"/>
      <c r="L4623" s="344"/>
    </row>
    <row r="4624" spans="1:12">
      <c r="A4624" s="296">
        <v>9826</v>
      </c>
      <c r="B4624" s="343" t="s">
        <v>11176</v>
      </c>
      <c r="C4624" s="296" t="s">
        <v>6578</v>
      </c>
      <c r="D4624" s="296" t="s">
        <v>6534</v>
      </c>
      <c r="E4624" s="344">
        <v>300.94</v>
      </c>
      <c r="F4624" s="344">
        <v>309.74</v>
      </c>
      <c r="G4624" s="344"/>
      <c r="H4624" s="344"/>
      <c r="I4624" s="344">
        <v>216.86</v>
      </c>
      <c r="J4624" s="344"/>
      <c r="K4624" s="344"/>
      <c r="L4624" s="344"/>
    </row>
    <row r="4625" spans="1:12">
      <c r="A4625" s="296">
        <v>9827</v>
      </c>
      <c r="B4625" s="343" t="s">
        <v>11177</v>
      </c>
      <c r="C4625" s="296" t="s">
        <v>6578</v>
      </c>
      <c r="D4625" s="296" t="s">
        <v>6534</v>
      </c>
      <c r="E4625" s="344">
        <v>427.34</v>
      </c>
      <c r="F4625" s="344">
        <v>439.84</v>
      </c>
      <c r="G4625" s="344"/>
      <c r="H4625" s="344"/>
      <c r="I4625" s="344">
        <v>307.94</v>
      </c>
      <c r="J4625" s="344"/>
      <c r="K4625" s="344"/>
      <c r="L4625" s="344"/>
    </row>
    <row r="4626" spans="1:12">
      <c r="A4626" s="296">
        <v>36374</v>
      </c>
      <c r="B4626" s="343" t="s">
        <v>11178</v>
      </c>
      <c r="C4626" s="296" t="s">
        <v>6578</v>
      </c>
      <c r="D4626" s="296" t="s">
        <v>6534</v>
      </c>
      <c r="E4626" s="344">
        <v>51.95</v>
      </c>
      <c r="F4626" s="344">
        <v>53.47</v>
      </c>
      <c r="G4626" s="344"/>
      <c r="H4626" s="344"/>
      <c r="I4626" s="344">
        <v>37.43</v>
      </c>
      <c r="J4626" s="344"/>
      <c r="K4626" s="344"/>
      <c r="L4626" s="344"/>
    </row>
    <row r="4627" spans="1:12">
      <c r="A4627" s="296">
        <v>36084</v>
      </c>
      <c r="B4627" s="343" t="s">
        <v>11179</v>
      </c>
      <c r="C4627" s="296" t="s">
        <v>6578</v>
      </c>
      <c r="D4627" s="296" t="s">
        <v>6539</v>
      </c>
      <c r="E4627" s="344">
        <v>15.39</v>
      </c>
      <c r="F4627" s="344">
        <v>15.84</v>
      </c>
      <c r="G4627" s="344"/>
      <c r="H4627" s="344"/>
      <c r="I4627" s="344">
        <v>11.09</v>
      </c>
      <c r="J4627" s="344"/>
      <c r="K4627" s="344"/>
      <c r="L4627" s="344"/>
    </row>
    <row r="4628" spans="1:12">
      <c r="A4628" s="296">
        <v>36373</v>
      </c>
      <c r="B4628" s="343" t="s">
        <v>11180</v>
      </c>
      <c r="C4628" s="296" t="s">
        <v>6578</v>
      </c>
      <c r="D4628" s="296" t="s">
        <v>6534</v>
      </c>
      <c r="E4628" s="344">
        <v>31.96</v>
      </c>
      <c r="F4628" s="344">
        <v>32.89</v>
      </c>
      <c r="G4628" s="344"/>
      <c r="H4628" s="344"/>
      <c r="I4628" s="344">
        <v>23.03</v>
      </c>
      <c r="J4628" s="344"/>
      <c r="K4628" s="344"/>
      <c r="L4628" s="344"/>
    </row>
    <row r="4629" spans="1:12">
      <c r="A4629" s="296">
        <v>36377</v>
      </c>
      <c r="B4629" s="343" t="s">
        <v>11181</v>
      </c>
      <c r="C4629" s="296" t="s">
        <v>6578</v>
      </c>
      <c r="D4629" s="296" t="s">
        <v>6534</v>
      </c>
      <c r="E4629" s="344">
        <v>62.31</v>
      </c>
      <c r="F4629" s="344">
        <v>64.14</v>
      </c>
      <c r="G4629" s="344"/>
      <c r="H4629" s="344"/>
      <c r="I4629" s="344">
        <v>44.9</v>
      </c>
      <c r="J4629" s="344"/>
      <c r="K4629" s="344"/>
      <c r="L4629" s="344"/>
    </row>
    <row r="4630" spans="1:12">
      <c r="A4630" s="296">
        <v>36375</v>
      </c>
      <c r="B4630" s="343" t="s">
        <v>11182</v>
      </c>
      <c r="C4630" s="296" t="s">
        <v>6578</v>
      </c>
      <c r="D4630" s="296" t="s">
        <v>6534</v>
      </c>
      <c r="E4630" s="344">
        <v>18.989999999999998</v>
      </c>
      <c r="F4630" s="344">
        <v>19.55</v>
      </c>
      <c r="G4630" s="344"/>
      <c r="H4630" s="344"/>
      <c r="I4630" s="344">
        <v>13.68</v>
      </c>
      <c r="J4630" s="344"/>
      <c r="K4630" s="344"/>
      <c r="L4630" s="344"/>
    </row>
    <row r="4631" spans="1:12">
      <c r="A4631" s="296">
        <v>36376</v>
      </c>
      <c r="B4631" s="343" t="s">
        <v>11183</v>
      </c>
      <c r="C4631" s="296" t="s">
        <v>6578</v>
      </c>
      <c r="D4631" s="296" t="s">
        <v>6534</v>
      </c>
      <c r="E4631" s="344">
        <v>37.29</v>
      </c>
      <c r="F4631" s="344">
        <v>38.39</v>
      </c>
      <c r="G4631" s="344"/>
      <c r="H4631" s="344"/>
      <c r="I4631" s="344">
        <v>26.87</v>
      </c>
      <c r="J4631" s="344"/>
      <c r="K4631" s="344"/>
      <c r="L4631" s="344"/>
    </row>
    <row r="4632" spans="1:12">
      <c r="A4632" s="296">
        <v>36380</v>
      </c>
      <c r="B4632" s="343" t="s">
        <v>11184</v>
      </c>
      <c r="C4632" s="296" t="s">
        <v>6578</v>
      </c>
      <c r="D4632" s="296" t="s">
        <v>6534</v>
      </c>
      <c r="E4632" s="344">
        <v>77.92</v>
      </c>
      <c r="F4632" s="344">
        <v>80.2</v>
      </c>
      <c r="G4632" s="344"/>
      <c r="H4632" s="344"/>
      <c r="I4632" s="344">
        <v>56.15</v>
      </c>
      <c r="J4632" s="344"/>
      <c r="K4632" s="344"/>
      <c r="L4632" s="344"/>
    </row>
    <row r="4633" spans="1:12">
      <c r="A4633" s="296">
        <v>36378</v>
      </c>
      <c r="B4633" s="343" t="s">
        <v>11185</v>
      </c>
      <c r="C4633" s="296" t="s">
        <v>6578</v>
      </c>
      <c r="D4633" s="296" t="s">
        <v>6534</v>
      </c>
      <c r="E4633" s="344">
        <v>23.35</v>
      </c>
      <c r="F4633" s="344">
        <v>24.03</v>
      </c>
      <c r="G4633" s="344"/>
      <c r="H4633" s="344"/>
      <c r="I4633" s="344">
        <v>16.82</v>
      </c>
      <c r="J4633" s="344"/>
      <c r="K4633" s="344"/>
      <c r="L4633" s="344"/>
    </row>
    <row r="4634" spans="1:12">
      <c r="A4634" s="296">
        <v>36379</v>
      </c>
      <c r="B4634" s="343" t="s">
        <v>11186</v>
      </c>
      <c r="C4634" s="296" t="s">
        <v>6578</v>
      </c>
      <c r="D4634" s="296" t="s">
        <v>6534</v>
      </c>
      <c r="E4634" s="344">
        <v>47.06</v>
      </c>
      <c r="F4634" s="344">
        <v>48.44</v>
      </c>
      <c r="G4634" s="344"/>
      <c r="H4634" s="344"/>
      <c r="I4634" s="344">
        <v>33.909999999999997</v>
      </c>
      <c r="J4634" s="344"/>
      <c r="K4634" s="344"/>
      <c r="L4634" s="344"/>
    </row>
    <row r="4635" spans="1:12">
      <c r="A4635" s="296">
        <v>9859</v>
      </c>
      <c r="B4635" s="343" t="s">
        <v>11187</v>
      </c>
      <c r="C4635" s="296" t="s">
        <v>6578</v>
      </c>
      <c r="D4635" s="296" t="s">
        <v>6534</v>
      </c>
      <c r="E4635" s="344">
        <v>11.43</v>
      </c>
      <c r="F4635" s="344">
        <v>9.84</v>
      </c>
      <c r="G4635" s="344">
        <v>10.210000000000001</v>
      </c>
      <c r="H4635" s="344">
        <v>8.57</v>
      </c>
      <c r="I4635" s="344">
        <v>8.7100000000000009</v>
      </c>
      <c r="J4635" s="344">
        <v>9.4</v>
      </c>
      <c r="K4635" s="344">
        <v>10.92</v>
      </c>
      <c r="L4635" s="344">
        <v>12.21</v>
      </c>
    </row>
    <row r="4636" spans="1:12">
      <c r="A4636" s="296">
        <v>9836</v>
      </c>
      <c r="B4636" s="343" t="s">
        <v>11188</v>
      </c>
      <c r="C4636" s="296" t="s">
        <v>6578</v>
      </c>
      <c r="D4636" s="296" t="s">
        <v>6539</v>
      </c>
      <c r="E4636" s="344">
        <v>16.09</v>
      </c>
      <c r="F4636" s="344">
        <v>15</v>
      </c>
      <c r="G4636" s="344">
        <v>14.45</v>
      </c>
      <c r="H4636" s="344">
        <v>10.82</v>
      </c>
      <c r="I4636" s="344">
        <v>12</v>
      </c>
      <c r="J4636" s="344">
        <v>13.55</v>
      </c>
      <c r="K4636" s="344">
        <v>15.84</v>
      </c>
      <c r="L4636" s="344">
        <v>19.170000000000002</v>
      </c>
    </row>
    <row r="4637" spans="1:12">
      <c r="A4637" s="296">
        <v>20065</v>
      </c>
      <c r="B4637" s="343" t="s">
        <v>11189</v>
      </c>
      <c r="C4637" s="296" t="s">
        <v>6578</v>
      </c>
      <c r="D4637" s="296" t="s">
        <v>6534</v>
      </c>
      <c r="E4637" s="344">
        <v>42.06</v>
      </c>
      <c r="F4637" s="344">
        <v>39.21</v>
      </c>
      <c r="G4637" s="344">
        <v>37.770000000000003</v>
      </c>
      <c r="H4637" s="344">
        <v>28.28</v>
      </c>
      <c r="I4637" s="344">
        <v>31.37</v>
      </c>
      <c r="J4637" s="344">
        <v>35.42</v>
      </c>
      <c r="K4637" s="344">
        <v>41.4</v>
      </c>
      <c r="L4637" s="344">
        <v>50.11</v>
      </c>
    </row>
    <row r="4638" spans="1:12">
      <c r="A4638" s="296">
        <v>9835</v>
      </c>
      <c r="B4638" s="343" t="s">
        <v>11190</v>
      </c>
      <c r="C4638" s="296" t="s">
        <v>6578</v>
      </c>
      <c r="D4638" s="296" t="s">
        <v>6534</v>
      </c>
      <c r="E4638" s="344">
        <v>7.03</v>
      </c>
      <c r="F4638" s="344">
        <v>6.55</v>
      </c>
      <c r="G4638" s="344">
        <v>6.31</v>
      </c>
      <c r="H4638" s="344">
        <v>4.72</v>
      </c>
      <c r="I4638" s="344">
        <v>5.24</v>
      </c>
      <c r="J4638" s="344">
        <v>5.92</v>
      </c>
      <c r="K4638" s="344">
        <v>6.92</v>
      </c>
      <c r="L4638" s="344">
        <v>8.3699999999999992</v>
      </c>
    </row>
    <row r="4639" spans="1:12">
      <c r="A4639" s="296">
        <v>9838</v>
      </c>
      <c r="B4639" s="343" t="s">
        <v>11191</v>
      </c>
      <c r="C4639" s="296" t="s">
        <v>6578</v>
      </c>
      <c r="D4639" s="296" t="s">
        <v>6534</v>
      </c>
      <c r="E4639" s="344">
        <v>11.61</v>
      </c>
      <c r="F4639" s="344">
        <v>10.82</v>
      </c>
      <c r="G4639" s="344">
        <v>10.42</v>
      </c>
      <c r="H4639" s="344">
        <v>7.8</v>
      </c>
      <c r="I4639" s="344">
        <v>8.66</v>
      </c>
      <c r="J4639" s="344">
        <v>9.77</v>
      </c>
      <c r="K4639" s="344">
        <v>11.43</v>
      </c>
      <c r="L4639" s="344">
        <v>13.83</v>
      </c>
    </row>
    <row r="4640" spans="1:12">
      <c r="A4640" s="296">
        <v>9837</v>
      </c>
      <c r="B4640" s="343" t="s">
        <v>11192</v>
      </c>
      <c r="C4640" s="296" t="s">
        <v>6578</v>
      </c>
      <c r="D4640" s="296" t="s">
        <v>6534</v>
      </c>
      <c r="E4640" s="344">
        <v>15.23</v>
      </c>
      <c r="F4640" s="344">
        <v>14.2</v>
      </c>
      <c r="G4640" s="344">
        <v>13.68</v>
      </c>
      <c r="H4640" s="344">
        <v>10.24</v>
      </c>
      <c r="I4640" s="344">
        <v>11.36</v>
      </c>
      <c r="J4640" s="344">
        <v>12.83</v>
      </c>
      <c r="K4640" s="344">
        <v>15</v>
      </c>
      <c r="L4640" s="344">
        <v>18.149999999999999</v>
      </c>
    </row>
    <row r="4641" spans="1:12">
      <c r="A4641" s="296">
        <v>44315</v>
      </c>
      <c r="B4641" s="343" t="s">
        <v>11193</v>
      </c>
      <c r="C4641" s="296" t="s">
        <v>6578</v>
      </c>
      <c r="D4641" s="296" t="s">
        <v>6534</v>
      </c>
      <c r="E4641" s="344">
        <v>62.99</v>
      </c>
      <c r="F4641" s="344">
        <v>58.73</v>
      </c>
      <c r="G4641" s="344">
        <v>56.57</v>
      </c>
      <c r="H4641" s="344">
        <v>42.36</v>
      </c>
      <c r="I4641" s="344">
        <v>46.98</v>
      </c>
      <c r="J4641" s="344">
        <v>53.05</v>
      </c>
      <c r="K4641" s="344">
        <v>62.02</v>
      </c>
      <c r="L4641" s="344">
        <v>75.05</v>
      </c>
    </row>
    <row r="4642" spans="1:12">
      <c r="A4642" s="296">
        <v>9862</v>
      </c>
      <c r="B4642" s="343" t="s">
        <v>11194</v>
      </c>
      <c r="C4642" s="296" t="s">
        <v>6578</v>
      </c>
      <c r="D4642" s="296" t="s">
        <v>6534</v>
      </c>
      <c r="E4642" s="344">
        <v>35.24</v>
      </c>
      <c r="F4642" s="344">
        <v>30.33</v>
      </c>
      <c r="G4642" s="344">
        <v>31.46</v>
      </c>
      <c r="H4642" s="344">
        <v>26.41</v>
      </c>
      <c r="I4642" s="344">
        <v>26.86</v>
      </c>
      <c r="J4642" s="344">
        <v>28.97</v>
      </c>
      <c r="K4642" s="344">
        <v>33.65</v>
      </c>
      <c r="L4642" s="344">
        <v>37.65</v>
      </c>
    </row>
    <row r="4643" spans="1:12">
      <c r="A4643" s="296">
        <v>9861</v>
      </c>
      <c r="B4643" s="343" t="s">
        <v>11195</v>
      </c>
      <c r="C4643" s="296" t="s">
        <v>6578</v>
      </c>
      <c r="D4643" s="296" t="s">
        <v>6534</v>
      </c>
      <c r="E4643" s="344">
        <v>27.67</v>
      </c>
      <c r="F4643" s="344">
        <v>23.82</v>
      </c>
      <c r="G4643" s="344">
        <v>24.71</v>
      </c>
      <c r="H4643" s="344">
        <v>20.74</v>
      </c>
      <c r="I4643" s="344">
        <v>21.09</v>
      </c>
      <c r="J4643" s="344">
        <v>22.75</v>
      </c>
      <c r="K4643" s="344">
        <v>26.43</v>
      </c>
      <c r="L4643" s="344">
        <v>29.57</v>
      </c>
    </row>
    <row r="4644" spans="1:12">
      <c r="A4644" s="296">
        <v>9866</v>
      </c>
      <c r="B4644" s="343" t="s">
        <v>11196</v>
      </c>
      <c r="C4644" s="296" t="s">
        <v>6578</v>
      </c>
      <c r="D4644" s="296" t="s">
        <v>6534</v>
      </c>
      <c r="E4644" s="344">
        <v>23.88</v>
      </c>
      <c r="F4644" s="344">
        <v>20.56</v>
      </c>
      <c r="G4644" s="344">
        <v>21.32</v>
      </c>
      <c r="H4644" s="344">
        <v>17.899999999999999</v>
      </c>
      <c r="I4644" s="344">
        <v>18.2</v>
      </c>
      <c r="J4644" s="344">
        <v>19.63</v>
      </c>
      <c r="K4644" s="344">
        <v>22.81</v>
      </c>
      <c r="L4644" s="344">
        <v>25.52</v>
      </c>
    </row>
    <row r="4645" spans="1:12">
      <c r="A4645" s="296">
        <v>9856</v>
      </c>
      <c r="B4645" s="343" t="s">
        <v>11197</v>
      </c>
      <c r="C4645" s="296" t="s">
        <v>6578</v>
      </c>
      <c r="D4645" s="296" t="s">
        <v>6534</v>
      </c>
      <c r="E4645" s="344">
        <v>8.92</v>
      </c>
      <c r="F4645" s="344">
        <v>7.68</v>
      </c>
      <c r="G4645" s="344">
        <v>7.97</v>
      </c>
      <c r="H4645" s="344">
        <v>6.69</v>
      </c>
      <c r="I4645" s="344">
        <v>6.8</v>
      </c>
      <c r="J4645" s="344">
        <v>7.34</v>
      </c>
      <c r="K4645" s="344">
        <v>8.52</v>
      </c>
      <c r="L4645" s="344">
        <v>9.5399999999999991</v>
      </c>
    </row>
    <row r="4646" spans="1:12">
      <c r="A4646" s="296">
        <v>9863</v>
      </c>
      <c r="B4646" s="343" t="s">
        <v>11198</v>
      </c>
      <c r="C4646" s="296" t="s">
        <v>6578</v>
      </c>
      <c r="D4646" s="296" t="s">
        <v>6534</v>
      </c>
      <c r="E4646" s="344">
        <v>69.08</v>
      </c>
      <c r="F4646" s="344">
        <v>59.46</v>
      </c>
      <c r="G4646" s="344">
        <v>61.68</v>
      </c>
      <c r="H4646" s="344">
        <v>51.77</v>
      </c>
      <c r="I4646" s="344">
        <v>52.66</v>
      </c>
      <c r="J4646" s="344">
        <v>56.8</v>
      </c>
      <c r="K4646" s="344">
        <v>65.97</v>
      </c>
      <c r="L4646" s="344">
        <v>73.81</v>
      </c>
    </row>
    <row r="4647" spans="1:12">
      <c r="A4647" s="296">
        <v>9860</v>
      </c>
      <c r="B4647" s="343" t="s">
        <v>11199</v>
      </c>
      <c r="C4647" s="296" t="s">
        <v>6578</v>
      </c>
      <c r="D4647" s="296" t="s">
        <v>6534</v>
      </c>
      <c r="E4647" s="344">
        <v>50.42</v>
      </c>
      <c r="F4647" s="344">
        <v>43.4</v>
      </c>
      <c r="G4647" s="344">
        <v>45.02</v>
      </c>
      <c r="H4647" s="344">
        <v>37.79</v>
      </c>
      <c r="I4647" s="344">
        <v>38.44</v>
      </c>
      <c r="J4647" s="344">
        <v>41.46</v>
      </c>
      <c r="K4647" s="344">
        <v>48.16</v>
      </c>
      <c r="L4647" s="344">
        <v>53.88</v>
      </c>
    </row>
    <row r="4648" spans="1:12">
      <c r="A4648" s="296">
        <v>9841</v>
      </c>
      <c r="B4648" s="343" t="s">
        <v>11200</v>
      </c>
      <c r="C4648" s="296" t="s">
        <v>6578</v>
      </c>
      <c r="D4648" s="296" t="s">
        <v>6534</v>
      </c>
      <c r="E4648" s="344">
        <v>30.3</v>
      </c>
      <c r="F4648" s="344">
        <v>28.25</v>
      </c>
      <c r="G4648" s="344">
        <v>27.21</v>
      </c>
      <c r="H4648" s="344">
        <v>20.37</v>
      </c>
      <c r="I4648" s="344">
        <v>22.6</v>
      </c>
      <c r="J4648" s="344">
        <v>25.51</v>
      </c>
      <c r="K4648" s="344">
        <v>29.83</v>
      </c>
      <c r="L4648" s="344">
        <v>36.1</v>
      </c>
    </row>
    <row r="4649" spans="1:12">
      <c r="A4649" s="296">
        <v>9840</v>
      </c>
      <c r="B4649" s="343" t="s">
        <v>11201</v>
      </c>
      <c r="C4649" s="296" t="s">
        <v>6578</v>
      </c>
      <c r="D4649" s="296" t="s">
        <v>6534</v>
      </c>
      <c r="E4649" s="344">
        <v>64</v>
      </c>
      <c r="F4649" s="344">
        <v>59.67</v>
      </c>
      <c r="G4649" s="344">
        <v>57.48</v>
      </c>
      <c r="H4649" s="344">
        <v>43.04</v>
      </c>
      <c r="I4649" s="344">
        <v>47.73</v>
      </c>
      <c r="J4649" s="344">
        <v>53.9</v>
      </c>
      <c r="K4649" s="344">
        <v>63.01</v>
      </c>
      <c r="L4649" s="344">
        <v>76.260000000000005</v>
      </c>
    </row>
    <row r="4650" spans="1:12">
      <c r="A4650" s="296">
        <v>20067</v>
      </c>
      <c r="B4650" s="343" t="s">
        <v>11202</v>
      </c>
      <c r="C4650" s="296" t="s">
        <v>6578</v>
      </c>
      <c r="D4650" s="296" t="s">
        <v>6534</v>
      </c>
      <c r="E4650" s="344">
        <v>9.83</v>
      </c>
      <c r="F4650" s="344">
        <v>9.16</v>
      </c>
      <c r="G4650" s="344">
        <v>8.82</v>
      </c>
      <c r="H4650" s="344">
        <v>6.61</v>
      </c>
      <c r="I4650" s="344">
        <v>7.33</v>
      </c>
      <c r="J4650" s="344">
        <v>8.27</v>
      </c>
      <c r="K4650" s="344">
        <v>9.67</v>
      </c>
      <c r="L4650" s="344">
        <v>11.71</v>
      </c>
    </row>
    <row r="4651" spans="1:12">
      <c r="A4651" s="296">
        <v>20068</v>
      </c>
      <c r="B4651" s="343" t="s">
        <v>11203</v>
      </c>
      <c r="C4651" s="296" t="s">
        <v>6578</v>
      </c>
      <c r="D4651" s="296" t="s">
        <v>6534</v>
      </c>
      <c r="E4651" s="344">
        <v>13.84</v>
      </c>
      <c r="F4651" s="344">
        <v>12.9</v>
      </c>
      <c r="G4651" s="344">
        <v>12.43</v>
      </c>
      <c r="H4651" s="344">
        <v>9.3000000000000007</v>
      </c>
      <c r="I4651" s="344">
        <v>10.32</v>
      </c>
      <c r="J4651" s="344">
        <v>11.65</v>
      </c>
      <c r="K4651" s="344">
        <v>13.62</v>
      </c>
      <c r="L4651" s="344">
        <v>16.489999999999998</v>
      </c>
    </row>
    <row r="4652" spans="1:12">
      <c r="A4652" s="296">
        <v>9839</v>
      </c>
      <c r="B4652" s="343" t="s">
        <v>11204</v>
      </c>
      <c r="C4652" s="296" t="s">
        <v>6578</v>
      </c>
      <c r="D4652" s="296" t="s">
        <v>6534</v>
      </c>
      <c r="E4652" s="344">
        <v>25.1</v>
      </c>
      <c r="F4652" s="344">
        <v>23.4</v>
      </c>
      <c r="G4652" s="344">
        <v>22.54</v>
      </c>
      <c r="H4652" s="344">
        <v>16.87</v>
      </c>
      <c r="I4652" s="344">
        <v>18.72</v>
      </c>
      <c r="J4652" s="344">
        <v>21.13</v>
      </c>
      <c r="K4652" s="344">
        <v>24.71</v>
      </c>
      <c r="L4652" s="344">
        <v>29.9</v>
      </c>
    </row>
    <row r="4653" spans="1:12">
      <c r="A4653" s="296">
        <v>9870</v>
      </c>
      <c r="B4653" s="343" t="s">
        <v>11205</v>
      </c>
      <c r="C4653" s="296" t="s">
        <v>6578</v>
      </c>
      <c r="D4653" s="296" t="s">
        <v>6534</v>
      </c>
      <c r="E4653" s="344">
        <v>103.02</v>
      </c>
      <c r="F4653" s="344">
        <v>88.68</v>
      </c>
      <c r="G4653" s="344">
        <v>91.99</v>
      </c>
      <c r="H4653" s="344">
        <v>77.209999999999994</v>
      </c>
      <c r="I4653" s="344">
        <v>78.53</v>
      </c>
      <c r="J4653" s="344">
        <v>84.71</v>
      </c>
      <c r="K4653" s="344">
        <v>98.39</v>
      </c>
      <c r="L4653" s="344">
        <v>110.08</v>
      </c>
    </row>
    <row r="4654" spans="1:12">
      <c r="A4654" s="296">
        <v>9867</v>
      </c>
      <c r="B4654" s="343" t="s">
        <v>11206</v>
      </c>
      <c r="C4654" s="296" t="s">
        <v>6578</v>
      </c>
      <c r="D4654" s="296" t="s">
        <v>6534</v>
      </c>
      <c r="E4654" s="344">
        <v>4.1399999999999997</v>
      </c>
      <c r="F4654" s="344">
        <v>3.56</v>
      </c>
      <c r="G4654" s="344">
        <v>3.69</v>
      </c>
      <c r="H4654" s="344">
        <v>3.1</v>
      </c>
      <c r="I4654" s="344">
        <v>3.15</v>
      </c>
      <c r="J4654" s="344">
        <v>3.4</v>
      </c>
      <c r="K4654" s="344">
        <v>3.95</v>
      </c>
      <c r="L4654" s="344">
        <v>4.42</v>
      </c>
    </row>
    <row r="4655" spans="1:12">
      <c r="A4655" s="296">
        <v>9868</v>
      </c>
      <c r="B4655" s="343" t="s">
        <v>11207</v>
      </c>
      <c r="C4655" s="296" t="s">
        <v>6578</v>
      </c>
      <c r="D4655" s="296" t="s">
        <v>6539</v>
      </c>
      <c r="E4655" s="344">
        <v>4.67</v>
      </c>
      <c r="F4655" s="344">
        <v>4.0199999999999996</v>
      </c>
      <c r="G4655" s="344">
        <v>4.17</v>
      </c>
      <c r="H4655" s="344">
        <v>3.5</v>
      </c>
      <c r="I4655" s="344">
        <v>3.56</v>
      </c>
      <c r="J4655" s="344">
        <v>3.84</v>
      </c>
      <c r="K4655" s="344">
        <v>4.46</v>
      </c>
      <c r="L4655" s="344">
        <v>4.99</v>
      </c>
    </row>
    <row r="4656" spans="1:12">
      <c r="A4656" s="296">
        <v>9869</v>
      </c>
      <c r="B4656" s="343" t="s">
        <v>11208</v>
      </c>
      <c r="C4656" s="296" t="s">
        <v>6578</v>
      </c>
      <c r="D4656" s="296" t="s">
        <v>6534</v>
      </c>
      <c r="E4656" s="344">
        <v>10.08</v>
      </c>
      <c r="F4656" s="344">
        <v>8.67</v>
      </c>
      <c r="G4656" s="344">
        <v>9</v>
      </c>
      <c r="H4656" s="344">
        <v>7.55</v>
      </c>
      <c r="I4656" s="344">
        <v>7.68</v>
      </c>
      <c r="J4656" s="344">
        <v>8.2899999999999991</v>
      </c>
      <c r="K4656" s="344">
        <v>9.6199999999999992</v>
      </c>
      <c r="L4656" s="344">
        <v>10.77</v>
      </c>
    </row>
    <row r="4657" spans="1:12">
      <c r="A4657" s="296">
        <v>9874</v>
      </c>
      <c r="B4657" s="343" t="s">
        <v>11209</v>
      </c>
      <c r="C4657" s="296" t="s">
        <v>6578</v>
      </c>
      <c r="D4657" s="296" t="s">
        <v>6534</v>
      </c>
      <c r="E4657" s="344">
        <v>15.83</v>
      </c>
      <c r="F4657" s="344">
        <v>13.62</v>
      </c>
      <c r="G4657" s="344">
        <v>14.13</v>
      </c>
      <c r="H4657" s="344">
        <v>11.86</v>
      </c>
      <c r="I4657" s="344">
        <v>12.06</v>
      </c>
      <c r="J4657" s="344">
        <v>13.01</v>
      </c>
      <c r="K4657" s="344">
        <v>15.11</v>
      </c>
      <c r="L4657" s="344">
        <v>16.91</v>
      </c>
    </row>
    <row r="4658" spans="1:12">
      <c r="A4658" s="296">
        <v>9875</v>
      </c>
      <c r="B4658" s="343" t="s">
        <v>11210</v>
      </c>
      <c r="C4658" s="296" t="s">
        <v>6578</v>
      </c>
      <c r="D4658" s="296" t="s">
        <v>6534</v>
      </c>
      <c r="E4658" s="344">
        <v>17.36</v>
      </c>
      <c r="F4658" s="344">
        <v>14.94</v>
      </c>
      <c r="G4658" s="344">
        <v>15.5</v>
      </c>
      <c r="H4658" s="344">
        <v>13.01</v>
      </c>
      <c r="I4658" s="344">
        <v>13.23</v>
      </c>
      <c r="J4658" s="344">
        <v>14.27</v>
      </c>
      <c r="K4658" s="344">
        <v>16.579999999999998</v>
      </c>
      <c r="L4658" s="344">
        <v>18.55</v>
      </c>
    </row>
    <row r="4659" spans="1:12">
      <c r="A4659" s="296">
        <v>9873</v>
      </c>
      <c r="B4659" s="343" t="s">
        <v>11211</v>
      </c>
      <c r="C4659" s="296" t="s">
        <v>6578</v>
      </c>
      <c r="D4659" s="296" t="s">
        <v>6534</v>
      </c>
      <c r="E4659" s="344">
        <v>28.56</v>
      </c>
      <c r="F4659" s="344">
        <v>24.58</v>
      </c>
      <c r="G4659" s="344">
        <v>25.5</v>
      </c>
      <c r="H4659" s="344">
        <v>21.4</v>
      </c>
      <c r="I4659" s="344">
        <v>21.77</v>
      </c>
      <c r="J4659" s="344">
        <v>23.48</v>
      </c>
      <c r="K4659" s="344">
        <v>27.27</v>
      </c>
      <c r="L4659" s="344">
        <v>30.52</v>
      </c>
    </row>
    <row r="4660" spans="1:12">
      <c r="A4660" s="296">
        <v>9871</v>
      </c>
      <c r="B4660" s="343" t="s">
        <v>11212</v>
      </c>
      <c r="C4660" s="296" t="s">
        <v>6578</v>
      </c>
      <c r="D4660" s="296" t="s">
        <v>6534</v>
      </c>
      <c r="E4660" s="344">
        <v>47.32</v>
      </c>
      <c r="F4660" s="344">
        <v>40.729999999999997</v>
      </c>
      <c r="G4660" s="344">
        <v>42.25</v>
      </c>
      <c r="H4660" s="344">
        <v>35.46</v>
      </c>
      <c r="I4660" s="344">
        <v>36.07</v>
      </c>
      <c r="J4660" s="344">
        <v>38.909999999999997</v>
      </c>
      <c r="K4660" s="344">
        <v>45.19</v>
      </c>
      <c r="L4660" s="344">
        <v>50.56</v>
      </c>
    </row>
    <row r="4661" spans="1:12">
      <c r="A4661" s="296">
        <v>9872</v>
      </c>
      <c r="B4661" s="343" t="s">
        <v>11213</v>
      </c>
      <c r="C4661" s="296" t="s">
        <v>6578</v>
      </c>
      <c r="D4661" s="296" t="s">
        <v>6534</v>
      </c>
      <c r="E4661" s="344">
        <v>65.83</v>
      </c>
      <c r="F4661" s="344">
        <v>56.67</v>
      </c>
      <c r="G4661" s="344">
        <v>58.78</v>
      </c>
      <c r="H4661" s="344">
        <v>49.34</v>
      </c>
      <c r="I4661" s="344">
        <v>50.18</v>
      </c>
      <c r="J4661" s="344">
        <v>54.13</v>
      </c>
      <c r="K4661" s="344">
        <v>62.87</v>
      </c>
      <c r="L4661" s="344">
        <v>70.349999999999994</v>
      </c>
    </row>
    <row r="4662" spans="1:12">
      <c r="A4662" s="296">
        <v>12425</v>
      </c>
      <c r="B4662" s="343" t="s">
        <v>11214</v>
      </c>
      <c r="C4662" s="296" t="s">
        <v>6533</v>
      </c>
      <c r="D4662" s="296" t="s">
        <v>6534</v>
      </c>
      <c r="E4662" s="344">
        <v>61.3</v>
      </c>
      <c r="F4662" s="344"/>
      <c r="G4662" s="344"/>
      <c r="H4662" s="344"/>
      <c r="I4662" s="344">
        <v>58.62</v>
      </c>
      <c r="J4662" s="344"/>
      <c r="K4662" s="344"/>
      <c r="L4662" s="344"/>
    </row>
    <row r="4663" spans="1:12">
      <c r="A4663" s="296">
        <v>12426</v>
      </c>
      <c r="B4663" s="343" t="s">
        <v>11215</v>
      </c>
      <c r="C4663" s="296" t="s">
        <v>6533</v>
      </c>
      <c r="D4663" s="296" t="s">
        <v>6534</v>
      </c>
      <c r="E4663" s="344">
        <v>44.61</v>
      </c>
      <c r="F4663" s="344"/>
      <c r="G4663" s="344"/>
      <c r="H4663" s="344"/>
      <c r="I4663" s="344">
        <v>42.66</v>
      </c>
      <c r="J4663" s="344"/>
      <c r="K4663" s="344"/>
      <c r="L4663" s="344"/>
    </row>
    <row r="4664" spans="1:12">
      <c r="A4664" s="296">
        <v>12427</v>
      </c>
      <c r="B4664" s="343" t="s">
        <v>11216</v>
      </c>
      <c r="C4664" s="296" t="s">
        <v>6533</v>
      </c>
      <c r="D4664" s="296" t="s">
        <v>6534</v>
      </c>
      <c r="E4664" s="344">
        <v>254.43</v>
      </c>
      <c r="F4664" s="344"/>
      <c r="G4664" s="344"/>
      <c r="H4664" s="344"/>
      <c r="I4664" s="344">
        <v>243.3</v>
      </c>
      <c r="J4664" s="344"/>
      <c r="K4664" s="344"/>
      <c r="L4664" s="344"/>
    </row>
    <row r="4665" spans="1:12">
      <c r="A4665" s="296">
        <v>12428</v>
      </c>
      <c r="B4665" s="343" t="s">
        <v>11217</v>
      </c>
      <c r="C4665" s="296" t="s">
        <v>6533</v>
      </c>
      <c r="D4665" s="296" t="s">
        <v>6534</v>
      </c>
      <c r="E4665" s="344">
        <v>163.31</v>
      </c>
      <c r="F4665" s="344"/>
      <c r="G4665" s="344"/>
      <c r="H4665" s="344"/>
      <c r="I4665" s="344">
        <v>156.16</v>
      </c>
      <c r="J4665" s="344"/>
      <c r="K4665" s="344"/>
      <c r="L4665" s="344"/>
    </row>
    <row r="4666" spans="1:12">
      <c r="A4666" s="296">
        <v>12429</v>
      </c>
      <c r="B4666" s="343" t="s">
        <v>11218</v>
      </c>
      <c r="C4666" s="296" t="s">
        <v>6533</v>
      </c>
      <c r="D4666" s="296" t="s">
        <v>6534</v>
      </c>
      <c r="E4666" s="344">
        <v>411.42</v>
      </c>
      <c r="F4666" s="344"/>
      <c r="G4666" s="344"/>
      <c r="H4666" s="344"/>
      <c r="I4666" s="344">
        <v>393.42</v>
      </c>
      <c r="J4666" s="344"/>
      <c r="K4666" s="344"/>
      <c r="L4666" s="344"/>
    </row>
    <row r="4667" spans="1:12">
      <c r="A4667" s="296">
        <v>12430</v>
      </c>
      <c r="B4667" s="343" t="s">
        <v>11219</v>
      </c>
      <c r="C4667" s="296" t="s">
        <v>6533</v>
      </c>
      <c r="D4667" s="296" t="s">
        <v>6534</v>
      </c>
      <c r="E4667" s="344">
        <v>54.7</v>
      </c>
      <c r="F4667" s="344"/>
      <c r="G4667" s="344"/>
      <c r="H4667" s="344"/>
      <c r="I4667" s="344">
        <v>52.3</v>
      </c>
      <c r="J4667" s="344"/>
      <c r="K4667" s="344"/>
      <c r="L4667" s="344"/>
    </row>
    <row r="4668" spans="1:12">
      <c r="A4668" s="296">
        <v>12431</v>
      </c>
      <c r="B4668" s="343" t="s">
        <v>11220</v>
      </c>
      <c r="C4668" s="296" t="s">
        <v>6533</v>
      </c>
      <c r="D4668" s="296" t="s">
        <v>6534</v>
      </c>
      <c r="E4668" s="344">
        <v>700.16</v>
      </c>
      <c r="F4668" s="344"/>
      <c r="G4668" s="344"/>
      <c r="H4668" s="344"/>
      <c r="I4668" s="344">
        <v>669.53</v>
      </c>
      <c r="J4668" s="344"/>
      <c r="K4668" s="344"/>
      <c r="L4668" s="344"/>
    </row>
    <row r="4669" spans="1:12">
      <c r="A4669" s="296">
        <v>12432</v>
      </c>
      <c r="B4669" s="343" t="s">
        <v>11221</v>
      </c>
      <c r="C4669" s="296" t="s">
        <v>6533</v>
      </c>
      <c r="D4669" s="296" t="s">
        <v>6534</v>
      </c>
      <c r="E4669" s="344">
        <v>144</v>
      </c>
      <c r="F4669" s="344"/>
      <c r="G4669" s="344"/>
      <c r="H4669" s="344"/>
      <c r="I4669" s="344">
        <v>137.69999999999999</v>
      </c>
      <c r="J4669" s="344"/>
      <c r="K4669" s="344"/>
      <c r="L4669" s="344"/>
    </row>
    <row r="4670" spans="1:12">
      <c r="A4670" s="296">
        <v>12433</v>
      </c>
      <c r="B4670" s="343" t="s">
        <v>11222</v>
      </c>
      <c r="C4670" s="296" t="s">
        <v>6533</v>
      </c>
      <c r="D4670" s="296" t="s">
        <v>6534</v>
      </c>
      <c r="E4670" s="344">
        <v>91.67</v>
      </c>
      <c r="F4670" s="344"/>
      <c r="G4670" s="344"/>
      <c r="H4670" s="344"/>
      <c r="I4670" s="344">
        <v>87.66</v>
      </c>
      <c r="J4670" s="344"/>
      <c r="K4670" s="344"/>
      <c r="L4670" s="344"/>
    </row>
    <row r="4671" spans="1:12">
      <c r="A4671" s="296">
        <v>12434</v>
      </c>
      <c r="B4671" s="343" t="s">
        <v>11223</v>
      </c>
      <c r="C4671" s="296" t="s">
        <v>6533</v>
      </c>
      <c r="D4671" s="296" t="s">
        <v>6534</v>
      </c>
      <c r="E4671" s="344">
        <v>46.92</v>
      </c>
      <c r="F4671" s="344"/>
      <c r="G4671" s="344"/>
      <c r="H4671" s="344"/>
      <c r="I4671" s="344">
        <v>44.87</v>
      </c>
      <c r="J4671" s="344"/>
      <c r="K4671" s="344"/>
      <c r="L4671" s="344"/>
    </row>
    <row r="4672" spans="1:12">
      <c r="A4672" s="296">
        <v>12435</v>
      </c>
      <c r="B4672" s="343" t="s">
        <v>11224</v>
      </c>
      <c r="C4672" s="296" t="s">
        <v>6533</v>
      </c>
      <c r="D4672" s="296" t="s">
        <v>6534</v>
      </c>
      <c r="E4672" s="344">
        <v>283.7</v>
      </c>
      <c r="F4672" s="344"/>
      <c r="G4672" s="344"/>
      <c r="H4672" s="344"/>
      <c r="I4672" s="344">
        <v>271.29000000000002</v>
      </c>
      <c r="J4672" s="344"/>
      <c r="K4672" s="344"/>
      <c r="L4672" s="344"/>
    </row>
    <row r="4673" spans="1:12">
      <c r="A4673" s="296">
        <v>12437</v>
      </c>
      <c r="B4673" s="343" t="s">
        <v>11225</v>
      </c>
      <c r="C4673" s="296" t="s">
        <v>6533</v>
      </c>
      <c r="D4673" s="296" t="s">
        <v>6534</v>
      </c>
      <c r="E4673" s="344">
        <v>229.13</v>
      </c>
      <c r="F4673" s="344"/>
      <c r="G4673" s="344"/>
      <c r="H4673" s="344"/>
      <c r="I4673" s="344">
        <v>219.1</v>
      </c>
      <c r="J4673" s="344"/>
      <c r="K4673" s="344"/>
      <c r="L4673" s="344"/>
    </row>
    <row r="4674" spans="1:12">
      <c r="A4674" s="296">
        <v>12438</v>
      </c>
      <c r="B4674" s="343" t="s">
        <v>11226</v>
      </c>
      <c r="C4674" s="296" t="s">
        <v>6533</v>
      </c>
      <c r="D4674" s="296" t="s">
        <v>6534</v>
      </c>
      <c r="E4674" s="344">
        <v>414.65</v>
      </c>
      <c r="F4674" s="344"/>
      <c r="G4674" s="344"/>
      <c r="H4674" s="344"/>
      <c r="I4674" s="344">
        <v>396.51</v>
      </c>
      <c r="J4674" s="344"/>
      <c r="K4674" s="344"/>
      <c r="L4674" s="344"/>
    </row>
    <row r="4675" spans="1:12">
      <c r="A4675" s="296">
        <v>12439</v>
      </c>
      <c r="B4675" s="343" t="s">
        <v>11227</v>
      </c>
      <c r="C4675" s="296" t="s">
        <v>6533</v>
      </c>
      <c r="D4675" s="296" t="s">
        <v>6534</v>
      </c>
      <c r="E4675" s="344">
        <v>73.540000000000006</v>
      </c>
      <c r="F4675" s="344"/>
      <c r="G4675" s="344"/>
      <c r="H4675" s="344"/>
      <c r="I4675" s="344">
        <v>70.319999999999993</v>
      </c>
      <c r="J4675" s="344"/>
      <c r="K4675" s="344"/>
      <c r="L4675" s="344"/>
    </row>
    <row r="4676" spans="1:12">
      <c r="A4676" s="296">
        <v>12436</v>
      </c>
      <c r="B4676" s="343" t="s">
        <v>11228</v>
      </c>
      <c r="C4676" s="296" t="s">
        <v>6533</v>
      </c>
      <c r="D4676" s="296" t="s">
        <v>6534</v>
      </c>
      <c r="E4676" s="344">
        <v>523.79</v>
      </c>
      <c r="F4676" s="344"/>
      <c r="G4676" s="344"/>
      <c r="H4676" s="344"/>
      <c r="I4676" s="344">
        <v>500.87</v>
      </c>
      <c r="J4676" s="344"/>
      <c r="K4676" s="344"/>
      <c r="L4676" s="344"/>
    </row>
    <row r="4677" spans="1:12">
      <c r="A4677" s="296">
        <v>36357</v>
      </c>
      <c r="B4677" s="343" t="s">
        <v>11229</v>
      </c>
      <c r="C4677" s="296" t="s">
        <v>6533</v>
      </c>
      <c r="D4677" s="296" t="s">
        <v>6534</v>
      </c>
      <c r="E4677" s="344"/>
      <c r="F4677" s="344"/>
      <c r="G4677" s="344"/>
      <c r="H4677" s="344"/>
      <c r="I4677" s="344"/>
      <c r="J4677" s="344"/>
      <c r="K4677" s="344">
        <v>179.7</v>
      </c>
      <c r="L4677" s="344"/>
    </row>
    <row r="4678" spans="1:12">
      <c r="A4678" s="296">
        <v>12424</v>
      </c>
      <c r="B4678" s="343" t="s">
        <v>11230</v>
      </c>
      <c r="C4678" s="296" t="s">
        <v>6533</v>
      </c>
      <c r="D4678" s="296" t="s">
        <v>6534</v>
      </c>
      <c r="E4678" s="344">
        <v>94.38</v>
      </c>
      <c r="F4678" s="344"/>
      <c r="G4678" s="344"/>
      <c r="H4678" s="344"/>
      <c r="I4678" s="344">
        <v>90.25</v>
      </c>
      <c r="J4678" s="344"/>
      <c r="K4678" s="344"/>
      <c r="L4678" s="344"/>
    </row>
    <row r="4679" spans="1:12">
      <c r="A4679" s="296">
        <v>12440</v>
      </c>
      <c r="B4679" s="343" t="s">
        <v>11231</v>
      </c>
      <c r="C4679" s="296" t="s">
        <v>6533</v>
      </c>
      <c r="D4679" s="296" t="s">
        <v>6534</v>
      </c>
      <c r="E4679" s="344">
        <v>91.23</v>
      </c>
      <c r="F4679" s="344"/>
      <c r="G4679" s="344"/>
      <c r="H4679" s="344"/>
      <c r="I4679" s="344">
        <v>87.24</v>
      </c>
      <c r="J4679" s="344"/>
      <c r="K4679" s="344"/>
      <c r="L4679" s="344"/>
    </row>
    <row r="4680" spans="1:12">
      <c r="A4680" s="296">
        <v>9884</v>
      </c>
      <c r="B4680" s="343" t="s">
        <v>11232</v>
      </c>
      <c r="C4680" s="296" t="s">
        <v>6533</v>
      </c>
      <c r="D4680" s="296" t="s">
        <v>6534</v>
      </c>
      <c r="E4680" s="344">
        <v>68.05</v>
      </c>
      <c r="F4680" s="344"/>
      <c r="G4680" s="344"/>
      <c r="H4680" s="344"/>
      <c r="I4680" s="344">
        <v>65.069999999999993</v>
      </c>
      <c r="J4680" s="344"/>
      <c r="K4680" s="344"/>
      <c r="L4680" s="344"/>
    </row>
    <row r="4681" spans="1:12">
      <c r="A4681" s="296">
        <v>9888</v>
      </c>
      <c r="B4681" s="343" t="s">
        <v>11233</v>
      </c>
      <c r="C4681" s="296" t="s">
        <v>6533</v>
      </c>
      <c r="D4681" s="296" t="s">
        <v>6534</v>
      </c>
      <c r="E4681" s="344">
        <v>54.67</v>
      </c>
      <c r="F4681" s="344"/>
      <c r="G4681" s="344"/>
      <c r="H4681" s="344"/>
      <c r="I4681" s="344">
        <v>52.28</v>
      </c>
      <c r="J4681" s="344"/>
      <c r="K4681" s="344"/>
      <c r="L4681" s="344"/>
    </row>
    <row r="4682" spans="1:12">
      <c r="A4682" s="296">
        <v>9886</v>
      </c>
      <c r="B4682" s="343" t="s">
        <v>11234</v>
      </c>
      <c r="C4682" s="296" t="s">
        <v>6533</v>
      </c>
      <c r="D4682" s="296" t="s">
        <v>6534</v>
      </c>
      <c r="E4682" s="344">
        <v>32.68</v>
      </c>
      <c r="F4682" s="344"/>
      <c r="G4682" s="344"/>
      <c r="H4682" s="344"/>
      <c r="I4682" s="344">
        <v>31.25</v>
      </c>
      <c r="J4682" s="344"/>
      <c r="K4682" s="344"/>
      <c r="L4682" s="344"/>
    </row>
    <row r="4683" spans="1:12">
      <c r="A4683" s="296">
        <v>9883</v>
      </c>
      <c r="B4683" s="343" t="s">
        <v>11235</v>
      </c>
      <c r="C4683" s="296" t="s">
        <v>6533</v>
      </c>
      <c r="D4683" s="296" t="s">
        <v>6534</v>
      </c>
      <c r="E4683" s="344">
        <v>23.86</v>
      </c>
      <c r="F4683" s="344"/>
      <c r="G4683" s="344"/>
      <c r="H4683" s="344"/>
      <c r="I4683" s="344">
        <v>22.81</v>
      </c>
      <c r="J4683" s="344"/>
      <c r="K4683" s="344"/>
      <c r="L4683" s="344"/>
    </row>
    <row r="4684" spans="1:12">
      <c r="A4684" s="296">
        <v>9889</v>
      </c>
      <c r="B4684" s="343" t="s">
        <v>11236</v>
      </c>
      <c r="C4684" s="296" t="s">
        <v>6533</v>
      </c>
      <c r="D4684" s="296" t="s">
        <v>6534</v>
      </c>
      <c r="E4684" s="344">
        <v>165.55</v>
      </c>
      <c r="F4684" s="344"/>
      <c r="G4684" s="344"/>
      <c r="H4684" s="344"/>
      <c r="I4684" s="344">
        <v>158.31</v>
      </c>
      <c r="J4684" s="344"/>
      <c r="K4684" s="344"/>
      <c r="L4684" s="344"/>
    </row>
    <row r="4685" spans="1:12">
      <c r="A4685" s="296">
        <v>9887</v>
      </c>
      <c r="B4685" s="343" t="s">
        <v>11237</v>
      </c>
      <c r="C4685" s="296" t="s">
        <v>6533</v>
      </c>
      <c r="D4685" s="296" t="s">
        <v>6534</v>
      </c>
      <c r="E4685" s="344">
        <v>100.06</v>
      </c>
      <c r="F4685" s="344"/>
      <c r="G4685" s="344"/>
      <c r="H4685" s="344"/>
      <c r="I4685" s="344">
        <v>95.68</v>
      </c>
      <c r="J4685" s="344"/>
      <c r="K4685" s="344"/>
      <c r="L4685" s="344"/>
    </row>
    <row r="4686" spans="1:12">
      <c r="A4686" s="296">
        <v>9890</v>
      </c>
      <c r="B4686" s="343" t="s">
        <v>11238</v>
      </c>
      <c r="C4686" s="296" t="s">
        <v>6533</v>
      </c>
      <c r="D4686" s="296" t="s">
        <v>6534</v>
      </c>
      <c r="E4686" s="344">
        <v>256.48</v>
      </c>
      <c r="F4686" s="344"/>
      <c r="G4686" s="344"/>
      <c r="H4686" s="344"/>
      <c r="I4686" s="344">
        <v>245.26</v>
      </c>
      <c r="J4686" s="344"/>
      <c r="K4686" s="344"/>
      <c r="L4686" s="344"/>
    </row>
    <row r="4687" spans="1:12">
      <c r="A4687" s="296">
        <v>9885</v>
      </c>
      <c r="B4687" s="343" t="s">
        <v>11239</v>
      </c>
      <c r="C4687" s="296" t="s">
        <v>6533</v>
      </c>
      <c r="D4687" s="296" t="s">
        <v>6534</v>
      </c>
      <c r="E4687" s="344">
        <v>31.59</v>
      </c>
      <c r="F4687" s="344"/>
      <c r="G4687" s="344"/>
      <c r="H4687" s="344"/>
      <c r="I4687" s="344">
        <v>30.21</v>
      </c>
      <c r="J4687" s="344"/>
      <c r="K4687" s="344"/>
      <c r="L4687" s="344"/>
    </row>
    <row r="4688" spans="1:12">
      <c r="A4688" s="296">
        <v>9891</v>
      </c>
      <c r="B4688" s="343" t="s">
        <v>11240</v>
      </c>
      <c r="C4688" s="296" t="s">
        <v>6533</v>
      </c>
      <c r="D4688" s="296" t="s">
        <v>6534</v>
      </c>
      <c r="E4688" s="344">
        <v>360.06</v>
      </c>
      <c r="F4688" s="344"/>
      <c r="G4688" s="344"/>
      <c r="H4688" s="344"/>
      <c r="I4688" s="344">
        <v>344.31</v>
      </c>
      <c r="J4688" s="344"/>
      <c r="K4688" s="344"/>
      <c r="L4688" s="344"/>
    </row>
    <row r="4689" spans="1:12">
      <c r="A4689" s="296">
        <v>36316</v>
      </c>
      <c r="B4689" s="343" t="s">
        <v>11241</v>
      </c>
      <c r="C4689" s="296" t="s">
        <v>6533</v>
      </c>
      <c r="D4689" s="296" t="s">
        <v>6534</v>
      </c>
      <c r="E4689" s="344"/>
      <c r="F4689" s="344"/>
      <c r="G4689" s="344"/>
      <c r="H4689" s="344"/>
      <c r="I4689" s="344"/>
      <c r="J4689" s="344"/>
      <c r="K4689" s="344">
        <v>29.29</v>
      </c>
      <c r="L4689" s="344"/>
    </row>
    <row r="4690" spans="1:12">
      <c r="A4690" s="296">
        <v>36313</v>
      </c>
      <c r="B4690" s="343" t="s">
        <v>11242</v>
      </c>
      <c r="C4690" s="296" t="s">
        <v>6533</v>
      </c>
      <c r="D4690" s="296" t="s">
        <v>6534</v>
      </c>
      <c r="E4690" s="344"/>
      <c r="F4690" s="344"/>
      <c r="G4690" s="344"/>
      <c r="H4690" s="344"/>
      <c r="I4690" s="344"/>
      <c r="J4690" s="344"/>
      <c r="K4690" s="344">
        <v>18.809999999999999</v>
      </c>
      <c r="L4690" s="344"/>
    </row>
    <row r="4691" spans="1:12">
      <c r="A4691" s="296">
        <v>64</v>
      </c>
      <c r="B4691" s="343" t="s">
        <v>11243</v>
      </c>
      <c r="C4691" s="296" t="s">
        <v>6533</v>
      </c>
      <c r="D4691" s="296" t="s">
        <v>6534</v>
      </c>
      <c r="E4691" s="344"/>
      <c r="F4691" s="344"/>
      <c r="G4691" s="344"/>
      <c r="H4691" s="344"/>
      <c r="I4691" s="344"/>
      <c r="J4691" s="344"/>
      <c r="K4691" s="344"/>
      <c r="L4691" s="344"/>
    </row>
    <row r="4692" spans="1:12">
      <c r="A4692" s="296">
        <v>37423</v>
      </c>
      <c r="B4692" s="343" t="s">
        <v>11244</v>
      </c>
      <c r="C4692" s="296" t="s">
        <v>6533</v>
      </c>
      <c r="D4692" s="296" t="s">
        <v>6534</v>
      </c>
      <c r="E4692" s="344"/>
      <c r="F4692" s="344"/>
      <c r="G4692" s="344"/>
      <c r="H4692" s="344"/>
      <c r="I4692" s="344"/>
      <c r="J4692" s="344"/>
      <c r="K4692" s="344"/>
      <c r="L4692" s="344"/>
    </row>
    <row r="4693" spans="1:12">
      <c r="A4693" s="296">
        <v>9892</v>
      </c>
      <c r="B4693" s="343" t="s">
        <v>11245</v>
      </c>
      <c r="C4693" s="296" t="s">
        <v>6533</v>
      </c>
      <c r="D4693" s="296" t="s">
        <v>6534</v>
      </c>
      <c r="E4693" s="344">
        <v>7.58</v>
      </c>
      <c r="F4693" s="344">
        <v>6.52</v>
      </c>
      <c r="G4693" s="344">
        <v>6.77</v>
      </c>
      <c r="H4693" s="344">
        <v>5.68</v>
      </c>
      <c r="I4693" s="344">
        <v>5.78</v>
      </c>
      <c r="J4693" s="344">
        <v>6.23</v>
      </c>
      <c r="K4693" s="344">
        <v>7.24</v>
      </c>
      <c r="L4693" s="344">
        <v>8.1</v>
      </c>
    </row>
    <row r="4694" spans="1:12">
      <c r="A4694" s="296">
        <v>9901</v>
      </c>
      <c r="B4694" s="343" t="s">
        <v>11246</v>
      </c>
      <c r="C4694" s="296" t="s">
        <v>6533</v>
      </c>
      <c r="D4694" s="296" t="s">
        <v>6534</v>
      </c>
      <c r="E4694" s="344">
        <v>36.67</v>
      </c>
      <c r="F4694" s="344">
        <v>31.56</v>
      </c>
      <c r="G4694" s="344">
        <v>32.74</v>
      </c>
      <c r="H4694" s="344">
        <v>27.48</v>
      </c>
      <c r="I4694" s="344">
        <v>27.95</v>
      </c>
      <c r="J4694" s="344">
        <v>30.15</v>
      </c>
      <c r="K4694" s="344">
        <v>35.020000000000003</v>
      </c>
      <c r="L4694" s="344">
        <v>39.18</v>
      </c>
    </row>
    <row r="4695" spans="1:12">
      <c r="A4695" s="296">
        <v>9900</v>
      </c>
      <c r="B4695" s="343" t="s">
        <v>11247</v>
      </c>
      <c r="C4695" s="296" t="s">
        <v>6533</v>
      </c>
      <c r="D4695" s="296" t="s">
        <v>6534</v>
      </c>
      <c r="E4695" s="344">
        <v>21.25</v>
      </c>
      <c r="F4695" s="344">
        <v>18.29</v>
      </c>
      <c r="G4695" s="344">
        <v>18.97</v>
      </c>
      <c r="H4695" s="344">
        <v>15.92</v>
      </c>
      <c r="I4695" s="344">
        <v>16.190000000000001</v>
      </c>
      <c r="J4695" s="344">
        <v>17.47</v>
      </c>
      <c r="K4695" s="344">
        <v>20.29</v>
      </c>
      <c r="L4695" s="344">
        <v>22.7</v>
      </c>
    </row>
    <row r="4696" spans="1:12">
      <c r="A4696" s="296">
        <v>9899</v>
      </c>
      <c r="B4696" s="343" t="s">
        <v>11248</v>
      </c>
      <c r="C4696" s="296" t="s">
        <v>6533</v>
      </c>
      <c r="D4696" s="296" t="s">
        <v>6534</v>
      </c>
      <c r="E4696" s="344">
        <v>9.5299999999999994</v>
      </c>
      <c r="F4696" s="344">
        <v>8.1999999999999993</v>
      </c>
      <c r="G4696" s="344">
        <v>8.51</v>
      </c>
      <c r="H4696" s="344">
        <v>7.14</v>
      </c>
      <c r="I4696" s="344">
        <v>7.26</v>
      </c>
      <c r="J4696" s="344">
        <v>7.83</v>
      </c>
      <c r="K4696" s="344">
        <v>9.1</v>
      </c>
      <c r="L4696" s="344">
        <v>10.18</v>
      </c>
    </row>
    <row r="4697" spans="1:12">
      <c r="A4697" s="296">
        <v>9908</v>
      </c>
      <c r="B4697" s="343" t="s">
        <v>11249</v>
      </c>
      <c r="C4697" s="296" t="s">
        <v>6533</v>
      </c>
      <c r="D4697" s="296" t="s">
        <v>6534</v>
      </c>
      <c r="E4697" s="344">
        <v>428.31</v>
      </c>
      <c r="F4697" s="344">
        <v>368.69</v>
      </c>
      <c r="G4697" s="344">
        <v>382.45</v>
      </c>
      <c r="H4697" s="344">
        <v>321</v>
      </c>
      <c r="I4697" s="344">
        <v>326.5</v>
      </c>
      <c r="J4697" s="344">
        <v>352.18</v>
      </c>
      <c r="K4697" s="344">
        <v>409.05</v>
      </c>
      <c r="L4697" s="344">
        <v>457.65</v>
      </c>
    </row>
    <row r="4698" spans="1:12">
      <c r="A4698" s="296">
        <v>9905</v>
      </c>
      <c r="B4698" s="343" t="s">
        <v>11250</v>
      </c>
      <c r="C4698" s="296" t="s">
        <v>6533</v>
      </c>
      <c r="D4698" s="296" t="s">
        <v>6534</v>
      </c>
      <c r="E4698" s="344">
        <v>7.45</v>
      </c>
      <c r="F4698" s="344">
        <v>6.41</v>
      </c>
      <c r="G4698" s="344">
        <v>6.65</v>
      </c>
      <c r="H4698" s="344">
        <v>5.58</v>
      </c>
      <c r="I4698" s="344">
        <v>5.68</v>
      </c>
      <c r="J4698" s="344">
        <v>6.13</v>
      </c>
      <c r="K4698" s="344">
        <v>7.12</v>
      </c>
      <c r="L4698" s="344">
        <v>7.96</v>
      </c>
    </row>
    <row r="4699" spans="1:12">
      <c r="A4699" s="296">
        <v>9906</v>
      </c>
      <c r="B4699" s="343" t="s">
        <v>11251</v>
      </c>
      <c r="C4699" s="296" t="s">
        <v>6533</v>
      </c>
      <c r="D4699" s="296" t="s">
        <v>6534</v>
      </c>
      <c r="E4699" s="344">
        <v>8.98</v>
      </c>
      <c r="F4699" s="344">
        <v>7.73</v>
      </c>
      <c r="G4699" s="344">
        <v>8.02</v>
      </c>
      <c r="H4699" s="344">
        <v>6.73</v>
      </c>
      <c r="I4699" s="344">
        <v>6.85</v>
      </c>
      <c r="J4699" s="344">
        <v>7.39</v>
      </c>
      <c r="K4699" s="344">
        <v>8.58</v>
      </c>
      <c r="L4699" s="344">
        <v>9.6</v>
      </c>
    </row>
    <row r="4700" spans="1:12">
      <c r="A4700" s="296">
        <v>9895</v>
      </c>
      <c r="B4700" s="343" t="s">
        <v>11252</v>
      </c>
      <c r="C4700" s="296" t="s">
        <v>6533</v>
      </c>
      <c r="D4700" s="296" t="s">
        <v>6534</v>
      </c>
      <c r="E4700" s="344">
        <v>15.13</v>
      </c>
      <c r="F4700" s="344">
        <v>13.02</v>
      </c>
      <c r="G4700" s="344">
        <v>13.51</v>
      </c>
      <c r="H4700" s="344">
        <v>11.34</v>
      </c>
      <c r="I4700" s="344">
        <v>11.53</v>
      </c>
      <c r="J4700" s="344">
        <v>12.44</v>
      </c>
      <c r="K4700" s="344">
        <v>14.45</v>
      </c>
      <c r="L4700" s="344">
        <v>16.170000000000002</v>
      </c>
    </row>
    <row r="4701" spans="1:12">
      <c r="A4701" s="296">
        <v>9894</v>
      </c>
      <c r="B4701" s="343" t="s">
        <v>11253</v>
      </c>
      <c r="C4701" s="296" t="s">
        <v>6533</v>
      </c>
      <c r="D4701" s="296" t="s">
        <v>6534</v>
      </c>
      <c r="E4701" s="344">
        <v>29.1</v>
      </c>
      <c r="F4701" s="344">
        <v>25.05</v>
      </c>
      <c r="G4701" s="344">
        <v>25.98</v>
      </c>
      <c r="H4701" s="344">
        <v>21.81</v>
      </c>
      <c r="I4701" s="344">
        <v>22.18</v>
      </c>
      <c r="J4701" s="344">
        <v>23.93</v>
      </c>
      <c r="K4701" s="344">
        <v>27.79</v>
      </c>
      <c r="L4701" s="344">
        <v>31.1</v>
      </c>
    </row>
    <row r="4702" spans="1:12">
      <c r="A4702" s="296">
        <v>9897</v>
      </c>
      <c r="B4702" s="343" t="s">
        <v>11254</v>
      </c>
      <c r="C4702" s="296" t="s">
        <v>6533</v>
      </c>
      <c r="D4702" s="296" t="s">
        <v>6534</v>
      </c>
      <c r="E4702" s="344">
        <v>31.07</v>
      </c>
      <c r="F4702" s="344">
        <v>26.75</v>
      </c>
      <c r="G4702" s="344">
        <v>27.75</v>
      </c>
      <c r="H4702" s="344">
        <v>23.29</v>
      </c>
      <c r="I4702" s="344">
        <v>23.69</v>
      </c>
      <c r="J4702" s="344">
        <v>25.55</v>
      </c>
      <c r="K4702" s="344">
        <v>29.67</v>
      </c>
      <c r="L4702" s="344">
        <v>33.200000000000003</v>
      </c>
    </row>
    <row r="4703" spans="1:12">
      <c r="A4703" s="296">
        <v>9910</v>
      </c>
      <c r="B4703" s="343" t="s">
        <v>11255</v>
      </c>
      <c r="C4703" s="296" t="s">
        <v>6533</v>
      </c>
      <c r="D4703" s="296" t="s">
        <v>6534</v>
      </c>
      <c r="E4703" s="344">
        <v>80.849999999999994</v>
      </c>
      <c r="F4703" s="344">
        <v>69.59</v>
      </c>
      <c r="G4703" s="344">
        <v>72.19</v>
      </c>
      <c r="H4703" s="344">
        <v>60.59</v>
      </c>
      <c r="I4703" s="344">
        <v>61.63</v>
      </c>
      <c r="J4703" s="344">
        <v>66.48</v>
      </c>
      <c r="K4703" s="344">
        <v>77.209999999999994</v>
      </c>
      <c r="L4703" s="344">
        <v>86.39</v>
      </c>
    </row>
    <row r="4704" spans="1:12">
      <c r="A4704" s="296">
        <v>9909</v>
      </c>
      <c r="B4704" s="343" t="s">
        <v>11256</v>
      </c>
      <c r="C4704" s="296" t="s">
        <v>6533</v>
      </c>
      <c r="D4704" s="296" t="s">
        <v>6534</v>
      </c>
      <c r="E4704" s="344">
        <v>164.65</v>
      </c>
      <c r="F4704" s="344">
        <v>141.72999999999999</v>
      </c>
      <c r="G4704" s="344">
        <v>147.02000000000001</v>
      </c>
      <c r="H4704" s="344">
        <v>123.4</v>
      </c>
      <c r="I4704" s="344">
        <v>125.51</v>
      </c>
      <c r="J4704" s="344">
        <v>135.38999999999999</v>
      </c>
      <c r="K4704" s="344">
        <v>157.25</v>
      </c>
      <c r="L4704" s="344">
        <v>175.93</v>
      </c>
    </row>
    <row r="4705" spans="1:12">
      <c r="A4705" s="296">
        <v>9907</v>
      </c>
      <c r="B4705" s="343" t="s">
        <v>11257</v>
      </c>
      <c r="C4705" s="296" t="s">
        <v>6533</v>
      </c>
      <c r="D4705" s="296" t="s">
        <v>6534</v>
      </c>
      <c r="E4705" s="344">
        <v>194.4</v>
      </c>
      <c r="F4705" s="344">
        <v>167.34</v>
      </c>
      <c r="G4705" s="344">
        <v>173.59</v>
      </c>
      <c r="H4705" s="344">
        <v>145.69999999999999</v>
      </c>
      <c r="I4705" s="344">
        <v>148.19</v>
      </c>
      <c r="J4705" s="344">
        <v>159.85</v>
      </c>
      <c r="K4705" s="344">
        <v>185.66</v>
      </c>
      <c r="L4705" s="344">
        <v>207.72</v>
      </c>
    </row>
    <row r="4706" spans="1:12">
      <c r="A4706" s="296">
        <v>20973</v>
      </c>
      <c r="B4706" s="343" t="s">
        <v>11258</v>
      </c>
      <c r="C4706" s="296" t="s">
        <v>6533</v>
      </c>
      <c r="D4706" s="296" t="s">
        <v>6534</v>
      </c>
      <c r="E4706" s="344">
        <v>100.43</v>
      </c>
      <c r="F4706" s="344">
        <v>174.54</v>
      </c>
      <c r="G4706" s="344">
        <v>116.36</v>
      </c>
      <c r="H4706" s="344"/>
      <c r="I4706" s="344">
        <v>176.61</v>
      </c>
      <c r="J4706" s="344">
        <v>124.93</v>
      </c>
      <c r="K4706" s="344">
        <v>116.36</v>
      </c>
      <c r="L4706" s="344">
        <v>116.36</v>
      </c>
    </row>
    <row r="4707" spans="1:12">
      <c r="A4707" s="296">
        <v>20974</v>
      </c>
      <c r="B4707" s="343" t="s">
        <v>11259</v>
      </c>
      <c r="C4707" s="296" t="s">
        <v>6533</v>
      </c>
      <c r="D4707" s="296" t="s">
        <v>6534</v>
      </c>
      <c r="E4707" s="344">
        <v>143.69</v>
      </c>
      <c r="F4707" s="344">
        <v>249.71</v>
      </c>
      <c r="G4707" s="344">
        <v>166.47</v>
      </c>
      <c r="H4707" s="344"/>
      <c r="I4707" s="344">
        <v>252.67</v>
      </c>
      <c r="J4707" s="344">
        <v>178.74</v>
      </c>
      <c r="K4707" s="344">
        <v>166.47</v>
      </c>
      <c r="L4707" s="344">
        <v>166.47</v>
      </c>
    </row>
    <row r="4708" spans="1:12">
      <c r="A4708" s="296">
        <v>37989</v>
      </c>
      <c r="B4708" s="343" t="s">
        <v>11260</v>
      </c>
      <c r="C4708" s="296" t="s">
        <v>6533</v>
      </c>
      <c r="D4708" s="296" t="s">
        <v>6534</v>
      </c>
      <c r="E4708" s="344">
        <v>17.5</v>
      </c>
      <c r="F4708" s="344"/>
      <c r="G4708" s="344">
        <v>14.45</v>
      </c>
      <c r="H4708" s="344"/>
      <c r="I4708" s="344">
        <v>14.82</v>
      </c>
      <c r="J4708" s="344">
        <v>15.67</v>
      </c>
      <c r="K4708" s="344">
        <v>15.27</v>
      </c>
      <c r="L4708" s="344">
        <v>16.68</v>
      </c>
    </row>
    <row r="4709" spans="1:12">
      <c r="A4709" s="296">
        <v>37990</v>
      </c>
      <c r="B4709" s="343" t="s">
        <v>11261</v>
      </c>
      <c r="C4709" s="296" t="s">
        <v>6533</v>
      </c>
      <c r="D4709" s="296" t="s">
        <v>6534</v>
      </c>
      <c r="E4709" s="344">
        <v>19.3</v>
      </c>
      <c r="F4709" s="344"/>
      <c r="G4709" s="344">
        <v>15.94</v>
      </c>
      <c r="H4709" s="344"/>
      <c r="I4709" s="344">
        <v>16.34</v>
      </c>
      <c r="J4709" s="344">
        <v>17.28</v>
      </c>
      <c r="K4709" s="344">
        <v>16.84</v>
      </c>
      <c r="L4709" s="344">
        <v>18.399999999999999</v>
      </c>
    </row>
    <row r="4710" spans="1:12">
      <c r="A4710" s="296">
        <v>37991</v>
      </c>
      <c r="B4710" s="343" t="s">
        <v>11262</v>
      </c>
      <c r="C4710" s="296" t="s">
        <v>6533</v>
      </c>
      <c r="D4710" s="296" t="s">
        <v>6534</v>
      </c>
      <c r="E4710" s="344">
        <v>25.68</v>
      </c>
      <c r="F4710" s="344"/>
      <c r="G4710" s="344">
        <v>21.22</v>
      </c>
      <c r="H4710" s="344"/>
      <c r="I4710" s="344">
        <v>21.75</v>
      </c>
      <c r="J4710" s="344">
        <v>23</v>
      </c>
      <c r="K4710" s="344">
        <v>22.41</v>
      </c>
      <c r="L4710" s="344">
        <v>24.49</v>
      </c>
    </row>
    <row r="4711" spans="1:12">
      <c r="A4711" s="296">
        <v>37992</v>
      </c>
      <c r="B4711" s="343" t="s">
        <v>11263</v>
      </c>
      <c r="C4711" s="296" t="s">
        <v>6533</v>
      </c>
      <c r="D4711" s="296" t="s">
        <v>6534</v>
      </c>
      <c r="E4711" s="344">
        <v>39.85</v>
      </c>
      <c r="F4711" s="344"/>
      <c r="G4711" s="344">
        <v>32.92</v>
      </c>
      <c r="H4711" s="344"/>
      <c r="I4711" s="344">
        <v>33.75</v>
      </c>
      <c r="J4711" s="344">
        <v>35.69</v>
      </c>
      <c r="K4711" s="344">
        <v>34.770000000000003</v>
      </c>
      <c r="L4711" s="344">
        <v>38</v>
      </c>
    </row>
    <row r="4712" spans="1:12">
      <c r="A4712" s="296">
        <v>37993</v>
      </c>
      <c r="B4712" s="343" t="s">
        <v>11264</v>
      </c>
      <c r="C4712" s="296" t="s">
        <v>6533</v>
      </c>
      <c r="D4712" s="296" t="s">
        <v>6534</v>
      </c>
      <c r="E4712" s="344">
        <v>60.47</v>
      </c>
      <c r="F4712" s="344"/>
      <c r="G4712" s="344">
        <v>49.95</v>
      </c>
      <c r="H4712" s="344"/>
      <c r="I4712" s="344">
        <v>51.21</v>
      </c>
      <c r="J4712" s="344">
        <v>54.15</v>
      </c>
      <c r="K4712" s="344">
        <v>52.76</v>
      </c>
      <c r="L4712" s="344">
        <v>57.66</v>
      </c>
    </row>
    <row r="4713" spans="1:12">
      <c r="A4713" s="296">
        <v>37994</v>
      </c>
      <c r="B4713" s="343" t="s">
        <v>11265</v>
      </c>
      <c r="C4713" s="296" t="s">
        <v>6533</v>
      </c>
      <c r="D4713" s="296" t="s">
        <v>6534</v>
      </c>
      <c r="E4713" s="344">
        <v>143.99</v>
      </c>
      <c r="F4713" s="344"/>
      <c r="G4713" s="344">
        <v>118.94</v>
      </c>
      <c r="H4713" s="344"/>
      <c r="I4713" s="344">
        <v>121.93</v>
      </c>
      <c r="J4713" s="344">
        <v>128.94</v>
      </c>
      <c r="K4713" s="344">
        <v>125.64</v>
      </c>
      <c r="L4713" s="344">
        <v>137.29</v>
      </c>
    </row>
    <row r="4714" spans="1:12">
      <c r="A4714" s="296">
        <v>37995</v>
      </c>
      <c r="B4714" s="343" t="s">
        <v>11266</v>
      </c>
      <c r="C4714" s="296" t="s">
        <v>6533</v>
      </c>
      <c r="D4714" s="296" t="s">
        <v>6534</v>
      </c>
      <c r="E4714" s="344">
        <v>187.68</v>
      </c>
      <c r="F4714" s="344"/>
      <c r="G4714" s="344">
        <v>155.04</v>
      </c>
      <c r="H4714" s="344"/>
      <c r="I4714" s="344">
        <v>158.93</v>
      </c>
      <c r="J4714" s="344">
        <v>168.07</v>
      </c>
      <c r="K4714" s="344">
        <v>163.77000000000001</v>
      </c>
      <c r="L4714" s="344">
        <v>178.95</v>
      </c>
    </row>
    <row r="4715" spans="1:12">
      <c r="A4715" s="296">
        <v>37996</v>
      </c>
      <c r="B4715" s="343" t="s">
        <v>11267</v>
      </c>
      <c r="C4715" s="296" t="s">
        <v>6533</v>
      </c>
      <c r="D4715" s="296" t="s">
        <v>6534</v>
      </c>
      <c r="E4715" s="344">
        <v>285.79000000000002</v>
      </c>
      <c r="F4715" s="344"/>
      <c r="G4715" s="344">
        <v>236.08</v>
      </c>
      <c r="H4715" s="344"/>
      <c r="I4715" s="344">
        <v>242.01</v>
      </c>
      <c r="J4715" s="344">
        <v>255.92</v>
      </c>
      <c r="K4715" s="344">
        <v>249.37</v>
      </c>
      <c r="L4715" s="344">
        <v>272.49</v>
      </c>
    </row>
    <row r="4716" spans="1:12">
      <c r="A4716" s="296">
        <v>13883</v>
      </c>
      <c r="B4716" s="343" t="s">
        <v>11268</v>
      </c>
      <c r="C4716" s="296" t="s">
        <v>6533</v>
      </c>
      <c r="D4716" s="296" t="s">
        <v>6534</v>
      </c>
      <c r="E4716" s="344"/>
      <c r="F4716" s="344"/>
      <c r="G4716" s="344"/>
      <c r="H4716" s="344"/>
      <c r="I4716" s="344"/>
      <c r="J4716" s="344"/>
      <c r="K4716" s="344"/>
      <c r="L4716" s="344"/>
    </row>
    <row r="4717" spans="1:12">
      <c r="A4717" s="296">
        <v>38604</v>
      </c>
      <c r="B4717" s="343" t="s">
        <v>11269</v>
      </c>
      <c r="C4717" s="296" t="s">
        <v>6533</v>
      </c>
      <c r="D4717" s="296" t="s">
        <v>6534</v>
      </c>
      <c r="E4717" s="344"/>
      <c r="F4717" s="344"/>
      <c r="G4717" s="344"/>
      <c r="H4717" s="344"/>
      <c r="I4717" s="344"/>
      <c r="J4717" s="344"/>
      <c r="K4717" s="344"/>
      <c r="L4717" s="344"/>
    </row>
    <row r="4718" spans="1:12">
      <c r="A4718" s="296">
        <v>10601</v>
      </c>
      <c r="B4718" s="343" t="s">
        <v>11270</v>
      </c>
      <c r="C4718" s="296" t="s">
        <v>6533</v>
      </c>
      <c r="D4718" s="296" t="s">
        <v>6534</v>
      </c>
      <c r="E4718" s="344"/>
      <c r="F4718" s="344"/>
      <c r="G4718" s="344"/>
      <c r="H4718" s="344"/>
      <c r="I4718" s="344"/>
      <c r="J4718" s="344"/>
      <c r="K4718" s="344"/>
      <c r="L4718" s="344"/>
    </row>
    <row r="4719" spans="1:12">
      <c r="A4719" s="296">
        <v>44469</v>
      </c>
      <c r="B4719" s="343" t="s">
        <v>11271</v>
      </c>
      <c r="C4719" s="296" t="s">
        <v>6533</v>
      </c>
      <c r="D4719" s="296" t="s">
        <v>6534</v>
      </c>
      <c r="E4719" s="344"/>
      <c r="F4719" s="344"/>
      <c r="G4719" s="344"/>
      <c r="H4719" s="344"/>
      <c r="I4719" s="344"/>
      <c r="J4719" s="344"/>
      <c r="K4719" s="344"/>
      <c r="L4719" s="344"/>
    </row>
    <row r="4720" spans="1:12">
      <c r="A4720" s="296">
        <v>13894</v>
      </c>
      <c r="B4720" s="343" t="s">
        <v>11272</v>
      </c>
      <c r="C4720" s="296" t="s">
        <v>6533</v>
      </c>
      <c r="D4720" s="296" t="s">
        <v>6534</v>
      </c>
      <c r="E4720" s="344"/>
      <c r="F4720" s="344"/>
      <c r="G4720" s="344"/>
      <c r="H4720" s="344"/>
      <c r="I4720" s="344"/>
      <c r="J4720" s="344"/>
      <c r="K4720" s="344"/>
      <c r="L4720" s="344"/>
    </row>
    <row r="4721" spans="1:12">
      <c r="A4721" s="296">
        <v>13895</v>
      </c>
      <c r="B4721" s="343" t="s">
        <v>11273</v>
      </c>
      <c r="C4721" s="296" t="s">
        <v>6533</v>
      </c>
      <c r="D4721" s="296" t="s">
        <v>6534</v>
      </c>
      <c r="E4721" s="344"/>
      <c r="F4721" s="344"/>
      <c r="G4721" s="344"/>
      <c r="H4721" s="344"/>
      <c r="I4721" s="344"/>
      <c r="J4721" s="344"/>
      <c r="K4721" s="344"/>
      <c r="L4721" s="344"/>
    </row>
    <row r="4722" spans="1:12">
      <c r="A4722" s="296">
        <v>13892</v>
      </c>
      <c r="B4722" s="343" t="s">
        <v>11274</v>
      </c>
      <c r="C4722" s="296" t="s">
        <v>6533</v>
      </c>
      <c r="D4722" s="296" t="s">
        <v>6534</v>
      </c>
      <c r="E4722" s="344"/>
      <c r="F4722" s="344"/>
      <c r="G4722" s="344"/>
      <c r="H4722" s="344"/>
      <c r="I4722" s="344"/>
      <c r="J4722" s="344"/>
      <c r="K4722" s="344"/>
      <c r="L4722" s="344"/>
    </row>
    <row r="4723" spans="1:12">
      <c r="A4723" s="296">
        <v>9914</v>
      </c>
      <c r="B4723" s="343" t="s">
        <v>11275</v>
      </c>
      <c r="C4723" s="296" t="s">
        <v>6533</v>
      </c>
      <c r="D4723" s="296" t="s">
        <v>6539</v>
      </c>
      <c r="E4723" s="344"/>
      <c r="F4723" s="344"/>
      <c r="G4723" s="344"/>
      <c r="H4723" s="344"/>
      <c r="I4723" s="344"/>
      <c r="J4723" s="344"/>
      <c r="K4723" s="344"/>
      <c r="L4723" s="344"/>
    </row>
    <row r="4724" spans="1:12">
      <c r="A4724" s="296">
        <v>36485</v>
      </c>
      <c r="B4724" s="343" t="s">
        <v>11276</v>
      </c>
      <c r="C4724" s="296" t="s">
        <v>6533</v>
      </c>
      <c r="D4724" s="296" t="s">
        <v>6534</v>
      </c>
      <c r="E4724" s="344"/>
      <c r="F4724" s="344"/>
      <c r="G4724" s="344"/>
      <c r="H4724" s="344"/>
      <c r="I4724" s="344"/>
      <c r="J4724" s="344"/>
      <c r="K4724" s="344"/>
      <c r="L4724" s="344"/>
    </row>
    <row r="4725" spans="1:12">
      <c r="A4725" s="296">
        <v>9912</v>
      </c>
      <c r="B4725" s="343" t="s">
        <v>11277</v>
      </c>
      <c r="C4725" s="296" t="s">
        <v>6533</v>
      </c>
      <c r="D4725" s="296" t="s">
        <v>6539</v>
      </c>
      <c r="E4725" s="344"/>
      <c r="F4725" s="344"/>
      <c r="G4725" s="344"/>
      <c r="H4725" s="344"/>
      <c r="I4725" s="344"/>
      <c r="J4725" s="344"/>
      <c r="K4725" s="344"/>
      <c r="L4725" s="344"/>
    </row>
    <row r="4726" spans="1:12">
      <c r="A4726" s="296">
        <v>9921</v>
      </c>
      <c r="B4726" s="343" t="s">
        <v>11278</v>
      </c>
      <c r="C4726" s="296" t="s">
        <v>6533</v>
      </c>
      <c r="D4726" s="296" t="s">
        <v>6534</v>
      </c>
      <c r="E4726" s="344"/>
      <c r="F4726" s="344"/>
      <c r="G4726" s="344"/>
      <c r="H4726" s="344"/>
      <c r="I4726" s="344"/>
      <c r="J4726" s="344"/>
      <c r="K4726" s="344"/>
      <c r="L4726" s="344"/>
    </row>
    <row r="4727" spans="1:12">
      <c r="A4727" s="296">
        <v>21112</v>
      </c>
      <c r="B4727" s="343" t="s">
        <v>11279</v>
      </c>
      <c r="C4727" s="296" t="s">
        <v>6533</v>
      </c>
      <c r="D4727" s="296" t="s">
        <v>6534</v>
      </c>
      <c r="E4727" s="344">
        <v>283.55</v>
      </c>
      <c r="F4727" s="344">
        <v>329.91</v>
      </c>
      <c r="G4727" s="344"/>
      <c r="H4727" s="344"/>
      <c r="I4727" s="344">
        <v>324.08999999999997</v>
      </c>
      <c r="J4727" s="344">
        <v>407.89</v>
      </c>
      <c r="K4727" s="344">
        <v>318.64999999999998</v>
      </c>
      <c r="L4727" s="344">
        <v>241.72</v>
      </c>
    </row>
    <row r="4728" spans="1:12">
      <c r="A4728" s="296">
        <v>10228</v>
      </c>
      <c r="B4728" s="343" t="s">
        <v>11280</v>
      </c>
      <c r="C4728" s="296" t="s">
        <v>6533</v>
      </c>
      <c r="D4728" s="296" t="s">
        <v>6539</v>
      </c>
      <c r="E4728" s="344">
        <v>329.4</v>
      </c>
      <c r="F4728" s="344">
        <v>383.26</v>
      </c>
      <c r="G4728" s="344"/>
      <c r="H4728" s="344"/>
      <c r="I4728" s="344">
        <v>376.5</v>
      </c>
      <c r="J4728" s="344">
        <v>473.85</v>
      </c>
      <c r="K4728" s="344">
        <v>370.18</v>
      </c>
      <c r="L4728" s="344">
        <v>280.81</v>
      </c>
    </row>
    <row r="4729" spans="1:12">
      <c r="A4729" s="296">
        <v>11781</v>
      </c>
      <c r="B4729" s="343" t="s">
        <v>11281</v>
      </c>
      <c r="C4729" s="296" t="s">
        <v>6533</v>
      </c>
      <c r="D4729" s="296" t="s">
        <v>6534</v>
      </c>
      <c r="E4729" s="344">
        <v>266.85000000000002</v>
      </c>
      <c r="F4729" s="344">
        <v>310.49</v>
      </c>
      <c r="G4729" s="344"/>
      <c r="H4729" s="344"/>
      <c r="I4729" s="344">
        <v>305.01</v>
      </c>
      <c r="J4729" s="344">
        <v>383.88</v>
      </c>
      <c r="K4729" s="344">
        <v>299.89</v>
      </c>
      <c r="L4729" s="344">
        <v>227.49</v>
      </c>
    </row>
    <row r="4730" spans="1:12">
      <c r="A4730" s="296">
        <v>37588</v>
      </c>
      <c r="B4730" s="343" t="s">
        <v>11282</v>
      </c>
      <c r="C4730" s="296" t="s">
        <v>6533</v>
      </c>
      <c r="D4730" s="296" t="s">
        <v>6534</v>
      </c>
      <c r="E4730" s="344">
        <v>46.87</v>
      </c>
      <c r="F4730" s="344"/>
      <c r="G4730" s="344"/>
      <c r="H4730" s="344">
        <v>67.349999999999994</v>
      </c>
      <c r="I4730" s="344">
        <v>42.35</v>
      </c>
      <c r="J4730" s="344">
        <v>68.7</v>
      </c>
      <c r="K4730" s="344">
        <v>45.73</v>
      </c>
      <c r="L4730" s="344">
        <v>61.21</v>
      </c>
    </row>
    <row r="4731" spans="1:12">
      <c r="A4731" s="296">
        <v>11751</v>
      </c>
      <c r="B4731" s="343" t="s">
        <v>11283</v>
      </c>
      <c r="C4731" s="296" t="s">
        <v>6533</v>
      </c>
      <c r="D4731" s="296" t="s">
        <v>6534</v>
      </c>
      <c r="E4731" s="344">
        <v>87.22</v>
      </c>
      <c r="F4731" s="344">
        <v>142.19999999999999</v>
      </c>
      <c r="G4731" s="344">
        <v>88.36</v>
      </c>
      <c r="H4731" s="344">
        <v>150.88999999999999</v>
      </c>
      <c r="I4731" s="344">
        <v>139.61000000000001</v>
      </c>
      <c r="J4731" s="344">
        <v>138.58000000000001</v>
      </c>
      <c r="K4731" s="344">
        <v>152.93</v>
      </c>
      <c r="L4731" s="344">
        <v>162.32</v>
      </c>
    </row>
    <row r="4732" spans="1:12">
      <c r="A4732" s="296">
        <v>11750</v>
      </c>
      <c r="B4732" s="343" t="s">
        <v>11284</v>
      </c>
      <c r="C4732" s="296" t="s">
        <v>6533</v>
      </c>
      <c r="D4732" s="296" t="s">
        <v>6534</v>
      </c>
      <c r="E4732" s="344">
        <v>72.38</v>
      </c>
      <c r="F4732" s="344">
        <v>118.01</v>
      </c>
      <c r="G4732" s="344">
        <v>73.33</v>
      </c>
      <c r="H4732" s="344">
        <v>125.22</v>
      </c>
      <c r="I4732" s="344">
        <v>115.86</v>
      </c>
      <c r="J4732" s="344">
        <v>115</v>
      </c>
      <c r="K4732" s="344">
        <v>126.91</v>
      </c>
      <c r="L4732" s="344">
        <v>134.69999999999999</v>
      </c>
    </row>
    <row r="4733" spans="1:12">
      <c r="A4733" s="296">
        <v>11746</v>
      </c>
      <c r="B4733" s="343" t="s">
        <v>11285</v>
      </c>
      <c r="C4733" s="296" t="s">
        <v>6533</v>
      </c>
      <c r="D4733" s="296" t="s">
        <v>6534</v>
      </c>
      <c r="E4733" s="344">
        <v>48.56</v>
      </c>
      <c r="F4733" s="344">
        <v>79.17</v>
      </c>
      <c r="G4733" s="344">
        <v>49.2</v>
      </c>
      <c r="H4733" s="344">
        <v>84.01</v>
      </c>
      <c r="I4733" s="344">
        <v>77.73</v>
      </c>
      <c r="J4733" s="344">
        <v>77.16</v>
      </c>
      <c r="K4733" s="344">
        <v>85.15</v>
      </c>
      <c r="L4733" s="344">
        <v>90.38</v>
      </c>
    </row>
    <row r="4734" spans="1:12">
      <c r="A4734" s="296">
        <v>11748</v>
      </c>
      <c r="B4734" s="343" t="s">
        <v>11286</v>
      </c>
      <c r="C4734" s="296" t="s">
        <v>6533</v>
      </c>
      <c r="D4734" s="296" t="s">
        <v>6534</v>
      </c>
      <c r="E4734" s="344">
        <v>31.16</v>
      </c>
      <c r="F4734" s="344">
        <v>50.81</v>
      </c>
      <c r="G4734" s="344">
        <v>31.57</v>
      </c>
      <c r="H4734" s="344">
        <v>53.91</v>
      </c>
      <c r="I4734" s="344">
        <v>49.88</v>
      </c>
      <c r="J4734" s="344">
        <v>49.51</v>
      </c>
      <c r="K4734" s="344">
        <v>54.64</v>
      </c>
      <c r="L4734" s="344">
        <v>58</v>
      </c>
    </row>
    <row r="4735" spans="1:12">
      <c r="A4735" s="296">
        <v>11747</v>
      </c>
      <c r="B4735" s="343" t="s">
        <v>11287</v>
      </c>
      <c r="C4735" s="296" t="s">
        <v>6533</v>
      </c>
      <c r="D4735" s="296" t="s">
        <v>6534</v>
      </c>
      <c r="E4735" s="344">
        <v>134.5</v>
      </c>
      <c r="F4735" s="344">
        <v>219.28</v>
      </c>
      <c r="G4735" s="344">
        <v>136.26</v>
      </c>
      <c r="H4735" s="344">
        <v>232.68</v>
      </c>
      <c r="I4735" s="344">
        <v>215.28</v>
      </c>
      <c r="J4735" s="344">
        <v>213.69</v>
      </c>
      <c r="K4735" s="344">
        <v>235.82</v>
      </c>
      <c r="L4735" s="344">
        <v>250.3</v>
      </c>
    </row>
    <row r="4736" spans="1:12">
      <c r="A4736" s="296">
        <v>11749</v>
      </c>
      <c r="B4736" s="343" t="s">
        <v>11288</v>
      </c>
      <c r="C4736" s="296" t="s">
        <v>6533</v>
      </c>
      <c r="D4736" s="296" t="s">
        <v>6534</v>
      </c>
      <c r="E4736" s="344">
        <v>35.97</v>
      </c>
      <c r="F4736" s="344">
        <v>58.64</v>
      </c>
      <c r="G4736" s="344">
        <v>36.44</v>
      </c>
      <c r="H4736" s="344">
        <v>62.23</v>
      </c>
      <c r="I4736" s="344">
        <v>57.58</v>
      </c>
      <c r="J4736" s="344">
        <v>57.15</v>
      </c>
      <c r="K4736" s="344">
        <v>63.07</v>
      </c>
      <c r="L4736" s="344">
        <v>66.94</v>
      </c>
    </row>
    <row r="4737" spans="1:12">
      <c r="A4737" s="296">
        <v>10236</v>
      </c>
      <c r="B4737" s="343" t="s">
        <v>11289</v>
      </c>
      <c r="C4737" s="296" t="s">
        <v>6533</v>
      </c>
      <c r="D4737" s="296" t="s">
        <v>6534</v>
      </c>
      <c r="E4737" s="344">
        <v>121.38</v>
      </c>
      <c r="F4737" s="344"/>
      <c r="G4737" s="344"/>
      <c r="H4737" s="344"/>
      <c r="I4737" s="344">
        <v>145.91999999999999</v>
      </c>
      <c r="J4737" s="344"/>
      <c r="K4737" s="344"/>
      <c r="L4737" s="344">
        <v>107.61</v>
      </c>
    </row>
    <row r="4738" spans="1:12">
      <c r="A4738" s="296">
        <v>10233</v>
      </c>
      <c r="B4738" s="343" t="s">
        <v>11290</v>
      </c>
      <c r="C4738" s="296" t="s">
        <v>6533</v>
      </c>
      <c r="D4738" s="296" t="s">
        <v>6534</v>
      </c>
      <c r="E4738" s="344">
        <v>113.74</v>
      </c>
      <c r="F4738" s="344"/>
      <c r="G4738" s="344"/>
      <c r="H4738" s="344"/>
      <c r="I4738" s="344">
        <v>136.74</v>
      </c>
      <c r="J4738" s="344"/>
      <c r="K4738" s="344"/>
      <c r="L4738" s="344">
        <v>100.84</v>
      </c>
    </row>
    <row r="4739" spans="1:12">
      <c r="A4739" s="296">
        <v>10234</v>
      </c>
      <c r="B4739" s="343" t="s">
        <v>11291</v>
      </c>
      <c r="C4739" s="296" t="s">
        <v>6533</v>
      </c>
      <c r="D4739" s="296" t="s">
        <v>6534</v>
      </c>
      <c r="E4739" s="344">
        <v>71.650000000000006</v>
      </c>
      <c r="F4739" s="344"/>
      <c r="G4739" s="344"/>
      <c r="H4739" s="344"/>
      <c r="I4739" s="344">
        <v>86.14</v>
      </c>
      <c r="J4739" s="344"/>
      <c r="K4739" s="344"/>
      <c r="L4739" s="344">
        <v>63.52</v>
      </c>
    </row>
    <row r="4740" spans="1:12">
      <c r="A4740" s="296">
        <v>10231</v>
      </c>
      <c r="B4740" s="343" t="s">
        <v>11292</v>
      </c>
      <c r="C4740" s="296" t="s">
        <v>6533</v>
      </c>
      <c r="D4740" s="296" t="s">
        <v>6534</v>
      </c>
      <c r="E4740" s="344">
        <v>328.57</v>
      </c>
      <c r="F4740" s="344"/>
      <c r="G4740" s="344"/>
      <c r="H4740" s="344"/>
      <c r="I4740" s="344">
        <v>395</v>
      </c>
      <c r="J4740" s="344"/>
      <c r="K4740" s="344"/>
      <c r="L4740" s="344">
        <v>291.3</v>
      </c>
    </row>
    <row r="4741" spans="1:12">
      <c r="A4741" s="296">
        <v>10232</v>
      </c>
      <c r="B4741" s="343" t="s">
        <v>11293</v>
      </c>
      <c r="C4741" s="296" t="s">
        <v>6533</v>
      </c>
      <c r="D4741" s="296" t="s">
        <v>6534</v>
      </c>
      <c r="E4741" s="344">
        <v>183.86</v>
      </c>
      <c r="F4741" s="344"/>
      <c r="G4741" s="344"/>
      <c r="H4741" s="344"/>
      <c r="I4741" s="344">
        <v>221.03</v>
      </c>
      <c r="J4741" s="344"/>
      <c r="K4741" s="344"/>
      <c r="L4741" s="344">
        <v>163.01</v>
      </c>
    </row>
    <row r="4742" spans="1:12">
      <c r="A4742" s="296">
        <v>10235</v>
      </c>
      <c r="B4742" s="343" t="s">
        <v>11294</v>
      </c>
      <c r="C4742" s="296" t="s">
        <v>6533</v>
      </c>
      <c r="D4742" s="296" t="s">
        <v>6534</v>
      </c>
      <c r="E4742" s="344">
        <v>450.44</v>
      </c>
      <c r="F4742" s="344"/>
      <c r="G4742" s="344"/>
      <c r="H4742" s="344"/>
      <c r="I4742" s="344">
        <v>541.5</v>
      </c>
      <c r="J4742" s="344"/>
      <c r="K4742" s="344"/>
      <c r="L4742" s="344">
        <v>399.35</v>
      </c>
    </row>
    <row r="4743" spans="1:12">
      <c r="A4743" s="296">
        <v>10229</v>
      </c>
      <c r="B4743" s="343" t="s">
        <v>11295</v>
      </c>
      <c r="C4743" s="296" t="s">
        <v>6533</v>
      </c>
      <c r="D4743" s="296" t="s">
        <v>6539</v>
      </c>
      <c r="E4743" s="344">
        <v>64.8</v>
      </c>
      <c r="F4743" s="344"/>
      <c r="G4743" s="344"/>
      <c r="H4743" s="344"/>
      <c r="I4743" s="344">
        <v>77.900000000000006</v>
      </c>
      <c r="J4743" s="344"/>
      <c r="K4743" s="344"/>
      <c r="L4743" s="344">
        <v>57.45</v>
      </c>
    </row>
    <row r="4744" spans="1:12">
      <c r="A4744" s="296">
        <v>10230</v>
      </c>
      <c r="B4744" s="343" t="s">
        <v>11296</v>
      </c>
      <c r="C4744" s="296" t="s">
        <v>6533</v>
      </c>
      <c r="D4744" s="296" t="s">
        <v>6534</v>
      </c>
      <c r="E4744" s="344">
        <v>792.73</v>
      </c>
      <c r="F4744" s="344"/>
      <c r="G4744" s="344"/>
      <c r="H4744" s="344"/>
      <c r="I4744" s="344">
        <v>952.98</v>
      </c>
      <c r="J4744" s="344"/>
      <c r="K4744" s="344"/>
      <c r="L4744" s="344">
        <v>702.81</v>
      </c>
    </row>
    <row r="4745" spans="1:12">
      <c r="A4745" s="296">
        <v>10409</v>
      </c>
      <c r="B4745" s="343" t="s">
        <v>11297</v>
      </c>
      <c r="C4745" s="296" t="s">
        <v>6533</v>
      </c>
      <c r="D4745" s="296" t="s">
        <v>6534</v>
      </c>
      <c r="E4745" s="344">
        <v>235.51</v>
      </c>
      <c r="F4745" s="344"/>
      <c r="G4745" s="344"/>
      <c r="H4745" s="344"/>
      <c r="I4745" s="344">
        <v>283.12</v>
      </c>
      <c r="J4745" s="344"/>
      <c r="K4745" s="344"/>
      <c r="L4745" s="344">
        <v>208.8</v>
      </c>
    </row>
    <row r="4746" spans="1:12">
      <c r="A4746" s="296">
        <v>10411</v>
      </c>
      <c r="B4746" s="343" t="s">
        <v>11298</v>
      </c>
      <c r="C4746" s="296" t="s">
        <v>6533</v>
      </c>
      <c r="D4746" s="296" t="s">
        <v>6534</v>
      </c>
      <c r="E4746" s="344">
        <v>210.73</v>
      </c>
      <c r="F4746" s="344"/>
      <c r="G4746" s="344"/>
      <c r="H4746" s="344"/>
      <c r="I4746" s="344">
        <v>253.34</v>
      </c>
      <c r="J4746" s="344"/>
      <c r="K4746" s="344"/>
      <c r="L4746" s="344">
        <v>186.83</v>
      </c>
    </row>
    <row r="4747" spans="1:12">
      <c r="A4747" s="296">
        <v>10410</v>
      </c>
      <c r="B4747" s="343" t="s">
        <v>11299</v>
      </c>
      <c r="C4747" s="296" t="s">
        <v>6533</v>
      </c>
      <c r="D4747" s="296" t="s">
        <v>6534</v>
      </c>
      <c r="E4747" s="344">
        <v>140.77000000000001</v>
      </c>
      <c r="F4747" s="344"/>
      <c r="G4747" s="344"/>
      <c r="H4747" s="344"/>
      <c r="I4747" s="344">
        <v>169.23</v>
      </c>
      <c r="J4747" s="344"/>
      <c r="K4747" s="344"/>
      <c r="L4747" s="344">
        <v>124.8</v>
      </c>
    </row>
    <row r="4748" spans="1:12">
      <c r="A4748" s="296">
        <v>10404</v>
      </c>
      <c r="B4748" s="343" t="s">
        <v>11300</v>
      </c>
      <c r="C4748" s="296" t="s">
        <v>6533</v>
      </c>
      <c r="D4748" s="296" t="s">
        <v>6534</v>
      </c>
      <c r="E4748" s="344">
        <v>85.46</v>
      </c>
      <c r="F4748" s="344"/>
      <c r="G4748" s="344"/>
      <c r="H4748" s="344"/>
      <c r="I4748" s="344">
        <v>102.74</v>
      </c>
      <c r="J4748" s="344"/>
      <c r="K4748" s="344"/>
      <c r="L4748" s="344">
        <v>75.77</v>
      </c>
    </row>
    <row r="4749" spans="1:12">
      <c r="A4749" s="296">
        <v>10405</v>
      </c>
      <c r="B4749" s="343" t="s">
        <v>11301</v>
      </c>
      <c r="C4749" s="296" t="s">
        <v>6533</v>
      </c>
      <c r="D4749" s="296" t="s">
        <v>6534</v>
      </c>
      <c r="E4749" s="344">
        <v>471.84</v>
      </c>
      <c r="F4749" s="344"/>
      <c r="G4749" s="344"/>
      <c r="H4749" s="344"/>
      <c r="I4749" s="344">
        <v>567.23</v>
      </c>
      <c r="J4749" s="344"/>
      <c r="K4749" s="344"/>
      <c r="L4749" s="344">
        <v>418.32</v>
      </c>
    </row>
    <row r="4750" spans="1:12">
      <c r="A4750" s="296">
        <v>10408</v>
      </c>
      <c r="B4750" s="343" t="s">
        <v>11302</v>
      </c>
      <c r="C4750" s="296" t="s">
        <v>6533</v>
      </c>
      <c r="D4750" s="296" t="s">
        <v>6534</v>
      </c>
      <c r="E4750" s="344">
        <v>329.95</v>
      </c>
      <c r="F4750" s="344"/>
      <c r="G4750" s="344"/>
      <c r="H4750" s="344"/>
      <c r="I4750" s="344">
        <v>396.66</v>
      </c>
      <c r="J4750" s="344"/>
      <c r="K4750" s="344"/>
      <c r="L4750" s="344">
        <v>292.52999999999997</v>
      </c>
    </row>
    <row r="4751" spans="1:12">
      <c r="A4751" s="296">
        <v>10406</v>
      </c>
      <c r="B4751" s="343" t="s">
        <v>11303</v>
      </c>
      <c r="C4751" s="296" t="s">
        <v>6533</v>
      </c>
      <c r="D4751" s="296" t="s">
        <v>6534</v>
      </c>
      <c r="E4751" s="344">
        <v>651.71</v>
      </c>
      <c r="F4751" s="344"/>
      <c r="G4751" s="344"/>
      <c r="H4751" s="344"/>
      <c r="I4751" s="344">
        <v>783.46</v>
      </c>
      <c r="J4751" s="344"/>
      <c r="K4751" s="344"/>
      <c r="L4751" s="344">
        <v>577.79</v>
      </c>
    </row>
    <row r="4752" spans="1:12">
      <c r="A4752" s="296">
        <v>10412</v>
      </c>
      <c r="B4752" s="343" t="s">
        <v>11304</v>
      </c>
      <c r="C4752" s="296" t="s">
        <v>6533</v>
      </c>
      <c r="D4752" s="296" t="s">
        <v>6534</v>
      </c>
      <c r="E4752" s="344">
        <v>103.57</v>
      </c>
      <c r="F4752" s="344"/>
      <c r="G4752" s="344"/>
      <c r="H4752" s="344"/>
      <c r="I4752" s="344">
        <v>124.51</v>
      </c>
      <c r="J4752" s="344"/>
      <c r="K4752" s="344"/>
      <c r="L4752" s="344">
        <v>91.82</v>
      </c>
    </row>
    <row r="4753" spans="1:12">
      <c r="A4753" s="296">
        <v>10407</v>
      </c>
      <c r="B4753" s="343" t="s">
        <v>11305</v>
      </c>
      <c r="C4753" s="296" t="s">
        <v>6533</v>
      </c>
      <c r="D4753" s="296" t="s">
        <v>6534</v>
      </c>
      <c r="E4753" s="344">
        <v>1010.81</v>
      </c>
      <c r="F4753" s="344"/>
      <c r="G4753" s="344"/>
      <c r="H4753" s="344"/>
      <c r="I4753" s="344">
        <v>1215.1600000000001</v>
      </c>
      <c r="J4753" s="344"/>
      <c r="K4753" s="344"/>
      <c r="L4753" s="344">
        <v>896.16</v>
      </c>
    </row>
    <row r="4754" spans="1:12">
      <c r="A4754" s="296">
        <v>10416</v>
      </c>
      <c r="B4754" s="343" t="s">
        <v>11306</v>
      </c>
      <c r="C4754" s="296" t="s">
        <v>6533</v>
      </c>
      <c r="D4754" s="296" t="s">
        <v>6534</v>
      </c>
      <c r="E4754" s="344">
        <v>125.38</v>
      </c>
      <c r="F4754" s="344"/>
      <c r="G4754" s="344"/>
      <c r="H4754" s="344"/>
      <c r="I4754" s="344">
        <v>150.72999999999999</v>
      </c>
      <c r="J4754" s="344"/>
      <c r="K4754" s="344"/>
      <c r="L4754" s="344">
        <v>111.16</v>
      </c>
    </row>
    <row r="4755" spans="1:12">
      <c r="A4755" s="296">
        <v>10419</v>
      </c>
      <c r="B4755" s="343" t="s">
        <v>11307</v>
      </c>
      <c r="C4755" s="296" t="s">
        <v>6533</v>
      </c>
      <c r="D4755" s="296" t="s">
        <v>6534</v>
      </c>
      <c r="E4755" s="344">
        <v>108.83</v>
      </c>
      <c r="F4755" s="344"/>
      <c r="G4755" s="344"/>
      <c r="H4755" s="344"/>
      <c r="I4755" s="344">
        <v>130.83000000000001</v>
      </c>
      <c r="J4755" s="344"/>
      <c r="K4755" s="344"/>
      <c r="L4755" s="344">
        <v>96.48</v>
      </c>
    </row>
    <row r="4756" spans="1:12">
      <c r="A4756" s="296">
        <v>10418</v>
      </c>
      <c r="B4756" s="343" t="s">
        <v>11308</v>
      </c>
      <c r="C4756" s="296" t="s">
        <v>6533</v>
      </c>
      <c r="D4756" s="296" t="s">
        <v>6534</v>
      </c>
      <c r="E4756" s="344">
        <v>72.540000000000006</v>
      </c>
      <c r="F4756" s="344"/>
      <c r="G4756" s="344"/>
      <c r="H4756" s="344"/>
      <c r="I4756" s="344">
        <v>87.21</v>
      </c>
      <c r="J4756" s="344"/>
      <c r="K4756" s="344"/>
      <c r="L4756" s="344">
        <v>64.31</v>
      </c>
    </row>
    <row r="4757" spans="1:12">
      <c r="A4757" s="296">
        <v>21092</v>
      </c>
      <c r="B4757" s="343" t="s">
        <v>11309</v>
      </c>
      <c r="C4757" s="296" t="s">
        <v>6533</v>
      </c>
      <c r="D4757" s="296" t="s">
        <v>6534</v>
      </c>
      <c r="E4757" s="344">
        <v>62.22</v>
      </c>
      <c r="F4757" s="344"/>
      <c r="G4757" s="344"/>
      <c r="H4757" s="344"/>
      <c r="I4757" s="344">
        <v>74.8</v>
      </c>
      <c r="J4757" s="344"/>
      <c r="K4757" s="344"/>
      <c r="L4757" s="344">
        <v>55.16</v>
      </c>
    </row>
    <row r="4758" spans="1:12">
      <c r="A4758" s="296">
        <v>12657</v>
      </c>
      <c r="B4758" s="343" t="s">
        <v>11310</v>
      </c>
      <c r="C4758" s="296" t="s">
        <v>6533</v>
      </c>
      <c r="D4758" s="296" t="s">
        <v>6534</v>
      </c>
      <c r="E4758" s="344">
        <v>292.73</v>
      </c>
      <c r="F4758" s="344"/>
      <c r="G4758" s="344"/>
      <c r="H4758" s="344"/>
      <c r="I4758" s="344">
        <v>351.91</v>
      </c>
      <c r="J4758" s="344"/>
      <c r="K4758" s="344"/>
      <c r="L4758" s="344">
        <v>259.52999999999997</v>
      </c>
    </row>
    <row r="4759" spans="1:12">
      <c r="A4759" s="296">
        <v>10417</v>
      </c>
      <c r="B4759" s="343" t="s">
        <v>11311</v>
      </c>
      <c r="C4759" s="296" t="s">
        <v>6533</v>
      </c>
      <c r="D4759" s="296" t="s">
        <v>6534</v>
      </c>
      <c r="E4759" s="344">
        <v>182.68</v>
      </c>
      <c r="F4759" s="344"/>
      <c r="G4759" s="344"/>
      <c r="H4759" s="344"/>
      <c r="I4759" s="344">
        <v>219.61</v>
      </c>
      <c r="J4759" s="344"/>
      <c r="K4759" s="344"/>
      <c r="L4759" s="344">
        <v>161.96</v>
      </c>
    </row>
    <row r="4760" spans="1:12">
      <c r="A4760" s="296">
        <v>10414</v>
      </c>
      <c r="B4760" s="343" t="s">
        <v>11312</v>
      </c>
      <c r="C4760" s="296" t="s">
        <v>6533</v>
      </c>
      <c r="D4760" s="296" t="s">
        <v>6534</v>
      </c>
      <c r="E4760" s="344">
        <v>399.75</v>
      </c>
      <c r="F4760" s="344"/>
      <c r="G4760" s="344"/>
      <c r="H4760" s="344"/>
      <c r="I4760" s="344">
        <v>480.56</v>
      </c>
      <c r="J4760" s="344"/>
      <c r="K4760" s="344"/>
      <c r="L4760" s="344">
        <v>354.41</v>
      </c>
    </row>
    <row r="4761" spans="1:12">
      <c r="A4761" s="296">
        <v>10413</v>
      </c>
      <c r="B4761" s="343" t="s">
        <v>11313</v>
      </c>
      <c r="C4761" s="296" t="s">
        <v>6533</v>
      </c>
      <c r="D4761" s="296" t="s">
        <v>6534</v>
      </c>
      <c r="E4761" s="344">
        <v>66.39</v>
      </c>
      <c r="F4761" s="344"/>
      <c r="G4761" s="344"/>
      <c r="H4761" s="344"/>
      <c r="I4761" s="344">
        <v>79.819999999999993</v>
      </c>
      <c r="J4761" s="344"/>
      <c r="K4761" s="344"/>
      <c r="L4761" s="344">
        <v>58.86</v>
      </c>
    </row>
    <row r="4762" spans="1:12">
      <c r="A4762" s="296">
        <v>10415</v>
      </c>
      <c r="B4762" s="343" t="s">
        <v>11314</v>
      </c>
      <c r="C4762" s="296" t="s">
        <v>6533</v>
      </c>
      <c r="D4762" s="296" t="s">
        <v>6534</v>
      </c>
      <c r="E4762" s="344">
        <v>693.79</v>
      </c>
      <c r="F4762" s="344"/>
      <c r="G4762" s="344"/>
      <c r="H4762" s="344"/>
      <c r="I4762" s="344">
        <v>834.04</v>
      </c>
      <c r="J4762" s="344"/>
      <c r="K4762" s="344"/>
      <c r="L4762" s="344">
        <v>615.09</v>
      </c>
    </row>
    <row r="4763" spans="1:12">
      <c r="A4763" s="296">
        <v>38643</v>
      </c>
      <c r="B4763" s="343" t="s">
        <v>11315</v>
      </c>
      <c r="C4763" s="296" t="s">
        <v>6533</v>
      </c>
      <c r="D4763" s="296" t="s">
        <v>6534</v>
      </c>
      <c r="E4763" s="344">
        <v>37.25</v>
      </c>
      <c r="F4763" s="344"/>
      <c r="G4763" s="344"/>
      <c r="H4763" s="344">
        <v>53.52</v>
      </c>
      <c r="I4763" s="344">
        <v>33.659999999999997</v>
      </c>
      <c r="J4763" s="344">
        <v>54.6</v>
      </c>
      <c r="K4763" s="344">
        <v>36.340000000000003</v>
      </c>
      <c r="L4763" s="344">
        <v>48.64</v>
      </c>
    </row>
    <row r="4764" spans="1:12">
      <c r="A4764" s="296">
        <v>6157</v>
      </c>
      <c r="B4764" s="343" t="s">
        <v>11316</v>
      </c>
      <c r="C4764" s="296" t="s">
        <v>6533</v>
      </c>
      <c r="D4764" s="296" t="s">
        <v>6534</v>
      </c>
      <c r="E4764" s="344">
        <v>50.88</v>
      </c>
      <c r="F4764" s="344"/>
      <c r="G4764" s="344"/>
      <c r="H4764" s="344">
        <v>73.12</v>
      </c>
      <c r="I4764" s="344">
        <v>45.98</v>
      </c>
      <c r="J4764" s="344">
        <v>74.59</v>
      </c>
      <c r="K4764" s="344">
        <v>49.64</v>
      </c>
      <c r="L4764" s="344">
        <v>66.45</v>
      </c>
    </row>
    <row r="4765" spans="1:12">
      <c r="A4765" s="296">
        <v>6158</v>
      </c>
      <c r="B4765" s="343" t="s">
        <v>11317</v>
      </c>
      <c r="C4765" s="296" t="s">
        <v>6533</v>
      </c>
      <c r="D4765" s="296" t="s">
        <v>6534</v>
      </c>
      <c r="E4765" s="344">
        <v>6.83</v>
      </c>
      <c r="F4765" s="344">
        <v>6.83</v>
      </c>
      <c r="G4765" s="344">
        <v>8.1999999999999993</v>
      </c>
      <c r="H4765" s="344">
        <v>7.86</v>
      </c>
      <c r="I4765" s="344">
        <v>6.93</v>
      </c>
      <c r="J4765" s="344">
        <v>8.5399999999999991</v>
      </c>
      <c r="K4765" s="344">
        <v>7.22</v>
      </c>
      <c r="L4765" s="344">
        <v>7.17</v>
      </c>
    </row>
    <row r="4766" spans="1:12">
      <c r="A4766" s="296">
        <v>6156</v>
      </c>
      <c r="B4766" s="343" t="s">
        <v>11318</v>
      </c>
      <c r="C4766" s="296" t="s">
        <v>6533</v>
      </c>
      <c r="D4766" s="296" t="s">
        <v>6534</v>
      </c>
      <c r="E4766" s="344">
        <v>5.86</v>
      </c>
      <c r="F4766" s="344">
        <v>5.86</v>
      </c>
      <c r="G4766" s="344">
        <v>7.03</v>
      </c>
      <c r="H4766" s="344">
        <v>6.74</v>
      </c>
      <c r="I4766" s="344">
        <v>5.95</v>
      </c>
      <c r="J4766" s="344">
        <v>7.33</v>
      </c>
      <c r="K4766" s="344">
        <v>6.19</v>
      </c>
      <c r="L4766" s="344">
        <v>6.15</v>
      </c>
    </row>
    <row r="4767" spans="1:12">
      <c r="A4767" s="296">
        <v>6153</v>
      </c>
      <c r="B4767" s="343" t="s">
        <v>11319</v>
      </c>
      <c r="C4767" s="296" t="s">
        <v>6533</v>
      </c>
      <c r="D4767" s="296" t="s">
        <v>6534</v>
      </c>
      <c r="E4767" s="344">
        <v>4.7</v>
      </c>
      <c r="F4767" s="344">
        <v>4.7</v>
      </c>
      <c r="G4767" s="344">
        <v>5.64</v>
      </c>
      <c r="H4767" s="344">
        <v>5.41</v>
      </c>
      <c r="I4767" s="344">
        <v>4.7699999999999996</v>
      </c>
      <c r="J4767" s="344">
        <v>5.88</v>
      </c>
      <c r="K4767" s="344">
        <v>4.97</v>
      </c>
      <c r="L4767" s="344">
        <v>4.9400000000000004</v>
      </c>
    </row>
    <row r="4768" spans="1:12">
      <c r="A4768" s="296">
        <v>6154</v>
      </c>
      <c r="B4768" s="343" t="s">
        <v>11320</v>
      </c>
      <c r="C4768" s="296" t="s">
        <v>6533</v>
      </c>
      <c r="D4768" s="296" t="s">
        <v>6534</v>
      </c>
      <c r="E4768" s="344">
        <v>8.36</v>
      </c>
      <c r="F4768" s="344">
        <v>8.36</v>
      </c>
      <c r="G4768" s="344">
        <v>10.029999999999999</v>
      </c>
      <c r="H4768" s="344">
        <v>9.61</v>
      </c>
      <c r="I4768" s="344">
        <v>8.48</v>
      </c>
      <c r="J4768" s="344">
        <v>10.45</v>
      </c>
      <c r="K4768" s="344">
        <v>8.83</v>
      </c>
      <c r="L4768" s="344">
        <v>8.7799999999999994</v>
      </c>
    </row>
    <row r="4769" spans="1:12">
      <c r="A4769" s="296">
        <v>6155</v>
      </c>
      <c r="B4769" s="343" t="s">
        <v>11321</v>
      </c>
      <c r="C4769" s="296" t="s">
        <v>6533</v>
      </c>
      <c r="D4769" s="296" t="s">
        <v>6534</v>
      </c>
      <c r="E4769" s="344">
        <v>19.239999999999998</v>
      </c>
      <c r="F4769" s="344">
        <v>19.239999999999998</v>
      </c>
      <c r="G4769" s="344">
        <v>23.09</v>
      </c>
      <c r="H4769" s="344">
        <v>22.13</v>
      </c>
      <c r="I4769" s="344">
        <v>19.53</v>
      </c>
      <c r="J4769" s="344">
        <v>24.05</v>
      </c>
      <c r="K4769" s="344">
        <v>20.32</v>
      </c>
      <c r="L4769" s="344">
        <v>20.2</v>
      </c>
    </row>
    <row r="4770" spans="1:12">
      <c r="A4770" s="296">
        <v>43595</v>
      </c>
      <c r="B4770" s="343" t="s">
        <v>11322</v>
      </c>
      <c r="C4770" s="296" t="s">
        <v>6533</v>
      </c>
      <c r="D4770" s="296" t="s">
        <v>6534</v>
      </c>
      <c r="E4770" s="344">
        <v>18.940000000000001</v>
      </c>
      <c r="F4770" s="344">
        <v>18.61</v>
      </c>
      <c r="G4770" s="344">
        <v>20.29</v>
      </c>
      <c r="H4770" s="344">
        <v>17.68</v>
      </c>
      <c r="I4770" s="344">
        <v>20.22</v>
      </c>
      <c r="J4770" s="344">
        <v>19.55</v>
      </c>
      <c r="K4770" s="344">
        <v>18.52</v>
      </c>
      <c r="L4770" s="344">
        <v>18.04</v>
      </c>
    </row>
    <row r="4771" spans="1:12">
      <c r="A4771" s="296">
        <v>43596</v>
      </c>
      <c r="B4771" s="343" t="s">
        <v>11323</v>
      </c>
      <c r="C4771" s="296" t="s">
        <v>6533</v>
      </c>
      <c r="D4771" s="296" t="s">
        <v>6534</v>
      </c>
      <c r="E4771" s="344">
        <v>21.89</v>
      </c>
      <c r="F4771" s="344">
        <v>21.51</v>
      </c>
      <c r="G4771" s="344">
        <v>23.45</v>
      </c>
      <c r="H4771" s="344">
        <v>20.440000000000001</v>
      </c>
      <c r="I4771" s="344">
        <v>23.37</v>
      </c>
      <c r="J4771" s="344">
        <v>22.59</v>
      </c>
      <c r="K4771" s="344">
        <v>21.41</v>
      </c>
      <c r="L4771" s="344">
        <v>20.85</v>
      </c>
    </row>
    <row r="4772" spans="1:12">
      <c r="A4772" s="296">
        <v>38108</v>
      </c>
      <c r="B4772" s="343" t="s">
        <v>11324</v>
      </c>
      <c r="C4772" s="296" t="s">
        <v>6533</v>
      </c>
      <c r="D4772" s="296" t="s">
        <v>6534</v>
      </c>
      <c r="E4772" s="344">
        <v>62.49</v>
      </c>
      <c r="F4772" s="344">
        <v>69.89</v>
      </c>
      <c r="G4772" s="344">
        <v>58.43</v>
      </c>
      <c r="H4772" s="344">
        <v>53.12</v>
      </c>
      <c r="I4772" s="344">
        <v>32.549999999999997</v>
      </c>
      <c r="J4772" s="344">
        <v>49.21</v>
      </c>
      <c r="K4772" s="344">
        <v>64.37</v>
      </c>
      <c r="L4772" s="344">
        <v>59.37</v>
      </c>
    </row>
    <row r="4773" spans="1:12">
      <c r="A4773" s="296">
        <v>38087</v>
      </c>
      <c r="B4773" s="343" t="s">
        <v>11325</v>
      </c>
      <c r="C4773" s="296" t="s">
        <v>6533</v>
      </c>
      <c r="D4773" s="296" t="s">
        <v>6534</v>
      </c>
      <c r="E4773" s="344">
        <v>80.38</v>
      </c>
      <c r="F4773" s="344">
        <v>89.89</v>
      </c>
      <c r="G4773" s="344">
        <v>75.16</v>
      </c>
      <c r="H4773" s="344">
        <v>68.319999999999993</v>
      </c>
      <c r="I4773" s="344">
        <v>41.86</v>
      </c>
      <c r="J4773" s="344">
        <v>63.3</v>
      </c>
      <c r="K4773" s="344">
        <v>82.79</v>
      </c>
      <c r="L4773" s="344">
        <v>76.36</v>
      </c>
    </row>
    <row r="4774" spans="1:12">
      <c r="A4774" s="296">
        <v>38109</v>
      </c>
      <c r="B4774" s="343" t="s">
        <v>11326</v>
      </c>
      <c r="C4774" s="296" t="s">
        <v>6533</v>
      </c>
      <c r="D4774" s="296" t="s">
        <v>6534</v>
      </c>
      <c r="E4774" s="344">
        <v>99.88</v>
      </c>
      <c r="F4774" s="344">
        <v>111.7</v>
      </c>
      <c r="G4774" s="344">
        <v>93.39</v>
      </c>
      <c r="H4774" s="344">
        <v>84.9</v>
      </c>
      <c r="I4774" s="344">
        <v>52.02</v>
      </c>
      <c r="J4774" s="344">
        <v>78.66</v>
      </c>
      <c r="K4774" s="344">
        <v>102.88</v>
      </c>
      <c r="L4774" s="344">
        <v>94.89</v>
      </c>
    </row>
    <row r="4775" spans="1:12">
      <c r="A4775" s="296">
        <v>38088</v>
      </c>
      <c r="B4775" s="343" t="s">
        <v>11327</v>
      </c>
      <c r="C4775" s="296" t="s">
        <v>6533</v>
      </c>
      <c r="D4775" s="296" t="s">
        <v>6534</v>
      </c>
      <c r="E4775" s="344">
        <v>105.02</v>
      </c>
      <c r="F4775" s="344">
        <v>117.45</v>
      </c>
      <c r="G4775" s="344">
        <v>98.2</v>
      </c>
      <c r="H4775" s="344">
        <v>89.27</v>
      </c>
      <c r="I4775" s="344">
        <v>54.7</v>
      </c>
      <c r="J4775" s="344">
        <v>82.7</v>
      </c>
      <c r="K4775" s="344">
        <v>108.17</v>
      </c>
      <c r="L4775" s="344">
        <v>99.77</v>
      </c>
    </row>
    <row r="4776" spans="1:12">
      <c r="A4776" s="296">
        <v>38110</v>
      </c>
      <c r="B4776" s="343" t="s">
        <v>11328</v>
      </c>
      <c r="C4776" s="296" t="s">
        <v>6533</v>
      </c>
      <c r="D4776" s="296" t="s">
        <v>6534</v>
      </c>
      <c r="E4776" s="344">
        <v>38.42</v>
      </c>
      <c r="F4776" s="344">
        <v>42.97</v>
      </c>
      <c r="G4776" s="344">
        <v>35.92</v>
      </c>
      <c r="H4776" s="344">
        <v>32.659999999999997</v>
      </c>
      <c r="I4776" s="344">
        <v>20.010000000000002</v>
      </c>
      <c r="J4776" s="344">
        <v>30.26</v>
      </c>
      <c r="K4776" s="344">
        <v>39.57</v>
      </c>
      <c r="L4776" s="344">
        <v>36.5</v>
      </c>
    </row>
    <row r="4777" spans="1:12">
      <c r="A4777" s="296">
        <v>38089</v>
      </c>
      <c r="B4777" s="343" t="s">
        <v>11329</v>
      </c>
      <c r="C4777" s="296" t="s">
        <v>6533</v>
      </c>
      <c r="D4777" s="296" t="s">
        <v>6534</v>
      </c>
      <c r="E4777" s="344">
        <v>66.95</v>
      </c>
      <c r="F4777" s="344">
        <v>74.87</v>
      </c>
      <c r="G4777" s="344">
        <v>62.6</v>
      </c>
      <c r="H4777" s="344">
        <v>56.91</v>
      </c>
      <c r="I4777" s="344">
        <v>34.869999999999997</v>
      </c>
      <c r="J4777" s="344">
        <v>52.72</v>
      </c>
      <c r="K4777" s="344">
        <v>68.959999999999994</v>
      </c>
      <c r="L4777" s="344">
        <v>63.6</v>
      </c>
    </row>
    <row r="4778" spans="1:12">
      <c r="A4778" s="296">
        <v>38111</v>
      </c>
      <c r="B4778" s="343" t="s">
        <v>11330</v>
      </c>
      <c r="C4778" s="296" t="s">
        <v>6533</v>
      </c>
      <c r="D4778" s="296" t="s">
        <v>6534</v>
      </c>
      <c r="E4778" s="344">
        <v>42.97</v>
      </c>
      <c r="F4778" s="344">
        <v>48.05</v>
      </c>
      <c r="G4778" s="344">
        <v>40.17</v>
      </c>
      <c r="H4778" s="344">
        <v>36.520000000000003</v>
      </c>
      <c r="I4778" s="344">
        <v>22.38</v>
      </c>
      <c r="J4778" s="344">
        <v>33.840000000000003</v>
      </c>
      <c r="K4778" s="344">
        <v>44.26</v>
      </c>
      <c r="L4778" s="344">
        <v>40.82</v>
      </c>
    </row>
    <row r="4779" spans="1:12">
      <c r="A4779" s="296">
        <v>38090</v>
      </c>
      <c r="B4779" s="343" t="s">
        <v>11331</v>
      </c>
      <c r="C4779" s="296" t="s">
        <v>6533</v>
      </c>
      <c r="D4779" s="296" t="s">
        <v>6534</v>
      </c>
      <c r="E4779" s="344">
        <v>69.2</v>
      </c>
      <c r="F4779" s="344">
        <v>77.39</v>
      </c>
      <c r="G4779" s="344">
        <v>64.7</v>
      </c>
      <c r="H4779" s="344">
        <v>58.82</v>
      </c>
      <c r="I4779" s="344">
        <v>36.04</v>
      </c>
      <c r="J4779" s="344">
        <v>54.49</v>
      </c>
      <c r="K4779" s="344">
        <v>71.28</v>
      </c>
      <c r="L4779" s="344">
        <v>65.739999999999995</v>
      </c>
    </row>
    <row r="4780" spans="1:12">
      <c r="A4780" s="296">
        <v>38400</v>
      </c>
      <c r="B4780" s="343" t="s">
        <v>11332</v>
      </c>
      <c r="C4780" s="296" t="s">
        <v>6533</v>
      </c>
      <c r="D4780" s="296" t="s">
        <v>6534</v>
      </c>
      <c r="E4780" s="344">
        <v>36.92</v>
      </c>
      <c r="F4780" s="344">
        <v>20.68</v>
      </c>
      <c r="G4780" s="344">
        <v>25.63</v>
      </c>
      <c r="H4780" s="344">
        <v>26.68</v>
      </c>
      <c r="I4780" s="344">
        <v>15.96</v>
      </c>
      <c r="J4780" s="344">
        <v>25.79</v>
      </c>
      <c r="K4780" s="344">
        <v>16.59</v>
      </c>
      <c r="L4780" s="344">
        <v>19.91</v>
      </c>
    </row>
    <row r="4781" spans="1:12">
      <c r="A4781" s="296">
        <v>13726</v>
      </c>
      <c r="B4781" s="343" t="s">
        <v>11333</v>
      </c>
      <c r="C4781" s="296" t="s">
        <v>6533</v>
      </c>
      <c r="D4781" s="296" t="s">
        <v>6534</v>
      </c>
      <c r="E4781" s="344"/>
      <c r="F4781" s="344"/>
      <c r="G4781" s="344"/>
      <c r="H4781" s="344"/>
      <c r="I4781" s="344">
        <v>56109.69</v>
      </c>
      <c r="J4781" s="344"/>
      <c r="K4781" s="344"/>
      <c r="L4781" s="344"/>
    </row>
    <row r="4782" spans="1:12">
      <c r="A4782" s="296">
        <v>12627</v>
      </c>
      <c r="B4782" s="343" t="s">
        <v>11334</v>
      </c>
      <c r="C4782" s="296" t="s">
        <v>6533</v>
      </c>
      <c r="D4782" s="296" t="s">
        <v>6534</v>
      </c>
      <c r="E4782" s="344">
        <v>1.38</v>
      </c>
      <c r="F4782" s="344">
        <v>1.29</v>
      </c>
      <c r="G4782" s="344">
        <v>1.24</v>
      </c>
      <c r="H4782" s="344">
        <v>0.93</v>
      </c>
      <c r="I4782" s="344">
        <v>1.03</v>
      </c>
      <c r="J4782" s="344">
        <v>1.1599999999999999</v>
      </c>
      <c r="K4782" s="344">
        <v>1.36</v>
      </c>
      <c r="L4782" s="344">
        <v>1.65</v>
      </c>
    </row>
    <row r="4783" spans="1:12">
      <c r="A4783" s="296">
        <v>39996</v>
      </c>
      <c r="B4783" s="343" t="s">
        <v>11335</v>
      </c>
      <c r="C4783" s="296" t="s">
        <v>6578</v>
      </c>
      <c r="D4783" s="296" t="s">
        <v>6534</v>
      </c>
      <c r="E4783" s="344">
        <v>3.63</v>
      </c>
      <c r="F4783" s="344">
        <v>4.3</v>
      </c>
      <c r="G4783" s="344">
        <v>3.84</v>
      </c>
      <c r="H4783" s="344">
        <v>4.4800000000000004</v>
      </c>
      <c r="I4783" s="344">
        <v>4.3099999999999996</v>
      </c>
      <c r="J4783" s="344">
        <v>4.4400000000000004</v>
      </c>
      <c r="K4783" s="344">
        <v>2.9</v>
      </c>
      <c r="L4783" s="344">
        <v>2.41</v>
      </c>
    </row>
    <row r="4784" spans="1:12">
      <c r="A4784" s="296">
        <v>10478</v>
      </c>
      <c r="B4784" s="343" t="s">
        <v>11336</v>
      </c>
      <c r="C4784" s="296" t="s">
        <v>6584</v>
      </c>
      <c r="D4784" s="296" t="s">
        <v>6539</v>
      </c>
      <c r="E4784" s="344">
        <v>40.32</v>
      </c>
      <c r="F4784" s="344">
        <v>43.49</v>
      </c>
      <c r="G4784" s="344">
        <v>35.42</v>
      </c>
      <c r="H4784" s="344">
        <v>32.93</v>
      </c>
      <c r="I4784" s="344">
        <v>36.090000000000003</v>
      </c>
      <c r="J4784" s="344">
        <v>39.76</v>
      </c>
      <c r="K4784" s="344">
        <v>34.78</v>
      </c>
      <c r="L4784" s="344">
        <v>38.64</v>
      </c>
    </row>
    <row r="4785" spans="1:12">
      <c r="A4785" s="296">
        <v>10481</v>
      </c>
      <c r="B4785" s="343" t="s">
        <v>11337</v>
      </c>
      <c r="C4785" s="296" t="s">
        <v>6584</v>
      </c>
      <c r="D4785" s="296" t="s">
        <v>6534</v>
      </c>
      <c r="E4785" s="344">
        <v>35.86</v>
      </c>
      <c r="F4785" s="344">
        <v>38.67</v>
      </c>
      <c r="G4785" s="344">
        <v>31.5</v>
      </c>
      <c r="H4785" s="344">
        <v>29.28</v>
      </c>
      <c r="I4785" s="344">
        <v>32.090000000000003</v>
      </c>
      <c r="J4785" s="344">
        <v>35.36</v>
      </c>
      <c r="K4785" s="344">
        <v>30.93</v>
      </c>
      <c r="L4785" s="344">
        <v>34.36</v>
      </c>
    </row>
    <row r="4786" spans="1:12">
      <c r="A4786" s="296">
        <v>10475</v>
      </c>
      <c r="B4786" s="343" t="s">
        <v>11338</v>
      </c>
      <c r="C4786" s="296" t="s">
        <v>6584</v>
      </c>
      <c r="D4786" s="296" t="s">
        <v>6534</v>
      </c>
      <c r="E4786" s="344">
        <v>34.700000000000003</v>
      </c>
      <c r="F4786" s="344">
        <v>37.42</v>
      </c>
      <c r="G4786" s="344">
        <v>30.48</v>
      </c>
      <c r="H4786" s="344">
        <v>28.34</v>
      </c>
      <c r="I4786" s="344">
        <v>31.06</v>
      </c>
      <c r="J4786" s="344">
        <v>34.21</v>
      </c>
      <c r="K4786" s="344">
        <v>29.93</v>
      </c>
      <c r="L4786" s="344">
        <v>33.25</v>
      </c>
    </row>
    <row r="4787" spans="1:12">
      <c r="A4787" s="296">
        <v>4030</v>
      </c>
      <c r="B4787" s="343" t="s">
        <v>11339</v>
      </c>
      <c r="C4787" s="296" t="s">
        <v>6937</v>
      </c>
      <c r="D4787" s="296" t="s">
        <v>6534</v>
      </c>
      <c r="E4787" s="344"/>
      <c r="F4787" s="344">
        <v>8.4499999999999993</v>
      </c>
      <c r="G4787" s="344"/>
      <c r="H4787" s="344">
        <v>12.97</v>
      </c>
      <c r="I4787" s="344">
        <v>8.4600000000000009</v>
      </c>
      <c r="J4787" s="344"/>
      <c r="K4787" s="344">
        <v>6.77</v>
      </c>
      <c r="L4787" s="344">
        <v>8.3699999999999992</v>
      </c>
    </row>
    <row r="4788" spans="1:12">
      <c r="A4788" s="296">
        <v>4031</v>
      </c>
      <c r="B4788" s="343" t="s">
        <v>11340</v>
      </c>
      <c r="C4788" s="296" t="s">
        <v>6937</v>
      </c>
      <c r="D4788" s="296" t="s">
        <v>6534</v>
      </c>
      <c r="E4788" s="344"/>
      <c r="F4788" s="344">
        <v>39.71</v>
      </c>
      <c r="G4788" s="344"/>
      <c r="H4788" s="344">
        <v>60.96</v>
      </c>
      <c r="I4788" s="344">
        <v>39.770000000000003</v>
      </c>
      <c r="J4788" s="344"/>
      <c r="K4788" s="344">
        <v>31.85</v>
      </c>
      <c r="L4788" s="344">
        <v>39.340000000000003</v>
      </c>
    </row>
    <row r="4789" spans="1:12">
      <c r="A4789" s="296">
        <v>39399</v>
      </c>
      <c r="B4789" s="343" t="s">
        <v>11341</v>
      </c>
      <c r="C4789" s="296" t="s">
        <v>6533</v>
      </c>
      <c r="D4789" s="296" t="s">
        <v>6534</v>
      </c>
      <c r="E4789" s="344"/>
      <c r="F4789" s="344"/>
      <c r="G4789" s="344"/>
      <c r="H4789" s="344"/>
      <c r="I4789" s="344">
        <v>1401.53</v>
      </c>
      <c r="J4789" s="344"/>
      <c r="K4789" s="344"/>
      <c r="L4789" s="344"/>
    </row>
    <row r="4790" spans="1:12">
      <c r="A4790" s="296">
        <v>39400</v>
      </c>
      <c r="B4790" s="343" t="s">
        <v>11342</v>
      </c>
      <c r="C4790" s="296" t="s">
        <v>6533</v>
      </c>
      <c r="D4790" s="296" t="s">
        <v>6534</v>
      </c>
      <c r="E4790" s="344"/>
      <c r="F4790" s="344"/>
      <c r="G4790" s="344"/>
      <c r="H4790" s="344"/>
      <c r="I4790" s="344">
        <v>1523.41</v>
      </c>
      <c r="J4790" s="344"/>
      <c r="K4790" s="344"/>
      <c r="L4790" s="344"/>
    </row>
    <row r="4791" spans="1:12">
      <c r="A4791" s="296">
        <v>39401</v>
      </c>
      <c r="B4791" s="343" t="s">
        <v>11343</v>
      </c>
      <c r="C4791" s="296" t="s">
        <v>6533</v>
      </c>
      <c r="D4791" s="296" t="s">
        <v>6534</v>
      </c>
      <c r="E4791" s="344"/>
      <c r="F4791" s="344"/>
      <c r="G4791" s="344"/>
      <c r="H4791" s="344"/>
      <c r="I4791" s="344">
        <v>1708.9</v>
      </c>
      <c r="J4791" s="344"/>
      <c r="K4791" s="344"/>
      <c r="L4791" s="344"/>
    </row>
    <row r="4792" spans="1:12">
      <c r="A4792" s="296">
        <v>11652</v>
      </c>
      <c r="B4792" s="343" t="s">
        <v>11344</v>
      </c>
      <c r="C4792" s="296" t="s">
        <v>6533</v>
      </c>
      <c r="D4792" s="296" t="s">
        <v>6539</v>
      </c>
      <c r="E4792" s="344"/>
      <c r="F4792" s="344"/>
      <c r="G4792" s="344"/>
      <c r="H4792" s="344"/>
      <c r="I4792" s="344">
        <v>3676.5</v>
      </c>
      <c r="J4792" s="344"/>
      <c r="K4792" s="344"/>
      <c r="L4792" s="344"/>
    </row>
    <row r="4793" spans="1:12">
      <c r="A4793" s="296">
        <v>13475</v>
      </c>
      <c r="B4793" s="343" t="s">
        <v>11345</v>
      </c>
      <c r="C4793" s="296" t="s">
        <v>6533</v>
      </c>
      <c r="D4793" s="296" t="s">
        <v>6534</v>
      </c>
      <c r="E4793" s="344"/>
      <c r="F4793" s="344"/>
      <c r="G4793" s="344"/>
      <c r="H4793" s="344"/>
      <c r="I4793" s="344">
        <v>4017.53</v>
      </c>
      <c r="J4793" s="344"/>
      <c r="K4793" s="344"/>
      <c r="L4793" s="344"/>
    </row>
    <row r="4794" spans="1:12">
      <c r="A4794" s="296">
        <v>13896</v>
      </c>
      <c r="B4794" s="343" t="s">
        <v>11346</v>
      </c>
      <c r="C4794" s="296" t="s">
        <v>6533</v>
      </c>
      <c r="D4794" s="296" t="s">
        <v>6534</v>
      </c>
      <c r="E4794" s="344"/>
      <c r="F4794" s="344"/>
      <c r="G4794" s="344"/>
      <c r="H4794" s="344"/>
      <c r="I4794" s="344">
        <v>3298.14</v>
      </c>
      <c r="J4794" s="344"/>
      <c r="K4794" s="344"/>
      <c r="L4794" s="344"/>
    </row>
    <row r="4795" spans="1:12">
      <c r="A4795" s="296">
        <v>44470</v>
      </c>
      <c r="B4795" s="343" t="s">
        <v>11347</v>
      </c>
      <c r="C4795" s="296" t="s">
        <v>6533</v>
      </c>
      <c r="D4795" s="296" t="s">
        <v>6534</v>
      </c>
      <c r="E4795" s="344"/>
      <c r="F4795" s="344"/>
      <c r="G4795" s="344"/>
      <c r="H4795" s="344"/>
      <c r="I4795" s="344"/>
      <c r="J4795" s="344"/>
      <c r="K4795" s="344"/>
      <c r="L4795" s="344"/>
    </row>
    <row r="4796" spans="1:12">
      <c r="A4796" s="296">
        <v>13476</v>
      </c>
      <c r="B4796" s="343" t="s">
        <v>11348</v>
      </c>
      <c r="C4796" s="296" t="s">
        <v>6533</v>
      </c>
      <c r="D4796" s="296" t="s">
        <v>6534</v>
      </c>
      <c r="E4796" s="344"/>
      <c r="F4796" s="344"/>
      <c r="G4796" s="344"/>
      <c r="H4796" s="344"/>
      <c r="I4796" s="344"/>
      <c r="J4796" s="344"/>
      <c r="K4796" s="344"/>
      <c r="L4796" s="344"/>
    </row>
    <row r="4797" spans="1:12">
      <c r="A4797" s="296">
        <v>44491</v>
      </c>
      <c r="B4797" s="343" t="s">
        <v>11349</v>
      </c>
      <c r="C4797" s="296" t="s">
        <v>6533</v>
      </c>
      <c r="D4797" s="296" t="s">
        <v>6534</v>
      </c>
      <c r="E4797" s="344"/>
      <c r="F4797" s="344"/>
      <c r="G4797" s="344"/>
      <c r="H4797" s="344"/>
      <c r="I4797" s="344"/>
      <c r="J4797" s="344"/>
      <c r="K4797" s="344"/>
      <c r="L4797" s="344"/>
    </row>
    <row r="4798" spans="1:12">
      <c r="A4798" s="296">
        <v>10488</v>
      </c>
      <c r="B4798" s="343" t="s">
        <v>11350</v>
      </c>
      <c r="C4798" s="296" t="s">
        <v>6533</v>
      </c>
      <c r="D4798" s="296" t="s">
        <v>6539</v>
      </c>
      <c r="E4798" s="344"/>
      <c r="F4798" s="344"/>
      <c r="G4798" s="344"/>
      <c r="H4798" s="344"/>
      <c r="I4798" s="344"/>
      <c r="J4798" s="344"/>
      <c r="K4798" s="344"/>
      <c r="L4798" s="344"/>
    </row>
    <row r="4799" spans="1:12">
      <c r="A4799" s="296">
        <v>13606</v>
      </c>
      <c r="B4799" s="343" t="s">
        <v>11351</v>
      </c>
      <c r="C4799" s="296" t="s">
        <v>6533</v>
      </c>
      <c r="D4799" s="296" t="s">
        <v>6534</v>
      </c>
      <c r="E4799" s="344"/>
      <c r="F4799" s="344"/>
      <c r="G4799" s="344"/>
      <c r="H4799" s="344"/>
      <c r="I4799" s="344"/>
      <c r="J4799" s="344"/>
      <c r="K4799" s="344"/>
      <c r="L4799" s="344"/>
    </row>
    <row r="4800" spans="1:12">
      <c r="A4800" s="296">
        <v>10489</v>
      </c>
      <c r="B4800" s="343" t="s">
        <v>11352</v>
      </c>
      <c r="C4800" s="296" t="s">
        <v>6682</v>
      </c>
      <c r="D4800" s="296" t="s">
        <v>6534</v>
      </c>
      <c r="E4800" s="344">
        <v>18.57</v>
      </c>
      <c r="F4800" s="344">
        <v>13.74</v>
      </c>
      <c r="G4800" s="344">
        <v>17.34</v>
      </c>
      <c r="H4800" s="344">
        <v>18.73</v>
      </c>
      <c r="I4800" s="344">
        <v>15.15</v>
      </c>
      <c r="J4800" s="344">
        <v>15.57</v>
      </c>
      <c r="K4800" s="344">
        <v>19.62</v>
      </c>
      <c r="L4800" s="344">
        <v>18.41</v>
      </c>
    </row>
    <row r="4801" spans="1:12">
      <c r="A4801" s="296">
        <v>41073</v>
      </c>
      <c r="B4801" s="343" t="s">
        <v>11353</v>
      </c>
      <c r="C4801" s="296" t="s">
        <v>6684</v>
      </c>
      <c r="D4801" s="296" t="s">
        <v>6534</v>
      </c>
      <c r="E4801" s="344">
        <v>3245.39</v>
      </c>
      <c r="F4801" s="344">
        <v>2400.56</v>
      </c>
      <c r="G4801" s="344">
        <v>3043.17</v>
      </c>
      <c r="H4801" s="344">
        <v>3253.77</v>
      </c>
      <c r="I4801" s="344">
        <v>2650.72</v>
      </c>
      <c r="J4801" s="344">
        <v>2738.37</v>
      </c>
      <c r="K4801" s="344">
        <v>3499.41</v>
      </c>
      <c r="L4801" s="344">
        <v>3234.14</v>
      </c>
    </row>
    <row r="4802" spans="1:12">
      <c r="A4802" s="296">
        <v>34391</v>
      </c>
      <c r="B4802" s="343" t="s">
        <v>11354</v>
      </c>
      <c r="C4802" s="296" t="s">
        <v>6937</v>
      </c>
      <c r="D4802" s="296" t="s">
        <v>6534</v>
      </c>
      <c r="E4802" s="344">
        <v>1196.8699999999999</v>
      </c>
      <c r="F4802" s="344">
        <v>766</v>
      </c>
      <c r="G4802" s="344">
        <v>957.5</v>
      </c>
      <c r="H4802" s="344">
        <v>1484.12</v>
      </c>
      <c r="I4802" s="344">
        <v>1053.25</v>
      </c>
      <c r="J4802" s="344"/>
      <c r="K4802" s="344">
        <v>706.15</v>
      </c>
      <c r="L4802" s="344">
        <v>766</v>
      </c>
    </row>
    <row r="4803" spans="1:12">
      <c r="A4803" s="296">
        <v>10496</v>
      </c>
      <c r="B4803" s="343" t="s">
        <v>11355</v>
      </c>
      <c r="C4803" s="296" t="s">
        <v>6937</v>
      </c>
      <c r="D4803" s="296" t="s">
        <v>6534</v>
      </c>
      <c r="E4803" s="344">
        <v>1041.6600000000001</v>
      </c>
      <c r="F4803" s="344">
        <v>666.66</v>
      </c>
      <c r="G4803" s="344">
        <v>833.33</v>
      </c>
      <c r="H4803" s="344">
        <v>1291.6600000000001</v>
      </c>
      <c r="I4803" s="344">
        <v>916.66</v>
      </c>
      <c r="J4803" s="344"/>
      <c r="K4803" s="344">
        <v>614.58000000000004</v>
      </c>
      <c r="L4803" s="344">
        <v>666.66</v>
      </c>
    </row>
    <row r="4804" spans="1:12">
      <c r="A4804" s="296">
        <v>10497</v>
      </c>
      <c r="B4804" s="343" t="s">
        <v>11356</v>
      </c>
      <c r="C4804" s="296" t="s">
        <v>6937</v>
      </c>
      <c r="D4804" s="296" t="s">
        <v>6534</v>
      </c>
      <c r="E4804" s="344">
        <v>2708.33</v>
      </c>
      <c r="F4804" s="344">
        <v>1733.33</v>
      </c>
      <c r="G4804" s="344">
        <v>2166.66</v>
      </c>
      <c r="H4804" s="344">
        <v>3358.33</v>
      </c>
      <c r="I4804" s="344">
        <v>2383.33</v>
      </c>
      <c r="J4804" s="344"/>
      <c r="K4804" s="344">
        <v>1597.91</v>
      </c>
      <c r="L4804" s="344">
        <v>1733.33</v>
      </c>
    </row>
    <row r="4805" spans="1:12">
      <c r="A4805" s="296">
        <v>10504</v>
      </c>
      <c r="B4805" s="343" t="s">
        <v>11357</v>
      </c>
      <c r="C4805" s="296" t="s">
        <v>6937</v>
      </c>
      <c r="D4805" s="296" t="s">
        <v>6534</v>
      </c>
      <c r="E4805" s="344">
        <v>3166.66</v>
      </c>
      <c r="F4805" s="344">
        <v>2026.66</v>
      </c>
      <c r="G4805" s="344">
        <v>2533.33</v>
      </c>
      <c r="H4805" s="344">
        <v>3926.66</v>
      </c>
      <c r="I4805" s="344">
        <v>2786.66</v>
      </c>
      <c r="J4805" s="344"/>
      <c r="K4805" s="344">
        <v>1868.33</v>
      </c>
      <c r="L4805" s="344">
        <v>2026.66</v>
      </c>
    </row>
    <row r="4806" spans="1:12">
      <c r="A4806" s="296">
        <v>34390</v>
      </c>
      <c r="B4806" s="343" t="s">
        <v>11358</v>
      </c>
      <c r="C4806" s="296" t="s">
        <v>6937</v>
      </c>
      <c r="D4806" s="296" t="s">
        <v>6534</v>
      </c>
      <c r="E4806" s="344">
        <v>933.33</v>
      </c>
      <c r="F4806" s="344">
        <v>597.33000000000004</v>
      </c>
      <c r="G4806" s="344">
        <v>746.66</v>
      </c>
      <c r="H4806" s="344">
        <v>1157.33</v>
      </c>
      <c r="I4806" s="344">
        <v>821.33</v>
      </c>
      <c r="J4806" s="344"/>
      <c r="K4806" s="344">
        <v>550.66</v>
      </c>
      <c r="L4806" s="344">
        <v>597.33000000000004</v>
      </c>
    </row>
    <row r="4807" spans="1:12">
      <c r="A4807" s="296">
        <v>34389</v>
      </c>
      <c r="B4807" s="343" t="s">
        <v>11359</v>
      </c>
      <c r="C4807" s="296" t="s">
        <v>6937</v>
      </c>
      <c r="D4807" s="296" t="s">
        <v>6534</v>
      </c>
      <c r="E4807" s="344">
        <v>291.66000000000003</v>
      </c>
      <c r="F4807" s="344">
        <v>186.66</v>
      </c>
      <c r="G4807" s="344">
        <v>233.33</v>
      </c>
      <c r="H4807" s="344">
        <v>361.66</v>
      </c>
      <c r="I4807" s="344">
        <v>256.66000000000003</v>
      </c>
      <c r="J4807" s="344"/>
      <c r="K4807" s="344">
        <v>172.08</v>
      </c>
      <c r="L4807" s="344">
        <v>186.66</v>
      </c>
    </row>
    <row r="4808" spans="1:12">
      <c r="A4808" s="296">
        <v>34388</v>
      </c>
      <c r="B4808" s="343" t="s">
        <v>11360</v>
      </c>
      <c r="C4808" s="296" t="s">
        <v>6937</v>
      </c>
      <c r="D4808" s="296" t="s">
        <v>6534</v>
      </c>
      <c r="E4808" s="344">
        <v>414.54</v>
      </c>
      <c r="F4808" s="344">
        <v>265.3</v>
      </c>
      <c r="G4808" s="344">
        <v>331.63</v>
      </c>
      <c r="H4808" s="344">
        <v>514.03</v>
      </c>
      <c r="I4808" s="344">
        <v>364.79</v>
      </c>
      <c r="J4808" s="344"/>
      <c r="K4808" s="344">
        <v>244.57</v>
      </c>
      <c r="L4808" s="344">
        <v>265.3</v>
      </c>
    </row>
    <row r="4809" spans="1:12">
      <c r="A4809" s="296">
        <v>34387</v>
      </c>
      <c r="B4809" s="343" t="s">
        <v>11361</v>
      </c>
      <c r="C4809" s="296" t="s">
        <v>6937</v>
      </c>
      <c r="D4809" s="296" t="s">
        <v>6534</v>
      </c>
      <c r="E4809" s="344">
        <v>672.91</v>
      </c>
      <c r="F4809" s="344">
        <v>430.66</v>
      </c>
      <c r="G4809" s="344">
        <v>538.33000000000004</v>
      </c>
      <c r="H4809" s="344">
        <v>834.41</v>
      </c>
      <c r="I4809" s="344">
        <v>592.16</v>
      </c>
      <c r="J4809" s="344"/>
      <c r="K4809" s="344">
        <v>397.02</v>
      </c>
      <c r="L4809" s="344">
        <v>430.66</v>
      </c>
    </row>
    <row r="4810" spans="1:12">
      <c r="A4810" s="296">
        <v>11188</v>
      </c>
      <c r="B4810" s="343" t="s">
        <v>11362</v>
      </c>
      <c r="C4810" s="296" t="s">
        <v>6937</v>
      </c>
      <c r="D4810" s="296" t="s">
        <v>6534</v>
      </c>
      <c r="E4810" s="344">
        <v>333.33</v>
      </c>
      <c r="F4810" s="344">
        <v>213.33</v>
      </c>
      <c r="G4810" s="344">
        <v>266.66000000000003</v>
      </c>
      <c r="H4810" s="344">
        <v>413.33</v>
      </c>
      <c r="I4810" s="344">
        <v>293.33</v>
      </c>
      <c r="J4810" s="344"/>
      <c r="K4810" s="344">
        <v>196.66</v>
      </c>
      <c r="L4810" s="344">
        <v>213.33</v>
      </c>
    </row>
    <row r="4811" spans="1:12">
      <c r="A4811" s="296">
        <v>11189</v>
      </c>
      <c r="B4811" s="343" t="s">
        <v>11363</v>
      </c>
      <c r="C4811" s="296" t="s">
        <v>6937</v>
      </c>
      <c r="D4811" s="296" t="s">
        <v>6534</v>
      </c>
      <c r="E4811" s="344">
        <v>500</v>
      </c>
      <c r="F4811" s="344">
        <v>320</v>
      </c>
      <c r="G4811" s="344">
        <v>400</v>
      </c>
      <c r="H4811" s="344">
        <v>620</v>
      </c>
      <c r="I4811" s="344">
        <v>440</v>
      </c>
      <c r="J4811" s="344"/>
      <c r="K4811" s="344">
        <v>295</v>
      </c>
      <c r="L4811" s="344">
        <v>320</v>
      </c>
    </row>
    <row r="4812" spans="1:12">
      <c r="A4812" s="296">
        <v>21107</v>
      </c>
      <c r="B4812" s="343" t="s">
        <v>11364</v>
      </c>
      <c r="C4812" s="296" t="s">
        <v>6937</v>
      </c>
      <c r="D4812" s="296" t="s">
        <v>6534</v>
      </c>
      <c r="E4812" s="344">
        <v>359.83</v>
      </c>
      <c r="F4812" s="344">
        <v>230.29</v>
      </c>
      <c r="G4812" s="344">
        <v>287.86</v>
      </c>
      <c r="H4812" s="344">
        <v>446.19</v>
      </c>
      <c r="I4812" s="344">
        <v>316.64999999999998</v>
      </c>
      <c r="J4812" s="344"/>
      <c r="K4812" s="344">
        <v>212.3</v>
      </c>
      <c r="L4812" s="344">
        <v>230.29</v>
      </c>
    </row>
    <row r="4813" spans="1:12">
      <c r="A4813" s="296">
        <v>34386</v>
      </c>
      <c r="B4813" s="343" t="s">
        <v>11365</v>
      </c>
      <c r="C4813" s="296" t="s">
        <v>6937</v>
      </c>
      <c r="D4813" s="296" t="s">
        <v>6534</v>
      </c>
      <c r="E4813" s="344">
        <v>625</v>
      </c>
      <c r="F4813" s="344">
        <v>400</v>
      </c>
      <c r="G4813" s="344">
        <v>500</v>
      </c>
      <c r="H4813" s="344">
        <v>775</v>
      </c>
      <c r="I4813" s="344">
        <v>550</v>
      </c>
      <c r="J4813" s="344"/>
      <c r="K4813" s="344">
        <v>368.75</v>
      </c>
      <c r="L4813" s="344">
        <v>400</v>
      </c>
    </row>
    <row r="4814" spans="1:12">
      <c r="A4814" s="296">
        <v>10490</v>
      </c>
      <c r="B4814" s="343" t="s">
        <v>11366</v>
      </c>
      <c r="C4814" s="296" t="s">
        <v>6937</v>
      </c>
      <c r="D4814" s="296" t="s">
        <v>6534</v>
      </c>
      <c r="E4814" s="344">
        <v>218.75</v>
      </c>
      <c r="F4814" s="344">
        <v>140</v>
      </c>
      <c r="G4814" s="344">
        <v>175</v>
      </c>
      <c r="H4814" s="344">
        <v>271.25</v>
      </c>
      <c r="I4814" s="344">
        <v>192.5</v>
      </c>
      <c r="J4814" s="344"/>
      <c r="K4814" s="344">
        <v>129.06</v>
      </c>
      <c r="L4814" s="344">
        <v>140</v>
      </c>
    </row>
    <row r="4815" spans="1:12">
      <c r="A4815" s="296">
        <v>10492</v>
      </c>
      <c r="B4815" s="343" t="s">
        <v>11367</v>
      </c>
      <c r="C4815" s="296" t="s">
        <v>6937</v>
      </c>
      <c r="D4815" s="296" t="s">
        <v>6539</v>
      </c>
      <c r="E4815" s="344">
        <v>250</v>
      </c>
      <c r="F4815" s="344">
        <v>160</v>
      </c>
      <c r="G4815" s="344">
        <v>200</v>
      </c>
      <c r="H4815" s="344">
        <v>310</v>
      </c>
      <c r="I4815" s="344">
        <v>220</v>
      </c>
      <c r="J4815" s="344"/>
      <c r="K4815" s="344">
        <v>147.5</v>
      </c>
      <c r="L4815" s="344">
        <v>160</v>
      </c>
    </row>
    <row r="4816" spans="1:12">
      <c r="A4816" s="296">
        <v>10493</v>
      </c>
      <c r="B4816" s="343" t="s">
        <v>11368</v>
      </c>
      <c r="C4816" s="296" t="s">
        <v>6937</v>
      </c>
      <c r="D4816" s="296" t="s">
        <v>6534</v>
      </c>
      <c r="E4816" s="344">
        <v>291.66000000000003</v>
      </c>
      <c r="F4816" s="344">
        <v>186.66</v>
      </c>
      <c r="G4816" s="344">
        <v>233.33</v>
      </c>
      <c r="H4816" s="344">
        <v>361.66</v>
      </c>
      <c r="I4816" s="344">
        <v>256.66000000000003</v>
      </c>
      <c r="J4816" s="344"/>
      <c r="K4816" s="344">
        <v>172.08</v>
      </c>
      <c r="L4816" s="344">
        <v>186.66</v>
      </c>
    </row>
    <row r="4817" spans="1:12">
      <c r="A4817" s="296">
        <v>10491</v>
      </c>
      <c r="B4817" s="343" t="s">
        <v>11369</v>
      </c>
      <c r="C4817" s="296" t="s">
        <v>6937</v>
      </c>
      <c r="D4817" s="296" t="s">
        <v>6534</v>
      </c>
      <c r="E4817" s="344">
        <v>354.16</v>
      </c>
      <c r="F4817" s="344">
        <v>226.66</v>
      </c>
      <c r="G4817" s="344">
        <v>283.33</v>
      </c>
      <c r="H4817" s="344">
        <v>439.16</v>
      </c>
      <c r="I4817" s="344">
        <v>311.66000000000003</v>
      </c>
      <c r="J4817" s="344"/>
      <c r="K4817" s="344">
        <v>208.95</v>
      </c>
      <c r="L4817" s="344">
        <v>226.66</v>
      </c>
    </row>
    <row r="4818" spans="1:12">
      <c r="A4818" s="296">
        <v>34385</v>
      </c>
      <c r="B4818" s="343" t="s">
        <v>11370</v>
      </c>
      <c r="C4818" s="296" t="s">
        <v>6937</v>
      </c>
      <c r="D4818" s="296" t="s">
        <v>6534</v>
      </c>
      <c r="E4818" s="344">
        <v>516.66</v>
      </c>
      <c r="F4818" s="344">
        <v>330.66</v>
      </c>
      <c r="G4818" s="344">
        <v>413.33</v>
      </c>
      <c r="H4818" s="344">
        <v>640.66</v>
      </c>
      <c r="I4818" s="344">
        <v>454.66</v>
      </c>
      <c r="J4818" s="344"/>
      <c r="K4818" s="344">
        <v>304.83</v>
      </c>
      <c r="L4818" s="344">
        <v>330.66</v>
      </c>
    </row>
    <row r="4819" spans="1:12">
      <c r="A4819" s="296">
        <v>10499</v>
      </c>
      <c r="B4819" s="343" t="s">
        <v>11371</v>
      </c>
      <c r="C4819" s="296" t="s">
        <v>6937</v>
      </c>
      <c r="D4819" s="296" t="s">
        <v>6534</v>
      </c>
      <c r="E4819" s="344">
        <v>208.33</v>
      </c>
      <c r="F4819" s="344">
        <v>133.33000000000001</v>
      </c>
      <c r="G4819" s="344">
        <v>166.66</v>
      </c>
      <c r="H4819" s="344">
        <v>258.33</v>
      </c>
      <c r="I4819" s="344">
        <v>183.33</v>
      </c>
      <c r="J4819" s="344"/>
      <c r="K4819" s="344">
        <v>122.91</v>
      </c>
      <c r="L4819" s="344">
        <v>133.33000000000001</v>
      </c>
    </row>
    <row r="4820" spans="1:12">
      <c r="A4820" s="296">
        <v>34384</v>
      </c>
      <c r="B4820" s="343" t="s">
        <v>11372</v>
      </c>
      <c r="C4820" s="296" t="s">
        <v>6937</v>
      </c>
      <c r="D4820" s="296" t="s">
        <v>6534</v>
      </c>
      <c r="E4820" s="344">
        <v>625</v>
      </c>
      <c r="F4820" s="344">
        <v>400</v>
      </c>
      <c r="G4820" s="344">
        <v>500</v>
      </c>
      <c r="H4820" s="344">
        <v>775</v>
      </c>
      <c r="I4820" s="344">
        <v>550</v>
      </c>
      <c r="J4820" s="344"/>
      <c r="K4820" s="344">
        <v>368.75</v>
      </c>
      <c r="L4820" s="344">
        <v>400</v>
      </c>
    </row>
    <row r="4821" spans="1:12">
      <c r="A4821" s="296">
        <v>11185</v>
      </c>
      <c r="B4821" s="343" t="s">
        <v>11373</v>
      </c>
      <c r="C4821" s="296" t="s">
        <v>6937</v>
      </c>
      <c r="D4821" s="296" t="s">
        <v>6534</v>
      </c>
      <c r="E4821" s="344">
        <v>645.83000000000004</v>
      </c>
      <c r="F4821" s="344">
        <v>413.33</v>
      </c>
      <c r="G4821" s="344">
        <v>516.66</v>
      </c>
      <c r="H4821" s="344">
        <v>800.83</v>
      </c>
      <c r="I4821" s="344">
        <v>568.33000000000004</v>
      </c>
      <c r="J4821" s="344"/>
      <c r="K4821" s="344">
        <v>381.04</v>
      </c>
      <c r="L4821" s="344">
        <v>413.33</v>
      </c>
    </row>
    <row r="4822" spans="1:12">
      <c r="A4822" s="296">
        <v>10507</v>
      </c>
      <c r="B4822" s="343" t="s">
        <v>11374</v>
      </c>
      <c r="C4822" s="296" t="s">
        <v>6937</v>
      </c>
      <c r="D4822" s="296" t="s">
        <v>6534</v>
      </c>
      <c r="E4822" s="344">
        <v>628.69000000000005</v>
      </c>
      <c r="F4822" s="344">
        <v>416.05</v>
      </c>
      <c r="G4822" s="344">
        <v>571.37</v>
      </c>
      <c r="H4822" s="344">
        <v>559.35</v>
      </c>
      <c r="I4822" s="344">
        <v>398.73</v>
      </c>
      <c r="J4822" s="344"/>
      <c r="K4822" s="344">
        <v>288.45999999999998</v>
      </c>
      <c r="L4822" s="344">
        <v>482.22</v>
      </c>
    </row>
    <row r="4823" spans="1:12">
      <c r="A4823" s="296">
        <v>10505</v>
      </c>
      <c r="B4823" s="343" t="s">
        <v>11375</v>
      </c>
      <c r="C4823" s="296" t="s">
        <v>6937</v>
      </c>
      <c r="D4823" s="296" t="s">
        <v>6534</v>
      </c>
      <c r="E4823" s="344">
        <v>370.97</v>
      </c>
      <c r="F4823" s="344">
        <v>245.5</v>
      </c>
      <c r="G4823" s="344">
        <v>337.15</v>
      </c>
      <c r="H4823" s="344">
        <v>330.06</v>
      </c>
      <c r="I4823" s="344">
        <v>235.28</v>
      </c>
      <c r="J4823" s="344"/>
      <c r="K4823" s="344">
        <v>170.21</v>
      </c>
      <c r="L4823" s="344">
        <v>284.54000000000002</v>
      </c>
    </row>
    <row r="4824" spans="1:12">
      <c r="A4824" s="296">
        <v>10506</v>
      </c>
      <c r="B4824" s="343" t="s">
        <v>11376</v>
      </c>
      <c r="C4824" s="296" t="s">
        <v>6937</v>
      </c>
      <c r="D4824" s="296" t="s">
        <v>6534</v>
      </c>
      <c r="E4824" s="344">
        <v>484.28</v>
      </c>
      <c r="F4824" s="344">
        <v>320.48</v>
      </c>
      <c r="G4824" s="344">
        <v>440.12</v>
      </c>
      <c r="H4824" s="344">
        <v>430.86</v>
      </c>
      <c r="I4824" s="344">
        <v>307.14</v>
      </c>
      <c r="J4824" s="344"/>
      <c r="K4824" s="344">
        <v>222.19</v>
      </c>
      <c r="L4824" s="344">
        <v>371.45</v>
      </c>
    </row>
    <row r="4825" spans="1:12">
      <c r="A4825" s="296">
        <v>5031</v>
      </c>
      <c r="B4825" s="343" t="s">
        <v>11377</v>
      </c>
      <c r="C4825" s="296" t="s">
        <v>6937</v>
      </c>
      <c r="D4825" s="296" t="s">
        <v>6539</v>
      </c>
      <c r="E4825" s="344">
        <v>680</v>
      </c>
      <c r="F4825" s="344">
        <v>450</v>
      </c>
      <c r="G4825" s="344">
        <v>618</v>
      </c>
      <c r="H4825" s="344">
        <v>605</v>
      </c>
      <c r="I4825" s="344">
        <v>431.27</v>
      </c>
      <c r="J4825" s="344"/>
      <c r="K4825" s="344">
        <v>312</v>
      </c>
      <c r="L4825" s="344">
        <v>521.57000000000005</v>
      </c>
    </row>
    <row r="4826" spans="1:12">
      <c r="A4826" s="296">
        <v>10502</v>
      </c>
      <c r="B4826" s="343" t="s">
        <v>11378</v>
      </c>
      <c r="C4826" s="296" t="s">
        <v>6937</v>
      </c>
      <c r="D4826" s="296" t="s">
        <v>6534</v>
      </c>
      <c r="E4826" s="344">
        <v>792.36</v>
      </c>
      <c r="F4826" s="344">
        <v>524.35</v>
      </c>
      <c r="G4826" s="344">
        <v>720.11</v>
      </c>
      <c r="H4826" s="344">
        <v>704.97</v>
      </c>
      <c r="I4826" s="344">
        <v>502.53</v>
      </c>
      <c r="J4826" s="344"/>
      <c r="K4826" s="344">
        <v>363.55</v>
      </c>
      <c r="L4826" s="344">
        <v>607.75</v>
      </c>
    </row>
    <row r="4827" spans="1:12">
      <c r="A4827" s="296">
        <v>10501</v>
      </c>
      <c r="B4827" s="343" t="s">
        <v>11379</v>
      </c>
      <c r="C4827" s="296" t="s">
        <v>6937</v>
      </c>
      <c r="D4827" s="296" t="s">
        <v>6534</v>
      </c>
      <c r="E4827" s="344">
        <v>447.66</v>
      </c>
      <c r="F4827" s="344">
        <v>296.24</v>
      </c>
      <c r="G4827" s="344">
        <v>406.84</v>
      </c>
      <c r="H4827" s="344">
        <v>398.28</v>
      </c>
      <c r="I4827" s="344">
        <v>283.91000000000003</v>
      </c>
      <c r="J4827" s="344"/>
      <c r="K4827" s="344">
        <v>205.39</v>
      </c>
      <c r="L4827" s="344">
        <v>343.36</v>
      </c>
    </row>
    <row r="4828" spans="1:12">
      <c r="A4828" s="296">
        <v>10503</v>
      </c>
      <c r="B4828" s="343" t="s">
        <v>11380</v>
      </c>
      <c r="C4828" s="296" t="s">
        <v>6937</v>
      </c>
      <c r="D4828" s="296" t="s">
        <v>6534</v>
      </c>
      <c r="E4828" s="344">
        <v>604.79</v>
      </c>
      <c r="F4828" s="344">
        <v>400.23</v>
      </c>
      <c r="G4828" s="344">
        <v>549.64</v>
      </c>
      <c r="H4828" s="344">
        <v>538.08000000000004</v>
      </c>
      <c r="I4828" s="344">
        <v>383.57</v>
      </c>
      <c r="J4828" s="344"/>
      <c r="K4828" s="344">
        <v>277.49</v>
      </c>
      <c r="L4828" s="344">
        <v>463.88</v>
      </c>
    </row>
    <row r="4829" spans="1:12">
      <c r="A4829" s="296">
        <v>4500</v>
      </c>
      <c r="B4829" s="343" t="s">
        <v>11381</v>
      </c>
      <c r="C4829" s="296" t="s">
        <v>6578</v>
      </c>
      <c r="D4829" s="296" t="s">
        <v>6534</v>
      </c>
      <c r="E4829" s="344">
        <v>11.62</v>
      </c>
      <c r="F4829" s="344">
        <v>22.06</v>
      </c>
      <c r="G4829" s="344">
        <v>12.4</v>
      </c>
      <c r="H4829" s="344">
        <v>17.93</v>
      </c>
      <c r="I4829" s="344">
        <v>18.309999999999999</v>
      </c>
      <c r="J4829" s="344">
        <v>21.31</v>
      </c>
      <c r="K4829" s="344">
        <v>15</v>
      </c>
      <c r="L4829" s="344">
        <v>15.46</v>
      </c>
    </row>
    <row r="4830" spans="1:12">
      <c r="A4830" s="296">
        <v>4448</v>
      </c>
      <c r="B4830" s="343" t="s">
        <v>11382</v>
      </c>
      <c r="C4830" s="296" t="s">
        <v>6578</v>
      </c>
      <c r="D4830" s="296" t="s">
        <v>6534</v>
      </c>
      <c r="E4830" s="344">
        <v>15.97</v>
      </c>
      <c r="F4830" s="344">
        <v>30.3</v>
      </c>
      <c r="G4830" s="344">
        <v>17.04</v>
      </c>
      <c r="H4830" s="344">
        <v>24.63</v>
      </c>
      <c r="I4830" s="344">
        <v>25.15</v>
      </c>
      <c r="J4830" s="344">
        <v>29.27</v>
      </c>
      <c r="K4830" s="344">
        <v>20.6</v>
      </c>
      <c r="L4830" s="344">
        <v>21.24</v>
      </c>
    </row>
    <row r="4831" spans="1:12">
      <c r="A4831" s="296">
        <v>20213</v>
      </c>
      <c r="B4831" s="343" t="s">
        <v>11383</v>
      </c>
      <c r="C4831" s="296" t="s">
        <v>6578</v>
      </c>
      <c r="D4831" s="296" t="s">
        <v>6534</v>
      </c>
      <c r="E4831" s="344">
        <v>21.95</v>
      </c>
      <c r="F4831" s="344">
        <v>15.46</v>
      </c>
      <c r="G4831" s="344">
        <v>19.32</v>
      </c>
      <c r="H4831" s="344">
        <v>17</v>
      </c>
      <c r="I4831" s="344">
        <v>25.64</v>
      </c>
      <c r="J4831" s="344">
        <v>28.02</v>
      </c>
      <c r="K4831" s="344">
        <v>25.12</v>
      </c>
      <c r="L4831" s="344">
        <v>26.86</v>
      </c>
    </row>
    <row r="4832" spans="1:12">
      <c r="A4832" s="296">
        <v>20211</v>
      </c>
      <c r="B4832" s="343" t="s">
        <v>11384</v>
      </c>
      <c r="C4832" s="296" t="s">
        <v>6578</v>
      </c>
      <c r="D4832" s="296" t="s">
        <v>6534</v>
      </c>
      <c r="E4832" s="344">
        <v>29.07</v>
      </c>
      <c r="F4832" s="344">
        <v>20.47</v>
      </c>
      <c r="G4832" s="344">
        <v>25.59</v>
      </c>
      <c r="H4832" s="344">
        <v>22.52</v>
      </c>
      <c r="I4832" s="344">
        <v>33.96</v>
      </c>
      <c r="J4832" s="344">
        <v>37.1</v>
      </c>
      <c r="K4832" s="344">
        <v>33.26</v>
      </c>
      <c r="L4832" s="344">
        <v>35.57</v>
      </c>
    </row>
    <row r="4833" spans="1:12">
      <c r="A4833" s="296">
        <v>40270</v>
      </c>
      <c r="B4833" s="343" t="s">
        <v>11385</v>
      </c>
      <c r="C4833" s="296" t="s">
        <v>6578</v>
      </c>
      <c r="D4833" s="296" t="s">
        <v>6539</v>
      </c>
      <c r="E4833" s="344"/>
      <c r="F4833" s="344"/>
      <c r="G4833" s="344"/>
      <c r="H4833" s="344"/>
      <c r="I4833" s="344"/>
      <c r="J4833" s="344"/>
      <c r="K4833" s="344"/>
      <c r="L4833" s="344"/>
    </row>
    <row r="4834" spans="1:12">
      <c r="A4834" s="296">
        <v>4425</v>
      </c>
      <c r="B4834" s="343" t="s">
        <v>11386</v>
      </c>
      <c r="C4834" s="296" t="s">
        <v>6578</v>
      </c>
      <c r="D4834" s="296" t="s">
        <v>6534</v>
      </c>
      <c r="E4834" s="344">
        <v>24.03</v>
      </c>
      <c r="F4834" s="344">
        <v>16.920000000000002</v>
      </c>
      <c r="G4834" s="344">
        <v>21.15</v>
      </c>
      <c r="H4834" s="344">
        <v>18.61</v>
      </c>
      <c r="I4834" s="344">
        <v>28.07</v>
      </c>
      <c r="J4834" s="344">
        <v>30.67</v>
      </c>
      <c r="K4834" s="344">
        <v>27.49</v>
      </c>
      <c r="L4834" s="344">
        <v>29.4</v>
      </c>
    </row>
    <row r="4835" spans="1:12">
      <c r="A4835" s="296">
        <v>4472</v>
      </c>
      <c r="B4835" s="343" t="s">
        <v>11387</v>
      </c>
      <c r="C4835" s="296" t="s">
        <v>6578</v>
      </c>
      <c r="D4835" s="296" t="s">
        <v>6534</v>
      </c>
      <c r="E4835" s="344">
        <v>30.01</v>
      </c>
      <c r="F4835" s="344">
        <v>21.13</v>
      </c>
      <c r="G4835" s="344">
        <v>26.42</v>
      </c>
      <c r="H4835" s="344">
        <v>23.25</v>
      </c>
      <c r="I4835" s="344">
        <v>35.06</v>
      </c>
      <c r="J4835" s="344">
        <v>38.31</v>
      </c>
      <c r="K4835" s="344">
        <v>34.35</v>
      </c>
      <c r="L4835" s="344">
        <v>36.729999999999997</v>
      </c>
    </row>
    <row r="4836" spans="1:12">
      <c r="A4836" s="296">
        <v>35272</v>
      </c>
      <c r="B4836" s="343" t="s">
        <v>11388</v>
      </c>
      <c r="C4836" s="296" t="s">
        <v>6578</v>
      </c>
      <c r="D4836" s="296" t="s">
        <v>6534</v>
      </c>
      <c r="E4836" s="344">
        <v>43.39</v>
      </c>
      <c r="F4836" s="344">
        <v>30.55</v>
      </c>
      <c r="G4836" s="344">
        <v>38.19</v>
      </c>
      <c r="H4836" s="344">
        <v>33.61</v>
      </c>
      <c r="I4836" s="344">
        <v>50.68</v>
      </c>
      <c r="J4836" s="344">
        <v>55.38</v>
      </c>
      <c r="K4836" s="344">
        <v>49.65</v>
      </c>
      <c r="L4836" s="344">
        <v>53.09</v>
      </c>
    </row>
    <row r="4837" spans="1:12">
      <c r="A4837" s="296">
        <v>4481</v>
      </c>
      <c r="B4837" s="343" t="s">
        <v>11389</v>
      </c>
      <c r="C4837" s="296" t="s">
        <v>6578</v>
      </c>
      <c r="D4837" s="296" t="s">
        <v>6534</v>
      </c>
      <c r="E4837" s="344">
        <v>46.44</v>
      </c>
      <c r="F4837" s="344">
        <v>32.700000000000003</v>
      </c>
      <c r="G4837" s="344">
        <v>40.880000000000003</v>
      </c>
      <c r="H4837" s="344">
        <v>35.97</v>
      </c>
      <c r="I4837" s="344">
        <v>54.25</v>
      </c>
      <c r="J4837" s="344">
        <v>59.28</v>
      </c>
      <c r="K4837" s="344">
        <v>53.15</v>
      </c>
      <c r="L4837" s="344">
        <v>56.83</v>
      </c>
    </row>
    <row r="4838" spans="1:12">
      <c r="A4838" s="296">
        <v>34345</v>
      </c>
      <c r="B4838" s="343" t="s">
        <v>11390</v>
      </c>
      <c r="C4838" s="296" t="s">
        <v>6682</v>
      </c>
      <c r="D4838" s="296" t="s">
        <v>6534</v>
      </c>
      <c r="E4838" s="344">
        <v>14.78</v>
      </c>
      <c r="F4838" s="344">
        <v>15.2</v>
      </c>
      <c r="G4838" s="344">
        <v>14.79</v>
      </c>
      <c r="H4838" s="344">
        <v>15.22</v>
      </c>
      <c r="I4838" s="344">
        <v>15.52</v>
      </c>
      <c r="J4838" s="344">
        <v>16.690000000000001</v>
      </c>
      <c r="K4838" s="344">
        <v>15.46</v>
      </c>
      <c r="L4838" s="344">
        <v>15.05</v>
      </c>
    </row>
    <row r="4839" spans="1:12">
      <c r="A4839" s="296">
        <v>41096</v>
      </c>
      <c r="B4839" s="343" t="s">
        <v>11391</v>
      </c>
      <c r="C4839" s="296" t="s">
        <v>6684</v>
      </c>
      <c r="D4839" s="296" t="s">
        <v>6534</v>
      </c>
      <c r="E4839" s="344">
        <v>2582.2600000000002</v>
      </c>
      <c r="F4839" s="344">
        <v>2654.41</v>
      </c>
      <c r="G4839" s="344">
        <v>2595.7800000000002</v>
      </c>
      <c r="H4839" s="344">
        <v>2643.75</v>
      </c>
      <c r="I4839" s="344">
        <v>2716.19</v>
      </c>
      <c r="J4839" s="344">
        <v>2936.71</v>
      </c>
      <c r="K4839" s="344">
        <v>2755.93</v>
      </c>
      <c r="L4839" s="344">
        <v>2641.75</v>
      </c>
    </row>
    <row r="4840" spans="1:12">
      <c r="A4840" s="309">
        <v>39401</v>
      </c>
      <c r="B4840" s="340" t="s">
        <v>11392</v>
      </c>
      <c r="C4840" s="309" t="s">
        <v>11393</v>
      </c>
      <c r="D4840" s="309" t="s">
        <v>11394</v>
      </c>
      <c r="E4840" s="345">
        <v>1659.39</v>
      </c>
    </row>
    <row r="4841" spans="1:12">
      <c r="A4841" s="309">
        <v>11652</v>
      </c>
      <c r="B4841" s="340" t="s">
        <v>11395</v>
      </c>
      <c r="C4841" s="309" t="s">
        <v>11393</v>
      </c>
      <c r="D4841" s="309" t="s">
        <v>11394</v>
      </c>
      <c r="E4841" s="345">
        <v>3570</v>
      </c>
    </row>
    <row r="4842" spans="1:12">
      <c r="A4842" s="309">
        <v>13896</v>
      </c>
      <c r="B4842" s="340" t="s">
        <v>11396</v>
      </c>
      <c r="C4842" s="309" t="s">
        <v>11393</v>
      </c>
      <c r="D4842" s="309" t="s">
        <v>11394</v>
      </c>
      <c r="E4842" s="345">
        <v>3202.6</v>
      </c>
    </row>
    <row r="4843" spans="1:12">
      <c r="A4843" s="309">
        <v>13475</v>
      </c>
      <c r="B4843" s="340" t="s">
        <v>11397</v>
      </c>
      <c r="C4843" s="309" t="s">
        <v>11393</v>
      </c>
      <c r="D4843" s="309" t="s">
        <v>11394</v>
      </c>
      <c r="E4843" s="345">
        <v>3901.15</v>
      </c>
    </row>
    <row r="4844" spans="1:12">
      <c r="A4844" s="309">
        <v>44491</v>
      </c>
      <c r="B4844" s="340" t="s">
        <v>11398</v>
      </c>
      <c r="C4844" s="309" t="s">
        <v>11393</v>
      </c>
      <c r="D4844" s="309" t="s">
        <v>11394</v>
      </c>
      <c r="E4844" s="345">
        <v>3750234.4</v>
      </c>
    </row>
    <row r="4845" spans="1:12">
      <c r="A4845" s="309">
        <v>44470</v>
      </c>
      <c r="B4845" s="340" t="s">
        <v>11399</v>
      </c>
      <c r="C4845" s="309" t="s">
        <v>11393</v>
      </c>
      <c r="D4845" s="309" t="s">
        <v>11394</v>
      </c>
      <c r="E4845" s="345">
        <v>1578805.15</v>
      </c>
    </row>
    <row r="4846" spans="1:12">
      <c r="A4846" s="309">
        <v>13476</v>
      </c>
      <c r="B4846" s="340" t="s">
        <v>11400</v>
      </c>
      <c r="C4846" s="309" t="s">
        <v>11393</v>
      </c>
      <c r="D4846" s="309" t="s">
        <v>11394</v>
      </c>
      <c r="E4846" s="345">
        <v>1590245.88</v>
      </c>
    </row>
    <row r="4847" spans="1:12">
      <c r="A4847" s="309">
        <v>10488</v>
      </c>
      <c r="B4847" s="340" t="s">
        <v>11401</v>
      </c>
      <c r="C4847" s="309" t="s">
        <v>11393</v>
      </c>
      <c r="D4847" s="309" t="s">
        <v>11394</v>
      </c>
      <c r="E4847" s="345">
        <v>1926600</v>
      </c>
    </row>
    <row r="4848" spans="1:12">
      <c r="A4848" s="309">
        <v>13606</v>
      </c>
      <c r="B4848" s="340" t="s">
        <v>11402</v>
      </c>
      <c r="C4848" s="309" t="s">
        <v>11393</v>
      </c>
      <c r="D4848" s="309" t="s">
        <v>11394</v>
      </c>
      <c r="E4848" s="345">
        <v>1706940.04</v>
      </c>
    </row>
    <row r="4849" spans="1:5">
      <c r="A4849" s="309">
        <v>10489</v>
      </c>
      <c r="B4849" s="340" t="s">
        <v>11403</v>
      </c>
      <c r="C4849" s="309" t="s">
        <v>11404</v>
      </c>
      <c r="D4849" s="309" t="s">
        <v>6534</v>
      </c>
      <c r="E4849" s="346">
        <v>16.77</v>
      </c>
    </row>
    <row r="4850" spans="1:5">
      <c r="A4850" s="309">
        <v>41073</v>
      </c>
      <c r="B4850" s="340" t="s">
        <v>11405</v>
      </c>
      <c r="C4850" s="309" t="s">
        <v>11406</v>
      </c>
      <c r="D4850" s="309" t="s">
        <v>6534</v>
      </c>
      <c r="E4850" s="345">
        <v>2942.95</v>
      </c>
    </row>
    <row r="4851" spans="1:5">
      <c r="A4851" s="309">
        <v>34391</v>
      </c>
      <c r="B4851" s="340" t="s">
        <v>11407</v>
      </c>
      <c r="C4851" s="309" t="s">
        <v>11408</v>
      </c>
      <c r="D4851" s="309" t="s">
        <v>6534</v>
      </c>
      <c r="E4851" s="346">
        <v>665.46</v>
      </c>
    </row>
    <row r="4852" spans="1:5">
      <c r="A4852" s="309">
        <v>10496</v>
      </c>
      <c r="B4852" s="340" t="s">
        <v>11409</v>
      </c>
      <c r="C4852" s="309" t="s">
        <v>11408</v>
      </c>
      <c r="D4852" s="309" t="s">
        <v>6534</v>
      </c>
      <c r="E4852" s="346">
        <v>579.16</v>
      </c>
    </row>
    <row r="4853" spans="1:5">
      <c r="A4853" s="309">
        <v>10497</v>
      </c>
      <c r="B4853" s="340" t="s">
        <v>11410</v>
      </c>
      <c r="C4853" s="309" t="s">
        <v>11408</v>
      </c>
      <c r="D4853" s="309" t="s">
        <v>6534</v>
      </c>
      <c r="E4853" s="345">
        <v>1505.83</v>
      </c>
    </row>
    <row r="4854" spans="1:5">
      <c r="A4854" s="309">
        <v>10504</v>
      </c>
      <c r="B4854" s="340" t="s">
        <v>11411</v>
      </c>
      <c r="C4854" s="309" t="s">
        <v>11408</v>
      </c>
      <c r="D4854" s="309" t="s">
        <v>6534</v>
      </c>
      <c r="E4854" s="345">
        <v>1760.66</v>
      </c>
    </row>
    <row r="4855" spans="1:5">
      <c r="A4855" s="309">
        <v>34390</v>
      </c>
      <c r="B4855" s="340" t="s">
        <v>11412</v>
      </c>
      <c r="C4855" s="309" t="s">
        <v>11408</v>
      </c>
      <c r="D4855" s="309" t="s">
        <v>6534</v>
      </c>
      <c r="E4855" s="346">
        <v>518.92999999999995</v>
      </c>
    </row>
    <row r="4856" spans="1:5">
      <c r="A4856" s="309">
        <v>34389</v>
      </c>
      <c r="B4856" s="340" t="s">
        <v>11413</v>
      </c>
      <c r="C4856" s="309" t="s">
        <v>11408</v>
      </c>
      <c r="D4856" s="309" t="s">
        <v>6534</v>
      </c>
      <c r="E4856" s="346">
        <v>162.16</v>
      </c>
    </row>
    <row r="4857" spans="1:5">
      <c r="A4857" s="309">
        <v>34388</v>
      </c>
      <c r="B4857" s="340" t="s">
        <v>11414</v>
      </c>
      <c r="C4857" s="309" t="s">
        <v>11408</v>
      </c>
      <c r="D4857" s="309" t="s">
        <v>6534</v>
      </c>
      <c r="E4857" s="346">
        <v>230.48</v>
      </c>
    </row>
    <row r="4858" spans="1:5">
      <c r="A4858" s="309">
        <v>34387</v>
      </c>
      <c r="B4858" s="340" t="s">
        <v>11415</v>
      </c>
      <c r="C4858" s="309" t="s">
        <v>11408</v>
      </c>
      <c r="D4858" s="309" t="s">
        <v>6534</v>
      </c>
      <c r="E4858" s="346">
        <v>374.14</v>
      </c>
    </row>
    <row r="4859" spans="1:5">
      <c r="A4859" s="309">
        <v>11188</v>
      </c>
      <c r="B4859" s="340" t="s">
        <v>11416</v>
      </c>
      <c r="C4859" s="309" t="s">
        <v>11408</v>
      </c>
      <c r="D4859" s="309" t="s">
        <v>6534</v>
      </c>
      <c r="E4859" s="346">
        <v>185.33</v>
      </c>
    </row>
    <row r="4860" spans="1:5">
      <c r="A4860" s="309">
        <v>11189</v>
      </c>
      <c r="B4860" s="340" t="s">
        <v>11417</v>
      </c>
      <c r="C4860" s="309" t="s">
        <v>11408</v>
      </c>
      <c r="D4860" s="309" t="s">
        <v>6534</v>
      </c>
      <c r="E4860" s="346">
        <v>278</v>
      </c>
    </row>
    <row r="4861" spans="1:5">
      <c r="A4861" s="309">
        <v>21107</v>
      </c>
      <c r="B4861" s="340" t="s">
        <v>11418</v>
      </c>
      <c r="C4861" s="309" t="s">
        <v>11408</v>
      </c>
      <c r="D4861" s="309" t="s">
        <v>6534</v>
      </c>
      <c r="E4861" s="346">
        <v>200.06</v>
      </c>
    </row>
    <row r="4862" spans="1:5">
      <c r="A4862" s="309">
        <v>34386</v>
      </c>
      <c r="B4862" s="340" t="s">
        <v>11419</v>
      </c>
      <c r="C4862" s="309" t="s">
        <v>11408</v>
      </c>
      <c r="D4862" s="309" t="s">
        <v>6534</v>
      </c>
      <c r="E4862" s="346">
        <v>347.5</v>
      </c>
    </row>
    <row r="4863" spans="1:5">
      <c r="A4863" s="309">
        <v>10490</v>
      </c>
      <c r="B4863" s="340" t="s">
        <v>11420</v>
      </c>
      <c r="C4863" s="309" t="s">
        <v>11408</v>
      </c>
      <c r="D4863" s="309" t="s">
        <v>6534</v>
      </c>
      <c r="E4863" s="346">
        <v>121.62</v>
      </c>
    </row>
    <row r="4864" spans="1:5">
      <c r="A4864" s="309">
        <v>10492</v>
      </c>
      <c r="B4864" s="340" t="s">
        <v>11421</v>
      </c>
      <c r="C4864" s="309" t="s">
        <v>11408</v>
      </c>
      <c r="D4864" s="309" t="s">
        <v>11422</v>
      </c>
      <c r="E4864" s="346">
        <v>139</v>
      </c>
    </row>
    <row r="4865" spans="1:5">
      <c r="A4865" s="309">
        <v>10493</v>
      </c>
      <c r="B4865" s="340" t="s">
        <v>11423</v>
      </c>
      <c r="C4865" s="309" t="s">
        <v>11408</v>
      </c>
      <c r="D4865" s="309" t="s">
        <v>6534</v>
      </c>
      <c r="E4865" s="346">
        <v>162.16</v>
      </c>
    </row>
    <row r="4866" spans="1:5">
      <c r="A4866" s="309">
        <v>10491</v>
      </c>
      <c r="B4866" s="340" t="s">
        <v>11424</v>
      </c>
      <c r="C4866" s="309" t="s">
        <v>11408</v>
      </c>
      <c r="D4866" s="309" t="s">
        <v>6534</v>
      </c>
      <c r="E4866" s="346">
        <v>196.91</v>
      </c>
    </row>
    <row r="4867" spans="1:5">
      <c r="A4867" s="309">
        <v>34385</v>
      </c>
      <c r="B4867" s="340" t="s">
        <v>11425</v>
      </c>
      <c r="C4867" s="309" t="s">
        <v>11408</v>
      </c>
      <c r="D4867" s="309" t="s">
        <v>6534</v>
      </c>
      <c r="E4867" s="346">
        <v>287.26</v>
      </c>
    </row>
    <row r="4868" spans="1:5">
      <c r="A4868" s="309">
        <v>10499</v>
      </c>
      <c r="B4868" s="340" t="s">
        <v>11426</v>
      </c>
      <c r="C4868" s="309" t="s">
        <v>11408</v>
      </c>
      <c r="D4868" s="309" t="s">
        <v>6534</v>
      </c>
      <c r="E4868" s="346">
        <v>115.83</v>
      </c>
    </row>
    <row r="4869" spans="1:5">
      <c r="A4869" s="309">
        <v>34384</v>
      </c>
      <c r="B4869" s="340" t="s">
        <v>11427</v>
      </c>
      <c r="C4869" s="309" t="s">
        <v>11408</v>
      </c>
      <c r="D4869" s="309" t="s">
        <v>6534</v>
      </c>
      <c r="E4869" s="346">
        <v>347.5</v>
      </c>
    </row>
    <row r="4870" spans="1:5">
      <c r="A4870" s="309">
        <v>11185</v>
      </c>
      <c r="B4870" s="340" t="s">
        <v>11428</v>
      </c>
      <c r="C4870" s="309" t="s">
        <v>11408</v>
      </c>
      <c r="D4870" s="309" t="s">
        <v>6534</v>
      </c>
      <c r="E4870" s="346">
        <v>359.08</v>
      </c>
    </row>
    <row r="4871" spans="1:5">
      <c r="A4871" s="309">
        <v>10507</v>
      </c>
      <c r="B4871" s="340" t="s">
        <v>11429</v>
      </c>
      <c r="C4871" s="309" t="s">
        <v>11408</v>
      </c>
      <c r="D4871" s="309" t="s">
        <v>6534</v>
      </c>
      <c r="E4871" s="346">
        <v>406.97</v>
      </c>
    </row>
    <row r="4872" spans="1:5">
      <c r="A4872" s="309">
        <v>10505</v>
      </c>
      <c r="B4872" s="340" t="s">
        <v>11430</v>
      </c>
      <c r="C4872" s="309" t="s">
        <v>11408</v>
      </c>
      <c r="D4872" s="309" t="s">
        <v>6534</v>
      </c>
      <c r="E4872" s="346">
        <v>240.14</v>
      </c>
    </row>
    <row r="4873" spans="1:5">
      <c r="A4873" s="309">
        <v>10506</v>
      </c>
      <c r="B4873" s="340" t="s">
        <v>11431</v>
      </c>
      <c r="C4873" s="309" t="s">
        <v>11408</v>
      </c>
      <c r="D4873" s="309" t="s">
        <v>6534</v>
      </c>
      <c r="E4873" s="346">
        <v>313.48</v>
      </c>
    </row>
    <row r="4874" spans="1:5">
      <c r="A4874" s="309">
        <v>5031</v>
      </c>
      <c r="B4874" s="340" t="s">
        <v>11432</v>
      </c>
      <c r="C4874" s="309" t="s">
        <v>11408</v>
      </c>
      <c r="D4874" s="309" t="s">
        <v>11422</v>
      </c>
      <c r="E4874" s="346">
        <v>440.18</v>
      </c>
    </row>
    <row r="4875" spans="1:5">
      <c r="A4875" s="309">
        <v>10502</v>
      </c>
      <c r="B4875" s="340" t="s">
        <v>11433</v>
      </c>
      <c r="C4875" s="309" t="s">
        <v>11408</v>
      </c>
      <c r="D4875" s="309" t="s">
        <v>6534</v>
      </c>
      <c r="E4875" s="346">
        <v>512.91</v>
      </c>
    </row>
    <row r="4876" spans="1:5">
      <c r="A4876" s="309">
        <v>10501</v>
      </c>
      <c r="B4876" s="340" t="s">
        <v>11434</v>
      </c>
      <c r="C4876" s="309" t="s">
        <v>11408</v>
      </c>
      <c r="D4876" s="309" t="s">
        <v>6534</v>
      </c>
      <c r="E4876" s="346">
        <v>289.77999999999997</v>
      </c>
    </row>
    <row r="4877" spans="1:5">
      <c r="A4877" s="309">
        <v>10503</v>
      </c>
      <c r="B4877" s="340" t="s">
        <v>11435</v>
      </c>
      <c r="C4877" s="309" t="s">
        <v>11408</v>
      </c>
      <c r="D4877" s="309" t="s">
        <v>6534</v>
      </c>
      <c r="E4877" s="346">
        <v>391.49</v>
      </c>
    </row>
    <row r="4878" spans="1:5">
      <c r="A4878" s="309">
        <v>4500</v>
      </c>
      <c r="B4878" s="340" t="s">
        <v>11436</v>
      </c>
      <c r="C4878" s="309" t="s">
        <v>11437</v>
      </c>
      <c r="D4878" s="309" t="s">
        <v>6534</v>
      </c>
      <c r="E4878" s="346">
        <v>15.11</v>
      </c>
    </row>
    <row r="4879" spans="1:5">
      <c r="A4879" s="309">
        <v>4448</v>
      </c>
      <c r="B4879" s="340" t="s">
        <v>11438</v>
      </c>
      <c r="C4879" s="309" t="s">
        <v>11437</v>
      </c>
      <c r="D4879" s="309" t="s">
        <v>6534</v>
      </c>
      <c r="E4879" s="346">
        <v>20.76</v>
      </c>
    </row>
    <row r="4880" spans="1:5">
      <c r="A4880" s="309">
        <v>20213</v>
      </c>
      <c r="B4880" s="340" t="s">
        <v>11439</v>
      </c>
      <c r="C4880" s="309" t="s">
        <v>11437</v>
      </c>
      <c r="D4880" s="309" t="s">
        <v>6534</v>
      </c>
      <c r="E4880" s="346">
        <v>25.41</v>
      </c>
    </row>
    <row r="4881" spans="1:5">
      <c r="A4881" s="309">
        <v>20211</v>
      </c>
      <c r="B4881" s="340" t="s">
        <v>11440</v>
      </c>
      <c r="C4881" s="309" t="s">
        <v>11437</v>
      </c>
      <c r="D4881" s="309" t="s">
        <v>6534</v>
      </c>
      <c r="E4881" s="346">
        <v>33.65</v>
      </c>
    </row>
    <row r="4882" spans="1:5">
      <c r="A4882" s="309">
        <v>40270</v>
      </c>
      <c r="B4882" s="340" t="s">
        <v>11441</v>
      </c>
      <c r="C4882" s="309" t="s">
        <v>11437</v>
      </c>
      <c r="D4882" s="309" t="s">
        <v>11394</v>
      </c>
      <c r="E4882" s="346">
        <v>126.05</v>
      </c>
    </row>
    <row r="4883" spans="1:5">
      <c r="A4883" s="309">
        <v>4425</v>
      </c>
      <c r="B4883" s="340" t="s">
        <v>11442</v>
      </c>
      <c r="C4883" s="309" t="s">
        <v>11437</v>
      </c>
      <c r="D4883" s="309" t="s">
        <v>6534</v>
      </c>
      <c r="E4883" s="346">
        <v>27.81</v>
      </c>
    </row>
    <row r="4884" spans="1:5">
      <c r="A4884" s="309">
        <v>4472</v>
      </c>
      <c r="B4884" s="340" t="s">
        <v>11443</v>
      </c>
      <c r="C4884" s="309" t="s">
        <v>11437</v>
      </c>
      <c r="D4884" s="309" t="s">
        <v>6534</v>
      </c>
      <c r="E4884" s="346">
        <v>34.74</v>
      </c>
    </row>
    <row r="4885" spans="1:5">
      <c r="A4885" s="309">
        <v>35272</v>
      </c>
      <c r="B4885" s="340" t="s">
        <v>11444</v>
      </c>
      <c r="C4885" s="309" t="s">
        <v>11437</v>
      </c>
      <c r="D4885" s="309" t="s">
        <v>6534</v>
      </c>
      <c r="E4885" s="346">
        <v>50.22</v>
      </c>
    </row>
    <row r="4886" spans="1:5">
      <c r="A4886" s="309">
        <v>4481</v>
      </c>
      <c r="B4886" s="340" t="s">
        <v>11445</v>
      </c>
      <c r="C4886" s="309" t="s">
        <v>11437</v>
      </c>
      <c r="D4886" s="309" t="s">
        <v>6534</v>
      </c>
      <c r="E4886" s="346">
        <v>53.76</v>
      </c>
    </row>
    <row r="4887" spans="1:5">
      <c r="A4887" s="309">
        <v>34345</v>
      </c>
      <c r="B4887" s="340" t="s">
        <v>11446</v>
      </c>
      <c r="C4887" s="309" t="s">
        <v>11404</v>
      </c>
      <c r="D4887" s="309" t="s">
        <v>6534</v>
      </c>
      <c r="E4887" s="346">
        <v>14.21</v>
      </c>
    </row>
    <row r="4888" spans="1:5">
      <c r="A4888" s="309">
        <v>41096</v>
      </c>
      <c r="B4888" s="340" t="s">
        <v>11447</v>
      </c>
      <c r="C4888" s="309" t="s">
        <v>11406</v>
      </c>
      <c r="D4888" s="309" t="s">
        <v>6534</v>
      </c>
      <c r="E4888" s="345">
        <v>2493.21</v>
      </c>
    </row>
    <row r="4889" spans="1:5">
      <c r="E4889" s="346"/>
    </row>
    <row r="4890" spans="1:5">
      <c r="E4890" s="346"/>
    </row>
    <row r="4891" spans="1:5">
      <c r="E4891" s="346"/>
    </row>
    <row r="4892" spans="1:5">
      <c r="E4892" s="346"/>
    </row>
    <row r="4893" spans="1:5">
      <c r="E4893" s="346"/>
    </row>
    <row r="4894" spans="1:5">
      <c r="E4894" s="346"/>
    </row>
    <row r="4895" spans="1:5">
      <c r="E4895" s="346"/>
    </row>
    <row r="4896" spans="1:5">
      <c r="E4896" s="346"/>
    </row>
    <row r="4897" spans="5:5">
      <c r="E4897" s="346"/>
    </row>
    <row r="4898" spans="5:5">
      <c r="E4898" s="346"/>
    </row>
    <row r="4899" spans="5:5">
      <c r="E4899" s="346"/>
    </row>
    <row r="4900" spans="5:5">
      <c r="E4900" s="346"/>
    </row>
    <row r="4901" spans="5:5">
      <c r="E4901" s="346"/>
    </row>
    <row r="4902" spans="5:5">
      <c r="E4902" s="346"/>
    </row>
    <row r="4903" spans="5:5">
      <c r="E4903" s="346"/>
    </row>
    <row r="4904" spans="5:5">
      <c r="E4904" s="346"/>
    </row>
    <row r="4905" spans="5:5">
      <c r="E4905" s="346"/>
    </row>
    <row r="4906" spans="5:5">
      <c r="E4906" s="346"/>
    </row>
    <row r="4907" spans="5:5">
      <c r="E4907" s="346"/>
    </row>
    <row r="4908" spans="5:5">
      <c r="E4908" s="346"/>
    </row>
    <row r="4909" spans="5:5">
      <c r="E4909" s="346"/>
    </row>
    <row r="4910" spans="5:5">
      <c r="E4910" s="346"/>
    </row>
    <row r="4911" spans="5:5">
      <c r="E4911" s="346"/>
    </row>
    <row r="4912" spans="5:5">
      <c r="E4912" s="346"/>
    </row>
    <row r="4913" spans="5:5">
      <c r="E4913" s="346"/>
    </row>
    <row r="4914" spans="5:5">
      <c r="E4914" s="346"/>
    </row>
    <row r="4915" spans="5:5">
      <c r="E4915" s="346"/>
    </row>
    <row r="4916" spans="5:5">
      <c r="E4916" s="346"/>
    </row>
    <row r="4917" spans="5:5">
      <c r="E4917" s="346"/>
    </row>
    <row r="4918" spans="5:5">
      <c r="E4918" s="346"/>
    </row>
    <row r="4919" spans="5:5">
      <c r="E4919" s="346"/>
    </row>
    <row r="4920" spans="5:5">
      <c r="E4920" s="346"/>
    </row>
    <row r="4921" spans="5:5">
      <c r="E4921" s="346"/>
    </row>
    <row r="4922" spans="5:5">
      <c r="E4922" s="346"/>
    </row>
    <row r="4923" spans="5:5">
      <c r="E4923" s="346"/>
    </row>
    <row r="4924" spans="5:5">
      <c r="E4924" s="346"/>
    </row>
    <row r="4925" spans="5:5">
      <c r="E4925" s="346"/>
    </row>
    <row r="4926" spans="5:5">
      <c r="E4926" s="346"/>
    </row>
    <row r="4927" spans="5:5">
      <c r="E4927" s="345"/>
    </row>
    <row r="4928" spans="5:5">
      <c r="E4928" s="346"/>
    </row>
    <row r="4929" spans="5:5">
      <c r="E4929" s="346"/>
    </row>
    <row r="4930" spans="5:5">
      <c r="E4930" s="346"/>
    </row>
    <row r="4931" spans="5:5">
      <c r="E4931" s="346"/>
    </row>
    <row r="4932" spans="5:5">
      <c r="E4932" s="346"/>
    </row>
    <row r="4933" spans="5:5">
      <c r="E4933" s="346"/>
    </row>
    <row r="4934" spans="5:5">
      <c r="E4934" s="346"/>
    </row>
    <row r="4935" spans="5:5">
      <c r="E4935" s="346"/>
    </row>
    <row r="4936" spans="5:5">
      <c r="E4936" s="345"/>
    </row>
    <row r="4937" spans="5:5">
      <c r="E4937" s="345"/>
    </row>
    <row r="4938" spans="5:5">
      <c r="E4938" s="345"/>
    </row>
    <row r="4939" spans="5:5">
      <c r="E4939" s="345"/>
    </row>
    <row r="4940" spans="5:5">
      <c r="E4940" s="345"/>
    </row>
    <row r="4941" spans="5:5">
      <c r="E4941" s="345"/>
    </row>
    <row r="4942" spans="5:5">
      <c r="E4942" s="345"/>
    </row>
    <row r="4943" spans="5:5">
      <c r="E4943" s="345"/>
    </row>
    <row r="4944" spans="5:5">
      <c r="E4944" s="345"/>
    </row>
    <row r="4945" spans="5:5">
      <c r="E4945" s="345"/>
    </row>
    <row r="4946" spans="5:5">
      <c r="E4946" s="345"/>
    </row>
    <row r="4947" spans="5:5">
      <c r="E4947" s="346"/>
    </row>
    <row r="4948" spans="5:5">
      <c r="E4948" s="345"/>
    </row>
    <row r="4949" spans="5:5">
      <c r="E4949" s="346"/>
    </row>
    <row r="4950" spans="5:5">
      <c r="E4950" s="346"/>
    </row>
    <row r="4951" spans="5:5">
      <c r="E4951" s="345"/>
    </row>
    <row r="4952" spans="5:5">
      <c r="E4952" s="345"/>
    </row>
    <row r="4953" spans="5:5">
      <c r="E4953" s="346"/>
    </row>
    <row r="4954" spans="5:5">
      <c r="E4954" s="346"/>
    </row>
    <row r="4955" spans="5:5">
      <c r="E4955" s="346"/>
    </row>
    <row r="4956" spans="5:5">
      <c r="E4956" s="346"/>
    </row>
    <row r="4957" spans="5:5">
      <c r="E4957" s="346"/>
    </row>
    <row r="4958" spans="5:5">
      <c r="E4958" s="346"/>
    </row>
    <row r="4959" spans="5:5">
      <c r="E4959" s="346"/>
    </row>
    <row r="4960" spans="5:5">
      <c r="E4960" s="346"/>
    </row>
    <row r="4961" spans="5:5">
      <c r="E4961" s="346"/>
    </row>
    <row r="4962" spans="5:5">
      <c r="E4962" s="346"/>
    </row>
    <row r="4963" spans="5:5">
      <c r="E4963" s="346"/>
    </row>
    <row r="4964" spans="5:5">
      <c r="E4964" s="346"/>
    </row>
    <row r="4965" spans="5:5">
      <c r="E4965" s="346"/>
    </row>
    <row r="4966" spans="5:5">
      <c r="E4966" s="346"/>
    </row>
    <row r="4967" spans="5:5">
      <c r="E4967" s="346"/>
    </row>
    <row r="4968" spans="5:5">
      <c r="E4968" s="346"/>
    </row>
    <row r="4969" spans="5:5">
      <c r="E4969" s="346"/>
    </row>
    <row r="4970" spans="5:5">
      <c r="E4970" s="346"/>
    </row>
    <row r="4971" spans="5:5">
      <c r="E4971" s="346"/>
    </row>
    <row r="4972" spans="5:5">
      <c r="E4972" s="346"/>
    </row>
    <row r="4973" spans="5:5">
      <c r="E4973" s="346"/>
    </row>
    <row r="4974" spans="5:5">
      <c r="E4974" s="346"/>
    </row>
    <row r="4975" spans="5:5">
      <c r="E4975" s="346"/>
    </row>
    <row r="4976" spans="5:5">
      <c r="E4976" s="346"/>
    </row>
    <row r="4977" spans="5:5">
      <c r="E4977" s="346"/>
    </row>
    <row r="4978" spans="5:5">
      <c r="E4978" s="346"/>
    </row>
    <row r="4979" spans="5:5">
      <c r="E4979" s="346"/>
    </row>
    <row r="4980" spans="5:5">
      <c r="E4980" s="346"/>
    </row>
    <row r="4981" spans="5:5">
      <c r="E4981" s="346"/>
    </row>
    <row r="4982" spans="5:5">
      <c r="E4982" s="346"/>
    </row>
    <row r="4983" spans="5:5">
      <c r="E4983" s="346"/>
    </row>
    <row r="4984" spans="5:5">
      <c r="E4984" s="346"/>
    </row>
    <row r="4985" spans="5:5">
      <c r="E4985" s="346"/>
    </row>
    <row r="4986" spans="5:5">
      <c r="E4986" s="345"/>
    </row>
    <row r="4987" spans="5:5">
      <c r="E4987" s="346"/>
    </row>
    <row r="4988" spans="5:5">
      <c r="E4988" s="346"/>
    </row>
    <row r="4989" spans="5:5">
      <c r="E4989" s="345"/>
    </row>
    <row r="4990" spans="5:5">
      <c r="E4990" s="345"/>
    </row>
    <row r="4991" spans="5:5">
      <c r="E4991" s="346"/>
    </row>
    <row r="4992" spans="5:5">
      <c r="E4992" s="346"/>
    </row>
    <row r="4993" spans="5:5">
      <c r="E4993" s="346"/>
    </row>
    <row r="4994" spans="5:5">
      <c r="E4994" s="346"/>
    </row>
    <row r="4995" spans="5:5">
      <c r="E4995" s="346"/>
    </row>
    <row r="4996" spans="5:5">
      <c r="E4996" s="346"/>
    </row>
    <row r="4997" spans="5:5">
      <c r="E4997" s="346"/>
    </row>
    <row r="4998" spans="5:5">
      <c r="E4998" s="346"/>
    </row>
    <row r="4999" spans="5:5">
      <c r="E4999" s="346"/>
    </row>
    <row r="5000" spans="5:5">
      <c r="E5000" s="346"/>
    </row>
    <row r="5001" spans="5:5">
      <c r="E5001" s="346"/>
    </row>
    <row r="5002" spans="5:5">
      <c r="E5002" s="346"/>
    </row>
    <row r="5003" spans="5:5">
      <c r="E5003" s="346"/>
    </row>
    <row r="5004" spans="5:5">
      <c r="E5004" s="346"/>
    </row>
    <row r="5005" spans="5:5">
      <c r="E5005" s="346"/>
    </row>
    <row r="5006" spans="5:5">
      <c r="E5006" s="346"/>
    </row>
    <row r="5007" spans="5:5">
      <c r="E5007" s="346"/>
    </row>
    <row r="5008" spans="5:5">
      <c r="E5008" s="346"/>
    </row>
    <row r="5009" spans="5:5">
      <c r="E5009" s="346"/>
    </row>
    <row r="5010" spans="5:5">
      <c r="E5010" s="346"/>
    </row>
    <row r="5011" spans="5:5">
      <c r="E5011" s="346"/>
    </row>
    <row r="5012" spans="5:5">
      <c r="E5012" s="346"/>
    </row>
    <row r="5013" spans="5:5">
      <c r="E5013" s="346"/>
    </row>
    <row r="5014" spans="5:5">
      <c r="E5014" s="346"/>
    </row>
    <row r="5015" spans="5:5">
      <c r="E5015" s="346"/>
    </row>
    <row r="5016" spans="5:5">
      <c r="E5016" s="346"/>
    </row>
    <row r="5017" spans="5:5">
      <c r="E5017" s="346"/>
    </row>
    <row r="5018" spans="5:5">
      <c r="E5018" s="346"/>
    </row>
    <row r="5019" spans="5:5">
      <c r="E5019" s="346"/>
    </row>
    <row r="5020" spans="5:5">
      <c r="E5020" s="346"/>
    </row>
    <row r="5021" spans="5:5">
      <c r="E5021" s="346"/>
    </row>
    <row r="5022" spans="5:5">
      <c r="E5022" s="346"/>
    </row>
    <row r="5023" spans="5:5">
      <c r="E5023" s="346"/>
    </row>
    <row r="5024" spans="5:5">
      <c r="E5024" s="345"/>
    </row>
    <row r="5025" spans="5:5">
      <c r="E5025" s="346"/>
    </row>
    <row r="5026" spans="5:5">
      <c r="E5026" s="346"/>
    </row>
    <row r="5027" spans="5:5">
      <c r="E5027" s="346"/>
    </row>
    <row r="5028" spans="5:5">
      <c r="E5028" s="346"/>
    </row>
    <row r="5029" spans="5:5">
      <c r="E5029" s="345"/>
    </row>
    <row r="5030" spans="5:5">
      <c r="E5030" s="346"/>
    </row>
    <row r="5031" spans="5:5">
      <c r="E5031" s="346"/>
    </row>
    <row r="5032" spans="5:5">
      <c r="E5032" s="346"/>
    </row>
    <row r="5033" spans="5:5">
      <c r="E5033" s="346"/>
    </row>
    <row r="5034" spans="5:5">
      <c r="E5034" s="346"/>
    </row>
    <row r="5035" spans="5:5">
      <c r="E5035" s="346"/>
    </row>
    <row r="5036" spans="5:5">
      <c r="E5036" s="346"/>
    </row>
    <row r="5037" spans="5:5">
      <c r="E5037" s="346"/>
    </row>
    <row r="5038" spans="5:5">
      <c r="E5038" s="346"/>
    </row>
    <row r="5039" spans="5:5">
      <c r="E5039" s="346"/>
    </row>
    <row r="5040" spans="5:5">
      <c r="E5040" s="345"/>
    </row>
    <row r="5041" spans="5:5">
      <c r="E5041" s="346"/>
    </row>
    <row r="5042" spans="5:5">
      <c r="E5042" s="346"/>
    </row>
    <row r="5043" spans="5:5">
      <c r="E5043" s="346"/>
    </row>
    <row r="5044" spans="5:5">
      <c r="E5044" s="346"/>
    </row>
    <row r="5045" spans="5:5">
      <c r="E5045" s="345"/>
    </row>
    <row r="5046" spans="5:5">
      <c r="E5046" s="346"/>
    </row>
  </sheetData>
  <mergeCells count="1">
    <mergeCell ref="C1:E1"/>
  </mergeCells>
  <printOptions horizontalCentered="1"/>
  <pageMargins left="0.39374999999999999" right="0.39374999999999999" top="0.59027777777777801" bottom="0.78749999999999998" header="0.51180555555555496" footer="0.39374999999999999"/>
  <pageSetup paperSize="9" pageOrder="overThenDown" orientation="portrait" useFirstPageNumber="1" horizontalDpi="300" verticalDpi="300"/>
  <headerFooter>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AMJ1493"/>
  <sheetViews>
    <sheetView topLeftCell="A1146" zoomScale="110" zoomScaleNormal="110" workbookViewId="0">
      <selection activeCell="B1157" sqref="B1157"/>
    </sheetView>
  </sheetViews>
  <sheetFormatPr defaultColWidth="9" defaultRowHeight="14.25"/>
  <cols>
    <col min="1" max="1" width="20.625" style="309" customWidth="1"/>
    <col min="2" max="2" width="51.75" style="310" customWidth="1"/>
    <col min="3" max="3" width="5.625" style="309" customWidth="1"/>
    <col min="4" max="4" width="15.625" style="337" customWidth="1"/>
    <col min="5" max="1024" width="9" style="310" hidden="1"/>
  </cols>
  <sheetData>
    <row r="1" spans="1:6">
      <c r="A1" s="304" t="s">
        <v>16</v>
      </c>
      <c r="B1" s="305">
        <v>45748</v>
      </c>
      <c r="C1" s="475" t="s">
        <v>11448</v>
      </c>
      <c r="D1" s="475"/>
    </row>
    <row r="2" spans="1:6">
      <c r="A2" s="306" t="s">
        <v>18</v>
      </c>
      <c r="B2" s="306" t="s">
        <v>19</v>
      </c>
      <c r="C2" s="306" t="s">
        <v>20</v>
      </c>
      <c r="D2" s="306" t="s">
        <v>21</v>
      </c>
    </row>
    <row r="3" spans="1:6" ht="15">
      <c r="A3" s="338">
        <v>1</v>
      </c>
      <c r="B3" s="338" t="s">
        <v>11449</v>
      </c>
      <c r="C3" s="328"/>
      <c r="D3" s="329"/>
      <c r="E3" s="329"/>
      <c r="F3" s="329"/>
    </row>
    <row r="4" spans="1:6" ht="15">
      <c r="A4" s="338">
        <v>102</v>
      </c>
      <c r="B4" s="338" t="s">
        <v>11450</v>
      </c>
      <c r="C4" s="328"/>
      <c r="D4" s="329"/>
      <c r="E4" s="329"/>
      <c r="F4" s="329"/>
    </row>
    <row r="5" spans="1:6">
      <c r="A5" s="339">
        <v>10201</v>
      </c>
      <c r="B5" s="339" t="s">
        <v>11451</v>
      </c>
      <c r="C5" s="328" t="s">
        <v>11452</v>
      </c>
      <c r="D5" s="329">
        <v>26.37</v>
      </c>
      <c r="E5" s="329">
        <v>23.38</v>
      </c>
      <c r="F5" s="329"/>
    </row>
    <row r="6" spans="1:6">
      <c r="A6" s="339">
        <v>10202</v>
      </c>
      <c r="B6" s="339" t="s">
        <v>11453</v>
      </c>
      <c r="C6" s="328" t="s">
        <v>11452</v>
      </c>
      <c r="D6" s="329">
        <v>14.19</v>
      </c>
      <c r="E6" s="329">
        <v>12.59</v>
      </c>
      <c r="F6" s="329"/>
    </row>
    <row r="7" spans="1:6" ht="28.5">
      <c r="A7" s="339">
        <v>10203</v>
      </c>
      <c r="B7" s="339" t="s">
        <v>11454</v>
      </c>
      <c r="C7" s="328" t="s">
        <v>11452</v>
      </c>
      <c r="D7" s="329">
        <v>28.4</v>
      </c>
      <c r="E7" s="329">
        <v>25.18</v>
      </c>
      <c r="F7" s="329"/>
    </row>
    <row r="8" spans="1:6">
      <c r="A8" s="339">
        <v>10204</v>
      </c>
      <c r="B8" s="339" t="s">
        <v>11455</v>
      </c>
      <c r="C8" s="328" t="s">
        <v>11452</v>
      </c>
      <c r="D8" s="329">
        <v>20.29</v>
      </c>
      <c r="E8" s="329">
        <v>17.989999999999998</v>
      </c>
      <c r="F8" s="329"/>
    </row>
    <row r="9" spans="1:6">
      <c r="A9" s="339">
        <v>10205</v>
      </c>
      <c r="B9" s="339" t="s">
        <v>11456</v>
      </c>
      <c r="C9" s="328" t="s">
        <v>11452</v>
      </c>
      <c r="D9" s="329">
        <v>18.25</v>
      </c>
      <c r="E9" s="329">
        <v>16.190000000000001</v>
      </c>
      <c r="F9" s="329"/>
    </row>
    <row r="10" spans="1:6">
      <c r="A10" s="339">
        <v>10206</v>
      </c>
      <c r="B10" s="339" t="s">
        <v>11457</v>
      </c>
      <c r="C10" s="328" t="s">
        <v>11452</v>
      </c>
      <c r="D10" s="329">
        <v>50.72</v>
      </c>
      <c r="E10" s="329">
        <v>44.96</v>
      </c>
      <c r="F10" s="329"/>
    </row>
    <row r="11" spans="1:6">
      <c r="A11" s="339">
        <v>10207</v>
      </c>
      <c r="B11" s="339" t="s">
        <v>11458</v>
      </c>
      <c r="C11" s="328" t="s">
        <v>11452</v>
      </c>
      <c r="D11" s="329">
        <v>50.72</v>
      </c>
      <c r="E11" s="329">
        <v>44.96</v>
      </c>
      <c r="F11" s="329"/>
    </row>
    <row r="12" spans="1:6">
      <c r="A12" s="339">
        <v>10208</v>
      </c>
      <c r="B12" s="339" t="s">
        <v>11459</v>
      </c>
      <c r="C12" s="328" t="s">
        <v>11452</v>
      </c>
      <c r="D12" s="329">
        <v>10.14</v>
      </c>
      <c r="E12" s="329">
        <v>8.99</v>
      </c>
      <c r="F12" s="329"/>
    </row>
    <row r="13" spans="1:6">
      <c r="A13" s="339">
        <v>10209</v>
      </c>
      <c r="B13" s="339" t="s">
        <v>11460</v>
      </c>
      <c r="C13" s="328" t="s">
        <v>11461</v>
      </c>
      <c r="D13" s="329">
        <v>60.87</v>
      </c>
      <c r="E13" s="329">
        <v>53.96</v>
      </c>
      <c r="F13" s="329"/>
    </row>
    <row r="14" spans="1:6">
      <c r="A14" s="339">
        <v>10210</v>
      </c>
      <c r="B14" s="339" t="s">
        <v>11462</v>
      </c>
      <c r="C14" s="328" t="s">
        <v>11461</v>
      </c>
      <c r="D14" s="329">
        <v>286.08</v>
      </c>
      <c r="E14" s="329">
        <v>253.6</v>
      </c>
      <c r="F14" s="329"/>
    </row>
    <row r="15" spans="1:6" ht="28.5">
      <c r="A15" s="339">
        <v>10212</v>
      </c>
      <c r="B15" s="339" t="s">
        <v>11463</v>
      </c>
      <c r="C15" s="328" t="s">
        <v>11452</v>
      </c>
      <c r="D15" s="329">
        <v>12.16</v>
      </c>
      <c r="E15" s="329">
        <v>10.79</v>
      </c>
      <c r="F15" s="329"/>
    </row>
    <row r="16" spans="1:6" ht="28.5">
      <c r="A16" s="339">
        <v>10213</v>
      </c>
      <c r="B16" s="339" t="s">
        <v>11464</v>
      </c>
      <c r="C16" s="328" t="s">
        <v>11452</v>
      </c>
      <c r="D16" s="329">
        <v>14.19</v>
      </c>
      <c r="E16" s="329">
        <v>12.59</v>
      </c>
      <c r="F16" s="329"/>
    </row>
    <row r="17" spans="1:6">
      <c r="A17" s="339">
        <v>10214</v>
      </c>
      <c r="B17" s="339" t="s">
        <v>11465</v>
      </c>
      <c r="C17" s="328" t="s">
        <v>11452</v>
      </c>
      <c r="D17" s="329">
        <v>16.22</v>
      </c>
      <c r="E17" s="329">
        <v>14.39</v>
      </c>
      <c r="F17" s="329"/>
    </row>
    <row r="18" spans="1:6">
      <c r="A18" s="339">
        <v>10215</v>
      </c>
      <c r="B18" s="339" t="s">
        <v>11466</v>
      </c>
      <c r="C18" s="328" t="s">
        <v>11452</v>
      </c>
      <c r="D18" s="329">
        <v>10.14</v>
      </c>
      <c r="E18" s="329">
        <v>8.99</v>
      </c>
      <c r="F18" s="329"/>
    </row>
    <row r="19" spans="1:6">
      <c r="A19" s="339">
        <v>10216</v>
      </c>
      <c r="B19" s="339" t="s">
        <v>11467</v>
      </c>
      <c r="C19" s="328" t="s">
        <v>105</v>
      </c>
      <c r="D19" s="329">
        <v>10.14</v>
      </c>
      <c r="E19" s="329">
        <v>8.99</v>
      </c>
      <c r="F19" s="329"/>
    </row>
    <row r="20" spans="1:6">
      <c r="A20" s="339">
        <v>10218</v>
      </c>
      <c r="B20" s="339" t="s">
        <v>11468</v>
      </c>
      <c r="C20" s="328" t="s">
        <v>11452</v>
      </c>
      <c r="D20" s="329">
        <v>12.43</v>
      </c>
      <c r="E20" s="329">
        <v>11.82</v>
      </c>
      <c r="F20" s="329"/>
    </row>
    <row r="21" spans="1:6">
      <c r="A21" s="339">
        <v>10219</v>
      </c>
      <c r="B21" s="339" t="s">
        <v>11469</v>
      </c>
      <c r="C21" s="328" t="s">
        <v>11461</v>
      </c>
      <c r="D21" s="329">
        <v>335.21</v>
      </c>
      <c r="E21" s="329">
        <v>297.08</v>
      </c>
      <c r="F21" s="329"/>
    </row>
    <row r="22" spans="1:6">
      <c r="A22" s="339">
        <v>10220</v>
      </c>
      <c r="B22" s="339" t="s">
        <v>11470</v>
      </c>
      <c r="C22" s="328" t="s">
        <v>11452</v>
      </c>
      <c r="D22" s="329">
        <v>12.51</v>
      </c>
      <c r="E22" s="329">
        <v>11.1</v>
      </c>
      <c r="F22" s="329"/>
    </row>
    <row r="23" spans="1:6">
      <c r="A23" s="339">
        <v>10221</v>
      </c>
      <c r="B23" s="339" t="s">
        <v>11471</v>
      </c>
      <c r="C23" s="328" t="s">
        <v>11472</v>
      </c>
      <c r="D23" s="329">
        <v>30.85</v>
      </c>
      <c r="E23" s="329">
        <v>27.34</v>
      </c>
      <c r="F23" s="329"/>
    </row>
    <row r="24" spans="1:6">
      <c r="A24" s="339">
        <v>10222</v>
      </c>
      <c r="B24" s="339" t="s">
        <v>11473</v>
      </c>
      <c r="C24" s="328" t="s">
        <v>11452</v>
      </c>
      <c r="D24" s="329">
        <v>22.42</v>
      </c>
      <c r="E24" s="329">
        <v>19.88</v>
      </c>
      <c r="F24" s="329"/>
    </row>
    <row r="25" spans="1:6">
      <c r="A25" s="339">
        <v>10223</v>
      </c>
      <c r="B25" s="339" t="s">
        <v>11474</v>
      </c>
      <c r="C25" s="328" t="s">
        <v>11472</v>
      </c>
      <c r="D25" s="329">
        <v>20.99</v>
      </c>
      <c r="E25" s="329">
        <v>18.600000000000001</v>
      </c>
      <c r="F25" s="329"/>
    </row>
    <row r="26" spans="1:6">
      <c r="A26" s="339">
        <v>10224</v>
      </c>
      <c r="B26" s="339" t="s">
        <v>11475</v>
      </c>
      <c r="C26" s="328" t="s">
        <v>11452</v>
      </c>
      <c r="D26" s="329">
        <v>17.88</v>
      </c>
      <c r="E26" s="329">
        <v>15.85</v>
      </c>
      <c r="F26" s="329"/>
    </row>
    <row r="27" spans="1:6">
      <c r="A27" s="339">
        <v>10225</v>
      </c>
      <c r="B27" s="339" t="s">
        <v>11476</v>
      </c>
      <c r="C27" s="328" t="s">
        <v>11452</v>
      </c>
      <c r="D27" s="329">
        <v>25.18</v>
      </c>
      <c r="E27" s="329">
        <v>22.32</v>
      </c>
      <c r="F27" s="329"/>
    </row>
    <row r="28" spans="1:6">
      <c r="A28" s="339">
        <v>10226</v>
      </c>
      <c r="B28" s="339" t="s">
        <v>11477</v>
      </c>
      <c r="C28" s="328" t="s">
        <v>11472</v>
      </c>
      <c r="D28" s="329">
        <v>25.18</v>
      </c>
      <c r="E28" s="329">
        <v>22.32</v>
      </c>
      <c r="F28" s="329"/>
    </row>
    <row r="29" spans="1:6" ht="28.5">
      <c r="A29" s="339">
        <v>10227</v>
      </c>
      <c r="B29" s="339" t="s">
        <v>11478</v>
      </c>
      <c r="C29" s="328" t="s">
        <v>11472</v>
      </c>
      <c r="D29" s="329">
        <v>41.98</v>
      </c>
      <c r="E29" s="329">
        <v>37.200000000000003</v>
      </c>
      <c r="F29" s="329"/>
    </row>
    <row r="30" spans="1:6">
      <c r="A30" s="339">
        <v>10228</v>
      </c>
      <c r="B30" s="339" t="s">
        <v>11479</v>
      </c>
      <c r="C30" s="328" t="s">
        <v>11452</v>
      </c>
      <c r="D30" s="329">
        <v>6.81</v>
      </c>
      <c r="E30" s="329">
        <v>6.04</v>
      </c>
      <c r="F30" s="329"/>
    </row>
    <row r="31" spans="1:6">
      <c r="A31" s="339">
        <v>10229</v>
      </c>
      <c r="B31" s="339" t="s">
        <v>11480</v>
      </c>
      <c r="C31" s="328" t="s">
        <v>11472</v>
      </c>
      <c r="D31" s="329">
        <v>40.58</v>
      </c>
      <c r="E31" s="329">
        <v>35.97</v>
      </c>
      <c r="F31" s="329"/>
    </row>
    <row r="32" spans="1:6">
      <c r="A32" s="339">
        <v>10230</v>
      </c>
      <c r="B32" s="339" t="s">
        <v>11481</v>
      </c>
      <c r="C32" s="328" t="s">
        <v>11452</v>
      </c>
      <c r="D32" s="329">
        <v>6.47</v>
      </c>
      <c r="E32" s="329">
        <v>5.78</v>
      </c>
      <c r="F32" s="329"/>
    </row>
    <row r="33" spans="1:6">
      <c r="A33" s="339">
        <v>10234</v>
      </c>
      <c r="B33" s="339" t="s">
        <v>11482</v>
      </c>
      <c r="C33" s="328" t="s">
        <v>11452</v>
      </c>
      <c r="D33" s="329">
        <v>26.37</v>
      </c>
      <c r="E33" s="329">
        <v>23.38</v>
      </c>
      <c r="F33" s="329"/>
    </row>
    <row r="34" spans="1:6">
      <c r="A34" s="339">
        <v>10238</v>
      </c>
      <c r="B34" s="339" t="s">
        <v>11483</v>
      </c>
      <c r="C34" s="328" t="s">
        <v>11452</v>
      </c>
      <c r="D34" s="329">
        <v>10.14</v>
      </c>
      <c r="E34" s="329">
        <v>8.99</v>
      </c>
      <c r="F34" s="329"/>
    </row>
    <row r="35" spans="1:6">
      <c r="A35" s="339">
        <v>10239</v>
      </c>
      <c r="B35" s="339" t="s">
        <v>11484</v>
      </c>
      <c r="C35" s="328" t="s">
        <v>11452</v>
      </c>
      <c r="D35" s="329">
        <v>39.19</v>
      </c>
      <c r="E35" s="329">
        <v>34.729999999999997</v>
      </c>
      <c r="F35" s="329"/>
    </row>
    <row r="36" spans="1:6" ht="28.5">
      <c r="A36" s="339">
        <v>10240</v>
      </c>
      <c r="B36" s="339" t="s">
        <v>11485</v>
      </c>
      <c r="C36" s="328" t="s">
        <v>11472</v>
      </c>
      <c r="D36" s="329">
        <v>11.1</v>
      </c>
      <c r="E36" s="329">
        <v>9.84</v>
      </c>
      <c r="F36" s="329"/>
    </row>
    <row r="37" spans="1:6">
      <c r="A37" s="339">
        <v>10242</v>
      </c>
      <c r="B37" s="339" t="s">
        <v>11486</v>
      </c>
      <c r="C37" s="328" t="s">
        <v>11452</v>
      </c>
      <c r="D37" s="329">
        <v>3.57</v>
      </c>
      <c r="E37" s="329">
        <v>3.17</v>
      </c>
      <c r="F37" s="329"/>
    </row>
    <row r="38" spans="1:6">
      <c r="A38" s="339">
        <v>10244</v>
      </c>
      <c r="B38" s="339" t="s">
        <v>11487</v>
      </c>
      <c r="C38" s="328" t="s">
        <v>105</v>
      </c>
      <c r="D38" s="329">
        <v>14.62</v>
      </c>
      <c r="E38" s="329">
        <v>12.97</v>
      </c>
      <c r="F38" s="329"/>
    </row>
    <row r="39" spans="1:6" ht="28.5">
      <c r="A39" s="339">
        <v>10246</v>
      </c>
      <c r="B39" s="339" t="s">
        <v>11488</v>
      </c>
      <c r="C39" s="328" t="s">
        <v>11452</v>
      </c>
      <c r="D39" s="329">
        <v>3.79</v>
      </c>
      <c r="E39" s="329">
        <v>3.4</v>
      </c>
      <c r="F39" s="329"/>
    </row>
    <row r="40" spans="1:6" ht="28.5">
      <c r="A40" s="339">
        <v>10253</v>
      </c>
      <c r="B40" s="339" t="s">
        <v>11489</v>
      </c>
      <c r="C40" s="328" t="s">
        <v>11452</v>
      </c>
      <c r="D40" s="329">
        <v>29.54</v>
      </c>
      <c r="E40" s="329">
        <v>26.19</v>
      </c>
      <c r="F40" s="329"/>
    </row>
    <row r="41" spans="1:6" ht="28.5">
      <c r="A41" s="339">
        <v>10254</v>
      </c>
      <c r="B41" s="339" t="s">
        <v>11490</v>
      </c>
      <c r="C41" s="328" t="s">
        <v>11452</v>
      </c>
      <c r="D41" s="329">
        <v>9.82</v>
      </c>
      <c r="E41" s="329">
        <v>8.6999999999999993</v>
      </c>
      <c r="F41" s="329"/>
    </row>
    <row r="42" spans="1:6" ht="28.5">
      <c r="A42" s="339">
        <v>10255</v>
      </c>
      <c r="B42" s="339" t="s">
        <v>11491</v>
      </c>
      <c r="C42" s="328" t="s">
        <v>11452</v>
      </c>
      <c r="D42" s="329">
        <v>24.23</v>
      </c>
      <c r="E42" s="329">
        <v>21.48</v>
      </c>
      <c r="F42" s="329"/>
    </row>
    <row r="43" spans="1:6" ht="28.5">
      <c r="A43" s="339">
        <v>10256</v>
      </c>
      <c r="B43" s="339" t="s">
        <v>11492</v>
      </c>
      <c r="C43" s="328" t="s">
        <v>11452</v>
      </c>
      <c r="D43" s="329">
        <v>7.72</v>
      </c>
      <c r="E43" s="329">
        <v>6.86</v>
      </c>
      <c r="F43" s="329"/>
    </row>
    <row r="44" spans="1:6">
      <c r="A44" s="339">
        <v>10259</v>
      </c>
      <c r="B44" s="339" t="s">
        <v>11493</v>
      </c>
      <c r="C44" s="328" t="s">
        <v>105</v>
      </c>
      <c r="D44" s="329">
        <v>2.36</v>
      </c>
      <c r="E44" s="329">
        <v>2.09</v>
      </c>
      <c r="F44" s="329"/>
    </row>
    <row r="45" spans="1:6">
      <c r="A45" s="339">
        <v>10264</v>
      </c>
      <c r="B45" s="339" t="s">
        <v>11494</v>
      </c>
      <c r="C45" s="328" t="s">
        <v>11452</v>
      </c>
      <c r="D45" s="329">
        <v>28.16</v>
      </c>
      <c r="E45" s="329">
        <v>24.96</v>
      </c>
      <c r="F45" s="329"/>
    </row>
    <row r="46" spans="1:6">
      <c r="A46" s="339">
        <v>10271</v>
      </c>
      <c r="B46" s="339" t="s">
        <v>11495</v>
      </c>
      <c r="C46" s="328" t="s">
        <v>11472</v>
      </c>
      <c r="D46" s="329">
        <v>15.07</v>
      </c>
      <c r="E46" s="329">
        <v>13.36</v>
      </c>
      <c r="F46" s="329"/>
    </row>
    <row r="47" spans="1:6">
      <c r="A47" s="339">
        <v>10279</v>
      </c>
      <c r="B47" s="339" t="s">
        <v>11496</v>
      </c>
      <c r="C47" s="328" t="s">
        <v>11472</v>
      </c>
      <c r="D47" s="329">
        <v>23.6</v>
      </c>
      <c r="E47" s="329">
        <v>20.92</v>
      </c>
      <c r="F47" s="329"/>
    </row>
    <row r="48" spans="1:6" ht="28.5">
      <c r="A48" s="339">
        <v>10280</v>
      </c>
      <c r="B48" s="339" t="s">
        <v>11497</v>
      </c>
      <c r="C48" s="328" t="s">
        <v>11452</v>
      </c>
      <c r="D48" s="329">
        <v>8.81</v>
      </c>
      <c r="E48" s="329">
        <v>7.81</v>
      </c>
      <c r="F48" s="329"/>
    </row>
    <row r="49" spans="1:6">
      <c r="A49" s="339">
        <v>10286</v>
      </c>
      <c r="B49" s="339" t="s">
        <v>11498</v>
      </c>
      <c r="C49" s="328" t="s">
        <v>11452</v>
      </c>
      <c r="D49" s="329">
        <v>15.01</v>
      </c>
      <c r="E49" s="329">
        <v>13.31</v>
      </c>
      <c r="F49" s="329"/>
    </row>
    <row r="50" spans="1:6">
      <c r="A50" s="339">
        <v>10292</v>
      </c>
      <c r="B50" s="339" t="s">
        <v>11499</v>
      </c>
      <c r="C50" s="328" t="s">
        <v>105</v>
      </c>
      <c r="D50" s="329">
        <v>0.62</v>
      </c>
      <c r="E50" s="329">
        <v>0.56000000000000005</v>
      </c>
      <c r="F50" s="329"/>
    </row>
    <row r="51" spans="1:6" ht="15">
      <c r="A51" s="338">
        <v>103</v>
      </c>
      <c r="B51" s="338" t="s">
        <v>11450</v>
      </c>
      <c r="C51" s="328"/>
      <c r="D51" s="329"/>
      <c r="E51" s="329"/>
      <c r="F51" s="329"/>
    </row>
    <row r="52" spans="1:6">
      <c r="A52" s="339">
        <v>10315</v>
      </c>
      <c r="B52" s="339" t="s">
        <v>11500</v>
      </c>
      <c r="C52" s="328" t="s">
        <v>11452</v>
      </c>
      <c r="D52" s="329">
        <v>11.58</v>
      </c>
      <c r="E52" s="329">
        <v>10.27</v>
      </c>
      <c r="F52" s="329"/>
    </row>
    <row r="53" spans="1:6">
      <c r="A53" s="339">
        <v>10317</v>
      </c>
      <c r="B53" s="339" t="s">
        <v>11501</v>
      </c>
      <c r="C53" s="328" t="s">
        <v>11452</v>
      </c>
      <c r="D53" s="329">
        <v>121.74</v>
      </c>
      <c r="E53" s="329">
        <v>107.91</v>
      </c>
      <c r="F53" s="329"/>
    </row>
    <row r="54" spans="1:6" ht="28.5">
      <c r="A54" s="339">
        <v>10318</v>
      </c>
      <c r="B54" s="339" t="s">
        <v>11502</v>
      </c>
      <c r="C54" s="328" t="s">
        <v>11452</v>
      </c>
      <c r="D54" s="329">
        <v>14.22</v>
      </c>
      <c r="E54" s="329">
        <v>12.61</v>
      </c>
      <c r="F54" s="329"/>
    </row>
    <row r="55" spans="1:6" ht="28.5">
      <c r="A55" s="339">
        <v>10319</v>
      </c>
      <c r="B55" s="339" t="s">
        <v>11503</v>
      </c>
      <c r="C55" s="328" t="s">
        <v>11452</v>
      </c>
      <c r="D55" s="329">
        <v>18.68</v>
      </c>
      <c r="E55" s="329">
        <v>17.36</v>
      </c>
      <c r="F55" s="329"/>
    </row>
    <row r="56" spans="1:6">
      <c r="A56" s="339">
        <v>10320</v>
      </c>
      <c r="B56" s="339" t="s">
        <v>11504</v>
      </c>
      <c r="C56" s="328" t="s">
        <v>11452</v>
      </c>
      <c r="D56" s="329">
        <v>2.02</v>
      </c>
      <c r="E56" s="329">
        <v>1.8</v>
      </c>
      <c r="F56" s="329"/>
    </row>
    <row r="57" spans="1:6">
      <c r="A57" s="339">
        <v>10323</v>
      </c>
      <c r="B57" s="339" t="s">
        <v>11505</v>
      </c>
      <c r="C57" s="328" t="s">
        <v>11472</v>
      </c>
      <c r="D57" s="329">
        <v>11.1</v>
      </c>
      <c r="E57" s="329">
        <v>9.84</v>
      </c>
      <c r="F57" s="329"/>
    </row>
    <row r="58" spans="1:6">
      <c r="A58" s="339">
        <v>10324</v>
      </c>
      <c r="B58" s="339" t="s">
        <v>11506</v>
      </c>
      <c r="C58" s="328" t="s">
        <v>11452</v>
      </c>
      <c r="D58" s="329">
        <v>8.91</v>
      </c>
      <c r="E58" s="329">
        <v>7.91</v>
      </c>
      <c r="F58" s="329"/>
    </row>
    <row r="59" spans="1:6">
      <c r="A59" s="339">
        <v>10325</v>
      </c>
      <c r="B59" s="339" t="s">
        <v>11507</v>
      </c>
      <c r="C59" s="328" t="s">
        <v>11452</v>
      </c>
      <c r="D59" s="329">
        <v>29.54</v>
      </c>
      <c r="E59" s="329">
        <v>26.19</v>
      </c>
      <c r="F59" s="329"/>
    </row>
    <row r="60" spans="1:6">
      <c r="A60" s="339">
        <v>10326</v>
      </c>
      <c r="B60" s="339" t="s">
        <v>11508</v>
      </c>
      <c r="C60" s="328" t="s">
        <v>11452</v>
      </c>
      <c r="D60" s="329">
        <v>29.54</v>
      </c>
      <c r="E60" s="329">
        <v>26.19</v>
      </c>
      <c r="F60" s="329"/>
    </row>
    <row r="61" spans="1:6">
      <c r="A61" s="339">
        <v>10327</v>
      </c>
      <c r="B61" s="339" t="s">
        <v>11509</v>
      </c>
      <c r="C61" s="328" t="s">
        <v>105</v>
      </c>
      <c r="D61" s="329">
        <v>2.5099999999999998</v>
      </c>
      <c r="E61" s="329">
        <v>2.23</v>
      </c>
      <c r="F61" s="329"/>
    </row>
    <row r="62" spans="1:6">
      <c r="A62" s="339">
        <v>10329</v>
      </c>
      <c r="B62" s="339" t="s">
        <v>11510</v>
      </c>
      <c r="C62" s="328" t="s">
        <v>11472</v>
      </c>
      <c r="D62" s="329">
        <v>20.72</v>
      </c>
      <c r="E62" s="329">
        <v>18.37</v>
      </c>
      <c r="F62" s="329"/>
    </row>
    <row r="63" spans="1:6" ht="28.5">
      <c r="A63" s="339">
        <v>10331</v>
      </c>
      <c r="B63" s="339" t="s">
        <v>11511</v>
      </c>
      <c r="C63" s="328" t="s">
        <v>11452</v>
      </c>
      <c r="D63" s="329">
        <v>10.86</v>
      </c>
      <c r="E63" s="329">
        <v>9.6300000000000008</v>
      </c>
      <c r="F63" s="329"/>
    </row>
    <row r="64" spans="1:6">
      <c r="A64" s="339">
        <v>10332</v>
      </c>
      <c r="B64" s="339" t="s">
        <v>11512</v>
      </c>
      <c r="C64" s="328" t="s">
        <v>105</v>
      </c>
      <c r="D64" s="329">
        <v>3.76</v>
      </c>
      <c r="E64" s="329">
        <v>3.34</v>
      </c>
      <c r="F64" s="329"/>
    </row>
    <row r="65" spans="1:6">
      <c r="A65" s="339">
        <v>10333</v>
      </c>
      <c r="B65" s="339" t="s">
        <v>11513</v>
      </c>
      <c r="C65" s="328" t="s">
        <v>11452</v>
      </c>
      <c r="D65" s="329">
        <v>8.43</v>
      </c>
      <c r="E65" s="329">
        <v>7.47</v>
      </c>
      <c r="F65" s="329"/>
    </row>
    <row r="66" spans="1:6" ht="42.75">
      <c r="A66" s="339">
        <v>10344</v>
      </c>
      <c r="B66" s="339" t="s">
        <v>11514</v>
      </c>
      <c r="C66" s="328" t="s">
        <v>11461</v>
      </c>
      <c r="D66" s="329">
        <v>88.5</v>
      </c>
      <c r="E66" s="329"/>
      <c r="F66" s="329"/>
    </row>
    <row r="67" spans="1:6" ht="15">
      <c r="A67" s="338">
        <v>104</v>
      </c>
      <c r="B67" s="338" t="s">
        <v>11515</v>
      </c>
      <c r="C67" s="328"/>
      <c r="D67" s="329"/>
      <c r="E67" s="329">
        <v>1.23</v>
      </c>
      <c r="F67" s="329"/>
    </row>
    <row r="68" spans="1:6">
      <c r="A68" s="339">
        <v>10401</v>
      </c>
      <c r="B68" s="339" t="s">
        <v>11516</v>
      </c>
      <c r="C68" s="328" t="s">
        <v>11452</v>
      </c>
      <c r="D68" s="329">
        <v>1.38</v>
      </c>
      <c r="E68" s="329">
        <v>3.96</v>
      </c>
      <c r="F68" s="329"/>
    </row>
    <row r="69" spans="1:6">
      <c r="A69" s="339">
        <v>10402</v>
      </c>
      <c r="B69" s="339" t="s">
        <v>11517</v>
      </c>
      <c r="C69" s="328" t="s">
        <v>11452</v>
      </c>
      <c r="D69" s="329">
        <v>4.47</v>
      </c>
      <c r="E69" s="329">
        <v>47.55</v>
      </c>
      <c r="F69" s="329"/>
    </row>
    <row r="70" spans="1:6" ht="28.5">
      <c r="A70" s="339">
        <v>10403</v>
      </c>
      <c r="B70" s="339" t="s">
        <v>11518</v>
      </c>
      <c r="C70" s="328" t="s">
        <v>11472</v>
      </c>
      <c r="D70" s="329">
        <v>53.64</v>
      </c>
      <c r="E70" s="329">
        <v>118.24</v>
      </c>
      <c r="F70" s="329"/>
    </row>
    <row r="71" spans="1:6" ht="28.5">
      <c r="A71" s="339">
        <v>10404</v>
      </c>
      <c r="B71" s="339" t="s">
        <v>11519</v>
      </c>
      <c r="C71" s="328" t="s">
        <v>11472</v>
      </c>
      <c r="D71" s="329">
        <v>133.38</v>
      </c>
      <c r="E71" s="329"/>
      <c r="F71" s="331"/>
    </row>
    <row r="72" spans="1:6" ht="15">
      <c r="A72" s="338">
        <v>105</v>
      </c>
      <c r="B72" s="338" t="s">
        <v>11520</v>
      </c>
      <c r="C72" s="328"/>
      <c r="D72" s="329"/>
      <c r="E72" s="329">
        <v>10.84</v>
      </c>
      <c r="F72" s="329"/>
    </row>
    <row r="73" spans="1:6">
      <c r="A73" s="339">
        <v>10501</v>
      </c>
      <c r="B73" s="339" t="s">
        <v>11521</v>
      </c>
      <c r="C73" s="328" t="s">
        <v>11452</v>
      </c>
      <c r="D73" s="329">
        <v>10.63</v>
      </c>
      <c r="E73" s="331">
        <v>17918.23</v>
      </c>
      <c r="F73" s="329"/>
    </row>
    <row r="74" spans="1:6" ht="42.75">
      <c r="A74" s="339">
        <v>10512</v>
      </c>
      <c r="B74" s="339" t="s">
        <v>11522</v>
      </c>
      <c r="C74" s="328" t="s">
        <v>6485</v>
      </c>
      <c r="D74" s="331">
        <v>23542.41</v>
      </c>
      <c r="E74" s="329"/>
      <c r="F74" s="329"/>
    </row>
    <row r="75" spans="1:6" ht="15">
      <c r="A75" s="338">
        <v>108</v>
      </c>
      <c r="B75" s="338" t="s">
        <v>11523</v>
      </c>
      <c r="C75" s="328"/>
      <c r="D75" s="329"/>
      <c r="E75" s="329"/>
      <c r="F75" s="329"/>
    </row>
    <row r="76" spans="1:6">
      <c r="A76" s="339">
        <v>10801</v>
      </c>
      <c r="B76" s="339" t="s">
        <v>11524</v>
      </c>
      <c r="C76" s="328" t="s">
        <v>6485</v>
      </c>
      <c r="D76" s="331">
        <v>20266.28</v>
      </c>
      <c r="E76" s="329">
        <v>275.76</v>
      </c>
      <c r="F76" s="329"/>
    </row>
    <row r="77" spans="1:6">
      <c r="A77" s="339">
        <v>10802</v>
      </c>
      <c r="B77" s="339" t="s">
        <v>11525</v>
      </c>
      <c r="C77" s="328" t="s">
        <v>6485</v>
      </c>
      <c r="D77" s="331">
        <v>24271.8</v>
      </c>
      <c r="E77" s="329">
        <v>21</v>
      </c>
      <c r="F77" s="331"/>
    </row>
    <row r="78" spans="1:6">
      <c r="A78" s="339">
        <v>10803</v>
      </c>
      <c r="B78" s="339" t="s">
        <v>11526</v>
      </c>
      <c r="C78" s="328" t="s">
        <v>6485</v>
      </c>
      <c r="D78" s="331">
        <v>28337.85</v>
      </c>
      <c r="E78" s="329">
        <v>963.75</v>
      </c>
      <c r="F78" s="329"/>
    </row>
    <row r="79" spans="1:6">
      <c r="A79" s="339">
        <v>10807</v>
      </c>
      <c r="B79" s="339" t="s">
        <v>11527</v>
      </c>
      <c r="C79" s="328" t="s">
        <v>6485</v>
      </c>
      <c r="D79" s="331">
        <v>3158.06</v>
      </c>
      <c r="E79" s="331">
        <v>1866.67</v>
      </c>
      <c r="F79" s="329"/>
    </row>
    <row r="80" spans="1:6">
      <c r="A80" s="339">
        <v>10808</v>
      </c>
      <c r="B80" s="339" t="s">
        <v>11528</v>
      </c>
      <c r="C80" s="328" t="s">
        <v>6485</v>
      </c>
      <c r="D80" s="331">
        <v>13403.62</v>
      </c>
      <c r="E80" s="329">
        <v>12.84</v>
      </c>
      <c r="F80" s="329"/>
    </row>
    <row r="81" spans="1:6">
      <c r="A81" s="339">
        <v>10809</v>
      </c>
      <c r="B81" s="339" t="s">
        <v>11529</v>
      </c>
      <c r="C81" s="328" t="s">
        <v>6485</v>
      </c>
      <c r="D81" s="331">
        <v>2343.81</v>
      </c>
      <c r="E81" s="329">
        <v>25.5</v>
      </c>
      <c r="F81" s="329"/>
    </row>
    <row r="82" spans="1:6">
      <c r="A82" s="339">
        <v>10810</v>
      </c>
      <c r="B82" s="339" t="s">
        <v>11530</v>
      </c>
      <c r="C82" s="328" t="s">
        <v>6485</v>
      </c>
      <c r="D82" s="331">
        <v>4394.6499999999996</v>
      </c>
      <c r="E82" s="329">
        <v>216.16</v>
      </c>
      <c r="F82" s="331"/>
    </row>
    <row r="83" spans="1:6">
      <c r="A83" s="339">
        <v>10811</v>
      </c>
      <c r="B83" s="339" t="s">
        <v>11531</v>
      </c>
      <c r="C83" s="328" t="s">
        <v>6485</v>
      </c>
      <c r="D83" s="331">
        <v>5713.05</v>
      </c>
      <c r="E83" s="329">
        <v>282.8</v>
      </c>
      <c r="F83" s="331"/>
    </row>
    <row r="84" spans="1:6">
      <c r="A84" s="339">
        <v>10812</v>
      </c>
      <c r="B84" s="339" t="s">
        <v>11532</v>
      </c>
      <c r="C84" s="328" t="s">
        <v>6485</v>
      </c>
      <c r="D84" s="331">
        <v>29012.36</v>
      </c>
      <c r="E84" s="331">
        <v>1033.33</v>
      </c>
      <c r="F84" s="329"/>
    </row>
    <row r="85" spans="1:6">
      <c r="A85" s="339">
        <v>10813</v>
      </c>
      <c r="B85" s="339" t="s">
        <v>11533</v>
      </c>
      <c r="C85" s="328" t="s">
        <v>6485</v>
      </c>
      <c r="D85" s="331">
        <v>16188.12</v>
      </c>
      <c r="E85" s="329">
        <v>975</v>
      </c>
      <c r="F85" s="331"/>
    </row>
    <row r="86" spans="1:6">
      <c r="A86" s="339">
        <v>10814</v>
      </c>
      <c r="B86" s="339" t="s">
        <v>11534</v>
      </c>
      <c r="C86" s="328" t="s">
        <v>6485</v>
      </c>
      <c r="D86" s="331">
        <v>10816.29</v>
      </c>
      <c r="E86" s="329">
        <v>719</v>
      </c>
      <c r="F86" s="329"/>
    </row>
    <row r="87" spans="1:6">
      <c r="A87" s="339">
        <v>10815</v>
      </c>
      <c r="B87" s="339" t="s">
        <v>11535</v>
      </c>
      <c r="C87" s="328" t="s">
        <v>6485</v>
      </c>
      <c r="D87" s="331">
        <v>8653.24</v>
      </c>
      <c r="E87" s="331">
        <v>1017.4</v>
      </c>
      <c r="F87" s="329"/>
    </row>
    <row r="88" spans="1:6">
      <c r="A88" s="339">
        <v>10816</v>
      </c>
      <c r="B88" s="339" t="s">
        <v>11536</v>
      </c>
      <c r="C88" s="328" t="s">
        <v>6485</v>
      </c>
      <c r="D88" s="331">
        <v>6921.45</v>
      </c>
      <c r="E88" s="329">
        <v>707.4</v>
      </c>
      <c r="F88" s="329"/>
    </row>
    <row r="89" spans="1:6">
      <c r="A89" s="339">
        <v>10817</v>
      </c>
      <c r="B89" s="339" t="s">
        <v>11537</v>
      </c>
      <c r="C89" s="328" t="s">
        <v>6485</v>
      </c>
      <c r="D89" s="331">
        <v>5537.85</v>
      </c>
      <c r="E89" s="329"/>
      <c r="F89" s="329"/>
    </row>
    <row r="90" spans="1:6">
      <c r="A90" s="339">
        <v>10818</v>
      </c>
      <c r="B90" s="339" t="s">
        <v>11538</v>
      </c>
      <c r="C90" s="328" t="s">
        <v>6485</v>
      </c>
      <c r="D90" s="331">
        <v>7194.72</v>
      </c>
      <c r="E90" s="329">
        <v>884.92</v>
      </c>
      <c r="F90" s="329"/>
    </row>
    <row r="91" spans="1:6" ht="15">
      <c r="A91" s="338">
        <v>2</v>
      </c>
      <c r="B91" s="338" t="s">
        <v>11539</v>
      </c>
      <c r="C91" s="328"/>
      <c r="D91" s="329"/>
      <c r="E91" s="329">
        <v>663.94</v>
      </c>
      <c r="F91" s="329"/>
    </row>
    <row r="92" spans="1:6" ht="15">
      <c r="A92" s="338">
        <v>203</v>
      </c>
      <c r="B92" s="338" t="s">
        <v>11540</v>
      </c>
      <c r="C92" s="328"/>
      <c r="D92" s="329"/>
      <c r="E92" s="329">
        <v>580.71</v>
      </c>
      <c r="F92" s="331"/>
    </row>
    <row r="93" spans="1:6">
      <c r="A93" s="339">
        <v>20305</v>
      </c>
      <c r="B93" s="339" t="s">
        <v>11541</v>
      </c>
      <c r="C93" s="328" t="s">
        <v>11452</v>
      </c>
      <c r="D93" s="329">
        <v>292.93</v>
      </c>
      <c r="E93" s="329">
        <v>505.77</v>
      </c>
      <c r="F93" s="331"/>
    </row>
    <row r="94" spans="1:6" ht="42.75">
      <c r="A94" s="339">
        <v>20339</v>
      </c>
      <c r="B94" s="339" t="s">
        <v>11542</v>
      </c>
      <c r="C94" s="328" t="s">
        <v>11452</v>
      </c>
      <c r="D94" s="329">
        <v>21.13</v>
      </c>
      <c r="E94" s="331">
        <v>17056.900000000001</v>
      </c>
      <c r="F94" s="331"/>
    </row>
    <row r="95" spans="1:6" ht="71.25">
      <c r="A95" s="339">
        <v>20343</v>
      </c>
      <c r="B95" s="339" t="s">
        <v>11543</v>
      </c>
      <c r="C95" s="328" t="s">
        <v>6485</v>
      </c>
      <c r="D95" s="331">
        <v>1230</v>
      </c>
      <c r="E95" s="331">
        <v>25553.26</v>
      </c>
      <c r="F95" s="329"/>
    </row>
    <row r="96" spans="1:6" ht="28.5">
      <c r="A96" s="339">
        <v>20344</v>
      </c>
      <c r="B96" s="339" t="s">
        <v>11544</v>
      </c>
      <c r="C96" s="328" t="s">
        <v>11472</v>
      </c>
      <c r="D96" s="331">
        <v>1666.67</v>
      </c>
      <c r="E96" s="331">
        <v>31474.17</v>
      </c>
      <c r="F96" s="329"/>
    </row>
    <row r="97" spans="1:6" ht="28.5">
      <c r="A97" s="339">
        <v>20346</v>
      </c>
      <c r="B97" s="339" t="s">
        <v>11545</v>
      </c>
      <c r="C97" s="328" t="s">
        <v>105</v>
      </c>
      <c r="D97" s="329">
        <v>14.02</v>
      </c>
      <c r="E97" s="329">
        <v>232.69</v>
      </c>
      <c r="F97" s="331"/>
    </row>
    <row r="98" spans="1:6" ht="57">
      <c r="A98" s="339">
        <v>20348</v>
      </c>
      <c r="B98" s="339" t="s">
        <v>11546</v>
      </c>
      <c r="C98" s="328" t="s">
        <v>11452</v>
      </c>
      <c r="D98" s="329">
        <v>30</v>
      </c>
      <c r="E98" s="329">
        <v>306.02999999999997</v>
      </c>
      <c r="F98" s="331"/>
    </row>
    <row r="99" spans="1:6" ht="71.25">
      <c r="A99" s="339">
        <v>20350</v>
      </c>
      <c r="B99" s="339" t="s">
        <v>11547</v>
      </c>
      <c r="C99" s="328" t="s">
        <v>105</v>
      </c>
      <c r="D99" s="329">
        <v>143.94999999999999</v>
      </c>
      <c r="E99" s="331">
        <v>2179.3000000000002</v>
      </c>
      <c r="F99" s="329"/>
    </row>
    <row r="100" spans="1:6" ht="71.25">
      <c r="A100" s="339">
        <v>20351</v>
      </c>
      <c r="B100" s="339" t="s">
        <v>11548</v>
      </c>
      <c r="C100" s="328" t="s">
        <v>105</v>
      </c>
      <c r="D100" s="329">
        <v>305.07</v>
      </c>
      <c r="E100" s="331">
        <v>2563.84</v>
      </c>
      <c r="F100" s="329"/>
    </row>
    <row r="101" spans="1:6" ht="71.25">
      <c r="A101" s="339">
        <v>20352</v>
      </c>
      <c r="B101" s="339" t="s">
        <v>11549</v>
      </c>
      <c r="C101" s="328" t="s">
        <v>11550</v>
      </c>
      <c r="D101" s="331">
        <v>1229.4000000000001</v>
      </c>
      <c r="E101" s="329">
        <v>51.51</v>
      </c>
      <c r="F101" s="329"/>
    </row>
    <row r="102" spans="1:6" ht="57">
      <c r="A102" s="339">
        <v>20353</v>
      </c>
      <c r="B102" s="339" t="s">
        <v>11551</v>
      </c>
      <c r="C102" s="328" t="s">
        <v>11550</v>
      </c>
      <c r="D102" s="331">
        <v>1216.17</v>
      </c>
      <c r="E102" s="329">
        <v>499.88</v>
      </c>
      <c r="F102" s="329"/>
    </row>
    <row r="103" spans="1:6" ht="57">
      <c r="A103" s="339">
        <v>20354</v>
      </c>
      <c r="B103" s="339" t="s">
        <v>11552</v>
      </c>
      <c r="C103" s="328" t="s">
        <v>11550</v>
      </c>
      <c r="D103" s="329">
        <v>769.25</v>
      </c>
      <c r="E103" s="329">
        <v>399.74</v>
      </c>
      <c r="F103" s="329"/>
    </row>
    <row r="104" spans="1:6" ht="57">
      <c r="A104" s="339">
        <v>20355</v>
      </c>
      <c r="B104" s="339" t="s">
        <v>11553</v>
      </c>
      <c r="C104" s="328" t="s">
        <v>11550</v>
      </c>
      <c r="D104" s="331">
        <v>1249.4000000000001</v>
      </c>
      <c r="E104" s="329"/>
      <c r="F104" s="329"/>
    </row>
    <row r="105" spans="1:6" ht="57">
      <c r="A105" s="339">
        <v>20356</v>
      </c>
      <c r="B105" s="339" t="s">
        <v>11554</v>
      </c>
      <c r="C105" s="328" t="s">
        <v>11550</v>
      </c>
      <c r="D105" s="329">
        <v>914.25</v>
      </c>
      <c r="E105" s="329">
        <v>650.75</v>
      </c>
      <c r="F105" s="329"/>
    </row>
    <row r="106" spans="1:6" ht="45">
      <c r="A106" s="338">
        <v>207</v>
      </c>
      <c r="B106" s="338" t="s">
        <v>11555</v>
      </c>
      <c r="C106" s="328"/>
      <c r="D106" s="329"/>
      <c r="E106" s="329">
        <v>491.07</v>
      </c>
      <c r="F106" s="329"/>
    </row>
    <row r="107" spans="1:6" ht="57">
      <c r="A107" s="339">
        <v>20701</v>
      </c>
      <c r="B107" s="339" t="s">
        <v>11556</v>
      </c>
      <c r="C107" s="328" t="s">
        <v>11452</v>
      </c>
      <c r="D107" s="329">
        <v>834.88</v>
      </c>
      <c r="E107" s="329">
        <v>431.67</v>
      </c>
      <c r="F107" s="331"/>
    </row>
    <row r="108" spans="1:6" ht="57">
      <c r="A108" s="339">
        <v>20702</v>
      </c>
      <c r="B108" s="339" t="s">
        <v>11557</v>
      </c>
      <c r="C108" s="328" t="s">
        <v>11452</v>
      </c>
      <c r="D108" s="329">
        <v>581.01</v>
      </c>
      <c r="E108" s="329">
        <v>415.59</v>
      </c>
      <c r="F108" s="331"/>
    </row>
    <row r="109" spans="1:6" ht="57">
      <c r="A109" s="339">
        <v>20703</v>
      </c>
      <c r="B109" s="339" t="s">
        <v>11558</v>
      </c>
      <c r="C109" s="328" t="s">
        <v>11452</v>
      </c>
      <c r="D109" s="329">
        <v>506.35</v>
      </c>
      <c r="E109" s="331">
        <v>12993.85</v>
      </c>
      <c r="F109" s="331"/>
    </row>
    <row r="110" spans="1:6" ht="57">
      <c r="A110" s="339">
        <v>20704</v>
      </c>
      <c r="B110" s="339" t="s">
        <v>11559</v>
      </c>
      <c r="C110" s="328" t="s">
        <v>11452</v>
      </c>
      <c r="D110" s="329">
        <v>462.85</v>
      </c>
      <c r="E110" s="331">
        <v>19570.89</v>
      </c>
      <c r="F110" s="329"/>
    </row>
    <row r="111" spans="1:6" ht="71.25">
      <c r="A111" s="339">
        <v>20705</v>
      </c>
      <c r="B111" s="339" t="s">
        <v>11560</v>
      </c>
      <c r="C111" s="328" t="s">
        <v>11472</v>
      </c>
      <c r="D111" s="331">
        <v>15548.32</v>
      </c>
      <c r="E111" s="331">
        <v>24332.73</v>
      </c>
      <c r="F111" s="329"/>
    </row>
    <row r="112" spans="1:6" ht="57">
      <c r="A112" s="339">
        <v>20706</v>
      </c>
      <c r="B112" s="339" t="s">
        <v>11561</v>
      </c>
      <c r="C112" s="328" t="s">
        <v>11472</v>
      </c>
      <c r="D112" s="331">
        <v>23442.77</v>
      </c>
      <c r="E112" s="329">
        <v>158.5</v>
      </c>
      <c r="F112" s="331"/>
    </row>
    <row r="113" spans="1:6" ht="57">
      <c r="A113" s="339">
        <v>20707</v>
      </c>
      <c r="B113" s="339" t="s">
        <v>11562</v>
      </c>
      <c r="C113" s="328" t="s">
        <v>11472</v>
      </c>
      <c r="D113" s="331">
        <v>29048.93</v>
      </c>
      <c r="E113" s="329">
        <v>213.2</v>
      </c>
      <c r="F113" s="331"/>
    </row>
    <row r="114" spans="1:6" ht="57">
      <c r="A114" s="339">
        <v>20708</v>
      </c>
      <c r="B114" s="339" t="s">
        <v>11563</v>
      </c>
      <c r="C114" s="328" t="s">
        <v>11452</v>
      </c>
      <c r="D114" s="329">
        <v>204.32</v>
      </c>
      <c r="E114" s="331">
        <v>1353.63</v>
      </c>
      <c r="F114" s="329"/>
    </row>
    <row r="115" spans="1:6" ht="57">
      <c r="A115" s="339">
        <v>20709</v>
      </c>
      <c r="B115" s="339" t="s">
        <v>11564</v>
      </c>
      <c r="C115" s="328" t="s">
        <v>11452</v>
      </c>
      <c r="D115" s="329">
        <v>275.75</v>
      </c>
      <c r="E115" s="331">
        <v>1571.89</v>
      </c>
      <c r="F115" s="329"/>
    </row>
    <row r="116" spans="1:6" ht="42.75">
      <c r="A116" s="339">
        <v>20710</v>
      </c>
      <c r="B116" s="339" t="s">
        <v>11565</v>
      </c>
      <c r="C116" s="328" t="s">
        <v>11472</v>
      </c>
      <c r="D116" s="331">
        <v>1751.36</v>
      </c>
      <c r="E116" s="329">
        <v>34.979999999999997</v>
      </c>
      <c r="F116" s="329"/>
    </row>
    <row r="117" spans="1:6" ht="42.75">
      <c r="A117" s="339">
        <v>20711</v>
      </c>
      <c r="B117" s="339" t="s">
        <v>11566</v>
      </c>
      <c r="C117" s="328" t="s">
        <v>11472</v>
      </c>
      <c r="D117" s="331">
        <v>2073.54</v>
      </c>
      <c r="E117" s="329"/>
      <c r="F117" s="329"/>
    </row>
    <row r="118" spans="1:6" ht="57">
      <c r="A118" s="339">
        <v>20712</v>
      </c>
      <c r="B118" s="339" t="s">
        <v>11567</v>
      </c>
      <c r="C118" s="328" t="s">
        <v>105</v>
      </c>
      <c r="D118" s="329">
        <v>55.14</v>
      </c>
      <c r="E118" s="329"/>
      <c r="F118" s="329"/>
    </row>
    <row r="119" spans="1:6" ht="57">
      <c r="A119" s="339">
        <v>20713</v>
      </c>
      <c r="B119" s="339" t="s">
        <v>11568</v>
      </c>
      <c r="C119" s="328" t="s">
        <v>105</v>
      </c>
      <c r="D119" s="329">
        <v>490.79</v>
      </c>
      <c r="E119" s="329">
        <v>51.51</v>
      </c>
      <c r="F119" s="329"/>
    </row>
    <row r="120" spans="1:6" ht="42.75">
      <c r="A120" s="339">
        <v>20714</v>
      </c>
      <c r="B120" s="339" t="s">
        <v>11569</v>
      </c>
      <c r="C120" s="328" t="s">
        <v>105</v>
      </c>
      <c r="D120" s="329">
        <v>433.07</v>
      </c>
      <c r="E120" s="329">
        <v>87.18</v>
      </c>
      <c r="F120" s="329"/>
    </row>
    <row r="121" spans="1:6" ht="45">
      <c r="A121" s="338">
        <v>208</v>
      </c>
      <c r="B121" s="338" t="s">
        <v>11570</v>
      </c>
      <c r="C121" s="328"/>
      <c r="D121" s="329"/>
      <c r="E121" s="329">
        <v>12.44</v>
      </c>
      <c r="F121" s="329"/>
    </row>
    <row r="122" spans="1:6" ht="57">
      <c r="A122" s="339">
        <v>20801</v>
      </c>
      <c r="B122" s="339" t="s">
        <v>11571</v>
      </c>
      <c r="C122" s="328" t="s">
        <v>11452</v>
      </c>
      <c r="D122" s="329">
        <v>637.66</v>
      </c>
      <c r="E122" s="329">
        <v>17.41</v>
      </c>
      <c r="F122" s="329"/>
    </row>
    <row r="123" spans="1:6" ht="57">
      <c r="A123" s="339">
        <v>20802</v>
      </c>
      <c r="B123" s="339" t="s">
        <v>11572</v>
      </c>
      <c r="C123" s="328" t="s">
        <v>11452</v>
      </c>
      <c r="D123" s="329">
        <v>454.3</v>
      </c>
      <c r="E123" s="329">
        <v>26.95</v>
      </c>
      <c r="F123" s="329"/>
    </row>
    <row r="124" spans="1:6" ht="57">
      <c r="A124" s="339">
        <v>20803</v>
      </c>
      <c r="B124" s="339" t="s">
        <v>11573</v>
      </c>
      <c r="C124" s="328" t="s">
        <v>11452</v>
      </c>
      <c r="D124" s="329">
        <v>398.05</v>
      </c>
      <c r="E124" s="329"/>
      <c r="F124" s="329"/>
    </row>
    <row r="125" spans="1:6" ht="57">
      <c r="A125" s="339">
        <v>20804</v>
      </c>
      <c r="B125" s="339" t="s">
        <v>11574</v>
      </c>
      <c r="C125" s="328" t="s">
        <v>11452</v>
      </c>
      <c r="D125" s="329">
        <v>387.73</v>
      </c>
      <c r="E125" s="329">
        <v>55.48</v>
      </c>
      <c r="F125" s="329"/>
    </row>
    <row r="126" spans="1:6" ht="57">
      <c r="A126" s="339">
        <v>20805</v>
      </c>
      <c r="B126" s="339" t="s">
        <v>11575</v>
      </c>
      <c r="C126" s="328" t="s">
        <v>11472</v>
      </c>
      <c r="D126" s="331">
        <v>12296.89</v>
      </c>
      <c r="E126" s="329">
        <v>129.79</v>
      </c>
      <c r="F126" s="329"/>
    </row>
    <row r="127" spans="1:6" ht="57">
      <c r="A127" s="339">
        <v>20806</v>
      </c>
      <c r="B127" s="339" t="s">
        <v>11576</v>
      </c>
      <c r="C127" s="328" t="s">
        <v>11472</v>
      </c>
      <c r="D127" s="331">
        <v>18527.060000000001</v>
      </c>
      <c r="E127" s="329">
        <v>195.77</v>
      </c>
      <c r="F127" s="329"/>
    </row>
    <row r="128" spans="1:6" ht="57">
      <c r="A128" s="339">
        <v>20807</v>
      </c>
      <c r="B128" s="339" t="s">
        <v>11577</v>
      </c>
      <c r="C128" s="328" t="s">
        <v>11472</v>
      </c>
      <c r="D128" s="331">
        <v>23064.41</v>
      </c>
      <c r="E128" s="329">
        <v>185.27</v>
      </c>
      <c r="F128" s="329"/>
    </row>
    <row r="129" spans="1:6" ht="57">
      <c r="A129" s="339">
        <v>20808</v>
      </c>
      <c r="B129" s="339" t="s">
        <v>11578</v>
      </c>
      <c r="C129" s="328" t="s">
        <v>11452</v>
      </c>
      <c r="D129" s="329">
        <v>145.54</v>
      </c>
      <c r="E129" s="329">
        <v>158.43</v>
      </c>
      <c r="F129" s="329"/>
    </row>
    <row r="130" spans="1:6" ht="57">
      <c r="A130" s="339">
        <v>20809</v>
      </c>
      <c r="B130" s="339" t="s">
        <v>11579</v>
      </c>
      <c r="C130" s="328" t="s">
        <v>11452</v>
      </c>
      <c r="D130" s="329">
        <v>201.11</v>
      </c>
      <c r="E130" s="329">
        <v>127.66</v>
      </c>
      <c r="F130" s="329"/>
    </row>
    <row r="131" spans="1:6" ht="42.75">
      <c r="A131" s="339">
        <v>20810</v>
      </c>
      <c r="B131" s="339" t="s">
        <v>11580</v>
      </c>
      <c r="C131" s="328" t="s">
        <v>11472</v>
      </c>
      <c r="D131" s="331">
        <v>1106.24</v>
      </c>
      <c r="E131" s="329">
        <v>134.74</v>
      </c>
      <c r="F131" s="329"/>
    </row>
    <row r="132" spans="1:6" ht="42.75">
      <c r="A132" s="339">
        <v>20811</v>
      </c>
      <c r="B132" s="339" t="s">
        <v>11581</v>
      </c>
      <c r="C132" s="328" t="s">
        <v>11472</v>
      </c>
      <c r="D132" s="331">
        <v>1289.23</v>
      </c>
      <c r="E132" s="329">
        <v>27.87</v>
      </c>
      <c r="F132" s="329"/>
    </row>
    <row r="133" spans="1:6" ht="57">
      <c r="A133" s="339">
        <v>20812</v>
      </c>
      <c r="B133" s="339" t="s">
        <v>11582</v>
      </c>
      <c r="C133" s="328" t="s">
        <v>105</v>
      </c>
      <c r="D133" s="329">
        <v>37.909999999999997</v>
      </c>
      <c r="E133" s="329">
        <v>7.13</v>
      </c>
      <c r="F133" s="329"/>
    </row>
    <row r="134" spans="1:6" ht="15">
      <c r="A134" s="338">
        <v>3</v>
      </c>
      <c r="B134" s="338" t="s">
        <v>11583</v>
      </c>
      <c r="C134" s="328"/>
      <c r="D134" s="329"/>
      <c r="E134" s="329"/>
      <c r="F134" s="329"/>
    </row>
    <row r="135" spans="1:6" ht="15">
      <c r="A135" s="338">
        <v>301</v>
      </c>
      <c r="B135" s="338" t="s">
        <v>11584</v>
      </c>
      <c r="C135" s="328"/>
      <c r="D135" s="329"/>
      <c r="E135" s="329">
        <v>63.99</v>
      </c>
      <c r="F135" s="329"/>
    </row>
    <row r="136" spans="1:6" ht="28.5">
      <c r="A136" s="339">
        <v>30101</v>
      </c>
      <c r="B136" s="339" t="s">
        <v>11585</v>
      </c>
      <c r="C136" s="328" t="s">
        <v>11461</v>
      </c>
      <c r="D136" s="329">
        <v>58.11</v>
      </c>
      <c r="E136" s="329">
        <v>23.78</v>
      </c>
      <c r="F136" s="329"/>
    </row>
    <row r="137" spans="1:6" ht="28.5">
      <c r="A137" s="339">
        <v>30102</v>
      </c>
      <c r="B137" s="339" t="s">
        <v>11586</v>
      </c>
      <c r="C137" s="328" t="s">
        <v>11461</v>
      </c>
      <c r="D137" s="329">
        <v>98.34</v>
      </c>
      <c r="E137" s="329">
        <v>15.85</v>
      </c>
      <c r="F137" s="329"/>
    </row>
    <row r="138" spans="1:6">
      <c r="A138" s="339">
        <v>30103</v>
      </c>
      <c r="B138" s="339" t="s">
        <v>11587</v>
      </c>
      <c r="C138" s="328" t="s">
        <v>11461</v>
      </c>
      <c r="D138" s="329">
        <v>16.32</v>
      </c>
      <c r="E138" s="329"/>
      <c r="F138" s="329"/>
    </row>
    <row r="139" spans="1:6">
      <c r="A139" s="339">
        <v>30104</v>
      </c>
      <c r="B139" s="339" t="s">
        <v>11588</v>
      </c>
      <c r="C139" s="328" t="s">
        <v>11461</v>
      </c>
      <c r="D139" s="329">
        <v>22.82</v>
      </c>
      <c r="E139" s="329"/>
      <c r="F139" s="329"/>
    </row>
    <row r="140" spans="1:6">
      <c r="A140" s="339">
        <v>30119</v>
      </c>
      <c r="B140" s="339" t="s">
        <v>11589</v>
      </c>
      <c r="C140" s="328" t="s">
        <v>11452</v>
      </c>
      <c r="D140" s="329">
        <v>30.39</v>
      </c>
      <c r="E140" s="329">
        <v>597.33000000000004</v>
      </c>
      <c r="F140" s="329"/>
    </row>
    <row r="141" spans="1:6" ht="15">
      <c r="A141" s="338">
        <v>302</v>
      </c>
      <c r="B141" s="338" t="s">
        <v>11590</v>
      </c>
      <c r="C141" s="328"/>
      <c r="D141" s="329"/>
      <c r="E141" s="329">
        <v>76.98</v>
      </c>
      <c r="F141" s="329"/>
    </row>
    <row r="142" spans="1:6" ht="28.5">
      <c r="A142" s="339">
        <v>30201</v>
      </c>
      <c r="B142" s="339" t="s">
        <v>11591</v>
      </c>
      <c r="C142" s="328" t="s">
        <v>11461</v>
      </c>
      <c r="D142" s="329">
        <v>62.58</v>
      </c>
      <c r="E142" s="329">
        <v>676.81</v>
      </c>
      <c r="F142" s="329"/>
    </row>
    <row r="143" spans="1:6" ht="28.5">
      <c r="A143" s="339">
        <v>30202</v>
      </c>
      <c r="B143" s="339" t="s">
        <v>11592</v>
      </c>
      <c r="C143" s="328" t="s">
        <v>11461</v>
      </c>
      <c r="D143" s="329">
        <v>160.04</v>
      </c>
      <c r="E143" s="329">
        <v>600.39</v>
      </c>
      <c r="F143" s="329"/>
    </row>
    <row r="144" spans="1:6">
      <c r="A144" s="339">
        <v>30203</v>
      </c>
      <c r="B144" s="339" t="s">
        <v>11593</v>
      </c>
      <c r="C144" s="328" t="s">
        <v>11461</v>
      </c>
      <c r="D144" s="329">
        <v>238.2</v>
      </c>
      <c r="E144" s="329">
        <v>619.47</v>
      </c>
      <c r="F144" s="329"/>
    </row>
    <row r="145" spans="1:6">
      <c r="A145" s="339">
        <v>30204</v>
      </c>
      <c r="B145" s="339" t="s">
        <v>11594</v>
      </c>
      <c r="C145" s="328" t="s">
        <v>11461</v>
      </c>
      <c r="D145" s="329">
        <v>222.62</v>
      </c>
      <c r="E145" s="329">
        <v>638.04</v>
      </c>
      <c r="F145" s="329"/>
    </row>
    <row r="146" spans="1:6" ht="42.75">
      <c r="A146" s="339">
        <v>30206</v>
      </c>
      <c r="B146" s="339" t="s">
        <v>11595</v>
      </c>
      <c r="C146" s="328" t="s">
        <v>11461</v>
      </c>
      <c r="D146" s="329">
        <v>200.58</v>
      </c>
      <c r="E146" s="329">
        <v>658.31</v>
      </c>
      <c r="F146" s="329"/>
    </row>
    <row r="147" spans="1:6" ht="42.75">
      <c r="A147" s="339">
        <v>30208</v>
      </c>
      <c r="B147" s="339" t="s">
        <v>11596</v>
      </c>
      <c r="C147" s="328" t="s">
        <v>11461</v>
      </c>
      <c r="D147" s="329">
        <v>167.13</v>
      </c>
      <c r="E147" s="329">
        <v>90.02</v>
      </c>
      <c r="F147" s="329"/>
    </row>
    <row r="148" spans="1:6" ht="28.5">
      <c r="A148" s="339">
        <v>30209</v>
      </c>
      <c r="B148" s="339" t="s">
        <v>11597</v>
      </c>
      <c r="C148" s="328" t="s">
        <v>11461</v>
      </c>
      <c r="D148" s="329">
        <v>177.09</v>
      </c>
      <c r="E148" s="329">
        <v>519.13</v>
      </c>
      <c r="F148" s="329"/>
    </row>
    <row r="149" spans="1:6" ht="28.5">
      <c r="A149" s="339">
        <v>30210</v>
      </c>
      <c r="B149" s="339" t="s">
        <v>11598</v>
      </c>
      <c r="C149" s="328" t="s">
        <v>11461</v>
      </c>
      <c r="D149" s="329">
        <v>33.75</v>
      </c>
      <c r="E149" s="329">
        <v>539.66999999999996</v>
      </c>
      <c r="F149" s="329"/>
    </row>
    <row r="150" spans="1:6">
      <c r="A150" s="339">
        <v>30211</v>
      </c>
      <c r="B150" s="339" t="s">
        <v>11599</v>
      </c>
      <c r="C150" s="328" t="s">
        <v>11461</v>
      </c>
      <c r="D150" s="329">
        <v>8.0399999999999991</v>
      </c>
      <c r="E150" s="329">
        <v>11.8</v>
      </c>
      <c r="F150" s="329"/>
    </row>
    <row r="151" spans="1:6" ht="15">
      <c r="A151" s="338">
        <v>303</v>
      </c>
      <c r="B151" s="338" t="s">
        <v>11600</v>
      </c>
      <c r="C151" s="328"/>
      <c r="D151" s="329"/>
      <c r="E151" s="329">
        <v>12.14</v>
      </c>
      <c r="F151" s="329"/>
    </row>
    <row r="152" spans="1:6" ht="57">
      <c r="A152" s="339">
        <v>30304</v>
      </c>
      <c r="B152" s="339" t="s">
        <v>11601</v>
      </c>
      <c r="C152" s="328" t="s">
        <v>11461</v>
      </c>
      <c r="D152" s="329">
        <v>85.26</v>
      </c>
      <c r="E152" s="329">
        <v>12.27</v>
      </c>
      <c r="F152" s="329"/>
    </row>
    <row r="153" spans="1:6" ht="42.75">
      <c r="A153" s="339">
        <v>30305</v>
      </c>
      <c r="B153" s="339" t="s">
        <v>11602</v>
      </c>
      <c r="C153" s="328" t="s">
        <v>11472</v>
      </c>
      <c r="D153" s="329">
        <v>26.82</v>
      </c>
      <c r="E153" s="329">
        <v>123.1</v>
      </c>
      <c r="F153" s="329"/>
    </row>
    <row r="154" spans="1:6" ht="42.75">
      <c r="A154" s="339">
        <v>30306</v>
      </c>
      <c r="B154" s="339" t="s">
        <v>11603</v>
      </c>
      <c r="C154" s="328" t="s">
        <v>11472</v>
      </c>
      <c r="D154" s="329">
        <v>17.88</v>
      </c>
      <c r="E154" s="329">
        <v>92.1</v>
      </c>
      <c r="F154" s="329"/>
    </row>
    <row r="155" spans="1:6" ht="15">
      <c r="A155" s="338">
        <v>4</v>
      </c>
      <c r="B155" s="338" t="s">
        <v>11604</v>
      </c>
      <c r="C155" s="328"/>
      <c r="D155" s="329"/>
      <c r="E155" s="329">
        <v>560.25</v>
      </c>
      <c r="F155" s="329"/>
    </row>
    <row r="156" spans="1:6" ht="15">
      <c r="A156" s="338">
        <v>402</v>
      </c>
      <c r="B156" s="338" t="s">
        <v>11605</v>
      </c>
      <c r="C156" s="328"/>
      <c r="D156" s="329"/>
      <c r="E156" s="329"/>
      <c r="F156" s="329"/>
    </row>
    <row r="157" spans="1:6" ht="28.5">
      <c r="A157" s="339">
        <v>40202</v>
      </c>
      <c r="B157" s="339" t="s">
        <v>11606</v>
      </c>
      <c r="C157" s="328" t="s">
        <v>11461</v>
      </c>
      <c r="D157" s="329">
        <v>698.99</v>
      </c>
      <c r="E157" s="329">
        <v>777.34</v>
      </c>
      <c r="F157" s="329"/>
    </row>
    <row r="158" spans="1:6" ht="57">
      <c r="A158" s="339">
        <v>40206</v>
      </c>
      <c r="B158" s="339" t="s">
        <v>11607</v>
      </c>
      <c r="C158" s="328" t="s">
        <v>11452</v>
      </c>
      <c r="D158" s="329">
        <v>82.09</v>
      </c>
      <c r="E158" s="329">
        <v>720</v>
      </c>
      <c r="F158" s="329"/>
    </row>
    <row r="159" spans="1:6" ht="28.5">
      <c r="A159" s="339">
        <v>40224</v>
      </c>
      <c r="B159" s="339" t="s">
        <v>11608</v>
      </c>
      <c r="C159" s="328" t="s">
        <v>11461</v>
      </c>
      <c r="D159" s="329">
        <v>767.68</v>
      </c>
      <c r="E159" s="329">
        <v>738.57</v>
      </c>
      <c r="F159" s="329"/>
    </row>
    <row r="160" spans="1:6" ht="42.75">
      <c r="A160" s="339">
        <v>40231</v>
      </c>
      <c r="B160" s="339" t="s">
        <v>11609</v>
      </c>
      <c r="C160" s="328" t="s">
        <v>11461</v>
      </c>
      <c r="D160" s="329">
        <v>676.02</v>
      </c>
      <c r="E160" s="329">
        <v>758.84</v>
      </c>
      <c r="F160" s="329"/>
    </row>
    <row r="161" spans="1:6" ht="28.5">
      <c r="A161" s="339">
        <v>40233</v>
      </c>
      <c r="B161" s="339" t="s">
        <v>11610</v>
      </c>
      <c r="C161" s="328" t="s">
        <v>11461</v>
      </c>
      <c r="D161" s="329">
        <v>698.88</v>
      </c>
      <c r="E161" s="329">
        <v>11.8</v>
      </c>
      <c r="F161" s="329"/>
    </row>
    <row r="162" spans="1:6" ht="28.5">
      <c r="A162" s="339">
        <v>40235</v>
      </c>
      <c r="B162" s="339" t="s">
        <v>11611</v>
      </c>
      <c r="C162" s="328" t="s">
        <v>11461</v>
      </c>
      <c r="D162" s="329">
        <v>721.12</v>
      </c>
      <c r="E162" s="329">
        <v>444.71</v>
      </c>
      <c r="F162" s="329"/>
    </row>
    <row r="163" spans="1:6" ht="28.5">
      <c r="A163" s="339">
        <v>40237</v>
      </c>
      <c r="B163" s="339" t="s">
        <v>11612</v>
      </c>
      <c r="C163" s="328" t="s">
        <v>11461</v>
      </c>
      <c r="D163" s="329">
        <v>745.39</v>
      </c>
      <c r="E163" s="329">
        <v>466.42</v>
      </c>
      <c r="F163" s="329"/>
    </row>
    <row r="164" spans="1:6" ht="42.75">
      <c r="A164" s="339">
        <v>40238</v>
      </c>
      <c r="B164" s="339" t="s">
        <v>11613</v>
      </c>
      <c r="C164" s="328" t="s">
        <v>11452</v>
      </c>
      <c r="D164" s="329">
        <v>85.06</v>
      </c>
      <c r="E164" s="329">
        <v>488.17</v>
      </c>
      <c r="F164" s="329"/>
    </row>
    <row r="165" spans="1:6" ht="42.75">
      <c r="A165" s="339">
        <v>40239</v>
      </c>
      <c r="B165" s="339" t="s">
        <v>11614</v>
      </c>
      <c r="C165" s="328" t="s">
        <v>11461</v>
      </c>
      <c r="D165" s="329">
        <v>696.93</v>
      </c>
      <c r="E165" s="329">
        <v>12.14</v>
      </c>
      <c r="F165" s="329"/>
    </row>
    <row r="166" spans="1:6" ht="42.75">
      <c r="A166" s="339">
        <v>40240</v>
      </c>
      <c r="B166" s="339" t="s">
        <v>11615</v>
      </c>
      <c r="C166" s="328" t="s">
        <v>11461</v>
      </c>
      <c r="D166" s="329">
        <v>721.43</v>
      </c>
      <c r="E166" s="329">
        <v>12.27</v>
      </c>
      <c r="F166" s="329"/>
    </row>
    <row r="167" spans="1:6" ht="28.5">
      <c r="A167" s="339">
        <v>40243</v>
      </c>
      <c r="B167" s="339" t="s">
        <v>11616</v>
      </c>
      <c r="C167" s="328" t="s">
        <v>113</v>
      </c>
      <c r="D167" s="329">
        <v>11.28</v>
      </c>
      <c r="E167" s="329">
        <v>108.94</v>
      </c>
      <c r="F167" s="329"/>
    </row>
    <row r="168" spans="1:6" ht="42.75">
      <c r="A168" s="339">
        <v>40245</v>
      </c>
      <c r="B168" s="339" t="s">
        <v>11617</v>
      </c>
      <c r="C168" s="328" t="s">
        <v>113</v>
      </c>
      <c r="D168" s="329">
        <v>11.99</v>
      </c>
      <c r="E168" s="329">
        <v>124.46</v>
      </c>
      <c r="F168" s="329"/>
    </row>
    <row r="169" spans="1:6" ht="28.5">
      <c r="A169" s="339">
        <v>40246</v>
      </c>
      <c r="B169" s="339" t="s">
        <v>11618</v>
      </c>
      <c r="C169" s="328" t="s">
        <v>113</v>
      </c>
      <c r="D169" s="329">
        <v>12.03</v>
      </c>
      <c r="E169" s="329"/>
      <c r="F169" s="329"/>
    </row>
    <row r="170" spans="1:6" ht="42.75">
      <c r="A170" s="339">
        <v>40249</v>
      </c>
      <c r="B170" s="339" t="s">
        <v>11619</v>
      </c>
      <c r="C170" s="328" t="s">
        <v>11452</v>
      </c>
      <c r="D170" s="329">
        <v>121.46</v>
      </c>
      <c r="E170" s="329">
        <v>126.25</v>
      </c>
      <c r="F170" s="329"/>
    </row>
    <row r="171" spans="1:6" ht="42.75">
      <c r="A171" s="339">
        <v>40250</v>
      </c>
      <c r="B171" s="339" t="s">
        <v>11620</v>
      </c>
      <c r="C171" s="328" t="s">
        <v>11452</v>
      </c>
      <c r="D171" s="329">
        <v>96.36</v>
      </c>
      <c r="E171" s="329"/>
      <c r="F171" s="329"/>
    </row>
    <row r="172" spans="1:6" ht="42.75">
      <c r="A172" s="339">
        <v>40253</v>
      </c>
      <c r="B172" s="339" t="s">
        <v>11621</v>
      </c>
      <c r="C172" s="328" t="s">
        <v>11461</v>
      </c>
      <c r="D172" s="329">
        <v>740.33</v>
      </c>
      <c r="E172" s="329">
        <v>116.76</v>
      </c>
      <c r="F172" s="329"/>
    </row>
    <row r="173" spans="1:6" ht="15">
      <c r="A173" s="338">
        <v>403</v>
      </c>
      <c r="B173" s="338" t="s">
        <v>11622</v>
      </c>
      <c r="C173" s="328"/>
      <c r="D173" s="329"/>
      <c r="E173" s="329">
        <v>129.84</v>
      </c>
      <c r="F173" s="329"/>
    </row>
    <row r="174" spans="1:6" ht="28.5">
      <c r="A174" s="339">
        <v>40315</v>
      </c>
      <c r="B174" s="339" t="s">
        <v>11608</v>
      </c>
      <c r="C174" s="328" t="s">
        <v>11461</v>
      </c>
      <c r="D174" s="329">
        <v>881.14</v>
      </c>
      <c r="E174" s="329"/>
      <c r="F174" s="329"/>
    </row>
    <row r="175" spans="1:6" ht="28.5">
      <c r="A175" s="339">
        <v>40320</v>
      </c>
      <c r="B175" s="339" t="s">
        <v>11610</v>
      </c>
      <c r="C175" s="328" t="s">
        <v>11461</v>
      </c>
      <c r="D175" s="329">
        <v>812.34</v>
      </c>
      <c r="E175" s="329">
        <v>78.61</v>
      </c>
      <c r="F175" s="331"/>
    </row>
    <row r="176" spans="1:6" ht="28.5">
      <c r="A176" s="339">
        <v>40322</v>
      </c>
      <c r="B176" s="339" t="s">
        <v>11611</v>
      </c>
      <c r="C176" s="328" t="s">
        <v>11461</v>
      </c>
      <c r="D176" s="329">
        <v>834.58</v>
      </c>
      <c r="E176" s="329"/>
      <c r="F176" s="329"/>
    </row>
    <row r="177" spans="1:6" ht="28.5">
      <c r="A177" s="339">
        <v>40324</v>
      </c>
      <c r="B177" s="339" t="s">
        <v>11612</v>
      </c>
      <c r="C177" s="328" t="s">
        <v>11461</v>
      </c>
      <c r="D177" s="329">
        <v>858.85</v>
      </c>
      <c r="E177" s="331">
        <v>2673.72</v>
      </c>
      <c r="F177" s="329"/>
    </row>
    <row r="178" spans="1:6" ht="28.5">
      <c r="A178" s="339">
        <v>40328</v>
      </c>
      <c r="B178" s="339" t="s">
        <v>11616</v>
      </c>
      <c r="C178" s="328" t="s">
        <v>113</v>
      </c>
      <c r="D178" s="329">
        <v>11.28</v>
      </c>
      <c r="E178" s="329">
        <v>133.69</v>
      </c>
      <c r="F178" s="329"/>
    </row>
    <row r="179" spans="1:6" ht="42.75">
      <c r="A179" s="339">
        <v>40329</v>
      </c>
      <c r="B179" s="339" t="s">
        <v>11623</v>
      </c>
      <c r="C179" s="328" t="s">
        <v>11461</v>
      </c>
      <c r="D179" s="329">
        <v>635.14</v>
      </c>
      <c r="E179" s="329">
        <v>79.25</v>
      </c>
      <c r="F179" s="329"/>
    </row>
    <row r="180" spans="1:6" ht="42.75">
      <c r="A180" s="339">
        <v>40330</v>
      </c>
      <c r="B180" s="339" t="s">
        <v>11624</v>
      </c>
      <c r="C180" s="328" t="s">
        <v>11461</v>
      </c>
      <c r="D180" s="329">
        <v>661.04</v>
      </c>
      <c r="E180" s="329">
        <v>23.78</v>
      </c>
      <c r="F180" s="329"/>
    </row>
    <row r="181" spans="1:6" ht="42.75">
      <c r="A181" s="339">
        <v>40331</v>
      </c>
      <c r="B181" s="339" t="s">
        <v>11625</v>
      </c>
      <c r="C181" s="328" t="s">
        <v>11461</v>
      </c>
      <c r="D181" s="329">
        <v>681.02</v>
      </c>
      <c r="E181" s="329">
        <v>75.459999999999994</v>
      </c>
      <c r="F181" s="329"/>
    </row>
    <row r="182" spans="1:6" ht="28.5">
      <c r="A182" s="339">
        <v>40332</v>
      </c>
      <c r="B182" s="339" t="s">
        <v>11626</v>
      </c>
      <c r="C182" s="328" t="s">
        <v>113</v>
      </c>
      <c r="D182" s="329">
        <v>11.99</v>
      </c>
      <c r="E182" s="329">
        <v>4.72</v>
      </c>
      <c r="F182" s="331"/>
    </row>
    <row r="183" spans="1:6" ht="28.5">
      <c r="A183" s="339">
        <v>40333</v>
      </c>
      <c r="B183" s="339" t="s">
        <v>11618</v>
      </c>
      <c r="C183" s="328" t="s">
        <v>113</v>
      </c>
      <c r="D183" s="329">
        <v>12.03</v>
      </c>
      <c r="E183" s="329">
        <v>413.65</v>
      </c>
      <c r="F183" s="329"/>
    </row>
    <row r="184" spans="1:6" ht="57">
      <c r="A184" s="339">
        <v>40337</v>
      </c>
      <c r="B184" s="339" t="s">
        <v>11627</v>
      </c>
      <c r="C184" s="328" t="s">
        <v>11452</v>
      </c>
      <c r="D184" s="329">
        <v>101.14</v>
      </c>
      <c r="E184" s="331">
        <v>7688.18</v>
      </c>
      <c r="F184" s="329"/>
    </row>
    <row r="185" spans="1:6" ht="57">
      <c r="A185" s="339">
        <v>40339</v>
      </c>
      <c r="B185" s="339" t="s">
        <v>11628</v>
      </c>
      <c r="C185" s="328" t="s">
        <v>11452</v>
      </c>
      <c r="D185" s="329">
        <v>121.69</v>
      </c>
      <c r="E185" s="329">
        <v>66.3</v>
      </c>
      <c r="F185" s="331"/>
    </row>
    <row r="186" spans="1:6" ht="15">
      <c r="A186" s="338">
        <v>404</v>
      </c>
      <c r="B186" s="338" t="s">
        <v>11629</v>
      </c>
      <c r="C186" s="328"/>
      <c r="D186" s="329"/>
      <c r="E186" s="329">
        <v>15.76</v>
      </c>
      <c r="F186" s="329"/>
    </row>
    <row r="187" spans="1:6" ht="28.5">
      <c r="A187" s="339">
        <v>40405</v>
      </c>
      <c r="B187" s="339" t="s">
        <v>11630</v>
      </c>
      <c r="C187" s="328" t="s">
        <v>11452</v>
      </c>
      <c r="D187" s="329">
        <v>110.64</v>
      </c>
      <c r="E187" s="331">
        <v>3340.98</v>
      </c>
      <c r="F187" s="329"/>
    </row>
    <row r="188" spans="1:6" ht="15">
      <c r="A188" s="338">
        <v>406</v>
      </c>
      <c r="B188" s="338" t="s">
        <v>11631</v>
      </c>
      <c r="C188" s="328"/>
      <c r="D188" s="329"/>
      <c r="E188" s="329">
        <v>101.94</v>
      </c>
      <c r="F188" s="329"/>
    </row>
    <row r="189" spans="1:6" ht="57">
      <c r="A189" s="339">
        <v>40601</v>
      </c>
      <c r="B189" s="339" t="s">
        <v>11632</v>
      </c>
      <c r="C189" s="328" t="s">
        <v>11452</v>
      </c>
      <c r="D189" s="329">
        <v>119.97</v>
      </c>
      <c r="E189" s="329"/>
      <c r="F189" s="329"/>
    </row>
    <row r="190" spans="1:6" ht="57">
      <c r="A190" s="339">
        <v>40602</v>
      </c>
      <c r="B190" s="339" t="s">
        <v>11633</v>
      </c>
      <c r="C190" s="328" t="s">
        <v>11452</v>
      </c>
      <c r="D190" s="329">
        <v>142.03</v>
      </c>
      <c r="E190" s="329">
        <v>610.21</v>
      </c>
      <c r="F190" s="331"/>
    </row>
    <row r="191" spans="1:6" ht="15">
      <c r="A191" s="338">
        <v>407</v>
      </c>
      <c r="B191" s="338" t="s">
        <v>11634</v>
      </c>
      <c r="C191" s="328"/>
      <c r="D191" s="329"/>
      <c r="E191" s="329">
        <v>977.85</v>
      </c>
      <c r="F191" s="331"/>
    </row>
    <row r="192" spans="1:6" ht="42.75">
      <c r="A192" s="339">
        <v>40705</v>
      </c>
      <c r="B192" s="339" t="s">
        <v>11635</v>
      </c>
      <c r="C192" s="328" t="s">
        <v>105</v>
      </c>
      <c r="D192" s="329">
        <v>60.69</v>
      </c>
      <c r="E192" s="331">
        <v>1389.33</v>
      </c>
      <c r="F192" s="329"/>
    </row>
    <row r="193" spans="1:6" ht="15">
      <c r="A193" s="338">
        <v>408</v>
      </c>
      <c r="B193" s="338" t="s">
        <v>11636</v>
      </c>
      <c r="C193" s="328"/>
      <c r="D193" s="329"/>
      <c r="E193" s="331">
        <v>1833.19</v>
      </c>
      <c r="F193" s="329"/>
    </row>
    <row r="194" spans="1:6" ht="42.75">
      <c r="A194" s="339">
        <v>40801</v>
      </c>
      <c r="B194" s="339" t="s">
        <v>11637</v>
      </c>
      <c r="C194" s="328" t="s">
        <v>11461</v>
      </c>
      <c r="D194" s="331">
        <v>3016.94</v>
      </c>
      <c r="E194" s="329"/>
      <c r="F194" s="329"/>
    </row>
    <row r="195" spans="1:6" ht="57">
      <c r="A195" s="339">
        <v>40802</v>
      </c>
      <c r="B195" s="339" t="s">
        <v>11638</v>
      </c>
      <c r="C195" s="328" t="s">
        <v>11452</v>
      </c>
      <c r="D195" s="329">
        <v>150.84</v>
      </c>
      <c r="E195" s="329"/>
      <c r="F195" s="329"/>
    </row>
    <row r="196" spans="1:6" ht="71.25">
      <c r="A196" s="339">
        <v>40806</v>
      </c>
      <c r="B196" s="339" t="s">
        <v>11639</v>
      </c>
      <c r="C196" s="328" t="s">
        <v>11452</v>
      </c>
      <c r="D196" s="329">
        <v>26.82</v>
      </c>
      <c r="E196" s="329">
        <v>144.41999999999999</v>
      </c>
      <c r="F196" s="329"/>
    </row>
    <row r="197" spans="1:6" ht="42.75">
      <c r="A197" s="339">
        <v>40807</v>
      </c>
      <c r="B197" s="339" t="s">
        <v>11640</v>
      </c>
      <c r="C197" s="328" t="s">
        <v>11452</v>
      </c>
      <c r="D197" s="329">
        <v>77.34</v>
      </c>
      <c r="E197" s="329">
        <v>496.15</v>
      </c>
      <c r="F197" s="329"/>
    </row>
    <row r="198" spans="1:6" ht="28.5">
      <c r="A198" s="339">
        <v>40808</v>
      </c>
      <c r="B198" s="339" t="s">
        <v>11641</v>
      </c>
      <c r="C198" s="328" t="s">
        <v>113</v>
      </c>
      <c r="D198" s="329">
        <v>5.32</v>
      </c>
      <c r="E198" s="329">
        <v>182.62</v>
      </c>
      <c r="F198" s="329"/>
    </row>
    <row r="199" spans="1:6" ht="42.75">
      <c r="A199" s="339">
        <v>40809</v>
      </c>
      <c r="B199" s="339" t="s">
        <v>11642</v>
      </c>
      <c r="C199" s="328" t="s">
        <v>11452</v>
      </c>
      <c r="D199" s="329">
        <v>396.55</v>
      </c>
      <c r="E199" s="329"/>
      <c r="F199" s="329"/>
    </row>
    <row r="200" spans="1:6" ht="28.5">
      <c r="A200" s="339">
        <v>40810</v>
      </c>
      <c r="B200" s="339" t="s">
        <v>11643</v>
      </c>
      <c r="C200" s="328" t="s">
        <v>11461</v>
      </c>
      <c r="D200" s="331">
        <v>7411.46</v>
      </c>
      <c r="E200" s="329">
        <v>139.44</v>
      </c>
      <c r="F200" s="329"/>
    </row>
    <row r="201" spans="1:6" ht="42.75">
      <c r="A201" s="339">
        <v>40813</v>
      </c>
      <c r="B201" s="339" t="s">
        <v>11644</v>
      </c>
      <c r="C201" s="328" t="s">
        <v>11452</v>
      </c>
      <c r="D201" s="329">
        <v>71.69</v>
      </c>
      <c r="E201" s="329">
        <v>461.4</v>
      </c>
      <c r="F201" s="329"/>
    </row>
    <row r="202" spans="1:6" ht="28.5">
      <c r="A202" s="339">
        <v>40816</v>
      </c>
      <c r="B202" s="339" t="s">
        <v>11645</v>
      </c>
      <c r="C202" s="328" t="s">
        <v>11452</v>
      </c>
      <c r="D202" s="329">
        <v>42.63</v>
      </c>
      <c r="E202" s="329">
        <v>507.38</v>
      </c>
      <c r="F202" s="329"/>
    </row>
    <row r="203" spans="1:6" ht="42.75">
      <c r="A203" s="339">
        <v>40817</v>
      </c>
      <c r="B203" s="339" t="s">
        <v>11646</v>
      </c>
      <c r="C203" s="328" t="s">
        <v>11461</v>
      </c>
      <c r="D203" s="331">
        <v>3426.34</v>
      </c>
      <c r="E203" s="329">
        <v>516.44000000000005</v>
      </c>
      <c r="F203" s="329"/>
    </row>
    <row r="204" spans="1:6" ht="28.5">
      <c r="A204" s="339">
        <v>40818</v>
      </c>
      <c r="B204" s="339" t="s">
        <v>11647</v>
      </c>
      <c r="C204" s="328" t="s">
        <v>11452</v>
      </c>
      <c r="D204" s="329">
        <v>57.54</v>
      </c>
      <c r="E204" s="329">
        <v>132.38</v>
      </c>
      <c r="F204" s="329"/>
    </row>
    <row r="205" spans="1:6" ht="60">
      <c r="A205" s="338">
        <v>409</v>
      </c>
      <c r="B205" s="338" t="s">
        <v>11648</v>
      </c>
      <c r="C205" s="328"/>
      <c r="D205" s="329"/>
      <c r="E205" s="329"/>
      <c r="F205" s="329"/>
    </row>
    <row r="206" spans="1:6" ht="128.25">
      <c r="A206" s="339">
        <v>40901</v>
      </c>
      <c r="B206" s="339" t="s">
        <v>11649</v>
      </c>
      <c r="C206" s="328" t="s">
        <v>105</v>
      </c>
      <c r="D206" s="329">
        <v>762.6</v>
      </c>
      <c r="E206" s="329">
        <v>9.43</v>
      </c>
      <c r="F206" s="329"/>
    </row>
    <row r="207" spans="1:6" ht="128.25">
      <c r="A207" s="339">
        <v>40902</v>
      </c>
      <c r="B207" s="339" t="s">
        <v>11650</v>
      </c>
      <c r="C207" s="328" t="s">
        <v>105</v>
      </c>
      <c r="D207" s="331">
        <v>1244.82</v>
      </c>
      <c r="E207" s="329">
        <v>84.79</v>
      </c>
      <c r="F207" s="329"/>
    </row>
    <row r="208" spans="1:6" ht="128.25">
      <c r="A208" s="339">
        <v>40903</v>
      </c>
      <c r="B208" s="339" t="s">
        <v>11651</v>
      </c>
      <c r="C208" s="328" t="s">
        <v>105</v>
      </c>
      <c r="D208" s="331">
        <v>1765.5</v>
      </c>
      <c r="E208" s="329"/>
      <c r="F208" s="329"/>
    </row>
    <row r="209" spans="1:6" ht="114">
      <c r="A209" s="339">
        <v>40904</v>
      </c>
      <c r="B209" s="339" t="s">
        <v>11652</v>
      </c>
      <c r="C209" s="328" t="s">
        <v>105</v>
      </c>
      <c r="D209" s="331">
        <v>2381.2800000000002</v>
      </c>
      <c r="E209" s="329">
        <v>113.57</v>
      </c>
      <c r="F209" s="329"/>
    </row>
    <row r="210" spans="1:6" ht="15">
      <c r="A210" s="338">
        <v>5</v>
      </c>
      <c r="B210" s="338" t="s">
        <v>11653</v>
      </c>
      <c r="C210" s="328"/>
      <c r="D210" s="329"/>
      <c r="E210" s="329">
        <v>213.22</v>
      </c>
      <c r="F210" s="329"/>
    </row>
    <row r="211" spans="1:6" ht="15">
      <c r="A211" s="338">
        <v>501</v>
      </c>
      <c r="B211" s="338" t="s">
        <v>11654</v>
      </c>
      <c r="C211" s="328"/>
      <c r="D211" s="329"/>
      <c r="E211" s="329">
        <v>79.41</v>
      </c>
      <c r="F211" s="329"/>
    </row>
    <row r="212" spans="1:6" ht="57">
      <c r="A212" s="339">
        <v>50112</v>
      </c>
      <c r="B212" s="339" t="s">
        <v>11655</v>
      </c>
      <c r="C212" s="328" t="s">
        <v>11452</v>
      </c>
      <c r="D212" s="329">
        <v>177.51</v>
      </c>
      <c r="E212" s="329"/>
      <c r="F212" s="329"/>
    </row>
    <row r="213" spans="1:6" ht="42.75">
      <c r="A213" s="339">
        <v>50115</v>
      </c>
      <c r="B213" s="339" t="s">
        <v>11656</v>
      </c>
      <c r="C213" s="328" t="s">
        <v>11461</v>
      </c>
      <c r="D213" s="329">
        <v>559.4</v>
      </c>
      <c r="E213" s="329">
        <v>58.93</v>
      </c>
      <c r="F213" s="329"/>
    </row>
    <row r="214" spans="1:6" ht="57">
      <c r="A214" s="339">
        <v>50122</v>
      </c>
      <c r="B214" s="339" t="s">
        <v>11657</v>
      </c>
      <c r="C214" s="328" t="s">
        <v>11452</v>
      </c>
      <c r="D214" s="329">
        <v>343.35</v>
      </c>
      <c r="E214" s="329">
        <v>71.78</v>
      </c>
      <c r="F214" s="329"/>
    </row>
    <row r="215" spans="1:6" ht="15">
      <c r="A215" s="338">
        <v>502</v>
      </c>
      <c r="B215" s="338" t="s">
        <v>11658</v>
      </c>
      <c r="C215" s="328"/>
      <c r="D215" s="329"/>
      <c r="E215" s="329">
        <v>85.68</v>
      </c>
      <c r="F215" s="329"/>
    </row>
    <row r="216" spans="1:6" ht="28.5">
      <c r="A216" s="339">
        <v>50205</v>
      </c>
      <c r="B216" s="339" t="s">
        <v>11659</v>
      </c>
      <c r="C216" s="328" t="s">
        <v>11452</v>
      </c>
      <c r="D216" s="329">
        <v>416.56</v>
      </c>
      <c r="E216" s="329">
        <v>71.37</v>
      </c>
      <c r="F216" s="329"/>
    </row>
    <row r="217" spans="1:6" ht="28.5">
      <c r="A217" s="339">
        <v>50206</v>
      </c>
      <c r="B217" s="339" t="s">
        <v>11660</v>
      </c>
      <c r="C217" s="328" t="s">
        <v>11452</v>
      </c>
      <c r="D217" s="329">
        <v>454.46</v>
      </c>
      <c r="E217" s="329">
        <v>63.12</v>
      </c>
      <c r="F217" s="329"/>
    </row>
    <row r="218" spans="1:6" ht="57">
      <c r="A218" s="339">
        <v>50208</v>
      </c>
      <c r="B218" s="339" t="s">
        <v>11661</v>
      </c>
      <c r="C218" s="328" t="s">
        <v>11452</v>
      </c>
      <c r="D218" s="329">
        <v>147.74</v>
      </c>
      <c r="E218" s="329">
        <v>124.74</v>
      </c>
      <c r="F218" s="329"/>
    </row>
    <row r="219" spans="1:6" ht="85.5">
      <c r="A219" s="339">
        <v>50212</v>
      </c>
      <c r="B219" s="339" t="s">
        <v>11662</v>
      </c>
      <c r="C219" s="328" t="s">
        <v>11452</v>
      </c>
      <c r="D219" s="329">
        <v>136.46</v>
      </c>
      <c r="E219" s="329">
        <v>109.23</v>
      </c>
      <c r="F219" s="329"/>
    </row>
    <row r="220" spans="1:6" ht="85.5">
      <c r="A220" s="339">
        <v>50213</v>
      </c>
      <c r="B220" s="339" t="s">
        <v>11663</v>
      </c>
      <c r="C220" s="328" t="s">
        <v>11472</v>
      </c>
      <c r="D220" s="329">
        <v>499.13</v>
      </c>
      <c r="E220" s="329"/>
      <c r="F220" s="329"/>
    </row>
    <row r="221" spans="1:6" ht="15">
      <c r="A221" s="338">
        <v>503</v>
      </c>
      <c r="B221" s="338" t="s">
        <v>11664</v>
      </c>
      <c r="C221" s="328"/>
      <c r="D221" s="329"/>
      <c r="E221" s="329"/>
      <c r="F221" s="329"/>
    </row>
    <row r="222" spans="1:6" ht="42.75">
      <c r="A222" s="339">
        <v>50301</v>
      </c>
      <c r="B222" s="339" t="s">
        <v>11665</v>
      </c>
      <c r="C222" s="328" t="s">
        <v>105</v>
      </c>
      <c r="D222" s="329">
        <v>40.65</v>
      </c>
      <c r="E222" s="329">
        <v>385.25</v>
      </c>
      <c r="F222" s="329"/>
    </row>
    <row r="223" spans="1:6" ht="42.75">
      <c r="A223" s="339">
        <v>50303</v>
      </c>
      <c r="B223" s="339" t="s">
        <v>11666</v>
      </c>
      <c r="C223" s="328" t="s">
        <v>105</v>
      </c>
      <c r="D223" s="329">
        <v>62.96</v>
      </c>
      <c r="E223" s="329">
        <v>385.25</v>
      </c>
      <c r="F223" s="329"/>
    </row>
    <row r="224" spans="1:6" ht="15">
      <c r="A224" s="338">
        <v>505</v>
      </c>
      <c r="B224" s="338" t="s">
        <v>11667</v>
      </c>
      <c r="C224" s="328"/>
      <c r="D224" s="329"/>
      <c r="E224" s="329">
        <v>385.25</v>
      </c>
      <c r="F224" s="329"/>
    </row>
    <row r="225" spans="1:6" ht="71.25">
      <c r="A225" s="339">
        <v>50501</v>
      </c>
      <c r="B225" s="339" t="s">
        <v>11668</v>
      </c>
      <c r="C225" s="328" t="s">
        <v>11452</v>
      </c>
      <c r="D225" s="329">
        <v>136.13</v>
      </c>
      <c r="E225" s="329">
        <v>19.149999999999999</v>
      </c>
      <c r="F225" s="329"/>
    </row>
    <row r="226" spans="1:6" ht="71.25">
      <c r="A226" s="339">
        <v>50502</v>
      </c>
      <c r="B226" s="339" t="s">
        <v>11669</v>
      </c>
      <c r="C226" s="328" t="s">
        <v>11452</v>
      </c>
      <c r="D226" s="329">
        <v>175.47</v>
      </c>
      <c r="E226" s="329">
        <v>385.25</v>
      </c>
      <c r="F226" s="329"/>
    </row>
    <row r="227" spans="1:6" ht="71.25">
      <c r="A227" s="339">
        <v>50503</v>
      </c>
      <c r="B227" s="339" t="s">
        <v>11670</v>
      </c>
      <c r="C227" s="328" t="s">
        <v>11452</v>
      </c>
      <c r="D227" s="329">
        <v>93.95</v>
      </c>
      <c r="E227" s="329">
        <v>82.51</v>
      </c>
      <c r="F227" s="329"/>
    </row>
    <row r="228" spans="1:6" ht="30">
      <c r="A228" s="338">
        <v>506</v>
      </c>
      <c r="B228" s="338" t="s">
        <v>11671</v>
      </c>
      <c r="C228" s="328"/>
      <c r="D228" s="329"/>
      <c r="E228" s="329">
        <v>66.84</v>
      </c>
      <c r="F228" s="329"/>
    </row>
    <row r="229" spans="1:6" ht="71.25">
      <c r="A229" s="339">
        <v>50601</v>
      </c>
      <c r="B229" s="339" t="s">
        <v>11672</v>
      </c>
      <c r="C229" s="328" t="s">
        <v>11452</v>
      </c>
      <c r="D229" s="329">
        <v>73.11</v>
      </c>
      <c r="E229" s="329">
        <v>20.27</v>
      </c>
      <c r="F229" s="329"/>
    </row>
    <row r="230" spans="1:6" ht="71.25">
      <c r="A230" s="339">
        <v>50602</v>
      </c>
      <c r="B230" s="339" t="s">
        <v>11673</v>
      </c>
      <c r="C230" s="328" t="s">
        <v>11452</v>
      </c>
      <c r="D230" s="329">
        <v>85.66</v>
      </c>
      <c r="E230" s="329"/>
      <c r="F230" s="329"/>
    </row>
    <row r="231" spans="1:6" ht="71.25">
      <c r="A231" s="339">
        <v>50603</v>
      </c>
      <c r="B231" s="339" t="s">
        <v>11674</v>
      </c>
      <c r="C231" s="328" t="s">
        <v>11452</v>
      </c>
      <c r="D231" s="329">
        <v>99.3</v>
      </c>
      <c r="E231" s="329">
        <v>9.5</v>
      </c>
      <c r="F231" s="329"/>
    </row>
    <row r="232" spans="1:6" ht="71.25">
      <c r="A232" s="339">
        <v>50605</v>
      </c>
      <c r="B232" s="339" t="s">
        <v>11675</v>
      </c>
      <c r="C232" s="328" t="s">
        <v>11452</v>
      </c>
      <c r="D232" s="329">
        <v>65.22</v>
      </c>
      <c r="E232" s="329">
        <v>104.62</v>
      </c>
      <c r="F232" s="329"/>
    </row>
    <row r="233" spans="1:6" ht="71.25">
      <c r="A233" s="339">
        <v>50606</v>
      </c>
      <c r="B233" s="339" t="s">
        <v>11676</v>
      </c>
      <c r="C233" s="328" t="s">
        <v>11452</v>
      </c>
      <c r="D233" s="329">
        <v>48.95</v>
      </c>
      <c r="E233" s="329">
        <v>265.27999999999997</v>
      </c>
      <c r="F233" s="329"/>
    </row>
    <row r="234" spans="1:6" ht="85.5">
      <c r="A234" s="339">
        <v>50607</v>
      </c>
      <c r="B234" s="339" t="s">
        <v>11677</v>
      </c>
      <c r="C234" s="328" t="s">
        <v>11452</v>
      </c>
      <c r="D234" s="329">
        <v>129.82</v>
      </c>
      <c r="E234" s="329">
        <v>76.22</v>
      </c>
      <c r="F234" s="329"/>
    </row>
    <row r="235" spans="1:6" ht="71.25">
      <c r="A235" s="339">
        <v>50608</v>
      </c>
      <c r="B235" s="339" t="s">
        <v>11678</v>
      </c>
      <c r="C235" s="328" t="s">
        <v>11452</v>
      </c>
      <c r="D235" s="329">
        <v>97.27</v>
      </c>
      <c r="E235" s="329">
        <v>189.31</v>
      </c>
      <c r="F235" s="329"/>
    </row>
    <row r="236" spans="1:6" ht="15">
      <c r="A236" s="338">
        <v>6</v>
      </c>
      <c r="B236" s="338" t="s">
        <v>11679</v>
      </c>
      <c r="C236" s="328"/>
      <c r="D236" s="329"/>
      <c r="E236" s="329">
        <v>107.65</v>
      </c>
      <c r="F236" s="329"/>
    </row>
    <row r="237" spans="1:6" ht="15">
      <c r="A237" s="338">
        <v>601</v>
      </c>
      <c r="B237" s="338" t="s">
        <v>11680</v>
      </c>
      <c r="C237" s="328"/>
      <c r="D237" s="329"/>
      <c r="E237" s="329">
        <v>98.71</v>
      </c>
      <c r="F237" s="329"/>
    </row>
    <row r="238" spans="1:6" ht="42.75">
      <c r="A238" s="339">
        <v>60101</v>
      </c>
      <c r="B238" s="339" t="s">
        <v>11681</v>
      </c>
      <c r="C238" s="328" t="s">
        <v>11472</v>
      </c>
      <c r="D238" s="329">
        <v>363.44</v>
      </c>
      <c r="E238" s="329">
        <v>44.04</v>
      </c>
      <c r="F238" s="329"/>
    </row>
    <row r="239" spans="1:6" ht="42.75">
      <c r="A239" s="339">
        <v>60102</v>
      </c>
      <c r="B239" s="339" t="s">
        <v>11682</v>
      </c>
      <c r="C239" s="328" t="s">
        <v>11472</v>
      </c>
      <c r="D239" s="329">
        <v>363.44</v>
      </c>
      <c r="E239" s="329"/>
      <c r="F239" s="329"/>
    </row>
    <row r="240" spans="1:6" ht="42.75">
      <c r="A240" s="339">
        <v>60103</v>
      </c>
      <c r="B240" s="339" t="s">
        <v>11683</v>
      </c>
      <c r="C240" s="328" t="s">
        <v>11472</v>
      </c>
      <c r="D240" s="329">
        <v>363.44</v>
      </c>
      <c r="E240" s="329">
        <v>966.43</v>
      </c>
      <c r="F240" s="329"/>
    </row>
    <row r="241" spans="1:6" ht="28.5">
      <c r="A241" s="339">
        <v>60107</v>
      </c>
      <c r="B241" s="339" t="s">
        <v>11684</v>
      </c>
      <c r="C241" s="328" t="s">
        <v>105</v>
      </c>
      <c r="D241" s="329">
        <v>24.17</v>
      </c>
      <c r="E241" s="329">
        <v>970.78</v>
      </c>
      <c r="F241" s="329"/>
    </row>
    <row r="242" spans="1:6" ht="42.75">
      <c r="A242" s="339">
        <v>60108</v>
      </c>
      <c r="B242" s="339" t="s">
        <v>11685</v>
      </c>
      <c r="C242" s="328" t="s">
        <v>11472</v>
      </c>
      <c r="D242" s="329">
        <v>390.62</v>
      </c>
      <c r="E242" s="329">
        <v>975.12</v>
      </c>
      <c r="F242" s="329"/>
    </row>
    <row r="243" spans="1:6" ht="28.5">
      <c r="A243" s="339">
        <v>60110</v>
      </c>
      <c r="B243" s="339" t="s">
        <v>11686</v>
      </c>
      <c r="C243" s="328" t="s">
        <v>105</v>
      </c>
      <c r="D243" s="329">
        <v>82.5</v>
      </c>
      <c r="E243" s="331">
        <v>1055.1199999999999</v>
      </c>
      <c r="F243" s="329"/>
    </row>
    <row r="244" spans="1:6" ht="28.5">
      <c r="A244" s="339">
        <v>60112</v>
      </c>
      <c r="B244" s="339" t="s">
        <v>11687</v>
      </c>
      <c r="C244" s="328" t="s">
        <v>105</v>
      </c>
      <c r="D244" s="329">
        <v>61.27</v>
      </c>
      <c r="E244" s="329"/>
      <c r="F244" s="329"/>
    </row>
    <row r="245" spans="1:6" ht="28.5">
      <c r="A245" s="339">
        <v>60113</v>
      </c>
      <c r="B245" s="339" t="s">
        <v>11688</v>
      </c>
      <c r="C245" s="328" t="s">
        <v>105</v>
      </c>
      <c r="D245" s="329">
        <v>37.54</v>
      </c>
      <c r="E245" s="329">
        <v>873.35</v>
      </c>
      <c r="F245" s="329"/>
    </row>
    <row r="246" spans="1:6" ht="15">
      <c r="A246" s="338">
        <v>611</v>
      </c>
      <c r="B246" s="338" t="s">
        <v>11689</v>
      </c>
      <c r="C246" s="328"/>
      <c r="D246" s="329"/>
      <c r="E246" s="329">
        <v>873.35</v>
      </c>
      <c r="F246" s="329"/>
    </row>
    <row r="247" spans="1:6" ht="28.5">
      <c r="A247" s="339">
        <v>61101</v>
      </c>
      <c r="B247" s="339" t="s">
        <v>11690</v>
      </c>
      <c r="C247" s="328" t="s">
        <v>11472</v>
      </c>
      <c r="D247" s="329">
        <v>10.42</v>
      </c>
      <c r="E247" s="329">
        <v>873.35</v>
      </c>
      <c r="F247" s="329"/>
    </row>
    <row r="248" spans="1:6" ht="28.5">
      <c r="A248" s="339">
        <v>61102</v>
      </c>
      <c r="B248" s="339" t="s">
        <v>11691</v>
      </c>
      <c r="C248" s="328" t="s">
        <v>11472</v>
      </c>
      <c r="D248" s="329">
        <v>135.87</v>
      </c>
      <c r="E248" s="329">
        <v>873.35</v>
      </c>
      <c r="F248" s="329"/>
    </row>
    <row r="249" spans="1:6" ht="28.5">
      <c r="A249" s="339">
        <v>61103</v>
      </c>
      <c r="B249" s="339" t="s">
        <v>11692</v>
      </c>
      <c r="C249" s="328" t="s">
        <v>11472</v>
      </c>
      <c r="D249" s="329">
        <v>323.77999999999997</v>
      </c>
      <c r="E249" s="329"/>
      <c r="F249" s="331"/>
    </row>
    <row r="250" spans="1:6" ht="28.5">
      <c r="A250" s="339">
        <v>61104</v>
      </c>
      <c r="B250" s="339" t="s">
        <v>11693</v>
      </c>
      <c r="C250" s="328" t="s">
        <v>11472</v>
      </c>
      <c r="D250" s="329">
        <v>90.52</v>
      </c>
      <c r="E250" s="329">
        <v>972.24</v>
      </c>
      <c r="F250" s="331"/>
    </row>
    <row r="251" spans="1:6" ht="28.5">
      <c r="A251" s="339">
        <v>61106</v>
      </c>
      <c r="B251" s="339" t="s">
        <v>11694</v>
      </c>
      <c r="C251" s="328" t="s">
        <v>11472</v>
      </c>
      <c r="D251" s="329">
        <v>143.44999999999999</v>
      </c>
      <c r="E251" s="331">
        <v>1115.58</v>
      </c>
      <c r="F251" s="329"/>
    </row>
    <row r="252" spans="1:6" ht="28.5">
      <c r="A252" s="339">
        <v>61107</v>
      </c>
      <c r="B252" s="339" t="s">
        <v>11695</v>
      </c>
      <c r="C252" s="328" t="s">
        <v>11472</v>
      </c>
      <c r="D252" s="329">
        <v>75.63</v>
      </c>
      <c r="E252" s="331">
        <v>1213.9100000000001</v>
      </c>
      <c r="F252" s="331"/>
    </row>
    <row r="253" spans="1:6" ht="28.5">
      <c r="A253" s="339">
        <v>61108</v>
      </c>
      <c r="B253" s="339" t="s">
        <v>11696</v>
      </c>
      <c r="C253" s="328" t="s">
        <v>11472</v>
      </c>
      <c r="D253" s="329">
        <v>126.25</v>
      </c>
      <c r="E253" s="329"/>
      <c r="F253" s="331"/>
    </row>
    <row r="254" spans="1:6" ht="28.5">
      <c r="A254" s="339">
        <v>61112</v>
      </c>
      <c r="B254" s="339" t="s">
        <v>11697</v>
      </c>
      <c r="C254" s="328" t="s">
        <v>11472</v>
      </c>
      <c r="D254" s="329">
        <v>67.099999999999994</v>
      </c>
      <c r="E254" s="331">
        <v>1299.21</v>
      </c>
      <c r="F254" s="331"/>
    </row>
    <row r="255" spans="1:6" ht="60">
      <c r="A255" s="338">
        <v>613</v>
      </c>
      <c r="B255" s="338" t="s">
        <v>11698</v>
      </c>
      <c r="C255" s="328"/>
      <c r="D255" s="329"/>
      <c r="E255" s="331">
        <v>1313.9</v>
      </c>
      <c r="F255" s="329"/>
    </row>
    <row r="256" spans="1:6" ht="85.5">
      <c r="A256" s="339">
        <v>61301</v>
      </c>
      <c r="B256" s="339" t="s">
        <v>11699</v>
      </c>
      <c r="C256" s="328" t="s">
        <v>11472</v>
      </c>
      <c r="D256" s="329">
        <v>999.08</v>
      </c>
      <c r="E256" s="331">
        <v>1417.23</v>
      </c>
      <c r="F256" s="329"/>
    </row>
    <row r="257" spans="1:6" ht="85.5">
      <c r="A257" s="339">
        <v>61302</v>
      </c>
      <c r="B257" s="339" t="s">
        <v>11700</v>
      </c>
      <c r="C257" s="328" t="s">
        <v>11472</v>
      </c>
      <c r="D257" s="329">
        <v>1006.3</v>
      </c>
      <c r="E257" s="329"/>
      <c r="F257" s="329"/>
    </row>
    <row r="258" spans="1:6" ht="85.5">
      <c r="A258" s="339">
        <v>61303</v>
      </c>
      <c r="B258" s="339" t="s">
        <v>11701</v>
      </c>
      <c r="C258" s="328" t="s">
        <v>11472</v>
      </c>
      <c r="D258" s="329">
        <v>1013.52</v>
      </c>
      <c r="E258" s="329">
        <v>78.36</v>
      </c>
      <c r="F258" s="329"/>
    </row>
    <row r="259" spans="1:6" ht="85.5">
      <c r="A259" s="339">
        <v>61304</v>
      </c>
      <c r="B259" s="339" t="s">
        <v>11702</v>
      </c>
      <c r="C259" s="328" t="s">
        <v>11472</v>
      </c>
      <c r="D259" s="331">
        <v>1053.69</v>
      </c>
      <c r="E259" s="329">
        <v>239.02</v>
      </c>
      <c r="F259" s="329"/>
    </row>
    <row r="260" spans="1:6" ht="60">
      <c r="A260" s="338">
        <v>614</v>
      </c>
      <c r="B260" s="338" t="s">
        <v>11703</v>
      </c>
      <c r="C260" s="328"/>
      <c r="D260" s="329"/>
      <c r="E260" s="329">
        <v>163.05000000000001</v>
      </c>
      <c r="F260" s="329"/>
    </row>
    <row r="261" spans="1:6" ht="85.5">
      <c r="A261" s="339">
        <v>61401</v>
      </c>
      <c r="B261" s="339" t="s">
        <v>11704</v>
      </c>
      <c r="C261" s="328" t="s">
        <v>11472</v>
      </c>
      <c r="D261" s="331">
        <v>1060.18</v>
      </c>
      <c r="E261" s="329">
        <v>74.31</v>
      </c>
      <c r="F261" s="329"/>
    </row>
    <row r="262" spans="1:6" ht="85.5">
      <c r="A262" s="339">
        <v>61402</v>
      </c>
      <c r="B262" s="339" t="s">
        <v>11705</v>
      </c>
      <c r="C262" s="328" t="s">
        <v>11472</v>
      </c>
      <c r="D262" s="331">
        <v>1060.18</v>
      </c>
      <c r="E262" s="329">
        <v>63.17</v>
      </c>
      <c r="F262" s="329"/>
    </row>
    <row r="263" spans="1:6" ht="85.5">
      <c r="A263" s="339">
        <v>61403</v>
      </c>
      <c r="B263" s="339" t="s">
        <v>11706</v>
      </c>
      <c r="C263" s="328" t="s">
        <v>11472</v>
      </c>
      <c r="D263" s="331">
        <v>1060.18</v>
      </c>
      <c r="E263" s="329">
        <v>8.36</v>
      </c>
      <c r="F263" s="329"/>
    </row>
    <row r="264" spans="1:6" ht="85.5">
      <c r="A264" s="339">
        <v>61404</v>
      </c>
      <c r="B264" s="339" t="s">
        <v>11707</v>
      </c>
      <c r="C264" s="328" t="s">
        <v>11472</v>
      </c>
      <c r="D264" s="331">
        <v>1060.18</v>
      </c>
      <c r="E264" s="329">
        <v>38.64</v>
      </c>
      <c r="F264" s="329"/>
    </row>
    <row r="265" spans="1:6" ht="30">
      <c r="A265" s="338">
        <v>617</v>
      </c>
      <c r="B265" s="338" t="s">
        <v>11708</v>
      </c>
      <c r="C265" s="328"/>
      <c r="D265" s="329"/>
      <c r="E265" s="329">
        <v>67.75</v>
      </c>
      <c r="F265" s="329"/>
    </row>
    <row r="266" spans="1:6" ht="57">
      <c r="A266" s="339">
        <v>61701</v>
      </c>
      <c r="B266" s="339" t="s">
        <v>11709</v>
      </c>
      <c r="C266" s="328" t="s">
        <v>11472</v>
      </c>
      <c r="D266" s="329">
        <v>958.71</v>
      </c>
      <c r="E266" s="329">
        <v>2.89</v>
      </c>
      <c r="F266" s="329"/>
    </row>
    <row r="267" spans="1:6" ht="57">
      <c r="A267" s="339">
        <v>61702</v>
      </c>
      <c r="B267" s="339" t="s">
        <v>11710</v>
      </c>
      <c r="C267" s="328" t="s">
        <v>11472</v>
      </c>
      <c r="D267" s="331">
        <v>1013.46</v>
      </c>
      <c r="E267" s="329">
        <v>13.93</v>
      </c>
      <c r="F267" s="329"/>
    </row>
    <row r="268" spans="1:6" ht="57">
      <c r="A268" s="339">
        <v>61703</v>
      </c>
      <c r="B268" s="339" t="s">
        <v>11711</v>
      </c>
      <c r="C268" s="328" t="s">
        <v>11472</v>
      </c>
      <c r="D268" s="331">
        <v>1093.96</v>
      </c>
      <c r="E268" s="329"/>
      <c r="F268" s="329"/>
    </row>
    <row r="269" spans="1:6" ht="75">
      <c r="A269" s="338">
        <v>619</v>
      </c>
      <c r="B269" s="338" t="s">
        <v>11712</v>
      </c>
      <c r="C269" s="328"/>
      <c r="D269" s="329"/>
      <c r="E269" s="329">
        <v>674.72</v>
      </c>
      <c r="F269" s="329"/>
    </row>
    <row r="270" spans="1:6" ht="85.5">
      <c r="A270" s="339">
        <v>61901</v>
      </c>
      <c r="B270" s="339" t="s">
        <v>11713</v>
      </c>
      <c r="C270" s="328" t="s">
        <v>11472</v>
      </c>
      <c r="D270" s="331">
        <v>1181.6300000000001</v>
      </c>
      <c r="E270" s="329">
        <v>674.72</v>
      </c>
      <c r="F270" s="331"/>
    </row>
    <row r="271" spans="1:6" ht="85.5">
      <c r="A271" s="339">
        <v>61902</v>
      </c>
      <c r="B271" s="339" t="s">
        <v>11714</v>
      </c>
      <c r="C271" s="328" t="s">
        <v>11472</v>
      </c>
      <c r="D271" s="331">
        <v>1188.8499999999999</v>
      </c>
      <c r="E271" s="329"/>
      <c r="F271" s="331"/>
    </row>
    <row r="272" spans="1:6" ht="85.5">
      <c r="A272" s="339">
        <v>61903</v>
      </c>
      <c r="B272" s="339" t="s">
        <v>11715</v>
      </c>
      <c r="C272" s="328" t="s">
        <v>11472</v>
      </c>
      <c r="D272" s="331">
        <v>1241.07</v>
      </c>
      <c r="E272" s="331">
        <v>1345.76</v>
      </c>
      <c r="F272" s="331"/>
    </row>
    <row r="273" spans="1:6" ht="15">
      <c r="A273" s="338">
        <v>622</v>
      </c>
      <c r="B273" s="338" t="s">
        <v>11716</v>
      </c>
      <c r="C273" s="328"/>
      <c r="D273" s="329"/>
      <c r="E273" s="331">
        <v>1389.94</v>
      </c>
      <c r="F273" s="331"/>
    </row>
    <row r="274" spans="1:6" ht="28.5">
      <c r="A274" s="339">
        <v>62201</v>
      </c>
      <c r="B274" s="339" t="s">
        <v>11717</v>
      </c>
      <c r="C274" s="328" t="s">
        <v>11472</v>
      </c>
      <c r="D274" s="329">
        <v>106.23</v>
      </c>
      <c r="E274" s="331">
        <v>1455.45</v>
      </c>
      <c r="F274" s="331"/>
    </row>
    <row r="275" spans="1:6" ht="42.75">
      <c r="A275" s="339">
        <v>62202</v>
      </c>
      <c r="B275" s="339" t="s">
        <v>11718</v>
      </c>
      <c r="C275" s="328" t="s">
        <v>11472</v>
      </c>
      <c r="D275" s="329">
        <v>106.23</v>
      </c>
      <c r="E275" s="331">
        <v>1528.28</v>
      </c>
      <c r="F275" s="329"/>
    </row>
    <row r="276" spans="1:6" ht="28.5">
      <c r="A276" s="339">
        <v>62203</v>
      </c>
      <c r="B276" s="339" t="s">
        <v>11719</v>
      </c>
      <c r="C276" s="328" t="s">
        <v>11472</v>
      </c>
      <c r="D276" s="329">
        <v>113.81</v>
      </c>
      <c r="E276" s="331">
        <v>2572.86</v>
      </c>
      <c r="F276" s="329"/>
    </row>
    <row r="277" spans="1:6" ht="28.5">
      <c r="A277" s="339">
        <v>62204</v>
      </c>
      <c r="B277" s="339" t="s">
        <v>11720</v>
      </c>
      <c r="C277" s="328" t="s">
        <v>11472</v>
      </c>
      <c r="D277" s="329">
        <v>83.85</v>
      </c>
      <c r="E277" s="329"/>
      <c r="F277" s="329"/>
    </row>
    <row r="278" spans="1:6" ht="28.5">
      <c r="A278" s="339">
        <v>62205</v>
      </c>
      <c r="B278" s="339" t="s">
        <v>11721</v>
      </c>
      <c r="C278" s="328" t="s">
        <v>11472</v>
      </c>
      <c r="D278" s="329">
        <v>75.790000000000006</v>
      </c>
      <c r="E278" s="329"/>
      <c r="F278" s="329"/>
    </row>
    <row r="279" spans="1:6" ht="28.5">
      <c r="A279" s="339">
        <v>62206</v>
      </c>
      <c r="B279" s="339" t="s">
        <v>11722</v>
      </c>
      <c r="C279" s="328" t="s">
        <v>11472</v>
      </c>
      <c r="D279" s="329">
        <v>9.7799999999999994</v>
      </c>
      <c r="E279" s="329">
        <v>786.06</v>
      </c>
      <c r="F279" s="329"/>
    </row>
    <row r="280" spans="1:6" ht="28.5">
      <c r="A280" s="339">
        <v>62207</v>
      </c>
      <c r="B280" s="339" t="s">
        <v>11723</v>
      </c>
      <c r="C280" s="328" t="s">
        <v>11472</v>
      </c>
      <c r="D280" s="329">
        <v>61.01</v>
      </c>
      <c r="E280" s="329">
        <v>146.34</v>
      </c>
      <c r="F280" s="329"/>
    </row>
    <row r="281" spans="1:6" ht="28.5">
      <c r="A281" s="339">
        <v>62208</v>
      </c>
      <c r="B281" s="339" t="s">
        <v>11724</v>
      </c>
      <c r="C281" s="328" t="s">
        <v>11472</v>
      </c>
      <c r="D281" s="329">
        <v>76.45</v>
      </c>
      <c r="E281" s="329">
        <v>580.09</v>
      </c>
      <c r="F281" s="329"/>
    </row>
    <row r="282" spans="1:6" ht="28.5">
      <c r="A282" s="339">
        <v>62211</v>
      </c>
      <c r="B282" s="339" t="s">
        <v>11725</v>
      </c>
      <c r="C282" s="328" t="s">
        <v>105</v>
      </c>
      <c r="D282" s="329">
        <v>3.2</v>
      </c>
      <c r="E282" s="329">
        <v>348.9</v>
      </c>
      <c r="F282" s="331"/>
    </row>
    <row r="283" spans="1:6" ht="42.75">
      <c r="A283" s="339">
        <v>62212</v>
      </c>
      <c r="B283" s="339" t="s">
        <v>11726</v>
      </c>
      <c r="C283" s="328" t="s">
        <v>105</v>
      </c>
      <c r="D283" s="329">
        <v>15.7</v>
      </c>
      <c r="E283" s="329">
        <v>704.53</v>
      </c>
      <c r="F283" s="329"/>
    </row>
    <row r="284" spans="1:6" ht="60">
      <c r="A284" s="338">
        <v>623</v>
      </c>
      <c r="B284" s="338" t="s">
        <v>11727</v>
      </c>
      <c r="C284" s="328"/>
      <c r="D284" s="329"/>
      <c r="E284" s="331">
        <v>1007.61</v>
      </c>
      <c r="F284" s="329"/>
    </row>
    <row r="285" spans="1:6" ht="71.25">
      <c r="A285" s="339">
        <v>62301</v>
      </c>
      <c r="B285" s="339" t="s">
        <v>11728</v>
      </c>
      <c r="C285" s="328" t="s">
        <v>11472</v>
      </c>
      <c r="D285" s="329">
        <v>838.05</v>
      </c>
      <c r="E285" s="329"/>
      <c r="F285" s="329"/>
    </row>
    <row r="286" spans="1:6" ht="71.25">
      <c r="A286" s="339">
        <v>62302</v>
      </c>
      <c r="B286" s="339" t="s">
        <v>11729</v>
      </c>
      <c r="C286" s="328" t="s">
        <v>11472</v>
      </c>
      <c r="D286" s="329">
        <v>844.66</v>
      </c>
      <c r="E286" s="329">
        <v>516.64</v>
      </c>
      <c r="F286" s="329"/>
    </row>
    <row r="287" spans="1:6" ht="60">
      <c r="A287" s="338">
        <v>625</v>
      </c>
      <c r="B287" s="338" t="s">
        <v>11730</v>
      </c>
      <c r="C287" s="328"/>
      <c r="D287" s="329"/>
      <c r="E287" s="329">
        <v>602.92999999999995</v>
      </c>
      <c r="F287" s="331"/>
    </row>
    <row r="288" spans="1:6" ht="85.5">
      <c r="A288" s="339">
        <v>62501</v>
      </c>
      <c r="B288" s="339" t="s">
        <v>11731</v>
      </c>
      <c r="C288" s="328" t="s">
        <v>11472</v>
      </c>
      <c r="D288" s="331">
        <v>1562.7</v>
      </c>
      <c r="E288" s="329">
        <v>434.74</v>
      </c>
      <c r="F288" s="329"/>
    </row>
    <row r="289" spans="1:6" ht="85.5">
      <c r="A289" s="339">
        <v>62502</v>
      </c>
      <c r="B289" s="339" t="s">
        <v>11732</v>
      </c>
      <c r="C289" s="328" t="s">
        <v>11472</v>
      </c>
      <c r="D289" s="331">
        <v>1633.92</v>
      </c>
      <c r="E289" s="329">
        <v>998.58</v>
      </c>
      <c r="F289" s="329"/>
    </row>
    <row r="290" spans="1:6" ht="85.5">
      <c r="A290" s="339">
        <v>62503</v>
      </c>
      <c r="B290" s="339" t="s">
        <v>11733</v>
      </c>
      <c r="C290" s="328" t="s">
        <v>11472</v>
      </c>
      <c r="D290" s="331">
        <v>1696.14</v>
      </c>
      <c r="E290" s="329">
        <v>285.98</v>
      </c>
      <c r="F290" s="329"/>
    </row>
    <row r="291" spans="1:6" ht="85.5">
      <c r="A291" s="339">
        <v>62504</v>
      </c>
      <c r="B291" s="339" t="s">
        <v>11734</v>
      </c>
      <c r="C291" s="328" t="s">
        <v>11472</v>
      </c>
      <c r="D291" s="331">
        <v>1832.52</v>
      </c>
      <c r="E291" s="329"/>
      <c r="F291" s="329"/>
    </row>
    <row r="292" spans="1:6" ht="85.5">
      <c r="A292" s="339">
        <v>62505</v>
      </c>
      <c r="B292" s="339" t="s">
        <v>11735</v>
      </c>
      <c r="C292" s="328" t="s">
        <v>11472</v>
      </c>
      <c r="D292" s="331">
        <v>3050.38</v>
      </c>
      <c r="E292" s="329">
        <v>23.78</v>
      </c>
      <c r="F292" s="329"/>
    </row>
    <row r="293" spans="1:6" ht="15">
      <c r="A293" s="338">
        <v>7</v>
      </c>
      <c r="B293" s="338" t="s">
        <v>11736</v>
      </c>
      <c r="C293" s="328"/>
      <c r="D293" s="329"/>
      <c r="E293" s="329"/>
      <c r="F293" s="329"/>
    </row>
    <row r="294" spans="1:6" ht="15">
      <c r="A294" s="338">
        <v>711</v>
      </c>
      <c r="B294" s="338" t="s">
        <v>11737</v>
      </c>
      <c r="C294" s="328"/>
      <c r="D294" s="329"/>
      <c r="E294" s="329"/>
      <c r="F294" s="329"/>
    </row>
    <row r="295" spans="1:6" ht="42.75">
      <c r="A295" s="339">
        <v>71101</v>
      </c>
      <c r="B295" s="339" t="s">
        <v>11738</v>
      </c>
      <c r="C295" s="328" t="s">
        <v>11452</v>
      </c>
      <c r="D295" s="329">
        <v>757.34</v>
      </c>
      <c r="E295" s="329">
        <v>315.73</v>
      </c>
      <c r="F295" s="331"/>
    </row>
    <row r="296" spans="1:6" ht="28.5">
      <c r="A296" s="339">
        <v>71103</v>
      </c>
      <c r="B296" s="339" t="s">
        <v>11739</v>
      </c>
      <c r="C296" s="328" t="s">
        <v>11452</v>
      </c>
      <c r="D296" s="329">
        <v>119.98</v>
      </c>
      <c r="E296" s="329">
        <v>340.92</v>
      </c>
      <c r="F296" s="329"/>
    </row>
    <row r="297" spans="1:6" ht="28.5">
      <c r="A297" s="339">
        <v>71104</v>
      </c>
      <c r="B297" s="339" t="s">
        <v>11740</v>
      </c>
      <c r="C297" s="328" t="s">
        <v>11452</v>
      </c>
      <c r="D297" s="329">
        <v>657.45</v>
      </c>
      <c r="E297" s="331">
        <v>1393.61</v>
      </c>
      <c r="F297" s="329"/>
    </row>
    <row r="298" spans="1:6">
      <c r="A298" s="339">
        <v>71105</v>
      </c>
      <c r="B298" s="339" t="s">
        <v>11741</v>
      </c>
      <c r="C298" s="328" t="s">
        <v>11452</v>
      </c>
      <c r="D298" s="329">
        <v>399.9</v>
      </c>
      <c r="E298" s="329"/>
      <c r="F298" s="329"/>
    </row>
    <row r="299" spans="1:6" ht="28.5">
      <c r="A299" s="339">
        <v>71106</v>
      </c>
      <c r="B299" s="339" t="s">
        <v>11742</v>
      </c>
      <c r="C299" s="328" t="s">
        <v>11452</v>
      </c>
      <c r="D299" s="329">
        <v>802.93</v>
      </c>
      <c r="E299" s="329">
        <v>711.46</v>
      </c>
      <c r="F299" s="329"/>
    </row>
    <row r="300" spans="1:6" ht="28.5">
      <c r="A300" s="339">
        <v>71107</v>
      </c>
      <c r="B300" s="339" t="s">
        <v>11743</v>
      </c>
      <c r="C300" s="328" t="s">
        <v>11452</v>
      </c>
      <c r="D300" s="329">
        <v>1008.2</v>
      </c>
      <c r="E300" s="329">
        <v>867.79</v>
      </c>
      <c r="F300" s="329"/>
    </row>
    <row r="301" spans="1:6" ht="15">
      <c r="A301" s="338">
        <v>717</v>
      </c>
      <c r="B301" s="338" t="s">
        <v>11744</v>
      </c>
      <c r="C301" s="328"/>
      <c r="D301" s="329"/>
      <c r="E301" s="329">
        <v>715.83</v>
      </c>
      <c r="F301" s="329"/>
    </row>
    <row r="302" spans="1:6" ht="42.75">
      <c r="A302" s="339">
        <v>71701</v>
      </c>
      <c r="B302" s="339" t="s">
        <v>11745</v>
      </c>
      <c r="C302" s="328" t="s">
        <v>11452</v>
      </c>
      <c r="D302" s="329">
        <v>568.92999999999995</v>
      </c>
      <c r="E302" s="329"/>
      <c r="F302" s="329"/>
    </row>
    <row r="303" spans="1:6" ht="42.75">
      <c r="A303" s="339">
        <v>71702</v>
      </c>
      <c r="B303" s="339" t="s">
        <v>11746</v>
      </c>
      <c r="C303" s="328" t="s">
        <v>11452</v>
      </c>
      <c r="D303" s="329">
        <v>696.1</v>
      </c>
      <c r="E303" s="329"/>
      <c r="F303" s="329"/>
    </row>
    <row r="304" spans="1:6" ht="42.75">
      <c r="A304" s="339">
        <v>71703</v>
      </c>
      <c r="B304" s="339" t="s">
        <v>11747</v>
      </c>
      <c r="C304" s="328" t="s">
        <v>11452</v>
      </c>
      <c r="D304" s="329">
        <v>538.1</v>
      </c>
      <c r="E304" s="329">
        <v>217.08</v>
      </c>
      <c r="F304" s="329"/>
    </row>
    <row r="305" spans="1:6" ht="42.75">
      <c r="A305" s="339">
        <v>71704</v>
      </c>
      <c r="B305" s="339" t="s">
        <v>11748</v>
      </c>
      <c r="C305" s="328" t="s">
        <v>11452</v>
      </c>
      <c r="D305" s="329">
        <v>904.14</v>
      </c>
      <c r="E305" s="329">
        <v>113.03</v>
      </c>
      <c r="F305" s="329"/>
    </row>
    <row r="306" spans="1:6" ht="28.5">
      <c r="A306" s="339">
        <v>71706</v>
      </c>
      <c r="B306" s="339" t="s">
        <v>11749</v>
      </c>
      <c r="C306" s="328" t="s">
        <v>11452</v>
      </c>
      <c r="D306" s="329">
        <v>373.57</v>
      </c>
      <c r="E306" s="329">
        <v>112.09</v>
      </c>
      <c r="F306" s="329"/>
    </row>
    <row r="307" spans="1:6" ht="15">
      <c r="A307" s="338">
        <v>718</v>
      </c>
      <c r="B307" s="338" t="s">
        <v>11716</v>
      </c>
      <c r="C307" s="328"/>
      <c r="D307" s="329"/>
      <c r="E307" s="329">
        <v>408.49</v>
      </c>
      <c r="F307" s="329"/>
    </row>
    <row r="308" spans="1:6">
      <c r="A308" s="339">
        <v>71801</v>
      </c>
      <c r="B308" s="339" t="s">
        <v>11750</v>
      </c>
      <c r="C308" s="328" t="s">
        <v>11452</v>
      </c>
      <c r="D308" s="329">
        <v>26.82</v>
      </c>
      <c r="E308" s="329">
        <v>280.55</v>
      </c>
      <c r="F308" s="329"/>
    </row>
    <row r="309" spans="1:6" ht="15">
      <c r="A309" s="338">
        <v>8</v>
      </c>
      <c r="B309" s="338" t="s">
        <v>11751</v>
      </c>
      <c r="C309" s="328"/>
      <c r="D309" s="329"/>
      <c r="E309" s="329"/>
      <c r="F309" s="329"/>
    </row>
    <row r="310" spans="1:6" ht="15">
      <c r="A310" s="338">
        <v>801</v>
      </c>
      <c r="B310" s="338" t="s">
        <v>11752</v>
      </c>
      <c r="C310" s="328"/>
      <c r="D310" s="329"/>
      <c r="E310" s="329">
        <v>52.49</v>
      </c>
      <c r="F310" s="329"/>
    </row>
    <row r="311" spans="1:6">
      <c r="A311" s="339">
        <v>80102</v>
      </c>
      <c r="B311" s="339" t="s">
        <v>11753</v>
      </c>
      <c r="C311" s="328" t="s">
        <v>11452</v>
      </c>
      <c r="D311" s="329">
        <v>396.67</v>
      </c>
      <c r="E311" s="329">
        <v>79.680000000000007</v>
      </c>
      <c r="F311" s="329"/>
    </row>
    <row r="312" spans="1:6">
      <c r="A312" s="339">
        <v>80103</v>
      </c>
      <c r="B312" s="339" t="s">
        <v>11754</v>
      </c>
      <c r="C312" s="328" t="s">
        <v>11452</v>
      </c>
      <c r="D312" s="329">
        <v>497.83</v>
      </c>
      <c r="E312" s="329">
        <v>85.94</v>
      </c>
      <c r="F312" s="329"/>
    </row>
    <row r="313" spans="1:6">
      <c r="A313" s="339">
        <v>80107</v>
      </c>
      <c r="B313" s="339" t="s">
        <v>11755</v>
      </c>
      <c r="C313" s="328" t="s">
        <v>11452</v>
      </c>
      <c r="D313" s="331">
        <v>1395.83</v>
      </c>
      <c r="E313" s="329">
        <v>156.97</v>
      </c>
      <c r="F313" s="329"/>
    </row>
    <row r="314" spans="1:6" ht="15">
      <c r="A314" s="338">
        <v>802</v>
      </c>
      <c r="B314" s="338" t="s">
        <v>11756</v>
      </c>
      <c r="C314" s="328"/>
      <c r="D314" s="329"/>
      <c r="E314" s="329">
        <v>125.57</v>
      </c>
      <c r="F314" s="329"/>
    </row>
    <row r="315" spans="1:6" ht="42.75">
      <c r="A315" s="339">
        <v>80201</v>
      </c>
      <c r="B315" s="339" t="s">
        <v>11757</v>
      </c>
      <c r="C315" s="328" t="s">
        <v>11452</v>
      </c>
      <c r="D315" s="329">
        <v>709.94</v>
      </c>
      <c r="E315" s="329">
        <v>33.35</v>
      </c>
      <c r="F315" s="329"/>
    </row>
    <row r="316" spans="1:6" ht="42.75">
      <c r="A316" s="339">
        <v>80202</v>
      </c>
      <c r="B316" s="339" t="s">
        <v>11758</v>
      </c>
      <c r="C316" s="328" t="s">
        <v>11452</v>
      </c>
      <c r="D316" s="329">
        <v>825.81</v>
      </c>
      <c r="E316" s="329">
        <v>86.78</v>
      </c>
      <c r="F316" s="329"/>
    </row>
    <row r="317" spans="1:6" ht="57">
      <c r="A317" s="339">
        <v>80203</v>
      </c>
      <c r="B317" s="339" t="s">
        <v>11759</v>
      </c>
      <c r="C317" s="328" t="s">
        <v>11452</v>
      </c>
      <c r="D317" s="329">
        <v>714.53</v>
      </c>
      <c r="E317" s="329">
        <v>84.05</v>
      </c>
      <c r="F317" s="329"/>
    </row>
    <row r="318" spans="1:6" ht="15">
      <c r="A318" s="338">
        <v>9</v>
      </c>
      <c r="B318" s="338" t="s">
        <v>11760</v>
      </c>
      <c r="C318" s="328"/>
      <c r="D318" s="329"/>
      <c r="E318" s="329">
        <v>95.3</v>
      </c>
      <c r="F318" s="329"/>
    </row>
    <row r="319" spans="1:6" ht="15">
      <c r="A319" s="338">
        <v>901</v>
      </c>
      <c r="B319" s="338" t="s">
        <v>11761</v>
      </c>
      <c r="C319" s="328"/>
      <c r="D319" s="329"/>
      <c r="E319" s="329"/>
      <c r="F319" s="329"/>
    </row>
    <row r="320" spans="1:6" ht="57">
      <c r="A320" s="339">
        <v>90101</v>
      </c>
      <c r="B320" s="339" t="s">
        <v>11762</v>
      </c>
      <c r="C320" s="328" t="s">
        <v>11452</v>
      </c>
      <c r="D320" s="329">
        <v>219.85</v>
      </c>
      <c r="E320" s="329">
        <v>114.34</v>
      </c>
      <c r="F320" s="329"/>
    </row>
    <row r="321" spans="1:6" ht="57">
      <c r="A321" s="339">
        <v>90102</v>
      </c>
      <c r="B321" s="339" t="s">
        <v>11763</v>
      </c>
      <c r="C321" s="328" t="s">
        <v>11452</v>
      </c>
      <c r="D321" s="329">
        <v>108.53</v>
      </c>
      <c r="E321" s="329">
        <v>43.05</v>
      </c>
      <c r="F321" s="329"/>
    </row>
    <row r="322" spans="1:6" ht="42.75">
      <c r="A322" s="339">
        <v>90103</v>
      </c>
      <c r="B322" s="339" t="s">
        <v>11764</v>
      </c>
      <c r="C322" s="328" t="s">
        <v>11452</v>
      </c>
      <c r="D322" s="329">
        <v>93.97</v>
      </c>
      <c r="E322" s="329">
        <v>275.35000000000002</v>
      </c>
      <c r="F322" s="329"/>
    </row>
    <row r="323" spans="1:6" ht="57">
      <c r="A323" s="339">
        <v>90104</v>
      </c>
      <c r="B323" s="339" t="s">
        <v>11765</v>
      </c>
      <c r="C323" s="328" t="s">
        <v>11452</v>
      </c>
      <c r="D323" s="329">
        <v>378.41</v>
      </c>
      <c r="E323" s="329">
        <v>213.72</v>
      </c>
      <c r="F323" s="329"/>
    </row>
    <row r="324" spans="1:6" ht="57">
      <c r="A324" s="339">
        <v>90105</v>
      </c>
      <c r="B324" s="339" t="s">
        <v>11766</v>
      </c>
      <c r="C324" s="328" t="s">
        <v>11452</v>
      </c>
      <c r="D324" s="329">
        <v>239.03</v>
      </c>
      <c r="E324" s="329">
        <v>56.21</v>
      </c>
      <c r="F324" s="329"/>
    </row>
    <row r="325" spans="1:6" ht="15">
      <c r="A325" s="338">
        <v>902</v>
      </c>
      <c r="B325" s="338" t="s">
        <v>11767</v>
      </c>
      <c r="C325" s="328"/>
      <c r="D325" s="329"/>
      <c r="E325" s="329"/>
      <c r="F325" s="329"/>
    </row>
    <row r="326" spans="1:6" ht="28.5">
      <c r="A326" s="339">
        <v>90202</v>
      </c>
      <c r="B326" s="339" t="s">
        <v>11768</v>
      </c>
      <c r="C326" s="328" t="s">
        <v>11452</v>
      </c>
      <c r="D326" s="329">
        <v>49.02</v>
      </c>
      <c r="E326" s="329">
        <v>116.02</v>
      </c>
      <c r="F326" s="329"/>
    </row>
    <row r="327" spans="1:6" ht="28.5">
      <c r="A327" s="339">
        <v>90203</v>
      </c>
      <c r="B327" s="339" t="s">
        <v>11769</v>
      </c>
      <c r="C327" s="328" t="s">
        <v>11452</v>
      </c>
      <c r="D327" s="329">
        <v>80.349999999999994</v>
      </c>
      <c r="E327" s="329"/>
      <c r="F327" s="329"/>
    </row>
    <row r="328" spans="1:6" ht="28.5">
      <c r="A328" s="339">
        <v>90206</v>
      </c>
      <c r="B328" s="339" t="s">
        <v>11770</v>
      </c>
      <c r="C328" s="328" t="s">
        <v>11452</v>
      </c>
      <c r="D328" s="329">
        <v>89.8</v>
      </c>
      <c r="E328" s="329">
        <v>60.47</v>
      </c>
      <c r="F328" s="329"/>
    </row>
    <row r="329" spans="1:6" ht="42.75">
      <c r="A329" s="339">
        <v>90211</v>
      </c>
      <c r="B329" s="339" t="s">
        <v>11771</v>
      </c>
      <c r="C329" s="328" t="s">
        <v>11452</v>
      </c>
      <c r="D329" s="329">
        <v>188.61</v>
      </c>
      <c r="E329" s="329">
        <v>20.72</v>
      </c>
      <c r="F329" s="329"/>
    </row>
    <row r="330" spans="1:6" ht="42.75">
      <c r="A330" s="339">
        <v>90212</v>
      </c>
      <c r="B330" s="339" t="s">
        <v>11772</v>
      </c>
      <c r="C330" s="328" t="s">
        <v>11452</v>
      </c>
      <c r="D330" s="329">
        <v>136.78</v>
      </c>
      <c r="E330" s="329">
        <v>16.78</v>
      </c>
      <c r="F330" s="329"/>
    </row>
    <row r="331" spans="1:6" ht="28.5">
      <c r="A331" s="339">
        <v>90215</v>
      </c>
      <c r="B331" s="339" t="s">
        <v>11773</v>
      </c>
      <c r="C331" s="328" t="s">
        <v>105</v>
      </c>
      <c r="D331" s="329">
        <v>34.840000000000003</v>
      </c>
      <c r="E331" s="329">
        <v>85.37</v>
      </c>
      <c r="F331" s="329"/>
    </row>
    <row r="332" spans="1:6" ht="28.5">
      <c r="A332" s="339">
        <v>90216</v>
      </c>
      <c r="B332" s="339" t="s">
        <v>11774</v>
      </c>
      <c r="C332" s="328" t="s">
        <v>105</v>
      </c>
      <c r="D332" s="329">
        <v>84.42</v>
      </c>
      <c r="E332" s="329">
        <v>46.28</v>
      </c>
      <c r="F332" s="329"/>
    </row>
    <row r="333" spans="1:6" ht="28.5">
      <c r="A333" s="339">
        <v>90219</v>
      </c>
      <c r="B333" s="339" t="s">
        <v>11775</v>
      </c>
      <c r="C333" s="328" t="s">
        <v>11452</v>
      </c>
      <c r="D333" s="329">
        <v>88.09</v>
      </c>
      <c r="E333" s="329">
        <v>21.79</v>
      </c>
      <c r="F333" s="329"/>
    </row>
    <row r="334" spans="1:6" ht="57">
      <c r="A334" s="339">
        <v>90228</v>
      </c>
      <c r="B334" s="339" t="s">
        <v>11776</v>
      </c>
      <c r="C334" s="328" t="s">
        <v>11452</v>
      </c>
      <c r="D334" s="329">
        <v>74.900000000000006</v>
      </c>
      <c r="E334" s="329"/>
      <c r="F334" s="329"/>
    </row>
    <row r="335" spans="1:6" ht="15">
      <c r="A335" s="338">
        <v>903</v>
      </c>
      <c r="B335" s="338" t="s">
        <v>11777</v>
      </c>
      <c r="C335" s="328"/>
      <c r="D335" s="329"/>
      <c r="E335" s="329"/>
      <c r="F335" s="329"/>
    </row>
    <row r="336" spans="1:6">
      <c r="A336" s="339">
        <v>90302</v>
      </c>
      <c r="B336" s="339" t="s">
        <v>11778</v>
      </c>
      <c r="C336" s="328" t="s">
        <v>105</v>
      </c>
      <c r="D336" s="329">
        <v>43.71</v>
      </c>
      <c r="E336" s="329">
        <v>75.010000000000005</v>
      </c>
      <c r="F336" s="329"/>
    </row>
    <row r="337" spans="1:6" ht="28.5">
      <c r="A337" s="339">
        <v>90305</v>
      </c>
      <c r="B337" s="339" t="s">
        <v>11779</v>
      </c>
      <c r="C337" s="328" t="s">
        <v>105</v>
      </c>
      <c r="D337" s="329">
        <v>265.24</v>
      </c>
      <c r="E337" s="329">
        <v>276.67</v>
      </c>
      <c r="F337" s="329"/>
    </row>
    <row r="338" spans="1:6" ht="42.75">
      <c r="A338" s="339">
        <v>90306</v>
      </c>
      <c r="B338" s="339" t="s">
        <v>11780</v>
      </c>
      <c r="C338" s="328" t="s">
        <v>105</v>
      </c>
      <c r="D338" s="329">
        <v>167.29</v>
      </c>
      <c r="E338" s="329"/>
      <c r="F338" s="329"/>
    </row>
    <row r="339" spans="1:6">
      <c r="A339" s="339">
        <v>90312</v>
      </c>
      <c r="B339" s="339" t="s">
        <v>11781</v>
      </c>
      <c r="C339" s="328" t="s">
        <v>105</v>
      </c>
      <c r="D339" s="329">
        <v>225.81</v>
      </c>
      <c r="E339" s="329">
        <v>55.6</v>
      </c>
      <c r="F339" s="329"/>
    </row>
    <row r="340" spans="1:6">
      <c r="A340" s="339">
        <v>90314</v>
      </c>
      <c r="B340" s="339" t="s">
        <v>11782</v>
      </c>
      <c r="C340" s="328" t="s">
        <v>105</v>
      </c>
      <c r="D340" s="329">
        <v>91</v>
      </c>
      <c r="E340" s="329">
        <v>44.87</v>
      </c>
      <c r="F340" s="329"/>
    </row>
    <row r="341" spans="1:6" ht="15">
      <c r="A341" s="338">
        <v>904</v>
      </c>
      <c r="B341" s="338" t="s">
        <v>11783</v>
      </c>
      <c r="C341" s="328"/>
      <c r="D341" s="329"/>
      <c r="E341" s="329">
        <v>41.16</v>
      </c>
      <c r="F341" s="329"/>
    </row>
    <row r="342" spans="1:6" ht="57">
      <c r="A342" s="339">
        <v>90403</v>
      </c>
      <c r="B342" s="339" t="s">
        <v>11784</v>
      </c>
      <c r="C342" s="328" t="s">
        <v>105</v>
      </c>
      <c r="D342" s="329">
        <v>129</v>
      </c>
      <c r="E342" s="329">
        <v>255.77</v>
      </c>
      <c r="F342" s="329"/>
    </row>
    <row r="343" spans="1:6" ht="15">
      <c r="A343" s="338">
        <v>905</v>
      </c>
      <c r="B343" s="338" t="s">
        <v>11716</v>
      </c>
      <c r="C343" s="328"/>
      <c r="D343" s="329"/>
      <c r="E343" s="329"/>
      <c r="F343" s="329"/>
    </row>
    <row r="344" spans="1:6" ht="42.75">
      <c r="A344" s="339">
        <v>90501</v>
      </c>
      <c r="B344" s="339" t="s">
        <v>11785</v>
      </c>
      <c r="C344" s="328" t="s">
        <v>11452</v>
      </c>
      <c r="D344" s="329">
        <v>67.81</v>
      </c>
      <c r="E344" s="329">
        <v>85.77</v>
      </c>
      <c r="F344" s="329"/>
    </row>
    <row r="345" spans="1:6" ht="42.75">
      <c r="A345" s="339">
        <v>90502</v>
      </c>
      <c r="B345" s="339" t="s">
        <v>11786</v>
      </c>
      <c r="C345" s="328" t="s">
        <v>11452</v>
      </c>
      <c r="D345" s="329">
        <v>23.25</v>
      </c>
      <c r="E345" s="329"/>
      <c r="F345" s="329"/>
    </row>
    <row r="346" spans="1:6" ht="28.5">
      <c r="A346" s="339">
        <v>90506</v>
      </c>
      <c r="B346" s="339" t="s">
        <v>11787</v>
      </c>
      <c r="C346" s="328" t="s">
        <v>11452</v>
      </c>
      <c r="D346" s="329">
        <v>17.23</v>
      </c>
      <c r="E346" s="329"/>
      <c r="F346" s="329"/>
    </row>
    <row r="347" spans="1:6" ht="28.5">
      <c r="A347" s="339">
        <v>90509</v>
      </c>
      <c r="B347" s="339" t="s">
        <v>11788</v>
      </c>
      <c r="C347" s="328" t="s">
        <v>11452</v>
      </c>
      <c r="D347" s="329">
        <v>96.32</v>
      </c>
      <c r="E347" s="329">
        <v>12.49</v>
      </c>
      <c r="F347" s="329"/>
    </row>
    <row r="348" spans="1:6" ht="28.5">
      <c r="A348" s="339">
        <v>90511</v>
      </c>
      <c r="B348" s="339" t="s">
        <v>11789</v>
      </c>
      <c r="C348" s="328" t="s">
        <v>11452</v>
      </c>
      <c r="D348" s="329">
        <v>10.48</v>
      </c>
      <c r="E348" s="329"/>
      <c r="F348" s="329"/>
    </row>
    <row r="349" spans="1:6" ht="28.5">
      <c r="A349" s="339">
        <v>90512</v>
      </c>
      <c r="B349" s="339" t="s">
        <v>11790</v>
      </c>
      <c r="C349" s="328" t="s">
        <v>11461</v>
      </c>
      <c r="D349" s="329">
        <v>24.58</v>
      </c>
      <c r="E349" s="329">
        <v>53.33</v>
      </c>
      <c r="F349" s="329"/>
    </row>
    <row r="350" spans="1:6" ht="15">
      <c r="A350" s="338">
        <v>10</v>
      </c>
      <c r="B350" s="338" t="s">
        <v>11791</v>
      </c>
      <c r="C350" s="328"/>
      <c r="D350" s="329"/>
      <c r="E350" s="329">
        <v>89.25</v>
      </c>
      <c r="F350" s="329"/>
    </row>
    <row r="351" spans="1:6" ht="15">
      <c r="A351" s="338">
        <v>1001</v>
      </c>
      <c r="B351" s="338" t="s">
        <v>11792</v>
      </c>
      <c r="C351" s="328"/>
      <c r="D351" s="329"/>
      <c r="E351" s="329"/>
      <c r="F351" s="329"/>
    </row>
    <row r="352" spans="1:6" ht="57">
      <c r="A352" s="339">
        <v>100102</v>
      </c>
      <c r="B352" s="339" t="s">
        <v>11793</v>
      </c>
      <c r="C352" s="328" t="s">
        <v>11452</v>
      </c>
      <c r="D352" s="329">
        <v>85.91</v>
      </c>
      <c r="E352" s="329">
        <v>34.950000000000003</v>
      </c>
      <c r="F352" s="329"/>
    </row>
    <row r="353" spans="1:6" ht="57">
      <c r="A353" s="339">
        <v>100105</v>
      </c>
      <c r="B353" s="339" t="s">
        <v>11794</v>
      </c>
      <c r="C353" s="328" t="s">
        <v>11452</v>
      </c>
      <c r="D353" s="329">
        <v>373.18</v>
      </c>
      <c r="E353" s="329">
        <v>60.25</v>
      </c>
      <c r="F353" s="329"/>
    </row>
    <row r="354" spans="1:6" ht="30">
      <c r="A354" s="338">
        <v>1002</v>
      </c>
      <c r="B354" s="338" t="s">
        <v>11795</v>
      </c>
      <c r="C354" s="328"/>
      <c r="D354" s="329"/>
      <c r="E354" s="329"/>
      <c r="F354" s="329"/>
    </row>
    <row r="355" spans="1:6" ht="28.5">
      <c r="A355" s="339">
        <v>100202</v>
      </c>
      <c r="B355" s="339" t="s">
        <v>11796</v>
      </c>
      <c r="C355" s="328" t="s">
        <v>11452</v>
      </c>
      <c r="D355" s="329">
        <v>58.95</v>
      </c>
      <c r="E355" s="329">
        <v>54.42</v>
      </c>
      <c r="F355" s="329"/>
    </row>
    <row r="356" spans="1:6" ht="28.5">
      <c r="A356" s="339">
        <v>100203</v>
      </c>
      <c r="B356" s="339" t="s">
        <v>11797</v>
      </c>
      <c r="C356" s="328" t="s">
        <v>11452</v>
      </c>
      <c r="D356" s="329">
        <v>42.71</v>
      </c>
      <c r="E356" s="329"/>
      <c r="F356" s="329"/>
    </row>
    <row r="357" spans="1:6" ht="57">
      <c r="A357" s="339">
        <v>100204</v>
      </c>
      <c r="B357" s="339" t="s">
        <v>11798</v>
      </c>
      <c r="C357" s="328" t="s">
        <v>11452</v>
      </c>
      <c r="D357" s="329">
        <v>47.14</v>
      </c>
      <c r="E357" s="329"/>
      <c r="F357" s="329"/>
    </row>
    <row r="358" spans="1:6" ht="57">
      <c r="A358" s="339">
        <v>100208</v>
      </c>
      <c r="B358" s="339" t="s">
        <v>11799</v>
      </c>
      <c r="C358" s="328" t="s">
        <v>11452</v>
      </c>
      <c r="D358" s="329">
        <v>329.77</v>
      </c>
      <c r="E358" s="329">
        <v>6.39</v>
      </c>
      <c r="F358" s="329"/>
    </row>
    <row r="359" spans="1:6" ht="15">
      <c r="A359" s="338">
        <v>1003</v>
      </c>
      <c r="B359" s="338" t="s">
        <v>11800</v>
      </c>
      <c r="C359" s="328"/>
      <c r="D359" s="329"/>
      <c r="E359" s="329"/>
      <c r="F359" s="329"/>
    </row>
    <row r="360" spans="1:6" ht="57">
      <c r="A360" s="339">
        <v>100301</v>
      </c>
      <c r="B360" s="339" t="s">
        <v>11801</v>
      </c>
      <c r="C360" s="328" t="s">
        <v>11452</v>
      </c>
      <c r="D360" s="329">
        <v>96.46</v>
      </c>
      <c r="E360" s="329">
        <v>105.01</v>
      </c>
      <c r="F360" s="329"/>
    </row>
    <row r="361" spans="1:6" ht="15">
      <c r="A361" s="338">
        <v>11</v>
      </c>
      <c r="B361" s="338" t="s">
        <v>11802</v>
      </c>
      <c r="C361" s="328"/>
      <c r="D361" s="329"/>
      <c r="E361" s="329">
        <v>47.54</v>
      </c>
      <c r="F361" s="329"/>
    </row>
    <row r="362" spans="1:6" ht="15">
      <c r="A362" s="338">
        <v>1101</v>
      </c>
      <c r="B362" s="338" t="s">
        <v>11803</v>
      </c>
      <c r="C362" s="328"/>
      <c r="D362" s="329"/>
      <c r="E362" s="329">
        <v>67.739999999999995</v>
      </c>
      <c r="F362" s="329"/>
    </row>
    <row r="363" spans="1:6" ht="28.5">
      <c r="A363" s="339">
        <v>110101</v>
      </c>
      <c r="B363" s="339" t="s">
        <v>11804</v>
      </c>
      <c r="C363" s="328" t="s">
        <v>11452</v>
      </c>
      <c r="D363" s="329">
        <v>14.28</v>
      </c>
      <c r="E363" s="329">
        <v>19.46</v>
      </c>
      <c r="F363" s="329"/>
    </row>
    <row r="364" spans="1:6" ht="15">
      <c r="A364" s="338">
        <v>1102</v>
      </c>
      <c r="B364" s="338" t="s">
        <v>11805</v>
      </c>
      <c r="C364" s="328"/>
      <c r="D364" s="329"/>
      <c r="E364" s="329">
        <v>18.010000000000002</v>
      </c>
      <c r="F364" s="329"/>
    </row>
    <row r="365" spans="1:6">
      <c r="A365" s="339">
        <v>110201</v>
      </c>
      <c r="B365" s="339" t="s">
        <v>11806</v>
      </c>
      <c r="C365" s="328" t="s">
        <v>11452</v>
      </c>
      <c r="D365" s="329">
        <v>60.1</v>
      </c>
      <c r="E365" s="329">
        <v>85.67</v>
      </c>
      <c r="F365" s="329"/>
    </row>
    <row r="366" spans="1:6" ht="42.75">
      <c r="A366" s="339">
        <v>110210</v>
      </c>
      <c r="B366" s="339" t="s">
        <v>11807</v>
      </c>
      <c r="C366" s="328" t="s">
        <v>11452</v>
      </c>
      <c r="D366" s="329">
        <v>93.4</v>
      </c>
      <c r="E366" s="329">
        <v>199.52</v>
      </c>
      <c r="F366" s="329"/>
    </row>
    <row r="367" spans="1:6" ht="30">
      <c r="A367" s="338">
        <v>1103</v>
      </c>
      <c r="B367" s="338" t="s">
        <v>11808</v>
      </c>
      <c r="C367" s="328"/>
      <c r="D367" s="329"/>
      <c r="E367" s="329">
        <v>14.46</v>
      </c>
      <c r="F367" s="329"/>
    </row>
    <row r="368" spans="1:6" ht="28.5">
      <c r="A368" s="339">
        <v>110301</v>
      </c>
      <c r="B368" s="339" t="s">
        <v>11809</v>
      </c>
      <c r="C368" s="328" t="s">
        <v>11452</v>
      </c>
      <c r="D368" s="329">
        <v>40.06</v>
      </c>
      <c r="E368" s="329">
        <v>52.13</v>
      </c>
      <c r="F368" s="329"/>
    </row>
    <row r="369" spans="1:6" ht="28.5">
      <c r="A369" s="339">
        <v>110302</v>
      </c>
      <c r="B369" s="339" t="s">
        <v>11810</v>
      </c>
      <c r="C369" s="328" t="s">
        <v>11452</v>
      </c>
      <c r="D369" s="329">
        <v>68.760000000000005</v>
      </c>
      <c r="E369" s="329">
        <v>90.21</v>
      </c>
      <c r="F369" s="329"/>
    </row>
    <row r="370" spans="1:6" ht="15">
      <c r="A370" s="338">
        <v>1104</v>
      </c>
      <c r="B370" s="338" t="s">
        <v>11716</v>
      </c>
      <c r="C370" s="328"/>
      <c r="D370" s="329"/>
      <c r="E370" s="329"/>
      <c r="F370" s="329"/>
    </row>
    <row r="371" spans="1:6" ht="28.5">
      <c r="A371" s="339">
        <v>110401</v>
      </c>
      <c r="B371" s="339" t="s">
        <v>11811</v>
      </c>
      <c r="C371" s="328" t="s">
        <v>11452</v>
      </c>
      <c r="D371" s="329">
        <v>60.03</v>
      </c>
      <c r="E371" s="329">
        <v>31.23</v>
      </c>
      <c r="F371" s="329"/>
    </row>
    <row r="372" spans="1:6" ht="15">
      <c r="A372" s="338">
        <v>12</v>
      </c>
      <c r="B372" s="338" t="s">
        <v>11812</v>
      </c>
      <c r="C372" s="328"/>
      <c r="D372" s="329"/>
      <c r="E372" s="329">
        <v>22.1</v>
      </c>
      <c r="F372" s="329"/>
    </row>
    <row r="373" spans="1:6" ht="15">
      <c r="A373" s="338">
        <v>1201</v>
      </c>
      <c r="B373" s="338" t="s">
        <v>11803</v>
      </c>
      <c r="C373" s="328"/>
      <c r="D373" s="329"/>
      <c r="E373" s="329">
        <v>53.41</v>
      </c>
      <c r="F373" s="329"/>
    </row>
    <row r="374" spans="1:6" ht="28.5">
      <c r="A374" s="339">
        <v>120101</v>
      </c>
      <c r="B374" s="339" t="s">
        <v>11813</v>
      </c>
      <c r="C374" s="328" t="s">
        <v>11452</v>
      </c>
      <c r="D374" s="329">
        <v>7.36</v>
      </c>
      <c r="E374" s="329">
        <v>58.49</v>
      </c>
      <c r="F374" s="329"/>
    </row>
    <row r="375" spans="1:6" ht="15">
      <c r="A375" s="338">
        <v>1202</v>
      </c>
      <c r="B375" s="338" t="s">
        <v>11814</v>
      </c>
      <c r="C375" s="328"/>
      <c r="D375" s="329"/>
      <c r="E375" s="329">
        <v>7.09</v>
      </c>
      <c r="F375" s="329"/>
    </row>
    <row r="376" spans="1:6" ht="57">
      <c r="A376" s="339">
        <v>120201</v>
      </c>
      <c r="B376" s="339" t="s">
        <v>11815</v>
      </c>
      <c r="C376" s="328" t="s">
        <v>11452</v>
      </c>
      <c r="D376" s="329">
        <v>90.63</v>
      </c>
      <c r="E376" s="329"/>
      <c r="F376" s="329"/>
    </row>
    <row r="377" spans="1:6" ht="28.5">
      <c r="A377" s="339">
        <v>120205</v>
      </c>
      <c r="B377" s="339" t="s">
        <v>11816</v>
      </c>
      <c r="C377" s="328" t="s">
        <v>105</v>
      </c>
      <c r="D377" s="329">
        <v>55.97</v>
      </c>
      <c r="E377" s="329"/>
      <c r="F377" s="329"/>
    </row>
    <row r="378" spans="1:6" ht="28.5">
      <c r="A378" s="339">
        <v>120207</v>
      </c>
      <c r="B378" s="339" t="s">
        <v>11817</v>
      </c>
      <c r="C378" s="328" t="s">
        <v>105</v>
      </c>
      <c r="D378" s="329">
        <v>83.75</v>
      </c>
      <c r="E378" s="329">
        <v>22.47</v>
      </c>
      <c r="F378" s="329"/>
    </row>
    <row r="379" spans="1:6" ht="28.5">
      <c r="A379" s="339">
        <v>120208</v>
      </c>
      <c r="B379" s="339" t="s">
        <v>11818</v>
      </c>
      <c r="C379" s="328" t="s">
        <v>105</v>
      </c>
      <c r="D379" s="329">
        <v>20.71</v>
      </c>
      <c r="E379" s="329">
        <v>34.97</v>
      </c>
      <c r="F379" s="329"/>
    </row>
    <row r="380" spans="1:6">
      <c r="A380" s="339">
        <v>120216</v>
      </c>
      <c r="B380" s="339" t="s">
        <v>11819</v>
      </c>
      <c r="C380" s="328" t="s">
        <v>105</v>
      </c>
      <c r="D380" s="329">
        <v>20.170000000000002</v>
      </c>
      <c r="E380" s="329">
        <v>70.540000000000006</v>
      </c>
      <c r="F380" s="329"/>
    </row>
    <row r="381" spans="1:6" ht="42.75">
      <c r="A381" s="339">
        <v>120221</v>
      </c>
      <c r="B381" s="339" t="s">
        <v>11820</v>
      </c>
      <c r="C381" s="328" t="s">
        <v>11452</v>
      </c>
      <c r="D381" s="329">
        <v>271.66000000000003</v>
      </c>
      <c r="E381" s="329">
        <v>60.22</v>
      </c>
      <c r="F381" s="329"/>
    </row>
    <row r="382" spans="1:6" ht="28.5">
      <c r="A382" s="339">
        <v>120224</v>
      </c>
      <c r="B382" s="339" t="s">
        <v>11821</v>
      </c>
      <c r="C382" s="328" t="s">
        <v>11452</v>
      </c>
      <c r="D382" s="329">
        <v>16.739999999999998</v>
      </c>
      <c r="E382" s="329">
        <v>53.44</v>
      </c>
      <c r="F382" s="329"/>
    </row>
    <row r="383" spans="1:6" ht="28.5">
      <c r="A383" s="339">
        <v>120227</v>
      </c>
      <c r="B383" s="339" t="s">
        <v>11822</v>
      </c>
      <c r="C383" s="328" t="s">
        <v>105</v>
      </c>
      <c r="D383" s="329">
        <v>49.63</v>
      </c>
      <c r="E383" s="329">
        <v>45.7</v>
      </c>
      <c r="F383" s="329"/>
    </row>
    <row r="384" spans="1:6" ht="57">
      <c r="A384" s="339">
        <v>120232</v>
      </c>
      <c r="B384" s="339" t="s">
        <v>11823</v>
      </c>
      <c r="C384" s="328" t="s">
        <v>11452</v>
      </c>
      <c r="D384" s="329">
        <v>115.48</v>
      </c>
      <c r="E384" s="329">
        <v>71.08</v>
      </c>
      <c r="F384" s="329"/>
    </row>
    <row r="385" spans="1:6" ht="60">
      <c r="A385" s="338">
        <v>120241</v>
      </c>
      <c r="B385" s="338" t="s">
        <v>11824</v>
      </c>
      <c r="C385" s="328" t="s">
        <v>11452</v>
      </c>
      <c r="D385" s="329">
        <v>79.569999999999993</v>
      </c>
      <c r="E385" s="329"/>
      <c r="F385" s="329"/>
    </row>
    <row r="386" spans="1:6" ht="28.5">
      <c r="A386" s="339">
        <v>1203</v>
      </c>
      <c r="B386" s="339" t="s">
        <v>11808</v>
      </c>
      <c r="C386" s="328"/>
      <c r="D386" s="329"/>
      <c r="E386" s="329">
        <v>52.05</v>
      </c>
      <c r="F386" s="329"/>
    </row>
    <row r="387" spans="1:6" ht="42.75">
      <c r="A387" s="339">
        <v>120301</v>
      </c>
      <c r="B387" s="339" t="s">
        <v>11825</v>
      </c>
      <c r="C387" s="328" t="s">
        <v>11452</v>
      </c>
      <c r="D387" s="329">
        <v>35.86</v>
      </c>
      <c r="E387" s="329">
        <v>405.87</v>
      </c>
      <c r="F387" s="329"/>
    </row>
    <row r="388" spans="1:6" ht="28.5">
      <c r="A388" s="339">
        <v>120302</v>
      </c>
      <c r="B388" s="339" t="s">
        <v>11826</v>
      </c>
      <c r="C388" s="328" t="s">
        <v>11452</v>
      </c>
      <c r="D388" s="329">
        <v>25.08</v>
      </c>
      <c r="E388" s="329">
        <v>10.15</v>
      </c>
      <c r="F388" s="329"/>
    </row>
    <row r="389" spans="1:6" ht="42.75">
      <c r="A389" s="339">
        <v>120303</v>
      </c>
      <c r="B389" s="339" t="s">
        <v>11827</v>
      </c>
      <c r="C389" s="328" t="s">
        <v>11452</v>
      </c>
      <c r="D389" s="329">
        <v>61.04</v>
      </c>
      <c r="E389" s="329">
        <v>92.76</v>
      </c>
      <c r="F389" s="329"/>
    </row>
    <row r="390" spans="1:6" ht="57">
      <c r="A390" s="339">
        <v>120304</v>
      </c>
      <c r="B390" s="339" t="s">
        <v>11828</v>
      </c>
      <c r="C390" s="328" t="s">
        <v>11452</v>
      </c>
      <c r="D390" s="329">
        <v>66.849999999999994</v>
      </c>
      <c r="E390" s="329">
        <v>61.36</v>
      </c>
      <c r="F390" s="329"/>
    </row>
    <row r="391" spans="1:6" ht="45">
      <c r="A391" s="338">
        <v>120308</v>
      </c>
      <c r="B391" s="338" t="s">
        <v>11829</v>
      </c>
      <c r="C391" s="328" t="s">
        <v>11452</v>
      </c>
      <c r="D391" s="329">
        <v>8.17</v>
      </c>
      <c r="E391" s="329">
        <v>143.26</v>
      </c>
      <c r="F391" s="329"/>
    </row>
    <row r="392" spans="1:6" ht="15">
      <c r="A392" s="338">
        <v>13</v>
      </c>
      <c r="B392" s="338" t="s">
        <v>11830</v>
      </c>
      <c r="C392" s="328"/>
      <c r="D392" s="329"/>
      <c r="E392" s="329">
        <v>71.69</v>
      </c>
      <c r="F392" s="329"/>
    </row>
    <row r="393" spans="1:6">
      <c r="A393" s="339">
        <v>1301</v>
      </c>
      <c r="B393" s="339" t="s">
        <v>11831</v>
      </c>
      <c r="C393" s="328"/>
      <c r="D393" s="329"/>
      <c r="E393" s="329">
        <v>111.4</v>
      </c>
      <c r="F393" s="329"/>
    </row>
    <row r="394" spans="1:6" ht="28.5">
      <c r="A394" s="339">
        <v>130103</v>
      </c>
      <c r="B394" s="339" t="s">
        <v>11832</v>
      </c>
      <c r="C394" s="328" t="s">
        <v>11452</v>
      </c>
      <c r="D394" s="329">
        <v>26.08</v>
      </c>
      <c r="E394" s="329">
        <v>12.86</v>
      </c>
      <c r="F394" s="329"/>
    </row>
    <row r="395" spans="1:6" ht="28.5">
      <c r="A395" s="339">
        <v>130104</v>
      </c>
      <c r="B395" s="339" t="s">
        <v>11833</v>
      </c>
      <c r="C395" s="328" t="s">
        <v>11452</v>
      </c>
      <c r="D395" s="329">
        <v>40.69</v>
      </c>
      <c r="E395" s="329">
        <v>9.8800000000000008</v>
      </c>
      <c r="F395" s="329"/>
    </row>
    <row r="396" spans="1:6" ht="28.5">
      <c r="A396" s="339">
        <v>130109</v>
      </c>
      <c r="B396" s="339" t="s">
        <v>11834</v>
      </c>
      <c r="C396" s="328" t="s">
        <v>11452</v>
      </c>
      <c r="D396" s="329">
        <v>82.32</v>
      </c>
      <c r="E396" s="329">
        <v>12.84</v>
      </c>
      <c r="F396" s="329"/>
    </row>
    <row r="397" spans="1:6" ht="28.5">
      <c r="A397" s="339">
        <v>130110</v>
      </c>
      <c r="B397" s="339" t="s">
        <v>11835</v>
      </c>
      <c r="C397" s="328" t="s">
        <v>11452</v>
      </c>
      <c r="D397" s="329">
        <v>70.400000000000006</v>
      </c>
      <c r="E397" s="329">
        <v>49.32</v>
      </c>
      <c r="F397" s="329"/>
    </row>
    <row r="398" spans="1:6" ht="28.5">
      <c r="A398" s="339">
        <v>130111</v>
      </c>
      <c r="B398" s="339" t="s">
        <v>11836</v>
      </c>
      <c r="C398" s="328" t="s">
        <v>11452</v>
      </c>
      <c r="D398" s="329">
        <v>62.35</v>
      </c>
      <c r="E398" s="329">
        <v>118.81</v>
      </c>
      <c r="F398" s="329"/>
    </row>
    <row r="399" spans="1:6">
      <c r="A399" s="339">
        <v>130112</v>
      </c>
      <c r="B399" s="339" t="s">
        <v>11837</v>
      </c>
      <c r="C399" s="328" t="s">
        <v>11452</v>
      </c>
      <c r="D399" s="329">
        <v>53.41</v>
      </c>
      <c r="E399" s="329">
        <v>131.66</v>
      </c>
      <c r="F399" s="329"/>
    </row>
    <row r="400" spans="1:6" ht="30">
      <c r="A400" s="338">
        <v>130113</v>
      </c>
      <c r="B400" s="338" t="s">
        <v>11838</v>
      </c>
      <c r="C400" s="328" t="s">
        <v>11452</v>
      </c>
      <c r="D400" s="329">
        <v>82.92</v>
      </c>
      <c r="E400" s="329">
        <v>159.38</v>
      </c>
      <c r="F400" s="329"/>
    </row>
    <row r="401" spans="1:6">
      <c r="A401" s="339">
        <v>1302</v>
      </c>
      <c r="B401" s="339" t="s">
        <v>11814</v>
      </c>
      <c r="C401" s="328"/>
      <c r="D401" s="329"/>
      <c r="E401" s="329">
        <v>115.91</v>
      </c>
      <c r="F401" s="329"/>
    </row>
    <row r="402" spans="1:6" ht="42.75">
      <c r="A402" s="339">
        <v>130202</v>
      </c>
      <c r="B402" s="339" t="s">
        <v>11839</v>
      </c>
      <c r="C402" s="328" t="s">
        <v>11452</v>
      </c>
      <c r="D402" s="329">
        <v>58.95</v>
      </c>
      <c r="E402" s="329">
        <v>153.19</v>
      </c>
      <c r="F402" s="329"/>
    </row>
    <row r="403" spans="1:6" ht="42.75">
      <c r="A403" s="339">
        <v>130205</v>
      </c>
      <c r="B403" s="339" t="s">
        <v>11840</v>
      </c>
      <c r="C403" s="328" t="s">
        <v>11452</v>
      </c>
      <c r="D403" s="329">
        <v>454.18</v>
      </c>
      <c r="E403" s="329">
        <v>78.53</v>
      </c>
      <c r="F403" s="329"/>
    </row>
    <row r="404" spans="1:6" ht="28.5">
      <c r="A404" s="339">
        <v>130208</v>
      </c>
      <c r="B404" s="339" t="s">
        <v>11841</v>
      </c>
      <c r="C404" s="328" t="s">
        <v>105</v>
      </c>
      <c r="D404" s="329">
        <v>10.81</v>
      </c>
      <c r="E404" s="329">
        <v>49.32</v>
      </c>
      <c r="F404" s="329"/>
    </row>
    <row r="405" spans="1:6" ht="28.5">
      <c r="A405" s="339">
        <v>130209</v>
      </c>
      <c r="B405" s="339" t="s">
        <v>11842</v>
      </c>
      <c r="C405" s="328" t="s">
        <v>11452</v>
      </c>
      <c r="D405" s="329">
        <v>91.41</v>
      </c>
      <c r="E405" s="329"/>
      <c r="F405" s="329"/>
    </row>
    <row r="406" spans="1:6" ht="57">
      <c r="A406" s="339">
        <v>130210</v>
      </c>
      <c r="B406" s="339" t="s">
        <v>11843</v>
      </c>
      <c r="C406" s="328" t="s">
        <v>11452</v>
      </c>
      <c r="D406" s="329">
        <v>70.8</v>
      </c>
      <c r="E406" s="329">
        <v>13.26</v>
      </c>
      <c r="F406" s="329"/>
    </row>
    <row r="407" spans="1:6" ht="42.75">
      <c r="A407" s="339">
        <v>130211</v>
      </c>
      <c r="B407" s="339" t="s">
        <v>11844</v>
      </c>
      <c r="C407" s="328" t="s">
        <v>11452</v>
      </c>
      <c r="D407" s="329">
        <v>254.87</v>
      </c>
      <c r="E407" s="329">
        <v>14.69</v>
      </c>
      <c r="F407" s="329"/>
    </row>
    <row r="408" spans="1:6" ht="28.5">
      <c r="A408" s="339">
        <v>130222</v>
      </c>
      <c r="B408" s="339" t="s">
        <v>11845</v>
      </c>
      <c r="C408" s="328" t="s">
        <v>11452</v>
      </c>
      <c r="D408" s="329">
        <v>199.6</v>
      </c>
      <c r="E408" s="329">
        <v>30.07</v>
      </c>
      <c r="F408" s="329"/>
    </row>
    <row r="409" spans="1:6" ht="28.5">
      <c r="A409" s="339">
        <v>130223</v>
      </c>
      <c r="B409" s="339" t="s">
        <v>11846</v>
      </c>
      <c r="C409" s="328" t="s">
        <v>11452</v>
      </c>
      <c r="D409" s="329">
        <v>14.94</v>
      </c>
      <c r="E409" s="329">
        <v>168.87</v>
      </c>
      <c r="F409" s="329"/>
    </row>
    <row r="410" spans="1:6" ht="28.5">
      <c r="A410" s="339">
        <v>130225</v>
      </c>
      <c r="B410" s="339" t="s">
        <v>11847</v>
      </c>
      <c r="C410" s="328" t="s">
        <v>11452</v>
      </c>
      <c r="D410" s="329">
        <v>10.64</v>
      </c>
      <c r="E410" s="329">
        <v>58.46</v>
      </c>
      <c r="F410" s="329"/>
    </row>
    <row r="411" spans="1:6" ht="28.5">
      <c r="A411" s="339">
        <v>130226</v>
      </c>
      <c r="B411" s="339" t="s">
        <v>11848</v>
      </c>
      <c r="C411" s="328" t="s">
        <v>11452</v>
      </c>
      <c r="D411" s="329">
        <v>15.97</v>
      </c>
      <c r="E411" s="329">
        <v>25.01</v>
      </c>
      <c r="F411" s="329"/>
    </row>
    <row r="412" spans="1:6" ht="57">
      <c r="A412" s="339">
        <v>130228</v>
      </c>
      <c r="B412" s="339" t="s">
        <v>11849</v>
      </c>
      <c r="C412" s="328" t="s">
        <v>11452</v>
      </c>
      <c r="D412" s="329">
        <v>55.94</v>
      </c>
      <c r="E412" s="329">
        <v>48.04</v>
      </c>
      <c r="F412" s="329"/>
    </row>
    <row r="413" spans="1:6" ht="57">
      <c r="A413" s="339">
        <v>130230</v>
      </c>
      <c r="B413" s="339" t="s">
        <v>11850</v>
      </c>
      <c r="C413" s="328" t="s">
        <v>11452</v>
      </c>
      <c r="D413" s="329">
        <v>138.5</v>
      </c>
      <c r="E413" s="329">
        <v>77.28</v>
      </c>
      <c r="F413" s="329"/>
    </row>
    <row r="414" spans="1:6" ht="57">
      <c r="A414" s="339">
        <v>130231</v>
      </c>
      <c r="B414" s="339" t="s">
        <v>11851</v>
      </c>
      <c r="C414" s="328" t="s">
        <v>11452</v>
      </c>
      <c r="D414" s="329">
        <v>152.88</v>
      </c>
      <c r="E414" s="329">
        <v>30.47</v>
      </c>
      <c r="F414" s="329"/>
    </row>
    <row r="415" spans="1:6" ht="71.25">
      <c r="A415" s="339">
        <v>130233</v>
      </c>
      <c r="B415" s="339" t="s">
        <v>11852</v>
      </c>
      <c r="C415" s="328" t="s">
        <v>11452</v>
      </c>
      <c r="D415" s="329">
        <v>129.33000000000001</v>
      </c>
      <c r="E415" s="329">
        <v>51.78</v>
      </c>
      <c r="F415" s="329"/>
    </row>
    <row r="416" spans="1:6" ht="57">
      <c r="A416" s="339">
        <v>130234</v>
      </c>
      <c r="B416" s="339" t="s">
        <v>11853</v>
      </c>
      <c r="C416" s="328" t="s">
        <v>11452</v>
      </c>
      <c r="D416" s="329">
        <v>221.82</v>
      </c>
      <c r="E416" s="329">
        <v>26.56</v>
      </c>
      <c r="F416" s="329"/>
    </row>
    <row r="417" spans="1:6" ht="57">
      <c r="A417" s="339">
        <v>130236</v>
      </c>
      <c r="B417" s="339" t="s">
        <v>11854</v>
      </c>
      <c r="C417" s="328" t="s">
        <v>11452</v>
      </c>
      <c r="D417" s="329">
        <v>90.33</v>
      </c>
      <c r="E417" s="329">
        <v>45.56</v>
      </c>
      <c r="F417" s="329"/>
    </row>
    <row r="418" spans="1:6" ht="60">
      <c r="A418" s="338">
        <v>130237</v>
      </c>
      <c r="B418" s="338" t="s">
        <v>11855</v>
      </c>
      <c r="C418" s="328" t="s">
        <v>11452</v>
      </c>
      <c r="D418" s="329">
        <v>55.94</v>
      </c>
      <c r="E418" s="329"/>
      <c r="F418" s="329"/>
    </row>
    <row r="419" spans="1:6">
      <c r="A419" s="339">
        <v>1303</v>
      </c>
      <c r="B419" s="339" t="s">
        <v>11856</v>
      </c>
      <c r="C419" s="328"/>
      <c r="D419" s="329"/>
      <c r="E419" s="329">
        <v>118.98</v>
      </c>
      <c r="F419" s="329"/>
    </row>
    <row r="420" spans="1:6" ht="28.5">
      <c r="A420" s="339">
        <v>130301</v>
      </c>
      <c r="B420" s="339" t="s">
        <v>11857</v>
      </c>
      <c r="C420" s="328" t="s">
        <v>105</v>
      </c>
      <c r="D420" s="329">
        <v>15</v>
      </c>
      <c r="E420" s="329"/>
      <c r="F420" s="331"/>
    </row>
    <row r="421" spans="1:6" ht="42.75">
      <c r="A421" s="339">
        <v>130303</v>
      </c>
      <c r="B421" s="339" t="s">
        <v>11858</v>
      </c>
      <c r="C421" s="328" t="s">
        <v>105</v>
      </c>
      <c r="D421" s="329">
        <v>16.46</v>
      </c>
      <c r="E421" s="329"/>
      <c r="F421" s="331"/>
    </row>
    <row r="422" spans="1:6" ht="28.5">
      <c r="A422" s="339">
        <v>130304</v>
      </c>
      <c r="B422" s="339" t="s">
        <v>11859</v>
      </c>
      <c r="C422" s="328" t="s">
        <v>105</v>
      </c>
      <c r="D422" s="329">
        <v>41.74</v>
      </c>
      <c r="E422" s="331">
        <v>2341.09</v>
      </c>
      <c r="F422" s="331"/>
    </row>
    <row r="423" spans="1:6">
      <c r="A423" s="339">
        <v>130307</v>
      </c>
      <c r="B423" s="339" t="s">
        <v>11860</v>
      </c>
      <c r="C423" s="328" t="s">
        <v>105</v>
      </c>
      <c r="D423" s="329">
        <v>160.53</v>
      </c>
      <c r="E423" s="331">
        <v>2789.59</v>
      </c>
      <c r="F423" s="331"/>
    </row>
    <row r="424" spans="1:6">
      <c r="A424" s="339">
        <v>130308</v>
      </c>
      <c r="B424" s="339" t="s">
        <v>11861</v>
      </c>
      <c r="C424" s="328" t="s">
        <v>105</v>
      </c>
      <c r="D424" s="329">
        <v>49.01</v>
      </c>
      <c r="E424" s="331">
        <v>6221.8</v>
      </c>
      <c r="F424" s="329"/>
    </row>
    <row r="425" spans="1:6" ht="28.5">
      <c r="A425" s="339">
        <v>130311</v>
      </c>
      <c r="B425" s="339" t="s">
        <v>11862</v>
      </c>
      <c r="C425" s="328" t="s">
        <v>105</v>
      </c>
      <c r="D425" s="329">
        <v>20.309999999999999</v>
      </c>
      <c r="E425" s="331">
        <v>5934.22</v>
      </c>
      <c r="F425" s="329"/>
    </row>
    <row r="426" spans="1:6" ht="57">
      <c r="A426" s="339">
        <v>130315</v>
      </c>
      <c r="B426" s="339" t="s">
        <v>11863</v>
      </c>
      <c r="C426" s="328" t="s">
        <v>105</v>
      </c>
      <c r="D426" s="329">
        <v>47.91</v>
      </c>
      <c r="E426" s="329"/>
      <c r="F426" s="329"/>
    </row>
    <row r="427" spans="1:6">
      <c r="A427" s="339">
        <v>130317</v>
      </c>
      <c r="B427" s="339" t="s">
        <v>11864</v>
      </c>
      <c r="C427" s="328" t="s">
        <v>105</v>
      </c>
      <c r="D427" s="329">
        <v>78.92</v>
      </c>
      <c r="E427" s="329">
        <v>431.64</v>
      </c>
      <c r="F427" s="329"/>
    </row>
    <row r="428" spans="1:6" ht="42.75">
      <c r="A428" s="339">
        <v>130320</v>
      </c>
      <c r="B428" s="339" t="s">
        <v>11865</v>
      </c>
      <c r="C428" s="328" t="s">
        <v>105</v>
      </c>
      <c r="D428" s="329">
        <v>34.340000000000003</v>
      </c>
      <c r="E428" s="329">
        <v>459.21</v>
      </c>
      <c r="F428" s="329"/>
    </row>
    <row r="429" spans="1:6" ht="42.75">
      <c r="A429" s="339">
        <v>130321</v>
      </c>
      <c r="B429" s="339" t="s">
        <v>11866</v>
      </c>
      <c r="C429" s="328" t="s">
        <v>105</v>
      </c>
      <c r="D429" s="329">
        <v>47.91</v>
      </c>
      <c r="E429" s="329">
        <v>680.13</v>
      </c>
      <c r="F429" s="329"/>
    </row>
    <row r="430" spans="1:6" ht="57">
      <c r="A430" s="339">
        <v>130322</v>
      </c>
      <c r="B430" s="339" t="s">
        <v>11867</v>
      </c>
      <c r="C430" s="328" t="s">
        <v>105</v>
      </c>
      <c r="D430" s="329">
        <v>30.34</v>
      </c>
      <c r="E430" s="329">
        <v>252.94</v>
      </c>
      <c r="F430" s="329"/>
    </row>
    <row r="431" spans="1:6" ht="45">
      <c r="A431" s="338">
        <v>130323</v>
      </c>
      <c r="B431" s="338" t="s">
        <v>11868</v>
      </c>
      <c r="C431" s="328" t="s">
        <v>105</v>
      </c>
      <c r="D431" s="329">
        <v>51.87</v>
      </c>
      <c r="E431" s="329"/>
      <c r="F431" s="329"/>
    </row>
    <row r="432" spans="1:6">
      <c r="A432" s="339">
        <v>1304</v>
      </c>
      <c r="B432" s="339" t="s">
        <v>11716</v>
      </c>
      <c r="C432" s="328"/>
      <c r="D432" s="329"/>
      <c r="E432" s="329">
        <v>94.88</v>
      </c>
      <c r="F432" s="329"/>
    </row>
    <row r="433" spans="1:6" ht="30">
      <c r="A433" s="338">
        <v>130403</v>
      </c>
      <c r="B433" s="338" t="s">
        <v>11869</v>
      </c>
      <c r="C433" s="328" t="s">
        <v>11452</v>
      </c>
      <c r="D433" s="329">
        <v>134.83000000000001</v>
      </c>
      <c r="E433" s="329">
        <v>209.54</v>
      </c>
      <c r="F433" s="329"/>
    </row>
    <row r="434" spans="1:6" ht="15">
      <c r="A434" s="338">
        <v>14</v>
      </c>
      <c r="B434" s="338" t="s">
        <v>11870</v>
      </c>
      <c r="C434" s="328"/>
      <c r="D434" s="329"/>
      <c r="E434" s="329">
        <v>357.79</v>
      </c>
      <c r="F434" s="329"/>
    </row>
    <row r="435" spans="1:6" ht="28.5">
      <c r="A435" s="339">
        <v>1401</v>
      </c>
      <c r="B435" s="339" t="s">
        <v>11871</v>
      </c>
      <c r="C435" s="328"/>
      <c r="D435" s="331"/>
      <c r="E435" s="329">
        <v>362.63</v>
      </c>
      <c r="F435" s="329"/>
    </row>
    <row r="436" spans="1:6" ht="57">
      <c r="A436" s="339">
        <v>140102</v>
      </c>
      <c r="B436" s="339" t="s">
        <v>11872</v>
      </c>
      <c r="C436" s="328" t="s">
        <v>11472</v>
      </c>
      <c r="D436" s="331">
        <v>2569.92</v>
      </c>
      <c r="E436" s="329">
        <v>125.11</v>
      </c>
      <c r="F436" s="329"/>
    </row>
    <row r="437" spans="1:6" ht="57">
      <c r="A437" s="339">
        <v>140103</v>
      </c>
      <c r="B437" s="339" t="s">
        <v>11873</v>
      </c>
      <c r="C437" s="328" t="s">
        <v>11472</v>
      </c>
      <c r="D437" s="331">
        <v>3345.71</v>
      </c>
      <c r="E437" s="329">
        <v>91.87</v>
      </c>
      <c r="F437" s="329"/>
    </row>
    <row r="438" spans="1:6" ht="57">
      <c r="A438" s="339">
        <v>140108</v>
      </c>
      <c r="B438" s="339" t="s">
        <v>11874</v>
      </c>
      <c r="C438" s="328" t="s">
        <v>11472</v>
      </c>
      <c r="D438" s="331">
        <v>7966.79</v>
      </c>
      <c r="E438" s="329">
        <v>169.32</v>
      </c>
      <c r="F438" s="329"/>
    </row>
    <row r="439" spans="1:6" ht="60">
      <c r="A439" s="338">
        <v>140109</v>
      </c>
      <c r="B439" s="338" t="s">
        <v>11875</v>
      </c>
      <c r="C439" s="328" t="s">
        <v>11472</v>
      </c>
      <c r="D439" s="329">
        <v>7556.86</v>
      </c>
      <c r="E439" s="329">
        <v>84.32</v>
      </c>
      <c r="F439" s="329"/>
    </row>
    <row r="440" spans="1:6">
      <c r="A440" s="339">
        <v>1402</v>
      </c>
      <c r="B440" s="339" t="s">
        <v>11876</v>
      </c>
      <c r="C440" s="328"/>
      <c r="D440" s="329"/>
      <c r="E440" s="329">
        <v>83.98</v>
      </c>
      <c r="F440" s="329"/>
    </row>
    <row r="441" spans="1:6" ht="71.25">
      <c r="A441" s="339">
        <v>140201</v>
      </c>
      <c r="B441" s="339" t="s">
        <v>11877</v>
      </c>
      <c r="C441" s="328" t="s">
        <v>11472</v>
      </c>
      <c r="D441" s="329">
        <v>423.67</v>
      </c>
      <c r="E441" s="329">
        <v>196.77</v>
      </c>
      <c r="F441" s="329"/>
    </row>
    <row r="442" spans="1:6" ht="71.25">
      <c r="A442" s="339">
        <v>140207</v>
      </c>
      <c r="B442" s="339" t="s">
        <v>11878</v>
      </c>
      <c r="C442" s="328" t="s">
        <v>11472</v>
      </c>
      <c r="D442" s="329">
        <v>349.1</v>
      </c>
      <c r="E442" s="329">
        <v>99.49</v>
      </c>
      <c r="F442" s="331"/>
    </row>
    <row r="443" spans="1:6" ht="71.25">
      <c r="A443" s="339">
        <v>140208</v>
      </c>
      <c r="B443" s="339" t="s">
        <v>11879</v>
      </c>
      <c r="C443" s="328" t="s">
        <v>11472</v>
      </c>
      <c r="D443" s="329">
        <v>744.88</v>
      </c>
      <c r="E443" s="329">
        <v>687.98</v>
      </c>
      <c r="F443" s="331"/>
    </row>
    <row r="444" spans="1:6" ht="60">
      <c r="A444" s="338">
        <v>140209</v>
      </c>
      <c r="B444" s="338" t="s">
        <v>11880</v>
      </c>
      <c r="C444" s="328" t="s">
        <v>11472</v>
      </c>
      <c r="D444" s="329">
        <v>277.51</v>
      </c>
      <c r="E444" s="331">
        <v>1166.18</v>
      </c>
      <c r="F444" s="329"/>
    </row>
    <row r="445" spans="1:6">
      <c r="A445" s="339">
        <v>1407</v>
      </c>
      <c r="B445" s="339" t="s">
        <v>11881</v>
      </c>
      <c r="C445" s="328"/>
      <c r="D445" s="329"/>
      <c r="E445" s="331">
        <v>1247.98</v>
      </c>
      <c r="F445" s="329"/>
    </row>
    <row r="446" spans="1:6">
      <c r="A446" s="339">
        <v>140701</v>
      </c>
      <c r="B446" s="339" t="s">
        <v>11882</v>
      </c>
      <c r="C446" s="328" t="s">
        <v>11883</v>
      </c>
      <c r="D446" s="329">
        <v>108.5</v>
      </c>
      <c r="E446" s="329"/>
      <c r="F446" s="329"/>
    </row>
    <row r="447" spans="1:6" ht="28.5">
      <c r="A447" s="339">
        <v>140702</v>
      </c>
      <c r="B447" s="339" t="s">
        <v>11884</v>
      </c>
      <c r="C447" s="328" t="s">
        <v>11883</v>
      </c>
      <c r="D447" s="329">
        <v>253.82</v>
      </c>
      <c r="E447" s="329">
        <v>118.02</v>
      </c>
      <c r="F447" s="329"/>
    </row>
    <row r="448" spans="1:6">
      <c r="A448" s="339">
        <v>140703</v>
      </c>
      <c r="B448" s="339" t="s">
        <v>11885</v>
      </c>
      <c r="C448" s="328" t="s">
        <v>11883</v>
      </c>
      <c r="D448" s="329">
        <v>415.93</v>
      </c>
      <c r="E448" s="329">
        <v>141.36000000000001</v>
      </c>
      <c r="F448" s="329"/>
    </row>
    <row r="449" spans="1:6" ht="28.5">
      <c r="A449" s="339">
        <v>140704</v>
      </c>
      <c r="B449" s="339" t="s">
        <v>11886</v>
      </c>
      <c r="C449" s="328" t="s">
        <v>11883</v>
      </c>
      <c r="D449" s="329">
        <v>406.78</v>
      </c>
      <c r="E449" s="329">
        <v>61.36</v>
      </c>
      <c r="F449" s="329"/>
    </row>
    <row r="450" spans="1:6">
      <c r="A450" s="339">
        <v>140705</v>
      </c>
      <c r="B450" s="339" t="s">
        <v>11887</v>
      </c>
      <c r="C450" s="328" t="s">
        <v>11883</v>
      </c>
      <c r="D450" s="329">
        <v>130.66999999999999</v>
      </c>
      <c r="E450" s="329">
        <v>105.9</v>
      </c>
      <c r="F450" s="329"/>
    </row>
    <row r="451" spans="1:6" ht="28.5">
      <c r="A451" s="339">
        <v>140706</v>
      </c>
      <c r="B451" s="339" t="s">
        <v>11888</v>
      </c>
      <c r="C451" s="328" t="s">
        <v>11883</v>
      </c>
      <c r="D451" s="329">
        <v>98.14</v>
      </c>
      <c r="E451" s="329">
        <v>149.16</v>
      </c>
      <c r="F451" s="329"/>
    </row>
    <row r="452" spans="1:6" ht="28.5">
      <c r="A452" s="339">
        <v>140707</v>
      </c>
      <c r="B452" s="339" t="s">
        <v>11889</v>
      </c>
      <c r="C452" s="328" t="s">
        <v>11883</v>
      </c>
      <c r="D452" s="329">
        <v>179.1</v>
      </c>
      <c r="E452" s="329">
        <v>56.94</v>
      </c>
      <c r="F452" s="329"/>
    </row>
    <row r="453" spans="1:6" ht="28.5">
      <c r="A453" s="339">
        <v>140708</v>
      </c>
      <c r="B453" s="339" t="s">
        <v>11890</v>
      </c>
      <c r="C453" s="328" t="s">
        <v>11883</v>
      </c>
      <c r="D453" s="329">
        <v>104.32</v>
      </c>
      <c r="E453" s="329"/>
      <c r="F453" s="329"/>
    </row>
    <row r="454" spans="1:6" ht="28.5">
      <c r="A454" s="339">
        <v>140709</v>
      </c>
      <c r="B454" s="339" t="s">
        <v>11891</v>
      </c>
      <c r="C454" s="328" t="s">
        <v>11883</v>
      </c>
      <c r="D454" s="329">
        <v>103.79</v>
      </c>
      <c r="E454" s="329">
        <v>521.88</v>
      </c>
      <c r="F454" s="329"/>
    </row>
    <row r="455" spans="1:6" ht="28.5">
      <c r="A455" s="339">
        <v>140710</v>
      </c>
      <c r="B455" s="339" t="s">
        <v>11892</v>
      </c>
      <c r="C455" s="328" t="s">
        <v>11472</v>
      </c>
      <c r="D455" s="329">
        <v>221.26</v>
      </c>
      <c r="E455" s="329">
        <v>514.49</v>
      </c>
      <c r="F455" s="329"/>
    </row>
    <row r="456" spans="1:6" ht="28.5">
      <c r="A456" s="339">
        <v>140711</v>
      </c>
      <c r="B456" s="339" t="s">
        <v>11893</v>
      </c>
      <c r="C456" s="328" t="s">
        <v>11472</v>
      </c>
      <c r="D456" s="329">
        <v>123.89</v>
      </c>
      <c r="E456" s="329">
        <v>596.19000000000005</v>
      </c>
      <c r="F456" s="329"/>
    </row>
    <row r="457" spans="1:6" ht="42.75">
      <c r="A457" s="339">
        <v>140712</v>
      </c>
      <c r="B457" s="339" t="s">
        <v>11894</v>
      </c>
      <c r="C457" s="328" t="s">
        <v>11472</v>
      </c>
      <c r="D457" s="331">
        <v>723.12</v>
      </c>
      <c r="E457" s="329">
        <v>560.41999999999996</v>
      </c>
      <c r="F457" s="329"/>
    </row>
    <row r="458" spans="1:6" ht="57">
      <c r="A458" s="339">
        <v>140713</v>
      </c>
      <c r="B458" s="339" t="s">
        <v>11895</v>
      </c>
      <c r="C458" s="328" t="s">
        <v>11472</v>
      </c>
      <c r="D458" s="331">
        <v>1153.23</v>
      </c>
      <c r="E458" s="329">
        <v>551.32000000000005</v>
      </c>
      <c r="F458" s="329"/>
    </row>
    <row r="459" spans="1:6" ht="60">
      <c r="A459" s="338">
        <v>140714</v>
      </c>
      <c r="B459" s="338" t="s">
        <v>11896</v>
      </c>
      <c r="C459" s="328" t="s">
        <v>11472</v>
      </c>
      <c r="D459" s="329">
        <v>1360.45</v>
      </c>
      <c r="E459" s="329">
        <v>748.71</v>
      </c>
      <c r="F459" s="329"/>
    </row>
    <row r="460" spans="1:6">
      <c r="A460" s="339">
        <v>1409</v>
      </c>
      <c r="B460" s="339" t="s">
        <v>11897</v>
      </c>
      <c r="C460" s="328"/>
      <c r="D460" s="329"/>
      <c r="E460" s="329">
        <v>739.22</v>
      </c>
      <c r="F460" s="329"/>
    </row>
    <row r="461" spans="1:6" ht="57">
      <c r="A461" s="339">
        <v>140901</v>
      </c>
      <c r="B461" s="339" t="s">
        <v>11898</v>
      </c>
      <c r="C461" s="328" t="s">
        <v>105</v>
      </c>
      <c r="D461" s="329">
        <v>148.80000000000001</v>
      </c>
      <c r="E461" s="331">
        <v>1067.51</v>
      </c>
      <c r="F461" s="329"/>
    </row>
    <row r="462" spans="1:6" ht="57">
      <c r="A462" s="339">
        <v>140902</v>
      </c>
      <c r="B462" s="339" t="s">
        <v>11899</v>
      </c>
      <c r="C462" s="328" t="s">
        <v>105</v>
      </c>
      <c r="D462" s="329">
        <v>182.7</v>
      </c>
      <c r="E462" s="329">
        <v>201.75</v>
      </c>
      <c r="F462" s="329"/>
    </row>
    <row r="463" spans="1:6" ht="28.5">
      <c r="A463" s="339">
        <v>140903</v>
      </c>
      <c r="B463" s="339" t="s">
        <v>11900</v>
      </c>
      <c r="C463" s="328" t="s">
        <v>105</v>
      </c>
      <c r="D463" s="329">
        <v>65.88</v>
      </c>
      <c r="E463" s="329">
        <v>753.03</v>
      </c>
      <c r="F463" s="329"/>
    </row>
    <row r="464" spans="1:6" ht="28.5">
      <c r="A464" s="339">
        <v>140904</v>
      </c>
      <c r="B464" s="339" t="s">
        <v>11901</v>
      </c>
      <c r="C464" s="328" t="s">
        <v>105</v>
      </c>
      <c r="D464" s="329">
        <v>94.82</v>
      </c>
      <c r="E464" s="329">
        <v>745.65</v>
      </c>
      <c r="F464" s="329"/>
    </row>
    <row r="465" spans="1:6" ht="28.5">
      <c r="A465" s="339">
        <v>140905</v>
      </c>
      <c r="B465" s="339" t="s">
        <v>11902</v>
      </c>
      <c r="C465" s="328" t="s">
        <v>105</v>
      </c>
      <c r="D465" s="329">
        <v>154.56</v>
      </c>
      <c r="E465" s="329">
        <v>827.34</v>
      </c>
      <c r="F465" s="329"/>
    </row>
    <row r="466" spans="1:6" ht="30">
      <c r="A466" s="338">
        <v>140906</v>
      </c>
      <c r="B466" s="338" t="s">
        <v>11903</v>
      </c>
      <c r="C466" s="328" t="s">
        <v>105</v>
      </c>
      <c r="D466" s="329">
        <v>59.36</v>
      </c>
      <c r="E466" s="329">
        <v>791.57</v>
      </c>
      <c r="F466" s="329"/>
    </row>
    <row r="467" spans="1:6" ht="28.5">
      <c r="A467" s="339">
        <v>1411</v>
      </c>
      <c r="B467" s="339" t="s">
        <v>11904</v>
      </c>
      <c r="C467" s="328"/>
      <c r="D467" s="329"/>
      <c r="E467" s="329">
        <v>768.63</v>
      </c>
      <c r="F467" s="329"/>
    </row>
    <row r="468" spans="1:6" ht="71.25">
      <c r="A468" s="339">
        <v>141101</v>
      </c>
      <c r="B468" s="339" t="s">
        <v>11905</v>
      </c>
      <c r="C468" s="328" t="s">
        <v>11472</v>
      </c>
      <c r="D468" s="329">
        <v>609.44000000000005</v>
      </c>
      <c r="E468" s="329"/>
      <c r="F468" s="329"/>
    </row>
    <row r="469" spans="1:6" ht="71.25">
      <c r="A469" s="339">
        <v>141102</v>
      </c>
      <c r="B469" s="339" t="s">
        <v>11906</v>
      </c>
      <c r="C469" s="328" t="s">
        <v>11472</v>
      </c>
      <c r="D469" s="329">
        <v>600.61</v>
      </c>
      <c r="E469" s="329">
        <v>62.41</v>
      </c>
      <c r="F469" s="329"/>
    </row>
    <row r="470" spans="1:6" ht="71.25">
      <c r="A470" s="339">
        <v>141103</v>
      </c>
      <c r="B470" s="339" t="s">
        <v>11907</v>
      </c>
      <c r="C470" s="328" t="s">
        <v>11472</v>
      </c>
      <c r="D470" s="329">
        <v>683.11</v>
      </c>
      <c r="E470" s="329">
        <v>75.12</v>
      </c>
      <c r="F470" s="329"/>
    </row>
    <row r="471" spans="1:6" ht="71.25">
      <c r="A471" s="339">
        <v>141104</v>
      </c>
      <c r="B471" s="339" t="s">
        <v>11908</v>
      </c>
      <c r="C471" s="328" t="s">
        <v>11472</v>
      </c>
      <c r="D471" s="329">
        <v>648.29</v>
      </c>
      <c r="E471" s="329">
        <v>99.55</v>
      </c>
      <c r="F471" s="329"/>
    </row>
    <row r="472" spans="1:6" ht="71.25">
      <c r="A472" s="339">
        <v>141105</v>
      </c>
      <c r="B472" s="339" t="s">
        <v>11909</v>
      </c>
      <c r="C472" s="328" t="s">
        <v>11472</v>
      </c>
      <c r="D472" s="329">
        <v>637.69000000000005</v>
      </c>
      <c r="E472" s="329">
        <v>118.49</v>
      </c>
      <c r="F472" s="329"/>
    </row>
    <row r="473" spans="1:6" ht="71.25">
      <c r="A473" s="339">
        <v>141106</v>
      </c>
      <c r="B473" s="339" t="s">
        <v>11910</v>
      </c>
      <c r="C473" s="328" t="s">
        <v>11472</v>
      </c>
      <c r="D473" s="329">
        <v>869.59</v>
      </c>
      <c r="E473" s="329">
        <v>145.88</v>
      </c>
      <c r="F473" s="329"/>
    </row>
    <row r="474" spans="1:6" ht="57">
      <c r="A474" s="339">
        <v>141107</v>
      </c>
      <c r="B474" s="339" t="s">
        <v>11911</v>
      </c>
      <c r="C474" s="328" t="s">
        <v>11472</v>
      </c>
      <c r="D474" s="331">
        <v>848.08</v>
      </c>
      <c r="E474" s="329">
        <v>170.17</v>
      </c>
      <c r="F474" s="329"/>
    </row>
    <row r="475" spans="1:6" ht="57">
      <c r="A475" s="339">
        <v>141108</v>
      </c>
      <c r="B475" s="339" t="s">
        <v>11912</v>
      </c>
      <c r="C475" s="328" t="s">
        <v>11472</v>
      </c>
      <c r="D475" s="329">
        <v>1222.2</v>
      </c>
      <c r="E475" s="329">
        <v>221.95</v>
      </c>
      <c r="F475" s="329"/>
    </row>
    <row r="476" spans="1:6" ht="42.75">
      <c r="A476" s="339">
        <v>141109</v>
      </c>
      <c r="B476" s="339" t="s">
        <v>11913</v>
      </c>
      <c r="C476" s="328" t="s">
        <v>105</v>
      </c>
      <c r="D476" s="329">
        <v>222.21</v>
      </c>
      <c r="E476" s="329">
        <v>264</v>
      </c>
      <c r="F476" s="329"/>
    </row>
    <row r="477" spans="1:6" ht="71.25">
      <c r="A477" s="339">
        <v>141110</v>
      </c>
      <c r="B477" s="339" t="s">
        <v>11914</v>
      </c>
      <c r="C477" s="328" t="s">
        <v>11472</v>
      </c>
      <c r="D477" s="329">
        <v>816.44</v>
      </c>
      <c r="E477" s="329">
        <v>342.22</v>
      </c>
      <c r="F477" s="329"/>
    </row>
    <row r="478" spans="1:6" ht="57">
      <c r="A478" s="339">
        <v>141111</v>
      </c>
      <c r="B478" s="339" t="s">
        <v>11915</v>
      </c>
      <c r="C478" s="328" t="s">
        <v>11472</v>
      </c>
      <c r="D478" s="329">
        <v>807.6</v>
      </c>
      <c r="E478" s="329"/>
      <c r="F478" s="329"/>
    </row>
    <row r="479" spans="1:6" ht="57">
      <c r="A479" s="339">
        <v>141112</v>
      </c>
      <c r="B479" s="339" t="s">
        <v>11916</v>
      </c>
      <c r="C479" s="328" t="s">
        <v>11472</v>
      </c>
      <c r="D479" s="329">
        <v>890.1</v>
      </c>
      <c r="E479" s="329">
        <v>19.95</v>
      </c>
      <c r="F479" s="329"/>
    </row>
    <row r="480" spans="1:6" ht="57">
      <c r="A480" s="339">
        <v>141113</v>
      </c>
      <c r="B480" s="339" t="s">
        <v>11917</v>
      </c>
      <c r="C480" s="328" t="s">
        <v>11472</v>
      </c>
      <c r="D480" s="329">
        <v>855.27</v>
      </c>
      <c r="E480" s="329">
        <v>22.91</v>
      </c>
      <c r="F480" s="329"/>
    </row>
    <row r="481" spans="1:6" ht="60">
      <c r="A481" s="338">
        <v>141114</v>
      </c>
      <c r="B481" s="338" t="s">
        <v>11918</v>
      </c>
      <c r="C481" s="328" t="s">
        <v>11472</v>
      </c>
      <c r="D481" s="329">
        <v>831.56</v>
      </c>
      <c r="E481" s="329">
        <v>31.94</v>
      </c>
      <c r="F481" s="329"/>
    </row>
    <row r="482" spans="1:6">
      <c r="A482" s="339">
        <v>1412</v>
      </c>
      <c r="B482" s="339" t="s">
        <v>11919</v>
      </c>
      <c r="C482" s="328"/>
      <c r="D482" s="329"/>
      <c r="E482" s="329">
        <v>40.799999999999997</v>
      </c>
      <c r="F482" s="329"/>
    </row>
    <row r="483" spans="1:6" ht="28.5">
      <c r="A483" s="339">
        <v>141210</v>
      </c>
      <c r="B483" s="339" t="s">
        <v>11920</v>
      </c>
      <c r="C483" s="328" t="s">
        <v>105</v>
      </c>
      <c r="D483" s="329">
        <v>67.55</v>
      </c>
      <c r="E483" s="329">
        <v>47.83</v>
      </c>
      <c r="F483" s="329"/>
    </row>
    <row r="484" spans="1:6" ht="28.5">
      <c r="A484" s="339">
        <v>141211</v>
      </c>
      <c r="B484" s="339" t="s">
        <v>11921</v>
      </c>
      <c r="C484" s="328" t="s">
        <v>105</v>
      </c>
      <c r="D484" s="329">
        <v>77.260000000000005</v>
      </c>
      <c r="E484" s="329">
        <v>72.44</v>
      </c>
      <c r="F484" s="329"/>
    </row>
    <row r="485" spans="1:6" ht="28.5">
      <c r="A485" s="339">
        <v>141212</v>
      </c>
      <c r="B485" s="339" t="s">
        <v>11922</v>
      </c>
      <c r="C485" s="328" t="s">
        <v>105</v>
      </c>
      <c r="D485" s="329">
        <v>104.8</v>
      </c>
      <c r="E485" s="329">
        <v>109.61</v>
      </c>
      <c r="F485" s="329"/>
    </row>
    <row r="486" spans="1:6" ht="28.5">
      <c r="A486" s="339">
        <v>141213</v>
      </c>
      <c r="B486" s="339" t="s">
        <v>11923</v>
      </c>
      <c r="C486" s="328" t="s">
        <v>105</v>
      </c>
      <c r="D486" s="329">
        <v>124.58</v>
      </c>
      <c r="E486" s="329">
        <v>140.59</v>
      </c>
      <c r="F486" s="329"/>
    </row>
    <row r="487" spans="1:6" ht="28.5">
      <c r="A487" s="339">
        <v>141214</v>
      </c>
      <c r="B487" s="339" t="s">
        <v>11924</v>
      </c>
      <c r="C487" s="328" t="s">
        <v>105</v>
      </c>
      <c r="D487" s="329">
        <v>151.41999999999999</v>
      </c>
      <c r="E487" s="329"/>
      <c r="F487" s="329"/>
    </row>
    <row r="488" spans="1:6" ht="28.5">
      <c r="A488" s="339">
        <v>141215</v>
      </c>
      <c r="B488" s="339" t="s">
        <v>11925</v>
      </c>
      <c r="C488" s="328" t="s">
        <v>105</v>
      </c>
      <c r="D488" s="329">
        <v>176.06</v>
      </c>
      <c r="E488" s="329">
        <v>21.41</v>
      </c>
      <c r="F488" s="329"/>
    </row>
    <row r="489" spans="1:6" ht="28.5">
      <c r="A489" s="339">
        <v>141216</v>
      </c>
      <c r="B489" s="339" t="s">
        <v>11926</v>
      </c>
      <c r="C489" s="328" t="s">
        <v>105</v>
      </c>
      <c r="D489" s="329">
        <v>236.77</v>
      </c>
      <c r="E489" s="329">
        <v>33.44</v>
      </c>
      <c r="F489" s="329"/>
    </row>
    <row r="490" spans="1:6" ht="28.5">
      <c r="A490" s="339">
        <v>141217</v>
      </c>
      <c r="B490" s="339" t="s">
        <v>11927</v>
      </c>
      <c r="C490" s="328" t="s">
        <v>105</v>
      </c>
      <c r="D490" s="329">
        <v>258.66000000000003</v>
      </c>
      <c r="E490" s="329">
        <v>41.88</v>
      </c>
      <c r="F490" s="329"/>
    </row>
    <row r="491" spans="1:6" ht="30">
      <c r="A491" s="338">
        <v>141218</v>
      </c>
      <c r="B491" s="338" t="s">
        <v>11928</v>
      </c>
      <c r="C491" s="328" t="s">
        <v>105</v>
      </c>
      <c r="D491" s="329">
        <v>344.85</v>
      </c>
      <c r="E491" s="329">
        <v>56.66</v>
      </c>
      <c r="F491" s="329"/>
    </row>
    <row r="492" spans="1:6">
      <c r="A492" s="339">
        <v>1414</v>
      </c>
      <c r="B492" s="339" t="s">
        <v>11929</v>
      </c>
      <c r="C492" s="328"/>
      <c r="D492" s="329"/>
      <c r="E492" s="329">
        <v>326.02</v>
      </c>
      <c r="F492" s="329"/>
    </row>
    <row r="493" spans="1:6" ht="28.5">
      <c r="A493" s="339">
        <v>141409</v>
      </c>
      <c r="B493" s="339" t="s">
        <v>11930</v>
      </c>
      <c r="C493" s="328" t="s">
        <v>105</v>
      </c>
      <c r="D493" s="329">
        <v>20.51</v>
      </c>
      <c r="E493" s="329">
        <v>8.73</v>
      </c>
      <c r="F493" s="329"/>
    </row>
    <row r="494" spans="1:6" ht="28.5">
      <c r="A494" s="339">
        <v>141410</v>
      </c>
      <c r="B494" s="339" t="s">
        <v>11931</v>
      </c>
      <c r="C494" s="328" t="s">
        <v>105</v>
      </c>
      <c r="D494" s="329">
        <v>23.07</v>
      </c>
      <c r="E494" s="329"/>
      <c r="F494" s="329"/>
    </row>
    <row r="495" spans="1:6" ht="28.5">
      <c r="A495" s="339">
        <v>141411</v>
      </c>
      <c r="B495" s="339" t="s">
        <v>11932</v>
      </c>
      <c r="C495" s="328" t="s">
        <v>105</v>
      </c>
      <c r="D495" s="329">
        <v>28.03</v>
      </c>
      <c r="E495" s="329">
        <v>34.32</v>
      </c>
      <c r="F495" s="329"/>
    </row>
    <row r="496" spans="1:6" ht="28.5">
      <c r="A496" s="339">
        <v>141412</v>
      </c>
      <c r="B496" s="339" t="s">
        <v>11933</v>
      </c>
      <c r="C496" s="328" t="s">
        <v>105</v>
      </c>
      <c r="D496" s="329">
        <v>36.090000000000003</v>
      </c>
      <c r="E496" s="329">
        <v>44.24</v>
      </c>
      <c r="F496" s="329"/>
    </row>
    <row r="497" spans="1:6" ht="28.5">
      <c r="A497" s="339">
        <v>141413</v>
      </c>
      <c r="B497" s="339" t="s">
        <v>11934</v>
      </c>
      <c r="C497" s="328" t="s">
        <v>105</v>
      </c>
      <c r="D497" s="329">
        <v>43.95</v>
      </c>
      <c r="E497" s="329">
        <v>67.47</v>
      </c>
      <c r="F497" s="329"/>
    </row>
    <row r="498" spans="1:6" ht="28.5">
      <c r="A498" s="339">
        <v>141414</v>
      </c>
      <c r="B498" s="339" t="s">
        <v>11935</v>
      </c>
      <c r="C498" s="328" t="s">
        <v>105</v>
      </c>
      <c r="D498" s="329">
        <v>68.75</v>
      </c>
      <c r="E498" s="329">
        <v>75.05</v>
      </c>
      <c r="F498" s="329"/>
    </row>
    <row r="499" spans="1:6" ht="28.5">
      <c r="A499" s="339">
        <v>141415</v>
      </c>
      <c r="B499" s="339" t="s">
        <v>11936</v>
      </c>
      <c r="C499" s="328" t="s">
        <v>105</v>
      </c>
      <c r="D499" s="329">
        <v>91.45</v>
      </c>
      <c r="E499" s="329">
        <v>120.5</v>
      </c>
      <c r="F499" s="329"/>
    </row>
    <row r="500" spans="1:6" ht="30">
      <c r="A500" s="338">
        <v>141416</v>
      </c>
      <c r="B500" s="338" t="s">
        <v>11937</v>
      </c>
      <c r="C500" s="328" t="s">
        <v>105</v>
      </c>
      <c r="D500" s="329">
        <v>115.46</v>
      </c>
      <c r="E500" s="329"/>
      <c r="F500" s="329"/>
    </row>
    <row r="501" spans="1:6">
      <c r="A501" s="339">
        <v>1415</v>
      </c>
      <c r="B501" s="339" t="s">
        <v>11938</v>
      </c>
      <c r="C501" s="328"/>
      <c r="D501" s="329"/>
      <c r="E501" s="329">
        <v>73.66</v>
      </c>
      <c r="F501" s="329"/>
    </row>
    <row r="502" spans="1:6" ht="28.5">
      <c r="A502" s="339">
        <v>141522</v>
      </c>
      <c r="B502" s="339" t="s">
        <v>11939</v>
      </c>
      <c r="C502" s="328" t="s">
        <v>11472</v>
      </c>
      <c r="D502" s="329">
        <v>17.43</v>
      </c>
      <c r="E502" s="329">
        <v>25.75</v>
      </c>
      <c r="F502" s="329"/>
    </row>
    <row r="503" spans="1:6" ht="28.5">
      <c r="A503" s="339">
        <v>141523</v>
      </c>
      <c r="B503" s="339" t="s">
        <v>11940</v>
      </c>
      <c r="C503" s="328" t="s">
        <v>11472</v>
      </c>
      <c r="D503" s="329">
        <v>26.21</v>
      </c>
      <c r="E503" s="329">
        <v>27.06</v>
      </c>
      <c r="F503" s="329"/>
    </row>
    <row r="504" spans="1:6" ht="28.5">
      <c r="A504" s="339">
        <v>141524</v>
      </c>
      <c r="B504" s="339" t="s">
        <v>11941</v>
      </c>
      <c r="C504" s="328" t="s">
        <v>11472</v>
      </c>
      <c r="D504" s="329">
        <v>29.75</v>
      </c>
      <c r="E504" s="329">
        <v>59.64</v>
      </c>
      <c r="F504" s="329"/>
    </row>
    <row r="505" spans="1:6" ht="28.5">
      <c r="A505" s="339">
        <v>141525</v>
      </c>
      <c r="B505" s="339" t="s">
        <v>11942</v>
      </c>
      <c r="C505" s="328" t="s">
        <v>11472</v>
      </c>
      <c r="D505" s="329">
        <v>41.93</v>
      </c>
      <c r="E505" s="329">
        <v>52.64</v>
      </c>
      <c r="F505" s="329"/>
    </row>
    <row r="506" spans="1:6" ht="28.5">
      <c r="A506" s="339">
        <v>141526</v>
      </c>
      <c r="B506" s="339" t="s">
        <v>11943</v>
      </c>
      <c r="C506" s="328" t="s">
        <v>11472</v>
      </c>
      <c r="D506" s="329">
        <v>65.61</v>
      </c>
      <c r="E506" s="329">
        <v>110.32</v>
      </c>
      <c r="F506" s="329"/>
    </row>
    <row r="507" spans="1:6" ht="28.5">
      <c r="A507" s="339">
        <v>141527</v>
      </c>
      <c r="B507" s="339" t="s">
        <v>11944</v>
      </c>
      <c r="C507" s="328" t="s">
        <v>11472</v>
      </c>
      <c r="D507" s="329">
        <v>295.67</v>
      </c>
      <c r="E507" s="329">
        <v>64.61</v>
      </c>
      <c r="F507" s="329"/>
    </row>
    <row r="508" spans="1:6" ht="15">
      <c r="A508" s="338">
        <v>141529</v>
      </c>
      <c r="B508" s="338" t="s">
        <v>11945</v>
      </c>
      <c r="C508" s="328" t="s">
        <v>11472</v>
      </c>
      <c r="D508" s="329">
        <v>7.29</v>
      </c>
      <c r="E508" s="329">
        <v>22.38</v>
      </c>
      <c r="F508" s="329"/>
    </row>
    <row r="509" spans="1:6">
      <c r="A509" s="339">
        <v>1419</v>
      </c>
      <c r="B509" s="339" t="s">
        <v>11946</v>
      </c>
      <c r="C509" s="328"/>
      <c r="D509" s="329"/>
      <c r="E509" s="329">
        <v>46.27</v>
      </c>
      <c r="F509" s="329"/>
    </row>
    <row r="510" spans="1:6" ht="28.5">
      <c r="A510" s="339">
        <v>141906</v>
      </c>
      <c r="B510" s="339" t="s">
        <v>11947</v>
      </c>
      <c r="C510" s="328" t="s">
        <v>105</v>
      </c>
      <c r="D510" s="329">
        <v>29.23</v>
      </c>
      <c r="E510" s="329">
        <v>16.420000000000002</v>
      </c>
      <c r="F510" s="329"/>
    </row>
    <row r="511" spans="1:6" ht="28.5">
      <c r="A511" s="339">
        <v>141907</v>
      </c>
      <c r="B511" s="339" t="s">
        <v>11948</v>
      </c>
      <c r="C511" s="328" t="s">
        <v>105</v>
      </c>
      <c r="D511" s="329">
        <v>37.15</v>
      </c>
      <c r="E511" s="329">
        <v>28.13</v>
      </c>
      <c r="F511" s="329"/>
    </row>
    <row r="512" spans="1:6" ht="28.5">
      <c r="A512" s="339">
        <v>141908</v>
      </c>
      <c r="B512" s="339" t="s">
        <v>11949</v>
      </c>
      <c r="C512" s="328" t="s">
        <v>105</v>
      </c>
      <c r="D512" s="329">
        <v>57.74</v>
      </c>
      <c r="E512" s="329">
        <v>15.92</v>
      </c>
      <c r="F512" s="329"/>
    </row>
    <row r="513" spans="1:6" ht="28.5">
      <c r="A513" s="339">
        <v>141909</v>
      </c>
      <c r="B513" s="339" t="s">
        <v>11950</v>
      </c>
      <c r="C513" s="328" t="s">
        <v>105</v>
      </c>
      <c r="D513" s="329">
        <v>70.47</v>
      </c>
      <c r="E513" s="329">
        <v>78.03</v>
      </c>
      <c r="F513" s="329"/>
    </row>
    <row r="514" spans="1:6" ht="30">
      <c r="A514" s="338">
        <v>141910</v>
      </c>
      <c r="B514" s="338" t="s">
        <v>11951</v>
      </c>
      <c r="C514" s="328" t="s">
        <v>105</v>
      </c>
      <c r="D514" s="329">
        <v>90.42</v>
      </c>
      <c r="E514" s="329">
        <v>108.37</v>
      </c>
      <c r="F514" s="329"/>
    </row>
    <row r="515" spans="1:6">
      <c r="A515" s="339">
        <v>1421</v>
      </c>
      <c r="B515" s="339" t="s">
        <v>11952</v>
      </c>
      <c r="C515" s="328"/>
      <c r="D515" s="329"/>
      <c r="E515" s="329">
        <v>213.27</v>
      </c>
      <c r="F515" s="329"/>
    </row>
    <row r="516" spans="1:6">
      <c r="A516" s="339">
        <v>142103</v>
      </c>
      <c r="B516" s="339" t="s">
        <v>11953</v>
      </c>
      <c r="C516" s="328" t="s">
        <v>11472</v>
      </c>
      <c r="D516" s="329">
        <v>88.02</v>
      </c>
      <c r="E516" s="329">
        <v>86.89</v>
      </c>
      <c r="F516" s="329"/>
    </row>
    <row r="517" spans="1:6">
      <c r="A517" s="339">
        <v>142104</v>
      </c>
      <c r="B517" s="339" t="s">
        <v>11954</v>
      </c>
      <c r="C517" s="328" t="s">
        <v>11472</v>
      </c>
      <c r="D517" s="329">
        <v>26.43</v>
      </c>
      <c r="E517" s="329">
        <v>18.22</v>
      </c>
      <c r="F517" s="329"/>
    </row>
    <row r="518" spans="1:6">
      <c r="A518" s="339">
        <v>142106</v>
      </c>
      <c r="B518" s="339" t="s">
        <v>11955</v>
      </c>
      <c r="C518" s="328" t="s">
        <v>11472</v>
      </c>
      <c r="D518" s="329">
        <v>30.45</v>
      </c>
      <c r="E518" s="329">
        <v>21.41</v>
      </c>
      <c r="F518" s="329"/>
    </row>
    <row r="519" spans="1:6">
      <c r="A519" s="339">
        <v>142107</v>
      </c>
      <c r="B519" s="339" t="s">
        <v>11956</v>
      </c>
      <c r="C519" s="328" t="s">
        <v>11472</v>
      </c>
      <c r="D519" s="329">
        <v>70.13</v>
      </c>
      <c r="E519" s="329">
        <v>29.32</v>
      </c>
      <c r="F519" s="329"/>
    </row>
    <row r="520" spans="1:6">
      <c r="A520" s="339">
        <v>142109</v>
      </c>
      <c r="B520" s="339" t="s">
        <v>11957</v>
      </c>
      <c r="C520" s="328" t="s">
        <v>11472</v>
      </c>
      <c r="D520" s="329">
        <v>70.97</v>
      </c>
      <c r="E520" s="329"/>
      <c r="F520" s="329"/>
    </row>
    <row r="521" spans="1:6" ht="28.5">
      <c r="A521" s="339">
        <v>142111</v>
      </c>
      <c r="B521" s="339" t="s">
        <v>11958</v>
      </c>
      <c r="C521" s="328" t="s">
        <v>11472</v>
      </c>
      <c r="D521" s="329">
        <v>135.12</v>
      </c>
      <c r="E521" s="329">
        <v>11.48</v>
      </c>
      <c r="F521" s="329"/>
    </row>
    <row r="522" spans="1:6" ht="28.5">
      <c r="A522" s="339">
        <v>142112</v>
      </c>
      <c r="B522" s="339" t="s">
        <v>11959</v>
      </c>
      <c r="C522" s="328" t="s">
        <v>11472</v>
      </c>
      <c r="D522" s="329">
        <v>98.21</v>
      </c>
      <c r="E522" s="329">
        <v>17.2</v>
      </c>
      <c r="F522" s="329"/>
    </row>
    <row r="523" spans="1:6">
      <c r="A523" s="339">
        <v>142114</v>
      </c>
      <c r="B523" s="339" t="s">
        <v>11960</v>
      </c>
      <c r="C523" s="328" t="s">
        <v>11472</v>
      </c>
      <c r="D523" s="329">
        <v>11.13</v>
      </c>
      <c r="E523" s="329">
        <v>25.88</v>
      </c>
      <c r="F523" s="329"/>
    </row>
    <row r="524" spans="1:6">
      <c r="A524" s="339">
        <v>142115</v>
      </c>
      <c r="B524" s="339" t="s">
        <v>11961</v>
      </c>
      <c r="C524" s="328" t="s">
        <v>11472</v>
      </c>
      <c r="D524" s="329">
        <v>43.97</v>
      </c>
      <c r="E524" s="329">
        <v>21.88</v>
      </c>
      <c r="F524" s="329"/>
    </row>
    <row r="525" spans="1:6">
      <c r="A525" s="339">
        <v>142116</v>
      </c>
      <c r="B525" s="339" t="s">
        <v>11962</v>
      </c>
      <c r="C525" s="328" t="s">
        <v>11472</v>
      </c>
      <c r="D525" s="329">
        <v>8.4700000000000006</v>
      </c>
      <c r="E525" s="329">
        <v>33.340000000000003</v>
      </c>
      <c r="F525" s="329"/>
    </row>
    <row r="526" spans="1:6">
      <c r="A526" s="339">
        <v>142117</v>
      </c>
      <c r="B526" s="339" t="s">
        <v>11963</v>
      </c>
      <c r="C526" s="328" t="s">
        <v>11472</v>
      </c>
      <c r="D526" s="329">
        <v>27.97</v>
      </c>
      <c r="E526" s="329">
        <v>48.5</v>
      </c>
      <c r="F526" s="329"/>
    </row>
    <row r="527" spans="1:6">
      <c r="A527" s="339">
        <v>142118</v>
      </c>
      <c r="B527" s="339" t="s">
        <v>11964</v>
      </c>
      <c r="C527" s="328" t="s">
        <v>11472</v>
      </c>
      <c r="D527" s="329">
        <v>19.48</v>
      </c>
      <c r="E527" s="329"/>
      <c r="F527" s="329"/>
    </row>
    <row r="528" spans="1:6">
      <c r="A528" s="339">
        <v>142119</v>
      </c>
      <c r="B528" s="339" t="s">
        <v>11965</v>
      </c>
      <c r="C528" s="328" t="s">
        <v>11472</v>
      </c>
      <c r="D528" s="329">
        <v>109.04</v>
      </c>
      <c r="E528" s="329">
        <v>19.68</v>
      </c>
      <c r="F528" s="329"/>
    </row>
    <row r="529" spans="1:6">
      <c r="A529" s="339">
        <v>142120</v>
      </c>
      <c r="B529" s="339" t="s">
        <v>11966</v>
      </c>
      <c r="C529" s="328" t="s">
        <v>11472</v>
      </c>
      <c r="D529" s="329">
        <v>118.1</v>
      </c>
      <c r="E529" s="329">
        <v>27.55</v>
      </c>
      <c r="F529" s="329"/>
    </row>
    <row r="530" spans="1:6">
      <c r="A530" s="339">
        <v>142121</v>
      </c>
      <c r="B530" s="339" t="s">
        <v>11967</v>
      </c>
      <c r="C530" s="328" t="s">
        <v>11472</v>
      </c>
      <c r="D530" s="329">
        <v>250.34</v>
      </c>
      <c r="E530" s="329">
        <v>19.68</v>
      </c>
      <c r="F530" s="329"/>
    </row>
    <row r="531" spans="1:6">
      <c r="A531" s="339">
        <v>142122</v>
      </c>
      <c r="B531" s="339" t="s">
        <v>11968</v>
      </c>
      <c r="C531" s="328" t="s">
        <v>11472</v>
      </c>
      <c r="D531" s="329">
        <v>87.75</v>
      </c>
      <c r="E531" s="329">
        <v>29.17</v>
      </c>
      <c r="F531" s="329"/>
    </row>
    <row r="532" spans="1:6" ht="30">
      <c r="A532" s="338">
        <v>142123</v>
      </c>
      <c r="B532" s="338" t="s">
        <v>11969</v>
      </c>
      <c r="C532" s="328" t="s">
        <v>11472</v>
      </c>
      <c r="D532" s="329">
        <v>15.15</v>
      </c>
      <c r="E532" s="329"/>
      <c r="F532" s="331"/>
    </row>
    <row r="533" spans="1:6" ht="28.5">
      <c r="A533" s="339">
        <v>1422</v>
      </c>
      <c r="B533" s="339" t="s">
        <v>11970</v>
      </c>
      <c r="C533" s="328"/>
      <c r="D533" s="329"/>
      <c r="E533" s="329"/>
      <c r="F533" s="331"/>
    </row>
    <row r="534" spans="1:6" ht="28.5">
      <c r="A534" s="339">
        <v>142201</v>
      </c>
      <c r="B534" s="339" t="s">
        <v>11971</v>
      </c>
      <c r="C534" s="328" t="s">
        <v>105</v>
      </c>
      <c r="D534" s="329">
        <v>12.93</v>
      </c>
      <c r="E534" s="331">
        <v>1387.35</v>
      </c>
      <c r="F534" s="329"/>
    </row>
    <row r="535" spans="1:6" ht="28.5">
      <c r="A535" s="339">
        <v>142202</v>
      </c>
      <c r="B535" s="339" t="s">
        <v>11972</v>
      </c>
      <c r="C535" s="328" t="s">
        <v>105</v>
      </c>
      <c r="D535" s="329">
        <v>19.39</v>
      </c>
      <c r="E535" s="331">
        <v>2478.5300000000002</v>
      </c>
      <c r="F535" s="329"/>
    </row>
    <row r="536" spans="1:6" ht="28.5">
      <c r="A536" s="339">
        <v>142203</v>
      </c>
      <c r="B536" s="339" t="s">
        <v>11973</v>
      </c>
      <c r="C536" s="328" t="s">
        <v>105</v>
      </c>
      <c r="D536" s="329">
        <v>29.24</v>
      </c>
      <c r="E536" s="329"/>
      <c r="F536" s="329"/>
    </row>
    <row r="537" spans="1:6" ht="28.5">
      <c r="A537" s="339">
        <v>142204</v>
      </c>
      <c r="B537" s="339" t="s">
        <v>11974</v>
      </c>
      <c r="C537" s="328" t="s">
        <v>105</v>
      </c>
      <c r="D537" s="329">
        <v>24.66</v>
      </c>
      <c r="E537" s="329">
        <v>214.52</v>
      </c>
      <c r="F537" s="329"/>
    </row>
    <row r="538" spans="1:6" ht="28.5">
      <c r="A538" s="339">
        <v>142205</v>
      </c>
      <c r="B538" s="339" t="s">
        <v>11975</v>
      </c>
      <c r="C538" s="328" t="s">
        <v>105</v>
      </c>
      <c r="D538" s="329">
        <v>37.619999999999997</v>
      </c>
      <c r="E538" s="329">
        <v>243.47</v>
      </c>
      <c r="F538" s="329"/>
    </row>
    <row r="539" spans="1:6" ht="30">
      <c r="A539" s="338">
        <v>142206</v>
      </c>
      <c r="B539" s="338" t="s">
        <v>11976</v>
      </c>
      <c r="C539" s="328" t="s">
        <v>105</v>
      </c>
      <c r="D539" s="329">
        <v>54.76</v>
      </c>
      <c r="E539" s="329">
        <v>576.67999999999995</v>
      </c>
      <c r="F539" s="329"/>
    </row>
    <row r="540" spans="1:6">
      <c r="A540" s="339">
        <v>1423</v>
      </c>
      <c r="B540" s="339" t="s">
        <v>11716</v>
      </c>
      <c r="C540" s="328"/>
      <c r="D540" s="329"/>
      <c r="E540" s="329">
        <v>607.38</v>
      </c>
      <c r="F540" s="329"/>
    </row>
    <row r="541" spans="1:6">
      <c r="A541" s="339">
        <v>142301</v>
      </c>
      <c r="B541" s="339" t="s">
        <v>11977</v>
      </c>
      <c r="C541" s="328" t="s">
        <v>11472</v>
      </c>
      <c r="D541" s="329">
        <v>22.21</v>
      </c>
      <c r="E541" s="329">
        <v>636.73</v>
      </c>
      <c r="F541" s="329"/>
    </row>
    <row r="542" spans="1:6">
      <c r="A542" s="339">
        <v>142302</v>
      </c>
      <c r="B542" s="339" t="s">
        <v>11978</v>
      </c>
      <c r="C542" s="328" t="s">
        <v>11472</v>
      </c>
      <c r="D542" s="329">
        <v>31.09</v>
      </c>
      <c r="E542" s="329">
        <v>91.98</v>
      </c>
      <c r="F542" s="329"/>
    </row>
    <row r="543" spans="1:6">
      <c r="A543" s="339">
        <v>142303</v>
      </c>
      <c r="B543" s="339" t="s">
        <v>11979</v>
      </c>
      <c r="C543" s="328" t="s">
        <v>11472</v>
      </c>
      <c r="D543" s="329">
        <v>22.21</v>
      </c>
      <c r="E543" s="329">
        <v>143.18</v>
      </c>
      <c r="F543" s="329"/>
    </row>
    <row r="544" spans="1:6" ht="15">
      <c r="A544" s="338">
        <v>142304</v>
      </c>
      <c r="B544" s="338" t="s">
        <v>11980</v>
      </c>
      <c r="C544" s="328" t="s">
        <v>11472</v>
      </c>
      <c r="D544" s="329">
        <v>32.99</v>
      </c>
      <c r="E544" s="329">
        <v>105.22</v>
      </c>
      <c r="F544" s="331"/>
    </row>
    <row r="545" spans="1:6">
      <c r="A545" s="339">
        <v>1428</v>
      </c>
      <c r="B545" s="339" t="s">
        <v>11981</v>
      </c>
      <c r="C545" s="328"/>
      <c r="D545" s="329"/>
      <c r="E545" s="329">
        <v>132.16999999999999</v>
      </c>
      <c r="F545" s="331"/>
    </row>
    <row r="546" spans="1:6" ht="42.75">
      <c r="A546" s="339">
        <v>142801</v>
      </c>
      <c r="B546" s="339" t="s">
        <v>11982</v>
      </c>
      <c r="C546" s="328" t="s">
        <v>11983</v>
      </c>
      <c r="D546" s="329">
        <v>4.28</v>
      </c>
      <c r="E546" s="331">
        <v>1011.87</v>
      </c>
      <c r="F546" s="331"/>
    </row>
    <row r="547" spans="1:6" ht="42.75">
      <c r="A547" s="339">
        <v>142802</v>
      </c>
      <c r="B547" s="339" t="s">
        <v>11984</v>
      </c>
      <c r="C547" s="328" t="s">
        <v>11983</v>
      </c>
      <c r="D547" s="329">
        <v>6.86</v>
      </c>
      <c r="E547" s="331">
        <v>1546.21</v>
      </c>
      <c r="F547" s="329"/>
    </row>
    <row r="548" spans="1:6" ht="45">
      <c r="A548" s="338">
        <v>142803</v>
      </c>
      <c r="B548" s="338" t="s">
        <v>11985</v>
      </c>
      <c r="C548" s="328" t="s">
        <v>11983</v>
      </c>
      <c r="D548" s="329">
        <v>8.77</v>
      </c>
      <c r="E548" s="331">
        <v>1742.05</v>
      </c>
      <c r="F548" s="329"/>
    </row>
    <row r="549" spans="1:6" ht="15">
      <c r="A549" s="338">
        <v>15</v>
      </c>
      <c r="B549" s="338" t="s">
        <v>11986</v>
      </c>
      <c r="C549" s="328"/>
      <c r="D549" s="329"/>
      <c r="E549" s="329"/>
      <c r="F549" s="329"/>
    </row>
    <row r="550" spans="1:6">
      <c r="A550" s="339">
        <v>1501</v>
      </c>
      <c r="B550" s="339" t="s">
        <v>11987</v>
      </c>
      <c r="C550" s="328"/>
      <c r="D550" s="331"/>
      <c r="E550" s="329">
        <v>302.89999999999998</v>
      </c>
      <c r="F550" s="329"/>
    </row>
    <row r="551" spans="1:6" ht="71.25">
      <c r="A551" s="339">
        <v>150122</v>
      </c>
      <c r="B551" s="339" t="s">
        <v>11988</v>
      </c>
      <c r="C551" s="328" t="s">
        <v>11472</v>
      </c>
      <c r="D551" s="331">
        <v>1444.55</v>
      </c>
      <c r="E551" s="329">
        <v>353.31</v>
      </c>
      <c r="F551" s="329"/>
    </row>
    <row r="552" spans="1:6" ht="60">
      <c r="A552" s="338">
        <v>150123</v>
      </c>
      <c r="B552" s="338" t="s">
        <v>11989</v>
      </c>
      <c r="C552" s="328" t="s">
        <v>11472</v>
      </c>
      <c r="D552" s="329">
        <v>2653.47</v>
      </c>
      <c r="E552" s="329">
        <v>50.56</v>
      </c>
      <c r="F552" s="329"/>
    </row>
    <row r="553" spans="1:6">
      <c r="A553" s="339">
        <v>1503</v>
      </c>
      <c r="B553" s="339" t="s">
        <v>11990</v>
      </c>
      <c r="C553" s="328"/>
      <c r="D553" s="329"/>
      <c r="E553" s="329">
        <v>132.13999999999999</v>
      </c>
      <c r="F553" s="329"/>
    </row>
    <row r="554" spans="1:6" ht="28.5">
      <c r="A554" s="339">
        <v>150306</v>
      </c>
      <c r="B554" s="339" t="s">
        <v>11991</v>
      </c>
      <c r="C554" s="328" t="s">
        <v>11472</v>
      </c>
      <c r="D554" s="329">
        <v>271.57</v>
      </c>
      <c r="E554" s="329">
        <v>169.71</v>
      </c>
      <c r="F554" s="329"/>
    </row>
    <row r="555" spans="1:6" ht="28.5">
      <c r="A555" s="339">
        <v>150307</v>
      </c>
      <c r="B555" s="339" t="s">
        <v>11992</v>
      </c>
      <c r="C555" s="328" t="s">
        <v>11472</v>
      </c>
      <c r="D555" s="329">
        <v>514.75</v>
      </c>
      <c r="E555" s="329">
        <v>236.84</v>
      </c>
      <c r="F555" s="329"/>
    </row>
    <row r="556" spans="1:6" ht="28.5">
      <c r="A556" s="339">
        <v>150308</v>
      </c>
      <c r="B556" s="339" t="s">
        <v>11993</v>
      </c>
      <c r="C556" s="328" t="s">
        <v>11472</v>
      </c>
      <c r="D556" s="329">
        <v>606.85</v>
      </c>
      <c r="E556" s="329">
        <v>146.33000000000001</v>
      </c>
      <c r="F556" s="329"/>
    </row>
    <row r="557" spans="1:6" ht="28.5">
      <c r="A557" s="339">
        <v>150309</v>
      </c>
      <c r="B557" s="339" t="s">
        <v>11994</v>
      </c>
      <c r="C557" s="328" t="s">
        <v>11472</v>
      </c>
      <c r="D557" s="329">
        <v>722.95</v>
      </c>
      <c r="E557" s="329">
        <v>9.49</v>
      </c>
      <c r="F557" s="329"/>
    </row>
    <row r="558" spans="1:6">
      <c r="A558" s="339">
        <v>150310</v>
      </c>
      <c r="B558" s="339" t="s">
        <v>11995</v>
      </c>
      <c r="C558" s="328" t="s">
        <v>11472</v>
      </c>
      <c r="D558" s="329">
        <v>109.23</v>
      </c>
      <c r="E558" s="329">
        <v>13.81</v>
      </c>
      <c r="F558" s="329"/>
    </row>
    <row r="559" spans="1:6" ht="28.5">
      <c r="A559" s="339">
        <v>150311</v>
      </c>
      <c r="B559" s="339" t="s">
        <v>11996</v>
      </c>
      <c r="C559" s="328" t="s">
        <v>11472</v>
      </c>
      <c r="D559" s="329">
        <v>143.19</v>
      </c>
      <c r="E559" s="329">
        <v>79.92</v>
      </c>
      <c r="F559" s="329"/>
    </row>
    <row r="560" spans="1:6" ht="57">
      <c r="A560" s="339">
        <v>150315</v>
      </c>
      <c r="B560" s="339" t="s">
        <v>11997</v>
      </c>
      <c r="C560" s="328" t="s">
        <v>11472</v>
      </c>
      <c r="D560" s="331">
        <v>1063.22</v>
      </c>
      <c r="E560" s="329">
        <v>110.16</v>
      </c>
      <c r="F560" s="329"/>
    </row>
    <row r="561" spans="1:6" ht="57">
      <c r="A561" s="339">
        <v>150316</v>
      </c>
      <c r="B561" s="339" t="s">
        <v>11998</v>
      </c>
      <c r="C561" s="328" t="s">
        <v>11472</v>
      </c>
      <c r="D561" s="331">
        <v>1319.98</v>
      </c>
      <c r="E561" s="329">
        <v>149.57</v>
      </c>
      <c r="F561" s="329"/>
    </row>
    <row r="562" spans="1:6" ht="57">
      <c r="A562" s="339">
        <v>150317</v>
      </c>
      <c r="B562" s="339" t="s">
        <v>11999</v>
      </c>
      <c r="C562" s="328" t="s">
        <v>11472</v>
      </c>
      <c r="D562" s="329">
        <v>1720.3</v>
      </c>
      <c r="E562" s="329">
        <v>182.08</v>
      </c>
      <c r="F562" s="329"/>
    </row>
    <row r="563" spans="1:6" ht="30">
      <c r="A563" s="338">
        <v>150320</v>
      </c>
      <c r="B563" s="338" t="s">
        <v>12000</v>
      </c>
      <c r="C563" s="328" t="s">
        <v>11472</v>
      </c>
      <c r="D563" s="329">
        <v>105.86</v>
      </c>
      <c r="E563" s="329">
        <v>10.81</v>
      </c>
      <c r="F563" s="329"/>
    </row>
    <row r="564" spans="1:6">
      <c r="A564" s="339">
        <v>1506</v>
      </c>
      <c r="B564" s="339" t="s">
        <v>12001</v>
      </c>
      <c r="C564" s="328"/>
      <c r="D564" s="329"/>
      <c r="E564" s="329"/>
      <c r="F564" s="329"/>
    </row>
    <row r="565" spans="1:6" ht="28.5">
      <c r="A565" s="339">
        <v>150609</v>
      </c>
      <c r="B565" s="339" t="s">
        <v>12002</v>
      </c>
      <c r="C565" s="328" t="s">
        <v>11472</v>
      </c>
      <c r="D565" s="329">
        <v>437.37</v>
      </c>
      <c r="E565" s="329">
        <v>52.62</v>
      </c>
      <c r="F565" s="329"/>
    </row>
    <row r="566" spans="1:6" ht="57">
      <c r="A566" s="339">
        <v>150610</v>
      </c>
      <c r="B566" s="339" t="s">
        <v>12003</v>
      </c>
      <c r="C566" s="328" t="s">
        <v>11472</v>
      </c>
      <c r="D566" s="329">
        <v>313.35000000000002</v>
      </c>
      <c r="E566" s="329">
        <v>63.14</v>
      </c>
      <c r="F566" s="329"/>
    </row>
    <row r="567" spans="1:6" ht="28.5">
      <c r="A567" s="339">
        <v>150612</v>
      </c>
      <c r="B567" s="339" t="s">
        <v>12004</v>
      </c>
      <c r="C567" s="328" t="s">
        <v>11472</v>
      </c>
      <c r="D567" s="329">
        <v>42.18</v>
      </c>
      <c r="E567" s="329">
        <v>163.85</v>
      </c>
      <c r="F567" s="329"/>
    </row>
    <row r="568" spans="1:6" ht="57">
      <c r="A568" s="339">
        <v>150614</v>
      </c>
      <c r="B568" s="339" t="s">
        <v>12005</v>
      </c>
      <c r="C568" s="328" t="s">
        <v>11472</v>
      </c>
      <c r="D568" s="329">
        <v>156.69</v>
      </c>
      <c r="E568" s="329">
        <v>175.83</v>
      </c>
      <c r="F568" s="329"/>
    </row>
    <row r="569" spans="1:6" ht="57">
      <c r="A569" s="339">
        <v>150615</v>
      </c>
      <c r="B569" s="339" t="s">
        <v>12006</v>
      </c>
      <c r="C569" s="328" t="s">
        <v>11472</v>
      </c>
      <c r="D569" s="329">
        <v>200.97</v>
      </c>
      <c r="E569" s="329"/>
      <c r="F569" s="329"/>
    </row>
    <row r="570" spans="1:6" ht="57">
      <c r="A570" s="339">
        <v>150616</v>
      </c>
      <c r="B570" s="339" t="s">
        <v>12007</v>
      </c>
      <c r="C570" s="328" t="s">
        <v>11472</v>
      </c>
      <c r="D570" s="329">
        <v>278.70999999999998</v>
      </c>
      <c r="E570" s="329">
        <v>16.48</v>
      </c>
      <c r="F570" s="329"/>
    </row>
    <row r="571" spans="1:6" ht="57">
      <c r="A571" s="339">
        <v>150626</v>
      </c>
      <c r="B571" s="339" t="s">
        <v>12008</v>
      </c>
      <c r="C571" s="328" t="s">
        <v>11472</v>
      </c>
      <c r="D571" s="329">
        <v>178.21</v>
      </c>
      <c r="E571" s="329">
        <v>25.86</v>
      </c>
      <c r="F571" s="329"/>
    </row>
    <row r="572" spans="1:6">
      <c r="A572" s="339">
        <v>150628</v>
      </c>
      <c r="B572" s="339" t="s">
        <v>12009</v>
      </c>
      <c r="C572" s="328" t="s">
        <v>11472</v>
      </c>
      <c r="D572" s="329">
        <v>9.25</v>
      </c>
      <c r="E572" s="329">
        <v>31.14</v>
      </c>
      <c r="F572" s="329"/>
    </row>
    <row r="573" spans="1:6">
      <c r="A573" s="339">
        <v>150629</v>
      </c>
      <c r="B573" s="339" t="s">
        <v>12010</v>
      </c>
      <c r="C573" s="328" t="s">
        <v>11472</v>
      </c>
      <c r="D573" s="329">
        <v>15.92</v>
      </c>
      <c r="E573" s="329">
        <v>29.11</v>
      </c>
      <c r="F573" s="329"/>
    </row>
    <row r="574" spans="1:6" ht="28.5">
      <c r="A574" s="339">
        <v>150632</v>
      </c>
      <c r="B574" s="339" t="s">
        <v>12011</v>
      </c>
      <c r="C574" s="328" t="s">
        <v>11472</v>
      </c>
      <c r="D574" s="329">
        <v>75.47</v>
      </c>
      <c r="E574" s="329">
        <v>28.14</v>
      </c>
      <c r="F574" s="329"/>
    </row>
    <row r="575" spans="1:6" ht="28.5">
      <c r="A575" s="339">
        <v>150633</v>
      </c>
      <c r="B575" s="339" t="s">
        <v>12012</v>
      </c>
      <c r="C575" s="328" t="s">
        <v>11472</v>
      </c>
      <c r="D575" s="329">
        <v>144.93</v>
      </c>
      <c r="E575" s="329">
        <v>28.4</v>
      </c>
      <c r="F575" s="329"/>
    </row>
    <row r="576" spans="1:6" ht="28.5">
      <c r="A576" s="339">
        <v>150634</v>
      </c>
      <c r="B576" s="339" t="s">
        <v>12013</v>
      </c>
      <c r="C576" s="328" t="s">
        <v>11472</v>
      </c>
      <c r="D576" s="329">
        <v>205.58</v>
      </c>
      <c r="E576" s="329">
        <v>15</v>
      </c>
      <c r="F576" s="329"/>
    </row>
    <row r="577" spans="1:6" ht="28.5">
      <c r="A577" s="339">
        <v>150635</v>
      </c>
      <c r="B577" s="339" t="s">
        <v>12014</v>
      </c>
      <c r="C577" s="328" t="s">
        <v>11472</v>
      </c>
      <c r="D577" s="329">
        <v>333.92</v>
      </c>
      <c r="E577" s="329">
        <v>82.15</v>
      </c>
      <c r="F577" s="329"/>
    </row>
    <row r="578" spans="1:6" ht="30">
      <c r="A578" s="338">
        <v>150636</v>
      </c>
      <c r="B578" s="338" t="s">
        <v>12015</v>
      </c>
      <c r="C578" s="328" t="s">
        <v>11472</v>
      </c>
      <c r="D578" s="329">
        <v>11.79</v>
      </c>
      <c r="E578" s="329">
        <v>123.96</v>
      </c>
      <c r="F578" s="329"/>
    </row>
    <row r="579" spans="1:6">
      <c r="A579" s="339">
        <v>1507</v>
      </c>
      <c r="B579" s="339" t="s">
        <v>12016</v>
      </c>
      <c r="C579" s="328"/>
      <c r="D579" s="329"/>
      <c r="E579" s="329">
        <v>153.61000000000001</v>
      </c>
      <c r="F579" s="329"/>
    </row>
    <row r="580" spans="1:6" ht="57">
      <c r="A580" s="339">
        <v>150701</v>
      </c>
      <c r="B580" s="339" t="s">
        <v>12017</v>
      </c>
      <c r="C580" s="328" t="s">
        <v>105</v>
      </c>
      <c r="D580" s="329">
        <v>59.28</v>
      </c>
      <c r="E580" s="329">
        <v>205.07</v>
      </c>
      <c r="F580" s="329"/>
    </row>
    <row r="581" spans="1:6" ht="57">
      <c r="A581" s="339">
        <v>150702</v>
      </c>
      <c r="B581" s="339" t="s">
        <v>12018</v>
      </c>
      <c r="C581" s="328" t="s">
        <v>105</v>
      </c>
      <c r="D581" s="329">
        <v>71.14</v>
      </c>
      <c r="E581" s="329">
        <v>73.53</v>
      </c>
      <c r="F581" s="329"/>
    </row>
    <row r="582" spans="1:6" ht="57">
      <c r="A582" s="339">
        <v>150703</v>
      </c>
      <c r="B582" s="339" t="s">
        <v>12019</v>
      </c>
      <c r="C582" s="328" t="s">
        <v>105</v>
      </c>
      <c r="D582" s="329">
        <v>185.08</v>
      </c>
      <c r="E582" s="329">
        <v>96.2</v>
      </c>
      <c r="F582" s="329"/>
    </row>
    <row r="583" spans="1:6" ht="45">
      <c r="A583" s="338">
        <v>150704</v>
      </c>
      <c r="B583" s="338" t="s">
        <v>12020</v>
      </c>
      <c r="C583" s="328" t="s">
        <v>105</v>
      </c>
      <c r="D583" s="329">
        <v>198.63</v>
      </c>
      <c r="E583" s="329">
        <v>115.35</v>
      </c>
      <c r="F583" s="329"/>
    </row>
    <row r="584" spans="1:6">
      <c r="A584" s="339">
        <v>1508</v>
      </c>
      <c r="B584" s="339" t="s">
        <v>12021</v>
      </c>
      <c r="C584" s="328"/>
      <c r="D584" s="329"/>
      <c r="E584" s="329">
        <v>10.210000000000001</v>
      </c>
      <c r="F584" s="329"/>
    </row>
    <row r="585" spans="1:6" ht="28.5">
      <c r="A585" s="339">
        <v>150801</v>
      </c>
      <c r="B585" s="339" t="s">
        <v>12022</v>
      </c>
      <c r="C585" s="328" t="s">
        <v>105</v>
      </c>
      <c r="D585" s="329">
        <v>15.38</v>
      </c>
      <c r="E585" s="329">
        <v>10.29</v>
      </c>
      <c r="F585" s="329"/>
    </row>
    <row r="586" spans="1:6" ht="42.75">
      <c r="A586" s="339">
        <v>150802</v>
      </c>
      <c r="B586" s="339" t="s">
        <v>12023</v>
      </c>
      <c r="C586" s="328" t="s">
        <v>11472</v>
      </c>
      <c r="D586" s="329">
        <v>25.03</v>
      </c>
      <c r="E586" s="329">
        <v>11.78</v>
      </c>
      <c r="F586" s="329"/>
    </row>
    <row r="587" spans="1:6" ht="42.75">
      <c r="A587" s="339">
        <v>150803</v>
      </c>
      <c r="B587" s="339" t="s">
        <v>12024</v>
      </c>
      <c r="C587" s="328" t="s">
        <v>11472</v>
      </c>
      <c r="D587" s="329">
        <v>30.57</v>
      </c>
      <c r="E587" s="329">
        <v>47.55</v>
      </c>
      <c r="F587" s="329"/>
    </row>
    <row r="588" spans="1:6" ht="42.75">
      <c r="A588" s="339">
        <v>150804</v>
      </c>
      <c r="B588" s="339" t="s">
        <v>12025</v>
      </c>
      <c r="C588" s="328" t="s">
        <v>11472</v>
      </c>
      <c r="D588" s="329">
        <v>27.68</v>
      </c>
      <c r="E588" s="329">
        <v>58.35</v>
      </c>
      <c r="F588" s="329"/>
    </row>
    <row r="589" spans="1:6" ht="42.75">
      <c r="A589" s="339">
        <v>150805</v>
      </c>
      <c r="B589" s="339" t="s">
        <v>12026</v>
      </c>
      <c r="C589" s="328" t="s">
        <v>11472</v>
      </c>
      <c r="D589" s="329">
        <v>28.49</v>
      </c>
      <c r="E589" s="329">
        <v>81.790000000000006</v>
      </c>
      <c r="F589" s="329"/>
    </row>
    <row r="590" spans="1:6" ht="28.5">
      <c r="A590" s="339">
        <v>150806</v>
      </c>
      <c r="B590" s="339" t="s">
        <v>12027</v>
      </c>
      <c r="C590" s="328" t="s">
        <v>105</v>
      </c>
      <c r="D590" s="329">
        <v>25.55</v>
      </c>
      <c r="E590" s="329">
        <v>103.34</v>
      </c>
      <c r="F590" s="329"/>
    </row>
    <row r="591" spans="1:6" ht="28.5">
      <c r="A591" s="339">
        <v>150807</v>
      </c>
      <c r="B591" s="339" t="s">
        <v>12028</v>
      </c>
      <c r="C591" s="328" t="s">
        <v>105</v>
      </c>
      <c r="D591" s="329">
        <v>16.5</v>
      </c>
      <c r="E591" s="329">
        <v>14.62</v>
      </c>
      <c r="F591" s="329"/>
    </row>
    <row r="592" spans="1:6" ht="28.5">
      <c r="A592" s="339">
        <v>150835</v>
      </c>
      <c r="B592" s="339" t="s">
        <v>12029</v>
      </c>
      <c r="C592" s="328" t="s">
        <v>105</v>
      </c>
      <c r="D592" s="329">
        <v>60.89</v>
      </c>
      <c r="E592" s="329">
        <v>16.79</v>
      </c>
      <c r="F592" s="329"/>
    </row>
    <row r="593" spans="1:6" ht="28.5">
      <c r="A593" s="339">
        <v>150836</v>
      </c>
      <c r="B593" s="339" t="s">
        <v>12030</v>
      </c>
      <c r="C593" s="328" t="s">
        <v>105</v>
      </c>
      <c r="D593" s="329">
        <v>81.33</v>
      </c>
      <c r="E593" s="329">
        <v>117.49</v>
      </c>
      <c r="F593" s="329"/>
    </row>
    <row r="594" spans="1:6" ht="28.5">
      <c r="A594" s="339">
        <v>150837</v>
      </c>
      <c r="B594" s="339" t="s">
        <v>12031</v>
      </c>
      <c r="C594" s="328" t="s">
        <v>105</v>
      </c>
      <c r="D594" s="329">
        <v>113.09</v>
      </c>
      <c r="E594" s="329">
        <v>157.08000000000001</v>
      </c>
      <c r="F594" s="329"/>
    </row>
    <row r="595" spans="1:6" ht="28.5">
      <c r="A595" s="339">
        <v>150838</v>
      </c>
      <c r="B595" s="339" t="s">
        <v>12032</v>
      </c>
      <c r="C595" s="328" t="s">
        <v>105</v>
      </c>
      <c r="D595" s="329">
        <v>129.34</v>
      </c>
      <c r="E595" s="329">
        <v>100.49</v>
      </c>
      <c r="F595" s="329"/>
    </row>
    <row r="596" spans="1:6" ht="28.5">
      <c r="A596" s="339">
        <v>150843</v>
      </c>
      <c r="B596" s="339" t="s">
        <v>12033</v>
      </c>
      <c r="C596" s="328" t="s">
        <v>11472</v>
      </c>
      <c r="D596" s="329">
        <v>50.12</v>
      </c>
      <c r="E596" s="329">
        <v>150.25</v>
      </c>
      <c r="F596" s="329"/>
    </row>
    <row r="597" spans="1:6" ht="28.5">
      <c r="A597" s="339">
        <v>150844</v>
      </c>
      <c r="B597" s="339" t="s">
        <v>12034</v>
      </c>
      <c r="C597" s="328" t="s">
        <v>11472</v>
      </c>
      <c r="D597" s="329">
        <v>66.2</v>
      </c>
      <c r="E597" s="329">
        <v>24.98</v>
      </c>
      <c r="F597" s="329"/>
    </row>
    <row r="598" spans="1:6" ht="28.5">
      <c r="A598" s="339">
        <v>150845</v>
      </c>
      <c r="B598" s="339" t="s">
        <v>12035</v>
      </c>
      <c r="C598" s="328" t="s">
        <v>11472</v>
      </c>
      <c r="D598" s="329">
        <v>77.06</v>
      </c>
      <c r="E598" s="329">
        <v>31</v>
      </c>
      <c r="F598" s="329"/>
    </row>
    <row r="599" spans="1:6">
      <c r="A599" s="339">
        <v>150850</v>
      </c>
      <c r="B599" s="339" t="s">
        <v>12036</v>
      </c>
      <c r="C599" s="328" t="s">
        <v>11472</v>
      </c>
      <c r="D599" s="329">
        <v>9.5399999999999991</v>
      </c>
      <c r="E599" s="329">
        <v>69.77</v>
      </c>
      <c r="F599" s="329"/>
    </row>
    <row r="600" spans="1:6">
      <c r="A600" s="339">
        <v>150851</v>
      </c>
      <c r="B600" s="339" t="s">
        <v>12037</v>
      </c>
      <c r="C600" s="328" t="s">
        <v>11472</v>
      </c>
      <c r="D600" s="329">
        <v>9.5399999999999991</v>
      </c>
      <c r="E600" s="329">
        <v>76.75</v>
      </c>
      <c r="F600" s="329"/>
    </row>
    <row r="601" spans="1:6">
      <c r="A601" s="339">
        <v>150852</v>
      </c>
      <c r="B601" s="339" t="s">
        <v>12038</v>
      </c>
      <c r="C601" s="328" t="s">
        <v>11472</v>
      </c>
      <c r="D601" s="329">
        <v>10.73</v>
      </c>
      <c r="E601" s="329">
        <v>44.35</v>
      </c>
      <c r="F601" s="329"/>
    </row>
    <row r="602" spans="1:6" ht="28.5">
      <c r="A602" s="339">
        <v>150860</v>
      </c>
      <c r="B602" s="339" t="s">
        <v>12039</v>
      </c>
      <c r="C602" s="328" t="s">
        <v>105</v>
      </c>
      <c r="D602" s="329">
        <v>29.85</v>
      </c>
      <c r="E602" s="329">
        <v>60.55</v>
      </c>
      <c r="F602" s="329"/>
    </row>
    <row r="603" spans="1:6" ht="28.5">
      <c r="A603" s="339">
        <v>150861</v>
      </c>
      <c r="B603" s="339" t="s">
        <v>12040</v>
      </c>
      <c r="C603" s="328" t="s">
        <v>105</v>
      </c>
      <c r="D603" s="329">
        <v>35.53</v>
      </c>
      <c r="E603" s="329">
        <v>66.38</v>
      </c>
      <c r="F603" s="329"/>
    </row>
    <row r="604" spans="1:6" ht="28.5">
      <c r="A604" s="339">
        <v>150862</v>
      </c>
      <c r="B604" s="339" t="s">
        <v>12041</v>
      </c>
      <c r="C604" s="328" t="s">
        <v>105</v>
      </c>
      <c r="D604" s="329">
        <v>49.69</v>
      </c>
      <c r="E604" s="329"/>
      <c r="F604" s="329"/>
    </row>
    <row r="605" spans="1:6" ht="28.5">
      <c r="A605" s="339">
        <v>150863</v>
      </c>
      <c r="B605" s="339" t="s">
        <v>12042</v>
      </c>
      <c r="C605" s="328" t="s">
        <v>105</v>
      </c>
      <c r="D605" s="329">
        <v>61.96</v>
      </c>
      <c r="E605" s="329">
        <v>2.33</v>
      </c>
      <c r="F605" s="329"/>
    </row>
    <row r="606" spans="1:6" ht="28.5">
      <c r="A606" s="339">
        <v>150866</v>
      </c>
      <c r="B606" s="339" t="s">
        <v>12043</v>
      </c>
      <c r="C606" s="328" t="s">
        <v>11472</v>
      </c>
      <c r="D606" s="329">
        <v>12.04</v>
      </c>
      <c r="E606" s="329">
        <v>11.58</v>
      </c>
      <c r="F606" s="329"/>
    </row>
    <row r="607" spans="1:6" ht="28.5">
      <c r="A607" s="339">
        <v>150867</v>
      </c>
      <c r="B607" s="339" t="s">
        <v>12044</v>
      </c>
      <c r="C607" s="328" t="s">
        <v>11472</v>
      </c>
      <c r="D607" s="329">
        <v>12.58</v>
      </c>
      <c r="E607" s="329">
        <v>33.479999999999997</v>
      </c>
      <c r="F607" s="329"/>
    </row>
    <row r="608" spans="1:6" ht="28.5">
      <c r="A608" s="339">
        <v>150870</v>
      </c>
      <c r="B608" s="339" t="s">
        <v>12045</v>
      </c>
      <c r="C608" s="328" t="s">
        <v>11472</v>
      </c>
      <c r="D608" s="329">
        <v>85.15</v>
      </c>
      <c r="E608" s="329">
        <v>28.16</v>
      </c>
      <c r="F608" s="329"/>
    </row>
    <row r="609" spans="1:6" ht="28.5">
      <c r="A609" s="339">
        <v>150871</v>
      </c>
      <c r="B609" s="339" t="s">
        <v>12046</v>
      </c>
      <c r="C609" s="328" t="s">
        <v>11472</v>
      </c>
      <c r="D609" s="329">
        <v>108.59</v>
      </c>
      <c r="E609" s="329">
        <v>7.98</v>
      </c>
      <c r="F609" s="329"/>
    </row>
    <row r="610" spans="1:6" ht="28.5">
      <c r="A610" s="339">
        <v>150875</v>
      </c>
      <c r="B610" s="339" t="s">
        <v>12047</v>
      </c>
      <c r="C610" s="328" t="s">
        <v>11472</v>
      </c>
      <c r="D610" s="329">
        <v>76.67</v>
      </c>
      <c r="E610" s="329">
        <v>16.510000000000002</v>
      </c>
      <c r="F610" s="329"/>
    </row>
    <row r="611" spans="1:6" ht="28.5">
      <c r="A611" s="339">
        <v>150876</v>
      </c>
      <c r="B611" s="339" t="s">
        <v>12048</v>
      </c>
      <c r="C611" s="328" t="s">
        <v>11472</v>
      </c>
      <c r="D611" s="329">
        <v>117.84</v>
      </c>
      <c r="E611" s="329">
        <v>4.6399999999999997</v>
      </c>
      <c r="F611" s="329"/>
    </row>
    <row r="612" spans="1:6" ht="57">
      <c r="A612" s="339">
        <v>150880</v>
      </c>
      <c r="B612" s="339" t="s">
        <v>12049</v>
      </c>
      <c r="C612" s="328" t="s">
        <v>11472</v>
      </c>
      <c r="D612" s="329">
        <v>30.78</v>
      </c>
      <c r="E612" s="329">
        <v>16.510000000000002</v>
      </c>
      <c r="F612" s="329"/>
    </row>
    <row r="613" spans="1:6" ht="42.75">
      <c r="A613" s="339">
        <v>150881</v>
      </c>
      <c r="B613" s="339" t="s">
        <v>12050</v>
      </c>
      <c r="C613" s="328" t="s">
        <v>11472</v>
      </c>
      <c r="D613" s="329">
        <v>28.03</v>
      </c>
      <c r="E613" s="329">
        <v>6.82</v>
      </c>
      <c r="F613" s="329"/>
    </row>
    <row r="614" spans="1:6" ht="42.75">
      <c r="A614" s="339">
        <v>150882</v>
      </c>
      <c r="B614" s="339" t="s">
        <v>12051</v>
      </c>
      <c r="C614" s="328" t="s">
        <v>11472</v>
      </c>
      <c r="D614" s="329">
        <v>52.68</v>
      </c>
      <c r="E614" s="329"/>
      <c r="F614" s="329"/>
    </row>
    <row r="615" spans="1:6" ht="42.75">
      <c r="A615" s="339">
        <v>150883</v>
      </c>
      <c r="B615" s="339" t="s">
        <v>12052</v>
      </c>
      <c r="C615" s="328" t="s">
        <v>11472</v>
      </c>
      <c r="D615" s="329">
        <v>61.88</v>
      </c>
      <c r="E615" s="329">
        <v>120.44</v>
      </c>
      <c r="F615" s="329"/>
    </row>
    <row r="616" spans="1:6" ht="57">
      <c r="A616" s="339">
        <v>150884</v>
      </c>
      <c r="B616" s="339" t="s">
        <v>12053</v>
      </c>
      <c r="C616" s="328" t="s">
        <v>11472</v>
      </c>
      <c r="D616" s="329">
        <v>36.53</v>
      </c>
      <c r="E616" s="329">
        <v>274.73</v>
      </c>
      <c r="F616" s="329"/>
    </row>
    <row r="617" spans="1:6" ht="71.25">
      <c r="A617" s="339">
        <v>150885</v>
      </c>
      <c r="B617" s="339" t="s">
        <v>12054</v>
      </c>
      <c r="C617" s="328" t="s">
        <v>11472</v>
      </c>
      <c r="D617" s="329">
        <v>41.56</v>
      </c>
      <c r="E617" s="329">
        <v>120.13</v>
      </c>
      <c r="F617" s="329"/>
    </row>
    <row r="618" spans="1:6" ht="60">
      <c r="A618" s="338">
        <v>150886</v>
      </c>
      <c r="B618" s="338" t="s">
        <v>12055</v>
      </c>
      <c r="C618" s="328" t="s">
        <v>11472</v>
      </c>
      <c r="D618" s="329">
        <v>43.48</v>
      </c>
      <c r="E618" s="329">
        <v>213.74</v>
      </c>
      <c r="F618" s="329"/>
    </row>
    <row r="619" spans="1:6">
      <c r="A619" s="339">
        <v>1509</v>
      </c>
      <c r="B619" s="339" t="s">
        <v>12056</v>
      </c>
      <c r="C619" s="328"/>
      <c r="D619" s="329"/>
      <c r="E619" s="329">
        <v>628.05999999999995</v>
      </c>
      <c r="F619" s="329"/>
    </row>
    <row r="620" spans="1:6">
      <c r="A620" s="339">
        <v>150906</v>
      </c>
      <c r="B620" s="339" t="s">
        <v>12057</v>
      </c>
      <c r="C620" s="328" t="s">
        <v>105</v>
      </c>
      <c r="D620" s="329">
        <v>1.98</v>
      </c>
      <c r="E620" s="329">
        <v>952.89</v>
      </c>
      <c r="F620" s="329"/>
    </row>
    <row r="621" spans="1:6">
      <c r="A621" s="339">
        <v>150910</v>
      </c>
      <c r="B621" s="339" t="s">
        <v>12058</v>
      </c>
      <c r="C621" s="328" t="s">
        <v>11472</v>
      </c>
      <c r="D621" s="329">
        <v>13.99</v>
      </c>
      <c r="E621" s="329"/>
      <c r="F621" s="329"/>
    </row>
    <row r="622" spans="1:6" ht="28.5">
      <c r="A622" s="339">
        <v>150916</v>
      </c>
      <c r="B622" s="339" t="s">
        <v>12059</v>
      </c>
      <c r="C622" s="328" t="s">
        <v>11472</v>
      </c>
      <c r="D622" s="329">
        <v>38.450000000000003</v>
      </c>
      <c r="E622" s="329">
        <v>16.05</v>
      </c>
      <c r="F622" s="329"/>
    </row>
    <row r="623" spans="1:6" ht="28.5">
      <c r="A623" s="339">
        <v>150918</v>
      </c>
      <c r="B623" s="339" t="s">
        <v>12060</v>
      </c>
      <c r="C623" s="328" t="s">
        <v>11472</v>
      </c>
      <c r="D623" s="329">
        <v>34.369999999999997</v>
      </c>
      <c r="E623" s="329">
        <v>17.38</v>
      </c>
      <c r="F623" s="329"/>
    </row>
    <row r="624" spans="1:6">
      <c r="A624" s="339">
        <v>150932</v>
      </c>
      <c r="B624" s="339" t="s">
        <v>12061</v>
      </c>
      <c r="C624" s="328" t="s">
        <v>11472</v>
      </c>
      <c r="D624" s="329">
        <v>6.91</v>
      </c>
      <c r="E624" s="329">
        <v>27.19</v>
      </c>
      <c r="F624" s="329"/>
    </row>
    <row r="625" spans="1:6">
      <c r="A625" s="339">
        <v>150934</v>
      </c>
      <c r="B625" s="339" t="s">
        <v>12062</v>
      </c>
      <c r="C625" s="328" t="s">
        <v>11472</v>
      </c>
      <c r="D625" s="329">
        <v>23.06</v>
      </c>
      <c r="E625" s="329">
        <v>32</v>
      </c>
      <c r="F625" s="329"/>
    </row>
    <row r="626" spans="1:6">
      <c r="A626" s="339">
        <v>150937</v>
      </c>
      <c r="B626" s="339" t="s">
        <v>12063</v>
      </c>
      <c r="C626" s="328" t="s">
        <v>105</v>
      </c>
      <c r="D626" s="329">
        <v>4.8600000000000003</v>
      </c>
      <c r="E626" s="329">
        <v>37.840000000000003</v>
      </c>
      <c r="F626" s="329"/>
    </row>
    <row r="627" spans="1:6">
      <c r="A627" s="339">
        <v>150964</v>
      </c>
      <c r="B627" s="339" t="s">
        <v>12064</v>
      </c>
      <c r="C627" s="328" t="s">
        <v>11472</v>
      </c>
      <c r="D627" s="329">
        <v>23.06</v>
      </c>
      <c r="E627" s="329">
        <v>48.85</v>
      </c>
      <c r="F627" s="329"/>
    </row>
    <row r="628" spans="1:6" ht="15">
      <c r="A628" s="338">
        <v>150967</v>
      </c>
      <c r="B628" s="338" t="s">
        <v>12065</v>
      </c>
      <c r="C628" s="328" t="s">
        <v>11472</v>
      </c>
      <c r="D628" s="329">
        <v>7.2</v>
      </c>
      <c r="E628" s="329">
        <v>84.78</v>
      </c>
      <c r="F628" s="329"/>
    </row>
    <row r="629" spans="1:6" ht="28.5">
      <c r="A629" s="339">
        <v>1510</v>
      </c>
      <c r="B629" s="339" t="s">
        <v>12066</v>
      </c>
      <c r="C629" s="328"/>
      <c r="D629" s="329"/>
      <c r="E629" s="329">
        <v>9.19</v>
      </c>
      <c r="F629" s="329"/>
    </row>
    <row r="630" spans="1:6" ht="57">
      <c r="A630" s="339">
        <v>151001</v>
      </c>
      <c r="B630" s="339" t="s">
        <v>12067</v>
      </c>
      <c r="C630" s="328" t="s">
        <v>11472</v>
      </c>
      <c r="D630" s="329">
        <v>138.55000000000001</v>
      </c>
      <c r="E630" s="329">
        <v>10.51</v>
      </c>
      <c r="F630" s="329"/>
    </row>
    <row r="631" spans="1:6" ht="57">
      <c r="A631" s="339">
        <v>151002</v>
      </c>
      <c r="B631" s="339" t="s">
        <v>12068</v>
      </c>
      <c r="C631" s="328" t="s">
        <v>11472</v>
      </c>
      <c r="D631" s="329">
        <v>311.94</v>
      </c>
      <c r="E631" s="329">
        <v>136.66</v>
      </c>
      <c r="F631" s="329"/>
    </row>
    <row r="632" spans="1:6" ht="57">
      <c r="A632" s="339">
        <v>151003</v>
      </c>
      <c r="B632" s="339" t="s">
        <v>12069</v>
      </c>
      <c r="C632" s="328" t="s">
        <v>11472</v>
      </c>
      <c r="D632" s="329">
        <v>137.68</v>
      </c>
      <c r="E632" s="329">
        <v>257.45</v>
      </c>
      <c r="F632" s="329"/>
    </row>
    <row r="633" spans="1:6" ht="57">
      <c r="A633" s="339">
        <v>151015</v>
      </c>
      <c r="B633" s="339" t="s">
        <v>12070</v>
      </c>
      <c r="C633" s="328" t="s">
        <v>11472</v>
      </c>
      <c r="D633" s="329">
        <v>237.15</v>
      </c>
      <c r="E633" s="329">
        <v>24.16</v>
      </c>
      <c r="F633" s="329"/>
    </row>
    <row r="634" spans="1:6" ht="57">
      <c r="A634" s="339">
        <v>151016</v>
      </c>
      <c r="B634" s="339" t="s">
        <v>12071</v>
      </c>
      <c r="C634" s="328" t="s">
        <v>11472</v>
      </c>
      <c r="D634" s="331">
        <v>721.19</v>
      </c>
      <c r="E634" s="329">
        <v>20.94</v>
      </c>
      <c r="F634" s="329"/>
    </row>
    <row r="635" spans="1:6" ht="60">
      <c r="A635" s="338">
        <v>151017</v>
      </c>
      <c r="B635" s="338" t="s">
        <v>12072</v>
      </c>
      <c r="C635" s="328" t="s">
        <v>11472</v>
      </c>
      <c r="D635" s="329">
        <v>1095.44</v>
      </c>
      <c r="E635" s="329">
        <v>26.33</v>
      </c>
      <c r="F635" s="329"/>
    </row>
    <row r="636" spans="1:6">
      <c r="A636" s="339">
        <v>1511</v>
      </c>
      <c r="B636" s="339" t="s">
        <v>12073</v>
      </c>
      <c r="C636" s="328"/>
      <c r="D636" s="329"/>
      <c r="E636" s="329">
        <v>40.72</v>
      </c>
      <c r="F636" s="329"/>
    </row>
    <row r="637" spans="1:6" ht="28.5">
      <c r="A637" s="339">
        <v>151125</v>
      </c>
      <c r="B637" s="339" t="s">
        <v>12074</v>
      </c>
      <c r="C637" s="328" t="s">
        <v>105</v>
      </c>
      <c r="D637" s="329">
        <v>17.010000000000002</v>
      </c>
      <c r="E637" s="329">
        <v>56.89</v>
      </c>
      <c r="F637" s="329"/>
    </row>
    <row r="638" spans="1:6" ht="28.5">
      <c r="A638" s="339">
        <v>151126</v>
      </c>
      <c r="B638" s="339" t="s">
        <v>12075</v>
      </c>
      <c r="C638" s="328" t="s">
        <v>105</v>
      </c>
      <c r="D638" s="329">
        <v>17.87</v>
      </c>
      <c r="E638" s="329">
        <v>104.99</v>
      </c>
      <c r="F638" s="329"/>
    </row>
    <row r="639" spans="1:6" ht="28.5">
      <c r="A639" s="339">
        <v>151127</v>
      </c>
      <c r="B639" s="339" t="s">
        <v>12076</v>
      </c>
      <c r="C639" s="328" t="s">
        <v>105</v>
      </c>
      <c r="D639" s="329">
        <v>19.28</v>
      </c>
      <c r="E639" s="329"/>
      <c r="F639" s="329"/>
    </row>
    <row r="640" spans="1:6" ht="28.5">
      <c r="A640" s="339">
        <v>151128</v>
      </c>
      <c r="B640" s="339" t="s">
        <v>12077</v>
      </c>
      <c r="C640" s="328" t="s">
        <v>105</v>
      </c>
      <c r="D640" s="329">
        <v>29.95</v>
      </c>
      <c r="E640" s="329">
        <v>20.59</v>
      </c>
      <c r="F640" s="329"/>
    </row>
    <row r="641" spans="1:6" ht="28.5">
      <c r="A641" s="339">
        <v>151129</v>
      </c>
      <c r="B641" s="339" t="s">
        <v>12078</v>
      </c>
      <c r="C641" s="328" t="s">
        <v>105</v>
      </c>
      <c r="D641" s="329">
        <v>32.57</v>
      </c>
      <c r="E641" s="329">
        <v>20.59</v>
      </c>
      <c r="F641" s="329"/>
    </row>
    <row r="642" spans="1:6" ht="28.5">
      <c r="A642" s="339">
        <v>151130</v>
      </c>
      <c r="B642" s="339" t="s">
        <v>12079</v>
      </c>
      <c r="C642" s="328" t="s">
        <v>105</v>
      </c>
      <c r="D642" s="329">
        <v>35.26</v>
      </c>
      <c r="E642" s="329">
        <v>20.59</v>
      </c>
      <c r="F642" s="329"/>
    </row>
    <row r="643" spans="1:6" ht="28.5">
      <c r="A643" s="339">
        <v>151131</v>
      </c>
      <c r="B643" s="339" t="s">
        <v>12080</v>
      </c>
      <c r="C643" s="328" t="s">
        <v>105</v>
      </c>
      <c r="D643" s="329">
        <v>65.91</v>
      </c>
      <c r="E643" s="329">
        <v>20.59</v>
      </c>
      <c r="F643" s="329"/>
    </row>
    <row r="644" spans="1:6" ht="28.5">
      <c r="A644" s="339">
        <v>151132</v>
      </c>
      <c r="B644" s="339" t="s">
        <v>12081</v>
      </c>
      <c r="C644" s="328" t="s">
        <v>105</v>
      </c>
      <c r="D644" s="329">
        <v>6.24</v>
      </c>
      <c r="E644" s="329">
        <v>24.24</v>
      </c>
      <c r="F644" s="329"/>
    </row>
    <row r="645" spans="1:6" ht="28.5">
      <c r="A645" s="339">
        <v>151133</v>
      </c>
      <c r="B645" s="339" t="s">
        <v>12082</v>
      </c>
      <c r="C645" s="328" t="s">
        <v>105</v>
      </c>
      <c r="D645" s="329">
        <v>7.72</v>
      </c>
      <c r="E645" s="329">
        <v>55.5</v>
      </c>
      <c r="F645" s="329"/>
    </row>
    <row r="646" spans="1:6" ht="28.5">
      <c r="A646" s="339">
        <v>151135</v>
      </c>
      <c r="B646" s="339" t="s">
        <v>12083</v>
      </c>
      <c r="C646" s="328" t="s">
        <v>105</v>
      </c>
      <c r="D646" s="329">
        <v>88.47</v>
      </c>
      <c r="E646" s="329">
        <v>55.5</v>
      </c>
      <c r="F646" s="329"/>
    </row>
    <row r="647" spans="1:6" ht="28.5">
      <c r="A647" s="339">
        <v>151136</v>
      </c>
      <c r="B647" s="339" t="s">
        <v>12084</v>
      </c>
      <c r="C647" s="328" t="s">
        <v>105</v>
      </c>
      <c r="D647" s="329">
        <v>258.89</v>
      </c>
      <c r="E647" s="329">
        <v>56.61</v>
      </c>
      <c r="F647" s="329"/>
    </row>
    <row r="648" spans="1:6" ht="42.75">
      <c r="A648" s="339">
        <v>151137</v>
      </c>
      <c r="B648" s="339" t="s">
        <v>12085</v>
      </c>
      <c r="C648" s="328" t="s">
        <v>105</v>
      </c>
      <c r="D648" s="329">
        <v>26.72</v>
      </c>
      <c r="E648" s="329">
        <v>81.62</v>
      </c>
      <c r="F648" s="329"/>
    </row>
    <row r="649" spans="1:6" ht="42.75">
      <c r="A649" s="339">
        <v>151138</v>
      </c>
      <c r="B649" s="339" t="s">
        <v>12086</v>
      </c>
      <c r="C649" s="328" t="s">
        <v>105</v>
      </c>
      <c r="D649" s="329">
        <v>23.91</v>
      </c>
      <c r="E649" s="329">
        <v>93.65</v>
      </c>
      <c r="F649" s="329"/>
    </row>
    <row r="650" spans="1:6" ht="28.5">
      <c r="A650" s="339">
        <v>151139</v>
      </c>
      <c r="B650" s="339" t="s">
        <v>12087</v>
      </c>
      <c r="C650" s="328" t="s">
        <v>105</v>
      </c>
      <c r="D650" s="329">
        <v>28.18</v>
      </c>
      <c r="E650" s="329">
        <v>93.65</v>
      </c>
      <c r="F650" s="329"/>
    </row>
    <row r="651" spans="1:6" ht="28.5">
      <c r="A651" s="339">
        <v>151140</v>
      </c>
      <c r="B651" s="339" t="s">
        <v>12088</v>
      </c>
      <c r="C651" s="328" t="s">
        <v>105</v>
      </c>
      <c r="D651" s="329">
        <v>45.05</v>
      </c>
      <c r="E651" s="329">
        <v>216.29</v>
      </c>
      <c r="F651" s="329"/>
    </row>
    <row r="652" spans="1:6" ht="28.5">
      <c r="A652" s="339">
        <v>151141</v>
      </c>
      <c r="B652" s="339" t="s">
        <v>12089</v>
      </c>
      <c r="C652" s="328" t="s">
        <v>105</v>
      </c>
      <c r="D652" s="329">
        <v>61.61</v>
      </c>
      <c r="E652" s="329">
        <v>417.2</v>
      </c>
      <c r="F652" s="331"/>
    </row>
    <row r="653" spans="1:6" ht="30">
      <c r="A653" s="338">
        <v>151142</v>
      </c>
      <c r="B653" s="338" t="s">
        <v>12090</v>
      </c>
      <c r="C653" s="328" t="s">
        <v>105</v>
      </c>
      <c r="D653" s="329">
        <v>108.3</v>
      </c>
      <c r="E653" s="331">
        <v>3637.6</v>
      </c>
      <c r="F653" s="329"/>
    </row>
    <row r="654" spans="1:6">
      <c r="A654" s="339">
        <v>1513</v>
      </c>
      <c r="B654" s="339" t="s">
        <v>12091</v>
      </c>
      <c r="C654" s="328"/>
      <c r="D654" s="329"/>
      <c r="E654" s="329">
        <v>216.29</v>
      </c>
      <c r="F654" s="329"/>
    </row>
    <row r="655" spans="1:6" ht="28.5">
      <c r="A655" s="339">
        <v>151301</v>
      </c>
      <c r="B655" s="339" t="s">
        <v>12092</v>
      </c>
      <c r="C655" s="328" t="s">
        <v>11472</v>
      </c>
      <c r="D655" s="329">
        <v>23.9</v>
      </c>
      <c r="E655" s="329">
        <v>24.62</v>
      </c>
      <c r="F655" s="329"/>
    </row>
    <row r="656" spans="1:6" ht="28.5">
      <c r="A656" s="339">
        <v>151302</v>
      </c>
      <c r="B656" s="339" t="s">
        <v>12093</v>
      </c>
      <c r="C656" s="328" t="s">
        <v>11472</v>
      </c>
      <c r="D656" s="329">
        <v>23.9</v>
      </c>
      <c r="E656" s="329">
        <v>26.43</v>
      </c>
      <c r="F656" s="329"/>
    </row>
    <row r="657" spans="1:6" ht="28.5">
      <c r="A657" s="339">
        <v>151303</v>
      </c>
      <c r="B657" s="339" t="s">
        <v>12094</v>
      </c>
      <c r="C657" s="328" t="s">
        <v>11472</v>
      </c>
      <c r="D657" s="329">
        <v>23.9</v>
      </c>
      <c r="E657" s="329">
        <v>26.43</v>
      </c>
      <c r="F657" s="329"/>
    </row>
    <row r="658" spans="1:6" ht="28.5">
      <c r="A658" s="339">
        <v>151304</v>
      </c>
      <c r="B658" s="339" t="s">
        <v>12095</v>
      </c>
      <c r="C658" s="328" t="s">
        <v>11472</v>
      </c>
      <c r="D658" s="329">
        <v>23.9</v>
      </c>
      <c r="E658" s="329">
        <v>46.64</v>
      </c>
      <c r="F658" s="329"/>
    </row>
    <row r="659" spans="1:6" ht="28.5">
      <c r="A659" s="339">
        <v>151305</v>
      </c>
      <c r="B659" s="339" t="s">
        <v>12096</v>
      </c>
      <c r="C659" s="328" t="s">
        <v>11472</v>
      </c>
      <c r="D659" s="329">
        <v>26.78</v>
      </c>
      <c r="E659" s="329">
        <v>55.5</v>
      </c>
      <c r="F659" s="329"/>
    </row>
    <row r="660" spans="1:6" ht="28.5">
      <c r="A660" s="339">
        <v>151306</v>
      </c>
      <c r="B660" s="339" t="s">
        <v>12097</v>
      </c>
      <c r="C660" s="328" t="s">
        <v>11472</v>
      </c>
      <c r="D660" s="329">
        <v>61.83</v>
      </c>
      <c r="E660" s="329">
        <v>55.5</v>
      </c>
      <c r="F660" s="329"/>
    </row>
    <row r="661" spans="1:6" ht="28.5">
      <c r="A661" s="339">
        <v>151307</v>
      </c>
      <c r="B661" s="339" t="s">
        <v>12098</v>
      </c>
      <c r="C661" s="328" t="s">
        <v>11472</v>
      </c>
      <c r="D661" s="329">
        <v>61.83</v>
      </c>
      <c r="E661" s="329">
        <v>56.61</v>
      </c>
      <c r="F661" s="329"/>
    </row>
    <row r="662" spans="1:6" ht="28.5">
      <c r="A662" s="339">
        <v>151308</v>
      </c>
      <c r="B662" s="339" t="s">
        <v>12099</v>
      </c>
      <c r="C662" s="328" t="s">
        <v>11472</v>
      </c>
      <c r="D662" s="329">
        <v>69.489999999999995</v>
      </c>
      <c r="E662" s="329">
        <v>67.69</v>
      </c>
      <c r="F662" s="329"/>
    </row>
    <row r="663" spans="1:6" ht="28.5">
      <c r="A663" s="339">
        <v>151309</v>
      </c>
      <c r="B663" s="339" t="s">
        <v>12100</v>
      </c>
      <c r="C663" s="328" t="s">
        <v>11472</v>
      </c>
      <c r="D663" s="329">
        <v>88.67</v>
      </c>
      <c r="E663" s="329">
        <v>94.72</v>
      </c>
      <c r="F663" s="329"/>
    </row>
    <row r="664" spans="1:6" ht="28.5">
      <c r="A664" s="339">
        <v>151310</v>
      </c>
      <c r="B664" s="339" t="s">
        <v>12101</v>
      </c>
      <c r="C664" s="328" t="s">
        <v>11472</v>
      </c>
      <c r="D664" s="329">
        <v>91.63</v>
      </c>
      <c r="E664" s="329">
        <v>158.88999999999999</v>
      </c>
      <c r="F664" s="329"/>
    </row>
    <row r="665" spans="1:6" ht="28.5">
      <c r="A665" s="339">
        <v>151311</v>
      </c>
      <c r="B665" s="339" t="s">
        <v>12102</v>
      </c>
      <c r="C665" s="328" t="s">
        <v>11472</v>
      </c>
      <c r="D665" s="329">
        <v>91.63</v>
      </c>
      <c r="E665" s="329">
        <v>81.62</v>
      </c>
      <c r="F665" s="329"/>
    </row>
    <row r="666" spans="1:6" ht="28.5">
      <c r="A666" s="339">
        <v>151313</v>
      </c>
      <c r="B666" s="339" t="s">
        <v>12103</v>
      </c>
      <c r="C666" s="328" t="s">
        <v>11472</v>
      </c>
      <c r="D666" s="329">
        <v>229.28</v>
      </c>
      <c r="E666" s="329">
        <v>81.62</v>
      </c>
      <c r="F666" s="329"/>
    </row>
    <row r="667" spans="1:6" ht="28.5">
      <c r="A667" s="339">
        <v>151314</v>
      </c>
      <c r="B667" s="339" t="s">
        <v>12104</v>
      </c>
      <c r="C667" s="328" t="s">
        <v>11472</v>
      </c>
      <c r="D667" s="329">
        <v>405.44</v>
      </c>
      <c r="E667" s="329">
        <v>81.62</v>
      </c>
      <c r="F667" s="329"/>
    </row>
    <row r="668" spans="1:6" ht="28.5">
      <c r="A668" s="339">
        <v>151316</v>
      </c>
      <c r="B668" s="339" t="s">
        <v>12105</v>
      </c>
      <c r="C668" s="328" t="s">
        <v>11472</v>
      </c>
      <c r="D668" s="329">
        <v>168.68</v>
      </c>
      <c r="E668" s="329">
        <v>118.65</v>
      </c>
      <c r="F668" s="329"/>
    </row>
    <row r="669" spans="1:6" ht="28.5">
      <c r="A669" s="339">
        <v>151317</v>
      </c>
      <c r="B669" s="339" t="s">
        <v>12106</v>
      </c>
      <c r="C669" s="328" t="s">
        <v>11472</v>
      </c>
      <c r="D669" s="329">
        <v>26.89</v>
      </c>
      <c r="E669" s="329">
        <v>216.29</v>
      </c>
      <c r="F669" s="329"/>
    </row>
    <row r="670" spans="1:6" ht="28.5">
      <c r="A670" s="339">
        <v>151318</v>
      </c>
      <c r="B670" s="339" t="s">
        <v>12107</v>
      </c>
      <c r="C670" s="328" t="s">
        <v>11472</v>
      </c>
      <c r="D670" s="329">
        <v>29.46</v>
      </c>
      <c r="E670" s="329">
        <v>420.46</v>
      </c>
      <c r="F670" s="329"/>
    </row>
    <row r="671" spans="1:6" ht="28.5">
      <c r="A671" s="339">
        <v>151319</v>
      </c>
      <c r="B671" s="339" t="s">
        <v>12108</v>
      </c>
      <c r="C671" s="328" t="s">
        <v>11472</v>
      </c>
      <c r="D671" s="329">
        <v>37.78</v>
      </c>
      <c r="E671" s="329">
        <v>494.15</v>
      </c>
      <c r="F671" s="331"/>
    </row>
    <row r="672" spans="1:6" ht="28.5">
      <c r="A672" s="339">
        <v>151320</v>
      </c>
      <c r="B672" s="339" t="s">
        <v>12109</v>
      </c>
      <c r="C672" s="328" t="s">
        <v>11472</v>
      </c>
      <c r="D672" s="329">
        <v>47.28</v>
      </c>
      <c r="E672" s="329">
        <v>889.87</v>
      </c>
      <c r="F672" s="331"/>
    </row>
    <row r="673" spans="1:6" ht="28.5">
      <c r="A673" s="339">
        <v>151321</v>
      </c>
      <c r="B673" s="339" t="s">
        <v>12110</v>
      </c>
      <c r="C673" s="328" t="s">
        <v>11472</v>
      </c>
      <c r="D673" s="329">
        <v>61.83</v>
      </c>
      <c r="E673" s="331">
        <v>1629.08</v>
      </c>
      <c r="F673" s="329"/>
    </row>
    <row r="674" spans="1:6" ht="28.5">
      <c r="A674" s="339">
        <v>151322</v>
      </c>
      <c r="B674" s="339" t="s">
        <v>12111</v>
      </c>
      <c r="C674" s="328" t="s">
        <v>11472</v>
      </c>
      <c r="D674" s="329">
        <v>61.83</v>
      </c>
      <c r="E674" s="329">
        <v>164.64</v>
      </c>
      <c r="F674" s="329"/>
    </row>
    <row r="675" spans="1:6" ht="28.5">
      <c r="A675" s="339">
        <v>151323</v>
      </c>
      <c r="B675" s="339" t="s">
        <v>12112</v>
      </c>
      <c r="C675" s="328" t="s">
        <v>11472</v>
      </c>
      <c r="D675" s="329">
        <v>65.16</v>
      </c>
      <c r="E675" s="329">
        <v>20.59</v>
      </c>
      <c r="F675" s="329"/>
    </row>
    <row r="676" spans="1:6" ht="28.5">
      <c r="A676" s="339">
        <v>151324</v>
      </c>
      <c r="B676" s="339" t="s">
        <v>12113</v>
      </c>
      <c r="C676" s="328" t="s">
        <v>11472</v>
      </c>
      <c r="D676" s="329">
        <v>74.59</v>
      </c>
      <c r="E676" s="329">
        <v>420.46</v>
      </c>
      <c r="F676" s="329"/>
    </row>
    <row r="677" spans="1:6" ht="28.5">
      <c r="A677" s="339">
        <v>151325</v>
      </c>
      <c r="B677" s="339" t="s">
        <v>12114</v>
      </c>
      <c r="C677" s="328" t="s">
        <v>11472</v>
      </c>
      <c r="D677" s="329">
        <v>104.22</v>
      </c>
      <c r="E677" s="329">
        <v>52.32</v>
      </c>
      <c r="F677" s="331"/>
    </row>
    <row r="678" spans="1:6" ht="28.5">
      <c r="A678" s="339">
        <v>151326</v>
      </c>
      <c r="B678" s="339" t="s">
        <v>12115</v>
      </c>
      <c r="C678" s="328" t="s">
        <v>11472</v>
      </c>
      <c r="D678" s="329">
        <v>114.38</v>
      </c>
      <c r="E678" s="329">
        <v>52.32</v>
      </c>
      <c r="F678" s="331"/>
    </row>
    <row r="679" spans="1:6" ht="28.5">
      <c r="A679" s="339">
        <v>151327</v>
      </c>
      <c r="B679" s="339" t="s">
        <v>12116</v>
      </c>
      <c r="C679" s="328" t="s">
        <v>11472</v>
      </c>
      <c r="D679" s="329">
        <v>88.67</v>
      </c>
      <c r="E679" s="329">
        <v>113.2</v>
      </c>
      <c r="F679" s="331"/>
    </row>
    <row r="680" spans="1:6" ht="28.5">
      <c r="A680" s="339">
        <v>151328</v>
      </c>
      <c r="B680" s="339" t="s">
        <v>12117</v>
      </c>
      <c r="C680" s="328" t="s">
        <v>11472</v>
      </c>
      <c r="D680" s="329">
        <v>88.67</v>
      </c>
      <c r="E680" s="329">
        <v>113.2</v>
      </c>
      <c r="F680" s="331"/>
    </row>
    <row r="681" spans="1:6" ht="28.5">
      <c r="A681" s="339">
        <v>151329</v>
      </c>
      <c r="B681" s="339" t="s">
        <v>12118</v>
      </c>
      <c r="C681" s="328" t="s">
        <v>11472</v>
      </c>
      <c r="D681" s="329">
        <v>88.67</v>
      </c>
      <c r="E681" s="329">
        <v>113.2</v>
      </c>
      <c r="F681" s="329"/>
    </row>
    <row r="682" spans="1:6" ht="28.5">
      <c r="A682" s="339">
        <v>151330</v>
      </c>
      <c r="B682" s="339" t="s">
        <v>12119</v>
      </c>
      <c r="C682" s="328" t="s">
        <v>11472</v>
      </c>
      <c r="D682" s="329">
        <v>100.36</v>
      </c>
      <c r="E682" s="329">
        <v>52.32</v>
      </c>
      <c r="F682" s="329"/>
    </row>
    <row r="683" spans="1:6" ht="28.5">
      <c r="A683" s="339">
        <v>151331</v>
      </c>
      <c r="B683" s="339" t="s">
        <v>12120</v>
      </c>
      <c r="C683" s="328" t="s">
        <v>11472</v>
      </c>
      <c r="D683" s="329">
        <v>188.35</v>
      </c>
      <c r="E683" s="329">
        <v>131.06</v>
      </c>
      <c r="F683" s="329"/>
    </row>
    <row r="684" spans="1:6" ht="28.5">
      <c r="A684" s="339">
        <v>151332</v>
      </c>
      <c r="B684" s="339" t="s">
        <v>12121</v>
      </c>
      <c r="C684" s="328" t="s">
        <v>11472</v>
      </c>
      <c r="D684" s="329">
        <v>410.45</v>
      </c>
      <c r="E684" s="329">
        <v>146.25</v>
      </c>
      <c r="F684" s="329"/>
    </row>
    <row r="685" spans="1:6" ht="42.75">
      <c r="A685" s="339">
        <v>151333</v>
      </c>
      <c r="B685" s="339" t="s">
        <v>12122</v>
      </c>
      <c r="C685" s="328" t="s">
        <v>11472</v>
      </c>
      <c r="D685" s="329">
        <v>508.43</v>
      </c>
      <c r="E685" s="329">
        <v>103.18</v>
      </c>
      <c r="F685" s="329"/>
    </row>
    <row r="686" spans="1:6" ht="42.75">
      <c r="A686" s="339">
        <v>151334</v>
      </c>
      <c r="B686" s="339" t="s">
        <v>12123</v>
      </c>
      <c r="C686" s="328" t="s">
        <v>11472</v>
      </c>
      <c r="D686" s="331">
        <v>508.43</v>
      </c>
      <c r="E686" s="329"/>
      <c r="F686" s="329"/>
    </row>
    <row r="687" spans="1:6" ht="42.75">
      <c r="A687" s="339">
        <v>151335</v>
      </c>
      <c r="B687" s="339" t="s">
        <v>12124</v>
      </c>
      <c r="C687" s="328" t="s">
        <v>11472</v>
      </c>
      <c r="D687" s="329">
        <v>1201.6500000000001</v>
      </c>
      <c r="E687" s="329">
        <v>5.78</v>
      </c>
      <c r="F687" s="329"/>
    </row>
    <row r="688" spans="1:6" ht="28.5">
      <c r="A688" s="339">
        <v>151337</v>
      </c>
      <c r="B688" s="339" t="s">
        <v>12125</v>
      </c>
      <c r="C688" s="328" t="s">
        <v>11472</v>
      </c>
      <c r="D688" s="329">
        <v>111.45</v>
      </c>
      <c r="E688" s="329">
        <v>7.12</v>
      </c>
      <c r="F688" s="329"/>
    </row>
    <row r="689" spans="1:6" ht="28.5">
      <c r="A689" s="339">
        <v>151338</v>
      </c>
      <c r="B689" s="339" t="s">
        <v>12126</v>
      </c>
      <c r="C689" s="328" t="s">
        <v>11472</v>
      </c>
      <c r="D689" s="329">
        <v>23.9</v>
      </c>
      <c r="E689" s="329">
        <v>9.31</v>
      </c>
      <c r="F689" s="329"/>
    </row>
    <row r="690" spans="1:6" ht="28.5">
      <c r="A690" s="339">
        <v>151339</v>
      </c>
      <c r="B690" s="339" t="s">
        <v>12127</v>
      </c>
      <c r="C690" s="328" t="s">
        <v>11472</v>
      </c>
      <c r="D690" s="329">
        <v>410.45</v>
      </c>
      <c r="E690" s="329">
        <v>12.05</v>
      </c>
      <c r="F690" s="329"/>
    </row>
    <row r="691" spans="1:6" ht="28.5">
      <c r="A691" s="339">
        <v>151344</v>
      </c>
      <c r="B691" s="339" t="s">
        <v>12128</v>
      </c>
      <c r="C691" s="328" t="s">
        <v>11472</v>
      </c>
      <c r="D691" s="329">
        <v>97.63</v>
      </c>
      <c r="E691" s="329">
        <v>17.53</v>
      </c>
      <c r="F691" s="329"/>
    </row>
    <row r="692" spans="1:6" ht="28.5">
      <c r="A692" s="339">
        <v>151345</v>
      </c>
      <c r="B692" s="339" t="s">
        <v>12129</v>
      </c>
      <c r="C692" s="328" t="s">
        <v>11472</v>
      </c>
      <c r="D692" s="329">
        <v>97.63</v>
      </c>
      <c r="E692" s="329">
        <v>25.38</v>
      </c>
      <c r="F692" s="329"/>
    </row>
    <row r="693" spans="1:6" ht="28.5">
      <c r="A693" s="339">
        <v>151346</v>
      </c>
      <c r="B693" s="339" t="s">
        <v>12130</v>
      </c>
      <c r="C693" s="328" t="s">
        <v>11472</v>
      </c>
      <c r="D693" s="329">
        <v>127.32</v>
      </c>
      <c r="E693" s="329">
        <v>35.229999999999997</v>
      </c>
      <c r="F693" s="329"/>
    </row>
    <row r="694" spans="1:6" ht="28.5">
      <c r="A694" s="339">
        <v>151347</v>
      </c>
      <c r="B694" s="339" t="s">
        <v>12131</v>
      </c>
      <c r="C694" s="328" t="s">
        <v>11472</v>
      </c>
      <c r="D694" s="329">
        <v>127.32</v>
      </c>
      <c r="E694" s="329">
        <v>38</v>
      </c>
      <c r="F694" s="329"/>
    </row>
    <row r="695" spans="1:6" ht="28.5">
      <c r="A695" s="339">
        <v>151348</v>
      </c>
      <c r="B695" s="339" t="s">
        <v>12132</v>
      </c>
      <c r="C695" s="328" t="s">
        <v>11472</v>
      </c>
      <c r="D695" s="329">
        <v>127.32</v>
      </c>
      <c r="E695" s="329">
        <v>18.940000000000001</v>
      </c>
      <c r="F695" s="329"/>
    </row>
    <row r="696" spans="1:6" ht="28.5">
      <c r="A696" s="339">
        <v>151349</v>
      </c>
      <c r="B696" s="339" t="s">
        <v>12133</v>
      </c>
      <c r="C696" s="328" t="s">
        <v>11472</v>
      </c>
      <c r="D696" s="329">
        <v>97.63</v>
      </c>
      <c r="E696" s="329">
        <v>8.89</v>
      </c>
      <c r="F696" s="329"/>
    </row>
    <row r="697" spans="1:6" ht="28.5">
      <c r="A697" s="339">
        <v>151350</v>
      </c>
      <c r="B697" s="339" t="s">
        <v>12134</v>
      </c>
      <c r="C697" s="328" t="s">
        <v>11472</v>
      </c>
      <c r="D697" s="329">
        <v>137.53</v>
      </c>
      <c r="E697" s="329">
        <v>10.37</v>
      </c>
      <c r="F697" s="329"/>
    </row>
    <row r="698" spans="1:6" ht="28.5">
      <c r="A698" s="339">
        <v>151357</v>
      </c>
      <c r="B698" s="339" t="s">
        <v>12135</v>
      </c>
      <c r="C698" s="328" t="s">
        <v>11472</v>
      </c>
      <c r="D698" s="329">
        <v>143.09</v>
      </c>
      <c r="E698" s="329">
        <v>12.85</v>
      </c>
      <c r="F698" s="329"/>
    </row>
    <row r="699" spans="1:6" ht="30">
      <c r="A699" s="338">
        <v>151359</v>
      </c>
      <c r="B699" s="338" t="s">
        <v>12136</v>
      </c>
      <c r="C699" s="328" t="s">
        <v>11472</v>
      </c>
      <c r="D699" s="329">
        <v>225.62</v>
      </c>
      <c r="E699" s="329">
        <v>18.28</v>
      </c>
      <c r="F699" s="329"/>
    </row>
    <row r="700" spans="1:6">
      <c r="A700" s="339">
        <v>1514</v>
      </c>
      <c r="B700" s="339" t="s">
        <v>12137</v>
      </c>
      <c r="C700" s="328"/>
      <c r="D700" s="329"/>
      <c r="E700" s="329">
        <v>26.27</v>
      </c>
      <c r="F700" s="329"/>
    </row>
    <row r="701" spans="1:6" ht="28.5">
      <c r="A701" s="339">
        <v>151401</v>
      </c>
      <c r="B701" s="339" t="s">
        <v>12138</v>
      </c>
      <c r="C701" s="328" t="s">
        <v>105</v>
      </c>
      <c r="D701" s="329">
        <v>6.06</v>
      </c>
      <c r="E701" s="329">
        <v>38.049999999999997</v>
      </c>
      <c r="F701" s="329"/>
    </row>
    <row r="702" spans="1:6" ht="28.5">
      <c r="A702" s="339">
        <v>151402</v>
      </c>
      <c r="B702" s="339" t="s">
        <v>12139</v>
      </c>
      <c r="C702" s="328" t="s">
        <v>105</v>
      </c>
      <c r="D702" s="329">
        <v>7.4</v>
      </c>
      <c r="E702" s="329">
        <v>51.12</v>
      </c>
      <c r="F702" s="329"/>
    </row>
    <row r="703" spans="1:6" ht="28.5">
      <c r="A703" s="339">
        <v>151403</v>
      </c>
      <c r="B703" s="339" t="s">
        <v>12140</v>
      </c>
      <c r="C703" s="328" t="s">
        <v>105</v>
      </c>
      <c r="D703" s="329">
        <v>9.24</v>
      </c>
      <c r="E703" s="329">
        <v>72.239999999999995</v>
      </c>
      <c r="F703" s="329"/>
    </row>
    <row r="704" spans="1:6" ht="28.5">
      <c r="A704" s="339">
        <v>151404</v>
      </c>
      <c r="B704" s="339" t="s">
        <v>12141</v>
      </c>
      <c r="C704" s="328" t="s">
        <v>105</v>
      </c>
      <c r="D704" s="329">
        <v>12.29</v>
      </c>
      <c r="E704" s="329">
        <v>128.32</v>
      </c>
      <c r="F704" s="329"/>
    </row>
    <row r="705" spans="1:6" ht="28.5">
      <c r="A705" s="339">
        <v>151405</v>
      </c>
      <c r="B705" s="339" t="s">
        <v>12142</v>
      </c>
      <c r="C705" s="328" t="s">
        <v>105</v>
      </c>
      <c r="D705" s="329">
        <v>17.57</v>
      </c>
      <c r="E705" s="329">
        <v>163.93</v>
      </c>
      <c r="F705" s="329"/>
    </row>
    <row r="706" spans="1:6" ht="28.5">
      <c r="A706" s="339">
        <v>151406</v>
      </c>
      <c r="B706" s="339" t="s">
        <v>12143</v>
      </c>
      <c r="C706" s="328" t="s">
        <v>105</v>
      </c>
      <c r="D706" s="329">
        <v>25.71</v>
      </c>
      <c r="E706" s="329">
        <v>445.18</v>
      </c>
      <c r="F706" s="329"/>
    </row>
    <row r="707" spans="1:6" ht="28.5">
      <c r="A707" s="339">
        <v>151407</v>
      </c>
      <c r="B707" s="339" t="s">
        <v>12144</v>
      </c>
      <c r="C707" s="328" t="s">
        <v>105</v>
      </c>
      <c r="D707" s="329">
        <v>31.55</v>
      </c>
      <c r="E707" s="329">
        <v>96.98</v>
      </c>
      <c r="F707" s="329"/>
    </row>
    <row r="708" spans="1:6" ht="28.5">
      <c r="A708" s="339">
        <v>151413</v>
      </c>
      <c r="B708" s="339" t="s">
        <v>12145</v>
      </c>
      <c r="C708" s="328" t="s">
        <v>105</v>
      </c>
      <c r="D708" s="329">
        <v>38.76</v>
      </c>
      <c r="E708" s="329">
        <v>198.31</v>
      </c>
      <c r="F708" s="329"/>
    </row>
    <row r="709" spans="1:6" ht="28.5">
      <c r="A709" s="339">
        <v>151414</v>
      </c>
      <c r="B709" s="339" t="s">
        <v>12146</v>
      </c>
      <c r="C709" s="328" t="s">
        <v>105</v>
      </c>
      <c r="D709" s="329">
        <v>17.2</v>
      </c>
      <c r="E709" s="329">
        <v>249.75</v>
      </c>
      <c r="F709" s="329"/>
    </row>
    <row r="710" spans="1:6" ht="28.5">
      <c r="A710" s="339">
        <v>151417</v>
      </c>
      <c r="B710" s="339" t="s">
        <v>12147</v>
      </c>
      <c r="C710" s="328" t="s">
        <v>105</v>
      </c>
      <c r="D710" s="329">
        <v>8.4</v>
      </c>
      <c r="E710" s="329">
        <v>317.83</v>
      </c>
      <c r="F710" s="329"/>
    </row>
    <row r="711" spans="1:6" ht="28.5">
      <c r="A711" s="339">
        <v>151418</v>
      </c>
      <c r="B711" s="339" t="s">
        <v>12148</v>
      </c>
      <c r="C711" s="328" t="s">
        <v>105</v>
      </c>
      <c r="D711" s="329">
        <v>10.84</v>
      </c>
      <c r="E711" s="329">
        <v>86.75</v>
      </c>
      <c r="F711" s="329"/>
    </row>
    <row r="712" spans="1:6" ht="28.5">
      <c r="A712" s="339">
        <v>151419</v>
      </c>
      <c r="B712" s="339" t="s">
        <v>12149</v>
      </c>
      <c r="C712" s="328" t="s">
        <v>105</v>
      </c>
      <c r="D712" s="329">
        <v>13.57</v>
      </c>
      <c r="E712" s="329">
        <v>97.92</v>
      </c>
      <c r="F712" s="329"/>
    </row>
    <row r="713" spans="1:6" ht="28.5">
      <c r="A713" s="339">
        <v>151420</v>
      </c>
      <c r="B713" s="339" t="s">
        <v>12150</v>
      </c>
      <c r="C713" s="328" t="s">
        <v>105</v>
      </c>
      <c r="D713" s="329">
        <v>18.82</v>
      </c>
      <c r="E713" s="329">
        <v>31.61</v>
      </c>
      <c r="F713" s="329"/>
    </row>
    <row r="714" spans="1:6" ht="28.5">
      <c r="A714" s="339">
        <v>151421</v>
      </c>
      <c r="B714" s="339" t="s">
        <v>12151</v>
      </c>
      <c r="C714" s="328" t="s">
        <v>105</v>
      </c>
      <c r="D714" s="329">
        <v>26.4</v>
      </c>
      <c r="E714" s="329">
        <v>16.28</v>
      </c>
      <c r="F714" s="329"/>
    </row>
    <row r="715" spans="1:6" ht="28.5">
      <c r="A715" s="339">
        <v>151422</v>
      </c>
      <c r="B715" s="339" t="s">
        <v>12152</v>
      </c>
      <c r="C715" s="328" t="s">
        <v>105</v>
      </c>
      <c r="D715" s="329">
        <v>32.74</v>
      </c>
      <c r="E715" s="329">
        <v>22.43</v>
      </c>
      <c r="F715" s="329"/>
    </row>
    <row r="716" spans="1:6" ht="28.5">
      <c r="A716" s="339">
        <v>151423</v>
      </c>
      <c r="B716" s="339" t="s">
        <v>12153</v>
      </c>
      <c r="C716" s="328" t="s">
        <v>105</v>
      </c>
      <c r="D716" s="329">
        <v>52.05</v>
      </c>
      <c r="E716" s="329"/>
      <c r="F716" s="329"/>
    </row>
    <row r="717" spans="1:6" ht="28.5">
      <c r="A717" s="339">
        <v>151425</v>
      </c>
      <c r="B717" s="339" t="s">
        <v>12154</v>
      </c>
      <c r="C717" s="328" t="s">
        <v>105</v>
      </c>
      <c r="D717" s="329">
        <v>59.4</v>
      </c>
      <c r="E717" s="329">
        <v>15.3</v>
      </c>
      <c r="F717" s="329"/>
    </row>
    <row r="718" spans="1:6" ht="28.5">
      <c r="A718" s="339">
        <v>151426</v>
      </c>
      <c r="B718" s="339" t="s">
        <v>12155</v>
      </c>
      <c r="C718" s="328" t="s">
        <v>105</v>
      </c>
      <c r="D718" s="329">
        <v>115.89</v>
      </c>
      <c r="E718" s="329">
        <v>17.23</v>
      </c>
      <c r="F718" s="329"/>
    </row>
    <row r="719" spans="1:6" ht="28.5">
      <c r="A719" s="339">
        <v>151427</v>
      </c>
      <c r="B719" s="339" t="s">
        <v>12156</v>
      </c>
      <c r="C719" s="328" t="s">
        <v>105</v>
      </c>
      <c r="D719" s="329">
        <v>153.35</v>
      </c>
      <c r="E719" s="329">
        <v>266.7</v>
      </c>
      <c r="F719" s="329"/>
    </row>
    <row r="720" spans="1:6" ht="28.5">
      <c r="A720" s="339">
        <v>151428</v>
      </c>
      <c r="B720" s="339" t="s">
        <v>12157</v>
      </c>
      <c r="C720" s="328" t="s">
        <v>105</v>
      </c>
      <c r="D720" s="329">
        <v>373.83</v>
      </c>
      <c r="E720" s="329">
        <v>11.66</v>
      </c>
      <c r="F720" s="329"/>
    </row>
    <row r="721" spans="1:6" ht="28.5">
      <c r="A721" s="339">
        <v>151429</v>
      </c>
      <c r="B721" s="339" t="s">
        <v>12158</v>
      </c>
      <c r="C721" s="328" t="s">
        <v>105</v>
      </c>
      <c r="D721" s="329">
        <v>102.33</v>
      </c>
      <c r="E721" s="329">
        <v>2.42</v>
      </c>
      <c r="F721" s="329"/>
    </row>
    <row r="722" spans="1:6" ht="28.5">
      <c r="A722" s="339">
        <v>151430</v>
      </c>
      <c r="B722" s="339" t="s">
        <v>12159</v>
      </c>
      <c r="C722" s="328" t="s">
        <v>105</v>
      </c>
      <c r="D722" s="329">
        <v>189.07</v>
      </c>
      <c r="E722" s="329">
        <v>3.64</v>
      </c>
      <c r="F722" s="329"/>
    </row>
    <row r="723" spans="1:6" ht="28.5">
      <c r="A723" s="339">
        <v>151431</v>
      </c>
      <c r="B723" s="339" t="s">
        <v>12160</v>
      </c>
      <c r="C723" s="328" t="s">
        <v>105</v>
      </c>
      <c r="D723" s="329">
        <v>229.38</v>
      </c>
      <c r="E723" s="329">
        <v>6.56</v>
      </c>
      <c r="F723" s="329"/>
    </row>
    <row r="724" spans="1:6" ht="28.5">
      <c r="A724" s="339">
        <v>151432</v>
      </c>
      <c r="B724" s="339" t="s">
        <v>12161</v>
      </c>
      <c r="C724" s="328" t="s">
        <v>105</v>
      </c>
      <c r="D724" s="329">
        <v>264.47000000000003</v>
      </c>
      <c r="E724" s="329">
        <v>25.13</v>
      </c>
      <c r="F724" s="329"/>
    </row>
    <row r="725" spans="1:6" ht="28.5">
      <c r="A725" s="339">
        <v>151433</v>
      </c>
      <c r="B725" s="339" t="s">
        <v>12162</v>
      </c>
      <c r="C725" s="328" t="s">
        <v>105</v>
      </c>
      <c r="D725" s="329">
        <v>81.08</v>
      </c>
      <c r="E725" s="329">
        <v>86.89</v>
      </c>
      <c r="F725" s="329"/>
    </row>
    <row r="726" spans="1:6" ht="28.5">
      <c r="A726" s="339">
        <v>151434</v>
      </c>
      <c r="B726" s="339" t="s">
        <v>12163</v>
      </c>
      <c r="C726" s="328" t="s">
        <v>105</v>
      </c>
      <c r="D726" s="329">
        <v>109.94</v>
      </c>
      <c r="E726" s="329">
        <v>16.670000000000002</v>
      </c>
      <c r="F726" s="329"/>
    </row>
    <row r="727" spans="1:6" ht="28.5">
      <c r="A727" s="339">
        <v>151438</v>
      </c>
      <c r="B727" s="339" t="s">
        <v>12164</v>
      </c>
      <c r="C727" s="328" t="s">
        <v>105</v>
      </c>
      <c r="D727" s="329">
        <v>13.32</v>
      </c>
      <c r="E727" s="329"/>
      <c r="F727" s="329"/>
    </row>
    <row r="728" spans="1:6" ht="28.5">
      <c r="A728" s="339">
        <v>151439</v>
      </c>
      <c r="B728" s="339" t="s">
        <v>12165</v>
      </c>
      <c r="C728" s="328" t="s">
        <v>105</v>
      </c>
      <c r="D728" s="329">
        <v>15.83</v>
      </c>
      <c r="E728" s="329">
        <v>11.5</v>
      </c>
      <c r="F728" s="329"/>
    </row>
    <row r="729" spans="1:6" ht="28.5">
      <c r="A729" s="339">
        <v>151440</v>
      </c>
      <c r="B729" s="339" t="s">
        <v>12166</v>
      </c>
      <c r="C729" s="328" t="s">
        <v>105</v>
      </c>
      <c r="D729" s="329">
        <v>22.2</v>
      </c>
      <c r="E729" s="329">
        <v>17.2</v>
      </c>
      <c r="F729" s="329"/>
    </row>
    <row r="730" spans="1:6" ht="42.75">
      <c r="A730" s="339">
        <v>151441</v>
      </c>
      <c r="B730" s="339" t="s">
        <v>12167</v>
      </c>
      <c r="C730" s="328" t="s">
        <v>105</v>
      </c>
      <c r="D730" s="329">
        <v>5.89</v>
      </c>
      <c r="E730" s="329">
        <v>25.88</v>
      </c>
      <c r="F730" s="329"/>
    </row>
    <row r="731" spans="1:6" ht="42.75">
      <c r="A731" s="339">
        <v>151442</v>
      </c>
      <c r="B731" s="339" t="s">
        <v>12168</v>
      </c>
      <c r="C731" s="328" t="s">
        <v>105</v>
      </c>
      <c r="D731" s="329">
        <v>7.17</v>
      </c>
      <c r="E731" s="329">
        <v>21.9</v>
      </c>
      <c r="F731" s="329"/>
    </row>
    <row r="732" spans="1:6" ht="42.75">
      <c r="A732" s="339">
        <v>151443</v>
      </c>
      <c r="B732" s="339" t="s">
        <v>12169</v>
      </c>
      <c r="C732" s="328" t="s">
        <v>105</v>
      </c>
      <c r="D732" s="329">
        <v>8.6999999999999993</v>
      </c>
      <c r="E732" s="329">
        <v>33.340000000000003</v>
      </c>
      <c r="F732" s="329"/>
    </row>
    <row r="733" spans="1:6" ht="42.75">
      <c r="A733" s="339">
        <v>151444</v>
      </c>
      <c r="B733" s="339" t="s">
        <v>12170</v>
      </c>
      <c r="C733" s="328" t="s">
        <v>105</v>
      </c>
      <c r="D733" s="329">
        <v>11.2</v>
      </c>
      <c r="E733" s="329">
        <v>48.5</v>
      </c>
      <c r="F733" s="329"/>
    </row>
    <row r="734" spans="1:6" ht="42.75">
      <c r="A734" s="339">
        <v>151445</v>
      </c>
      <c r="B734" s="339" t="s">
        <v>12171</v>
      </c>
      <c r="C734" s="328" t="s">
        <v>105</v>
      </c>
      <c r="D734" s="329">
        <v>16.559999999999999</v>
      </c>
      <c r="E734" s="329"/>
      <c r="F734" s="329"/>
    </row>
    <row r="735" spans="1:6" ht="42.75">
      <c r="A735" s="339">
        <v>151446</v>
      </c>
      <c r="B735" s="339" t="s">
        <v>12172</v>
      </c>
      <c r="C735" s="328" t="s">
        <v>105</v>
      </c>
      <c r="D735" s="329">
        <v>23.45</v>
      </c>
      <c r="E735" s="331">
        <v>2341.9899999999998</v>
      </c>
      <c r="F735" s="329"/>
    </row>
    <row r="736" spans="1:6" ht="45">
      <c r="A736" s="338">
        <v>151447</v>
      </c>
      <c r="B736" s="338" t="s">
        <v>12173</v>
      </c>
      <c r="C736" s="328" t="s">
        <v>105</v>
      </c>
      <c r="D736" s="329">
        <v>31.63</v>
      </c>
      <c r="E736" s="331">
        <v>3218.11</v>
      </c>
      <c r="F736" s="329"/>
    </row>
    <row r="737" spans="1:6">
      <c r="A737" s="339">
        <v>1515</v>
      </c>
      <c r="B737" s="339" t="s">
        <v>12174</v>
      </c>
      <c r="C737" s="328"/>
      <c r="D737" s="329"/>
      <c r="E737" s="331">
        <v>3509.44</v>
      </c>
      <c r="F737" s="329"/>
    </row>
    <row r="738" spans="1:6">
      <c r="A738" s="339">
        <v>151503</v>
      </c>
      <c r="B738" s="339" t="s">
        <v>12175</v>
      </c>
      <c r="C738" s="328" t="s">
        <v>11472</v>
      </c>
      <c r="D738" s="329">
        <v>16.8</v>
      </c>
      <c r="E738" s="331">
        <v>3824.61</v>
      </c>
      <c r="F738" s="331"/>
    </row>
    <row r="739" spans="1:6">
      <c r="A739" s="339">
        <v>151504</v>
      </c>
      <c r="B739" s="339" t="s">
        <v>12176</v>
      </c>
      <c r="C739" s="328" t="s">
        <v>11472</v>
      </c>
      <c r="D739" s="329">
        <v>18.04</v>
      </c>
      <c r="E739" s="331">
        <v>4143.53</v>
      </c>
      <c r="F739" s="331"/>
    </row>
    <row r="740" spans="1:6">
      <c r="A740" s="339">
        <v>151506</v>
      </c>
      <c r="B740" s="339" t="s">
        <v>12177</v>
      </c>
      <c r="C740" s="328" t="s">
        <v>11472</v>
      </c>
      <c r="D740" s="329">
        <v>220.01</v>
      </c>
      <c r="E740" s="331">
        <v>7197.1</v>
      </c>
      <c r="F740" s="331"/>
    </row>
    <row r="741" spans="1:6">
      <c r="A741" s="339">
        <v>151507</v>
      </c>
      <c r="B741" s="339" t="s">
        <v>12178</v>
      </c>
      <c r="C741" s="328" t="s">
        <v>11472</v>
      </c>
      <c r="D741" s="329">
        <v>12.18</v>
      </c>
      <c r="E741" s="331">
        <v>5250.18</v>
      </c>
      <c r="F741" s="331"/>
    </row>
    <row r="742" spans="1:6">
      <c r="A742" s="339">
        <v>151508</v>
      </c>
      <c r="B742" s="339" t="s">
        <v>12179</v>
      </c>
      <c r="C742" s="328" t="s">
        <v>11472</v>
      </c>
      <c r="D742" s="329">
        <v>2.99</v>
      </c>
      <c r="E742" s="331">
        <v>8835.75</v>
      </c>
      <c r="F742" s="331"/>
    </row>
    <row r="743" spans="1:6">
      <c r="A743" s="339">
        <v>151509</v>
      </c>
      <c r="B743" s="339" t="s">
        <v>12180</v>
      </c>
      <c r="C743" s="328" t="s">
        <v>11472</v>
      </c>
      <c r="D743" s="329">
        <v>4.1500000000000004</v>
      </c>
      <c r="E743" s="331">
        <v>7338.05</v>
      </c>
      <c r="F743" s="331"/>
    </row>
    <row r="744" spans="1:6">
      <c r="A744" s="339">
        <v>151510</v>
      </c>
      <c r="B744" s="339" t="s">
        <v>12181</v>
      </c>
      <c r="C744" s="328" t="s">
        <v>11472</v>
      </c>
      <c r="D744" s="329">
        <v>8.69</v>
      </c>
      <c r="E744" s="331">
        <v>43168.57</v>
      </c>
      <c r="F744" s="331"/>
    </row>
    <row r="745" spans="1:6">
      <c r="A745" s="339">
        <v>151511</v>
      </c>
      <c r="B745" s="339" t="s">
        <v>12182</v>
      </c>
      <c r="C745" s="328" t="s">
        <v>11472</v>
      </c>
      <c r="D745" s="329">
        <v>32.700000000000003</v>
      </c>
      <c r="E745" s="331">
        <v>48735.13</v>
      </c>
      <c r="F745" s="331"/>
    </row>
    <row r="746" spans="1:6">
      <c r="A746" s="339">
        <v>151512</v>
      </c>
      <c r="B746" s="339" t="s">
        <v>12183</v>
      </c>
      <c r="C746" s="328" t="s">
        <v>11472</v>
      </c>
      <c r="D746" s="329">
        <v>87.75</v>
      </c>
      <c r="E746" s="331">
        <v>70287.48</v>
      </c>
      <c r="F746" s="331"/>
    </row>
    <row r="747" spans="1:6" ht="15">
      <c r="A747" s="338">
        <v>151513</v>
      </c>
      <c r="B747" s="338" t="s">
        <v>12184</v>
      </c>
      <c r="C747" s="328" t="s">
        <v>11472</v>
      </c>
      <c r="D747" s="329">
        <v>23.79</v>
      </c>
      <c r="E747" s="331">
        <v>89906.84</v>
      </c>
      <c r="F747" s="331"/>
    </row>
    <row r="748" spans="1:6" ht="28.5">
      <c r="A748" s="339">
        <v>1516</v>
      </c>
      <c r="B748" s="339" t="s">
        <v>11970</v>
      </c>
      <c r="C748" s="328"/>
      <c r="D748" s="329"/>
      <c r="E748" s="329"/>
      <c r="F748" s="331"/>
    </row>
    <row r="749" spans="1:6" ht="28.5">
      <c r="A749" s="339">
        <v>151601</v>
      </c>
      <c r="B749" s="339" t="s">
        <v>12185</v>
      </c>
      <c r="C749" s="328" t="s">
        <v>105</v>
      </c>
      <c r="D749" s="329">
        <v>12.94</v>
      </c>
      <c r="E749" s="329">
        <v>214.33</v>
      </c>
      <c r="F749" s="331"/>
    </row>
    <row r="750" spans="1:6" ht="28.5">
      <c r="A750" s="339">
        <v>151602</v>
      </c>
      <c r="B750" s="339" t="s">
        <v>12186</v>
      </c>
      <c r="C750" s="328" t="s">
        <v>105</v>
      </c>
      <c r="D750" s="329">
        <v>19.39</v>
      </c>
      <c r="E750" s="329">
        <v>190.85</v>
      </c>
      <c r="F750" s="331"/>
    </row>
    <row r="751" spans="1:6" ht="28.5">
      <c r="A751" s="339">
        <v>151603</v>
      </c>
      <c r="B751" s="339" t="s">
        <v>12187</v>
      </c>
      <c r="C751" s="328" t="s">
        <v>105</v>
      </c>
      <c r="D751" s="329">
        <v>29.24</v>
      </c>
      <c r="E751" s="329">
        <v>218.59</v>
      </c>
      <c r="F751" s="331"/>
    </row>
    <row r="752" spans="1:6" ht="28.5">
      <c r="A752" s="339">
        <v>151604</v>
      </c>
      <c r="B752" s="339" t="s">
        <v>12188</v>
      </c>
      <c r="C752" s="328" t="s">
        <v>105</v>
      </c>
      <c r="D752" s="329">
        <v>24.67</v>
      </c>
      <c r="E752" s="329">
        <v>562.08000000000004</v>
      </c>
      <c r="F752" s="331"/>
    </row>
    <row r="753" spans="1:6" ht="28.5">
      <c r="A753" s="339">
        <v>151605</v>
      </c>
      <c r="B753" s="339" t="s">
        <v>12189</v>
      </c>
      <c r="C753" s="328" t="s">
        <v>105</v>
      </c>
      <c r="D753" s="329">
        <v>37.619999999999997</v>
      </c>
      <c r="E753" s="329">
        <v>316.16000000000003</v>
      </c>
      <c r="F753" s="329"/>
    </row>
    <row r="754" spans="1:6" ht="30">
      <c r="A754" s="338">
        <v>151606</v>
      </c>
      <c r="B754" s="338" t="s">
        <v>12190</v>
      </c>
      <c r="C754" s="328" t="s">
        <v>105</v>
      </c>
      <c r="D754" s="329">
        <v>54.76</v>
      </c>
      <c r="E754" s="329">
        <v>252.74</v>
      </c>
      <c r="F754" s="329"/>
    </row>
    <row r="755" spans="1:6" ht="28.5">
      <c r="A755" s="339">
        <v>1517</v>
      </c>
      <c r="B755" s="339" t="s">
        <v>12191</v>
      </c>
      <c r="C755" s="328"/>
      <c r="D755" s="331"/>
      <c r="E755" s="329">
        <v>194.03</v>
      </c>
      <c r="F755" s="329"/>
    </row>
    <row r="756" spans="1:6" ht="42.75">
      <c r="A756" s="339">
        <v>151701</v>
      </c>
      <c r="B756" s="339" t="s">
        <v>12192</v>
      </c>
      <c r="C756" s="328" t="s">
        <v>11472</v>
      </c>
      <c r="D756" s="331">
        <v>2135.4</v>
      </c>
      <c r="E756" s="329">
        <v>366.9</v>
      </c>
      <c r="F756" s="329"/>
    </row>
    <row r="757" spans="1:6" ht="42.75">
      <c r="A757" s="339">
        <v>151702</v>
      </c>
      <c r="B757" s="339" t="s">
        <v>12193</v>
      </c>
      <c r="C757" s="328" t="s">
        <v>11472</v>
      </c>
      <c r="D757" s="331">
        <v>3050.68</v>
      </c>
      <c r="E757" s="329">
        <v>230.17</v>
      </c>
      <c r="F757" s="329"/>
    </row>
    <row r="758" spans="1:6" ht="42.75">
      <c r="A758" s="339">
        <v>151703</v>
      </c>
      <c r="B758" s="339" t="s">
        <v>12194</v>
      </c>
      <c r="C758" s="328" t="s">
        <v>11472</v>
      </c>
      <c r="D758" s="331">
        <v>3323.43</v>
      </c>
      <c r="E758" s="329">
        <v>255.08</v>
      </c>
      <c r="F758" s="329"/>
    </row>
    <row r="759" spans="1:6" ht="42.75">
      <c r="A759" s="339">
        <v>151704</v>
      </c>
      <c r="B759" s="339" t="s">
        <v>12195</v>
      </c>
      <c r="C759" s="328" t="s">
        <v>11472</v>
      </c>
      <c r="D759" s="331">
        <v>3570.91</v>
      </c>
      <c r="E759" s="329">
        <v>196.42</v>
      </c>
      <c r="F759" s="329"/>
    </row>
    <row r="760" spans="1:6" ht="42.75">
      <c r="A760" s="339">
        <v>151705</v>
      </c>
      <c r="B760" s="339" t="s">
        <v>12196</v>
      </c>
      <c r="C760" s="328" t="s">
        <v>11472</v>
      </c>
      <c r="D760" s="331">
        <v>3794.89</v>
      </c>
      <c r="E760" s="329">
        <v>318.74</v>
      </c>
      <c r="F760" s="329"/>
    </row>
    <row r="761" spans="1:6" ht="42.75">
      <c r="A761" s="339">
        <v>151706</v>
      </c>
      <c r="B761" s="339" t="s">
        <v>12197</v>
      </c>
      <c r="C761" s="328" t="s">
        <v>11472</v>
      </c>
      <c r="D761" s="331">
        <v>6176.33</v>
      </c>
      <c r="E761" s="329">
        <v>157.03</v>
      </c>
      <c r="F761" s="329"/>
    </row>
    <row r="762" spans="1:6" ht="57">
      <c r="A762" s="339">
        <v>151707</v>
      </c>
      <c r="B762" s="339" t="s">
        <v>12198</v>
      </c>
      <c r="C762" s="328" t="s">
        <v>11472</v>
      </c>
      <c r="D762" s="331">
        <v>4584.34</v>
      </c>
      <c r="E762" s="329">
        <v>276.06</v>
      </c>
      <c r="F762" s="329"/>
    </row>
    <row r="763" spans="1:6" ht="42.75">
      <c r="A763" s="339">
        <v>151710</v>
      </c>
      <c r="B763" s="339" t="s">
        <v>12199</v>
      </c>
      <c r="C763" s="328" t="s">
        <v>11472</v>
      </c>
      <c r="D763" s="331">
        <v>8001.55</v>
      </c>
      <c r="E763" s="329">
        <v>258.62</v>
      </c>
      <c r="F763" s="329"/>
    </row>
    <row r="764" spans="1:6" ht="57">
      <c r="A764" s="339">
        <v>151711</v>
      </c>
      <c r="B764" s="339" t="s">
        <v>12200</v>
      </c>
      <c r="C764" s="328" t="s">
        <v>11472</v>
      </c>
      <c r="D764" s="331">
        <v>7142.67</v>
      </c>
      <c r="E764" s="329">
        <v>101.67</v>
      </c>
      <c r="F764" s="329"/>
    </row>
    <row r="765" spans="1:6" ht="57">
      <c r="A765" s="339">
        <v>151712</v>
      </c>
      <c r="B765" s="339" t="s">
        <v>12201</v>
      </c>
      <c r="C765" s="328" t="s">
        <v>11472</v>
      </c>
      <c r="D765" s="331">
        <v>39327.75</v>
      </c>
      <c r="E765" s="329">
        <v>184.08</v>
      </c>
      <c r="F765" s="329"/>
    </row>
    <row r="766" spans="1:6" ht="57">
      <c r="A766" s="339">
        <v>151713</v>
      </c>
      <c r="B766" s="339" t="s">
        <v>12202</v>
      </c>
      <c r="C766" s="328" t="s">
        <v>11472</v>
      </c>
      <c r="D766" s="331">
        <v>49574.96</v>
      </c>
      <c r="E766" s="329"/>
      <c r="F766" s="329"/>
    </row>
    <row r="767" spans="1:6" ht="57">
      <c r="A767" s="339">
        <v>151714</v>
      </c>
      <c r="B767" s="339" t="s">
        <v>12203</v>
      </c>
      <c r="C767" s="328" t="s">
        <v>11472</v>
      </c>
      <c r="D767" s="331">
        <v>70251.990000000005</v>
      </c>
      <c r="E767" s="329">
        <v>558.48</v>
      </c>
      <c r="F767" s="329"/>
    </row>
    <row r="768" spans="1:6" ht="60">
      <c r="A768" s="338">
        <v>151715</v>
      </c>
      <c r="B768" s="338" t="s">
        <v>12204</v>
      </c>
      <c r="C768" s="328" t="s">
        <v>11472</v>
      </c>
      <c r="D768" s="329">
        <v>87812.55</v>
      </c>
      <c r="E768" s="329">
        <v>624.54</v>
      </c>
      <c r="F768" s="329"/>
    </row>
    <row r="769" spans="1:6">
      <c r="A769" s="339">
        <v>1518</v>
      </c>
      <c r="B769" s="339" t="s">
        <v>12205</v>
      </c>
      <c r="C769" s="328"/>
      <c r="D769" s="329"/>
      <c r="E769" s="329">
        <v>691.74</v>
      </c>
      <c r="F769" s="329"/>
    </row>
    <row r="770" spans="1:6" ht="42.75">
      <c r="A770" s="339">
        <v>151801</v>
      </c>
      <c r="B770" s="339" t="s">
        <v>12206</v>
      </c>
      <c r="C770" s="328" t="s">
        <v>11472</v>
      </c>
      <c r="D770" s="329">
        <v>221.49</v>
      </c>
      <c r="E770" s="329">
        <v>809.81</v>
      </c>
      <c r="F770" s="329"/>
    </row>
    <row r="771" spans="1:6" ht="42.75">
      <c r="A771" s="339">
        <v>151802</v>
      </c>
      <c r="B771" s="339" t="s">
        <v>12207</v>
      </c>
      <c r="C771" s="328" t="s">
        <v>11472</v>
      </c>
      <c r="D771" s="329">
        <v>198.16</v>
      </c>
      <c r="E771" s="331">
        <v>1388.77</v>
      </c>
      <c r="F771" s="329"/>
    </row>
    <row r="772" spans="1:6" ht="42.75">
      <c r="A772" s="339">
        <v>151803</v>
      </c>
      <c r="B772" s="339" t="s">
        <v>12208</v>
      </c>
      <c r="C772" s="328" t="s">
        <v>11472</v>
      </c>
      <c r="D772" s="329">
        <v>226</v>
      </c>
      <c r="E772" s="329"/>
      <c r="F772" s="329"/>
    </row>
    <row r="773" spans="1:6" ht="57">
      <c r="A773" s="339">
        <v>151805</v>
      </c>
      <c r="B773" s="339" t="s">
        <v>12209</v>
      </c>
      <c r="C773" s="328" t="s">
        <v>11472</v>
      </c>
      <c r="D773" s="329">
        <v>574.21</v>
      </c>
      <c r="E773" s="329">
        <v>12.56</v>
      </c>
      <c r="F773" s="329"/>
    </row>
    <row r="774" spans="1:6" ht="42.75">
      <c r="A774" s="339">
        <v>151806</v>
      </c>
      <c r="B774" s="339" t="s">
        <v>12210</v>
      </c>
      <c r="C774" s="328" t="s">
        <v>11472</v>
      </c>
      <c r="D774" s="329">
        <v>328.15</v>
      </c>
      <c r="E774" s="329">
        <v>16.98</v>
      </c>
      <c r="F774" s="329"/>
    </row>
    <row r="775" spans="1:6" ht="42.75">
      <c r="A775" s="339">
        <v>151807</v>
      </c>
      <c r="B775" s="339" t="s">
        <v>12211</v>
      </c>
      <c r="C775" s="328" t="s">
        <v>11472</v>
      </c>
      <c r="D775" s="329">
        <v>261.54000000000002</v>
      </c>
      <c r="E775" s="329">
        <v>25.35</v>
      </c>
      <c r="F775" s="329"/>
    </row>
    <row r="776" spans="1:6" ht="57">
      <c r="A776" s="339">
        <v>151809</v>
      </c>
      <c r="B776" s="339" t="s">
        <v>12212</v>
      </c>
      <c r="C776" s="328" t="s">
        <v>11472</v>
      </c>
      <c r="D776" s="329">
        <v>201.13</v>
      </c>
      <c r="E776" s="329">
        <v>26.12</v>
      </c>
      <c r="F776" s="331"/>
    </row>
    <row r="777" spans="1:6" ht="57">
      <c r="A777" s="339">
        <v>151810</v>
      </c>
      <c r="B777" s="339" t="s">
        <v>12213</v>
      </c>
      <c r="C777" s="328" t="s">
        <v>11472</v>
      </c>
      <c r="D777" s="329">
        <v>379.11</v>
      </c>
      <c r="E777" s="329">
        <v>27.03</v>
      </c>
      <c r="F777" s="329"/>
    </row>
    <row r="778" spans="1:6" ht="57">
      <c r="A778" s="339">
        <v>151811</v>
      </c>
      <c r="B778" s="339" t="s">
        <v>12214</v>
      </c>
      <c r="C778" s="328" t="s">
        <v>11472</v>
      </c>
      <c r="D778" s="329">
        <v>238.29</v>
      </c>
      <c r="E778" s="329">
        <v>33.409999999999997</v>
      </c>
      <c r="F778" s="329"/>
    </row>
    <row r="779" spans="1:6" ht="57">
      <c r="A779" s="339">
        <v>151812</v>
      </c>
      <c r="B779" s="339" t="s">
        <v>12215</v>
      </c>
      <c r="C779" s="328" t="s">
        <v>11472</v>
      </c>
      <c r="D779" s="329">
        <v>264.26</v>
      </c>
      <c r="E779" s="329">
        <v>44.51</v>
      </c>
      <c r="F779" s="329"/>
    </row>
    <row r="780" spans="1:6" ht="42.75">
      <c r="A780" s="339">
        <v>151813</v>
      </c>
      <c r="B780" s="339" t="s">
        <v>12216</v>
      </c>
      <c r="C780" s="328" t="s">
        <v>11472</v>
      </c>
      <c r="D780" s="329">
        <v>203.74</v>
      </c>
      <c r="E780" s="329">
        <v>45.01</v>
      </c>
      <c r="F780" s="329"/>
    </row>
    <row r="781" spans="1:6" ht="42.75">
      <c r="A781" s="339">
        <v>151814</v>
      </c>
      <c r="B781" s="339" t="s">
        <v>12217</v>
      </c>
      <c r="C781" s="328" t="s">
        <v>11472</v>
      </c>
      <c r="D781" s="329">
        <v>329.86</v>
      </c>
      <c r="E781" s="329">
        <v>54.36</v>
      </c>
      <c r="F781" s="329"/>
    </row>
    <row r="782" spans="1:6" ht="42.75">
      <c r="A782" s="339">
        <v>151815</v>
      </c>
      <c r="B782" s="339" t="s">
        <v>12218</v>
      </c>
      <c r="C782" s="328" t="s">
        <v>11472</v>
      </c>
      <c r="D782" s="329">
        <v>162.57</v>
      </c>
      <c r="E782" s="329">
        <v>78.52</v>
      </c>
      <c r="F782" s="329"/>
    </row>
    <row r="783" spans="1:6" ht="57">
      <c r="A783" s="339">
        <v>151816</v>
      </c>
      <c r="B783" s="339" t="s">
        <v>12219</v>
      </c>
      <c r="C783" s="328" t="s">
        <v>11472</v>
      </c>
      <c r="D783" s="329">
        <v>286.13</v>
      </c>
      <c r="E783" s="329">
        <v>79.72</v>
      </c>
      <c r="F783" s="329"/>
    </row>
    <row r="784" spans="1:6" ht="42.75">
      <c r="A784" s="339">
        <v>151817</v>
      </c>
      <c r="B784" s="339" t="s">
        <v>12220</v>
      </c>
      <c r="C784" s="328" t="s">
        <v>11472</v>
      </c>
      <c r="D784" s="329">
        <v>267.91000000000003</v>
      </c>
      <c r="E784" s="329">
        <v>92.39</v>
      </c>
      <c r="F784" s="329"/>
    </row>
    <row r="785" spans="1:6" ht="42.75">
      <c r="A785" s="339">
        <v>151819</v>
      </c>
      <c r="B785" s="339" t="s">
        <v>12221</v>
      </c>
      <c r="C785" s="328" t="s">
        <v>11472</v>
      </c>
      <c r="D785" s="329">
        <v>106.03</v>
      </c>
      <c r="E785" s="329">
        <v>96.86</v>
      </c>
      <c r="F785" s="329"/>
    </row>
    <row r="786" spans="1:6" ht="60">
      <c r="A786" s="338">
        <v>151820</v>
      </c>
      <c r="B786" s="338" t="s">
        <v>12222</v>
      </c>
      <c r="C786" s="328" t="s">
        <v>11472</v>
      </c>
      <c r="D786" s="329">
        <v>190.75</v>
      </c>
      <c r="E786" s="329">
        <v>100.24</v>
      </c>
      <c r="F786" s="329"/>
    </row>
    <row r="787" spans="1:6" ht="28.5">
      <c r="A787" s="339">
        <v>1519</v>
      </c>
      <c r="B787" s="339" t="s">
        <v>12223</v>
      </c>
      <c r="C787" s="328"/>
      <c r="D787" s="329"/>
      <c r="E787" s="329">
        <v>330.21</v>
      </c>
      <c r="F787" s="329"/>
    </row>
    <row r="788" spans="1:6" ht="57">
      <c r="A788" s="339">
        <v>151901</v>
      </c>
      <c r="B788" s="339" t="s">
        <v>12224</v>
      </c>
      <c r="C788" s="328" t="s">
        <v>11472</v>
      </c>
      <c r="D788" s="329">
        <v>514.75</v>
      </c>
      <c r="E788" s="329">
        <v>352.88</v>
      </c>
      <c r="F788" s="329"/>
    </row>
    <row r="789" spans="1:6" ht="57">
      <c r="A789" s="339">
        <v>151902</v>
      </c>
      <c r="B789" s="339" t="s">
        <v>12225</v>
      </c>
      <c r="C789" s="328" t="s">
        <v>11472</v>
      </c>
      <c r="D789" s="329">
        <v>606.85</v>
      </c>
      <c r="E789" s="329">
        <v>415.92</v>
      </c>
      <c r="F789" s="329"/>
    </row>
    <row r="790" spans="1:6" ht="57">
      <c r="A790" s="339">
        <v>151903</v>
      </c>
      <c r="B790" s="339" t="s">
        <v>12226</v>
      </c>
      <c r="C790" s="328" t="s">
        <v>11472</v>
      </c>
      <c r="D790" s="329">
        <v>722.95</v>
      </c>
      <c r="E790" s="329">
        <v>14.71</v>
      </c>
      <c r="F790" s="329"/>
    </row>
    <row r="791" spans="1:6" ht="57">
      <c r="A791" s="339">
        <v>151904</v>
      </c>
      <c r="B791" s="339" t="s">
        <v>12227</v>
      </c>
      <c r="C791" s="328" t="s">
        <v>11472</v>
      </c>
      <c r="D791" s="329">
        <v>895.01</v>
      </c>
      <c r="E791" s="329">
        <v>24.57</v>
      </c>
      <c r="F791" s="329"/>
    </row>
    <row r="792" spans="1:6" ht="60">
      <c r="A792" s="338">
        <v>151905</v>
      </c>
      <c r="B792" s="338" t="s">
        <v>12228</v>
      </c>
      <c r="C792" s="328" t="s">
        <v>11472</v>
      </c>
      <c r="D792" s="329">
        <v>1047.51</v>
      </c>
      <c r="E792" s="329">
        <v>13.75</v>
      </c>
      <c r="F792" s="329"/>
    </row>
    <row r="793" spans="1:6">
      <c r="A793" s="339">
        <v>1520</v>
      </c>
      <c r="B793" s="339" t="s">
        <v>12229</v>
      </c>
      <c r="C793" s="328"/>
      <c r="D793" s="329"/>
      <c r="E793" s="329">
        <v>15.08</v>
      </c>
      <c r="F793" s="329"/>
    </row>
    <row r="794" spans="1:6" ht="28.5">
      <c r="A794" s="339">
        <v>152001</v>
      </c>
      <c r="B794" s="339" t="s">
        <v>12230</v>
      </c>
      <c r="C794" s="328" t="s">
        <v>11472</v>
      </c>
      <c r="D794" s="329">
        <v>13.43</v>
      </c>
      <c r="E794" s="329">
        <v>17.27</v>
      </c>
      <c r="F794" s="329"/>
    </row>
    <row r="795" spans="1:6" ht="28.5">
      <c r="A795" s="339">
        <v>152002</v>
      </c>
      <c r="B795" s="339" t="s">
        <v>12231</v>
      </c>
      <c r="C795" s="328" t="s">
        <v>11472</v>
      </c>
      <c r="D795" s="329">
        <v>13.68</v>
      </c>
      <c r="E795" s="329">
        <v>27.83</v>
      </c>
      <c r="F795" s="329"/>
    </row>
    <row r="796" spans="1:6" ht="28.5">
      <c r="A796" s="339">
        <v>152003</v>
      </c>
      <c r="B796" s="339" t="s">
        <v>12232</v>
      </c>
      <c r="C796" s="328" t="s">
        <v>11472</v>
      </c>
      <c r="D796" s="329">
        <v>15.98</v>
      </c>
      <c r="E796" s="329">
        <v>29.81</v>
      </c>
      <c r="F796" s="329"/>
    </row>
    <row r="797" spans="1:6" ht="28.5">
      <c r="A797" s="339">
        <v>152004</v>
      </c>
      <c r="B797" s="339" t="s">
        <v>12233</v>
      </c>
      <c r="C797" s="328" t="s">
        <v>11472</v>
      </c>
      <c r="D797" s="329">
        <v>16.149999999999999</v>
      </c>
      <c r="E797" s="329">
        <v>35.54</v>
      </c>
      <c r="F797" s="329"/>
    </row>
    <row r="798" spans="1:6" ht="28.5">
      <c r="A798" s="339">
        <v>152005</v>
      </c>
      <c r="B798" s="339" t="s">
        <v>12234</v>
      </c>
      <c r="C798" s="328" t="s">
        <v>11472</v>
      </c>
      <c r="D798" s="329">
        <v>19.600000000000001</v>
      </c>
      <c r="E798" s="329"/>
      <c r="F798" s="329"/>
    </row>
    <row r="799" spans="1:6" ht="28.5">
      <c r="A799" s="339">
        <v>152006</v>
      </c>
      <c r="B799" s="339" t="s">
        <v>12235</v>
      </c>
      <c r="C799" s="328" t="s">
        <v>11472</v>
      </c>
      <c r="D799" s="329">
        <v>20.68</v>
      </c>
      <c r="E799" s="329">
        <v>78.72</v>
      </c>
      <c r="F799" s="329"/>
    </row>
    <row r="800" spans="1:6" ht="28.5">
      <c r="A800" s="339">
        <v>152007</v>
      </c>
      <c r="B800" s="339" t="s">
        <v>12236</v>
      </c>
      <c r="C800" s="328" t="s">
        <v>11472</v>
      </c>
      <c r="D800" s="329">
        <v>27.54</v>
      </c>
      <c r="E800" s="329">
        <v>118.08</v>
      </c>
      <c r="F800" s="329"/>
    </row>
    <row r="801" spans="1:6" ht="28.5">
      <c r="A801" s="339">
        <v>152010</v>
      </c>
      <c r="B801" s="339" t="s">
        <v>12237</v>
      </c>
      <c r="C801" s="328" t="s">
        <v>11472</v>
      </c>
      <c r="D801" s="329">
        <v>28.65</v>
      </c>
      <c r="E801" s="329">
        <v>196.8</v>
      </c>
      <c r="F801" s="329"/>
    </row>
    <row r="802" spans="1:6" ht="28.5">
      <c r="A802" s="339">
        <v>152011</v>
      </c>
      <c r="B802" s="339" t="s">
        <v>12238</v>
      </c>
      <c r="C802" s="328" t="s">
        <v>11472</v>
      </c>
      <c r="D802" s="329">
        <v>37.270000000000003</v>
      </c>
      <c r="E802" s="329">
        <v>26.37</v>
      </c>
      <c r="F802" s="329"/>
    </row>
    <row r="803" spans="1:6" ht="28.5">
      <c r="A803" s="339">
        <v>152012</v>
      </c>
      <c r="B803" s="339" t="s">
        <v>12239</v>
      </c>
      <c r="C803" s="328" t="s">
        <v>11472</v>
      </c>
      <c r="D803" s="329">
        <v>42.85</v>
      </c>
      <c r="E803" s="329">
        <v>39.36</v>
      </c>
      <c r="F803" s="329"/>
    </row>
    <row r="804" spans="1:6" ht="28.5">
      <c r="A804" s="339">
        <v>152013</v>
      </c>
      <c r="B804" s="339" t="s">
        <v>12240</v>
      </c>
      <c r="C804" s="328" t="s">
        <v>11472</v>
      </c>
      <c r="D804" s="329">
        <v>52.16</v>
      </c>
      <c r="E804" s="329">
        <v>31.49</v>
      </c>
      <c r="F804" s="329"/>
    </row>
    <row r="805" spans="1:6" ht="28.5">
      <c r="A805" s="339">
        <v>152014</v>
      </c>
      <c r="B805" s="339" t="s">
        <v>12241</v>
      </c>
      <c r="C805" s="328" t="s">
        <v>11472</v>
      </c>
      <c r="D805" s="329">
        <v>58.36</v>
      </c>
      <c r="E805" s="329">
        <v>19.68</v>
      </c>
      <c r="F805" s="329"/>
    </row>
    <row r="806" spans="1:6" ht="28.5">
      <c r="A806" s="339">
        <v>152015</v>
      </c>
      <c r="B806" s="339" t="s">
        <v>12242</v>
      </c>
      <c r="C806" s="328" t="s">
        <v>11472</v>
      </c>
      <c r="D806" s="329">
        <v>63.53</v>
      </c>
      <c r="E806" s="329">
        <v>35.42</v>
      </c>
      <c r="F806" s="329"/>
    </row>
    <row r="807" spans="1:6" ht="28.5">
      <c r="A807" s="339">
        <v>152016</v>
      </c>
      <c r="B807" s="339" t="s">
        <v>12243</v>
      </c>
      <c r="C807" s="328" t="s">
        <v>11472</v>
      </c>
      <c r="D807" s="329">
        <v>73.22</v>
      </c>
      <c r="E807" s="329">
        <v>78.72</v>
      </c>
      <c r="F807" s="329"/>
    </row>
    <row r="808" spans="1:6" ht="28.5">
      <c r="A808" s="339">
        <v>152025</v>
      </c>
      <c r="B808" s="339" t="s">
        <v>12244</v>
      </c>
      <c r="C808" s="328" t="s">
        <v>11472</v>
      </c>
      <c r="D808" s="329">
        <v>220.45</v>
      </c>
      <c r="E808" s="329">
        <v>157.44</v>
      </c>
      <c r="F808" s="329"/>
    </row>
    <row r="809" spans="1:6" ht="28.5">
      <c r="A809" s="339">
        <v>152026</v>
      </c>
      <c r="B809" s="339" t="s">
        <v>12245</v>
      </c>
      <c r="C809" s="328" t="s">
        <v>11472</v>
      </c>
      <c r="D809" s="329">
        <v>231.37</v>
      </c>
      <c r="E809" s="329">
        <v>196.8</v>
      </c>
      <c r="F809" s="329"/>
    </row>
    <row r="810" spans="1:6" ht="28.5">
      <c r="A810" s="339">
        <v>152027</v>
      </c>
      <c r="B810" s="339" t="s">
        <v>12246</v>
      </c>
      <c r="C810" s="328" t="s">
        <v>11472</v>
      </c>
      <c r="D810" s="329">
        <v>270.12</v>
      </c>
      <c r="E810" s="329">
        <v>314.88</v>
      </c>
      <c r="F810" s="329"/>
    </row>
    <row r="811" spans="1:6">
      <c r="A811" s="339">
        <v>152030</v>
      </c>
      <c r="B811" s="339" t="s">
        <v>12247</v>
      </c>
      <c r="C811" s="328" t="s">
        <v>11472</v>
      </c>
      <c r="D811" s="329">
        <v>14.87</v>
      </c>
      <c r="E811" s="329">
        <v>15.74</v>
      </c>
      <c r="F811" s="329"/>
    </row>
    <row r="812" spans="1:6">
      <c r="A812" s="339">
        <v>152031</v>
      </c>
      <c r="B812" s="339" t="s">
        <v>12248</v>
      </c>
      <c r="C812" s="328" t="s">
        <v>11472</v>
      </c>
      <c r="D812" s="329">
        <v>22.52</v>
      </c>
      <c r="E812" s="329">
        <v>23.62</v>
      </c>
      <c r="F812" s="329"/>
    </row>
    <row r="813" spans="1:6">
      <c r="A813" s="339">
        <v>152034</v>
      </c>
      <c r="B813" s="339" t="s">
        <v>12249</v>
      </c>
      <c r="C813" s="328" t="s">
        <v>11472</v>
      </c>
      <c r="D813" s="329">
        <v>14.15</v>
      </c>
      <c r="E813" s="329">
        <v>11.81</v>
      </c>
      <c r="F813" s="329"/>
    </row>
    <row r="814" spans="1:6">
      <c r="A814" s="339">
        <v>152035</v>
      </c>
      <c r="B814" s="339" t="s">
        <v>12250</v>
      </c>
      <c r="C814" s="328" t="s">
        <v>11472</v>
      </c>
      <c r="D814" s="329">
        <v>14.35</v>
      </c>
      <c r="E814" s="329">
        <v>17.71</v>
      </c>
      <c r="F814" s="329"/>
    </row>
    <row r="815" spans="1:6" ht="28.5">
      <c r="A815" s="339">
        <v>152040</v>
      </c>
      <c r="B815" s="339" t="s">
        <v>12251</v>
      </c>
      <c r="C815" s="328" t="s">
        <v>11472</v>
      </c>
      <c r="D815" s="329">
        <v>11.01</v>
      </c>
      <c r="E815" s="329">
        <v>19.68</v>
      </c>
      <c r="F815" s="329"/>
    </row>
    <row r="816" spans="1:6" ht="28.5">
      <c r="A816" s="339">
        <v>152041</v>
      </c>
      <c r="B816" s="339" t="s">
        <v>12252</v>
      </c>
      <c r="C816" s="328" t="s">
        <v>11472</v>
      </c>
      <c r="D816" s="329">
        <v>13.29</v>
      </c>
      <c r="E816" s="329">
        <v>23.62</v>
      </c>
      <c r="F816" s="329"/>
    </row>
    <row r="817" spans="1:6" ht="30">
      <c r="A817" s="338">
        <v>152042</v>
      </c>
      <c r="B817" s="338" t="s">
        <v>12253</v>
      </c>
      <c r="C817" s="328" t="s">
        <v>11472</v>
      </c>
      <c r="D817" s="329">
        <v>20.52</v>
      </c>
      <c r="E817" s="329">
        <v>27.55</v>
      </c>
      <c r="F817" s="329"/>
    </row>
    <row r="818" spans="1:6" ht="57">
      <c r="A818" s="339">
        <v>1522</v>
      </c>
      <c r="B818" s="339" t="s">
        <v>12254</v>
      </c>
      <c r="C818" s="328"/>
      <c r="D818" s="329"/>
      <c r="E818" s="329">
        <v>31.49</v>
      </c>
      <c r="F818" s="329"/>
    </row>
    <row r="819" spans="1:6" ht="28.5">
      <c r="A819" s="339">
        <v>152201</v>
      </c>
      <c r="B819" s="339" t="s">
        <v>12255</v>
      </c>
      <c r="C819" s="328" t="s">
        <v>11472</v>
      </c>
      <c r="D819" s="329">
        <v>88.84</v>
      </c>
      <c r="E819" s="329">
        <v>35.42</v>
      </c>
      <c r="F819" s="329"/>
    </row>
    <row r="820" spans="1:6" ht="28.5">
      <c r="A820" s="339">
        <v>152202</v>
      </c>
      <c r="B820" s="339" t="s">
        <v>12256</v>
      </c>
      <c r="C820" s="328" t="s">
        <v>11472</v>
      </c>
      <c r="D820" s="329">
        <v>133.26</v>
      </c>
      <c r="E820" s="329">
        <v>17.71</v>
      </c>
      <c r="F820" s="329"/>
    </row>
    <row r="821" spans="1:6" ht="28.5">
      <c r="A821" s="339">
        <v>152203</v>
      </c>
      <c r="B821" s="339" t="s">
        <v>12257</v>
      </c>
      <c r="C821" s="328" t="s">
        <v>11472</v>
      </c>
      <c r="D821" s="329">
        <v>222.1</v>
      </c>
      <c r="E821" s="329">
        <v>9.84</v>
      </c>
      <c r="F821" s="329"/>
    </row>
    <row r="822" spans="1:6" ht="42.75">
      <c r="A822" s="339">
        <v>152204</v>
      </c>
      <c r="B822" s="339" t="s">
        <v>12258</v>
      </c>
      <c r="C822" s="328" t="s">
        <v>105</v>
      </c>
      <c r="D822" s="329">
        <v>29.75</v>
      </c>
      <c r="E822" s="329">
        <v>35.42</v>
      </c>
      <c r="F822" s="329"/>
    </row>
    <row r="823" spans="1:6" ht="42.75">
      <c r="A823" s="339">
        <v>152205</v>
      </c>
      <c r="B823" s="339" t="s">
        <v>12259</v>
      </c>
      <c r="C823" s="328" t="s">
        <v>105</v>
      </c>
      <c r="D823" s="329">
        <v>44.42</v>
      </c>
      <c r="E823" s="329">
        <v>35.42</v>
      </c>
      <c r="F823" s="329"/>
    </row>
    <row r="824" spans="1:6" ht="28.5">
      <c r="A824" s="339">
        <v>152206</v>
      </c>
      <c r="B824" s="339" t="s">
        <v>12260</v>
      </c>
      <c r="C824" s="328" t="s">
        <v>11472</v>
      </c>
      <c r="D824" s="329">
        <v>35.53</v>
      </c>
      <c r="E824" s="329">
        <v>17.71</v>
      </c>
      <c r="F824" s="329"/>
    </row>
    <row r="825" spans="1:6" ht="28.5">
      <c r="A825" s="339">
        <v>152207</v>
      </c>
      <c r="B825" s="339" t="s">
        <v>12261</v>
      </c>
      <c r="C825" s="328" t="s">
        <v>105</v>
      </c>
      <c r="D825" s="329">
        <v>22.21</v>
      </c>
      <c r="E825" s="329">
        <v>17.71</v>
      </c>
      <c r="F825" s="329"/>
    </row>
    <row r="826" spans="1:6" ht="28.5">
      <c r="A826" s="339">
        <v>152208</v>
      </c>
      <c r="B826" s="339" t="s">
        <v>12262</v>
      </c>
      <c r="C826" s="328" t="s">
        <v>11472</v>
      </c>
      <c r="D826" s="329">
        <v>39.97</v>
      </c>
      <c r="E826" s="329">
        <v>6.41</v>
      </c>
      <c r="F826" s="329"/>
    </row>
    <row r="827" spans="1:6" ht="28.5">
      <c r="A827" s="339">
        <v>152209</v>
      </c>
      <c r="B827" s="339" t="s">
        <v>12263</v>
      </c>
      <c r="C827" s="328" t="s">
        <v>11472</v>
      </c>
      <c r="D827" s="329">
        <v>88.84</v>
      </c>
      <c r="E827" s="329">
        <v>1.5</v>
      </c>
      <c r="F827" s="329"/>
    </row>
    <row r="828" spans="1:6" ht="28.5">
      <c r="A828" s="339">
        <v>152210</v>
      </c>
      <c r="B828" s="339" t="s">
        <v>12264</v>
      </c>
      <c r="C828" s="328" t="s">
        <v>11472</v>
      </c>
      <c r="D828" s="329">
        <v>177.68</v>
      </c>
      <c r="E828" s="329">
        <v>15.47</v>
      </c>
      <c r="F828" s="329"/>
    </row>
    <row r="829" spans="1:6" ht="28.5">
      <c r="A829" s="339">
        <v>152211</v>
      </c>
      <c r="B829" s="339" t="s">
        <v>12265</v>
      </c>
      <c r="C829" s="328" t="s">
        <v>11472</v>
      </c>
      <c r="D829" s="329">
        <v>222.1</v>
      </c>
      <c r="E829" s="329">
        <v>30.94</v>
      </c>
      <c r="F829" s="329"/>
    </row>
    <row r="830" spans="1:6" ht="28.5">
      <c r="A830" s="339">
        <v>152212</v>
      </c>
      <c r="B830" s="339" t="s">
        <v>12266</v>
      </c>
      <c r="C830" s="328" t="s">
        <v>11472</v>
      </c>
      <c r="D830" s="329">
        <v>355.36</v>
      </c>
      <c r="E830" s="329">
        <v>61.87</v>
      </c>
      <c r="F830" s="329"/>
    </row>
    <row r="831" spans="1:6" ht="28.5">
      <c r="A831" s="339">
        <v>152213</v>
      </c>
      <c r="B831" s="339" t="s">
        <v>12267</v>
      </c>
      <c r="C831" s="328" t="s">
        <v>11472</v>
      </c>
      <c r="D831" s="329">
        <v>17.760000000000002</v>
      </c>
      <c r="E831" s="329">
        <v>363.97</v>
      </c>
      <c r="F831" s="329"/>
    </row>
    <row r="832" spans="1:6" ht="28.5">
      <c r="A832" s="339">
        <v>152214</v>
      </c>
      <c r="B832" s="339" t="s">
        <v>12268</v>
      </c>
      <c r="C832" s="328" t="s">
        <v>11472</v>
      </c>
      <c r="D832" s="329">
        <v>26.65</v>
      </c>
      <c r="E832" s="329">
        <v>572.55999999999995</v>
      </c>
      <c r="F832" s="329"/>
    </row>
    <row r="833" spans="1:6" ht="28.5">
      <c r="A833" s="339">
        <v>152215</v>
      </c>
      <c r="B833" s="339" t="s">
        <v>12269</v>
      </c>
      <c r="C833" s="328" t="s">
        <v>11472</v>
      </c>
      <c r="D833" s="329">
        <v>13.32</v>
      </c>
      <c r="E833" s="331">
        <v>1163.8</v>
      </c>
      <c r="F833" s="329"/>
    </row>
    <row r="834" spans="1:6" ht="28.5">
      <c r="A834" s="339">
        <v>152216</v>
      </c>
      <c r="B834" s="339" t="s">
        <v>12270</v>
      </c>
      <c r="C834" s="328" t="s">
        <v>11472</v>
      </c>
      <c r="D834" s="329">
        <v>19.98</v>
      </c>
      <c r="E834" s="329">
        <v>1.97</v>
      </c>
      <c r="F834" s="329"/>
    </row>
    <row r="835" spans="1:6" ht="28.5">
      <c r="A835" s="339">
        <v>152217</v>
      </c>
      <c r="B835" s="339" t="s">
        <v>12271</v>
      </c>
      <c r="C835" s="328" t="s">
        <v>11472</v>
      </c>
      <c r="D835" s="329">
        <v>22.21</v>
      </c>
      <c r="E835" s="329">
        <v>7.87</v>
      </c>
      <c r="F835" s="329"/>
    </row>
    <row r="836" spans="1:6" ht="28.5">
      <c r="A836" s="339">
        <v>152218</v>
      </c>
      <c r="B836" s="339" t="s">
        <v>12272</v>
      </c>
      <c r="C836" s="328" t="s">
        <v>11472</v>
      </c>
      <c r="D836" s="329">
        <v>26.65</v>
      </c>
      <c r="E836" s="329"/>
      <c r="F836" s="329"/>
    </row>
    <row r="837" spans="1:6" ht="28.5">
      <c r="A837" s="339">
        <v>152219</v>
      </c>
      <c r="B837" s="339" t="s">
        <v>12273</v>
      </c>
      <c r="C837" s="328" t="s">
        <v>11472</v>
      </c>
      <c r="D837" s="329">
        <v>31.09</v>
      </c>
      <c r="E837" s="329"/>
      <c r="F837" s="329"/>
    </row>
    <row r="838" spans="1:6" ht="28.5">
      <c r="A838" s="339">
        <v>152220</v>
      </c>
      <c r="B838" s="339" t="s">
        <v>12274</v>
      </c>
      <c r="C838" s="328" t="s">
        <v>11472</v>
      </c>
      <c r="D838" s="329">
        <v>35.53</v>
      </c>
      <c r="E838" s="331">
        <v>1458.96</v>
      </c>
      <c r="F838" s="331"/>
    </row>
    <row r="839" spans="1:6" ht="28.5">
      <c r="A839" s="339">
        <v>152221</v>
      </c>
      <c r="B839" s="339" t="s">
        <v>12275</v>
      </c>
      <c r="C839" s="328" t="s">
        <v>11472</v>
      </c>
      <c r="D839" s="329">
        <v>39.97</v>
      </c>
      <c r="E839" s="329">
        <v>533.32000000000005</v>
      </c>
      <c r="F839" s="329"/>
    </row>
    <row r="840" spans="1:6" ht="28.5">
      <c r="A840" s="339">
        <v>152222</v>
      </c>
      <c r="B840" s="339" t="s">
        <v>12276</v>
      </c>
      <c r="C840" s="328" t="s">
        <v>11472</v>
      </c>
      <c r="D840" s="329">
        <v>19.98</v>
      </c>
      <c r="E840" s="329">
        <v>142.79</v>
      </c>
      <c r="F840" s="329"/>
    </row>
    <row r="841" spans="1:6" ht="28.5">
      <c r="A841" s="339">
        <v>152223</v>
      </c>
      <c r="B841" s="339" t="s">
        <v>12277</v>
      </c>
      <c r="C841" s="328" t="s">
        <v>11472</v>
      </c>
      <c r="D841" s="329">
        <v>11.1</v>
      </c>
      <c r="E841" s="329">
        <v>442.86</v>
      </c>
      <c r="F841" s="329"/>
    </row>
    <row r="842" spans="1:6" ht="28.5">
      <c r="A842" s="339">
        <v>152224</v>
      </c>
      <c r="B842" s="339" t="s">
        <v>12278</v>
      </c>
      <c r="C842" s="328" t="s">
        <v>11472</v>
      </c>
      <c r="D842" s="329">
        <v>39.97</v>
      </c>
      <c r="E842" s="329">
        <v>969.74</v>
      </c>
      <c r="F842" s="329"/>
    </row>
    <row r="843" spans="1:6" ht="28.5">
      <c r="A843" s="339">
        <v>152225</v>
      </c>
      <c r="B843" s="339" t="s">
        <v>12279</v>
      </c>
      <c r="C843" s="328" t="s">
        <v>11472</v>
      </c>
      <c r="D843" s="329">
        <v>39.97</v>
      </c>
      <c r="E843" s="329">
        <v>29.22</v>
      </c>
      <c r="F843" s="331"/>
    </row>
    <row r="844" spans="1:6" ht="28.5">
      <c r="A844" s="339">
        <v>152226</v>
      </c>
      <c r="B844" s="339" t="s">
        <v>12280</v>
      </c>
      <c r="C844" s="328" t="s">
        <v>11472</v>
      </c>
      <c r="D844" s="329">
        <v>19.98</v>
      </c>
      <c r="E844" s="329">
        <v>58.77</v>
      </c>
      <c r="F844" s="329"/>
    </row>
    <row r="845" spans="1:6" ht="28.5">
      <c r="A845" s="339">
        <v>152227</v>
      </c>
      <c r="B845" s="339" t="s">
        <v>12281</v>
      </c>
      <c r="C845" s="328" t="s">
        <v>11472</v>
      </c>
      <c r="D845" s="329">
        <v>19.98</v>
      </c>
      <c r="E845" s="329">
        <v>788.55</v>
      </c>
      <c r="F845" s="329"/>
    </row>
    <row r="846" spans="1:6" ht="28.5">
      <c r="A846" s="339">
        <v>152228</v>
      </c>
      <c r="B846" s="339" t="s">
        <v>12282</v>
      </c>
      <c r="C846" s="328" t="s">
        <v>11472</v>
      </c>
      <c r="D846" s="329">
        <v>7.23</v>
      </c>
      <c r="E846" s="331">
        <v>1527.84</v>
      </c>
      <c r="F846" s="329"/>
    </row>
    <row r="847" spans="1:6" ht="28.5">
      <c r="A847" s="339">
        <v>152229</v>
      </c>
      <c r="B847" s="339" t="s">
        <v>12283</v>
      </c>
      <c r="C847" s="328" t="s">
        <v>11472</v>
      </c>
      <c r="D847" s="329">
        <v>1.68</v>
      </c>
      <c r="E847" s="331">
        <v>4279.84</v>
      </c>
      <c r="F847" s="329"/>
    </row>
    <row r="848" spans="1:6" ht="28.5">
      <c r="A848" s="339">
        <v>152230</v>
      </c>
      <c r="B848" s="339" t="s">
        <v>12284</v>
      </c>
      <c r="C848" s="328" t="s">
        <v>11472</v>
      </c>
      <c r="D848" s="329">
        <v>16.53</v>
      </c>
      <c r="E848" s="329">
        <v>21.98</v>
      </c>
      <c r="F848" s="329"/>
    </row>
    <row r="849" spans="1:6">
      <c r="A849" s="339">
        <v>152231</v>
      </c>
      <c r="B849" s="339" t="s">
        <v>12285</v>
      </c>
      <c r="C849" s="328" t="s">
        <v>11472</v>
      </c>
      <c r="D849" s="329">
        <v>33.08</v>
      </c>
      <c r="E849" s="329">
        <v>94.58</v>
      </c>
      <c r="F849" s="329"/>
    </row>
    <row r="850" spans="1:6">
      <c r="A850" s="339">
        <v>152232</v>
      </c>
      <c r="B850" s="339" t="s">
        <v>12286</v>
      </c>
      <c r="C850" s="328" t="s">
        <v>11472</v>
      </c>
      <c r="D850" s="329">
        <v>66.16</v>
      </c>
      <c r="E850" s="329">
        <v>49.53</v>
      </c>
      <c r="F850" s="329"/>
    </row>
    <row r="851" spans="1:6" ht="42.75">
      <c r="A851" s="339">
        <v>152233</v>
      </c>
      <c r="B851" s="339" t="s">
        <v>12287</v>
      </c>
      <c r="C851" s="328" t="s">
        <v>11472</v>
      </c>
      <c r="D851" s="329">
        <v>320.77999999999997</v>
      </c>
      <c r="E851" s="329"/>
      <c r="F851" s="331"/>
    </row>
    <row r="852" spans="1:6" ht="42.75">
      <c r="A852" s="339">
        <v>152234</v>
      </c>
      <c r="B852" s="339" t="s">
        <v>12288</v>
      </c>
      <c r="C852" s="328" t="s">
        <v>11472</v>
      </c>
      <c r="D852" s="331">
        <v>541.91999999999996</v>
      </c>
      <c r="E852" s="331">
        <v>8190.46</v>
      </c>
      <c r="F852" s="331"/>
    </row>
    <row r="853" spans="1:6" ht="42.75">
      <c r="A853" s="339">
        <v>152235</v>
      </c>
      <c r="B853" s="339" t="s">
        <v>12289</v>
      </c>
      <c r="C853" s="328" t="s">
        <v>11472</v>
      </c>
      <c r="D853" s="329">
        <v>1174.1199999999999</v>
      </c>
      <c r="E853" s="331">
        <v>14595.05</v>
      </c>
      <c r="F853" s="329"/>
    </row>
    <row r="854" spans="1:6" ht="28.5">
      <c r="A854" s="339">
        <v>152236</v>
      </c>
      <c r="B854" s="339" t="s">
        <v>12290</v>
      </c>
      <c r="C854" s="328" t="s">
        <v>105</v>
      </c>
      <c r="D854" s="329">
        <v>2.21</v>
      </c>
      <c r="E854" s="329"/>
      <c r="F854" s="329"/>
    </row>
    <row r="855" spans="1:6" ht="30">
      <c r="A855" s="338">
        <v>152238</v>
      </c>
      <c r="B855" s="338" t="s">
        <v>12291</v>
      </c>
      <c r="C855" s="328" t="s">
        <v>11472</v>
      </c>
      <c r="D855" s="329">
        <v>8.8800000000000008</v>
      </c>
      <c r="E855" s="329">
        <v>497.26</v>
      </c>
      <c r="F855" s="329"/>
    </row>
    <row r="856" spans="1:6" ht="15">
      <c r="A856" s="338">
        <v>16</v>
      </c>
      <c r="B856" s="338" t="s">
        <v>12292</v>
      </c>
      <c r="C856" s="328"/>
      <c r="D856" s="329"/>
      <c r="E856" s="331">
        <v>1065.98</v>
      </c>
      <c r="F856" s="329"/>
    </row>
    <row r="857" spans="1:6">
      <c r="A857" s="339">
        <v>1601</v>
      </c>
      <c r="B857" s="339" t="s">
        <v>12293</v>
      </c>
      <c r="C857" s="328"/>
      <c r="D857" s="331"/>
      <c r="E857" s="329">
        <v>99.5</v>
      </c>
      <c r="F857" s="331"/>
    </row>
    <row r="858" spans="1:6" ht="28.5">
      <c r="A858" s="339">
        <v>160105</v>
      </c>
      <c r="B858" s="339" t="s">
        <v>12294</v>
      </c>
      <c r="C858" s="328" t="s">
        <v>11472</v>
      </c>
      <c r="D858" s="329">
        <v>1793.22</v>
      </c>
      <c r="E858" s="329">
        <v>76.91</v>
      </c>
      <c r="F858" s="331"/>
    </row>
    <row r="859" spans="1:6" ht="42.75">
      <c r="A859" s="339">
        <v>160106</v>
      </c>
      <c r="B859" s="339" t="s">
        <v>12295</v>
      </c>
      <c r="C859" s="328" t="s">
        <v>11472</v>
      </c>
      <c r="D859" s="329">
        <v>477.58</v>
      </c>
      <c r="E859" s="329">
        <v>124.4</v>
      </c>
      <c r="F859" s="329"/>
    </row>
    <row r="860" spans="1:6" ht="28.5">
      <c r="A860" s="339">
        <v>160108</v>
      </c>
      <c r="B860" s="339" t="s">
        <v>12296</v>
      </c>
      <c r="C860" s="328" t="s">
        <v>11472</v>
      </c>
      <c r="D860" s="329">
        <v>153.56</v>
      </c>
      <c r="E860" s="329">
        <v>61.04</v>
      </c>
      <c r="F860" s="329"/>
    </row>
    <row r="861" spans="1:6" ht="28.5">
      <c r="A861" s="339">
        <v>160110</v>
      </c>
      <c r="B861" s="339" t="s">
        <v>12297</v>
      </c>
      <c r="C861" s="328" t="s">
        <v>11472</v>
      </c>
      <c r="D861" s="331">
        <v>448.84</v>
      </c>
      <c r="E861" s="329">
        <v>266.7</v>
      </c>
      <c r="F861" s="329"/>
    </row>
    <row r="862" spans="1:6" ht="42.75">
      <c r="A862" s="339">
        <v>160111</v>
      </c>
      <c r="B862" s="339" t="s">
        <v>12298</v>
      </c>
      <c r="C862" s="328" t="s">
        <v>11472</v>
      </c>
      <c r="D862" s="329">
        <v>1358.65</v>
      </c>
      <c r="E862" s="329">
        <v>49.94</v>
      </c>
      <c r="F862" s="329"/>
    </row>
    <row r="863" spans="1:6">
      <c r="A863" s="339">
        <v>160115</v>
      </c>
      <c r="B863" s="339" t="s">
        <v>12299</v>
      </c>
      <c r="C863" s="328" t="s">
        <v>105</v>
      </c>
      <c r="D863" s="329">
        <v>26.83</v>
      </c>
      <c r="E863" s="329">
        <v>53.53</v>
      </c>
      <c r="F863" s="329"/>
    </row>
    <row r="864" spans="1:6">
      <c r="A864" s="339">
        <v>160120</v>
      </c>
      <c r="B864" s="339" t="s">
        <v>12300</v>
      </c>
      <c r="C864" s="328" t="s">
        <v>11472</v>
      </c>
      <c r="D864" s="329">
        <v>80.150000000000006</v>
      </c>
      <c r="E864" s="329">
        <v>990.55</v>
      </c>
      <c r="F864" s="329"/>
    </row>
    <row r="865" spans="1:6" ht="28.5">
      <c r="A865" s="339">
        <v>160121</v>
      </c>
      <c r="B865" s="339" t="s">
        <v>12301</v>
      </c>
      <c r="C865" s="328" t="s">
        <v>11472</v>
      </c>
      <c r="D865" s="331">
        <v>728.86</v>
      </c>
      <c r="E865" s="331">
        <v>1437.13</v>
      </c>
      <c r="F865" s="329"/>
    </row>
    <row r="866" spans="1:6" ht="28.5">
      <c r="A866" s="339">
        <v>160122</v>
      </c>
      <c r="B866" s="339" t="s">
        <v>12302</v>
      </c>
      <c r="C866" s="328" t="s">
        <v>11472</v>
      </c>
      <c r="D866" s="331">
        <v>1870.96</v>
      </c>
      <c r="E866" s="329">
        <v>92.38</v>
      </c>
      <c r="F866" s="329"/>
    </row>
    <row r="867" spans="1:6" ht="28.5">
      <c r="A867" s="339">
        <v>160123</v>
      </c>
      <c r="B867" s="339" t="s">
        <v>12303</v>
      </c>
      <c r="C867" s="328" t="s">
        <v>11472</v>
      </c>
      <c r="D867" s="329">
        <v>2798.77</v>
      </c>
      <c r="E867" s="329">
        <v>76.91</v>
      </c>
      <c r="F867" s="329"/>
    </row>
    <row r="868" spans="1:6">
      <c r="A868" s="339">
        <v>160124</v>
      </c>
      <c r="B868" s="339" t="s">
        <v>12304</v>
      </c>
      <c r="C868" s="328" t="s">
        <v>105</v>
      </c>
      <c r="D868" s="329">
        <v>19.5</v>
      </c>
      <c r="E868" s="329">
        <v>50.81</v>
      </c>
      <c r="F868" s="329"/>
    </row>
    <row r="869" spans="1:6">
      <c r="A869" s="339">
        <v>160125</v>
      </c>
      <c r="B869" s="339" t="s">
        <v>12305</v>
      </c>
      <c r="C869" s="328" t="s">
        <v>105</v>
      </c>
      <c r="D869" s="329">
        <v>96.15</v>
      </c>
      <c r="E869" s="329">
        <v>10.61</v>
      </c>
      <c r="F869" s="329"/>
    </row>
    <row r="870" spans="1:6" ht="15">
      <c r="A870" s="338">
        <v>160126</v>
      </c>
      <c r="B870" s="338" t="s">
        <v>12306</v>
      </c>
      <c r="C870" s="328" t="s">
        <v>105</v>
      </c>
      <c r="D870" s="329">
        <v>46.37</v>
      </c>
      <c r="E870" s="329">
        <v>144.80000000000001</v>
      </c>
      <c r="F870" s="331"/>
    </row>
    <row r="871" spans="1:6">
      <c r="A871" s="339">
        <v>1602</v>
      </c>
      <c r="B871" s="339" t="s">
        <v>12307</v>
      </c>
      <c r="C871" s="328"/>
      <c r="D871" s="331"/>
      <c r="E871" s="329">
        <v>6.15</v>
      </c>
      <c r="F871" s="329"/>
    </row>
    <row r="872" spans="1:6" ht="71.25">
      <c r="A872" s="339">
        <v>160207</v>
      </c>
      <c r="B872" s="339" t="s">
        <v>12308</v>
      </c>
      <c r="C872" s="328" t="s">
        <v>11472</v>
      </c>
      <c r="D872" s="331">
        <v>10714.7</v>
      </c>
      <c r="E872" s="329">
        <v>13.13</v>
      </c>
      <c r="F872" s="329"/>
    </row>
    <row r="873" spans="1:6" ht="75">
      <c r="A873" s="338">
        <v>160208</v>
      </c>
      <c r="B873" s="338" t="s">
        <v>12309</v>
      </c>
      <c r="C873" s="328" t="s">
        <v>11472</v>
      </c>
      <c r="D873" s="329">
        <v>21447.93</v>
      </c>
      <c r="E873" s="329">
        <v>321.91000000000003</v>
      </c>
      <c r="F873" s="329"/>
    </row>
    <row r="874" spans="1:6">
      <c r="A874" s="339">
        <v>1603</v>
      </c>
      <c r="B874" s="339" t="s">
        <v>12310</v>
      </c>
      <c r="C874" s="328"/>
      <c r="D874" s="329"/>
      <c r="E874" s="329">
        <v>598.72</v>
      </c>
      <c r="F874" s="329"/>
    </row>
    <row r="875" spans="1:6" ht="28.5">
      <c r="A875" s="339">
        <v>160303</v>
      </c>
      <c r="B875" s="339" t="s">
        <v>12311</v>
      </c>
      <c r="C875" s="328" t="s">
        <v>11472</v>
      </c>
      <c r="D875" s="329">
        <v>443.87</v>
      </c>
      <c r="E875" s="329">
        <v>39.82</v>
      </c>
      <c r="F875" s="329"/>
    </row>
    <row r="876" spans="1:6" ht="57">
      <c r="A876" s="339">
        <v>160304</v>
      </c>
      <c r="B876" s="339" t="s">
        <v>12312</v>
      </c>
      <c r="C876" s="328" t="s">
        <v>11472</v>
      </c>
      <c r="D876" s="329">
        <v>854.65</v>
      </c>
      <c r="E876" s="329">
        <v>39.83</v>
      </c>
      <c r="F876" s="329"/>
    </row>
    <row r="877" spans="1:6" ht="28.5">
      <c r="A877" s="339">
        <v>160305</v>
      </c>
      <c r="B877" s="339" t="s">
        <v>12313</v>
      </c>
      <c r="C877" s="328" t="s">
        <v>105</v>
      </c>
      <c r="D877" s="329">
        <v>97.95</v>
      </c>
      <c r="E877" s="329">
        <v>29.87</v>
      </c>
      <c r="F877" s="329"/>
    </row>
    <row r="878" spans="1:6" ht="28.5">
      <c r="A878" s="339">
        <v>160308</v>
      </c>
      <c r="B878" s="339" t="s">
        <v>12314</v>
      </c>
      <c r="C878" s="328" t="s">
        <v>105</v>
      </c>
      <c r="D878" s="329">
        <v>63.92</v>
      </c>
      <c r="E878" s="329">
        <v>20.22</v>
      </c>
      <c r="F878" s="329"/>
    </row>
    <row r="879" spans="1:6" ht="57">
      <c r="A879" s="339">
        <v>160309</v>
      </c>
      <c r="B879" s="339" t="s">
        <v>12315</v>
      </c>
      <c r="C879" s="328" t="s">
        <v>11472</v>
      </c>
      <c r="D879" s="329">
        <v>110.44</v>
      </c>
      <c r="E879" s="329">
        <v>12.32</v>
      </c>
      <c r="F879" s="329"/>
    </row>
    <row r="880" spans="1:6" ht="28.5">
      <c r="A880" s="339">
        <v>160310</v>
      </c>
      <c r="B880" s="339" t="s">
        <v>12316</v>
      </c>
      <c r="C880" s="328" t="s">
        <v>11472</v>
      </c>
      <c r="D880" s="329">
        <v>65.150000000000006</v>
      </c>
      <c r="E880" s="329">
        <v>36.81</v>
      </c>
      <c r="F880" s="329"/>
    </row>
    <row r="881" spans="1:6">
      <c r="A881" s="339">
        <v>160311</v>
      </c>
      <c r="B881" s="339" t="s">
        <v>12177</v>
      </c>
      <c r="C881" s="328" t="s">
        <v>11472</v>
      </c>
      <c r="D881" s="329">
        <v>220.01</v>
      </c>
      <c r="E881" s="329">
        <v>36.57</v>
      </c>
      <c r="F881" s="329"/>
    </row>
    <row r="882" spans="1:6" ht="57">
      <c r="A882" s="339">
        <v>160312</v>
      </c>
      <c r="B882" s="339" t="s">
        <v>12317</v>
      </c>
      <c r="C882" s="328" t="s">
        <v>11472</v>
      </c>
      <c r="D882" s="329">
        <v>56.9</v>
      </c>
      <c r="E882" s="329">
        <v>89.05</v>
      </c>
      <c r="F882" s="329"/>
    </row>
    <row r="883" spans="1:6" ht="57">
      <c r="A883" s="339">
        <v>160313</v>
      </c>
      <c r="B883" s="339" t="s">
        <v>12318</v>
      </c>
      <c r="C883" s="328" t="s">
        <v>11472</v>
      </c>
      <c r="D883" s="329">
        <v>61.42</v>
      </c>
      <c r="E883" s="329">
        <v>44.92</v>
      </c>
      <c r="F883" s="329"/>
    </row>
    <row r="884" spans="1:6" ht="57">
      <c r="A884" s="339">
        <v>160314</v>
      </c>
      <c r="B884" s="339" t="s">
        <v>12319</v>
      </c>
      <c r="C884" s="328" t="s">
        <v>11472</v>
      </c>
      <c r="D884" s="331">
        <v>881.21</v>
      </c>
      <c r="E884" s="329">
        <v>66.13</v>
      </c>
      <c r="F884" s="329"/>
    </row>
    <row r="885" spans="1:6" ht="57">
      <c r="A885" s="339">
        <v>160315</v>
      </c>
      <c r="B885" s="339" t="s">
        <v>12320</v>
      </c>
      <c r="C885" s="328" t="s">
        <v>11472</v>
      </c>
      <c r="D885" s="329">
        <v>1261.24</v>
      </c>
      <c r="E885" s="329"/>
      <c r="F885" s="329"/>
    </row>
    <row r="886" spans="1:6" ht="42.75">
      <c r="A886" s="339">
        <v>160316</v>
      </c>
      <c r="B886" s="339" t="s">
        <v>12321</v>
      </c>
      <c r="C886" s="328" t="s">
        <v>11472</v>
      </c>
      <c r="D886" s="329">
        <v>91.81</v>
      </c>
      <c r="E886" s="331">
        <v>1806.26</v>
      </c>
      <c r="F886" s="329"/>
    </row>
    <row r="887" spans="1:6" ht="28.5">
      <c r="A887" s="339">
        <v>160317</v>
      </c>
      <c r="B887" s="339" t="s">
        <v>12322</v>
      </c>
      <c r="C887" s="328" t="s">
        <v>105</v>
      </c>
      <c r="D887" s="329">
        <v>63.92</v>
      </c>
      <c r="E887" s="329">
        <v>821.67</v>
      </c>
      <c r="F887" s="329"/>
    </row>
    <row r="888" spans="1:6" ht="28.5">
      <c r="A888" s="339">
        <v>160318</v>
      </c>
      <c r="B888" s="339" t="s">
        <v>12323</v>
      </c>
      <c r="C888" s="328" t="s">
        <v>105</v>
      </c>
      <c r="D888" s="329">
        <v>52.61</v>
      </c>
      <c r="E888" s="329">
        <v>215.41</v>
      </c>
      <c r="F888" s="329"/>
    </row>
    <row r="889" spans="1:6" ht="57">
      <c r="A889" s="339">
        <v>160319</v>
      </c>
      <c r="B889" s="339" t="s">
        <v>12324</v>
      </c>
      <c r="C889" s="328" t="s">
        <v>11472</v>
      </c>
      <c r="D889" s="329">
        <v>11.29</v>
      </c>
      <c r="E889" s="329">
        <v>253.92</v>
      </c>
      <c r="F889" s="329"/>
    </row>
    <row r="890" spans="1:6" ht="42.75">
      <c r="A890" s="339">
        <v>160321</v>
      </c>
      <c r="B890" s="339" t="s">
        <v>12325</v>
      </c>
      <c r="C890" s="328" t="s">
        <v>11472</v>
      </c>
      <c r="D890" s="329">
        <v>159.83000000000001</v>
      </c>
      <c r="E890" s="329">
        <v>669.76</v>
      </c>
      <c r="F890" s="329"/>
    </row>
    <row r="891" spans="1:6" ht="28.5">
      <c r="A891" s="339">
        <v>160322</v>
      </c>
      <c r="B891" s="339" t="s">
        <v>12326</v>
      </c>
      <c r="C891" s="328" t="s">
        <v>11472</v>
      </c>
      <c r="D891" s="329">
        <v>6.61</v>
      </c>
      <c r="E891" s="329">
        <v>227.36</v>
      </c>
      <c r="F891" s="331"/>
    </row>
    <row r="892" spans="1:6" ht="28.5">
      <c r="A892" s="339">
        <v>160323</v>
      </c>
      <c r="B892" s="339" t="s">
        <v>12327</v>
      </c>
      <c r="C892" s="328" t="s">
        <v>11472</v>
      </c>
      <c r="D892" s="329">
        <v>12.25</v>
      </c>
      <c r="E892" s="329">
        <v>338.35</v>
      </c>
      <c r="F892" s="329"/>
    </row>
    <row r="893" spans="1:6" ht="57">
      <c r="A893" s="339">
        <v>160324</v>
      </c>
      <c r="B893" s="339" t="s">
        <v>12328</v>
      </c>
      <c r="C893" s="328" t="s">
        <v>11472</v>
      </c>
      <c r="D893" s="329">
        <v>232.57</v>
      </c>
      <c r="E893" s="329">
        <v>22.18</v>
      </c>
      <c r="F893" s="329"/>
    </row>
    <row r="894" spans="1:6" ht="57">
      <c r="A894" s="339">
        <v>160325</v>
      </c>
      <c r="B894" s="339" t="s">
        <v>12329</v>
      </c>
      <c r="C894" s="328" t="s">
        <v>11472</v>
      </c>
      <c r="D894" s="329">
        <v>627.26</v>
      </c>
      <c r="E894" s="329">
        <v>242.82</v>
      </c>
      <c r="F894" s="329"/>
    </row>
    <row r="895" spans="1:6" ht="42.75">
      <c r="A895" s="339">
        <v>160326</v>
      </c>
      <c r="B895" s="339" t="s">
        <v>12330</v>
      </c>
      <c r="C895" s="328" t="s">
        <v>105</v>
      </c>
      <c r="D895" s="329">
        <v>36.28</v>
      </c>
      <c r="E895" s="329">
        <v>832.58</v>
      </c>
      <c r="F895" s="329"/>
    </row>
    <row r="896" spans="1:6" ht="42.75">
      <c r="A896" s="339">
        <v>160327</v>
      </c>
      <c r="B896" s="339" t="s">
        <v>12331</v>
      </c>
      <c r="C896" s="328" t="s">
        <v>105</v>
      </c>
      <c r="D896" s="329">
        <v>42.98</v>
      </c>
      <c r="E896" s="331">
        <v>1741.1</v>
      </c>
      <c r="F896" s="329"/>
    </row>
    <row r="897" spans="1:6" ht="28.5">
      <c r="A897" s="339">
        <v>160328</v>
      </c>
      <c r="B897" s="339" t="s">
        <v>12332</v>
      </c>
      <c r="C897" s="328" t="s">
        <v>11472</v>
      </c>
      <c r="D897" s="329">
        <v>24.88</v>
      </c>
      <c r="E897" s="331">
        <v>1911.45</v>
      </c>
      <c r="F897" s="329"/>
    </row>
    <row r="898" spans="1:6" ht="42.75">
      <c r="A898" s="339">
        <v>160329</v>
      </c>
      <c r="B898" s="339" t="s">
        <v>12333</v>
      </c>
      <c r="C898" s="328" t="s">
        <v>11472</v>
      </c>
      <c r="D898" s="329">
        <v>17.95</v>
      </c>
      <c r="E898" s="331">
        <v>2060.06</v>
      </c>
      <c r="F898" s="329"/>
    </row>
    <row r="899" spans="1:6" ht="57">
      <c r="A899" s="339">
        <v>160330</v>
      </c>
      <c r="B899" s="339" t="s">
        <v>12334</v>
      </c>
      <c r="C899" s="328" t="s">
        <v>11472</v>
      </c>
      <c r="D899" s="329">
        <v>13.97</v>
      </c>
      <c r="E899" s="329">
        <v>137.66</v>
      </c>
      <c r="F899" s="329"/>
    </row>
    <row r="900" spans="1:6" ht="42.75">
      <c r="A900" s="339">
        <v>160331</v>
      </c>
      <c r="B900" s="339" t="s">
        <v>12335</v>
      </c>
      <c r="C900" s="328" t="s">
        <v>11472</v>
      </c>
      <c r="D900" s="329">
        <v>37.4</v>
      </c>
      <c r="E900" s="329">
        <v>164.54</v>
      </c>
      <c r="F900" s="329"/>
    </row>
    <row r="901" spans="1:6" ht="42.75">
      <c r="A901" s="339">
        <v>160332</v>
      </c>
      <c r="B901" s="339" t="s">
        <v>12336</v>
      </c>
      <c r="C901" s="328" t="s">
        <v>105</v>
      </c>
      <c r="D901" s="329">
        <v>35.26</v>
      </c>
      <c r="E901" s="329">
        <v>202.99</v>
      </c>
      <c r="F901" s="331"/>
    </row>
    <row r="902" spans="1:6" ht="42.75">
      <c r="A902" s="339">
        <v>160333</v>
      </c>
      <c r="B902" s="339" t="s">
        <v>12337</v>
      </c>
      <c r="C902" s="328" t="s">
        <v>105</v>
      </c>
      <c r="D902" s="329">
        <v>77.61</v>
      </c>
      <c r="E902" s="329">
        <v>264.25</v>
      </c>
      <c r="F902" s="331"/>
    </row>
    <row r="903" spans="1:6" ht="28.5">
      <c r="A903" s="339">
        <v>160334</v>
      </c>
      <c r="B903" s="339" t="s">
        <v>12338</v>
      </c>
      <c r="C903" s="328" t="s">
        <v>11472</v>
      </c>
      <c r="D903" s="329">
        <v>35.44</v>
      </c>
      <c r="E903" s="329">
        <v>195.11</v>
      </c>
      <c r="F903" s="331"/>
    </row>
    <row r="904" spans="1:6" ht="45">
      <c r="A904" s="338">
        <v>160335</v>
      </c>
      <c r="B904" s="338" t="s">
        <v>12339</v>
      </c>
      <c r="C904" s="328" t="s">
        <v>105</v>
      </c>
      <c r="D904" s="329">
        <v>48.5</v>
      </c>
      <c r="E904" s="329">
        <v>444.6</v>
      </c>
      <c r="F904" s="329"/>
    </row>
    <row r="905" spans="1:6">
      <c r="A905" s="339">
        <v>1606</v>
      </c>
      <c r="B905" s="339" t="s">
        <v>12340</v>
      </c>
      <c r="C905" s="328"/>
      <c r="D905" s="331"/>
      <c r="E905" s="329">
        <v>583.39</v>
      </c>
      <c r="F905" s="329"/>
    </row>
    <row r="906" spans="1:6" ht="99.75">
      <c r="A906" s="339">
        <v>160602</v>
      </c>
      <c r="B906" s="339" t="s">
        <v>12341</v>
      </c>
      <c r="C906" s="328" t="s">
        <v>11472</v>
      </c>
      <c r="D906" s="329">
        <v>1779.58</v>
      </c>
      <c r="E906" s="329">
        <v>977.43</v>
      </c>
      <c r="F906" s="329"/>
    </row>
    <row r="907" spans="1:6" ht="71.25">
      <c r="A907" s="339">
        <v>160603</v>
      </c>
      <c r="B907" s="339" t="s">
        <v>12342</v>
      </c>
      <c r="C907" s="328" t="s">
        <v>11472</v>
      </c>
      <c r="D907" s="329">
        <v>916.29</v>
      </c>
      <c r="E907" s="329">
        <v>80.569999999999993</v>
      </c>
      <c r="F907" s="329"/>
    </row>
    <row r="908" spans="1:6" ht="57">
      <c r="A908" s="339">
        <v>160604</v>
      </c>
      <c r="B908" s="339" t="s">
        <v>12343</v>
      </c>
      <c r="C908" s="328" t="s">
        <v>11472</v>
      </c>
      <c r="D908" s="329">
        <v>255.74</v>
      </c>
      <c r="E908" s="329">
        <v>122.29</v>
      </c>
      <c r="F908" s="329"/>
    </row>
    <row r="909" spans="1:6" ht="57">
      <c r="A909" s="339">
        <v>160605</v>
      </c>
      <c r="B909" s="339" t="s">
        <v>12344</v>
      </c>
      <c r="C909" s="328" t="s">
        <v>11472</v>
      </c>
      <c r="D909" s="329">
        <v>284.75</v>
      </c>
      <c r="E909" s="329">
        <v>186.1</v>
      </c>
      <c r="F909" s="329"/>
    </row>
    <row r="910" spans="1:6" ht="57">
      <c r="A910" s="339">
        <v>160606</v>
      </c>
      <c r="B910" s="339" t="s">
        <v>12345</v>
      </c>
      <c r="C910" s="328" t="s">
        <v>11472</v>
      </c>
      <c r="D910" s="329">
        <v>747.49</v>
      </c>
      <c r="E910" s="329">
        <v>342.54</v>
      </c>
      <c r="F910" s="329"/>
    </row>
    <row r="911" spans="1:6" ht="57">
      <c r="A911" s="339">
        <v>160607</v>
      </c>
      <c r="B911" s="339" t="s">
        <v>12346</v>
      </c>
      <c r="C911" s="328" t="s">
        <v>11472</v>
      </c>
      <c r="D911" s="329">
        <v>253.51</v>
      </c>
      <c r="E911" s="329">
        <v>61.98</v>
      </c>
      <c r="F911" s="331"/>
    </row>
    <row r="912" spans="1:6" ht="57">
      <c r="A912" s="339">
        <v>160608</v>
      </c>
      <c r="B912" s="339" t="s">
        <v>12347</v>
      </c>
      <c r="C912" s="328" t="s">
        <v>11472</v>
      </c>
      <c r="D912" s="329">
        <v>328.36</v>
      </c>
      <c r="E912" s="329">
        <v>95.22</v>
      </c>
      <c r="F912" s="329"/>
    </row>
    <row r="913" spans="1:6" ht="57">
      <c r="A913" s="339">
        <v>160612</v>
      </c>
      <c r="B913" s="339" t="s">
        <v>12348</v>
      </c>
      <c r="C913" s="328" t="s">
        <v>11472</v>
      </c>
      <c r="D913" s="329">
        <v>28.06</v>
      </c>
      <c r="E913" s="329">
        <v>141.38999999999999</v>
      </c>
      <c r="F913" s="329"/>
    </row>
    <row r="914" spans="1:6" ht="28.5">
      <c r="A914" s="339">
        <v>160613</v>
      </c>
      <c r="B914" s="339" t="s">
        <v>12349</v>
      </c>
      <c r="C914" s="328" t="s">
        <v>11472</v>
      </c>
      <c r="D914" s="329">
        <v>250.67</v>
      </c>
      <c r="E914" s="329">
        <v>264.64</v>
      </c>
      <c r="F914" s="329"/>
    </row>
    <row r="915" spans="1:6" ht="99.75">
      <c r="A915" s="339">
        <v>160625</v>
      </c>
      <c r="B915" s="339" t="s">
        <v>12350</v>
      </c>
      <c r="C915" s="328" t="s">
        <v>11472</v>
      </c>
      <c r="D915" s="331">
        <v>919</v>
      </c>
      <c r="E915" s="329">
        <v>64.239999999999995</v>
      </c>
      <c r="F915" s="329"/>
    </row>
    <row r="916" spans="1:6" ht="114">
      <c r="A916" s="339">
        <v>160626</v>
      </c>
      <c r="B916" s="339" t="s">
        <v>12351</v>
      </c>
      <c r="C916" s="328" t="s">
        <v>11472</v>
      </c>
      <c r="D916" s="331">
        <v>1609.66</v>
      </c>
      <c r="E916" s="329">
        <v>96.65</v>
      </c>
      <c r="F916" s="329"/>
    </row>
    <row r="917" spans="1:6" ht="114">
      <c r="A917" s="339">
        <v>160627</v>
      </c>
      <c r="B917" s="339" t="s">
        <v>12352</v>
      </c>
      <c r="C917" s="328" t="s">
        <v>11472</v>
      </c>
      <c r="D917" s="331">
        <v>1584.23</v>
      </c>
      <c r="E917" s="329">
        <v>159.97</v>
      </c>
      <c r="F917" s="329"/>
    </row>
    <row r="918" spans="1:6" ht="114">
      <c r="A918" s="339">
        <v>160628</v>
      </c>
      <c r="B918" s="339" t="s">
        <v>12353</v>
      </c>
      <c r="C918" s="328" t="s">
        <v>11472</v>
      </c>
      <c r="D918" s="329">
        <v>2559.29</v>
      </c>
      <c r="E918" s="329">
        <v>267.06</v>
      </c>
      <c r="F918" s="329"/>
    </row>
    <row r="919" spans="1:6" ht="57">
      <c r="A919" s="339">
        <v>160629</v>
      </c>
      <c r="B919" s="339" t="s">
        <v>12354</v>
      </c>
      <c r="C919" s="328" t="s">
        <v>105</v>
      </c>
      <c r="D919" s="329">
        <v>137.82</v>
      </c>
      <c r="E919" s="329">
        <v>353.45</v>
      </c>
      <c r="F919" s="329"/>
    </row>
    <row r="920" spans="1:6" ht="57">
      <c r="A920" s="339">
        <v>160630</v>
      </c>
      <c r="B920" s="339" t="s">
        <v>12355</v>
      </c>
      <c r="C920" s="328" t="s">
        <v>105</v>
      </c>
      <c r="D920" s="329">
        <v>175.17</v>
      </c>
      <c r="E920" s="329">
        <v>571.74</v>
      </c>
      <c r="F920" s="329"/>
    </row>
    <row r="921" spans="1:6" ht="57">
      <c r="A921" s="339">
        <v>160631</v>
      </c>
      <c r="B921" s="339" t="s">
        <v>12356</v>
      </c>
      <c r="C921" s="328" t="s">
        <v>105</v>
      </c>
      <c r="D921" s="329">
        <v>208.03</v>
      </c>
      <c r="E921" s="329">
        <v>737.42</v>
      </c>
      <c r="F921" s="329"/>
    </row>
    <row r="922" spans="1:6" ht="57">
      <c r="A922" s="339">
        <v>160632</v>
      </c>
      <c r="B922" s="339" t="s">
        <v>12357</v>
      </c>
      <c r="C922" s="328" t="s">
        <v>105</v>
      </c>
      <c r="D922" s="329">
        <v>281.60000000000002</v>
      </c>
      <c r="E922" s="331">
        <v>1100.02</v>
      </c>
      <c r="F922" s="329"/>
    </row>
    <row r="923" spans="1:6" ht="42.75">
      <c r="A923" s="339">
        <v>160633</v>
      </c>
      <c r="B923" s="339" t="s">
        <v>12358</v>
      </c>
      <c r="C923" s="328" t="s">
        <v>11472</v>
      </c>
      <c r="D923" s="329">
        <v>225.25</v>
      </c>
      <c r="E923" s="329">
        <v>259.94</v>
      </c>
      <c r="F923" s="329"/>
    </row>
    <row r="924" spans="1:6" ht="42.75">
      <c r="A924" s="339">
        <v>160634</v>
      </c>
      <c r="B924" s="339" t="s">
        <v>12359</v>
      </c>
      <c r="C924" s="328" t="s">
        <v>11472</v>
      </c>
      <c r="D924" s="329">
        <v>403.35</v>
      </c>
      <c r="E924" s="329">
        <v>375.66</v>
      </c>
      <c r="F924" s="329"/>
    </row>
    <row r="925" spans="1:6" ht="42.75">
      <c r="A925" s="339">
        <v>160635</v>
      </c>
      <c r="B925" s="339" t="s">
        <v>12360</v>
      </c>
      <c r="C925" s="328" t="s">
        <v>11472</v>
      </c>
      <c r="D925" s="329">
        <v>591.66</v>
      </c>
      <c r="E925" s="329">
        <v>501.25</v>
      </c>
      <c r="F925" s="329"/>
    </row>
    <row r="926" spans="1:6" ht="42.75">
      <c r="A926" s="339">
        <v>160636</v>
      </c>
      <c r="B926" s="339" t="s">
        <v>12361</v>
      </c>
      <c r="C926" s="328" t="s">
        <v>11472</v>
      </c>
      <c r="D926" s="329">
        <v>843.82</v>
      </c>
      <c r="E926" s="329">
        <v>744.17</v>
      </c>
      <c r="F926" s="329"/>
    </row>
    <row r="927" spans="1:6" ht="42.75">
      <c r="A927" s="339">
        <v>160637</v>
      </c>
      <c r="B927" s="339" t="s">
        <v>12362</v>
      </c>
      <c r="C927" s="328" t="s">
        <v>11472</v>
      </c>
      <c r="D927" s="329">
        <v>89.94</v>
      </c>
      <c r="E927" s="329">
        <v>114.65</v>
      </c>
      <c r="F927" s="331"/>
    </row>
    <row r="928" spans="1:6" ht="42.75">
      <c r="A928" s="339">
        <v>160638</v>
      </c>
      <c r="B928" s="339" t="s">
        <v>12363</v>
      </c>
      <c r="C928" s="328" t="s">
        <v>11472</v>
      </c>
      <c r="D928" s="329">
        <v>138.21</v>
      </c>
      <c r="E928" s="329">
        <v>188.8</v>
      </c>
      <c r="F928" s="329"/>
    </row>
    <row r="929" spans="1:6" ht="42.75">
      <c r="A929" s="339">
        <v>160639</v>
      </c>
      <c r="B929" s="339" t="s">
        <v>12364</v>
      </c>
      <c r="C929" s="328" t="s">
        <v>11472</v>
      </c>
      <c r="D929" s="329">
        <v>194.49</v>
      </c>
      <c r="E929" s="329">
        <v>203.3</v>
      </c>
      <c r="F929" s="329"/>
    </row>
    <row r="930" spans="1:6" ht="57">
      <c r="A930" s="339">
        <v>160640</v>
      </c>
      <c r="B930" s="339" t="s">
        <v>12365</v>
      </c>
      <c r="C930" s="328" t="s">
        <v>11472</v>
      </c>
      <c r="D930" s="329">
        <v>373.3</v>
      </c>
      <c r="E930" s="329">
        <v>140.12</v>
      </c>
      <c r="F930" s="329"/>
    </row>
    <row r="931" spans="1:6" ht="57">
      <c r="A931" s="339">
        <v>160641</v>
      </c>
      <c r="B931" s="339" t="s">
        <v>12366</v>
      </c>
      <c r="C931" s="328" t="s">
        <v>11472</v>
      </c>
      <c r="D931" s="329">
        <v>82.13</v>
      </c>
      <c r="E931" s="329">
        <v>140.94</v>
      </c>
      <c r="F931" s="329"/>
    </row>
    <row r="932" spans="1:6" ht="57">
      <c r="A932" s="339">
        <v>160642</v>
      </c>
      <c r="B932" s="339" t="s">
        <v>12367</v>
      </c>
      <c r="C932" s="328" t="s">
        <v>11472</v>
      </c>
      <c r="D932" s="329">
        <v>109.94</v>
      </c>
      <c r="E932" s="329">
        <v>760.57</v>
      </c>
      <c r="F932" s="329"/>
    </row>
    <row r="933" spans="1:6" ht="57">
      <c r="A933" s="339">
        <v>160643</v>
      </c>
      <c r="B933" s="339" t="s">
        <v>12368</v>
      </c>
      <c r="C933" s="328" t="s">
        <v>11472</v>
      </c>
      <c r="D933" s="329">
        <v>178.63</v>
      </c>
      <c r="E933" s="329">
        <v>512.17999999999995</v>
      </c>
      <c r="F933" s="329"/>
    </row>
    <row r="934" spans="1:6" ht="57">
      <c r="A934" s="339">
        <v>160644</v>
      </c>
      <c r="B934" s="339" t="s">
        <v>12369</v>
      </c>
      <c r="C934" s="328" t="s">
        <v>11472</v>
      </c>
      <c r="D934" s="329">
        <v>303.83999999999997</v>
      </c>
      <c r="E934" s="331">
        <v>2425.8000000000002</v>
      </c>
      <c r="F934" s="329"/>
    </row>
    <row r="935" spans="1:6" ht="57">
      <c r="A935" s="339">
        <v>160645</v>
      </c>
      <c r="B935" s="339" t="s">
        <v>12370</v>
      </c>
      <c r="C935" s="328" t="s">
        <v>11472</v>
      </c>
      <c r="D935" s="329">
        <v>72.64</v>
      </c>
      <c r="E935" s="331">
        <v>2441.17</v>
      </c>
      <c r="F935" s="329"/>
    </row>
    <row r="936" spans="1:6" ht="57">
      <c r="A936" s="339">
        <v>160646</v>
      </c>
      <c r="B936" s="339" t="s">
        <v>12371</v>
      </c>
      <c r="C936" s="328" t="s">
        <v>11472</v>
      </c>
      <c r="D936" s="329">
        <v>111.25</v>
      </c>
      <c r="E936" s="331">
        <v>2345.75</v>
      </c>
      <c r="F936" s="329"/>
    </row>
    <row r="937" spans="1:6" ht="57">
      <c r="A937" s="339">
        <v>160647</v>
      </c>
      <c r="B937" s="339" t="s">
        <v>12372</v>
      </c>
      <c r="C937" s="328" t="s">
        <v>11472</v>
      </c>
      <c r="D937" s="329">
        <v>170.96</v>
      </c>
      <c r="E937" s="329">
        <v>146.79</v>
      </c>
      <c r="F937" s="329"/>
    </row>
    <row r="938" spans="1:6" ht="57">
      <c r="A938" s="339">
        <v>160648</v>
      </c>
      <c r="B938" s="339" t="s">
        <v>12373</v>
      </c>
      <c r="C938" s="328" t="s">
        <v>11472</v>
      </c>
      <c r="D938" s="329">
        <v>271.32</v>
      </c>
      <c r="E938" s="329">
        <v>187.32</v>
      </c>
      <c r="F938" s="329"/>
    </row>
    <row r="939" spans="1:6" ht="57">
      <c r="A939" s="339">
        <v>160649</v>
      </c>
      <c r="B939" s="339" t="s">
        <v>12374</v>
      </c>
      <c r="C939" s="328" t="s">
        <v>11472</v>
      </c>
      <c r="D939" s="329">
        <v>464.54</v>
      </c>
      <c r="E939" s="329">
        <v>132.22999999999999</v>
      </c>
      <c r="F939" s="331"/>
    </row>
    <row r="940" spans="1:6" ht="57">
      <c r="A940" s="339">
        <v>160650</v>
      </c>
      <c r="B940" s="339" t="s">
        <v>12375</v>
      </c>
      <c r="C940" s="328" t="s">
        <v>11472</v>
      </c>
      <c r="D940" s="329">
        <v>678.01</v>
      </c>
      <c r="E940" s="329"/>
      <c r="F940" s="331"/>
    </row>
    <row r="941" spans="1:6" ht="57">
      <c r="A941" s="339">
        <v>160651</v>
      </c>
      <c r="B941" s="339" t="s">
        <v>12376</v>
      </c>
      <c r="C941" s="328" t="s">
        <v>11472</v>
      </c>
      <c r="D941" s="331">
        <v>984.27</v>
      </c>
      <c r="E941" s="329">
        <v>6.39</v>
      </c>
      <c r="F941" s="331"/>
    </row>
    <row r="942" spans="1:6" ht="57">
      <c r="A942" s="339">
        <v>160652</v>
      </c>
      <c r="B942" s="339" t="s">
        <v>12377</v>
      </c>
      <c r="C942" s="328" t="s">
        <v>11472</v>
      </c>
      <c r="D942" s="329">
        <v>1433.48</v>
      </c>
      <c r="E942" s="331">
        <v>2679.81</v>
      </c>
      <c r="F942" s="329"/>
    </row>
    <row r="943" spans="1:6" ht="57">
      <c r="A943" s="339">
        <v>160653</v>
      </c>
      <c r="B943" s="339" t="s">
        <v>12378</v>
      </c>
      <c r="C943" s="328" t="s">
        <v>11472</v>
      </c>
      <c r="D943" s="329">
        <v>319.74</v>
      </c>
      <c r="E943" s="329">
        <v>24.15</v>
      </c>
      <c r="F943" s="329"/>
    </row>
    <row r="944" spans="1:6" ht="57">
      <c r="A944" s="339">
        <v>160654</v>
      </c>
      <c r="B944" s="339" t="s">
        <v>12379</v>
      </c>
      <c r="C944" s="328" t="s">
        <v>11472</v>
      </c>
      <c r="D944" s="329">
        <v>490.36</v>
      </c>
      <c r="E944" s="329">
        <v>25.6</v>
      </c>
      <c r="F944" s="329"/>
    </row>
    <row r="945" spans="1:6" ht="57">
      <c r="A945" s="339">
        <v>160655</v>
      </c>
      <c r="B945" s="339" t="s">
        <v>12380</v>
      </c>
      <c r="C945" s="328" t="s">
        <v>11472</v>
      </c>
      <c r="D945" s="331">
        <v>671.97</v>
      </c>
      <c r="E945" s="331">
        <v>1291.5999999999999</v>
      </c>
      <c r="F945" s="329"/>
    </row>
    <row r="946" spans="1:6" ht="57">
      <c r="A946" s="339">
        <v>160656</v>
      </c>
      <c r="B946" s="339" t="s">
        <v>12381</v>
      </c>
      <c r="C946" s="328" t="s">
        <v>11472</v>
      </c>
      <c r="D946" s="329">
        <v>1152.46</v>
      </c>
      <c r="E946" s="329">
        <v>58.93</v>
      </c>
      <c r="F946" s="329"/>
    </row>
    <row r="947" spans="1:6" ht="42.75">
      <c r="A947" s="339">
        <v>160657</v>
      </c>
      <c r="B947" s="339" t="s">
        <v>12382</v>
      </c>
      <c r="C947" s="328" t="s">
        <v>11472</v>
      </c>
      <c r="D947" s="329">
        <v>189.78</v>
      </c>
      <c r="E947" s="329">
        <v>53.41</v>
      </c>
      <c r="F947" s="331"/>
    </row>
    <row r="948" spans="1:6" ht="42.75">
      <c r="A948" s="339">
        <v>160658</v>
      </c>
      <c r="B948" s="339" t="s">
        <v>12383</v>
      </c>
      <c r="C948" s="328" t="s">
        <v>11472</v>
      </c>
      <c r="D948" s="329">
        <v>307.58</v>
      </c>
      <c r="E948" s="329">
        <v>216.95</v>
      </c>
      <c r="F948" s="329"/>
    </row>
    <row r="949" spans="1:6" ht="42.75">
      <c r="A949" s="339">
        <v>160659</v>
      </c>
      <c r="B949" s="339" t="s">
        <v>12384</v>
      </c>
      <c r="C949" s="328" t="s">
        <v>11472</v>
      </c>
      <c r="D949" s="329">
        <v>362.36</v>
      </c>
      <c r="E949" s="329">
        <v>523.63</v>
      </c>
      <c r="F949" s="329"/>
    </row>
    <row r="950" spans="1:6" ht="28.5">
      <c r="A950" s="339">
        <v>160660</v>
      </c>
      <c r="B950" s="339" t="s">
        <v>12385</v>
      </c>
      <c r="C950" s="328" t="s">
        <v>11472</v>
      </c>
      <c r="D950" s="329">
        <v>134.69999999999999</v>
      </c>
      <c r="E950" s="329">
        <v>70.540000000000006</v>
      </c>
      <c r="F950" s="331"/>
    </row>
    <row r="951" spans="1:6" ht="28.5">
      <c r="A951" s="339">
        <v>160661</v>
      </c>
      <c r="B951" s="339" t="s">
        <v>12386</v>
      </c>
      <c r="C951" s="328" t="s">
        <v>11472</v>
      </c>
      <c r="D951" s="329">
        <v>134.69999999999999</v>
      </c>
      <c r="E951" s="329">
        <v>255.77</v>
      </c>
      <c r="F951" s="329"/>
    </row>
    <row r="952" spans="1:6" ht="42.75">
      <c r="A952" s="339">
        <v>160662</v>
      </c>
      <c r="B952" s="339" t="s">
        <v>12387</v>
      </c>
      <c r="C952" s="328" t="s">
        <v>11472</v>
      </c>
      <c r="D952" s="329">
        <v>487.37</v>
      </c>
      <c r="E952" s="329">
        <v>619.47</v>
      </c>
      <c r="F952" s="329"/>
    </row>
    <row r="953" spans="1:6" ht="42.75">
      <c r="A953" s="339">
        <v>160663</v>
      </c>
      <c r="B953" s="339" t="s">
        <v>12388</v>
      </c>
      <c r="C953" s="328" t="s">
        <v>11472</v>
      </c>
      <c r="D953" s="331">
        <v>595.38</v>
      </c>
      <c r="E953" s="329">
        <v>22.97</v>
      </c>
      <c r="F953" s="329"/>
    </row>
    <row r="954" spans="1:6" ht="114">
      <c r="A954" s="339">
        <v>160665</v>
      </c>
      <c r="B954" s="339" t="s">
        <v>12389</v>
      </c>
      <c r="C954" s="328" t="s">
        <v>11472</v>
      </c>
      <c r="D954" s="331">
        <v>2616.2600000000002</v>
      </c>
      <c r="E954" s="329"/>
      <c r="F954" s="329"/>
    </row>
    <row r="955" spans="1:6" ht="99.75">
      <c r="A955" s="339">
        <v>160671</v>
      </c>
      <c r="B955" s="339" t="s">
        <v>12390</v>
      </c>
      <c r="C955" s="328" t="s">
        <v>11472</v>
      </c>
      <c r="D955" s="331">
        <v>2309.17</v>
      </c>
      <c r="E955" s="329">
        <v>18.72</v>
      </c>
      <c r="F955" s="329"/>
    </row>
    <row r="956" spans="1:6" ht="42.75">
      <c r="A956" s="339">
        <v>160673</v>
      </c>
      <c r="B956" s="339" t="s">
        <v>12391</v>
      </c>
      <c r="C956" s="328" t="s">
        <v>11472</v>
      </c>
      <c r="D956" s="329">
        <v>2723.05</v>
      </c>
      <c r="E956" s="329">
        <v>11.02</v>
      </c>
      <c r="F956" s="329"/>
    </row>
    <row r="957" spans="1:6" ht="42.75">
      <c r="A957" s="339">
        <v>160674</v>
      </c>
      <c r="B957" s="339" t="s">
        <v>12392</v>
      </c>
      <c r="C957" s="328" t="s">
        <v>11472</v>
      </c>
      <c r="D957" s="329">
        <v>143.53</v>
      </c>
      <c r="E957" s="329">
        <v>3.81</v>
      </c>
      <c r="F957" s="329"/>
    </row>
    <row r="958" spans="1:6" ht="42.75">
      <c r="A958" s="339">
        <v>160675</v>
      </c>
      <c r="B958" s="339" t="s">
        <v>12393</v>
      </c>
      <c r="C958" s="328" t="s">
        <v>11472</v>
      </c>
      <c r="D958" s="329">
        <v>195.53</v>
      </c>
      <c r="E958" s="329">
        <v>493.16</v>
      </c>
      <c r="F958" s="329"/>
    </row>
    <row r="959" spans="1:6" ht="30">
      <c r="A959" s="338">
        <v>160676</v>
      </c>
      <c r="B959" s="338" t="s">
        <v>12394</v>
      </c>
      <c r="C959" s="328" t="s">
        <v>11472</v>
      </c>
      <c r="D959" s="329">
        <v>84.16</v>
      </c>
      <c r="E959" s="329">
        <v>544.84</v>
      </c>
      <c r="F959" s="329"/>
    </row>
    <row r="960" spans="1:6">
      <c r="A960" s="339">
        <v>1607</v>
      </c>
      <c r="B960" s="339" t="s">
        <v>12395</v>
      </c>
      <c r="C960" s="328"/>
      <c r="D960" s="329"/>
      <c r="E960" s="329">
        <v>676.14</v>
      </c>
      <c r="F960" s="329"/>
    </row>
    <row r="961" spans="1:6" ht="28.5">
      <c r="A961" s="339">
        <v>160702</v>
      </c>
      <c r="B961" s="339" t="s">
        <v>12396</v>
      </c>
      <c r="C961" s="328" t="s">
        <v>11452</v>
      </c>
      <c r="D961" s="331">
        <v>7.36</v>
      </c>
      <c r="E961" s="329">
        <v>850.01</v>
      </c>
      <c r="F961" s="329"/>
    </row>
    <row r="962" spans="1:6" ht="42.75">
      <c r="A962" s="339">
        <v>160704</v>
      </c>
      <c r="B962" s="339" t="s">
        <v>12397</v>
      </c>
      <c r="C962" s="328" t="s">
        <v>11461</v>
      </c>
      <c r="D962" s="329">
        <v>2595.9299999999998</v>
      </c>
      <c r="E962" s="331">
        <v>2092.7399999999998</v>
      </c>
      <c r="F962" s="329"/>
    </row>
    <row r="963" spans="1:6" ht="28.5">
      <c r="A963" s="339">
        <v>160707</v>
      </c>
      <c r="B963" s="339" t="s">
        <v>12398</v>
      </c>
      <c r="C963" s="328" t="s">
        <v>11452</v>
      </c>
      <c r="D963" s="329">
        <v>27.18</v>
      </c>
      <c r="E963" s="331">
        <v>2224.25</v>
      </c>
      <c r="F963" s="329"/>
    </row>
    <row r="964" spans="1:6" ht="28.5">
      <c r="A964" s="339">
        <v>160708</v>
      </c>
      <c r="B964" s="339" t="s">
        <v>12399</v>
      </c>
      <c r="C964" s="328" t="s">
        <v>11452</v>
      </c>
      <c r="D964" s="331">
        <v>27.85</v>
      </c>
      <c r="E964" s="331">
        <v>2501.91</v>
      </c>
      <c r="F964" s="329"/>
    </row>
    <row r="965" spans="1:6" ht="28.5">
      <c r="A965" s="339">
        <v>160709</v>
      </c>
      <c r="B965" s="339" t="s">
        <v>12400</v>
      </c>
      <c r="C965" s="328" t="s">
        <v>11452</v>
      </c>
      <c r="D965" s="329">
        <v>1517.54</v>
      </c>
      <c r="E965" s="331">
        <v>2633.39</v>
      </c>
      <c r="F965" s="329"/>
    </row>
    <row r="966" spans="1:6" ht="57">
      <c r="A966" s="339">
        <v>160710</v>
      </c>
      <c r="B966" s="339" t="s">
        <v>12401</v>
      </c>
      <c r="C966" s="328" t="s">
        <v>11452</v>
      </c>
      <c r="D966" s="329">
        <v>74.3</v>
      </c>
      <c r="E966" s="329">
        <v>102.79</v>
      </c>
      <c r="F966" s="329"/>
    </row>
    <row r="967" spans="1:6" ht="28.5">
      <c r="A967" s="339">
        <v>160711</v>
      </c>
      <c r="B967" s="339" t="s">
        <v>12402</v>
      </c>
      <c r="C967" s="328" t="s">
        <v>11452</v>
      </c>
      <c r="D967" s="329">
        <v>61.04</v>
      </c>
      <c r="E967" s="329">
        <v>112.09</v>
      </c>
      <c r="F967" s="331"/>
    </row>
    <row r="968" spans="1:6" ht="42.75">
      <c r="A968" s="339">
        <v>160712</v>
      </c>
      <c r="B968" s="339" t="s">
        <v>12403</v>
      </c>
      <c r="C968" s="328" t="s">
        <v>11452</v>
      </c>
      <c r="D968" s="329">
        <v>226.09</v>
      </c>
      <c r="E968" s="329">
        <v>31.71</v>
      </c>
      <c r="F968" s="331"/>
    </row>
    <row r="969" spans="1:6" ht="42.75">
      <c r="A969" s="339">
        <v>160713</v>
      </c>
      <c r="B969" s="339" t="s">
        <v>12404</v>
      </c>
      <c r="C969" s="328" t="s">
        <v>11452</v>
      </c>
      <c r="D969" s="329">
        <v>667.53</v>
      </c>
      <c r="E969" s="329">
        <v>45.36</v>
      </c>
      <c r="F969" s="331"/>
    </row>
    <row r="970" spans="1:6" ht="28.5">
      <c r="A970" s="339">
        <v>160714</v>
      </c>
      <c r="B970" s="339" t="s">
        <v>12405</v>
      </c>
      <c r="C970" s="328" t="s">
        <v>11452</v>
      </c>
      <c r="D970" s="329">
        <v>82.32</v>
      </c>
      <c r="E970" s="329">
        <v>159.76</v>
      </c>
      <c r="F970" s="331"/>
    </row>
    <row r="971" spans="1:6" ht="57">
      <c r="A971" s="339">
        <v>160715</v>
      </c>
      <c r="B971" s="339" t="s">
        <v>12406</v>
      </c>
      <c r="C971" s="328" t="s">
        <v>11452</v>
      </c>
      <c r="D971" s="329">
        <v>329.77</v>
      </c>
      <c r="E971" s="329">
        <v>177.31</v>
      </c>
      <c r="F971" s="331"/>
    </row>
    <row r="972" spans="1:6" ht="28.5">
      <c r="A972" s="339">
        <v>160716</v>
      </c>
      <c r="B972" s="339" t="s">
        <v>12407</v>
      </c>
      <c r="C972" s="328" t="s">
        <v>11461</v>
      </c>
      <c r="D972" s="329">
        <v>698.88</v>
      </c>
      <c r="E972" s="329">
        <v>17.78</v>
      </c>
      <c r="F972" s="329"/>
    </row>
    <row r="973" spans="1:6" ht="45">
      <c r="A973" s="338">
        <v>160718</v>
      </c>
      <c r="B973" s="338" t="s">
        <v>12408</v>
      </c>
      <c r="C973" s="328" t="s">
        <v>11452</v>
      </c>
      <c r="D973" s="329">
        <v>25.51</v>
      </c>
      <c r="E973" s="329">
        <v>24.66</v>
      </c>
      <c r="F973" s="329"/>
    </row>
    <row r="974" spans="1:6">
      <c r="A974" s="339">
        <v>1608</v>
      </c>
      <c r="B974" s="339" t="s">
        <v>12409</v>
      </c>
      <c r="C974" s="328"/>
      <c r="D974" s="329"/>
      <c r="E974" s="329">
        <v>70.010000000000005</v>
      </c>
      <c r="F974" s="329"/>
    </row>
    <row r="975" spans="1:6">
      <c r="A975" s="339">
        <v>160806</v>
      </c>
      <c r="B975" s="339" t="s">
        <v>12410</v>
      </c>
      <c r="C975" s="328" t="s">
        <v>11472</v>
      </c>
      <c r="D975" s="329">
        <v>23.25</v>
      </c>
      <c r="E975" s="329">
        <v>90.37</v>
      </c>
      <c r="F975" s="329"/>
    </row>
    <row r="976" spans="1:6">
      <c r="A976" s="339">
        <v>160807</v>
      </c>
      <c r="B976" s="339" t="s">
        <v>12411</v>
      </c>
      <c r="C976" s="328" t="s">
        <v>11472</v>
      </c>
      <c r="D976" s="329">
        <v>11.73</v>
      </c>
      <c r="E976" s="329">
        <v>111.17</v>
      </c>
      <c r="F976" s="329"/>
    </row>
    <row r="977" spans="1:6" ht="28.5">
      <c r="A977" s="339">
        <v>160808</v>
      </c>
      <c r="B977" s="339" t="s">
        <v>12412</v>
      </c>
      <c r="C977" s="328" t="s">
        <v>105</v>
      </c>
      <c r="D977" s="329">
        <v>4.38</v>
      </c>
      <c r="E977" s="329">
        <v>173.73</v>
      </c>
      <c r="F977" s="329"/>
    </row>
    <row r="978" spans="1:6" ht="28.5">
      <c r="A978" s="339">
        <v>160809</v>
      </c>
      <c r="B978" s="339" t="s">
        <v>12413</v>
      </c>
      <c r="C978" s="328" t="s">
        <v>11472</v>
      </c>
      <c r="D978" s="329">
        <v>457.09</v>
      </c>
      <c r="E978" s="329">
        <v>244.71</v>
      </c>
      <c r="F978" s="329"/>
    </row>
    <row r="979" spans="1:6" ht="28.5">
      <c r="A979" s="339">
        <v>160810</v>
      </c>
      <c r="B979" s="339" t="s">
        <v>12414</v>
      </c>
      <c r="C979" s="328" t="s">
        <v>11472</v>
      </c>
      <c r="D979" s="329">
        <v>500.37</v>
      </c>
      <c r="E979" s="329">
        <v>423.7</v>
      </c>
      <c r="F979" s="329"/>
    </row>
    <row r="980" spans="1:6" ht="28.5">
      <c r="A980" s="339">
        <v>160811</v>
      </c>
      <c r="B980" s="339" t="s">
        <v>12415</v>
      </c>
      <c r="C980" s="328" t="s">
        <v>11472</v>
      </c>
      <c r="D980" s="329">
        <v>597.25</v>
      </c>
      <c r="E980" s="329">
        <v>279.7</v>
      </c>
      <c r="F980" s="329"/>
    </row>
    <row r="981" spans="1:6" ht="28.5">
      <c r="A981" s="339">
        <v>160812</v>
      </c>
      <c r="B981" s="339" t="s">
        <v>12416</v>
      </c>
      <c r="C981" s="328" t="s">
        <v>11472</v>
      </c>
      <c r="D981" s="331">
        <v>685.36</v>
      </c>
      <c r="E981" s="329">
        <v>81.02</v>
      </c>
      <c r="F981" s="329"/>
    </row>
    <row r="982" spans="1:6" ht="28.5">
      <c r="A982" s="339">
        <v>160813</v>
      </c>
      <c r="B982" s="339" t="s">
        <v>12417</v>
      </c>
      <c r="C982" s="328" t="s">
        <v>11472</v>
      </c>
      <c r="D982" s="331">
        <v>1784.8</v>
      </c>
      <c r="E982" s="329">
        <v>6.31</v>
      </c>
      <c r="F982" s="329"/>
    </row>
    <row r="983" spans="1:6" ht="28.5">
      <c r="A983" s="339">
        <v>160814</v>
      </c>
      <c r="B983" s="339" t="s">
        <v>12418</v>
      </c>
      <c r="C983" s="328" t="s">
        <v>11472</v>
      </c>
      <c r="D983" s="331">
        <v>1841.34</v>
      </c>
      <c r="E983" s="329">
        <v>373.73</v>
      </c>
      <c r="F983" s="329"/>
    </row>
    <row r="984" spans="1:6" ht="28.5">
      <c r="A984" s="339">
        <v>160815</v>
      </c>
      <c r="B984" s="339" t="s">
        <v>12419</v>
      </c>
      <c r="C984" s="328" t="s">
        <v>11472</v>
      </c>
      <c r="D984" s="331">
        <v>1998.81</v>
      </c>
      <c r="E984" s="329">
        <v>373.73</v>
      </c>
      <c r="F984" s="329"/>
    </row>
    <row r="985" spans="1:6" ht="28.5">
      <c r="A985" s="339">
        <v>160816</v>
      </c>
      <c r="B985" s="339" t="s">
        <v>12420</v>
      </c>
      <c r="C985" s="328" t="s">
        <v>11472</v>
      </c>
      <c r="D985" s="329">
        <v>2100.9899999999998</v>
      </c>
      <c r="E985" s="329">
        <v>540.91999999999996</v>
      </c>
      <c r="F985" s="329"/>
    </row>
    <row r="986" spans="1:6" ht="28.5">
      <c r="A986" s="339">
        <v>160822</v>
      </c>
      <c r="B986" s="339" t="s">
        <v>12421</v>
      </c>
      <c r="C986" s="328" t="s">
        <v>11472</v>
      </c>
      <c r="D986" s="329">
        <v>114.28</v>
      </c>
      <c r="E986" s="329">
        <v>600.52</v>
      </c>
      <c r="F986" s="329"/>
    </row>
    <row r="987" spans="1:6" ht="28.5">
      <c r="A987" s="339">
        <v>160823</v>
      </c>
      <c r="B987" s="339" t="s">
        <v>12422</v>
      </c>
      <c r="C987" s="328" t="s">
        <v>11472</v>
      </c>
      <c r="D987" s="329">
        <v>118.16</v>
      </c>
      <c r="E987" s="329">
        <v>16.75</v>
      </c>
      <c r="F987" s="329"/>
    </row>
    <row r="988" spans="1:6" ht="28.5">
      <c r="A988" s="339">
        <v>160825</v>
      </c>
      <c r="B988" s="339" t="s">
        <v>12423</v>
      </c>
      <c r="C988" s="328" t="s">
        <v>11472</v>
      </c>
      <c r="D988" s="329">
        <v>36.94</v>
      </c>
      <c r="E988" s="329">
        <v>24.62</v>
      </c>
      <c r="F988" s="329"/>
    </row>
    <row r="989" spans="1:6" ht="28.5">
      <c r="A989" s="339">
        <v>160826</v>
      </c>
      <c r="B989" s="339" t="s">
        <v>12424</v>
      </c>
      <c r="C989" s="328" t="s">
        <v>11472</v>
      </c>
      <c r="D989" s="329">
        <v>47.31</v>
      </c>
      <c r="E989" s="329">
        <v>33.64</v>
      </c>
      <c r="F989" s="329"/>
    </row>
    <row r="990" spans="1:6" ht="28.5">
      <c r="A990" s="339">
        <v>160827</v>
      </c>
      <c r="B990" s="339" t="s">
        <v>12425</v>
      </c>
      <c r="C990" s="328" t="s">
        <v>11472</v>
      </c>
      <c r="D990" s="329">
        <v>290.72000000000003</v>
      </c>
      <c r="E990" s="329">
        <v>49.81</v>
      </c>
      <c r="F990" s="329"/>
    </row>
    <row r="991" spans="1:6" ht="28.5">
      <c r="A991" s="339">
        <v>160828</v>
      </c>
      <c r="B991" s="339" t="s">
        <v>12426</v>
      </c>
      <c r="C991" s="328" t="s">
        <v>11472</v>
      </c>
      <c r="D991" s="329">
        <v>419.05</v>
      </c>
      <c r="E991" s="329">
        <v>5.24</v>
      </c>
      <c r="F991" s="329"/>
    </row>
    <row r="992" spans="1:6" ht="28.5">
      <c r="A992" s="339">
        <v>160829</v>
      </c>
      <c r="B992" s="339" t="s">
        <v>12427</v>
      </c>
      <c r="C992" s="328" t="s">
        <v>11472</v>
      </c>
      <c r="D992" s="329">
        <v>18.260000000000002</v>
      </c>
      <c r="E992" s="331">
        <v>1247.27</v>
      </c>
      <c r="F992" s="329"/>
    </row>
    <row r="993" spans="1:6" ht="28.5">
      <c r="A993" s="339">
        <v>160830</v>
      </c>
      <c r="B993" s="339" t="s">
        <v>12428</v>
      </c>
      <c r="C993" s="328" t="s">
        <v>11472</v>
      </c>
      <c r="D993" s="329">
        <v>21.77</v>
      </c>
      <c r="E993" s="331">
        <v>4185.04</v>
      </c>
      <c r="F993" s="329"/>
    </row>
    <row r="994" spans="1:6" ht="28.5">
      <c r="A994" s="339">
        <v>160831</v>
      </c>
      <c r="B994" s="339" t="s">
        <v>12429</v>
      </c>
      <c r="C994" s="328" t="s">
        <v>11472</v>
      </c>
      <c r="D994" s="329">
        <v>75.680000000000007</v>
      </c>
      <c r="E994" s="331">
        <v>3649.23</v>
      </c>
      <c r="F994" s="329"/>
    </row>
    <row r="995" spans="1:6" ht="28.5">
      <c r="A995" s="339">
        <v>160832</v>
      </c>
      <c r="B995" s="339" t="s">
        <v>12430</v>
      </c>
      <c r="C995" s="328" t="s">
        <v>11472</v>
      </c>
      <c r="D995" s="329">
        <v>94.65</v>
      </c>
      <c r="E995" s="331">
        <v>6269.01</v>
      </c>
      <c r="F995" s="329"/>
    </row>
    <row r="996" spans="1:6" ht="28.5">
      <c r="A996" s="339">
        <v>160833</v>
      </c>
      <c r="B996" s="339" t="s">
        <v>12431</v>
      </c>
      <c r="C996" s="328" t="s">
        <v>11472</v>
      </c>
      <c r="D996" s="329">
        <v>101.57</v>
      </c>
      <c r="E996" s="329">
        <v>38.43</v>
      </c>
      <c r="F996" s="329"/>
    </row>
    <row r="997" spans="1:6" ht="28.5">
      <c r="A997" s="339">
        <v>160834</v>
      </c>
      <c r="B997" s="339" t="s">
        <v>12432</v>
      </c>
      <c r="C997" s="328" t="s">
        <v>11472</v>
      </c>
      <c r="D997" s="329">
        <v>190.5</v>
      </c>
      <c r="E997" s="329">
        <v>25.62</v>
      </c>
      <c r="F997" s="329"/>
    </row>
    <row r="998" spans="1:6" ht="28.5">
      <c r="A998" s="339">
        <v>160835</v>
      </c>
      <c r="B998" s="339" t="s">
        <v>12433</v>
      </c>
      <c r="C998" s="328" t="s">
        <v>11472</v>
      </c>
      <c r="D998" s="329">
        <v>288.32</v>
      </c>
      <c r="E998" s="329">
        <v>26.91</v>
      </c>
      <c r="F998" s="329"/>
    </row>
    <row r="999" spans="1:6" ht="28.5">
      <c r="A999" s="339">
        <v>160836</v>
      </c>
      <c r="B999" s="339" t="s">
        <v>12434</v>
      </c>
      <c r="C999" s="328" t="s">
        <v>11472</v>
      </c>
      <c r="D999" s="329">
        <v>500.01</v>
      </c>
      <c r="E999" s="329">
        <v>25.58</v>
      </c>
      <c r="F999" s="331"/>
    </row>
    <row r="1000" spans="1:6" ht="28.5">
      <c r="A1000" s="339">
        <v>160837</v>
      </c>
      <c r="B1000" s="339" t="s">
        <v>12435</v>
      </c>
      <c r="C1000" s="328" t="s">
        <v>11472</v>
      </c>
      <c r="D1000" s="329">
        <v>294.69</v>
      </c>
      <c r="E1000" s="329">
        <v>38.76</v>
      </c>
      <c r="F1000" s="331"/>
    </row>
    <row r="1001" spans="1:6" ht="28.5">
      <c r="A1001" s="339">
        <v>160838</v>
      </c>
      <c r="B1001" s="339" t="s">
        <v>12436</v>
      </c>
      <c r="C1001" s="328" t="s">
        <v>11472</v>
      </c>
      <c r="D1001" s="329">
        <v>98.65</v>
      </c>
      <c r="E1001" s="329"/>
      <c r="F1001" s="331"/>
    </row>
    <row r="1002" spans="1:6">
      <c r="A1002" s="339">
        <v>160839</v>
      </c>
      <c r="B1002" s="339" t="s">
        <v>12437</v>
      </c>
      <c r="C1002" s="328" t="s">
        <v>105</v>
      </c>
      <c r="D1002" s="329">
        <v>4.63</v>
      </c>
      <c r="E1002" s="329">
        <v>26.98</v>
      </c>
      <c r="F1002" s="331"/>
    </row>
    <row r="1003" spans="1:6" ht="28.5">
      <c r="A1003" s="339">
        <v>160840</v>
      </c>
      <c r="B1003" s="339" t="s">
        <v>12438</v>
      </c>
      <c r="C1003" s="328" t="s">
        <v>11472</v>
      </c>
      <c r="D1003" s="329">
        <v>255.92</v>
      </c>
      <c r="E1003" s="329">
        <v>38.79</v>
      </c>
      <c r="F1003" s="329"/>
    </row>
    <row r="1004" spans="1:6" ht="28.5">
      <c r="A1004" s="339">
        <v>160841</v>
      </c>
      <c r="B1004" s="339" t="s">
        <v>12439</v>
      </c>
      <c r="C1004" s="328" t="s">
        <v>11472</v>
      </c>
      <c r="D1004" s="329">
        <v>255.92</v>
      </c>
      <c r="E1004" s="329">
        <v>45.71</v>
      </c>
      <c r="F1004" s="329"/>
    </row>
    <row r="1005" spans="1:6" ht="28.5">
      <c r="A1005" s="339">
        <v>160842</v>
      </c>
      <c r="B1005" s="339" t="s">
        <v>12440</v>
      </c>
      <c r="C1005" s="328" t="s">
        <v>11472</v>
      </c>
      <c r="D1005" s="329">
        <v>511.55</v>
      </c>
      <c r="E1005" s="329">
        <v>60.86</v>
      </c>
      <c r="F1005" s="329"/>
    </row>
    <row r="1006" spans="1:6" ht="28.5">
      <c r="A1006" s="339">
        <v>160844</v>
      </c>
      <c r="B1006" s="339" t="s">
        <v>12441</v>
      </c>
      <c r="C1006" s="328" t="s">
        <v>11472</v>
      </c>
      <c r="D1006" s="329">
        <v>587.94000000000005</v>
      </c>
      <c r="E1006" s="329">
        <v>75.260000000000005</v>
      </c>
      <c r="F1006" s="329"/>
    </row>
    <row r="1007" spans="1:6" ht="28.5">
      <c r="A1007" s="339">
        <v>160845</v>
      </c>
      <c r="B1007" s="339" t="s">
        <v>12442</v>
      </c>
      <c r="C1007" s="328" t="s">
        <v>11472</v>
      </c>
      <c r="D1007" s="329">
        <v>21.88</v>
      </c>
      <c r="E1007" s="329">
        <v>86.49</v>
      </c>
      <c r="F1007" s="329"/>
    </row>
    <row r="1008" spans="1:6" ht="28.5">
      <c r="A1008" s="339">
        <v>160846</v>
      </c>
      <c r="B1008" s="339" t="s">
        <v>12443</v>
      </c>
      <c r="C1008" s="328" t="s">
        <v>11472</v>
      </c>
      <c r="D1008" s="329">
        <v>44.06</v>
      </c>
      <c r="E1008" s="329">
        <v>107.48</v>
      </c>
      <c r="F1008" s="329"/>
    </row>
    <row r="1009" spans="1:6" ht="28.5">
      <c r="A1009" s="339">
        <v>160847</v>
      </c>
      <c r="B1009" s="339" t="s">
        <v>12444</v>
      </c>
      <c r="C1009" s="328" t="s">
        <v>11472</v>
      </c>
      <c r="D1009" s="329">
        <v>31.31</v>
      </c>
      <c r="E1009" s="329">
        <v>135.9</v>
      </c>
      <c r="F1009" s="329"/>
    </row>
    <row r="1010" spans="1:6" ht="28.5">
      <c r="A1010" s="339">
        <v>160848</v>
      </c>
      <c r="B1010" s="339" t="s">
        <v>12445</v>
      </c>
      <c r="C1010" s="328" t="s">
        <v>11472</v>
      </c>
      <c r="D1010" s="329">
        <v>54.13</v>
      </c>
      <c r="E1010" s="329">
        <v>172.22</v>
      </c>
      <c r="F1010" s="329"/>
    </row>
    <row r="1011" spans="1:6" ht="28.5">
      <c r="A1011" s="339">
        <v>160851</v>
      </c>
      <c r="B1011" s="339" t="s">
        <v>12446</v>
      </c>
      <c r="C1011" s="328" t="s">
        <v>105</v>
      </c>
      <c r="D1011" s="331">
        <v>5.56</v>
      </c>
      <c r="E1011" s="329">
        <v>15.12</v>
      </c>
      <c r="F1011" s="329"/>
    </row>
    <row r="1012" spans="1:6" ht="28.5">
      <c r="A1012" s="339">
        <v>160864</v>
      </c>
      <c r="B1012" s="339" t="s">
        <v>12447</v>
      </c>
      <c r="C1012" s="328" t="s">
        <v>11472</v>
      </c>
      <c r="D1012" s="331">
        <v>1077.93</v>
      </c>
      <c r="E1012" s="329">
        <v>24.97</v>
      </c>
      <c r="F1012" s="329"/>
    </row>
    <row r="1013" spans="1:6" ht="28.5">
      <c r="A1013" s="339">
        <v>160865</v>
      </c>
      <c r="B1013" s="339" t="s">
        <v>12448</v>
      </c>
      <c r="C1013" s="328" t="s">
        <v>11472</v>
      </c>
      <c r="D1013" s="331">
        <v>2413.2600000000002</v>
      </c>
      <c r="E1013" s="329">
        <v>42.32</v>
      </c>
      <c r="F1013" s="329"/>
    </row>
    <row r="1014" spans="1:6" ht="42.75">
      <c r="A1014" s="339">
        <v>160866</v>
      </c>
      <c r="B1014" s="339" t="s">
        <v>12449</v>
      </c>
      <c r="C1014" s="328" t="s">
        <v>11472</v>
      </c>
      <c r="D1014" s="331">
        <v>2612.44</v>
      </c>
      <c r="E1014" s="329">
        <v>76.97</v>
      </c>
      <c r="F1014" s="329"/>
    </row>
    <row r="1015" spans="1:6" ht="42.75">
      <c r="A1015" s="339">
        <v>160867</v>
      </c>
      <c r="B1015" s="339" t="s">
        <v>12450</v>
      </c>
      <c r="C1015" s="328" t="s">
        <v>11472</v>
      </c>
      <c r="D1015" s="329">
        <v>5550.35</v>
      </c>
      <c r="E1015" s="329">
        <v>89.07</v>
      </c>
      <c r="F1015" s="329"/>
    </row>
    <row r="1016" spans="1:6" ht="28.5">
      <c r="A1016" s="339">
        <v>160869</v>
      </c>
      <c r="B1016" s="339" t="s">
        <v>12451</v>
      </c>
      <c r="C1016" s="328" t="s">
        <v>11472</v>
      </c>
      <c r="D1016" s="329">
        <v>43.38</v>
      </c>
      <c r="E1016" s="329">
        <v>106.18</v>
      </c>
      <c r="F1016" s="329"/>
    </row>
    <row r="1017" spans="1:6" ht="28.5">
      <c r="A1017" s="339">
        <v>160870</v>
      </c>
      <c r="B1017" s="339" t="s">
        <v>12452</v>
      </c>
      <c r="C1017" s="328" t="s">
        <v>11472</v>
      </c>
      <c r="D1017" s="329">
        <v>28.92</v>
      </c>
      <c r="E1017" s="329">
        <v>91.7</v>
      </c>
      <c r="F1017" s="329"/>
    </row>
    <row r="1018" spans="1:6">
      <c r="A1018" s="339">
        <v>160871</v>
      </c>
      <c r="B1018" s="339" t="s">
        <v>12453</v>
      </c>
      <c r="C1018" s="328" t="s">
        <v>11472</v>
      </c>
      <c r="D1018" s="329">
        <v>34.090000000000003</v>
      </c>
      <c r="E1018" s="329">
        <v>307.75</v>
      </c>
      <c r="F1018" s="329"/>
    </row>
    <row r="1019" spans="1:6">
      <c r="A1019" s="339">
        <v>160872</v>
      </c>
      <c r="B1019" s="339" t="s">
        <v>12454</v>
      </c>
      <c r="C1019" s="328" t="s">
        <v>11472</v>
      </c>
      <c r="D1019" s="329">
        <v>30.55</v>
      </c>
      <c r="E1019" s="329">
        <v>236.93</v>
      </c>
      <c r="F1019" s="329"/>
    </row>
    <row r="1020" spans="1:6">
      <c r="A1020" s="339">
        <v>160873</v>
      </c>
      <c r="B1020" s="339" t="s">
        <v>12455</v>
      </c>
      <c r="C1020" s="328" t="s">
        <v>11472</v>
      </c>
      <c r="D1020" s="329">
        <v>40.99</v>
      </c>
      <c r="E1020" s="329">
        <v>198.2</v>
      </c>
      <c r="F1020" s="329"/>
    </row>
    <row r="1021" spans="1:6" ht="30">
      <c r="A1021" s="338">
        <v>160874</v>
      </c>
      <c r="B1021" s="338" t="s">
        <v>12456</v>
      </c>
      <c r="C1021" s="328" t="s">
        <v>11472</v>
      </c>
      <c r="D1021" s="329">
        <v>418.4</v>
      </c>
      <c r="E1021" s="329"/>
      <c r="F1021" s="329"/>
    </row>
    <row r="1022" spans="1:6">
      <c r="A1022" s="339">
        <v>1610</v>
      </c>
      <c r="B1022" s="339" t="s">
        <v>12457</v>
      </c>
      <c r="C1022" s="328"/>
      <c r="D1022" s="329"/>
      <c r="E1022" s="329"/>
      <c r="F1022" s="329"/>
    </row>
    <row r="1023" spans="1:6">
      <c r="A1023" s="339">
        <v>161001</v>
      </c>
      <c r="B1023" s="339" t="s">
        <v>12458</v>
      </c>
      <c r="C1023" s="328" t="s">
        <v>105</v>
      </c>
      <c r="D1023" s="329">
        <v>25.57</v>
      </c>
      <c r="E1023" s="329">
        <v>579.80999999999995</v>
      </c>
      <c r="F1023" s="329"/>
    </row>
    <row r="1024" spans="1:6">
      <c r="A1024" s="339">
        <v>161002</v>
      </c>
      <c r="B1024" s="339" t="s">
        <v>12459</v>
      </c>
      <c r="C1024" s="328" t="s">
        <v>105</v>
      </c>
      <c r="D1024" s="329">
        <v>35.67</v>
      </c>
      <c r="E1024" s="329">
        <v>642.14</v>
      </c>
      <c r="F1024" s="329"/>
    </row>
    <row r="1025" spans="1:6">
      <c r="A1025" s="339">
        <v>161003</v>
      </c>
      <c r="B1025" s="339" t="s">
        <v>12460</v>
      </c>
      <c r="C1025" s="328" t="s">
        <v>105</v>
      </c>
      <c r="D1025" s="329">
        <v>45.78</v>
      </c>
      <c r="E1025" s="329">
        <v>84.62</v>
      </c>
      <c r="F1025" s="329"/>
    </row>
    <row r="1026" spans="1:6">
      <c r="A1026" s="339">
        <v>161004</v>
      </c>
      <c r="B1026" s="339" t="s">
        <v>12461</v>
      </c>
      <c r="C1026" s="328" t="s">
        <v>105</v>
      </c>
      <c r="D1026" s="329">
        <v>55.69</v>
      </c>
      <c r="E1026" s="329">
        <v>884.69</v>
      </c>
      <c r="F1026" s="329"/>
    </row>
    <row r="1027" spans="1:6">
      <c r="A1027" s="339">
        <v>161005</v>
      </c>
      <c r="B1027" s="339" t="s">
        <v>12462</v>
      </c>
      <c r="C1027" s="328" t="s">
        <v>105</v>
      </c>
      <c r="D1027" s="329">
        <v>65.319999999999993</v>
      </c>
      <c r="E1027" s="329">
        <v>363.18</v>
      </c>
      <c r="F1027" s="329"/>
    </row>
    <row r="1028" spans="1:6">
      <c r="A1028" s="339">
        <v>161006</v>
      </c>
      <c r="B1028" s="339" t="s">
        <v>12463</v>
      </c>
      <c r="C1028" s="328" t="s">
        <v>105</v>
      </c>
      <c r="D1028" s="329">
        <v>72.88</v>
      </c>
      <c r="E1028" s="329">
        <v>519.51</v>
      </c>
      <c r="F1028" s="329"/>
    </row>
    <row r="1029" spans="1:6">
      <c r="A1029" s="339">
        <v>161007</v>
      </c>
      <c r="B1029" s="339" t="s">
        <v>12464</v>
      </c>
      <c r="C1029" s="328" t="s">
        <v>105</v>
      </c>
      <c r="D1029" s="329">
        <v>90.71</v>
      </c>
      <c r="E1029" s="329">
        <v>224.77</v>
      </c>
      <c r="F1029" s="329"/>
    </row>
    <row r="1030" spans="1:6">
      <c r="A1030" s="339">
        <v>161008</v>
      </c>
      <c r="B1030" s="339" t="s">
        <v>12465</v>
      </c>
      <c r="C1030" s="328" t="s">
        <v>105</v>
      </c>
      <c r="D1030" s="329">
        <v>116.72</v>
      </c>
      <c r="E1030" s="329">
        <v>74.41</v>
      </c>
      <c r="F1030" s="329"/>
    </row>
    <row r="1031" spans="1:6">
      <c r="A1031" s="339">
        <v>161009</v>
      </c>
      <c r="B1031" s="339" t="s">
        <v>12466</v>
      </c>
      <c r="C1031" s="328" t="s">
        <v>105</v>
      </c>
      <c r="D1031" s="329">
        <v>146.22999999999999</v>
      </c>
      <c r="E1031" s="329">
        <v>355.73</v>
      </c>
      <c r="F1031" s="329"/>
    </row>
    <row r="1032" spans="1:6" ht="28.5">
      <c r="A1032" s="339">
        <v>161010</v>
      </c>
      <c r="B1032" s="339" t="s">
        <v>12467</v>
      </c>
      <c r="C1032" s="328" t="s">
        <v>11472</v>
      </c>
      <c r="D1032" s="329">
        <v>17.12</v>
      </c>
      <c r="E1032" s="329">
        <v>248.65</v>
      </c>
      <c r="F1032" s="329"/>
    </row>
    <row r="1033" spans="1:6" ht="28.5">
      <c r="A1033" s="339">
        <v>161011</v>
      </c>
      <c r="B1033" s="339" t="s">
        <v>12468</v>
      </c>
      <c r="C1033" s="328" t="s">
        <v>11472</v>
      </c>
      <c r="D1033" s="329">
        <v>28.3</v>
      </c>
      <c r="E1033" s="329">
        <v>329.62</v>
      </c>
      <c r="F1033" s="329"/>
    </row>
    <row r="1034" spans="1:6" ht="28.5">
      <c r="A1034" s="339">
        <v>161012</v>
      </c>
      <c r="B1034" s="339" t="s">
        <v>12469</v>
      </c>
      <c r="C1034" s="328" t="s">
        <v>11472</v>
      </c>
      <c r="D1034" s="329">
        <v>48.01</v>
      </c>
      <c r="E1034" s="329">
        <v>137.68</v>
      </c>
      <c r="F1034" s="329"/>
    </row>
    <row r="1035" spans="1:6">
      <c r="A1035" s="339">
        <v>161013</v>
      </c>
      <c r="B1035" s="339" t="s">
        <v>12470</v>
      </c>
      <c r="C1035" s="328" t="s">
        <v>113</v>
      </c>
      <c r="D1035" s="329">
        <v>86.36</v>
      </c>
      <c r="E1035" s="329">
        <v>513.01</v>
      </c>
      <c r="F1035" s="329"/>
    </row>
    <row r="1036" spans="1:6">
      <c r="A1036" s="339">
        <v>161014</v>
      </c>
      <c r="B1036" s="339" t="s">
        <v>12471</v>
      </c>
      <c r="C1036" s="328" t="s">
        <v>113</v>
      </c>
      <c r="D1036" s="329">
        <v>94.51</v>
      </c>
      <c r="E1036" s="331">
        <v>2620.4</v>
      </c>
      <c r="F1036" s="329"/>
    </row>
    <row r="1037" spans="1:6">
      <c r="A1037" s="339">
        <v>161015</v>
      </c>
      <c r="B1037" s="339" t="s">
        <v>12472</v>
      </c>
      <c r="C1037" s="328" t="s">
        <v>113</v>
      </c>
      <c r="D1037" s="329">
        <v>88.08</v>
      </c>
      <c r="E1037" s="331">
        <v>1135.3</v>
      </c>
      <c r="F1037" s="329"/>
    </row>
    <row r="1038" spans="1:6" ht="57">
      <c r="A1038" s="339">
        <v>161016</v>
      </c>
      <c r="B1038" s="339" t="s">
        <v>12473</v>
      </c>
      <c r="C1038" s="328" t="s">
        <v>105</v>
      </c>
      <c r="D1038" s="329">
        <v>119.64</v>
      </c>
      <c r="E1038" s="329">
        <v>656.51</v>
      </c>
      <c r="F1038" s="329"/>
    </row>
    <row r="1039" spans="1:6" ht="28.5">
      <c r="A1039" s="339">
        <v>161017</v>
      </c>
      <c r="B1039" s="339" t="s">
        <v>12474</v>
      </c>
      <c r="C1039" s="328" t="s">
        <v>11452</v>
      </c>
      <c r="D1039" s="329">
        <v>302.41000000000003</v>
      </c>
      <c r="E1039" s="329">
        <v>744.27</v>
      </c>
      <c r="F1039" s="329"/>
    </row>
    <row r="1040" spans="1:6" ht="28.5">
      <c r="A1040" s="339">
        <v>161018</v>
      </c>
      <c r="B1040" s="339" t="s">
        <v>12475</v>
      </c>
      <c r="C1040" s="328" t="s">
        <v>11452</v>
      </c>
      <c r="D1040" s="329">
        <v>242.52</v>
      </c>
      <c r="E1040" s="331">
        <v>1135.3399999999999</v>
      </c>
      <c r="F1040" s="329"/>
    </row>
    <row r="1041" spans="1:6" ht="30">
      <c r="A1041" s="338">
        <v>161019</v>
      </c>
      <c r="B1041" s="338" t="s">
        <v>12476</v>
      </c>
      <c r="C1041" s="328" t="s">
        <v>11452</v>
      </c>
      <c r="D1041" s="329">
        <v>200.75</v>
      </c>
      <c r="E1041" s="331">
        <v>1705.3</v>
      </c>
      <c r="F1041" s="329"/>
    </row>
    <row r="1042" spans="1:6" ht="15">
      <c r="A1042" s="338">
        <v>17</v>
      </c>
      <c r="B1042" s="338" t="s">
        <v>12477</v>
      </c>
      <c r="C1042" s="328"/>
      <c r="D1042" s="329"/>
      <c r="E1042" s="329">
        <v>363.08</v>
      </c>
      <c r="F1042" s="329"/>
    </row>
    <row r="1043" spans="1:6">
      <c r="A1043" s="339">
        <v>1701</v>
      </c>
      <c r="B1043" s="339" t="s">
        <v>12478</v>
      </c>
      <c r="C1043" s="328"/>
      <c r="D1043" s="329"/>
      <c r="E1043" s="329">
        <v>594.51</v>
      </c>
      <c r="F1043" s="331"/>
    </row>
    <row r="1044" spans="1:6" ht="57">
      <c r="A1044" s="339">
        <v>170101</v>
      </c>
      <c r="B1044" s="339" t="s">
        <v>12479</v>
      </c>
      <c r="C1044" s="328" t="s">
        <v>11472</v>
      </c>
      <c r="D1044" s="329">
        <v>615.37</v>
      </c>
      <c r="E1044" s="331">
        <v>2603.83</v>
      </c>
      <c r="F1044" s="329"/>
    </row>
    <row r="1045" spans="1:6" ht="42.75">
      <c r="A1045" s="339">
        <v>170107</v>
      </c>
      <c r="B1045" s="339" t="s">
        <v>12480</v>
      </c>
      <c r="C1045" s="328" t="s">
        <v>11472</v>
      </c>
      <c r="D1045" s="329">
        <v>806.06</v>
      </c>
      <c r="E1045" s="331">
        <v>1023.64</v>
      </c>
      <c r="F1045" s="329"/>
    </row>
    <row r="1046" spans="1:6" ht="28.5">
      <c r="A1046" s="339">
        <v>170110</v>
      </c>
      <c r="B1046" s="339" t="s">
        <v>12481</v>
      </c>
      <c r="C1046" s="328" t="s">
        <v>11472</v>
      </c>
      <c r="D1046" s="331">
        <v>80.67</v>
      </c>
      <c r="E1046" s="329"/>
      <c r="F1046" s="329"/>
    </row>
    <row r="1047" spans="1:6" ht="57">
      <c r="A1047" s="339">
        <v>170114</v>
      </c>
      <c r="B1047" s="339" t="s">
        <v>12482</v>
      </c>
      <c r="C1047" s="328" t="s">
        <v>11472</v>
      </c>
      <c r="D1047" s="329">
        <v>1037.69</v>
      </c>
      <c r="E1047" s="329">
        <v>597.66</v>
      </c>
      <c r="F1047" s="329"/>
    </row>
    <row r="1048" spans="1:6" ht="57">
      <c r="A1048" s="339">
        <v>170115</v>
      </c>
      <c r="B1048" s="339" t="s">
        <v>12483</v>
      </c>
      <c r="C1048" s="328" t="s">
        <v>11472</v>
      </c>
      <c r="D1048" s="329">
        <v>358.22</v>
      </c>
      <c r="E1048" s="329">
        <v>423.49</v>
      </c>
      <c r="F1048" s="331"/>
    </row>
    <row r="1049" spans="1:6" ht="57">
      <c r="A1049" s="339">
        <v>170116</v>
      </c>
      <c r="B1049" s="339" t="s">
        <v>12484</v>
      </c>
      <c r="C1049" s="328" t="s">
        <v>11472</v>
      </c>
      <c r="D1049" s="329">
        <v>596.73</v>
      </c>
      <c r="E1049" s="329">
        <v>22.28</v>
      </c>
      <c r="F1049" s="329"/>
    </row>
    <row r="1050" spans="1:6" ht="57">
      <c r="A1050" s="339">
        <v>170117</v>
      </c>
      <c r="B1050" s="339" t="s">
        <v>12485</v>
      </c>
      <c r="C1050" s="328" t="s">
        <v>11472</v>
      </c>
      <c r="D1050" s="329">
        <v>244.26</v>
      </c>
      <c r="E1050" s="331">
        <v>1984.89</v>
      </c>
      <c r="F1050" s="329"/>
    </row>
    <row r="1051" spans="1:6" ht="28.5">
      <c r="A1051" s="339">
        <v>170119</v>
      </c>
      <c r="B1051" s="339" t="s">
        <v>12486</v>
      </c>
      <c r="C1051" s="328" t="s">
        <v>11472</v>
      </c>
      <c r="D1051" s="329">
        <v>72.349999999999994</v>
      </c>
      <c r="E1051" s="329"/>
      <c r="F1051" s="331"/>
    </row>
    <row r="1052" spans="1:6" ht="57">
      <c r="A1052" s="339">
        <v>170120</v>
      </c>
      <c r="B1052" s="339" t="s">
        <v>12487</v>
      </c>
      <c r="C1052" s="328" t="s">
        <v>11472</v>
      </c>
      <c r="D1052" s="329">
        <v>345.1</v>
      </c>
      <c r="E1052" s="329">
        <v>183.95</v>
      </c>
      <c r="F1052" s="329"/>
    </row>
    <row r="1053" spans="1:6" ht="57">
      <c r="A1053" s="339">
        <v>170121</v>
      </c>
      <c r="B1053" s="339" t="s">
        <v>12488</v>
      </c>
      <c r="C1053" s="328" t="s">
        <v>11472</v>
      </c>
      <c r="D1053" s="329">
        <v>340.05</v>
      </c>
      <c r="E1053" s="329">
        <v>117.9</v>
      </c>
      <c r="F1053" s="329"/>
    </row>
    <row r="1054" spans="1:6" ht="57">
      <c r="A1054" s="339">
        <v>170122</v>
      </c>
      <c r="B1054" s="339" t="s">
        <v>12489</v>
      </c>
      <c r="C1054" s="328" t="s">
        <v>11472</v>
      </c>
      <c r="D1054" s="329">
        <v>333.91</v>
      </c>
      <c r="E1054" s="329">
        <v>103.98</v>
      </c>
      <c r="F1054" s="329"/>
    </row>
    <row r="1055" spans="1:6" ht="42.75">
      <c r="A1055" s="339">
        <v>170123</v>
      </c>
      <c r="B1055" s="339" t="s">
        <v>12490</v>
      </c>
      <c r="C1055" s="328" t="s">
        <v>11472</v>
      </c>
      <c r="D1055" s="329">
        <v>141.55000000000001</v>
      </c>
      <c r="E1055" s="329">
        <v>189.16</v>
      </c>
      <c r="F1055" s="329"/>
    </row>
    <row r="1056" spans="1:6" ht="57">
      <c r="A1056" s="339">
        <v>170124</v>
      </c>
      <c r="B1056" s="339" t="s">
        <v>12491</v>
      </c>
      <c r="C1056" s="328" t="s">
        <v>11472</v>
      </c>
      <c r="D1056" s="331">
        <v>568.72</v>
      </c>
      <c r="E1056" s="329">
        <v>48.7</v>
      </c>
      <c r="F1056" s="329"/>
    </row>
    <row r="1057" spans="1:6" ht="71.25">
      <c r="A1057" s="339">
        <v>170126</v>
      </c>
      <c r="B1057" s="339" t="s">
        <v>12492</v>
      </c>
      <c r="C1057" s="328" t="s">
        <v>11472</v>
      </c>
      <c r="D1057" s="331">
        <v>3650.76</v>
      </c>
      <c r="E1057" s="329">
        <v>117.9</v>
      </c>
      <c r="F1057" s="331"/>
    </row>
    <row r="1058" spans="1:6" ht="71.25">
      <c r="A1058" s="339">
        <v>170128</v>
      </c>
      <c r="B1058" s="339" t="s">
        <v>12493</v>
      </c>
      <c r="C1058" s="328" t="s">
        <v>11472</v>
      </c>
      <c r="D1058" s="329">
        <v>1380.04</v>
      </c>
      <c r="E1058" s="329">
        <v>219.51</v>
      </c>
      <c r="F1058" s="329"/>
    </row>
    <row r="1059" spans="1:6" ht="71.25">
      <c r="A1059" s="339">
        <v>170129</v>
      </c>
      <c r="B1059" s="339" t="s">
        <v>12494</v>
      </c>
      <c r="C1059" s="328" t="s">
        <v>11472</v>
      </c>
      <c r="D1059" s="329">
        <v>638.04999999999995</v>
      </c>
      <c r="E1059" s="329">
        <v>104.47</v>
      </c>
      <c r="F1059" s="329"/>
    </row>
    <row r="1060" spans="1:6" ht="57">
      <c r="A1060" s="339">
        <v>170130</v>
      </c>
      <c r="B1060" s="339" t="s">
        <v>12495</v>
      </c>
      <c r="C1060" s="328" t="s">
        <v>11472</v>
      </c>
      <c r="D1060" s="331">
        <v>928.66</v>
      </c>
      <c r="E1060" s="329">
        <v>113.52</v>
      </c>
      <c r="F1060" s="329"/>
    </row>
    <row r="1061" spans="1:6" ht="71.25">
      <c r="A1061" s="339">
        <v>170132</v>
      </c>
      <c r="B1061" s="339" t="s">
        <v>12496</v>
      </c>
      <c r="C1061" s="328" t="s">
        <v>11472</v>
      </c>
      <c r="D1061" s="329">
        <v>2126.0500000000002</v>
      </c>
      <c r="E1061" s="329">
        <v>62.96</v>
      </c>
      <c r="F1061" s="329"/>
    </row>
    <row r="1062" spans="1:6" ht="57">
      <c r="A1062" s="339">
        <v>170133</v>
      </c>
      <c r="B1062" s="339" t="s">
        <v>12497</v>
      </c>
      <c r="C1062" s="328" t="s">
        <v>11472</v>
      </c>
      <c r="D1062" s="329">
        <v>384.02</v>
      </c>
      <c r="E1062" s="329">
        <v>53.72</v>
      </c>
      <c r="F1062" s="329"/>
    </row>
    <row r="1063" spans="1:6" ht="57">
      <c r="A1063" s="339">
        <v>170134</v>
      </c>
      <c r="B1063" s="339" t="s">
        <v>12498</v>
      </c>
      <c r="C1063" s="328" t="s">
        <v>11472</v>
      </c>
      <c r="D1063" s="331">
        <v>779.03</v>
      </c>
      <c r="E1063" s="329">
        <v>62.7</v>
      </c>
      <c r="F1063" s="329"/>
    </row>
    <row r="1064" spans="1:6" ht="85.5">
      <c r="A1064" s="339">
        <v>170135</v>
      </c>
      <c r="B1064" s="339" t="s">
        <v>12499</v>
      </c>
      <c r="C1064" s="328" t="s">
        <v>11472</v>
      </c>
      <c r="D1064" s="331">
        <v>3832.37</v>
      </c>
      <c r="E1064" s="329">
        <v>78.47</v>
      </c>
      <c r="F1064" s="329"/>
    </row>
    <row r="1065" spans="1:6" ht="75">
      <c r="A1065" s="338">
        <v>170136</v>
      </c>
      <c r="B1065" s="338" t="s">
        <v>12500</v>
      </c>
      <c r="C1065" s="328" t="s">
        <v>11472</v>
      </c>
      <c r="D1065" s="329">
        <v>1182.3800000000001</v>
      </c>
      <c r="E1065" s="329">
        <v>101.26</v>
      </c>
      <c r="F1065" s="329"/>
    </row>
    <row r="1066" spans="1:6">
      <c r="A1066" s="339">
        <v>1702</v>
      </c>
      <c r="B1066" s="339" t="s">
        <v>12501</v>
      </c>
      <c r="C1066" s="328"/>
      <c r="D1066" s="329"/>
      <c r="E1066" s="329">
        <v>118.13</v>
      </c>
      <c r="F1066" s="329"/>
    </row>
    <row r="1067" spans="1:6">
      <c r="A1067" s="339">
        <v>170205</v>
      </c>
      <c r="B1067" s="339" t="s">
        <v>12502</v>
      </c>
      <c r="C1067" s="328" t="s">
        <v>11452</v>
      </c>
      <c r="D1067" s="329">
        <v>623.78</v>
      </c>
      <c r="E1067" s="329">
        <v>192.72</v>
      </c>
      <c r="F1067" s="329"/>
    </row>
    <row r="1068" spans="1:6">
      <c r="A1068" s="339">
        <v>170220</v>
      </c>
      <c r="B1068" s="339" t="s">
        <v>12503</v>
      </c>
      <c r="C1068" s="328" t="s">
        <v>11452</v>
      </c>
      <c r="D1068" s="329">
        <v>469.58</v>
      </c>
      <c r="E1068" s="329">
        <v>438.71</v>
      </c>
      <c r="F1068" s="329"/>
    </row>
    <row r="1069" spans="1:6" ht="28.5">
      <c r="A1069" s="339">
        <v>170221</v>
      </c>
      <c r="B1069" s="339" t="s">
        <v>12504</v>
      </c>
      <c r="C1069" s="328" t="s">
        <v>11452</v>
      </c>
      <c r="D1069" s="331">
        <v>23.66</v>
      </c>
      <c r="E1069" s="329">
        <v>575.45000000000005</v>
      </c>
      <c r="F1069" s="329"/>
    </row>
    <row r="1070" spans="1:6" ht="60">
      <c r="A1070" s="338">
        <v>170222</v>
      </c>
      <c r="B1070" s="338" t="s">
        <v>12505</v>
      </c>
      <c r="C1070" s="328" t="s">
        <v>11472</v>
      </c>
      <c r="D1070" s="329">
        <v>2126.42</v>
      </c>
      <c r="E1070" s="329">
        <v>119.24</v>
      </c>
      <c r="F1070" s="329"/>
    </row>
    <row r="1071" spans="1:6">
      <c r="A1071" s="339">
        <v>1703</v>
      </c>
      <c r="B1071" s="339" t="s">
        <v>12506</v>
      </c>
      <c r="C1071" s="328"/>
      <c r="D1071" s="329"/>
      <c r="E1071" s="329">
        <v>123.76</v>
      </c>
      <c r="F1071" s="329"/>
    </row>
    <row r="1072" spans="1:6" ht="28.5">
      <c r="A1072" s="339">
        <v>170304</v>
      </c>
      <c r="B1072" s="339" t="s">
        <v>12507</v>
      </c>
      <c r="C1072" s="328" t="s">
        <v>11472</v>
      </c>
      <c r="D1072" s="329">
        <v>241.57</v>
      </c>
      <c r="E1072" s="329">
        <v>164.95</v>
      </c>
      <c r="F1072" s="329"/>
    </row>
    <row r="1073" spans="1:6" ht="28.5">
      <c r="A1073" s="339">
        <v>170306</v>
      </c>
      <c r="B1073" s="339" t="s">
        <v>12508</v>
      </c>
      <c r="C1073" s="328" t="s">
        <v>11472</v>
      </c>
      <c r="D1073" s="329">
        <v>197.69</v>
      </c>
      <c r="E1073" s="329">
        <v>226.58</v>
      </c>
      <c r="F1073" s="329"/>
    </row>
    <row r="1074" spans="1:6" ht="28.5">
      <c r="A1074" s="339">
        <v>170309</v>
      </c>
      <c r="B1074" s="339" t="s">
        <v>12509</v>
      </c>
      <c r="C1074" s="328" t="s">
        <v>11472</v>
      </c>
      <c r="D1074" s="329">
        <v>114.7</v>
      </c>
      <c r="E1074" s="329">
        <v>239.85</v>
      </c>
      <c r="F1074" s="329"/>
    </row>
    <row r="1075" spans="1:6">
      <c r="A1075" s="339">
        <v>170310</v>
      </c>
      <c r="B1075" s="339" t="s">
        <v>12510</v>
      </c>
      <c r="C1075" s="328" t="s">
        <v>11472</v>
      </c>
      <c r="D1075" s="329">
        <v>232.4</v>
      </c>
      <c r="E1075" s="329">
        <v>86.27</v>
      </c>
      <c r="F1075" s="329"/>
    </row>
    <row r="1076" spans="1:6" ht="28.5">
      <c r="A1076" s="339">
        <v>170311</v>
      </c>
      <c r="B1076" s="339" t="s">
        <v>12511</v>
      </c>
      <c r="C1076" s="328" t="s">
        <v>11472</v>
      </c>
      <c r="D1076" s="329">
        <v>61.84</v>
      </c>
      <c r="E1076" s="329">
        <v>100.57</v>
      </c>
      <c r="F1076" s="329"/>
    </row>
    <row r="1077" spans="1:6" ht="28.5">
      <c r="A1077" s="339">
        <v>170313</v>
      </c>
      <c r="B1077" s="339" t="s">
        <v>12512</v>
      </c>
      <c r="C1077" s="328" t="s">
        <v>11472</v>
      </c>
      <c r="D1077" s="329">
        <v>197.69</v>
      </c>
      <c r="E1077" s="329">
        <v>119.62</v>
      </c>
      <c r="F1077" s="329"/>
    </row>
    <row r="1078" spans="1:6" ht="28.5">
      <c r="A1078" s="339">
        <v>170315</v>
      </c>
      <c r="B1078" s="339" t="s">
        <v>12513</v>
      </c>
      <c r="C1078" s="328" t="s">
        <v>11472</v>
      </c>
      <c r="D1078" s="329">
        <v>299.01</v>
      </c>
      <c r="E1078" s="329">
        <v>176.37</v>
      </c>
      <c r="F1078" s="329"/>
    </row>
    <row r="1079" spans="1:6" ht="28.5">
      <c r="A1079" s="339">
        <v>170316</v>
      </c>
      <c r="B1079" s="339" t="s">
        <v>12514</v>
      </c>
      <c r="C1079" s="328" t="s">
        <v>11472</v>
      </c>
      <c r="D1079" s="329">
        <v>138.43</v>
      </c>
      <c r="E1079" s="329">
        <v>211.05</v>
      </c>
      <c r="F1079" s="329"/>
    </row>
    <row r="1080" spans="1:6" ht="28.5">
      <c r="A1080" s="339">
        <v>170317</v>
      </c>
      <c r="B1080" s="339" t="s">
        <v>12515</v>
      </c>
      <c r="C1080" s="328" t="s">
        <v>11472</v>
      </c>
      <c r="D1080" s="329">
        <v>145.97999999999999</v>
      </c>
      <c r="E1080" s="329">
        <v>306.7</v>
      </c>
      <c r="F1080" s="329"/>
    </row>
    <row r="1081" spans="1:6" ht="28.5">
      <c r="A1081" s="339">
        <v>170318</v>
      </c>
      <c r="B1081" s="339" t="s">
        <v>12516</v>
      </c>
      <c r="C1081" s="328" t="s">
        <v>11472</v>
      </c>
      <c r="D1081" s="329">
        <v>61.64</v>
      </c>
      <c r="E1081" s="329">
        <v>473.7</v>
      </c>
      <c r="F1081" s="329"/>
    </row>
    <row r="1082" spans="1:6" ht="28.5">
      <c r="A1082" s="339">
        <v>170319</v>
      </c>
      <c r="B1082" s="339" t="s">
        <v>12517</v>
      </c>
      <c r="C1082" s="328" t="s">
        <v>11472</v>
      </c>
      <c r="D1082" s="329">
        <v>60.36</v>
      </c>
      <c r="E1082" s="329">
        <v>619.33000000000004</v>
      </c>
      <c r="F1082" s="329"/>
    </row>
    <row r="1083" spans="1:6" ht="28.5">
      <c r="A1083" s="339">
        <v>170320</v>
      </c>
      <c r="B1083" s="339" t="s">
        <v>12518</v>
      </c>
      <c r="C1083" s="328" t="s">
        <v>11472</v>
      </c>
      <c r="D1083" s="329">
        <v>62.95</v>
      </c>
      <c r="E1083" s="329">
        <v>421.73</v>
      </c>
      <c r="F1083" s="329"/>
    </row>
    <row r="1084" spans="1:6" ht="28.5">
      <c r="A1084" s="339">
        <v>170321</v>
      </c>
      <c r="B1084" s="339" t="s">
        <v>12519</v>
      </c>
      <c r="C1084" s="328" t="s">
        <v>11472</v>
      </c>
      <c r="D1084" s="329">
        <v>87.17</v>
      </c>
      <c r="E1084" s="329">
        <v>449.7</v>
      </c>
      <c r="F1084" s="329"/>
    </row>
    <row r="1085" spans="1:6" ht="28.5">
      <c r="A1085" s="339">
        <v>170322</v>
      </c>
      <c r="B1085" s="339" t="s">
        <v>12520</v>
      </c>
      <c r="C1085" s="328" t="s">
        <v>11472</v>
      </c>
      <c r="D1085" s="329">
        <v>127.62</v>
      </c>
      <c r="E1085" s="329">
        <v>11.34</v>
      </c>
      <c r="F1085" s="329"/>
    </row>
    <row r="1086" spans="1:6" ht="28.5">
      <c r="A1086" s="339">
        <v>170323</v>
      </c>
      <c r="B1086" s="339" t="s">
        <v>12521</v>
      </c>
      <c r="C1086" s="328" t="s">
        <v>11472</v>
      </c>
      <c r="D1086" s="329">
        <v>179.14</v>
      </c>
      <c r="E1086" s="329">
        <v>12.67</v>
      </c>
      <c r="F1086" s="329"/>
    </row>
    <row r="1087" spans="1:6" ht="28.5">
      <c r="A1087" s="339">
        <v>170324</v>
      </c>
      <c r="B1087" s="339" t="s">
        <v>12522</v>
      </c>
      <c r="C1087" s="328" t="s">
        <v>11472</v>
      </c>
      <c r="D1087" s="329">
        <v>247.56</v>
      </c>
      <c r="E1087" s="329">
        <v>81.61</v>
      </c>
      <c r="F1087" s="329"/>
    </row>
    <row r="1088" spans="1:6" ht="28.5">
      <c r="A1088" s="339">
        <v>170325</v>
      </c>
      <c r="B1088" s="339" t="s">
        <v>12523</v>
      </c>
      <c r="C1088" s="328" t="s">
        <v>11472</v>
      </c>
      <c r="D1088" s="329">
        <v>433.78</v>
      </c>
      <c r="E1088" s="329">
        <v>19.87</v>
      </c>
      <c r="F1088" s="329"/>
    </row>
    <row r="1089" spans="1:6" ht="28.5">
      <c r="A1089" s="339">
        <v>170326</v>
      </c>
      <c r="B1089" s="339" t="s">
        <v>12524</v>
      </c>
      <c r="C1089" s="328" t="s">
        <v>11472</v>
      </c>
      <c r="D1089" s="329">
        <v>616.84</v>
      </c>
      <c r="E1089" s="329">
        <v>322.01</v>
      </c>
      <c r="F1089" s="329"/>
    </row>
    <row r="1090" spans="1:6" ht="28.5">
      <c r="A1090" s="339">
        <v>170327</v>
      </c>
      <c r="B1090" s="339" t="s">
        <v>12525</v>
      </c>
      <c r="C1090" s="328" t="s">
        <v>11472</v>
      </c>
      <c r="D1090" s="329">
        <v>129.46</v>
      </c>
      <c r="E1090" s="329">
        <v>536.32000000000005</v>
      </c>
      <c r="F1090" s="329"/>
    </row>
    <row r="1091" spans="1:6" ht="28.5">
      <c r="A1091" s="339">
        <v>170328</v>
      </c>
      <c r="B1091" s="339" t="s">
        <v>12526</v>
      </c>
      <c r="C1091" s="328" t="s">
        <v>11472</v>
      </c>
      <c r="D1091" s="329">
        <v>135.22999999999999</v>
      </c>
      <c r="E1091" s="329">
        <v>541.11</v>
      </c>
      <c r="F1091" s="329"/>
    </row>
    <row r="1092" spans="1:6" ht="28.5">
      <c r="A1092" s="339">
        <v>170329</v>
      </c>
      <c r="B1092" s="339" t="s">
        <v>12527</v>
      </c>
      <c r="C1092" s="328" t="s">
        <v>11472</v>
      </c>
      <c r="D1092" s="329">
        <v>172.85</v>
      </c>
      <c r="E1092" s="329">
        <v>746.73</v>
      </c>
      <c r="F1092" s="329"/>
    </row>
    <row r="1093" spans="1:6" ht="28.5">
      <c r="A1093" s="339">
        <v>170330</v>
      </c>
      <c r="B1093" s="339" t="s">
        <v>12528</v>
      </c>
      <c r="C1093" s="328" t="s">
        <v>11472</v>
      </c>
      <c r="D1093" s="329">
        <v>218.73</v>
      </c>
      <c r="E1093" s="329">
        <v>988.44</v>
      </c>
      <c r="F1093" s="329"/>
    </row>
    <row r="1094" spans="1:6" ht="42.75">
      <c r="A1094" s="339">
        <v>170331</v>
      </c>
      <c r="B1094" s="339" t="s">
        <v>12529</v>
      </c>
      <c r="C1094" s="328" t="s">
        <v>11472</v>
      </c>
      <c r="D1094" s="329">
        <v>237.22</v>
      </c>
      <c r="E1094" s="329"/>
      <c r="F1094" s="329"/>
    </row>
    <row r="1095" spans="1:6" ht="42.75">
      <c r="A1095" s="339">
        <v>170345</v>
      </c>
      <c r="B1095" s="339" t="s">
        <v>12530</v>
      </c>
      <c r="C1095" s="328" t="s">
        <v>11472</v>
      </c>
      <c r="D1095" s="329">
        <v>345.06</v>
      </c>
      <c r="E1095" s="329">
        <v>202.07</v>
      </c>
      <c r="F1095" s="329"/>
    </row>
    <row r="1096" spans="1:6" ht="42.75">
      <c r="A1096" s="339">
        <v>170346</v>
      </c>
      <c r="B1096" s="339" t="s">
        <v>12531</v>
      </c>
      <c r="C1096" s="328" t="s">
        <v>11472</v>
      </c>
      <c r="D1096" s="329">
        <v>341.1</v>
      </c>
      <c r="E1096" s="329">
        <v>653.15</v>
      </c>
      <c r="F1096" s="329"/>
    </row>
    <row r="1097" spans="1:6" ht="28.5">
      <c r="A1097" s="339">
        <v>170347</v>
      </c>
      <c r="B1097" s="339" t="s">
        <v>12532</v>
      </c>
      <c r="C1097" s="328" t="s">
        <v>11472</v>
      </c>
      <c r="D1097" s="329">
        <v>13.44</v>
      </c>
      <c r="E1097" s="331">
        <v>1791.71</v>
      </c>
      <c r="F1097" s="329"/>
    </row>
    <row r="1098" spans="1:6" ht="28.5">
      <c r="A1098" s="339">
        <v>170348</v>
      </c>
      <c r="B1098" s="339" t="s">
        <v>12533</v>
      </c>
      <c r="C1098" s="328" t="s">
        <v>11472</v>
      </c>
      <c r="D1098" s="329">
        <v>18.079999999999998</v>
      </c>
      <c r="E1098" s="331">
        <v>1791.71</v>
      </c>
      <c r="F1098" s="329"/>
    </row>
    <row r="1099" spans="1:6" ht="28.5">
      <c r="A1099" s="339">
        <v>170349</v>
      </c>
      <c r="B1099" s="339" t="s">
        <v>12534</v>
      </c>
      <c r="C1099" s="328" t="s">
        <v>11472</v>
      </c>
      <c r="D1099" s="329">
        <v>73.03</v>
      </c>
      <c r="E1099" s="331">
        <v>2505.61</v>
      </c>
      <c r="F1099" s="329"/>
    </row>
    <row r="1100" spans="1:6" ht="28.5">
      <c r="A1100" s="339">
        <v>170350</v>
      </c>
      <c r="B1100" s="339" t="s">
        <v>12535</v>
      </c>
      <c r="C1100" s="328" t="s">
        <v>11472</v>
      </c>
      <c r="D1100" s="329">
        <v>21.87</v>
      </c>
      <c r="E1100" s="331">
        <v>5943.33</v>
      </c>
      <c r="F1100" s="329"/>
    </row>
    <row r="1101" spans="1:6" ht="28.5">
      <c r="A1101" s="339">
        <v>170351</v>
      </c>
      <c r="B1101" s="339" t="s">
        <v>12536</v>
      </c>
      <c r="C1101" s="328" t="s">
        <v>11472</v>
      </c>
      <c r="D1101" s="329">
        <v>443.08</v>
      </c>
      <c r="E1101" s="331">
        <v>2744.33</v>
      </c>
      <c r="F1101" s="329"/>
    </row>
    <row r="1102" spans="1:6" ht="42.75">
      <c r="A1102" s="339">
        <v>170352</v>
      </c>
      <c r="B1102" s="339" t="s">
        <v>12537</v>
      </c>
      <c r="C1102" s="328" t="s">
        <v>11472</v>
      </c>
      <c r="D1102" s="329">
        <v>569.99</v>
      </c>
      <c r="E1102" s="329">
        <v>606.61</v>
      </c>
      <c r="F1102" s="329"/>
    </row>
    <row r="1103" spans="1:6" ht="28.5">
      <c r="A1103" s="339">
        <v>170353</v>
      </c>
      <c r="B1103" s="339" t="s">
        <v>12538</v>
      </c>
      <c r="C1103" s="328" t="s">
        <v>11472</v>
      </c>
      <c r="D1103" s="331">
        <v>511.99</v>
      </c>
      <c r="E1103" s="331">
        <v>2143.23</v>
      </c>
      <c r="F1103" s="329"/>
    </row>
    <row r="1104" spans="1:6" ht="28.5">
      <c r="A1104" s="339">
        <v>170354</v>
      </c>
      <c r="B1104" s="339" t="s">
        <v>12539</v>
      </c>
      <c r="C1104" s="328" t="s">
        <v>11472</v>
      </c>
      <c r="D1104" s="331">
        <v>1390.3</v>
      </c>
      <c r="E1104" s="331">
        <v>2128.37</v>
      </c>
      <c r="F1104" s="331"/>
    </row>
    <row r="1105" spans="1:6" ht="28.5">
      <c r="A1105" s="339">
        <v>170357</v>
      </c>
      <c r="B1105" s="339" t="s">
        <v>12540</v>
      </c>
      <c r="C1105" s="328" t="s">
        <v>11472</v>
      </c>
      <c r="D1105" s="329">
        <v>969.69</v>
      </c>
      <c r="E1105" s="331">
        <v>3919.58</v>
      </c>
      <c r="F1105" s="331"/>
    </row>
    <row r="1106" spans="1:6" ht="28.5">
      <c r="A1106" s="339">
        <v>170361</v>
      </c>
      <c r="B1106" s="339" t="s">
        <v>12541</v>
      </c>
      <c r="C1106" s="328" t="s">
        <v>11472</v>
      </c>
      <c r="D1106" s="329">
        <v>124.63</v>
      </c>
      <c r="E1106" s="329">
        <v>338.35</v>
      </c>
      <c r="F1106" s="331"/>
    </row>
    <row r="1107" spans="1:6" ht="28.5">
      <c r="A1107" s="339">
        <v>170362</v>
      </c>
      <c r="B1107" s="339" t="s">
        <v>12542</v>
      </c>
      <c r="C1107" s="328" t="s">
        <v>11472</v>
      </c>
      <c r="D1107" s="329">
        <v>144.63999999999999</v>
      </c>
      <c r="E1107" s="329">
        <v>79.61</v>
      </c>
      <c r="F1107" s="331"/>
    </row>
    <row r="1108" spans="1:6" ht="28.5">
      <c r="A1108" s="339">
        <v>170363</v>
      </c>
      <c r="B1108" s="339" t="s">
        <v>12543</v>
      </c>
      <c r="C1108" s="328" t="s">
        <v>11472</v>
      </c>
      <c r="D1108" s="329">
        <v>160.43</v>
      </c>
      <c r="E1108" s="331">
        <v>4216.34</v>
      </c>
      <c r="F1108" s="331"/>
    </row>
    <row r="1109" spans="1:6" ht="28.5">
      <c r="A1109" s="339">
        <v>170364</v>
      </c>
      <c r="B1109" s="339" t="s">
        <v>12544</v>
      </c>
      <c r="C1109" s="328" t="s">
        <v>11472</v>
      </c>
      <c r="D1109" s="329">
        <v>247.49</v>
      </c>
      <c r="E1109" s="329">
        <v>483.76</v>
      </c>
      <c r="F1109" s="329"/>
    </row>
    <row r="1110" spans="1:6" ht="28.5">
      <c r="A1110" s="339">
        <v>170365</v>
      </c>
      <c r="B1110" s="339" t="s">
        <v>12545</v>
      </c>
      <c r="C1110" s="328" t="s">
        <v>11472</v>
      </c>
      <c r="D1110" s="329">
        <v>315.97000000000003</v>
      </c>
      <c r="E1110" s="331">
        <v>1963.09</v>
      </c>
      <c r="F1110" s="331"/>
    </row>
    <row r="1111" spans="1:6" ht="28.5">
      <c r="A1111" s="339">
        <v>170366</v>
      </c>
      <c r="B1111" s="339" t="s">
        <v>12546</v>
      </c>
      <c r="C1111" s="328" t="s">
        <v>11472</v>
      </c>
      <c r="D1111" s="329">
        <v>452.04</v>
      </c>
      <c r="E1111" s="331">
        <v>3370.61</v>
      </c>
      <c r="F1111" s="331"/>
    </row>
    <row r="1112" spans="1:6" ht="28.5">
      <c r="A1112" s="339">
        <v>170367</v>
      </c>
      <c r="B1112" s="339" t="s">
        <v>12547</v>
      </c>
      <c r="C1112" s="328" t="s">
        <v>11472</v>
      </c>
      <c r="D1112" s="329">
        <v>672.54</v>
      </c>
      <c r="E1112" s="331">
        <v>2208.2199999999998</v>
      </c>
      <c r="F1112" s="331"/>
    </row>
    <row r="1113" spans="1:6" ht="28.5">
      <c r="A1113" s="339">
        <v>170368</v>
      </c>
      <c r="B1113" s="339" t="s">
        <v>12548</v>
      </c>
      <c r="C1113" s="328" t="s">
        <v>11472</v>
      </c>
      <c r="D1113" s="329">
        <v>978.42</v>
      </c>
      <c r="E1113" s="331">
        <v>2990.29</v>
      </c>
      <c r="F1113" s="329"/>
    </row>
    <row r="1114" spans="1:6" ht="28.5">
      <c r="A1114" s="339">
        <v>170369</v>
      </c>
      <c r="B1114" s="339" t="s">
        <v>12549</v>
      </c>
      <c r="C1114" s="328" t="s">
        <v>11472</v>
      </c>
      <c r="D1114" s="329">
        <v>84.46</v>
      </c>
      <c r="E1114" s="329">
        <v>57.02</v>
      </c>
      <c r="F1114" s="329"/>
    </row>
    <row r="1115" spans="1:6" ht="28.5">
      <c r="A1115" s="339">
        <v>170370</v>
      </c>
      <c r="B1115" s="339" t="s">
        <v>12550</v>
      </c>
      <c r="C1115" s="328" t="s">
        <v>11472</v>
      </c>
      <c r="D1115" s="329">
        <v>100.5</v>
      </c>
      <c r="E1115" s="329">
        <v>25.88</v>
      </c>
      <c r="F1115" s="331"/>
    </row>
    <row r="1116" spans="1:6" ht="28.5">
      <c r="A1116" s="339">
        <v>170371</v>
      </c>
      <c r="B1116" s="339" t="s">
        <v>12551</v>
      </c>
      <c r="C1116" s="328" t="s">
        <v>11472</v>
      </c>
      <c r="D1116" s="329">
        <v>124.29</v>
      </c>
      <c r="E1116" s="329">
        <v>711.25</v>
      </c>
      <c r="F1116" s="329"/>
    </row>
    <row r="1117" spans="1:6" ht="28.5">
      <c r="A1117" s="339">
        <v>170372</v>
      </c>
      <c r="B1117" s="339" t="s">
        <v>12552</v>
      </c>
      <c r="C1117" s="328" t="s">
        <v>11472</v>
      </c>
      <c r="D1117" s="329">
        <v>180.81</v>
      </c>
      <c r="E1117" s="329">
        <v>881.45</v>
      </c>
      <c r="F1117" s="331"/>
    </row>
    <row r="1118" spans="1:6" ht="28.5">
      <c r="A1118" s="339">
        <v>170373</v>
      </c>
      <c r="B1118" s="339" t="s">
        <v>12553</v>
      </c>
      <c r="C1118" s="328" t="s">
        <v>11472</v>
      </c>
      <c r="D1118" s="329">
        <v>195.22</v>
      </c>
      <c r="E1118" s="329">
        <v>167.68</v>
      </c>
      <c r="F1118" s="331"/>
    </row>
    <row r="1119" spans="1:6" ht="28.5">
      <c r="A1119" s="339">
        <v>170374</v>
      </c>
      <c r="B1119" s="339" t="s">
        <v>12554</v>
      </c>
      <c r="C1119" s="328" t="s">
        <v>11472</v>
      </c>
      <c r="D1119" s="329">
        <v>307.24</v>
      </c>
      <c r="E1119" s="331">
        <v>1752.82</v>
      </c>
      <c r="F1119" s="331"/>
    </row>
    <row r="1120" spans="1:6" ht="28.5">
      <c r="A1120" s="339">
        <v>170375</v>
      </c>
      <c r="B1120" s="339" t="s">
        <v>12555</v>
      </c>
      <c r="C1120" s="328" t="s">
        <v>11472</v>
      </c>
      <c r="D1120" s="329">
        <v>484.89</v>
      </c>
      <c r="E1120" s="329">
        <v>316.55</v>
      </c>
      <c r="F1120" s="331"/>
    </row>
    <row r="1121" spans="1:6" ht="30">
      <c r="A1121" s="338">
        <v>170376</v>
      </c>
      <c r="B1121" s="338" t="s">
        <v>12556</v>
      </c>
      <c r="C1121" s="328" t="s">
        <v>11472</v>
      </c>
      <c r="D1121" s="329">
        <v>666.12</v>
      </c>
      <c r="E1121" s="329">
        <v>693.69</v>
      </c>
      <c r="F1121" s="329"/>
    </row>
    <row r="1122" spans="1:6">
      <c r="A1122" s="339">
        <v>1705</v>
      </c>
      <c r="B1122" s="339" t="s">
        <v>12557</v>
      </c>
      <c r="C1122" s="328"/>
      <c r="D1122" s="329"/>
      <c r="E1122" s="331">
        <v>1546.52</v>
      </c>
      <c r="F1122" s="329"/>
    </row>
    <row r="1123" spans="1:6" ht="28.5">
      <c r="A1123" s="339">
        <v>170502</v>
      </c>
      <c r="B1123" s="339" t="s">
        <v>12558</v>
      </c>
      <c r="C1123" s="328" t="s">
        <v>11472</v>
      </c>
      <c r="D1123" s="329">
        <v>185.57</v>
      </c>
      <c r="E1123" s="331">
        <v>2669.26</v>
      </c>
      <c r="F1123" s="329"/>
    </row>
    <row r="1124" spans="1:6" ht="28.5">
      <c r="A1124" s="339">
        <v>170506</v>
      </c>
      <c r="B1124" s="339" t="s">
        <v>12559</v>
      </c>
      <c r="C1124" s="328" t="s">
        <v>11472</v>
      </c>
      <c r="D1124" s="331">
        <v>691.92</v>
      </c>
      <c r="E1124" s="331">
        <v>1749.78</v>
      </c>
      <c r="F1124" s="329"/>
    </row>
    <row r="1125" spans="1:6" ht="57">
      <c r="A1125" s="339">
        <v>170507</v>
      </c>
      <c r="B1125" s="339" t="s">
        <v>12560</v>
      </c>
      <c r="C1125" s="328" t="s">
        <v>105</v>
      </c>
      <c r="D1125" s="331">
        <v>1615.39</v>
      </c>
      <c r="E1125" s="329">
        <v>211.73</v>
      </c>
      <c r="F1125" s="329"/>
    </row>
    <row r="1126" spans="1:6" ht="57">
      <c r="A1126" s="339">
        <v>170508</v>
      </c>
      <c r="B1126" s="339" t="s">
        <v>12561</v>
      </c>
      <c r="C1126" s="328" t="s">
        <v>105</v>
      </c>
      <c r="D1126" s="331">
        <v>1615.39</v>
      </c>
      <c r="E1126" s="331">
        <v>2170.86</v>
      </c>
      <c r="F1126" s="331"/>
    </row>
    <row r="1127" spans="1:6" ht="28.5">
      <c r="A1127" s="339">
        <v>170509</v>
      </c>
      <c r="B1127" s="339" t="s">
        <v>12562</v>
      </c>
      <c r="C1127" s="328" t="s">
        <v>11472</v>
      </c>
      <c r="D1127" s="331">
        <v>2690.11</v>
      </c>
      <c r="E1127" s="331">
        <v>13545.91</v>
      </c>
      <c r="F1127" s="329"/>
    </row>
    <row r="1128" spans="1:6" ht="57">
      <c r="A1128" s="339">
        <v>170510</v>
      </c>
      <c r="B1128" s="339" t="s">
        <v>12563</v>
      </c>
      <c r="C1128" s="328" t="s">
        <v>11472</v>
      </c>
      <c r="D1128" s="331">
        <v>5135.59</v>
      </c>
      <c r="E1128" s="331">
        <v>3315.49</v>
      </c>
      <c r="F1128" s="329"/>
    </row>
    <row r="1129" spans="1:6" ht="42.75">
      <c r="A1129" s="339">
        <v>170511</v>
      </c>
      <c r="B1129" s="339" t="s">
        <v>12564</v>
      </c>
      <c r="C1129" s="328" t="s">
        <v>11472</v>
      </c>
      <c r="D1129" s="329">
        <v>2453.1999999999998</v>
      </c>
      <c r="E1129" s="329"/>
      <c r="F1129" s="331"/>
    </row>
    <row r="1130" spans="1:6" ht="42.75">
      <c r="A1130" s="339">
        <v>170512</v>
      </c>
      <c r="B1130" s="339" t="s">
        <v>12565</v>
      </c>
      <c r="C1130" s="328" t="s">
        <v>11472</v>
      </c>
      <c r="D1130" s="331">
        <v>510.15</v>
      </c>
      <c r="E1130" s="329">
        <v>150.94999999999999</v>
      </c>
      <c r="F1130" s="331"/>
    </row>
    <row r="1131" spans="1:6" ht="42.75">
      <c r="A1131" s="339">
        <v>170514</v>
      </c>
      <c r="B1131" s="339" t="s">
        <v>12566</v>
      </c>
      <c r="C1131" s="328" t="s">
        <v>11472</v>
      </c>
      <c r="D1131" s="331">
        <v>1912.42</v>
      </c>
      <c r="E1131" s="329">
        <v>168.95</v>
      </c>
      <c r="F1131" s="331"/>
    </row>
    <row r="1132" spans="1:6" ht="42.75">
      <c r="A1132" s="339">
        <v>170515</v>
      </c>
      <c r="B1132" s="339" t="s">
        <v>12567</v>
      </c>
      <c r="C1132" s="328" t="s">
        <v>11472</v>
      </c>
      <c r="D1132" s="331">
        <v>1945.86</v>
      </c>
      <c r="E1132" s="329">
        <v>198.83</v>
      </c>
      <c r="F1132" s="329"/>
    </row>
    <row r="1133" spans="1:6" ht="42.75">
      <c r="A1133" s="339">
        <v>170516</v>
      </c>
      <c r="B1133" s="339" t="s">
        <v>12568</v>
      </c>
      <c r="C1133" s="328" t="s">
        <v>11472</v>
      </c>
      <c r="D1133" s="329">
        <v>3153.41</v>
      </c>
      <c r="E1133" s="329">
        <v>207.42</v>
      </c>
      <c r="F1133" s="331"/>
    </row>
    <row r="1134" spans="1:6" ht="28.5">
      <c r="A1134" s="339">
        <v>170519</v>
      </c>
      <c r="B1134" s="339" t="s">
        <v>12569</v>
      </c>
      <c r="C1134" s="328" t="s">
        <v>11472</v>
      </c>
      <c r="D1134" s="329">
        <v>334.73</v>
      </c>
      <c r="E1134" s="329">
        <v>431.12</v>
      </c>
      <c r="F1134" s="331"/>
    </row>
    <row r="1135" spans="1:6" ht="28.5">
      <c r="A1135" s="339">
        <v>170524</v>
      </c>
      <c r="B1135" s="339" t="s">
        <v>12570</v>
      </c>
      <c r="C1135" s="328" t="s">
        <v>11472</v>
      </c>
      <c r="D1135" s="331">
        <v>78.86</v>
      </c>
      <c r="E1135" s="331">
        <v>1277.32</v>
      </c>
      <c r="F1135" s="331"/>
    </row>
    <row r="1136" spans="1:6" ht="42.75">
      <c r="A1136" s="339">
        <v>170528</v>
      </c>
      <c r="B1136" s="339" t="s">
        <v>12571</v>
      </c>
      <c r="C1136" s="328" t="s">
        <v>11472</v>
      </c>
      <c r="D1136" s="329">
        <v>3718.76</v>
      </c>
      <c r="E1136" s="331">
        <v>1277.32</v>
      </c>
      <c r="F1136" s="329"/>
    </row>
    <row r="1137" spans="1:6" ht="42.75">
      <c r="A1137" s="339">
        <v>170530</v>
      </c>
      <c r="B1137" s="339" t="s">
        <v>12572</v>
      </c>
      <c r="C1137" s="328" t="s">
        <v>11472</v>
      </c>
      <c r="D1137" s="331">
        <v>384.78</v>
      </c>
      <c r="E1137" s="331">
        <v>1353.93</v>
      </c>
      <c r="F1137" s="329"/>
    </row>
    <row r="1138" spans="1:6" ht="28.5">
      <c r="A1138" s="339">
        <v>170533</v>
      </c>
      <c r="B1138" s="339" t="s">
        <v>12573</v>
      </c>
      <c r="C1138" s="328" t="s">
        <v>11472</v>
      </c>
      <c r="D1138" s="331">
        <v>1746.73</v>
      </c>
      <c r="E1138" s="331">
        <v>1313</v>
      </c>
      <c r="F1138" s="329"/>
    </row>
    <row r="1139" spans="1:6" ht="28.5">
      <c r="A1139" s="339">
        <v>170534</v>
      </c>
      <c r="B1139" s="339" t="s">
        <v>12574</v>
      </c>
      <c r="C1139" s="328" t="s">
        <v>11472</v>
      </c>
      <c r="D1139" s="331">
        <v>3176.34</v>
      </c>
      <c r="E1139" s="331">
        <v>1135.3</v>
      </c>
      <c r="F1139" s="329"/>
    </row>
    <row r="1140" spans="1:6" ht="28.5">
      <c r="A1140" s="339">
        <v>170535</v>
      </c>
      <c r="B1140" s="339" t="s">
        <v>12575</v>
      </c>
      <c r="C1140" s="328" t="s">
        <v>11472</v>
      </c>
      <c r="D1140" s="331">
        <v>2000.74</v>
      </c>
      <c r="E1140" s="331">
        <v>1705.3</v>
      </c>
      <c r="F1140" s="329"/>
    </row>
    <row r="1141" spans="1:6" ht="28.5">
      <c r="A1141" s="339">
        <v>170536</v>
      </c>
      <c r="B1141" s="339" t="s">
        <v>12576</v>
      </c>
      <c r="C1141" s="328" t="s">
        <v>11472</v>
      </c>
      <c r="D1141" s="329">
        <v>2819.23</v>
      </c>
      <c r="E1141" s="329">
        <v>362.14</v>
      </c>
      <c r="F1141" s="329"/>
    </row>
    <row r="1142" spans="1:6" ht="28.5">
      <c r="A1142" s="339">
        <v>170537</v>
      </c>
      <c r="B1142" s="339" t="s">
        <v>12577</v>
      </c>
      <c r="C1142" s="328" t="s">
        <v>11472</v>
      </c>
      <c r="D1142" s="329">
        <v>51.74</v>
      </c>
      <c r="E1142" s="329">
        <v>187.39</v>
      </c>
      <c r="F1142" s="331"/>
    </row>
    <row r="1143" spans="1:6" ht="28.5">
      <c r="A1143" s="339">
        <v>170538</v>
      </c>
      <c r="B1143" s="339" t="s">
        <v>12578</v>
      </c>
      <c r="C1143" s="328" t="s">
        <v>11472</v>
      </c>
      <c r="D1143" s="329">
        <v>30.98</v>
      </c>
      <c r="E1143" s="329"/>
      <c r="F1143" s="331"/>
    </row>
    <row r="1144" spans="1:6" ht="28.5">
      <c r="A1144" s="339">
        <v>170539</v>
      </c>
      <c r="B1144" s="339" t="s">
        <v>12579</v>
      </c>
      <c r="C1144" s="328" t="s">
        <v>11472</v>
      </c>
      <c r="D1144" s="329">
        <v>282.29000000000002</v>
      </c>
      <c r="E1144" s="329"/>
      <c r="F1144" s="331"/>
    </row>
    <row r="1145" spans="1:6" ht="42.75">
      <c r="A1145" s="339">
        <v>170540</v>
      </c>
      <c r="B1145" s="339" t="s">
        <v>12580</v>
      </c>
      <c r="C1145" s="328" t="s">
        <v>11472</v>
      </c>
      <c r="D1145" s="329">
        <v>790.03</v>
      </c>
      <c r="E1145" s="329">
        <v>158.21</v>
      </c>
      <c r="F1145" s="331"/>
    </row>
    <row r="1146" spans="1:6" ht="28.5">
      <c r="A1146" s="339">
        <v>170541</v>
      </c>
      <c r="B1146" s="339" t="s">
        <v>12581</v>
      </c>
      <c r="C1146" s="328" t="s">
        <v>11472</v>
      </c>
      <c r="D1146" s="331">
        <v>148.28</v>
      </c>
      <c r="E1146" s="329">
        <v>180.89</v>
      </c>
      <c r="F1146" s="329"/>
    </row>
    <row r="1147" spans="1:6" ht="57">
      <c r="A1147" s="339">
        <v>170545</v>
      </c>
      <c r="B1147" s="339" t="s">
        <v>12582</v>
      </c>
      <c r="C1147" s="328" t="s">
        <v>105</v>
      </c>
      <c r="D1147" s="329">
        <v>1584.68</v>
      </c>
      <c r="E1147" s="329">
        <v>504.77</v>
      </c>
      <c r="F1147" s="331"/>
    </row>
    <row r="1148" spans="1:6" ht="57">
      <c r="A1148" s="339">
        <v>170546</v>
      </c>
      <c r="B1148" s="339" t="s">
        <v>12583</v>
      </c>
      <c r="C1148" s="328" t="s">
        <v>11472</v>
      </c>
      <c r="D1148" s="329">
        <v>481.51</v>
      </c>
      <c r="E1148" s="329">
        <v>119.98</v>
      </c>
      <c r="F1148" s="329"/>
    </row>
    <row r="1149" spans="1:6" ht="28.5">
      <c r="A1149" s="339">
        <v>170547</v>
      </c>
      <c r="B1149" s="339" t="s">
        <v>12584</v>
      </c>
      <c r="C1149" s="328" t="s">
        <v>11472</v>
      </c>
      <c r="D1149" s="331">
        <v>265.85000000000002</v>
      </c>
      <c r="E1149" s="329">
        <v>137.35</v>
      </c>
      <c r="F1149" s="329"/>
    </row>
    <row r="1150" spans="1:6" ht="28.5">
      <c r="A1150" s="339">
        <v>170548</v>
      </c>
      <c r="B1150" s="339" t="s">
        <v>12585</v>
      </c>
      <c r="C1150" s="328" t="s">
        <v>11472</v>
      </c>
      <c r="D1150" s="331">
        <v>1122.21</v>
      </c>
      <c r="E1150" s="329">
        <v>114.62</v>
      </c>
      <c r="F1150" s="329"/>
    </row>
    <row r="1151" spans="1:6" ht="28.5">
      <c r="A1151" s="339">
        <v>170549</v>
      </c>
      <c r="B1151" s="339" t="s">
        <v>12586</v>
      </c>
      <c r="C1151" s="328" t="s">
        <v>11472</v>
      </c>
      <c r="D1151" s="331">
        <v>2077.65</v>
      </c>
      <c r="E1151" s="329">
        <v>66.010000000000005</v>
      </c>
      <c r="F1151" s="329"/>
    </row>
    <row r="1152" spans="1:6" ht="28.5">
      <c r="A1152" s="339">
        <v>170550</v>
      </c>
      <c r="B1152" s="339" t="s">
        <v>12587</v>
      </c>
      <c r="C1152" s="328" t="s">
        <v>11472</v>
      </c>
      <c r="D1152" s="329">
        <v>1217.08</v>
      </c>
      <c r="E1152" s="329"/>
      <c r="F1152" s="329"/>
    </row>
    <row r="1153" spans="1:6" ht="57">
      <c r="A1153" s="339">
        <v>170555</v>
      </c>
      <c r="B1153" s="339" t="s">
        <v>12588</v>
      </c>
      <c r="C1153" s="328" t="s">
        <v>11472</v>
      </c>
      <c r="D1153" s="331">
        <v>340.85</v>
      </c>
      <c r="E1153" s="329">
        <v>44.12</v>
      </c>
      <c r="F1153" s="329"/>
    </row>
    <row r="1154" spans="1:6" ht="57">
      <c r="A1154" s="339">
        <v>170557</v>
      </c>
      <c r="B1154" s="339" t="s">
        <v>12589</v>
      </c>
      <c r="C1154" s="328" t="s">
        <v>105</v>
      </c>
      <c r="D1154" s="331">
        <v>1998.91</v>
      </c>
      <c r="E1154" s="329">
        <v>49.99</v>
      </c>
      <c r="F1154" s="329"/>
    </row>
    <row r="1155" spans="1:6" ht="42.75">
      <c r="A1155" s="339">
        <v>170561</v>
      </c>
      <c r="B1155" s="339" t="s">
        <v>12590</v>
      </c>
      <c r="C1155" s="328" t="s">
        <v>11472</v>
      </c>
      <c r="D1155" s="331">
        <v>12274.16</v>
      </c>
      <c r="E1155" s="329">
        <v>37.11</v>
      </c>
      <c r="F1155" s="329"/>
    </row>
    <row r="1156" spans="1:6" ht="28.5">
      <c r="A1156" s="339">
        <v>170562</v>
      </c>
      <c r="B1156" s="339" t="s">
        <v>12591</v>
      </c>
      <c r="C1156" s="328" t="s">
        <v>11472</v>
      </c>
      <c r="D1156" s="331">
        <v>2836.64</v>
      </c>
      <c r="E1156" s="329">
        <v>62.88</v>
      </c>
      <c r="F1156" s="329"/>
    </row>
    <row r="1157" spans="1:6" ht="60">
      <c r="A1157" s="338">
        <v>170563</v>
      </c>
      <c r="B1157" s="338" t="s">
        <v>12592</v>
      </c>
      <c r="C1157" s="328" t="s">
        <v>11472</v>
      </c>
      <c r="D1157" s="329">
        <v>17452.330000000002</v>
      </c>
      <c r="E1157" s="329">
        <v>43.85</v>
      </c>
      <c r="F1157" s="329"/>
    </row>
    <row r="1158" spans="1:6">
      <c r="A1158" s="339">
        <v>1706</v>
      </c>
      <c r="B1158" s="339" t="s">
        <v>12593</v>
      </c>
      <c r="C1158" s="328"/>
      <c r="D1158" s="329"/>
      <c r="E1158" s="329">
        <v>69.89</v>
      </c>
      <c r="F1158" s="329"/>
    </row>
    <row r="1159" spans="1:6" ht="42.75">
      <c r="A1159" s="339">
        <v>170601</v>
      </c>
      <c r="B1159" s="339" t="s">
        <v>12594</v>
      </c>
      <c r="C1159" s="328" t="s">
        <v>11472</v>
      </c>
      <c r="D1159" s="329">
        <v>124.92</v>
      </c>
      <c r="E1159" s="329">
        <v>95.66</v>
      </c>
      <c r="F1159" s="329"/>
    </row>
    <row r="1160" spans="1:6" ht="42.75">
      <c r="A1160" s="339">
        <v>170602</v>
      </c>
      <c r="B1160" s="339" t="s">
        <v>12595</v>
      </c>
      <c r="C1160" s="328" t="s">
        <v>11472</v>
      </c>
      <c r="D1160" s="329">
        <v>146.69</v>
      </c>
      <c r="E1160" s="329">
        <v>35.85</v>
      </c>
      <c r="F1160" s="329"/>
    </row>
    <row r="1161" spans="1:6" ht="42.75">
      <c r="A1161" s="339">
        <v>170603</v>
      </c>
      <c r="B1161" s="339" t="s">
        <v>12596</v>
      </c>
      <c r="C1161" s="328" t="s">
        <v>11472</v>
      </c>
      <c r="D1161" s="329">
        <v>158.66</v>
      </c>
      <c r="E1161" s="329">
        <v>55.59</v>
      </c>
      <c r="F1161" s="329"/>
    </row>
    <row r="1162" spans="1:6" ht="42.75">
      <c r="A1162" s="339">
        <v>170604</v>
      </c>
      <c r="B1162" s="339" t="s">
        <v>12597</v>
      </c>
      <c r="C1162" s="328" t="s">
        <v>11472</v>
      </c>
      <c r="D1162" s="329">
        <v>172.39</v>
      </c>
      <c r="E1162" s="329">
        <v>151.05000000000001</v>
      </c>
      <c r="F1162" s="329"/>
    </row>
    <row r="1163" spans="1:6" ht="42.75">
      <c r="A1163" s="339">
        <v>170607</v>
      </c>
      <c r="B1163" s="339" t="s">
        <v>12598</v>
      </c>
      <c r="C1163" s="328" t="s">
        <v>11472</v>
      </c>
      <c r="D1163" s="331">
        <v>296.69</v>
      </c>
      <c r="E1163" s="329">
        <v>88.65</v>
      </c>
      <c r="F1163" s="329"/>
    </row>
    <row r="1164" spans="1:6" ht="71.25">
      <c r="A1164" s="339">
        <v>170608</v>
      </c>
      <c r="B1164" s="339" t="s">
        <v>12599</v>
      </c>
      <c r="C1164" s="328" t="s">
        <v>11472</v>
      </c>
      <c r="D1164" s="331">
        <v>1809.08</v>
      </c>
      <c r="E1164" s="329">
        <v>9.3800000000000008</v>
      </c>
      <c r="F1164" s="329"/>
    </row>
    <row r="1165" spans="1:6" ht="42.75">
      <c r="A1165" s="339">
        <v>170610</v>
      </c>
      <c r="B1165" s="339" t="s">
        <v>12600</v>
      </c>
      <c r="C1165" s="328" t="s">
        <v>11472</v>
      </c>
      <c r="D1165" s="331">
        <v>1872.19</v>
      </c>
      <c r="E1165" s="329">
        <v>18.27</v>
      </c>
      <c r="F1165" s="329"/>
    </row>
    <row r="1166" spans="1:6" ht="57">
      <c r="A1166" s="339">
        <v>170612</v>
      </c>
      <c r="B1166" s="339" t="s">
        <v>12601</v>
      </c>
      <c r="C1166" s="328" t="s">
        <v>11472</v>
      </c>
      <c r="D1166" s="331">
        <v>1380.26</v>
      </c>
      <c r="E1166" s="329">
        <v>38.93</v>
      </c>
      <c r="F1166" s="329"/>
    </row>
    <row r="1167" spans="1:6" ht="57">
      <c r="A1167" s="339">
        <v>170613</v>
      </c>
      <c r="B1167" s="339" t="s">
        <v>12602</v>
      </c>
      <c r="C1167" s="328" t="s">
        <v>11472</v>
      </c>
      <c r="D1167" s="331">
        <v>2138.5</v>
      </c>
      <c r="E1167" s="329"/>
      <c r="F1167" s="329"/>
    </row>
    <row r="1168" spans="1:6" ht="57">
      <c r="A1168" s="339">
        <v>170614</v>
      </c>
      <c r="B1168" s="339" t="s">
        <v>12603</v>
      </c>
      <c r="C1168" s="328" t="s">
        <v>11472</v>
      </c>
      <c r="D1168" s="331">
        <v>305.77999999999997</v>
      </c>
      <c r="E1168" s="331">
        <v>4273.8100000000004</v>
      </c>
      <c r="F1168" s="329"/>
    </row>
    <row r="1169" spans="1:6" ht="42.75">
      <c r="A1169" s="339">
        <v>170615</v>
      </c>
      <c r="B1169" s="339" t="s">
        <v>12604</v>
      </c>
      <c r="C1169" s="328" t="s">
        <v>11472</v>
      </c>
      <c r="D1169" s="329">
        <v>149.47999999999999</v>
      </c>
      <c r="E1169" s="331">
        <v>1091.3900000000001</v>
      </c>
      <c r="F1169" s="329"/>
    </row>
    <row r="1170" spans="1:6">
      <c r="A1170" s="339">
        <v>18</v>
      </c>
      <c r="B1170" s="339" t="s">
        <v>12605</v>
      </c>
      <c r="C1170" s="328"/>
      <c r="D1170" s="329"/>
      <c r="E1170" s="331">
        <v>1757.84</v>
      </c>
      <c r="F1170" s="329"/>
    </row>
    <row r="1171" spans="1:6" ht="15">
      <c r="A1171" s="338">
        <v>1801</v>
      </c>
      <c r="B1171" s="338" t="s">
        <v>12606</v>
      </c>
      <c r="C1171" s="328"/>
      <c r="D1171" s="329"/>
      <c r="E1171" s="331">
        <v>1826.68</v>
      </c>
      <c r="F1171" s="329"/>
    </row>
    <row r="1172" spans="1:6" ht="30">
      <c r="A1172" s="338">
        <v>180107</v>
      </c>
      <c r="B1172" s="338" t="s">
        <v>12607</v>
      </c>
      <c r="C1172" s="328" t="s">
        <v>11472</v>
      </c>
      <c r="D1172" s="329">
        <v>556.29999999999995</v>
      </c>
      <c r="E1172" s="331">
        <v>1785.03</v>
      </c>
      <c r="F1172" s="329"/>
    </row>
    <row r="1173" spans="1:6" ht="28.5">
      <c r="A1173" s="339">
        <v>180110</v>
      </c>
      <c r="B1173" s="339" t="s">
        <v>12608</v>
      </c>
      <c r="C1173" s="328" t="s">
        <v>11472</v>
      </c>
      <c r="D1173" s="329">
        <v>99.79</v>
      </c>
      <c r="E1173" s="329"/>
      <c r="F1173" s="329"/>
    </row>
    <row r="1174" spans="1:6" ht="28.5">
      <c r="A1174" s="339">
        <v>180115</v>
      </c>
      <c r="B1174" s="339" t="s">
        <v>12609</v>
      </c>
      <c r="C1174" s="328" t="s">
        <v>11472</v>
      </c>
      <c r="D1174" s="329">
        <v>69.7</v>
      </c>
      <c r="E1174" s="331">
        <v>4332.79</v>
      </c>
      <c r="F1174" s="329"/>
    </row>
    <row r="1175" spans="1:6">
      <c r="A1175" s="339">
        <v>1802</v>
      </c>
      <c r="B1175" s="339" t="s">
        <v>12610</v>
      </c>
      <c r="C1175" s="328"/>
      <c r="D1175" s="329"/>
      <c r="E1175" s="329"/>
      <c r="F1175" s="331"/>
    </row>
    <row r="1176" spans="1:6" ht="30">
      <c r="A1176" s="338">
        <v>180201</v>
      </c>
      <c r="B1176" s="338" t="s">
        <v>12611</v>
      </c>
      <c r="C1176" s="328" t="s">
        <v>11472</v>
      </c>
      <c r="D1176" s="329">
        <v>37.270000000000003</v>
      </c>
      <c r="E1176" s="331">
        <v>2155.91</v>
      </c>
      <c r="F1176" s="329"/>
    </row>
    <row r="1177" spans="1:6" ht="42.75">
      <c r="A1177" s="339">
        <v>180202</v>
      </c>
      <c r="B1177" s="339" t="s">
        <v>12612</v>
      </c>
      <c r="C1177" s="328" t="s">
        <v>11472</v>
      </c>
      <c r="D1177" s="329">
        <v>43.1</v>
      </c>
      <c r="E1177" s="331">
        <v>2347.34</v>
      </c>
      <c r="F1177" s="331"/>
    </row>
    <row r="1178" spans="1:6">
      <c r="A1178" s="339">
        <v>180204</v>
      </c>
      <c r="B1178" s="339" t="s">
        <v>12613</v>
      </c>
      <c r="C1178" s="328" t="s">
        <v>11472</v>
      </c>
      <c r="D1178" s="329">
        <v>30.39</v>
      </c>
      <c r="E1178" s="331">
        <v>3495.09</v>
      </c>
      <c r="F1178" s="331"/>
    </row>
    <row r="1179" spans="1:6" ht="28.5">
      <c r="A1179" s="339">
        <v>180205</v>
      </c>
      <c r="B1179" s="339" t="s">
        <v>12614</v>
      </c>
      <c r="C1179" s="328" t="s">
        <v>11472</v>
      </c>
      <c r="D1179" s="329">
        <v>51.74</v>
      </c>
      <c r="E1179" s="331">
        <v>4175.49</v>
      </c>
      <c r="F1179" s="331"/>
    </row>
    <row r="1180" spans="1:6">
      <c r="A1180" s="339">
        <v>180206</v>
      </c>
      <c r="B1180" s="339" t="s">
        <v>12615</v>
      </c>
      <c r="C1180" s="328" t="s">
        <v>11472</v>
      </c>
      <c r="D1180" s="329">
        <v>38.24</v>
      </c>
      <c r="E1180" s="331">
        <v>4328.05</v>
      </c>
      <c r="F1180" s="329"/>
    </row>
    <row r="1181" spans="1:6" ht="42.75">
      <c r="A1181" s="339">
        <v>180207</v>
      </c>
      <c r="B1181" s="339" t="s">
        <v>12616</v>
      </c>
      <c r="C1181" s="328" t="s">
        <v>11472</v>
      </c>
      <c r="D1181" s="329">
        <v>58.62</v>
      </c>
      <c r="E1181" s="331">
        <v>6015.41</v>
      </c>
      <c r="F1181" s="331"/>
    </row>
    <row r="1182" spans="1:6" ht="28.5">
      <c r="A1182" s="339">
        <v>180208</v>
      </c>
      <c r="B1182" s="339" t="s">
        <v>12617</v>
      </c>
      <c r="C1182" s="328" t="s">
        <v>11472</v>
      </c>
      <c r="D1182" s="329">
        <v>79.959999999999994</v>
      </c>
      <c r="E1182" s="331">
        <v>10256.41</v>
      </c>
      <c r="F1182" s="331"/>
    </row>
    <row r="1183" spans="1:6" ht="28.5">
      <c r="A1183" s="339">
        <v>180209</v>
      </c>
      <c r="B1183" s="339" t="s">
        <v>12618</v>
      </c>
      <c r="C1183" s="328" t="s">
        <v>11472</v>
      </c>
      <c r="D1183" s="329">
        <v>33.159999999999997</v>
      </c>
      <c r="E1183" s="331">
        <v>15537.44</v>
      </c>
      <c r="F1183" s="329"/>
    </row>
    <row r="1184" spans="1:6">
      <c r="A1184" s="339">
        <v>180210</v>
      </c>
      <c r="B1184" s="339" t="s">
        <v>12619</v>
      </c>
      <c r="C1184" s="328" t="s">
        <v>11472</v>
      </c>
      <c r="D1184" s="329">
        <v>50.42</v>
      </c>
      <c r="E1184" s="329"/>
      <c r="F1184" s="331"/>
    </row>
    <row r="1185" spans="1:6" ht="28.5">
      <c r="A1185" s="339">
        <v>180211</v>
      </c>
      <c r="B1185" s="339" t="s">
        <v>12620</v>
      </c>
      <c r="C1185" s="328" t="s">
        <v>11472</v>
      </c>
      <c r="D1185" s="329">
        <v>128.47</v>
      </c>
      <c r="E1185" s="329">
        <v>284.56</v>
      </c>
      <c r="F1185" s="331"/>
    </row>
    <row r="1186" spans="1:6">
      <c r="A1186" s="339">
        <v>180212</v>
      </c>
      <c r="B1186" s="339" t="s">
        <v>12621</v>
      </c>
      <c r="C1186" s="328" t="s">
        <v>11472</v>
      </c>
      <c r="D1186" s="329">
        <v>73.08</v>
      </c>
      <c r="E1186" s="329"/>
      <c r="F1186" s="331"/>
    </row>
    <row r="1187" spans="1:6">
      <c r="A1187" s="339">
        <v>180217</v>
      </c>
      <c r="B1187" s="339" t="s">
        <v>12622</v>
      </c>
      <c r="C1187" s="328" t="s">
        <v>11472</v>
      </c>
      <c r="D1187" s="329">
        <v>6.82</v>
      </c>
      <c r="E1187" s="329">
        <v>179.24</v>
      </c>
      <c r="F1187" s="331"/>
    </row>
    <row r="1188" spans="1:6">
      <c r="A1188" s="339">
        <v>180218</v>
      </c>
      <c r="B1188" s="339" t="s">
        <v>12623</v>
      </c>
      <c r="C1188" s="328" t="s">
        <v>11472</v>
      </c>
      <c r="D1188" s="329">
        <v>17.29</v>
      </c>
      <c r="E1188" s="331">
        <v>1157.08</v>
      </c>
      <c r="F1188" s="331"/>
    </row>
    <row r="1189" spans="1:6">
      <c r="A1189" s="339">
        <v>180220</v>
      </c>
      <c r="B1189" s="339" t="s">
        <v>12624</v>
      </c>
      <c r="C1189" s="328" t="s">
        <v>11472</v>
      </c>
      <c r="D1189" s="329">
        <v>50.36</v>
      </c>
      <c r="E1189" s="329">
        <v>127.94</v>
      </c>
      <c r="F1189" s="331"/>
    </row>
    <row r="1190" spans="1:6">
      <c r="A1190" s="339">
        <v>1803</v>
      </c>
      <c r="B1190" s="339" t="s">
        <v>12625</v>
      </c>
      <c r="C1190" s="328"/>
      <c r="D1190" s="329"/>
      <c r="E1190" s="329"/>
      <c r="F1190" s="331"/>
    </row>
    <row r="1191" spans="1:6" ht="30">
      <c r="A1191" s="338">
        <v>180301</v>
      </c>
      <c r="B1191" s="338" t="s">
        <v>12626</v>
      </c>
      <c r="C1191" s="328" t="s">
        <v>11472</v>
      </c>
      <c r="D1191" s="329">
        <v>4518.49</v>
      </c>
      <c r="E1191" s="329">
        <v>146.25</v>
      </c>
      <c r="F1191" s="331"/>
    </row>
    <row r="1192" spans="1:6">
      <c r="A1192" s="339">
        <v>180302</v>
      </c>
      <c r="B1192" s="339" t="s">
        <v>12627</v>
      </c>
      <c r="C1192" s="328" t="s">
        <v>11472</v>
      </c>
      <c r="D1192" s="331">
        <v>1086.5</v>
      </c>
      <c r="E1192" s="329">
        <v>194.92</v>
      </c>
      <c r="F1192" s="329"/>
    </row>
    <row r="1193" spans="1:6">
      <c r="A1193" s="339">
        <v>180303</v>
      </c>
      <c r="B1193" s="339" t="s">
        <v>12628</v>
      </c>
      <c r="C1193" s="328" t="s">
        <v>11472</v>
      </c>
      <c r="D1193" s="331">
        <v>1421.94</v>
      </c>
      <c r="E1193" s="329">
        <v>144.09</v>
      </c>
      <c r="F1193" s="329"/>
    </row>
    <row r="1194" spans="1:6">
      <c r="A1194" s="339">
        <v>180304</v>
      </c>
      <c r="B1194" s="339" t="s">
        <v>12629</v>
      </c>
      <c r="C1194" s="328" t="s">
        <v>11472</v>
      </c>
      <c r="D1194" s="331">
        <v>2057.66</v>
      </c>
      <c r="E1194" s="329">
        <v>187.81</v>
      </c>
      <c r="F1194" s="329"/>
    </row>
    <row r="1195" spans="1:6">
      <c r="A1195" s="339">
        <v>180305</v>
      </c>
      <c r="B1195" s="339" t="s">
        <v>12630</v>
      </c>
      <c r="C1195" s="328" t="s">
        <v>11472</v>
      </c>
      <c r="D1195" s="331">
        <v>1505.38</v>
      </c>
      <c r="E1195" s="329">
        <v>259.18</v>
      </c>
      <c r="F1195" s="329"/>
    </row>
    <row r="1196" spans="1:6">
      <c r="A1196" s="339">
        <v>1804</v>
      </c>
      <c r="B1196" s="339" t="s">
        <v>12631</v>
      </c>
      <c r="C1196" s="328"/>
      <c r="D1196" s="331"/>
      <c r="E1196" s="329">
        <v>258.35000000000002</v>
      </c>
      <c r="F1196" s="329"/>
    </row>
    <row r="1197" spans="1:6" ht="75">
      <c r="A1197" s="338">
        <v>180405</v>
      </c>
      <c r="B1197" s="338" t="s">
        <v>12632</v>
      </c>
      <c r="C1197" s="328" t="s">
        <v>11472</v>
      </c>
      <c r="D1197" s="329">
        <v>4333.2700000000004</v>
      </c>
      <c r="E1197" s="329"/>
      <c r="F1197" s="329"/>
    </row>
    <row r="1198" spans="1:6">
      <c r="A1198" s="339">
        <v>1806</v>
      </c>
      <c r="B1198" s="339" t="s">
        <v>12633</v>
      </c>
      <c r="C1198" s="328"/>
      <c r="D1198" s="331"/>
      <c r="E1198" s="329"/>
      <c r="F1198" s="329"/>
    </row>
    <row r="1199" spans="1:6" ht="60">
      <c r="A1199" s="338">
        <v>180602</v>
      </c>
      <c r="B1199" s="338" t="s">
        <v>12634</v>
      </c>
      <c r="C1199" s="328" t="s">
        <v>11472</v>
      </c>
      <c r="D1199" s="329">
        <v>2613.27</v>
      </c>
      <c r="E1199" s="329">
        <v>13.29</v>
      </c>
      <c r="F1199" s="329"/>
    </row>
    <row r="1200" spans="1:6" ht="45" customHeight="1">
      <c r="A1200" s="339">
        <v>180603</v>
      </c>
      <c r="B1200" s="339" t="s">
        <v>12635</v>
      </c>
      <c r="C1200" s="328" t="s">
        <v>11472</v>
      </c>
      <c r="D1200" s="331">
        <v>2956.45</v>
      </c>
      <c r="E1200" s="329">
        <v>21.28</v>
      </c>
      <c r="F1200" s="329"/>
    </row>
    <row r="1201" spans="1:6" ht="71.25">
      <c r="A1201" s="339">
        <v>180604</v>
      </c>
      <c r="B1201" s="339" t="s">
        <v>12636</v>
      </c>
      <c r="C1201" s="328" t="s">
        <v>11472</v>
      </c>
      <c r="D1201" s="331">
        <v>4240.54</v>
      </c>
      <c r="E1201" s="329">
        <v>17.72</v>
      </c>
      <c r="F1201" s="329"/>
    </row>
    <row r="1202" spans="1:6" ht="71.25">
      <c r="A1202" s="339">
        <v>180605</v>
      </c>
      <c r="B1202" s="339" t="s">
        <v>12637</v>
      </c>
      <c r="C1202" s="328" t="s">
        <v>11472</v>
      </c>
      <c r="D1202" s="331">
        <v>6959.54</v>
      </c>
      <c r="E1202" s="329">
        <v>24.15</v>
      </c>
      <c r="F1202" s="329"/>
    </row>
    <row r="1203" spans="1:6" ht="71.25">
      <c r="A1203" s="339">
        <v>180606</v>
      </c>
      <c r="B1203" s="339" t="s">
        <v>12638</v>
      </c>
      <c r="C1203" s="328" t="s">
        <v>11472</v>
      </c>
      <c r="D1203" s="331">
        <v>7119.47</v>
      </c>
      <c r="E1203" s="329">
        <v>28.61</v>
      </c>
      <c r="F1203" s="329"/>
    </row>
    <row r="1204" spans="1:6" ht="71.25">
      <c r="A1204" s="339">
        <v>180607</v>
      </c>
      <c r="B1204" s="339" t="s">
        <v>12639</v>
      </c>
      <c r="C1204" s="328" t="s">
        <v>11472</v>
      </c>
      <c r="D1204" s="331">
        <v>9640.5300000000007</v>
      </c>
      <c r="E1204" s="329">
        <v>25.6</v>
      </c>
      <c r="F1204" s="329"/>
    </row>
    <row r="1205" spans="1:6" ht="71.25">
      <c r="A1205" s="339">
        <v>180608</v>
      </c>
      <c r="B1205" s="339" t="s">
        <v>12640</v>
      </c>
      <c r="C1205" s="328" t="s">
        <v>11472</v>
      </c>
      <c r="D1205" s="331">
        <v>12075.39</v>
      </c>
      <c r="E1205" s="329">
        <v>3.66</v>
      </c>
      <c r="F1205" s="329"/>
    </row>
    <row r="1206" spans="1:6" ht="71.25">
      <c r="A1206" s="339">
        <v>180609</v>
      </c>
      <c r="B1206" s="339" t="s">
        <v>12641</v>
      </c>
      <c r="C1206" s="328" t="s">
        <v>11472</v>
      </c>
      <c r="D1206" s="331">
        <v>14305.2</v>
      </c>
      <c r="E1206" s="329">
        <v>13.22</v>
      </c>
      <c r="F1206" s="329"/>
    </row>
    <row r="1207" spans="1:6">
      <c r="A1207" s="339">
        <v>1807</v>
      </c>
      <c r="B1207" s="339" t="s">
        <v>12642</v>
      </c>
      <c r="C1207" s="328"/>
      <c r="D1207" s="331"/>
      <c r="E1207" s="329">
        <v>75.319999999999993</v>
      </c>
      <c r="F1207" s="329"/>
    </row>
    <row r="1208" spans="1:6" ht="45">
      <c r="A1208" s="338">
        <v>180702</v>
      </c>
      <c r="B1208" s="338" t="s">
        <v>12643</v>
      </c>
      <c r="C1208" s="328" t="s">
        <v>11472</v>
      </c>
      <c r="D1208" s="329">
        <v>311.08</v>
      </c>
      <c r="E1208" s="329">
        <v>5.5</v>
      </c>
      <c r="F1208" s="329"/>
    </row>
    <row r="1209" spans="1:6">
      <c r="A1209" s="339">
        <v>1808</v>
      </c>
      <c r="B1209" s="339" t="s">
        <v>12557</v>
      </c>
      <c r="C1209" s="328"/>
      <c r="D1209" s="329"/>
      <c r="E1209" s="329">
        <v>19.600000000000001</v>
      </c>
      <c r="F1209" s="329"/>
    </row>
    <row r="1210" spans="1:6" ht="15">
      <c r="A1210" s="338">
        <v>180803</v>
      </c>
      <c r="B1210" s="338" t="s">
        <v>12644</v>
      </c>
      <c r="C1210" s="328" t="s">
        <v>11472</v>
      </c>
      <c r="D1210" s="329">
        <v>164.22</v>
      </c>
      <c r="E1210" s="329">
        <v>23.02</v>
      </c>
      <c r="F1210" s="329"/>
    </row>
    <row r="1211" spans="1:6">
      <c r="A1211" s="339">
        <v>180804</v>
      </c>
      <c r="B1211" s="339" t="s">
        <v>12645</v>
      </c>
      <c r="C1211" s="328" t="s">
        <v>11472</v>
      </c>
      <c r="D1211" s="329">
        <v>834.88</v>
      </c>
      <c r="E1211" s="329">
        <v>20.63</v>
      </c>
      <c r="F1211" s="329"/>
    </row>
    <row r="1212" spans="1:6">
      <c r="A1212" s="339">
        <v>180809</v>
      </c>
      <c r="B1212" s="339" t="s">
        <v>12646</v>
      </c>
      <c r="C1212" s="328" t="s">
        <v>11472</v>
      </c>
      <c r="D1212" s="329">
        <v>107.38</v>
      </c>
      <c r="E1212" s="329">
        <v>2.48</v>
      </c>
      <c r="F1212" s="329"/>
    </row>
    <row r="1213" spans="1:6">
      <c r="A1213" s="339">
        <v>1810</v>
      </c>
      <c r="B1213" s="339" t="s">
        <v>12647</v>
      </c>
      <c r="C1213" s="328"/>
      <c r="D1213" s="329"/>
      <c r="E1213" s="329"/>
      <c r="F1213" s="329"/>
    </row>
    <row r="1214" spans="1:6" ht="60">
      <c r="A1214" s="338">
        <v>181001</v>
      </c>
      <c r="B1214" s="338" t="s">
        <v>12648</v>
      </c>
      <c r="C1214" s="328" t="s">
        <v>11472</v>
      </c>
      <c r="D1214" s="329">
        <v>127.81</v>
      </c>
      <c r="E1214" s="329">
        <v>11.31</v>
      </c>
      <c r="F1214" s="329"/>
    </row>
    <row r="1215" spans="1:6" ht="71.25">
      <c r="A1215" s="339">
        <v>181002</v>
      </c>
      <c r="B1215" s="339" t="s">
        <v>12649</v>
      </c>
      <c r="C1215" s="328" t="s">
        <v>11472</v>
      </c>
      <c r="D1215" s="329">
        <v>179.06</v>
      </c>
      <c r="E1215" s="329">
        <v>16.59</v>
      </c>
      <c r="F1215" s="329"/>
    </row>
    <row r="1216" spans="1:6" ht="71.25">
      <c r="A1216" s="339">
        <v>181003</v>
      </c>
      <c r="B1216" s="339" t="s">
        <v>12650</v>
      </c>
      <c r="C1216" s="328" t="s">
        <v>11472</v>
      </c>
      <c r="D1216" s="329">
        <v>126.76</v>
      </c>
      <c r="E1216" s="329">
        <v>24.5</v>
      </c>
      <c r="F1216" s="329"/>
    </row>
    <row r="1217" spans="1:6" ht="71.25">
      <c r="A1217" s="339">
        <v>181004</v>
      </c>
      <c r="B1217" s="339" t="s">
        <v>12651</v>
      </c>
      <c r="C1217" s="328" t="s">
        <v>11472</v>
      </c>
      <c r="D1217" s="329">
        <v>170.03</v>
      </c>
      <c r="E1217" s="329">
        <v>30.47</v>
      </c>
      <c r="F1217" s="329"/>
    </row>
    <row r="1218" spans="1:6" ht="71.25">
      <c r="A1218" s="339">
        <v>181005</v>
      </c>
      <c r="B1218" s="339" t="s">
        <v>12652</v>
      </c>
      <c r="C1218" s="328" t="s">
        <v>11472</v>
      </c>
      <c r="D1218" s="329">
        <v>233.1</v>
      </c>
      <c r="E1218" s="329">
        <v>10.53</v>
      </c>
      <c r="F1218" s="329"/>
    </row>
    <row r="1219" spans="1:6" ht="71.25">
      <c r="A1219" s="339">
        <v>181007</v>
      </c>
      <c r="B1219" s="339" t="s">
        <v>12653</v>
      </c>
      <c r="C1219" s="328" t="s">
        <v>11472</v>
      </c>
      <c r="D1219" s="329">
        <v>234.46</v>
      </c>
      <c r="E1219" s="329">
        <v>19.600000000000001</v>
      </c>
      <c r="F1219" s="329"/>
    </row>
    <row r="1220" spans="1:6">
      <c r="A1220" s="339">
        <v>19</v>
      </c>
      <c r="B1220" s="339" t="s">
        <v>12654</v>
      </c>
      <c r="C1220" s="328"/>
      <c r="D1220" s="329"/>
      <c r="E1220" s="329"/>
      <c r="F1220" s="329"/>
    </row>
    <row r="1221" spans="1:6" ht="15">
      <c r="A1221" s="338">
        <v>1901</v>
      </c>
      <c r="B1221" s="338" t="s">
        <v>12655</v>
      </c>
      <c r="C1221" s="328"/>
      <c r="D1221" s="329"/>
      <c r="E1221" s="329">
        <v>20.2</v>
      </c>
      <c r="F1221" s="329"/>
    </row>
    <row r="1222" spans="1:6" ht="60">
      <c r="A1222" s="338">
        <v>190101</v>
      </c>
      <c r="B1222" s="338" t="s">
        <v>12656</v>
      </c>
      <c r="C1222" s="328" t="s">
        <v>11452</v>
      </c>
      <c r="D1222" s="329">
        <v>18.510000000000002</v>
      </c>
      <c r="E1222" s="329">
        <v>25.57</v>
      </c>
      <c r="F1222" s="329"/>
    </row>
    <row r="1223" spans="1:6" ht="42.75">
      <c r="A1223" s="339">
        <v>190102</v>
      </c>
      <c r="B1223" s="339" t="s">
        <v>12657</v>
      </c>
      <c r="C1223" s="328" t="s">
        <v>11452</v>
      </c>
      <c r="D1223" s="329">
        <v>22.71</v>
      </c>
      <c r="E1223" s="329">
        <v>33.69</v>
      </c>
      <c r="F1223" s="329"/>
    </row>
    <row r="1224" spans="1:6" ht="71.25">
      <c r="A1224" s="339">
        <v>190103</v>
      </c>
      <c r="B1224" s="339" t="s">
        <v>12658</v>
      </c>
      <c r="C1224" s="328" t="s">
        <v>11452</v>
      </c>
      <c r="D1224" s="329">
        <v>22.75</v>
      </c>
      <c r="E1224" s="329">
        <v>24.71</v>
      </c>
      <c r="F1224" s="329"/>
    </row>
    <row r="1225" spans="1:6" ht="57">
      <c r="A1225" s="339">
        <v>190104</v>
      </c>
      <c r="B1225" s="339" t="s">
        <v>12659</v>
      </c>
      <c r="C1225" s="328" t="s">
        <v>11452</v>
      </c>
      <c r="D1225" s="329">
        <v>27.16</v>
      </c>
      <c r="E1225" s="329"/>
      <c r="F1225" s="329"/>
    </row>
    <row r="1226" spans="1:6" ht="71.25">
      <c r="A1226" s="339">
        <v>190105</v>
      </c>
      <c r="B1226" s="339" t="s">
        <v>12660</v>
      </c>
      <c r="C1226" s="328" t="s">
        <v>11452</v>
      </c>
      <c r="D1226" s="329">
        <v>32.020000000000003</v>
      </c>
      <c r="E1226" s="329">
        <v>22.97</v>
      </c>
      <c r="F1226" s="329"/>
    </row>
    <row r="1227" spans="1:6" ht="57">
      <c r="A1227" s="339">
        <v>190106</v>
      </c>
      <c r="B1227" s="339" t="s">
        <v>12661</v>
      </c>
      <c r="C1227" s="328" t="s">
        <v>11452</v>
      </c>
      <c r="D1227" s="329">
        <v>27.84</v>
      </c>
      <c r="E1227" s="329">
        <v>43.71</v>
      </c>
      <c r="F1227" s="329"/>
    </row>
    <row r="1228" spans="1:6" ht="28.5">
      <c r="A1228" s="339">
        <v>190107</v>
      </c>
      <c r="B1228" s="339" t="s">
        <v>12662</v>
      </c>
      <c r="C1228" s="328" t="s">
        <v>11452</v>
      </c>
      <c r="D1228" s="329">
        <v>4.16</v>
      </c>
      <c r="E1228" s="329"/>
      <c r="F1228" s="329"/>
    </row>
    <row r="1229" spans="1:6" ht="28.5">
      <c r="A1229" s="339">
        <v>190108</v>
      </c>
      <c r="B1229" s="339" t="s">
        <v>12663</v>
      </c>
      <c r="C1229" s="328" t="s">
        <v>11452</v>
      </c>
      <c r="D1229" s="329">
        <v>11.48</v>
      </c>
      <c r="E1229" s="329">
        <v>5.36</v>
      </c>
      <c r="F1229" s="329"/>
    </row>
    <row r="1230" spans="1:6" ht="42.75">
      <c r="A1230" s="339">
        <v>190109</v>
      </c>
      <c r="B1230" s="339" t="s">
        <v>12664</v>
      </c>
      <c r="C1230" s="328" t="s">
        <v>11472</v>
      </c>
      <c r="D1230" s="329">
        <v>106.45</v>
      </c>
      <c r="E1230" s="329"/>
      <c r="F1230" s="329"/>
    </row>
    <row r="1231" spans="1:6" ht="42.75">
      <c r="A1231" s="339">
        <v>190114</v>
      </c>
      <c r="B1231" s="339" t="s">
        <v>12665</v>
      </c>
      <c r="C1231" s="328" t="s">
        <v>11452</v>
      </c>
      <c r="D1231" s="329">
        <v>2.85</v>
      </c>
      <c r="E1231" s="329">
        <v>33.26</v>
      </c>
      <c r="F1231" s="329"/>
    </row>
    <row r="1232" spans="1:6" ht="71.25">
      <c r="A1232" s="339">
        <v>190115</v>
      </c>
      <c r="B1232" s="339" t="s">
        <v>12666</v>
      </c>
      <c r="C1232" s="328" t="s">
        <v>11452</v>
      </c>
      <c r="D1232" s="329">
        <v>22.12</v>
      </c>
      <c r="E1232" s="329">
        <v>36.1</v>
      </c>
      <c r="F1232" s="329"/>
    </row>
    <row r="1233" spans="1:6" ht="57">
      <c r="A1233" s="339">
        <v>190116</v>
      </c>
      <c r="B1233" s="339" t="s">
        <v>12667</v>
      </c>
      <c r="C1233" s="328" t="s">
        <v>11452</v>
      </c>
      <c r="D1233" s="329">
        <v>25.53</v>
      </c>
      <c r="E1233" s="329">
        <v>20.37</v>
      </c>
      <c r="F1233" s="329"/>
    </row>
    <row r="1234" spans="1:6" ht="71.25">
      <c r="A1234" s="339">
        <v>190117</v>
      </c>
      <c r="B1234" s="339" t="s">
        <v>12668</v>
      </c>
      <c r="C1234" s="328" t="s">
        <v>11452</v>
      </c>
      <c r="D1234" s="329">
        <v>22.4</v>
      </c>
      <c r="E1234" s="329">
        <v>53.22</v>
      </c>
      <c r="F1234" s="329"/>
    </row>
    <row r="1235" spans="1:6" ht="42.75">
      <c r="A1235" s="339">
        <v>190121</v>
      </c>
      <c r="B1235" s="339" t="s">
        <v>12669</v>
      </c>
      <c r="C1235" s="328" t="s">
        <v>11452</v>
      </c>
      <c r="D1235" s="329">
        <v>3.04</v>
      </c>
      <c r="E1235" s="329">
        <v>56.82</v>
      </c>
      <c r="F1235" s="329"/>
    </row>
    <row r="1236" spans="1:6" ht="28.5">
      <c r="A1236" s="339">
        <v>1902</v>
      </c>
      <c r="B1236" s="339" t="s">
        <v>12670</v>
      </c>
      <c r="C1236" s="328"/>
      <c r="D1236" s="329"/>
      <c r="E1236" s="329"/>
      <c r="F1236" s="329"/>
    </row>
    <row r="1237" spans="1:6" ht="60">
      <c r="A1237" s="338">
        <v>190201</v>
      </c>
      <c r="B1237" s="338" t="s">
        <v>12671</v>
      </c>
      <c r="C1237" s="328" t="s">
        <v>11452</v>
      </c>
      <c r="D1237" s="329">
        <v>14.8</v>
      </c>
      <c r="E1237" s="329"/>
      <c r="F1237" s="329"/>
    </row>
    <row r="1238" spans="1:6" ht="42.75">
      <c r="A1238" s="339">
        <v>190202</v>
      </c>
      <c r="B1238" s="339" t="s">
        <v>12672</v>
      </c>
      <c r="C1238" s="328" t="s">
        <v>11452</v>
      </c>
      <c r="D1238" s="329">
        <v>17.420000000000002</v>
      </c>
      <c r="E1238" s="329">
        <v>284.11</v>
      </c>
      <c r="F1238" s="329"/>
    </row>
    <row r="1239" spans="1:6" ht="71.25">
      <c r="A1239" s="339">
        <v>190203</v>
      </c>
      <c r="B1239" s="339" t="s">
        <v>12673</v>
      </c>
      <c r="C1239" s="328" t="s">
        <v>11452</v>
      </c>
      <c r="D1239" s="329">
        <v>26.28</v>
      </c>
      <c r="E1239" s="329">
        <v>309.88</v>
      </c>
      <c r="F1239" s="329"/>
    </row>
    <row r="1240" spans="1:6" ht="71.25">
      <c r="A1240" s="339">
        <v>190204</v>
      </c>
      <c r="B1240" s="339" t="s">
        <v>12674</v>
      </c>
      <c r="C1240" s="328" t="s">
        <v>11452</v>
      </c>
      <c r="D1240" s="329">
        <v>33.69</v>
      </c>
      <c r="E1240" s="329">
        <v>204.37</v>
      </c>
      <c r="F1240" s="329"/>
    </row>
    <row r="1241" spans="1:6" ht="28.5">
      <c r="A1241" s="339">
        <v>190205</v>
      </c>
      <c r="B1241" s="339" t="s">
        <v>12675</v>
      </c>
      <c r="C1241" s="328" t="s">
        <v>11452</v>
      </c>
      <c r="D1241" s="329">
        <v>11.55</v>
      </c>
      <c r="E1241" s="329">
        <v>137.19</v>
      </c>
      <c r="F1241" s="329"/>
    </row>
    <row r="1242" spans="1:6" ht="71.25">
      <c r="A1242" s="339">
        <v>190211</v>
      </c>
      <c r="B1242" s="339" t="s">
        <v>12676</v>
      </c>
      <c r="C1242" s="328" t="s">
        <v>11452</v>
      </c>
      <c r="D1242" s="329">
        <v>22.12</v>
      </c>
      <c r="E1242" s="331">
        <v>1031.06</v>
      </c>
      <c r="F1242" s="329"/>
    </row>
    <row r="1243" spans="1:6">
      <c r="A1243" s="339">
        <v>1903</v>
      </c>
      <c r="B1243" s="339" t="s">
        <v>12677</v>
      </c>
      <c r="C1243" s="328"/>
      <c r="D1243" s="329"/>
      <c r="E1243" s="329">
        <v>256.36</v>
      </c>
      <c r="F1243" s="329"/>
    </row>
    <row r="1244" spans="1:6" ht="75">
      <c r="A1244" s="338">
        <v>190301</v>
      </c>
      <c r="B1244" s="338" t="s">
        <v>12678</v>
      </c>
      <c r="C1244" s="328" t="s">
        <v>11452</v>
      </c>
      <c r="D1244" s="329">
        <v>46.78</v>
      </c>
      <c r="E1244" s="329">
        <v>874.93</v>
      </c>
      <c r="F1244" s="329"/>
    </row>
    <row r="1245" spans="1:6" ht="71.25">
      <c r="A1245" s="339">
        <v>190302</v>
      </c>
      <c r="B1245" s="339" t="s">
        <v>12679</v>
      </c>
      <c r="C1245" s="328" t="s">
        <v>11452</v>
      </c>
      <c r="D1245" s="329">
        <v>41.83</v>
      </c>
      <c r="E1245" s="329">
        <v>331.66</v>
      </c>
      <c r="F1245" s="329"/>
    </row>
    <row r="1246" spans="1:6" ht="57">
      <c r="A1246" s="339">
        <v>190303</v>
      </c>
      <c r="B1246" s="339" t="s">
        <v>12680</v>
      </c>
      <c r="C1246" s="328" t="s">
        <v>11452</v>
      </c>
      <c r="D1246" s="329">
        <v>27.6</v>
      </c>
      <c r="E1246" s="329">
        <v>124.47</v>
      </c>
      <c r="F1246" s="329"/>
    </row>
    <row r="1247" spans="1:6" ht="57">
      <c r="A1247" s="339">
        <v>190306</v>
      </c>
      <c r="B1247" s="339" t="s">
        <v>12681</v>
      </c>
      <c r="C1247" s="328" t="s">
        <v>11452</v>
      </c>
      <c r="D1247" s="329">
        <v>27.04</v>
      </c>
      <c r="E1247" s="329">
        <v>992.51</v>
      </c>
      <c r="F1247" s="329"/>
    </row>
    <row r="1248" spans="1:6" ht="42.75">
      <c r="A1248" s="339">
        <v>190307</v>
      </c>
      <c r="B1248" s="339" t="s">
        <v>12682</v>
      </c>
      <c r="C1248" s="328" t="s">
        <v>11452</v>
      </c>
      <c r="D1248" s="329">
        <v>24.9</v>
      </c>
      <c r="E1248" s="331">
        <v>1765.11</v>
      </c>
      <c r="F1248" s="329"/>
    </row>
    <row r="1249" spans="1:6">
      <c r="A1249" s="339">
        <v>1904</v>
      </c>
      <c r="B1249" s="339" t="s">
        <v>12683</v>
      </c>
      <c r="C1249" s="328"/>
      <c r="D1249" s="329"/>
      <c r="E1249" s="329"/>
      <c r="F1249" s="329"/>
    </row>
    <row r="1250" spans="1:6" ht="45">
      <c r="A1250" s="338">
        <v>190417</v>
      </c>
      <c r="B1250" s="338" t="s">
        <v>12684</v>
      </c>
      <c r="C1250" s="328" t="s">
        <v>11452</v>
      </c>
      <c r="D1250" s="329">
        <v>47.76</v>
      </c>
      <c r="E1250" s="329">
        <v>54.77</v>
      </c>
      <c r="F1250" s="329"/>
    </row>
    <row r="1251" spans="1:6" ht="28.5">
      <c r="A1251" s="339">
        <v>190418</v>
      </c>
      <c r="B1251" s="339" t="s">
        <v>12685</v>
      </c>
      <c r="C1251" s="328" t="s">
        <v>11452</v>
      </c>
      <c r="D1251" s="329">
        <v>42.73</v>
      </c>
      <c r="E1251" s="329">
        <v>82.86</v>
      </c>
      <c r="F1251" s="329"/>
    </row>
    <row r="1252" spans="1:6">
      <c r="A1252" s="339">
        <v>1905</v>
      </c>
      <c r="B1252" s="339" t="s">
        <v>12686</v>
      </c>
      <c r="C1252" s="328"/>
      <c r="D1252" s="329"/>
      <c r="E1252" s="329">
        <v>146.91999999999999</v>
      </c>
      <c r="F1252" s="329"/>
    </row>
    <row r="1253" spans="1:6" ht="60">
      <c r="A1253" s="338">
        <v>190501</v>
      </c>
      <c r="B1253" s="338" t="s">
        <v>12687</v>
      </c>
      <c r="C1253" s="328" t="s">
        <v>11472</v>
      </c>
      <c r="D1253" s="329">
        <v>5.73</v>
      </c>
      <c r="E1253" s="329">
        <v>101.1</v>
      </c>
      <c r="F1253" s="329"/>
    </row>
    <row r="1254" spans="1:6">
      <c r="A1254" s="339">
        <v>1906</v>
      </c>
      <c r="B1254" s="339" t="s">
        <v>12688</v>
      </c>
      <c r="C1254" s="328"/>
      <c r="D1254" s="329"/>
      <c r="E1254" s="329">
        <v>229.77</v>
      </c>
      <c r="F1254" s="329"/>
    </row>
    <row r="1255" spans="1:6" ht="60">
      <c r="A1255" s="338">
        <v>190601</v>
      </c>
      <c r="B1255" s="338" t="s">
        <v>12689</v>
      </c>
      <c r="C1255" s="328" t="s">
        <v>105</v>
      </c>
      <c r="D1255" s="329">
        <v>9.84</v>
      </c>
      <c r="E1255" s="329">
        <v>77.88</v>
      </c>
      <c r="F1255" s="331"/>
    </row>
    <row r="1256" spans="1:6" ht="57">
      <c r="A1256" s="339">
        <v>190602</v>
      </c>
      <c r="B1256" s="339" t="s">
        <v>12690</v>
      </c>
      <c r="C1256" s="328" t="s">
        <v>11452</v>
      </c>
      <c r="D1256" s="329">
        <v>18.510000000000002</v>
      </c>
      <c r="E1256" s="329">
        <v>71.819999999999993</v>
      </c>
      <c r="F1256" s="331"/>
    </row>
    <row r="1257" spans="1:6" ht="28.5">
      <c r="A1257" s="339">
        <v>190603</v>
      </c>
      <c r="B1257" s="339" t="s">
        <v>12691</v>
      </c>
      <c r="C1257" s="328" t="s">
        <v>11452</v>
      </c>
      <c r="D1257" s="329">
        <v>22.16</v>
      </c>
      <c r="E1257" s="329">
        <v>273.52</v>
      </c>
      <c r="F1257" s="329"/>
    </row>
    <row r="1258" spans="1:6" ht="57">
      <c r="A1258" s="339">
        <v>190604</v>
      </c>
      <c r="B1258" s="339" t="s">
        <v>12692</v>
      </c>
      <c r="C1258" s="328" t="s">
        <v>105</v>
      </c>
      <c r="D1258" s="329">
        <v>10.9</v>
      </c>
      <c r="E1258" s="329">
        <v>85.11</v>
      </c>
      <c r="F1258" s="329"/>
    </row>
    <row r="1259" spans="1:6" ht="57">
      <c r="A1259" s="339">
        <v>190605</v>
      </c>
      <c r="B1259" s="339" t="s">
        <v>12693</v>
      </c>
      <c r="C1259" s="328" t="s">
        <v>11452</v>
      </c>
      <c r="D1259" s="329">
        <v>72.83</v>
      </c>
      <c r="E1259" s="329">
        <v>85.11</v>
      </c>
      <c r="F1259" s="329"/>
    </row>
    <row r="1260" spans="1:6">
      <c r="A1260" s="339">
        <v>20</v>
      </c>
      <c r="B1260" s="339" t="s">
        <v>12694</v>
      </c>
      <c r="C1260" s="328"/>
      <c r="D1260" s="329"/>
      <c r="E1260" s="329"/>
      <c r="F1260" s="329"/>
    </row>
    <row r="1261" spans="1:6" ht="15">
      <c r="A1261" s="338">
        <v>2001</v>
      </c>
      <c r="B1261" s="338" t="s">
        <v>12695</v>
      </c>
      <c r="C1261" s="328"/>
      <c r="D1261" s="329"/>
      <c r="E1261" s="329">
        <v>14.29</v>
      </c>
      <c r="F1261" s="329"/>
    </row>
    <row r="1262" spans="1:6" ht="60">
      <c r="A1262" s="338">
        <v>200101</v>
      </c>
      <c r="B1262" s="338" t="s">
        <v>12696</v>
      </c>
      <c r="C1262" s="328" t="s">
        <v>11452</v>
      </c>
      <c r="D1262" s="329">
        <v>276.43</v>
      </c>
      <c r="E1262" s="329">
        <v>185.27</v>
      </c>
      <c r="F1262" s="329"/>
    </row>
    <row r="1263" spans="1:6" ht="42.75">
      <c r="A1263" s="339">
        <v>200104</v>
      </c>
      <c r="B1263" s="339" t="s">
        <v>12697</v>
      </c>
      <c r="C1263" s="328" t="s">
        <v>105</v>
      </c>
      <c r="D1263" s="329">
        <v>236.56</v>
      </c>
      <c r="E1263" s="329">
        <v>187.35</v>
      </c>
      <c r="F1263" s="329"/>
    </row>
    <row r="1264" spans="1:6" ht="57">
      <c r="A1264" s="339">
        <v>200105</v>
      </c>
      <c r="B1264" s="339" t="s">
        <v>12698</v>
      </c>
      <c r="C1264" s="328" t="s">
        <v>105</v>
      </c>
      <c r="D1264" s="329">
        <v>235.6</v>
      </c>
      <c r="E1264" s="329">
        <v>232.07</v>
      </c>
      <c r="F1264" s="329"/>
    </row>
    <row r="1265" spans="1:6" ht="42.75">
      <c r="A1265" s="339">
        <v>200107</v>
      </c>
      <c r="B1265" s="339" t="s">
        <v>12699</v>
      </c>
      <c r="C1265" s="328" t="s">
        <v>105</v>
      </c>
      <c r="D1265" s="329">
        <v>127.08</v>
      </c>
      <c r="E1265" s="329">
        <v>147.5</v>
      </c>
      <c r="F1265" s="329"/>
    </row>
    <row r="1266" spans="1:6" ht="28.5">
      <c r="A1266" s="339">
        <v>200108</v>
      </c>
      <c r="B1266" s="339" t="s">
        <v>12700</v>
      </c>
      <c r="C1266" s="328" t="s">
        <v>11461</v>
      </c>
      <c r="D1266" s="329">
        <v>1116.0999999999999</v>
      </c>
      <c r="E1266" s="329">
        <v>29.34</v>
      </c>
      <c r="F1266" s="329"/>
    </row>
    <row r="1267" spans="1:6" ht="71.25">
      <c r="A1267" s="339">
        <v>200120</v>
      </c>
      <c r="B1267" s="339" t="s">
        <v>12701</v>
      </c>
      <c r="C1267" s="328" t="s">
        <v>105</v>
      </c>
      <c r="D1267" s="331">
        <v>270</v>
      </c>
      <c r="E1267" s="329"/>
      <c r="F1267" s="329"/>
    </row>
    <row r="1268" spans="1:6" ht="71.25">
      <c r="A1268" s="339">
        <v>200124</v>
      </c>
      <c r="B1268" s="339" t="s">
        <v>12702</v>
      </c>
      <c r="C1268" s="328" t="s">
        <v>105</v>
      </c>
      <c r="D1268" s="329">
        <v>964.71</v>
      </c>
      <c r="E1268" s="329">
        <v>11.1</v>
      </c>
      <c r="F1268" s="329"/>
    </row>
    <row r="1269" spans="1:6" ht="57">
      <c r="A1269" s="339">
        <v>200128</v>
      </c>
      <c r="B1269" s="339" t="s">
        <v>12703</v>
      </c>
      <c r="C1269" s="328" t="s">
        <v>11452</v>
      </c>
      <c r="D1269" s="329">
        <v>305.64999999999998</v>
      </c>
      <c r="E1269" s="329">
        <v>1.1100000000000001</v>
      </c>
      <c r="F1269" s="329"/>
    </row>
    <row r="1270" spans="1:6" ht="42.75">
      <c r="A1270" s="339">
        <v>200129</v>
      </c>
      <c r="B1270" s="339" t="s">
        <v>12704</v>
      </c>
      <c r="C1270" s="328" t="s">
        <v>105</v>
      </c>
      <c r="D1270" s="329">
        <v>127.75</v>
      </c>
      <c r="E1270" s="329">
        <v>21.8</v>
      </c>
      <c r="F1270" s="329"/>
    </row>
    <row r="1271" spans="1:6" ht="42.75">
      <c r="A1271" s="339">
        <v>200130</v>
      </c>
      <c r="B1271" s="339" t="s">
        <v>12705</v>
      </c>
      <c r="C1271" s="328" t="s">
        <v>105</v>
      </c>
      <c r="D1271" s="329">
        <v>1082.08</v>
      </c>
      <c r="E1271" s="329"/>
      <c r="F1271" s="329"/>
    </row>
    <row r="1272" spans="1:6" ht="42.75">
      <c r="A1272" s="339">
        <v>200131</v>
      </c>
      <c r="B1272" s="339" t="s">
        <v>12706</v>
      </c>
      <c r="C1272" s="328" t="s">
        <v>105</v>
      </c>
      <c r="D1272" s="329">
        <v>1946.72</v>
      </c>
      <c r="E1272" s="329">
        <v>173.83</v>
      </c>
      <c r="F1272" s="329"/>
    </row>
    <row r="1273" spans="1:6" ht="57">
      <c r="A1273" s="339">
        <v>200132</v>
      </c>
      <c r="B1273" s="339" t="s">
        <v>12707</v>
      </c>
      <c r="C1273" s="328" t="s">
        <v>11472</v>
      </c>
      <c r="D1273" s="331">
        <v>7000.42</v>
      </c>
      <c r="E1273" s="329">
        <v>481.14</v>
      </c>
      <c r="F1273" s="329"/>
    </row>
    <row r="1274" spans="1:6" ht="57">
      <c r="A1274" s="339">
        <v>200133</v>
      </c>
      <c r="B1274" s="339" t="s">
        <v>12708</v>
      </c>
      <c r="C1274" s="328" t="s">
        <v>11472</v>
      </c>
      <c r="D1274" s="331">
        <v>2279.92</v>
      </c>
      <c r="E1274" s="331">
        <v>2022.67</v>
      </c>
      <c r="F1274" s="329"/>
    </row>
    <row r="1275" spans="1:6" ht="71.25">
      <c r="A1275" s="339">
        <v>200141</v>
      </c>
      <c r="B1275" s="339" t="s">
        <v>12709</v>
      </c>
      <c r="C1275" s="328" t="s">
        <v>105</v>
      </c>
      <c r="D1275" s="331">
        <v>440.9</v>
      </c>
      <c r="E1275" s="329">
        <v>421.99</v>
      </c>
      <c r="F1275" s="329"/>
    </row>
    <row r="1276" spans="1:6">
      <c r="A1276" s="339">
        <v>2002</v>
      </c>
      <c r="B1276" s="339" t="s">
        <v>12710</v>
      </c>
      <c r="C1276" s="328"/>
      <c r="D1276" s="329"/>
      <c r="E1276" s="329">
        <v>163.44999999999999</v>
      </c>
      <c r="F1276" s="329"/>
    </row>
    <row r="1277" spans="1:6" ht="45">
      <c r="A1277" s="338">
        <v>200202</v>
      </c>
      <c r="B1277" s="338" t="s">
        <v>12711</v>
      </c>
      <c r="C1277" s="328" t="s">
        <v>105</v>
      </c>
      <c r="D1277" s="329">
        <v>67</v>
      </c>
      <c r="E1277" s="331">
        <v>2583.6999999999998</v>
      </c>
      <c r="F1277" s="329"/>
    </row>
    <row r="1278" spans="1:6" ht="85.5">
      <c r="A1278" s="339">
        <v>200206</v>
      </c>
      <c r="B1278" s="339" t="s">
        <v>12712</v>
      </c>
      <c r="C1278" s="328" t="s">
        <v>11452</v>
      </c>
      <c r="D1278" s="329">
        <v>109.36</v>
      </c>
      <c r="E1278" s="329">
        <v>309.17</v>
      </c>
      <c r="F1278" s="329"/>
    </row>
    <row r="1279" spans="1:6" ht="57">
      <c r="A1279" s="339">
        <v>200209</v>
      </c>
      <c r="B1279" s="339" t="s">
        <v>12713</v>
      </c>
      <c r="C1279" s="328" t="s">
        <v>11452</v>
      </c>
      <c r="D1279" s="329">
        <v>154.27000000000001</v>
      </c>
      <c r="E1279" s="329">
        <v>853.45</v>
      </c>
      <c r="F1279" s="329"/>
    </row>
    <row r="1280" spans="1:6" ht="85.5">
      <c r="A1280" s="339">
        <v>200214</v>
      </c>
      <c r="B1280" s="339" t="s">
        <v>12714</v>
      </c>
      <c r="C1280" s="328" t="s">
        <v>11452</v>
      </c>
      <c r="D1280" s="329">
        <v>138.72999999999999</v>
      </c>
      <c r="E1280" s="329"/>
      <c r="F1280" s="329"/>
    </row>
    <row r="1281" spans="1:6" ht="71.25">
      <c r="A1281" s="339">
        <v>200223</v>
      </c>
      <c r="B1281" s="339" t="s">
        <v>12715</v>
      </c>
      <c r="C1281" s="328" t="s">
        <v>11461</v>
      </c>
      <c r="D1281" s="329">
        <v>282.35000000000002</v>
      </c>
      <c r="E1281" s="329">
        <v>120.13</v>
      </c>
      <c r="F1281" s="329"/>
    </row>
    <row r="1282" spans="1:6" ht="57">
      <c r="A1282" s="339">
        <v>200229</v>
      </c>
      <c r="B1282" s="339" t="s">
        <v>12716</v>
      </c>
      <c r="C1282" s="328" t="s">
        <v>105</v>
      </c>
      <c r="D1282" s="329">
        <v>85.65</v>
      </c>
      <c r="E1282" s="329">
        <v>33.26</v>
      </c>
      <c r="F1282" s="331"/>
    </row>
    <row r="1283" spans="1:6" ht="85.5">
      <c r="A1283" s="339">
        <v>200237</v>
      </c>
      <c r="B1283" s="339" t="s">
        <v>12717</v>
      </c>
      <c r="C1283" s="328" t="s">
        <v>11452</v>
      </c>
      <c r="D1283" s="329">
        <v>90.53</v>
      </c>
      <c r="E1283" s="329">
        <v>36.1</v>
      </c>
      <c r="F1283" s="329"/>
    </row>
    <row r="1284" spans="1:6" ht="57">
      <c r="A1284" s="339">
        <v>200243</v>
      </c>
      <c r="B1284" s="339" t="s">
        <v>12718</v>
      </c>
      <c r="C1284" s="328" t="s">
        <v>105</v>
      </c>
      <c r="D1284" s="329">
        <v>300.56</v>
      </c>
      <c r="E1284" s="329">
        <v>241.14</v>
      </c>
      <c r="F1284" s="329"/>
    </row>
    <row r="1285" spans="1:6" ht="57">
      <c r="A1285" s="339">
        <v>200253</v>
      </c>
      <c r="B1285" s="339" t="s">
        <v>12719</v>
      </c>
      <c r="C1285" s="328" t="s">
        <v>11452</v>
      </c>
      <c r="D1285" s="329">
        <v>85.48</v>
      </c>
      <c r="E1285" s="331">
        <v>3792.15</v>
      </c>
      <c r="F1285" s="331"/>
    </row>
    <row r="1286" spans="1:6" ht="57">
      <c r="A1286" s="339">
        <v>200254</v>
      </c>
      <c r="B1286" s="339" t="s">
        <v>12720</v>
      </c>
      <c r="C1286" s="328" t="s">
        <v>11452</v>
      </c>
      <c r="D1286" s="329">
        <v>82.96</v>
      </c>
      <c r="E1286" s="331">
        <v>1811.66</v>
      </c>
      <c r="F1286" s="329"/>
    </row>
    <row r="1287" spans="1:6">
      <c r="A1287" s="339">
        <v>2003</v>
      </c>
      <c r="B1287" s="339" t="s">
        <v>12721</v>
      </c>
      <c r="C1287" s="328"/>
      <c r="D1287" s="329"/>
      <c r="E1287" s="331">
        <v>1317.87</v>
      </c>
      <c r="F1287" s="329"/>
    </row>
    <row r="1288" spans="1:6" ht="30">
      <c r="A1288" s="338">
        <v>200303</v>
      </c>
      <c r="B1288" s="338" t="s">
        <v>12722</v>
      </c>
      <c r="C1288" s="328" t="s">
        <v>11452</v>
      </c>
      <c r="D1288" s="329">
        <v>14.08</v>
      </c>
      <c r="E1288" s="329">
        <v>957.58</v>
      </c>
      <c r="F1288" s="329"/>
    </row>
    <row r="1289" spans="1:6">
      <c r="A1289" s="339">
        <v>200305</v>
      </c>
      <c r="B1289" s="339" t="s">
        <v>12723</v>
      </c>
      <c r="C1289" s="328" t="s">
        <v>11461</v>
      </c>
      <c r="D1289" s="329">
        <v>222.62</v>
      </c>
      <c r="E1289" s="329">
        <v>361.07</v>
      </c>
      <c r="F1289" s="329"/>
    </row>
    <row r="1290" spans="1:6">
      <c r="A1290" s="339">
        <v>200306</v>
      </c>
      <c r="B1290" s="339" t="s">
        <v>12724</v>
      </c>
      <c r="C1290" s="328" t="s">
        <v>11461</v>
      </c>
      <c r="D1290" s="329">
        <v>226.52</v>
      </c>
      <c r="E1290" s="329">
        <v>243.17</v>
      </c>
      <c r="F1290" s="329"/>
    </row>
    <row r="1291" spans="1:6">
      <c r="A1291" s="339">
        <v>200307</v>
      </c>
      <c r="B1291" s="339" t="s">
        <v>12725</v>
      </c>
      <c r="C1291" s="328" t="s">
        <v>11461</v>
      </c>
      <c r="D1291" s="329">
        <v>267.20999999999998</v>
      </c>
      <c r="E1291" s="329">
        <v>14.73</v>
      </c>
      <c r="F1291" s="329"/>
    </row>
    <row r="1292" spans="1:6">
      <c r="A1292" s="339">
        <v>200323</v>
      </c>
      <c r="B1292" s="339" t="s">
        <v>12726</v>
      </c>
      <c r="C1292" s="328" t="s">
        <v>11461</v>
      </c>
      <c r="D1292" s="329">
        <v>184.08</v>
      </c>
      <c r="E1292" s="329">
        <v>174.2</v>
      </c>
      <c r="F1292" s="329"/>
    </row>
    <row r="1293" spans="1:6" ht="28.5">
      <c r="A1293" s="339">
        <v>200326</v>
      </c>
      <c r="B1293" s="339" t="s">
        <v>12727</v>
      </c>
      <c r="C1293" s="328" t="s">
        <v>11452</v>
      </c>
      <c r="D1293" s="329">
        <v>31.65</v>
      </c>
      <c r="E1293" s="329">
        <v>147.31</v>
      </c>
      <c r="F1293" s="331"/>
    </row>
    <row r="1294" spans="1:6">
      <c r="A1294" s="339">
        <v>2004</v>
      </c>
      <c r="B1294" s="339" t="s">
        <v>12728</v>
      </c>
      <c r="C1294" s="328"/>
      <c r="D1294" s="329"/>
      <c r="E1294" s="329">
        <v>5.47</v>
      </c>
      <c r="F1294" s="331"/>
    </row>
    <row r="1295" spans="1:6" ht="15">
      <c r="A1295" s="338">
        <v>200401</v>
      </c>
      <c r="B1295" s="338" t="s">
        <v>12729</v>
      </c>
      <c r="C1295" s="328" t="s">
        <v>11452</v>
      </c>
      <c r="D1295" s="329">
        <v>8.98</v>
      </c>
      <c r="E1295" s="329">
        <v>68.53</v>
      </c>
      <c r="F1295" s="331"/>
    </row>
    <row r="1296" spans="1:6">
      <c r="A1296" s="339">
        <v>200402</v>
      </c>
      <c r="B1296" s="339" t="s">
        <v>12730</v>
      </c>
      <c r="C1296" s="328" t="s">
        <v>11452</v>
      </c>
      <c r="D1296" s="329">
        <v>1.25</v>
      </c>
      <c r="E1296" s="329">
        <v>20.22</v>
      </c>
      <c r="F1296" s="329"/>
    </row>
    <row r="1297" spans="1:6" ht="28.5">
      <c r="A1297" s="339">
        <v>200404</v>
      </c>
      <c r="B1297" s="339" t="s">
        <v>12731</v>
      </c>
      <c r="C1297" s="328" t="s">
        <v>11452</v>
      </c>
      <c r="D1297" s="329">
        <v>4.92</v>
      </c>
      <c r="E1297" s="329">
        <v>53.22</v>
      </c>
      <c r="F1297" s="329"/>
    </row>
    <row r="1298" spans="1:6">
      <c r="A1298" s="339">
        <v>2005</v>
      </c>
      <c r="B1298" s="339" t="s">
        <v>12732</v>
      </c>
      <c r="C1298" s="328"/>
      <c r="D1298" s="329"/>
      <c r="E1298" s="329">
        <v>152.71</v>
      </c>
      <c r="F1298" s="329"/>
    </row>
    <row r="1299" spans="1:6" ht="45">
      <c r="A1299" s="338">
        <v>200511</v>
      </c>
      <c r="B1299" s="338" t="s">
        <v>12733</v>
      </c>
      <c r="C1299" s="328" t="s">
        <v>11472</v>
      </c>
      <c r="D1299" s="329">
        <v>156.9</v>
      </c>
      <c r="E1299" s="329">
        <v>254.93</v>
      </c>
      <c r="F1299" s="329"/>
    </row>
    <row r="1300" spans="1:6" ht="57">
      <c r="A1300" s="339">
        <v>200512</v>
      </c>
      <c r="B1300" s="339" t="s">
        <v>12734</v>
      </c>
      <c r="C1300" s="328" t="s">
        <v>11472</v>
      </c>
      <c r="D1300" s="329">
        <v>470.27</v>
      </c>
      <c r="E1300" s="329">
        <v>34.479999999999997</v>
      </c>
      <c r="F1300" s="329"/>
    </row>
    <row r="1301" spans="1:6" ht="42.75">
      <c r="A1301" s="339">
        <v>200513</v>
      </c>
      <c r="B1301" s="339" t="s">
        <v>12735</v>
      </c>
      <c r="C1301" s="328" t="s">
        <v>11472</v>
      </c>
      <c r="D1301" s="329">
        <v>1900.69</v>
      </c>
      <c r="E1301" s="329"/>
      <c r="F1301" s="329"/>
    </row>
    <row r="1302" spans="1:6" ht="28.5">
      <c r="A1302" s="339">
        <v>200562</v>
      </c>
      <c r="B1302" s="339" t="s">
        <v>12736</v>
      </c>
      <c r="C1302" s="328" t="s">
        <v>11472</v>
      </c>
      <c r="D1302" s="331">
        <v>432.39</v>
      </c>
      <c r="E1302" s="329"/>
      <c r="F1302" s="329"/>
    </row>
    <row r="1303" spans="1:6" ht="42.75">
      <c r="A1303" s="339">
        <v>200563</v>
      </c>
      <c r="B1303" s="339" t="s">
        <v>12737</v>
      </c>
      <c r="C1303" s="328" t="s">
        <v>105</v>
      </c>
      <c r="D1303" s="329">
        <v>168.16</v>
      </c>
      <c r="E1303" s="329">
        <v>121.63</v>
      </c>
      <c r="F1303" s="329"/>
    </row>
    <row r="1304" spans="1:6" ht="28.5">
      <c r="A1304" s="339">
        <v>200572</v>
      </c>
      <c r="B1304" s="339" t="s">
        <v>12738</v>
      </c>
      <c r="C1304" s="328" t="s">
        <v>11472</v>
      </c>
      <c r="D1304" s="329">
        <v>3088.53</v>
      </c>
      <c r="E1304" s="329">
        <v>706.19</v>
      </c>
      <c r="F1304" s="329"/>
    </row>
    <row r="1305" spans="1:6" ht="28.5">
      <c r="A1305" s="339">
        <v>200573</v>
      </c>
      <c r="B1305" s="339" t="s">
        <v>12739</v>
      </c>
      <c r="C1305" s="328" t="s">
        <v>105</v>
      </c>
      <c r="D1305" s="331">
        <v>274.55</v>
      </c>
      <c r="E1305" s="331">
        <v>4172.74</v>
      </c>
      <c r="F1305" s="329"/>
    </row>
    <row r="1306" spans="1:6" ht="42.75">
      <c r="A1306" s="339">
        <v>200576</v>
      </c>
      <c r="B1306" s="339" t="s">
        <v>12740</v>
      </c>
      <c r="C1306" s="328" t="s">
        <v>11472</v>
      </c>
      <c r="D1306" s="329">
        <v>672.55</v>
      </c>
      <c r="E1306" s="329"/>
      <c r="F1306" s="329"/>
    </row>
    <row r="1307" spans="1:6" ht="42.75">
      <c r="A1307" s="339">
        <v>200581</v>
      </c>
      <c r="B1307" s="339" t="s">
        <v>12741</v>
      </c>
      <c r="C1307" s="328" t="s">
        <v>11472</v>
      </c>
      <c r="D1307" s="329">
        <v>259.11</v>
      </c>
      <c r="E1307" s="329">
        <v>468.5</v>
      </c>
      <c r="F1307" s="329"/>
    </row>
    <row r="1308" spans="1:6" ht="42.75">
      <c r="A1308" s="339">
        <v>200582</v>
      </c>
      <c r="B1308" s="339" t="s">
        <v>12742</v>
      </c>
      <c r="C1308" s="328" t="s">
        <v>11472</v>
      </c>
      <c r="D1308" s="329">
        <v>385.94</v>
      </c>
      <c r="E1308" s="329"/>
      <c r="F1308" s="329"/>
    </row>
    <row r="1309" spans="1:6">
      <c r="A1309" s="339">
        <v>2007</v>
      </c>
      <c r="B1309" s="339" t="s">
        <v>12743</v>
      </c>
      <c r="C1309" s="328"/>
      <c r="D1309" s="329"/>
      <c r="E1309" s="329">
        <v>445.07</v>
      </c>
      <c r="F1309" s="329"/>
    </row>
    <row r="1310" spans="1:6" ht="71.25">
      <c r="A1310" s="339">
        <v>200702</v>
      </c>
      <c r="B1310" s="339" t="s">
        <v>12744</v>
      </c>
      <c r="C1310" s="328" t="s">
        <v>11452</v>
      </c>
      <c r="D1310" s="329">
        <v>143.38</v>
      </c>
      <c r="E1310" s="329">
        <v>331.5</v>
      </c>
      <c r="F1310" s="329"/>
    </row>
    <row r="1311" spans="1:6" ht="45">
      <c r="A1311" s="338">
        <v>200703</v>
      </c>
      <c r="B1311" s="338" t="s">
        <v>12745</v>
      </c>
      <c r="C1311" s="328" t="s">
        <v>105</v>
      </c>
      <c r="D1311" s="329">
        <v>9.84</v>
      </c>
      <c r="E1311" s="329">
        <v>232.9</v>
      </c>
      <c r="F1311" s="329"/>
    </row>
    <row r="1312" spans="1:6" ht="42.75">
      <c r="A1312" s="339">
        <v>200704</v>
      </c>
      <c r="B1312" s="339" t="s">
        <v>12746</v>
      </c>
      <c r="C1312" s="328" t="s">
        <v>11452</v>
      </c>
      <c r="D1312" s="329">
        <v>39</v>
      </c>
      <c r="E1312" s="329">
        <v>611.89</v>
      </c>
      <c r="F1312" s="329"/>
    </row>
    <row r="1313" spans="1:6" ht="28.5">
      <c r="A1313" s="339">
        <v>200705</v>
      </c>
      <c r="B1313" s="339" t="s">
        <v>12747</v>
      </c>
      <c r="C1313" s="328" t="s">
        <v>11472</v>
      </c>
      <c r="D1313" s="329">
        <v>227.6</v>
      </c>
      <c r="E1313" s="329">
        <v>180.29</v>
      </c>
      <c r="F1313" s="329"/>
    </row>
    <row r="1314" spans="1:6" ht="42.75">
      <c r="A1314" s="339">
        <v>200706</v>
      </c>
      <c r="B1314" s="339" t="s">
        <v>12748</v>
      </c>
      <c r="C1314" s="328" t="s">
        <v>11472</v>
      </c>
      <c r="D1314" s="329">
        <v>3710.59</v>
      </c>
      <c r="E1314" s="329">
        <v>182.63</v>
      </c>
      <c r="F1314" s="331"/>
    </row>
    <row r="1315" spans="1:6" ht="28.5">
      <c r="A1315" s="339">
        <v>200707</v>
      </c>
      <c r="B1315" s="339" t="s">
        <v>12749</v>
      </c>
      <c r="C1315" s="328" t="s">
        <v>11472</v>
      </c>
      <c r="D1315" s="329">
        <v>2071.0300000000002</v>
      </c>
      <c r="E1315" s="329"/>
      <c r="F1315" s="329"/>
    </row>
    <row r="1316" spans="1:6" ht="42.75">
      <c r="A1316" s="339">
        <v>200708</v>
      </c>
      <c r="B1316" s="339" t="s">
        <v>12750</v>
      </c>
      <c r="C1316" s="328" t="s">
        <v>11472</v>
      </c>
      <c r="D1316" s="331">
        <v>1664.55</v>
      </c>
      <c r="E1316" s="329"/>
      <c r="F1316" s="329"/>
    </row>
    <row r="1317" spans="1:6" ht="28.5">
      <c r="A1317" s="339">
        <v>200709</v>
      </c>
      <c r="B1317" s="339" t="s">
        <v>12751</v>
      </c>
      <c r="C1317" s="328" t="s">
        <v>11472</v>
      </c>
      <c r="D1317" s="331">
        <v>1030.54</v>
      </c>
      <c r="E1317" s="331">
        <v>4433.8100000000004</v>
      </c>
      <c r="F1317" s="329"/>
    </row>
    <row r="1318" spans="1:6" ht="57">
      <c r="A1318" s="339">
        <v>200711</v>
      </c>
      <c r="B1318" s="339" t="s">
        <v>12752</v>
      </c>
      <c r="C1318" s="328" t="s">
        <v>11452</v>
      </c>
      <c r="D1318" s="331">
        <v>321.54000000000002</v>
      </c>
      <c r="E1318" s="329"/>
      <c r="F1318" s="329"/>
    </row>
    <row r="1319" spans="1:6">
      <c r="A1319" s="339">
        <v>200713</v>
      </c>
      <c r="B1319" s="339" t="s">
        <v>12753</v>
      </c>
      <c r="C1319" s="328" t="s">
        <v>11472</v>
      </c>
      <c r="D1319" s="329">
        <v>219.01</v>
      </c>
      <c r="E1319" s="329"/>
      <c r="F1319" s="329"/>
    </row>
    <row r="1320" spans="1:6" ht="28.5">
      <c r="A1320" s="339">
        <v>200714</v>
      </c>
      <c r="B1320" s="339" t="s">
        <v>12754</v>
      </c>
      <c r="C1320" s="328" t="s">
        <v>11452</v>
      </c>
      <c r="D1320" s="329">
        <v>17.760000000000002</v>
      </c>
      <c r="E1320" s="331">
        <v>1272.5999999999999</v>
      </c>
      <c r="F1320" s="329"/>
    </row>
    <row r="1321" spans="1:6" ht="57">
      <c r="A1321" s="339">
        <v>200715</v>
      </c>
      <c r="B1321" s="339" t="s">
        <v>12755</v>
      </c>
      <c r="C1321" s="328" t="s">
        <v>11452</v>
      </c>
      <c r="D1321" s="329">
        <v>187.05</v>
      </c>
      <c r="E1321" s="329"/>
      <c r="F1321" s="329"/>
    </row>
    <row r="1322" spans="1:6" ht="57">
      <c r="A1322" s="339">
        <v>200716</v>
      </c>
      <c r="B1322" s="339" t="s">
        <v>12756</v>
      </c>
      <c r="C1322" s="328" t="s">
        <v>11452</v>
      </c>
      <c r="D1322" s="329">
        <v>154.61000000000001</v>
      </c>
      <c r="E1322" s="329">
        <v>16.03</v>
      </c>
      <c r="F1322" s="329"/>
    </row>
    <row r="1323" spans="1:6" ht="28.5">
      <c r="A1323" s="339">
        <v>200717</v>
      </c>
      <c r="B1323" s="339" t="s">
        <v>12757</v>
      </c>
      <c r="C1323" s="328" t="s">
        <v>105</v>
      </c>
      <c r="D1323" s="329">
        <v>5.67</v>
      </c>
      <c r="E1323" s="329">
        <v>127.93</v>
      </c>
      <c r="F1323" s="329"/>
    </row>
    <row r="1324" spans="1:6" ht="71.25">
      <c r="A1324" s="339">
        <v>200720</v>
      </c>
      <c r="B1324" s="339" t="s">
        <v>12758</v>
      </c>
      <c r="C1324" s="328" t="s">
        <v>11452</v>
      </c>
      <c r="D1324" s="329">
        <v>57.7</v>
      </c>
      <c r="E1324" s="329">
        <v>32.94</v>
      </c>
      <c r="F1324" s="329"/>
    </row>
    <row r="1325" spans="1:6" ht="28.5">
      <c r="A1325" s="339">
        <v>200721</v>
      </c>
      <c r="B1325" s="339" t="s">
        <v>12759</v>
      </c>
      <c r="C1325" s="328" t="s">
        <v>11452</v>
      </c>
      <c r="D1325" s="329">
        <v>20.12</v>
      </c>
      <c r="E1325" s="329">
        <v>57.48</v>
      </c>
      <c r="F1325" s="329"/>
    </row>
    <row r="1326" spans="1:6" ht="42.75">
      <c r="A1326" s="339">
        <v>200725</v>
      </c>
      <c r="B1326" s="339" t="s">
        <v>12760</v>
      </c>
      <c r="C1326" s="328" t="s">
        <v>105</v>
      </c>
      <c r="D1326" s="329">
        <v>10.9</v>
      </c>
      <c r="E1326" s="329">
        <v>5.15</v>
      </c>
      <c r="F1326" s="331"/>
    </row>
    <row r="1327" spans="1:6" ht="28.5">
      <c r="A1327" s="339">
        <v>200726</v>
      </c>
      <c r="B1327" s="339" t="s">
        <v>12761</v>
      </c>
      <c r="C1327" s="328" t="s">
        <v>11452</v>
      </c>
      <c r="D1327" s="329">
        <v>177.67</v>
      </c>
      <c r="E1327" s="329">
        <v>11.5</v>
      </c>
      <c r="F1327" s="329"/>
    </row>
    <row r="1328" spans="1:6" ht="57">
      <c r="A1328" s="339">
        <v>200728</v>
      </c>
      <c r="B1328" s="339" t="s">
        <v>12762</v>
      </c>
      <c r="C1328" s="328" t="s">
        <v>11452</v>
      </c>
      <c r="D1328" s="329">
        <v>244.86</v>
      </c>
      <c r="E1328" s="329">
        <v>21.4</v>
      </c>
      <c r="F1328" s="329"/>
    </row>
    <row r="1329" spans="1:6" ht="57">
      <c r="A1329" s="339">
        <v>200738</v>
      </c>
      <c r="B1329" s="339" t="s">
        <v>12763</v>
      </c>
      <c r="C1329" s="328" t="s">
        <v>113</v>
      </c>
      <c r="D1329" s="329">
        <v>36.97</v>
      </c>
      <c r="E1329" s="329">
        <v>3.28</v>
      </c>
      <c r="F1329" s="331"/>
    </row>
    <row r="1330" spans="1:6">
      <c r="A1330" s="339">
        <v>21</v>
      </c>
      <c r="B1330" s="339" t="s">
        <v>12764</v>
      </c>
      <c r="C1330" s="328"/>
      <c r="D1330" s="329"/>
      <c r="E1330" s="329">
        <v>125.73</v>
      </c>
      <c r="F1330" s="329"/>
    </row>
    <row r="1331" spans="1:6">
      <c r="A1331" s="339">
        <v>2101</v>
      </c>
      <c r="B1331" s="339" t="s">
        <v>12765</v>
      </c>
      <c r="C1331" s="328"/>
      <c r="D1331" s="329"/>
      <c r="E1331" s="329"/>
      <c r="F1331" s="329"/>
    </row>
    <row r="1332" spans="1:6" ht="15">
      <c r="A1332" s="338">
        <v>210105</v>
      </c>
      <c r="B1332" s="338" t="s">
        <v>12766</v>
      </c>
      <c r="C1332" s="328" t="s">
        <v>11452</v>
      </c>
      <c r="D1332" s="329">
        <v>141.30000000000001</v>
      </c>
      <c r="E1332" s="329">
        <v>111.33</v>
      </c>
      <c r="F1332" s="329"/>
    </row>
    <row r="1333" spans="1:6" ht="30">
      <c r="A1333" s="338">
        <v>210109</v>
      </c>
      <c r="B1333" s="338" t="s">
        <v>12767</v>
      </c>
      <c r="C1333" s="328" t="s">
        <v>11472</v>
      </c>
      <c r="D1333" s="329">
        <v>605.25</v>
      </c>
      <c r="E1333" s="329">
        <v>50.5</v>
      </c>
      <c r="F1333" s="329"/>
    </row>
    <row r="1334" spans="1:6" ht="71.25">
      <c r="A1334" s="339">
        <v>210114</v>
      </c>
      <c r="B1334" s="339" t="s">
        <v>12768</v>
      </c>
      <c r="C1334" s="328" t="s">
        <v>11472</v>
      </c>
      <c r="D1334" s="329">
        <v>7191.66</v>
      </c>
      <c r="E1334" s="329">
        <v>71</v>
      </c>
      <c r="F1334" s="329"/>
    </row>
    <row r="1335" spans="1:6">
      <c r="A1335" s="339">
        <v>2102</v>
      </c>
      <c r="B1335" s="339" t="s">
        <v>12769</v>
      </c>
      <c r="C1335" s="328"/>
      <c r="D1335" s="329"/>
      <c r="E1335" s="329">
        <v>75.62</v>
      </c>
      <c r="F1335" s="329"/>
    </row>
    <row r="1336" spans="1:6">
      <c r="A1336" s="339">
        <v>210210</v>
      </c>
      <c r="B1336" s="339" t="s">
        <v>12770</v>
      </c>
      <c r="C1336" s="328" t="s">
        <v>11452</v>
      </c>
      <c r="D1336" s="331">
        <v>348.29</v>
      </c>
      <c r="E1336" s="329">
        <v>30.64</v>
      </c>
      <c r="F1336" s="329"/>
    </row>
    <row r="1337" spans="1:6" ht="15">
      <c r="A1337" s="338">
        <v>2103</v>
      </c>
      <c r="B1337" s="338" t="s">
        <v>12771</v>
      </c>
      <c r="C1337" s="328"/>
      <c r="D1337" s="329"/>
      <c r="E1337" s="329">
        <v>30.45</v>
      </c>
      <c r="F1337" s="329"/>
    </row>
    <row r="1338" spans="1:6" ht="28.5">
      <c r="A1338" s="339">
        <v>210301</v>
      </c>
      <c r="B1338" s="339" t="s">
        <v>12772</v>
      </c>
      <c r="C1338" s="328" t="s">
        <v>105</v>
      </c>
      <c r="D1338" s="329">
        <v>420.74</v>
      </c>
      <c r="E1338" s="329">
        <v>33.78</v>
      </c>
      <c r="F1338" s="329"/>
    </row>
    <row r="1339" spans="1:6" ht="30">
      <c r="A1339" s="338">
        <v>210302</v>
      </c>
      <c r="B1339" s="338" t="s">
        <v>12773</v>
      </c>
      <c r="C1339" s="328" t="s">
        <v>105</v>
      </c>
      <c r="D1339" s="329">
        <v>316.64</v>
      </c>
      <c r="E1339" s="329">
        <v>149.33000000000001</v>
      </c>
      <c r="F1339" s="329"/>
    </row>
    <row r="1340" spans="1:6" ht="42.75">
      <c r="A1340" s="339">
        <v>210304</v>
      </c>
      <c r="B1340" s="339" t="s">
        <v>12774</v>
      </c>
      <c r="C1340" s="328" t="s">
        <v>105</v>
      </c>
      <c r="D1340" s="329">
        <v>221.14</v>
      </c>
      <c r="E1340" s="329">
        <v>77</v>
      </c>
      <c r="F1340" s="329"/>
    </row>
    <row r="1341" spans="1:6" ht="42.75">
      <c r="A1341" s="339">
        <v>210316</v>
      </c>
      <c r="B1341" s="339" t="s">
        <v>12775</v>
      </c>
      <c r="C1341" s="328" t="s">
        <v>11472</v>
      </c>
      <c r="D1341" s="329">
        <v>815.23</v>
      </c>
      <c r="E1341" s="329">
        <v>41.46</v>
      </c>
      <c r="F1341" s="329"/>
    </row>
    <row r="1342" spans="1:6" ht="28.5">
      <c r="A1342" s="339">
        <v>210321</v>
      </c>
      <c r="B1342" s="339" t="s">
        <v>12776</v>
      </c>
      <c r="C1342" s="328" t="s">
        <v>11472</v>
      </c>
      <c r="D1342" s="329">
        <v>195.07</v>
      </c>
      <c r="E1342" s="329">
        <v>65.28</v>
      </c>
      <c r="F1342" s="329"/>
    </row>
    <row r="1343" spans="1:6" ht="28.5">
      <c r="A1343" s="339">
        <v>210322</v>
      </c>
      <c r="B1343" s="339" t="s">
        <v>12777</v>
      </c>
      <c r="C1343" s="328" t="s">
        <v>105</v>
      </c>
      <c r="D1343" s="329">
        <v>167.22</v>
      </c>
      <c r="E1343" s="329">
        <v>567.65</v>
      </c>
      <c r="F1343" s="329"/>
    </row>
    <row r="1344" spans="1:6">
      <c r="A1344" s="339">
        <v>22</v>
      </c>
      <c r="B1344" s="339" t="s">
        <v>12778</v>
      </c>
      <c r="C1344" s="328"/>
      <c r="D1344" s="329"/>
      <c r="E1344" s="329">
        <v>806.34</v>
      </c>
      <c r="F1344" s="329"/>
    </row>
    <row r="1345" spans="1:6" ht="42.75">
      <c r="A1345" s="339">
        <v>2208</v>
      </c>
      <c r="B1345" s="339" t="s">
        <v>12779</v>
      </c>
      <c r="C1345" s="328"/>
      <c r="D1345" s="329"/>
      <c r="E1345" s="329">
        <v>282.85000000000002</v>
      </c>
      <c r="F1345" s="329"/>
    </row>
    <row r="1346" spans="1:6" ht="60">
      <c r="A1346" s="338">
        <v>220803</v>
      </c>
      <c r="B1346" s="338" t="s">
        <v>12780</v>
      </c>
      <c r="C1346" s="328" t="s">
        <v>6485</v>
      </c>
      <c r="D1346" s="329">
        <v>4277.83</v>
      </c>
      <c r="E1346" s="329"/>
      <c r="F1346" s="329"/>
    </row>
    <row r="1347" spans="1:6" ht="15">
      <c r="A1347" s="338">
        <v>31</v>
      </c>
      <c r="B1347" s="338" t="s">
        <v>12781</v>
      </c>
      <c r="C1347" s="328"/>
      <c r="D1347" s="329"/>
      <c r="E1347" s="331">
        <v>6060.76</v>
      </c>
      <c r="F1347" s="329"/>
    </row>
    <row r="1348" spans="1:6" ht="28.5">
      <c r="A1348" s="339">
        <v>3108</v>
      </c>
      <c r="B1348" s="339" t="s">
        <v>12782</v>
      </c>
      <c r="C1348" s="328"/>
      <c r="D1348" s="331"/>
      <c r="E1348" s="331">
        <v>22729.360000000001</v>
      </c>
      <c r="F1348" s="329"/>
    </row>
    <row r="1349" spans="1:6" ht="15">
      <c r="A1349" s="338">
        <v>310801</v>
      </c>
      <c r="B1349" s="338" t="s">
        <v>12783</v>
      </c>
      <c r="C1349" s="328" t="s">
        <v>11472</v>
      </c>
      <c r="D1349" s="329">
        <v>13.63</v>
      </c>
      <c r="E1349" s="331">
        <v>9451.34</v>
      </c>
      <c r="F1349" s="329"/>
    </row>
    <row r="1350" spans="1:6" ht="15">
      <c r="A1350" s="338">
        <v>310802</v>
      </c>
      <c r="B1350" s="338" t="s">
        <v>12784</v>
      </c>
      <c r="C1350" s="328" t="s">
        <v>11472</v>
      </c>
      <c r="D1350" s="329">
        <v>180.6</v>
      </c>
      <c r="E1350" s="331">
        <v>2886.01</v>
      </c>
      <c r="F1350" s="329"/>
    </row>
    <row r="1351" spans="1:6">
      <c r="A1351" s="339">
        <v>310803</v>
      </c>
      <c r="B1351" s="339" t="s">
        <v>12785</v>
      </c>
      <c r="C1351" s="328" t="s">
        <v>11472</v>
      </c>
      <c r="D1351" s="329">
        <v>20.97</v>
      </c>
      <c r="E1351" s="331">
        <v>16235.47</v>
      </c>
      <c r="F1351" s="329"/>
    </row>
    <row r="1352" spans="1:6">
      <c r="A1352" s="339">
        <v>310804</v>
      </c>
      <c r="B1352" s="339" t="s">
        <v>12786</v>
      </c>
      <c r="C1352" s="328" t="s">
        <v>11472</v>
      </c>
      <c r="D1352" s="329">
        <v>56.53</v>
      </c>
      <c r="E1352" s="331">
        <v>4816.46</v>
      </c>
      <c r="F1352" s="329"/>
    </row>
    <row r="1353" spans="1:6">
      <c r="A1353" s="339">
        <v>310805</v>
      </c>
      <c r="B1353" s="339" t="s">
        <v>12787</v>
      </c>
      <c r="C1353" s="328" t="s">
        <v>11472</v>
      </c>
      <c r="D1353" s="329">
        <v>3.79</v>
      </c>
      <c r="E1353" s="331">
        <v>4365.4799999999996</v>
      </c>
      <c r="F1353" s="329"/>
    </row>
    <row r="1354" spans="1:6">
      <c r="A1354" s="339">
        <v>310806</v>
      </c>
      <c r="B1354" s="339" t="s">
        <v>12788</v>
      </c>
      <c r="C1354" s="328" t="s">
        <v>11472</v>
      </c>
      <c r="D1354" s="329">
        <v>15.44</v>
      </c>
      <c r="E1354" s="331">
        <v>12987.78</v>
      </c>
      <c r="F1354" s="329"/>
    </row>
    <row r="1355" spans="1:6">
      <c r="A1355" s="339">
        <v>310807</v>
      </c>
      <c r="B1355" s="339" t="s">
        <v>12789</v>
      </c>
      <c r="C1355" s="328" t="s">
        <v>11472</v>
      </c>
      <c r="D1355" s="329">
        <v>26.97</v>
      </c>
      <c r="E1355" s="331">
        <v>10750.71</v>
      </c>
      <c r="F1355" s="329"/>
    </row>
    <row r="1356" spans="1:6">
      <c r="A1356" s="339">
        <v>310808</v>
      </c>
      <c r="B1356" s="339" t="s">
        <v>12790</v>
      </c>
      <c r="C1356" s="328" t="s">
        <v>11472</v>
      </c>
      <c r="D1356" s="329">
        <v>1.44</v>
      </c>
      <c r="E1356" s="331">
        <v>10750.71</v>
      </c>
      <c r="F1356" s="331"/>
    </row>
    <row r="1357" spans="1:6">
      <c r="A1357" s="339">
        <v>310809</v>
      </c>
      <c r="B1357" s="339" t="s">
        <v>12791</v>
      </c>
      <c r="C1357" s="328" t="s">
        <v>11472</v>
      </c>
      <c r="D1357" s="329">
        <v>83.43</v>
      </c>
      <c r="E1357" s="331">
        <v>9972.2800000000007</v>
      </c>
      <c r="F1357" s="331"/>
    </row>
    <row r="1358" spans="1:6" ht="28.5">
      <c r="A1358" s="339">
        <v>3109</v>
      </c>
      <c r="B1358" s="339" t="s">
        <v>12792</v>
      </c>
      <c r="C1358" s="328"/>
      <c r="D1358" s="329"/>
      <c r="E1358" s="331">
        <v>10064.56</v>
      </c>
      <c r="F1358" s="331"/>
    </row>
    <row r="1359" spans="1:6">
      <c r="A1359" s="339">
        <v>310901</v>
      </c>
      <c r="B1359" s="339" t="s">
        <v>12793</v>
      </c>
      <c r="C1359" s="328" t="s">
        <v>11472</v>
      </c>
      <c r="D1359" s="329">
        <v>110.83</v>
      </c>
      <c r="E1359" s="331">
        <v>10765.6</v>
      </c>
      <c r="F1359" s="331"/>
    </row>
    <row r="1360" spans="1:6" ht="15">
      <c r="A1360" s="338">
        <v>310902</v>
      </c>
      <c r="B1360" s="338" t="s">
        <v>12794</v>
      </c>
      <c r="C1360" s="328" t="s">
        <v>11472</v>
      </c>
      <c r="D1360" s="329">
        <v>44.77</v>
      </c>
      <c r="E1360" s="331">
        <v>23269.65</v>
      </c>
      <c r="F1360" s="331"/>
    </row>
    <row r="1361" spans="1:6">
      <c r="A1361" s="339">
        <v>310903</v>
      </c>
      <c r="B1361" s="339" t="s">
        <v>12795</v>
      </c>
      <c r="C1361" s="328" t="s">
        <v>11472</v>
      </c>
      <c r="D1361" s="329">
        <v>58.6</v>
      </c>
      <c r="E1361" s="331">
        <v>5767.55</v>
      </c>
      <c r="F1361" s="331"/>
    </row>
    <row r="1362" spans="1:6">
      <c r="A1362" s="339">
        <v>310904</v>
      </c>
      <c r="B1362" s="339" t="s">
        <v>12796</v>
      </c>
      <c r="C1362" s="328" t="s">
        <v>11472</v>
      </c>
      <c r="D1362" s="329">
        <v>88.19</v>
      </c>
      <c r="E1362" s="331">
        <v>12986.29</v>
      </c>
      <c r="F1362" s="331"/>
    </row>
    <row r="1363" spans="1:6">
      <c r="A1363" s="339">
        <v>310905</v>
      </c>
      <c r="B1363" s="339" t="s">
        <v>12797</v>
      </c>
      <c r="C1363" s="328" t="s">
        <v>11472</v>
      </c>
      <c r="D1363" s="329">
        <v>38.47</v>
      </c>
      <c r="E1363" s="331">
        <v>19468.27</v>
      </c>
      <c r="F1363" s="331"/>
    </row>
    <row r="1364" spans="1:6">
      <c r="A1364" s="339">
        <v>310906</v>
      </c>
      <c r="B1364" s="339" t="s">
        <v>12798</v>
      </c>
      <c r="C1364" s="328" t="s">
        <v>11472</v>
      </c>
      <c r="D1364" s="329">
        <v>35.46</v>
      </c>
      <c r="E1364" s="331">
        <v>2717.82</v>
      </c>
      <c r="F1364" s="331"/>
    </row>
    <row r="1365" spans="1:6">
      <c r="A1365" s="339">
        <v>310907</v>
      </c>
      <c r="B1365" s="339" t="s">
        <v>12799</v>
      </c>
      <c r="C1365" s="328" t="s">
        <v>11472</v>
      </c>
      <c r="D1365" s="329">
        <v>38.950000000000003</v>
      </c>
      <c r="E1365" s="331">
        <v>4916.63</v>
      </c>
      <c r="F1365" s="331"/>
    </row>
    <row r="1366" spans="1:6">
      <c r="A1366" s="339">
        <v>310908</v>
      </c>
      <c r="B1366" s="339" t="s">
        <v>12800</v>
      </c>
      <c r="C1366" s="328" t="s">
        <v>11472</v>
      </c>
      <c r="D1366" s="329">
        <v>148</v>
      </c>
      <c r="E1366" s="331">
        <v>2017.08</v>
      </c>
      <c r="F1366" s="331"/>
    </row>
    <row r="1367" spans="1:6">
      <c r="A1367" s="339">
        <v>310909</v>
      </c>
      <c r="B1367" s="339" t="s">
        <v>12801</v>
      </c>
      <c r="C1367" s="328" t="s">
        <v>11472</v>
      </c>
      <c r="D1367" s="329">
        <v>54.44</v>
      </c>
      <c r="E1367" s="331">
        <v>2017.08</v>
      </c>
      <c r="F1367" s="331"/>
    </row>
    <row r="1368" spans="1:6">
      <c r="A1368" s="339">
        <v>310910</v>
      </c>
      <c r="B1368" s="339" t="s">
        <v>12802</v>
      </c>
      <c r="C1368" s="328" t="s">
        <v>11472</v>
      </c>
      <c r="D1368" s="329">
        <v>36.22</v>
      </c>
      <c r="E1368" s="331">
        <v>3782.02</v>
      </c>
      <c r="F1368" s="331"/>
    </row>
    <row r="1369" spans="1:6">
      <c r="A1369" s="339">
        <v>310911</v>
      </c>
      <c r="B1369" s="339" t="s">
        <v>12803</v>
      </c>
      <c r="C1369" s="328" t="s">
        <v>11472</v>
      </c>
      <c r="D1369" s="329">
        <v>75</v>
      </c>
      <c r="E1369" s="329"/>
      <c r="F1369" s="331"/>
    </row>
    <row r="1370" spans="1:6">
      <c r="A1370" s="339">
        <v>310912</v>
      </c>
      <c r="B1370" s="339" t="s">
        <v>12804</v>
      </c>
      <c r="C1370" s="328" t="s">
        <v>11472</v>
      </c>
      <c r="D1370" s="329">
        <v>543.94000000000005</v>
      </c>
      <c r="E1370" s="331">
        <v>7018.5</v>
      </c>
      <c r="F1370" s="331"/>
    </row>
    <row r="1371" spans="1:6">
      <c r="A1371" s="339">
        <v>310913</v>
      </c>
      <c r="B1371" s="339" t="s">
        <v>12805</v>
      </c>
      <c r="C1371" s="328" t="s">
        <v>11472</v>
      </c>
      <c r="D1371" s="329">
        <v>574.66999999999996</v>
      </c>
      <c r="E1371" s="331">
        <v>26321.1</v>
      </c>
      <c r="F1371" s="331"/>
    </row>
    <row r="1372" spans="1:6">
      <c r="A1372" s="339">
        <v>310914</v>
      </c>
      <c r="B1372" s="339" t="s">
        <v>12806</v>
      </c>
      <c r="C1372" s="328" t="s">
        <v>11472</v>
      </c>
      <c r="D1372" s="329">
        <v>210.53</v>
      </c>
      <c r="E1372" s="331">
        <v>10944.86</v>
      </c>
      <c r="F1372" s="331"/>
    </row>
    <row r="1373" spans="1:6">
      <c r="A1373" s="339">
        <v>99</v>
      </c>
      <c r="B1373" s="339" t="s">
        <v>12807</v>
      </c>
      <c r="C1373" s="328"/>
      <c r="D1373" s="329"/>
      <c r="E1373" s="331">
        <v>3342.06</v>
      </c>
      <c r="F1373" s="331"/>
    </row>
    <row r="1374" spans="1:6">
      <c r="A1374" s="339">
        <v>9901</v>
      </c>
      <c r="B1374" s="339" t="s">
        <v>12808</v>
      </c>
      <c r="C1374" s="328"/>
      <c r="D1374" s="329"/>
      <c r="E1374" s="331">
        <v>18801.03</v>
      </c>
      <c r="F1374" s="331"/>
    </row>
    <row r="1375" spans="1:6" ht="30">
      <c r="A1375" s="338">
        <v>990101</v>
      </c>
      <c r="B1375" s="338" t="s">
        <v>12809</v>
      </c>
      <c r="C1375" s="328" t="s">
        <v>11461</v>
      </c>
      <c r="D1375" s="329">
        <v>433.84</v>
      </c>
      <c r="E1375" s="331">
        <v>5577.57</v>
      </c>
      <c r="F1375" s="331"/>
    </row>
    <row r="1376" spans="1:6" ht="30">
      <c r="A1376" s="338">
        <v>990102</v>
      </c>
      <c r="B1376" s="338" t="s">
        <v>12810</v>
      </c>
      <c r="C1376" s="328" t="s">
        <v>11461</v>
      </c>
      <c r="D1376" s="329">
        <v>446.47</v>
      </c>
      <c r="E1376" s="331">
        <v>5055.32</v>
      </c>
      <c r="F1376" s="331"/>
    </row>
    <row r="1377" spans="1:6" ht="42.75">
      <c r="A1377" s="339">
        <v>990103</v>
      </c>
      <c r="B1377" s="339" t="s">
        <v>12811</v>
      </c>
      <c r="C1377" s="328" t="s">
        <v>11461</v>
      </c>
      <c r="D1377" s="329">
        <v>397.21</v>
      </c>
      <c r="E1377" s="331">
        <v>15040.13</v>
      </c>
      <c r="F1377" s="329"/>
    </row>
    <row r="1378" spans="1:6" ht="28.5">
      <c r="A1378" s="339">
        <v>990104</v>
      </c>
      <c r="B1378" s="339" t="s">
        <v>12812</v>
      </c>
      <c r="C1378" s="328" t="s">
        <v>11461</v>
      </c>
      <c r="D1378" s="329">
        <v>703.27</v>
      </c>
      <c r="E1378" s="331">
        <v>12449.56</v>
      </c>
      <c r="F1378" s="331"/>
    </row>
    <row r="1379" spans="1:6" ht="28.5">
      <c r="A1379" s="339">
        <v>990105</v>
      </c>
      <c r="B1379" s="339" t="s">
        <v>12813</v>
      </c>
      <c r="C1379" s="328" t="s">
        <v>11452</v>
      </c>
      <c r="D1379" s="329">
        <v>25.55</v>
      </c>
      <c r="E1379" s="331">
        <v>12449.56</v>
      </c>
      <c r="F1379" s="331"/>
    </row>
    <row r="1380" spans="1:6" ht="71.25">
      <c r="A1380" s="339">
        <v>990106</v>
      </c>
      <c r="B1380" s="339" t="s">
        <v>12814</v>
      </c>
      <c r="C1380" s="328" t="s">
        <v>11452</v>
      </c>
      <c r="D1380" s="329">
        <v>130.21</v>
      </c>
      <c r="E1380" s="331">
        <v>11548.12</v>
      </c>
      <c r="F1380" s="331"/>
    </row>
    <row r="1381" spans="1:6" ht="57">
      <c r="A1381" s="339">
        <v>990107</v>
      </c>
      <c r="B1381" s="339" t="s">
        <v>12815</v>
      </c>
      <c r="C1381" s="328" t="s">
        <v>11452</v>
      </c>
      <c r="D1381" s="329">
        <v>166.64</v>
      </c>
      <c r="E1381" s="331">
        <v>11654.98</v>
      </c>
      <c r="F1381" s="331"/>
    </row>
    <row r="1382" spans="1:6" ht="28.5">
      <c r="A1382" s="339">
        <v>990108</v>
      </c>
      <c r="B1382" s="339" t="s">
        <v>12816</v>
      </c>
      <c r="C1382" s="328" t="s">
        <v>105</v>
      </c>
      <c r="D1382" s="329">
        <v>22.67</v>
      </c>
      <c r="E1382" s="331">
        <v>12466.8</v>
      </c>
      <c r="F1382" s="331"/>
    </row>
    <row r="1383" spans="1:6" ht="42.75">
      <c r="A1383" s="339">
        <v>990109</v>
      </c>
      <c r="B1383" s="339" t="s">
        <v>12817</v>
      </c>
      <c r="C1383" s="328" t="s">
        <v>105</v>
      </c>
      <c r="D1383" s="329">
        <v>47.61</v>
      </c>
      <c r="E1383" s="331">
        <v>26946.76</v>
      </c>
      <c r="F1383" s="331"/>
    </row>
    <row r="1384" spans="1:6">
      <c r="A1384" s="339">
        <v>990110</v>
      </c>
      <c r="B1384" s="339" t="s">
        <v>12818</v>
      </c>
      <c r="C1384" s="328" t="s">
        <v>11452</v>
      </c>
      <c r="D1384" s="329">
        <v>8.07</v>
      </c>
      <c r="E1384" s="331">
        <v>6678.95</v>
      </c>
      <c r="F1384" s="331"/>
    </row>
    <row r="1385" spans="1:6">
      <c r="A1385" s="339">
        <v>990111</v>
      </c>
      <c r="B1385" s="339" t="s">
        <v>12819</v>
      </c>
      <c r="C1385" s="328" t="s">
        <v>11452</v>
      </c>
      <c r="D1385" s="329">
        <v>158.85</v>
      </c>
      <c r="E1385" s="331">
        <v>15038.41</v>
      </c>
      <c r="F1385" s="331"/>
    </row>
    <row r="1386" spans="1:6">
      <c r="A1386" s="339">
        <v>990112</v>
      </c>
      <c r="B1386" s="339" t="s">
        <v>12820</v>
      </c>
      <c r="C1386" s="328" t="s">
        <v>11452</v>
      </c>
      <c r="D1386" s="329">
        <v>25.42</v>
      </c>
      <c r="E1386" s="331">
        <v>22544.69</v>
      </c>
      <c r="F1386" s="331"/>
    </row>
    <row r="1387" spans="1:6" ht="28.5">
      <c r="A1387" s="339">
        <v>990113</v>
      </c>
      <c r="B1387" s="339" t="s">
        <v>12821</v>
      </c>
      <c r="C1387" s="328" t="s">
        <v>11452</v>
      </c>
      <c r="D1387" s="329">
        <v>65.260000000000005</v>
      </c>
      <c r="E1387" s="331">
        <v>3147.29</v>
      </c>
      <c r="F1387" s="331"/>
    </row>
    <row r="1388" spans="1:6" ht="42.75">
      <c r="A1388" s="339">
        <v>990114</v>
      </c>
      <c r="B1388" s="339" t="s">
        <v>12822</v>
      </c>
      <c r="C1388" s="328" t="s">
        <v>11461</v>
      </c>
      <c r="D1388" s="329">
        <v>412.46</v>
      </c>
      <c r="E1388" s="331">
        <v>5693.57</v>
      </c>
      <c r="F1388" s="331"/>
    </row>
    <row r="1389" spans="1:6" ht="28.5">
      <c r="A1389" s="339">
        <v>990115</v>
      </c>
      <c r="B1389" s="339" t="s">
        <v>12823</v>
      </c>
      <c r="C1389" s="328" t="s">
        <v>105</v>
      </c>
      <c r="D1389" s="329">
        <v>36.1</v>
      </c>
      <c r="E1389" s="331">
        <v>2335.8200000000002</v>
      </c>
      <c r="F1389" s="331"/>
    </row>
    <row r="1390" spans="1:6" ht="42.75">
      <c r="A1390" s="339">
        <v>990116</v>
      </c>
      <c r="B1390" s="339" t="s">
        <v>12824</v>
      </c>
      <c r="C1390" s="328" t="s">
        <v>11452</v>
      </c>
      <c r="D1390" s="329">
        <v>50.51</v>
      </c>
      <c r="E1390" s="331">
        <v>2335.8200000000002</v>
      </c>
      <c r="F1390" s="331"/>
    </row>
    <row r="1391" spans="1:6">
      <c r="A1391" s="339">
        <v>990117</v>
      </c>
      <c r="B1391" s="339" t="s">
        <v>12825</v>
      </c>
      <c r="C1391" s="328" t="s">
        <v>105</v>
      </c>
      <c r="D1391" s="329">
        <v>10.82</v>
      </c>
      <c r="E1391" s="331">
        <v>4379.67</v>
      </c>
      <c r="F1391" s="331"/>
    </row>
    <row r="1392" spans="1:6">
      <c r="A1392" s="339">
        <v>990118</v>
      </c>
      <c r="B1392" s="339" t="s">
        <v>12826</v>
      </c>
      <c r="C1392" s="328" t="s">
        <v>11472</v>
      </c>
      <c r="D1392" s="329">
        <v>9.4499999999999993</v>
      </c>
      <c r="E1392" s="331">
        <v>15038.41</v>
      </c>
      <c r="F1392" s="331"/>
    </row>
    <row r="1393" spans="1:6">
      <c r="A1393" s="339">
        <v>990119</v>
      </c>
      <c r="B1393" s="339" t="s">
        <v>12827</v>
      </c>
      <c r="C1393" s="328" t="s">
        <v>11472</v>
      </c>
      <c r="D1393" s="329">
        <v>5.81</v>
      </c>
      <c r="E1393" s="331">
        <v>22544.69</v>
      </c>
      <c r="F1393" s="331"/>
    </row>
    <row r="1394" spans="1:6" ht="28.5">
      <c r="A1394" s="339">
        <v>990120</v>
      </c>
      <c r="B1394" s="339" t="s">
        <v>12828</v>
      </c>
      <c r="C1394" s="328" t="s">
        <v>11472</v>
      </c>
      <c r="D1394" s="329">
        <v>5.34</v>
      </c>
      <c r="E1394" s="331">
        <v>2832.91</v>
      </c>
      <c r="F1394" s="331"/>
    </row>
    <row r="1395" spans="1:6" ht="28.5">
      <c r="A1395" s="339">
        <v>990121</v>
      </c>
      <c r="B1395" s="339" t="s">
        <v>12829</v>
      </c>
      <c r="C1395" s="328" t="s">
        <v>105</v>
      </c>
      <c r="D1395" s="329">
        <v>76.53</v>
      </c>
      <c r="E1395" s="331">
        <v>5097.1899999999996</v>
      </c>
      <c r="F1395" s="331"/>
    </row>
    <row r="1396" spans="1:6">
      <c r="A1396" s="339">
        <v>990122</v>
      </c>
      <c r="B1396" s="339" t="s">
        <v>12830</v>
      </c>
      <c r="C1396" s="328" t="s">
        <v>11472</v>
      </c>
      <c r="D1396" s="329">
        <v>62.95</v>
      </c>
      <c r="E1396" s="331">
        <v>2089</v>
      </c>
      <c r="F1396" s="331"/>
    </row>
    <row r="1397" spans="1:6" ht="28.5">
      <c r="A1397" s="339">
        <v>990123</v>
      </c>
      <c r="B1397" s="339" t="s">
        <v>12831</v>
      </c>
      <c r="C1397" s="328" t="s">
        <v>105</v>
      </c>
      <c r="D1397" s="329">
        <v>23.6</v>
      </c>
      <c r="E1397" s="331">
        <v>2089</v>
      </c>
      <c r="F1397" s="331"/>
    </row>
    <row r="1398" spans="1:6" ht="42.75">
      <c r="A1398" s="339">
        <v>990124</v>
      </c>
      <c r="B1398" s="339" t="s">
        <v>12832</v>
      </c>
      <c r="C1398" s="328" t="s">
        <v>11472</v>
      </c>
      <c r="D1398" s="329">
        <v>2305.11</v>
      </c>
      <c r="E1398" s="331">
        <v>3920.85</v>
      </c>
      <c r="F1398" s="331"/>
    </row>
    <row r="1399" spans="1:6" ht="57">
      <c r="A1399" s="339">
        <v>990125</v>
      </c>
      <c r="B1399" s="339" t="s">
        <v>12833</v>
      </c>
      <c r="C1399" s="328" t="s">
        <v>12834</v>
      </c>
      <c r="D1399" s="329">
        <v>1097.06</v>
      </c>
      <c r="E1399" s="331"/>
      <c r="F1399" s="331"/>
    </row>
    <row r="1400" spans="1:6">
      <c r="A1400" s="339">
        <v>990126</v>
      </c>
      <c r="B1400" s="339" t="s">
        <v>12835</v>
      </c>
      <c r="C1400" s="328" t="s">
        <v>11472</v>
      </c>
      <c r="D1400" s="329">
        <v>27.41</v>
      </c>
      <c r="E1400" s="329"/>
      <c r="F1400" s="329"/>
    </row>
    <row r="1401" spans="1:6" ht="28.5">
      <c r="A1401" s="339">
        <v>990127</v>
      </c>
      <c r="B1401" s="339" t="s">
        <v>12836</v>
      </c>
      <c r="C1401" s="328" t="s">
        <v>11472</v>
      </c>
      <c r="D1401" s="329">
        <v>151.56</v>
      </c>
      <c r="E1401" s="331">
        <v>5485.5</v>
      </c>
      <c r="F1401" s="331">
        <v>5485.5</v>
      </c>
    </row>
    <row r="1402" spans="1:6" ht="28.5">
      <c r="A1402" s="339">
        <v>990128</v>
      </c>
      <c r="B1402" s="339" t="s">
        <v>12837</v>
      </c>
      <c r="C1402" s="328" t="s">
        <v>11472</v>
      </c>
      <c r="D1402" s="329">
        <v>437.37</v>
      </c>
      <c r="E1402" s="331">
        <v>20629.22</v>
      </c>
      <c r="F1402" s="331">
        <v>20629.22</v>
      </c>
    </row>
    <row r="1403" spans="1:6">
      <c r="A1403" s="339">
        <v>990129</v>
      </c>
      <c r="B1403" s="339" t="s">
        <v>12838</v>
      </c>
      <c r="C1403" s="328" t="s">
        <v>11472</v>
      </c>
      <c r="D1403" s="331">
        <v>76.55</v>
      </c>
      <c r="E1403" s="331">
        <v>8588.07</v>
      </c>
      <c r="F1403" s="331">
        <v>8588.07</v>
      </c>
    </row>
    <row r="1404" spans="1:6">
      <c r="A1404" s="339">
        <v>990130</v>
      </c>
      <c r="B1404" s="339" t="s">
        <v>12839</v>
      </c>
      <c r="C1404" s="328" t="s">
        <v>105</v>
      </c>
      <c r="D1404" s="331">
        <v>110.9</v>
      </c>
      <c r="E1404" s="331">
        <v>2628.51</v>
      </c>
      <c r="F1404" s="331">
        <v>2628.51</v>
      </c>
    </row>
    <row r="1405" spans="1:6" ht="28.5">
      <c r="A1405" s="339">
        <v>990131</v>
      </c>
      <c r="B1405" s="339" t="s">
        <v>12840</v>
      </c>
      <c r="C1405" s="328" t="s">
        <v>105</v>
      </c>
      <c r="D1405" s="329">
        <v>97.16</v>
      </c>
      <c r="E1405" s="331">
        <v>14735.16</v>
      </c>
      <c r="F1405" s="331">
        <v>14735.16</v>
      </c>
    </row>
    <row r="1406" spans="1:6" ht="28.5">
      <c r="A1406" s="339">
        <v>990132</v>
      </c>
      <c r="B1406" s="339" t="s">
        <v>12841</v>
      </c>
      <c r="C1406" s="328" t="s">
        <v>105</v>
      </c>
      <c r="D1406" s="329">
        <v>134.97</v>
      </c>
      <c r="E1406" s="331">
        <v>4383.34</v>
      </c>
      <c r="F1406" s="331">
        <v>4383.34</v>
      </c>
    </row>
    <row r="1407" spans="1:6">
      <c r="A1407" s="339">
        <v>990133</v>
      </c>
      <c r="B1407" s="339" t="s">
        <v>12842</v>
      </c>
      <c r="C1407" s="328" t="s">
        <v>105</v>
      </c>
      <c r="D1407" s="329">
        <v>25.18</v>
      </c>
      <c r="E1407" s="331">
        <v>3969.56</v>
      </c>
      <c r="F1407" s="331">
        <v>3969.56</v>
      </c>
    </row>
    <row r="1408" spans="1:6" ht="28.5">
      <c r="A1408" s="339">
        <v>990134</v>
      </c>
      <c r="B1408" s="339" t="s">
        <v>12843</v>
      </c>
      <c r="C1408" s="328" t="s">
        <v>11472</v>
      </c>
      <c r="D1408" s="329">
        <v>23.32</v>
      </c>
      <c r="E1408" s="331">
        <v>11758.36</v>
      </c>
      <c r="F1408" s="331">
        <v>11758.36</v>
      </c>
    </row>
    <row r="1409" spans="1:6" ht="42.75">
      <c r="A1409" s="339">
        <v>990135</v>
      </c>
      <c r="B1409" s="339" t="s">
        <v>12844</v>
      </c>
      <c r="C1409" s="328" t="s">
        <v>11452</v>
      </c>
      <c r="D1409" s="329">
        <v>16.93</v>
      </c>
      <c r="E1409" s="331">
        <v>9763.9</v>
      </c>
      <c r="F1409" s="331">
        <v>9763.9</v>
      </c>
    </row>
    <row r="1410" spans="1:6" ht="42.75">
      <c r="A1410" s="339">
        <v>990136</v>
      </c>
      <c r="B1410" s="339" t="s">
        <v>12845</v>
      </c>
      <c r="C1410" s="328" t="s">
        <v>105</v>
      </c>
      <c r="D1410" s="329">
        <v>7.15</v>
      </c>
      <c r="E1410" s="331">
        <v>9763.9</v>
      </c>
      <c r="F1410" s="331">
        <v>9763.9</v>
      </c>
    </row>
    <row r="1411" spans="1:6" ht="42.75">
      <c r="A1411" s="339">
        <v>990137</v>
      </c>
      <c r="B1411" s="339" t="s">
        <v>12846</v>
      </c>
      <c r="C1411" s="328" t="s">
        <v>105</v>
      </c>
      <c r="D1411" s="329">
        <v>10.7</v>
      </c>
      <c r="E1411" s="331">
        <v>9972.2800000000007</v>
      </c>
      <c r="F1411" s="331">
        <v>9972.2800000000007</v>
      </c>
    </row>
    <row r="1412" spans="1:6">
      <c r="A1412" s="339">
        <v>990138</v>
      </c>
      <c r="B1412" s="339" t="s">
        <v>12847</v>
      </c>
      <c r="C1412" s="328" t="s">
        <v>11452</v>
      </c>
      <c r="D1412" s="329">
        <v>15.24</v>
      </c>
      <c r="E1412" s="331">
        <v>9138.7800000000007</v>
      </c>
      <c r="F1412" s="331">
        <v>9138.7800000000007</v>
      </c>
    </row>
    <row r="1413" spans="1:6" ht="42.75">
      <c r="A1413" s="339">
        <v>990139</v>
      </c>
      <c r="B1413" s="339" t="s">
        <v>12848</v>
      </c>
      <c r="C1413" s="328" t="s">
        <v>11452</v>
      </c>
      <c r="D1413" s="329">
        <v>31.81</v>
      </c>
      <c r="E1413" s="331">
        <v>9767.6299999999992</v>
      </c>
      <c r="F1413" s="331">
        <v>9767.6299999999992</v>
      </c>
    </row>
    <row r="1414" spans="1:6" ht="42.75">
      <c r="A1414" s="339">
        <v>990140</v>
      </c>
      <c r="B1414" s="339" t="s">
        <v>12849</v>
      </c>
      <c r="C1414" s="328" t="s">
        <v>11472</v>
      </c>
      <c r="D1414" s="329">
        <v>12.9</v>
      </c>
      <c r="E1414" s="331">
        <v>21135.279999999999</v>
      </c>
      <c r="F1414" s="331">
        <v>21135.279999999999</v>
      </c>
    </row>
    <row r="1415" spans="1:6" ht="42.75">
      <c r="A1415" s="339">
        <v>990141</v>
      </c>
      <c r="B1415" s="339" t="s">
        <v>12850</v>
      </c>
      <c r="C1415" s="328" t="s">
        <v>11472</v>
      </c>
      <c r="D1415" s="329">
        <v>5.96</v>
      </c>
      <c r="E1415" s="331">
        <v>5477.31</v>
      </c>
      <c r="F1415" s="331">
        <v>5477.31</v>
      </c>
    </row>
    <row r="1416" spans="1:6" ht="42.75">
      <c r="A1416" s="339">
        <v>990142</v>
      </c>
      <c r="B1416" s="339" t="s">
        <v>12851</v>
      </c>
      <c r="C1416" s="328" t="s">
        <v>11472</v>
      </c>
      <c r="D1416" s="329">
        <v>6.4</v>
      </c>
      <c r="E1416" s="331">
        <v>11825.34</v>
      </c>
      <c r="F1416" s="331">
        <v>11825.34</v>
      </c>
    </row>
    <row r="1417" spans="1:6" ht="42.75">
      <c r="A1417" s="339">
        <v>990143</v>
      </c>
      <c r="B1417" s="339" t="s">
        <v>12852</v>
      </c>
      <c r="C1417" s="328" t="s">
        <v>11472</v>
      </c>
      <c r="D1417" s="329">
        <v>7.48</v>
      </c>
      <c r="E1417" s="331">
        <v>17682.189999999999</v>
      </c>
      <c r="F1417" s="331">
        <v>17682.189999999999</v>
      </c>
    </row>
    <row r="1418" spans="1:6" ht="45">
      <c r="A1418" s="338">
        <v>990144</v>
      </c>
      <c r="B1418" s="338" t="s">
        <v>12853</v>
      </c>
      <c r="C1418" s="328" t="s">
        <v>105</v>
      </c>
      <c r="D1418" s="329">
        <v>8.93</v>
      </c>
      <c r="E1418" s="331">
        <v>2446.33</v>
      </c>
      <c r="F1418" s="331">
        <v>2446.33</v>
      </c>
    </row>
    <row r="1419" spans="1:6" ht="28.5">
      <c r="A1419" s="339">
        <v>990145</v>
      </c>
      <c r="B1419" s="339" t="s">
        <v>12854</v>
      </c>
      <c r="C1419" s="328" t="s">
        <v>11452</v>
      </c>
      <c r="D1419" s="329">
        <v>0.44</v>
      </c>
      <c r="E1419" s="331">
        <v>4401.63</v>
      </c>
      <c r="F1419" s="331">
        <v>4401.63</v>
      </c>
    </row>
    <row r="1420" spans="1:6" ht="28.5">
      <c r="A1420" s="339">
        <v>990146</v>
      </c>
      <c r="B1420" s="339" t="s">
        <v>12855</v>
      </c>
      <c r="C1420" s="328" t="s">
        <v>11452</v>
      </c>
      <c r="D1420" s="329">
        <v>4.4800000000000004</v>
      </c>
      <c r="E1420" s="331">
        <v>1787.87</v>
      </c>
      <c r="F1420" s="331">
        <v>1787.87</v>
      </c>
    </row>
    <row r="1421" spans="1:6" ht="28.5">
      <c r="A1421" s="339">
        <v>990147</v>
      </c>
      <c r="B1421" s="339" t="s">
        <v>12856</v>
      </c>
      <c r="C1421" s="328" t="s">
        <v>11452</v>
      </c>
      <c r="D1421" s="329">
        <v>1.35</v>
      </c>
      <c r="E1421" s="331">
        <v>1787.87</v>
      </c>
      <c r="F1421" s="331">
        <v>1787.87</v>
      </c>
    </row>
    <row r="1422" spans="1:6">
      <c r="A1422" s="339">
        <v>990148</v>
      </c>
      <c r="B1422" s="339" t="s">
        <v>12857</v>
      </c>
      <c r="C1422" s="328" t="s">
        <v>11452</v>
      </c>
      <c r="D1422" s="329">
        <v>1.61</v>
      </c>
      <c r="E1422" s="331">
        <v>3385.81</v>
      </c>
      <c r="F1422" s="331">
        <v>3385.81</v>
      </c>
    </row>
    <row r="1423" spans="1:6" ht="42.75">
      <c r="A1423" s="339">
        <v>990149</v>
      </c>
      <c r="B1423" s="339" t="s">
        <v>12858</v>
      </c>
      <c r="C1423" s="328" t="s">
        <v>11472</v>
      </c>
      <c r="D1423" s="329">
        <v>765.62</v>
      </c>
      <c r="E1423" s="329"/>
      <c r="F1423" s="329"/>
    </row>
    <row r="1424" spans="1:6">
      <c r="A1424" s="339">
        <v>9902</v>
      </c>
      <c r="B1424" s="339" t="s">
        <v>12859</v>
      </c>
      <c r="C1424" s="328"/>
      <c r="D1424" s="329"/>
      <c r="E1424" s="331">
        <v>6352.33</v>
      </c>
      <c r="F1424" s="331">
        <v>6352.33</v>
      </c>
    </row>
    <row r="1425" spans="1:6" ht="42.75">
      <c r="A1425" s="339">
        <v>990201</v>
      </c>
      <c r="B1425" s="339" t="s">
        <v>12860</v>
      </c>
      <c r="C1425" s="328" t="s">
        <v>12861</v>
      </c>
      <c r="D1425" s="329">
        <v>1.63</v>
      </c>
      <c r="E1425" s="331">
        <v>23889.1</v>
      </c>
      <c r="F1425" s="331">
        <v>23889.1</v>
      </c>
    </row>
    <row r="1426" spans="1:6" ht="57">
      <c r="A1426" s="339">
        <v>990202</v>
      </c>
      <c r="B1426" s="339" t="s">
        <v>12862</v>
      </c>
      <c r="C1426" s="328" t="s">
        <v>12861</v>
      </c>
      <c r="D1426" s="329">
        <v>196.51</v>
      </c>
      <c r="E1426" s="331">
        <v>9945.17</v>
      </c>
      <c r="F1426" s="331">
        <v>9945.17</v>
      </c>
    </row>
    <row r="1427" spans="1:6" ht="28.5">
      <c r="A1427" s="339">
        <v>990203</v>
      </c>
      <c r="B1427" s="339" t="s">
        <v>12863</v>
      </c>
      <c r="C1427" s="328" t="s">
        <v>12861</v>
      </c>
      <c r="D1427" s="329">
        <v>1.86</v>
      </c>
      <c r="E1427" s="331">
        <v>3043.88</v>
      </c>
      <c r="F1427" s="331">
        <v>3043.88</v>
      </c>
    </row>
    <row r="1428" spans="1:6" ht="57">
      <c r="A1428" s="339">
        <v>990204</v>
      </c>
      <c r="B1428" s="339" t="s">
        <v>12864</v>
      </c>
      <c r="C1428" s="328" t="s">
        <v>12861</v>
      </c>
      <c r="D1428" s="329">
        <v>274.7</v>
      </c>
      <c r="E1428" s="331">
        <v>17063.64</v>
      </c>
      <c r="F1428" s="331">
        <v>17063.64</v>
      </c>
    </row>
    <row r="1429" spans="1:6" ht="42.75">
      <c r="A1429" s="339">
        <v>990205</v>
      </c>
      <c r="B1429" s="339" t="s">
        <v>12865</v>
      </c>
      <c r="C1429" s="328" t="s">
        <v>12861</v>
      </c>
      <c r="D1429" s="329">
        <v>182.86</v>
      </c>
      <c r="E1429" s="331">
        <v>5076</v>
      </c>
      <c r="F1429" s="331">
        <v>5076</v>
      </c>
    </row>
    <row r="1430" spans="1:6" ht="57">
      <c r="A1430" s="339">
        <v>990206</v>
      </c>
      <c r="B1430" s="339" t="s">
        <v>12866</v>
      </c>
      <c r="C1430" s="328" t="s">
        <v>12861</v>
      </c>
      <c r="D1430" s="329">
        <v>11</v>
      </c>
      <c r="E1430" s="331">
        <v>4596.84</v>
      </c>
      <c r="F1430" s="331">
        <v>4596.84</v>
      </c>
    </row>
    <row r="1431" spans="1:6" ht="28.5">
      <c r="A1431" s="339">
        <v>990207</v>
      </c>
      <c r="B1431" s="339" t="s">
        <v>12867</v>
      </c>
      <c r="C1431" s="328" t="s">
        <v>12861</v>
      </c>
      <c r="D1431" s="329">
        <v>34.659999999999997</v>
      </c>
      <c r="E1431" s="331">
        <v>13616.44</v>
      </c>
      <c r="F1431" s="331">
        <v>13616.44</v>
      </c>
    </row>
    <row r="1432" spans="1:6" ht="57">
      <c r="A1432" s="339">
        <v>990208</v>
      </c>
      <c r="B1432" s="339" t="s">
        <v>12868</v>
      </c>
      <c r="C1432" s="328" t="s">
        <v>12861</v>
      </c>
      <c r="D1432" s="329">
        <v>130.62</v>
      </c>
      <c r="E1432" s="331">
        <v>11306.82</v>
      </c>
      <c r="F1432" s="331">
        <v>11306.82</v>
      </c>
    </row>
    <row r="1433" spans="1:6" ht="57">
      <c r="A1433" s="339">
        <v>990209</v>
      </c>
      <c r="B1433" s="339" t="s">
        <v>12869</v>
      </c>
      <c r="C1433" s="328" t="s">
        <v>12861</v>
      </c>
      <c r="D1433" s="329">
        <v>255.53</v>
      </c>
      <c r="E1433" s="331">
        <v>11306.82</v>
      </c>
      <c r="F1433" s="331">
        <v>11306.82</v>
      </c>
    </row>
    <row r="1434" spans="1:6" ht="42.75">
      <c r="A1434" s="339">
        <v>990210</v>
      </c>
      <c r="B1434" s="339" t="s">
        <v>12870</v>
      </c>
      <c r="C1434" s="328" t="s">
        <v>12861</v>
      </c>
      <c r="D1434" s="329">
        <v>329.98</v>
      </c>
      <c r="E1434" s="331">
        <v>11548.12</v>
      </c>
      <c r="F1434" s="331">
        <v>11548.12</v>
      </c>
    </row>
    <row r="1435" spans="1:6" ht="28.5">
      <c r="A1435" s="339">
        <v>990211</v>
      </c>
      <c r="B1435" s="339" t="s">
        <v>12871</v>
      </c>
      <c r="C1435" s="328" t="s">
        <v>12861</v>
      </c>
      <c r="D1435" s="329">
        <v>29.23</v>
      </c>
      <c r="E1435" s="331">
        <v>10582.9</v>
      </c>
      <c r="F1435" s="331">
        <v>10582.9</v>
      </c>
    </row>
    <row r="1436" spans="1:6" ht="42.75">
      <c r="A1436" s="339">
        <v>990212</v>
      </c>
      <c r="B1436" s="339" t="s">
        <v>12872</v>
      </c>
      <c r="C1436" s="328" t="s">
        <v>12861</v>
      </c>
      <c r="D1436" s="329">
        <v>1.86</v>
      </c>
      <c r="E1436" s="331">
        <v>11311.13</v>
      </c>
      <c r="F1436" s="331">
        <v>11311.13</v>
      </c>
    </row>
    <row r="1437" spans="1:6" ht="42.75">
      <c r="A1437" s="339">
        <v>990213</v>
      </c>
      <c r="B1437" s="339" t="s">
        <v>12873</v>
      </c>
      <c r="C1437" s="328" t="s">
        <v>12874</v>
      </c>
      <c r="D1437" s="329">
        <v>0.35</v>
      </c>
      <c r="E1437" s="331">
        <v>24475.119999999999</v>
      </c>
      <c r="F1437" s="331">
        <v>24475.119999999999</v>
      </c>
    </row>
    <row r="1438" spans="1:6" ht="57">
      <c r="A1438" s="339">
        <v>990214</v>
      </c>
      <c r="B1438" s="339" t="s">
        <v>12875</v>
      </c>
      <c r="C1438" s="328" t="s">
        <v>12874</v>
      </c>
      <c r="D1438" s="329">
        <v>0.88</v>
      </c>
      <c r="E1438" s="331">
        <v>6342.85</v>
      </c>
      <c r="F1438" s="331">
        <v>6342.85</v>
      </c>
    </row>
    <row r="1439" spans="1:6" ht="28.5">
      <c r="A1439" s="339">
        <v>990215</v>
      </c>
      <c r="B1439" s="339" t="s">
        <v>12876</v>
      </c>
      <c r="C1439" s="328" t="s">
        <v>12874</v>
      </c>
      <c r="D1439" s="329">
        <v>27.14</v>
      </c>
      <c r="E1439" s="331">
        <v>13694</v>
      </c>
      <c r="F1439" s="331">
        <v>13694</v>
      </c>
    </row>
    <row r="1440" spans="1:6" ht="28.5">
      <c r="A1440" s="339">
        <v>990216</v>
      </c>
      <c r="B1440" s="339" t="s">
        <v>12877</v>
      </c>
      <c r="C1440" s="328" t="s">
        <v>12874</v>
      </c>
      <c r="D1440" s="329">
        <v>27.03</v>
      </c>
      <c r="E1440" s="331">
        <v>20476.37</v>
      </c>
      <c r="F1440" s="331">
        <v>20476.37</v>
      </c>
    </row>
    <row r="1441" spans="1:6" ht="42.75">
      <c r="A1441" s="339">
        <v>990217</v>
      </c>
      <c r="B1441" s="339" t="s">
        <v>12878</v>
      </c>
      <c r="C1441" s="328" t="s">
        <v>12874</v>
      </c>
      <c r="D1441" s="329">
        <v>159.54</v>
      </c>
      <c r="E1441" s="331">
        <v>2832.91</v>
      </c>
      <c r="F1441" s="331">
        <v>2832.91</v>
      </c>
    </row>
    <row r="1442" spans="1:6" ht="42.75">
      <c r="A1442" s="339">
        <v>990218</v>
      </c>
      <c r="B1442" s="339" t="s">
        <v>12879</v>
      </c>
      <c r="C1442" s="328" t="s">
        <v>3221</v>
      </c>
      <c r="D1442" s="329">
        <v>0.28999999999999998</v>
      </c>
      <c r="E1442" s="331">
        <v>5097.1899999999996</v>
      </c>
      <c r="F1442" s="331">
        <v>5097.1899999999996</v>
      </c>
    </row>
    <row r="1443" spans="1:6" ht="42.75">
      <c r="A1443" s="339">
        <v>990219</v>
      </c>
      <c r="B1443" s="339" t="s">
        <v>12880</v>
      </c>
      <c r="C1443" s="328" t="s">
        <v>3221</v>
      </c>
      <c r="D1443" s="329">
        <v>23.66</v>
      </c>
      <c r="E1443" s="331">
        <v>2070.39</v>
      </c>
      <c r="F1443" s="331">
        <v>2070.39</v>
      </c>
    </row>
    <row r="1444" spans="1:6" ht="28.5">
      <c r="A1444" s="339">
        <v>990220</v>
      </c>
      <c r="B1444" s="339" t="s">
        <v>12881</v>
      </c>
      <c r="C1444" s="328" t="s">
        <v>3221</v>
      </c>
      <c r="D1444" s="329">
        <v>0.43</v>
      </c>
      <c r="E1444" s="331">
        <v>2070.39</v>
      </c>
      <c r="F1444" s="331">
        <v>2070.39</v>
      </c>
    </row>
    <row r="1445" spans="1:6" ht="57">
      <c r="A1445" s="339">
        <v>990221</v>
      </c>
      <c r="B1445" s="339" t="s">
        <v>12882</v>
      </c>
      <c r="C1445" s="328" t="s">
        <v>3221</v>
      </c>
      <c r="D1445" s="329">
        <v>27.74</v>
      </c>
      <c r="E1445" s="331">
        <v>3920.85</v>
      </c>
      <c r="F1445" s="331">
        <v>3920.85</v>
      </c>
    </row>
    <row r="1446" spans="1:6" ht="42.75">
      <c r="A1446" s="339">
        <v>990222</v>
      </c>
      <c r="B1446" s="339" t="s">
        <v>12883</v>
      </c>
      <c r="C1446" s="328" t="s">
        <v>3221</v>
      </c>
      <c r="D1446" s="329">
        <v>37.520000000000003</v>
      </c>
    </row>
    <row r="1447" spans="1:6" ht="57">
      <c r="A1447" s="339">
        <v>990223</v>
      </c>
      <c r="B1447" s="339" t="s">
        <v>12884</v>
      </c>
      <c r="C1447" s="328" t="s">
        <v>3221</v>
      </c>
      <c r="D1447" s="329">
        <v>0.79</v>
      </c>
    </row>
    <row r="1448" spans="1:6" ht="28.5">
      <c r="A1448" s="339">
        <v>990224</v>
      </c>
      <c r="B1448" s="339" t="s">
        <v>12885</v>
      </c>
      <c r="C1448" s="328" t="s">
        <v>3221</v>
      </c>
      <c r="D1448" s="329">
        <v>0.84</v>
      </c>
    </row>
    <row r="1449" spans="1:6" ht="57">
      <c r="A1449" s="339">
        <v>990225</v>
      </c>
      <c r="B1449" s="339" t="s">
        <v>12886</v>
      </c>
      <c r="C1449" s="328" t="s">
        <v>3221</v>
      </c>
      <c r="D1449" s="329">
        <v>24</v>
      </c>
    </row>
    <row r="1450" spans="1:6" ht="57">
      <c r="A1450" s="339">
        <v>990226</v>
      </c>
      <c r="B1450" s="339" t="s">
        <v>12887</v>
      </c>
      <c r="C1450" s="328" t="s">
        <v>3221</v>
      </c>
      <c r="D1450" s="329">
        <v>21.41</v>
      </c>
    </row>
    <row r="1451" spans="1:6" ht="42.75">
      <c r="A1451" s="339">
        <v>990227</v>
      </c>
      <c r="B1451" s="339" t="s">
        <v>12888</v>
      </c>
      <c r="C1451" s="328" t="s">
        <v>3221</v>
      </c>
      <c r="D1451" s="329">
        <v>99.64</v>
      </c>
    </row>
    <row r="1452" spans="1:6" ht="28.5">
      <c r="A1452" s="339">
        <v>990228</v>
      </c>
      <c r="B1452" s="339" t="s">
        <v>12889</v>
      </c>
      <c r="C1452" s="328" t="s">
        <v>3221</v>
      </c>
      <c r="D1452" s="329">
        <v>0.69</v>
      </c>
    </row>
    <row r="1453" spans="1:6" ht="42.75">
      <c r="A1453" s="339">
        <v>990229</v>
      </c>
      <c r="B1453" s="339" t="s">
        <v>12890</v>
      </c>
      <c r="C1453" s="328" t="s">
        <v>3221</v>
      </c>
      <c r="D1453" s="329">
        <v>0.2</v>
      </c>
    </row>
    <row r="1454" spans="1:6" ht="42.75">
      <c r="A1454" s="339">
        <v>990230</v>
      </c>
      <c r="B1454" s="339" t="s">
        <v>12891</v>
      </c>
      <c r="C1454" s="328" t="s">
        <v>3221</v>
      </c>
      <c r="D1454" s="329">
        <v>0.06</v>
      </c>
    </row>
    <row r="1455" spans="1:6" ht="42.75">
      <c r="A1455" s="339">
        <v>990231</v>
      </c>
      <c r="B1455" s="339" t="s">
        <v>12892</v>
      </c>
      <c r="C1455" s="328" t="s">
        <v>3221</v>
      </c>
      <c r="D1455" s="329">
        <v>4.63</v>
      </c>
    </row>
    <row r="1456" spans="1:6" ht="28.5">
      <c r="A1456" s="339">
        <v>990232</v>
      </c>
      <c r="B1456" s="339" t="s">
        <v>12893</v>
      </c>
      <c r="C1456" s="328" t="s">
        <v>3221</v>
      </c>
      <c r="D1456" s="329">
        <v>0.09</v>
      </c>
    </row>
    <row r="1457" spans="1:4" ht="57">
      <c r="A1457" s="339">
        <v>990233</v>
      </c>
      <c r="B1457" s="339" t="s">
        <v>12894</v>
      </c>
      <c r="C1457" s="328" t="s">
        <v>3221</v>
      </c>
      <c r="D1457" s="329">
        <v>5.2</v>
      </c>
    </row>
    <row r="1458" spans="1:4" ht="42.75">
      <c r="A1458" s="339">
        <v>990234</v>
      </c>
      <c r="B1458" s="339" t="s">
        <v>12895</v>
      </c>
      <c r="C1458" s="328" t="s">
        <v>3221</v>
      </c>
      <c r="D1458" s="329">
        <v>5.09</v>
      </c>
    </row>
    <row r="1459" spans="1:4" ht="57">
      <c r="A1459" s="339">
        <v>990235</v>
      </c>
      <c r="B1459" s="339" t="s">
        <v>12896</v>
      </c>
      <c r="C1459" s="328" t="s">
        <v>3221</v>
      </c>
      <c r="D1459" s="329">
        <v>0.09</v>
      </c>
    </row>
    <row r="1460" spans="1:4" ht="28.5">
      <c r="A1460" s="339">
        <v>990236</v>
      </c>
      <c r="B1460" s="339" t="s">
        <v>12897</v>
      </c>
      <c r="C1460" s="328" t="s">
        <v>3221</v>
      </c>
      <c r="D1460" s="329">
        <v>0.11</v>
      </c>
    </row>
    <row r="1461" spans="1:4" ht="57">
      <c r="A1461" s="339">
        <v>990237</v>
      </c>
      <c r="B1461" s="339" t="s">
        <v>12898</v>
      </c>
      <c r="C1461" s="328" t="s">
        <v>3221</v>
      </c>
      <c r="D1461" s="329">
        <v>3.25</v>
      </c>
    </row>
    <row r="1462" spans="1:4" ht="57">
      <c r="A1462" s="339">
        <v>990238</v>
      </c>
      <c r="B1462" s="339" t="s">
        <v>12899</v>
      </c>
      <c r="C1462" s="328" t="s">
        <v>3221</v>
      </c>
      <c r="D1462" s="329">
        <v>4.18</v>
      </c>
    </row>
    <row r="1463" spans="1:4" ht="28.5">
      <c r="A1463" s="339">
        <v>990239</v>
      </c>
      <c r="B1463" s="339" t="s">
        <v>12900</v>
      </c>
      <c r="C1463" s="328" t="s">
        <v>3221</v>
      </c>
      <c r="D1463" s="329">
        <v>17.93</v>
      </c>
    </row>
    <row r="1464" spans="1:4" ht="28.5">
      <c r="A1464" s="339">
        <v>990240</v>
      </c>
      <c r="B1464" s="339" t="s">
        <v>12901</v>
      </c>
      <c r="C1464" s="328" t="s">
        <v>3221</v>
      </c>
      <c r="D1464" s="329">
        <v>0.15</v>
      </c>
    </row>
    <row r="1465" spans="1:4" ht="42.75">
      <c r="A1465" s="339">
        <v>990241</v>
      </c>
      <c r="B1465" s="339" t="s">
        <v>12902</v>
      </c>
      <c r="C1465" s="328" t="s">
        <v>3221</v>
      </c>
      <c r="D1465" s="329">
        <v>0.04</v>
      </c>
    </row>
    <row r="1466" spans="1:4" ht="42.75">
      <c r="A1466" s="339">
        <v>990242</v>
      </c>
      <c r="B1466" s="339" t="s">
        <v>12903</v>
      </c>
      <c r="C1466" s="328" t="s">
        <v>3221</v>
      </c>
      <c r="D1466" s="329">
        <v>0.27</v>
      </c>
    </row>
    <row r="1467" spans="1:4" ht="42.75">
      <c r="A1467" s="339">
        <v>990243</v>
      </c>
      <c r="B1467" s="339" t="s">
        <v>12904</v>
      </c>
      <c r="C1467" s="328" t="s">
        <v>3221</v>
      </c>
      <c r="D1467" s="329">
        <v>42.59</v>
      </c>
    </row>
    <row r="1468" spans="1:4" ht="28.5">
      <c r="A1468" s="339">
        <v>990244</v>
      </c>
      <c r="B1468" s="339" t="s">
        <v>12905</v>
      </c>
      <c r="C1468" s="328" t="s">
        <v>3221</v>
      </c>
      <c r="D1468" s="329">
        <v>0.33</v>
      </c>
    </row>
    <row r="1469" spans="1:4" ht="57">
      <c r="A1469" s="339">
        <v>990245</v>
      </c>
      <c r="B1469" s="339" t="s">
        <v>12906</v>
      </c>
      <c r="C1469" s="328" t="s">
        <v>3221</v>
      </c>
      <c r="D1469" s="329">
        <v>47.06</v>
      </c>
    </row>
    <row r="1470" spans="1:4" ht="42.75">
      <c r="A1470" s="339">
        <v>990246</v>
      </c>
      <c r="B1470" s="339" t="s">
        <v>12907</v>
      </c>
      <c r="C1470" s="328" t="s">
        <v>3221</v>
      </c>
      <c r="D1470" s="329">
        <v>67</v>
      </c>
    </row>
    <row r="1471" spans="1:4" ht="57">
      <c r="A1471" s="339">
        <v>990247</v>
      </c>
      <c r="B1471" s="339" t="s">
        <v>12908</v>
      </c>
      <c r="C1471" s="328" t="s">
        <v>3221</v>
      </c>
      <c r="D1471" s="329">
        <v>1</v>
      </c>
    </row>
    <row r="1472" spans="1:4" ht="28.5">
      <c r="A1472" s="339">
        <v>990248</v>
      </c>
      <c r="B1472" s="339" t="s">
        <v>12909</v>
      </c>
      <c r="C1472" s="328" t="s">
        <v>3221</v>
      </c>
      <c r="D1472" s="329">
        <v>1.05</v>
      </c>
    </row>
    <row r="1473" spans="1:4" ht="57">
      <c r="A1473" s="339">
        <v>990249</v>
      </c>
      <c r="B1473" s="339" t="s">
        <v>12910</v>
      </c>
      <c r="C1473" s="328" t="s">
        <v>3221</v>
      </c>
      <c r="D1473" s="329">
        <v>30</v>
      </c>
    </row>
    <row r="1474" spans="1:4" ht="57">
      <c r="A1474" s="339">
        <v>990250</v>
      </c>
      <c r="B1474" s="339" t="s">
        <v>12911</v>
      </c>
      <c r="C1474" s="328" t="s">
        <v>3221</v>
      </c>
      <c r="D1474" s="329">
        <v>37.68</v>
      </c>
    </row>
    <row r="1475" spans="1:4" ht="28.5">
      <c r="A1475" s="339">
        <v>990251</v>
      </c>
      <c r="B1475" s="339" t="s">
        <v>12912</v>
      </c>
      <c r="C1475" s="328" t="s">
        <v>3221</v>
      </c>
      <c r="D1475" s="329">
        <v>0.86</v>
      </c>
    </row>
    <row r="1476" spans="1:4" ht="42.75">
      <c r="A1476" s="339">
        <v>990252</v>
      </c>
      <c r="B1476" s="339" t="s">
        <v>12913</v>
      </c>
      <c r="C1476" s="328" t="s">
        <v>3221</v>
      </c>
      <c r="D1476" s="329">
        <v>0.14000000000000001</v>
      </c>
    </row>
    <row r="1477" spans="1:4" ht="42.75">
      <c r="A1477" s="339">
        <v>990253</v>
      </c>
      <c r="B1477" s="339" t="s">
        <v>12914</v>
      </c>
      <c r="C1477" s="328" t="s">
        <v>3221</v>
      </c>
      <c r="D1477" s="329">
        <v>160.16999999999999</v>
      </c>
    </row>
    <row r="1478" spans="1:4" ht="42.75">
      <c r="A1478" s="339">
        <v>990254</v>
      </c>
      <c r="B1478" s="339" t="s">
        <v>12915</v>
      </c>
      <c r="C1478" s="328" t="s">
        <v>3221</v>
      </c>
      <c r="D1478" s="329">
        <v>1.01</v>
      </c>
    </row>
    <row r="1479" spans="1:4" ht="42.75">
      <c r="A1479" s="339">
        <v>990255</v>
      </c>
      <c r="B1479" s="339" t="s">
        <v>12916</v>
      </c>
      <c r="C1479" s="328" t="s">
        <v>3221</v>
      </c>
      <c r="D1479" s="329">
        <v>83.89</v>
      </c>
    </row>
    <row r="1480" spans="1:4" ht="28.5">
      <c r="A1480" s="339">
        <v>990256</v>
      </c>
      <c r="B1480" s="339" t="s">
        <v>12917</v>
      </c>
      <c r="C1480" s="328" t="s">
        <v>3221</v>
      </c>
      <c r="D1480" s="329">
        <v>1.01</v>
      </c>
    </row>
    <row r="1481" spans="1:4" ht="57">
      <c r="A1481" s="339">
        <v>990257</v>
      </c>
      <c r="B1481" s="339" t="s">
        <v>12918</v>
      </c>
      <c r="C1481" s="339" t="s">
        <v>3221</v>
      </c>
      <c r="D1481" s="329">
        <v>162.80000000000001</v>
      </c>
    </row>
    <row r="1482" spans="1:4" ht="42.75">
      <c r="A1482" s="339">
        <v>990258</v>
      </c>
      <c r="B1482" s="339" t="s">
        <v>12919</v>
      </c>
      <c r="C1482" s="339" t="s">
        <v>3221</v>
      </c>
      <c r="D1482" s="329">
        <v>47.06</v>
      </c>
    </row>
    <row r="1483" spans="1:4" ht="57">
      <c r="A1483" s="339">
        <v>990259</v>
      </c>
      <c r="B1483" s="339" t="s">
        <v>12920</v>
      </c>
      <c r="C1483" s="339" t="s">
        <v>3221</v>
      </c>
      <c r="D1483" s="329">
        <v>9.1199999999999992</v>
      </c>
    </row>
    <row r="1484" spans="1:4" ht="28.5">
      <c r="A1484" s="339">
        <v>990260</v>
      </c>
      <c r="B1484" s="339" t="s">
        <v>12921</v>
      </c>
      <c r="C1484" s="339" t="s">
        <v>3221</v>
      </c>
      <c r="D1484" s="329">
        <v>6.47</v>
      </c>
    </row>
    <row r="1485" spans="1:4" ht="71.25">
      <c r="A1485" s="339">
        <v>990261</v>
      </c>
      <c r="B1485" s="339" t="s">
        <v>12922</v>
      </c>
      <c r="C1485" s="339" t="s">
        <v>3221</v>
      </c>
      <c r="D1485" s="329">
        <v>47.18</v>
      </c>
    </row>
    <row r="1486" spans="1:4" ht="57">
      <c r="A1486" s="339">
        <v>990262</v>
      </c>
      <c r="B1486" s="339" t="s">
        <v>12923</v>
      </c>
      <c r="C1486" s="339" t="s">
        <v>3221</v>
      </c>
      <c r="D1486" s="329">
        <v>162.80000000000001</v>
      </c>
    </row>
    <row r="1487" spans="1:4" ht="42.75">
      <c r="A1487" s="339">
        <v>990263</v>
      </c>
      <c r="B1487" s="339" t="s">
        <v>12924</v>
      </c>
      <c r="C1487" s="339" t="s">
        <v>3221</v>
      </c>
      <c r="D1487" s="329">
        <v>1.34</v>
      </c>
    </row>
    <row r="1488" spans="1:4" ht="42.75">
      <c r="A1488" s="339">
        <v>990264</v>
      </c>
      <c r="B1488" s="339" t="s">
        <v>12925</v>
      </c>
      <c r="C1488" s="339" t="s">
        <v>3221</v>
      </c>
      <c r="D1488" s="329">
        <v>1.48</v>
      </c>
    </row>
    <row r="1489" spans="1:4" ht="42.75">
      <c r="A1489" s="339">
        <v>990265</v>
      </c>
      <c r="B1489" s="339" t="s">
        <v>12926</v>
      </c>
      <c r="C1489" s="339" t="s">
        <v>3221</v>
      </c>
      <c r="D1489" s="329">
        <v>10.27</v>
      </c>
    </row>
    <row r="1490" spans="1:4" ht="42.75">
      <c r="A1490" s="339">
        <v>990266</v>
      </c>
      <c r="B1490" s="339" t="s">
        <v>12927</v>
      </c>
      <c r="C1490" s="339" t="s">
        <v>3221</v>
      </c>
      <c r="D1490" s="329">
        <v>3.67</v>
      </c>
    </row>
    <row r="1491" spans="1:4" ht="57">
      <c r="A1491" s="339">
        <v>990267</v>
      </c>
      <c r="B1491" s="339" t="s">
        <v>12928</v>
      </c>
      <c r="C1491" s="339" t="s">
        <v>3221</v>
      </c>
      <c r="D1491" s="329">
        <v>4.12</v>
      </c>
    </row>
    <row r="1492" spans="1:4" ht="57">
      <c r="A1492" s="339">
        <v>990268</v>
      </c>
      <c r="B1492" s="339" t="s">
        <v>12929</v>
      </c>
      <c r="C1492" s="339" t="s">
        <v>3221</v>
      </c>
      <c r="D1492" s="329">
        <v>3.33</v>
      </c>
    </row>
    <row r="1493" spans="1:4" ht="42.75">
      <c r="A1493" s="339">
        <v>990269</v>
      </c>
      <c r="B1493" s="339" t="s">
        <v>12930</v>
      </c>
      <c r="C1493" s="339" t="s">
        <v>3221</v>
      </c>
      <c r="D1493" s="329">
        <v>14.19</v>
      </c>
    </row>
  </sheetData>
  <mergeCells count="1">
    <mergeCell ref="C1:D1"/>
  </mergeCells>
  <printOptions horizontalCentered="1"/>
  <pageMargins left="0.39374999999999999" right="0.39374999999999999" top="0.59027777777777801" bottom="0.78749999999999998" header="0.51180555555555496" footer="0.39374999999999999"/>
  <pageSetup paperSize="9" pageOrder="overThenDown" orientation="portrait" useFirstPageNumber="1" horizontalDpi="300" verticalDpi="300"/>
  <headerFooter>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FF"/>
  </sheetPr>
  <dimension ref="A1:AMJ1612"/>
  <sheetViews>
    <sheetView topLeftCell="A8" zoomScale="110" zoomScaleNormal="110" workbookViewId="0">
      <selection activeCell="B39" sqref="B39:D39"/>
    </sheetView>
  </sheetViews>
  <sheetFormatPr defaultColWidth="21.75" defaultRowHeight="14.25"/>
  <cols>
    <col min="1" max="1" width="20.625" style="309" customWidth="1"/>
    <col min="2" max="2" width="45.625" style="310" customWidth="1"/>
    <col min="3" max="3" width="5.625" style="309" customWidth="1"/>
    <col min="4" max="4" width="15.625" style="324" customWidth="1"/>
    <col min="5" max="1024" width="21.75" style="310" hidden="1"/>
  </cols>
  <sheetData>
    <row r="1" spans="1:5" s="323" customFormat="1" ht="34.5" customHeight="1">
      <c r="A1" s="304" t="s">
        <v>16</v>
      </c>
      <c r="B1" s="305">
        <v>45748</v>
      </c>
      <c r="C1" s="475" t="s">
        <v>12931</v>
      </c>
      <c r="D1" s="475"/>
    </row>
    <row r="2" spans="1:5">
      <c r="A2" s="325" t="s">
        <v>18</v>
      </c>
      <c r="B2" s="325" t="s">
        <v>19</v>
      </c>
      <c r="C2" s="325" t="s">
        <v>20</v>
      </c>
      <c r="D2" s="306" t="s">
        <v>21</v>
      </c>
    </row>
    <row r="3" spans="1:5" ht="15" customHeight="1">
      <c r="A3" s="326">
        <v>1</v>
      </c>
      <c r="B3" s="478" t="s">
        <v>12932</v>
      </c>
      <c r="C3" s="478"/>
      <c r="D3" s="478"/>
      <c r="E3" s="478"/>
    </row>
    <row r="4" spans="1:5" ht="15" customHeight="1">
      <c r="A4" s="326">
        <v>101</v>
      </c>
      <c r="B4" s="478" t="s">
        <v>12933</v>
      </c>
      <c r="C4" s="478"/>
      <c r="D4" s="478"/>
      <c r="E4" s="478"/>
    </row>
    <row r="5" spans="1:5" ht="14.25" customHeight="1">
      <c r="A5" s="327">
        <v>10101</v>
      </c>
      <c r="B5" s="327" t="s">
        <v>12934</v>
      </c>
      <c r="C5" s="328" t="s">
        <v>6682</v>
      </c>
      <c r="D5" s="329">
        <v>7.9</v>
      </c>
      <c r="E5" s="330"/>
    </row>
    <row r="6" spans="1:5" ht="14.25" customHeight="1">
      <c r="A6" s="327">
        <v>10106</v>
      </c>
      <c r="B6" s="327" t="s">
        <v>12935</v>
      </c>
      <c r="C6" s="328" t="s">
        <v>6682</v>
      </c>
      <c r="D6" s="329">
        <v>9.3699999999999992</v>
      </c>
      <c r="E6" s="330"/>
    </row>
    <row r="7" spans="1:5" ht="14.25" customHeight="1">
      <c r="A7" s="327">
        <v>10108</v>
      </c>
      <c r="B7" s="327" t="s">
        <v>12936</v>
      </c>
      <c r="C7" s="328" t="s">
        <v>6682</v>
      </c>
      <c r="D7" s="329">
        <v>9.3699999999999992</v>
      </c>
      <c r="E7" s="330"/>
    </row>
    <row r="8" spans="1:5" ht="14.25" customHeight="1">
      <c r="A8" s="327">
        <v>10111</v>
      </c>
      <c r="B8" s="327" t="s">
        <v>12937</v>
      </c>
      <c r="C8" s="328" t="s">
        <v>6682</v>
      </c>
      <c r="D8" s="329">
        <v>9.3699999999999992</v>
      </c>
      <c r="E8" s="330"/>
    </row>
    <row r="9" spans="1:5" ht="14.25" customHeight="1">
      <c r="A9" s="327">
        <v>10115</v>
      </c>
      <c r="B9" s="327" t="s">
        <v>12938</v>
      </c>
      <c r="C9" s="328" t="s">
        <v>6682</v>
      </c>
      <c r="D9" s="329">
        <v>9.3699999999999992</v>
      </c>
      <c r="E9" s="330"/>
    </row>
    <row r="10" spans="1:5" ht="14.25" customHeight="1">
      <c r="A10" s="327">
        <v>10117</v>
      </c>
      <c r="B10" s="327" t="s">
        <v>12939</v>
      </c>
      <c r="C10" s="328" t="s">
        <v>6682</v>
      </c>
      <c r="D10" s="329">
        <v>16.350000000000001</v>
      </c>
      <c r="E10" s="330"/>
    </row>
    <row r="11" spans="1:5" ht="14.25" customHeight="1">
      <c r="A11" s="327">
        <v>10118</v>
      </c>
      <c r="B11" s="327" t="s">
        <v>12940</v>
      </c>
      <c r="C11" s="328" t="s">
        <v>6682</v>
      </c>
      <c r="D11" s="329">
        <v>9.3699999999999992</v>
      </c>
      <c r="E11" s="330"/>
    </row>
    <row r="12" spans="1:5" ht="14.25" customHeight="1">
      <c r="A12" s="327">
        <v>10121</v>
      </c>
      <c r="B12" s="327" t="s">
        <v>12941</v>
      </c>
      <c r="C12" s="328" t="s">
        <v>6682</v>
      </c>
      <c r="D12" s="329">
        <v>9.3699999999999992</v>
      </c>
      <c r="E12" s="330"/>
    </row>
    <row r="13" spans="1:5" ht="14.25" customHeight="1">
      <c r="A13" s="327">
        <v>10124</v>
      </c>
      <c r="B13" s="327" t="s">
        <v>12942</v>
      </c>
      <c r="C13" s="328" t="s">
        <v>6682</v>
      </c>
      <c r="D13" s="329">
        <v>9.3699999999999992</v>
      </c>
      <c r="E13" s="330"/>
    </row>
    <row r="14" spans="1:5" ht="14.25" customHeight="1">
      <c r="A14" s="327">
        <v>10128</v>
      </c>
      <c r="B14" s="327" t="s">
        <v>12943</v>
      </c>
      <c r="C14" s="328" t="s">
        <v>6682</v>
      </c>
      <c r="D14" s="329">
        <v>9.3699999999999992</v>
      </c>
      <c r="E14" s="330"/>
    </row>
    <row r="15" spans="1:5" ht="14.25" customHeight="1">
      <c r="A15" s="327">
        <v>10130</v>
      </c>
      <c r="B15" s="327" t="s">
        <v>12944</v>
      </c>
      <c r="C15" s="328" t="s">
        <v>6682</v>
      </c>
      <c r="D15" s="329">
        <v>13.35</v>
      </c>
      <c r="E15" s="330"/>
    </row>
    <row r="16" spans="1:5" ht="14.25" customHeight="1">
      <c r="A16" s="327">
        <v>10132</v>
      </c>
      <c r="B16" s="327" t="s">
        <v>12945</v>
      </c>
      <c r="C16" s="328" t="s">
        <v>6682</v>
      </c>
      <c r="D16" s="329">
        <v>53.26</v>
      </c>
      <c r="E16" s="330"/>
    </row>
    <row r="17" spans="1:5" ht="14.25" customHeight="1">
      <c r="A17" s="327">
        <v>10138</v>
      </c>
      <c r="B17" s="327" t="s">
        <v>12946</v>
      </c>
      <c r="C17" s="328" t="s">
        <v>6682</v>
      </c>
      <c r="D17" s="329">
        <v>9.3699999999999992</v>
      </c>
      <c r="E17" s="330"/>
    </row>
    <row r="18" spans="1:5" ht="14.25" customHeight="1">
      <c r="A18" s="327">
        <v>10139</v>
      </c>
      <c r="B18" s="327" t="s">
        <v>12947</v>
      </c>
      <c r="C18" s="328" t="s">
        <v>6682</v>
      </c>
      <c r="D18" s="329">
        <v>9.3699999999999992</v>
      </c>
      <c r="E18" s="330"/>
    </row>
    <row r="19" spans="1:5" ht="14.25" customHeight="1">
      <c r="A19" s="327">
        <v>10140</v>
      </c>
      <c r="B19" s="327" t="s">
        <v>12948</v>
      </c>
      <c r="C19" s="328" t="s">
        <v>6682</v>
      </c>
      <c r="D19" s="329">
        <v>9.3699999999999992</v>
      </c>
      <c r="E19" s="330"/>
    </row>
    <row r="20" spans="1:5" ht="14.25" customHeight="1">
      <c r="A20" s="327">
        <v>10144</v>
      </c>
      <c r="B20" s="327" t="s">
        <v>12949</v>
      </c>
      <c r="C20" s="328" t="s">
        <v>6682</v>
      </c>
      <c r="D20" s="329">
        <v>9.3699999999999992</v>
      </c>
      <c r="E20" s="330"/>
    </row>
    <row r="21" spans="1:5" ht="15" customHeight="1">
      <c r="A21" s="327">
        <v>10146</v>
      </c>
      <c r="B21" s="327" t="s">
        <v>12950</v>
      </c>
      <c r="C21" s="328" t="s">
        <v>6682</v>
      </c>
      <c r="D21" s="329">
        <v>6.95</v>
      </c>
      <c r="E21" s="330"/>
    </row>
    <row r="22" spans="1:5" ht="14.25" customHeight="1">
      <c r="A22" s="327">
        <v>10147</v>
      </c>
      <c r="B22" s="327" t="s">
        <v>12951</v>
      </c>
      <c r="C22" s="328" t="s">
        <v>6682</v>
      </c>
      <c r="D22" s="329">
        <v>9.3699999999999992</v>
      </c>
      <c r="E22" s="330"/>
    </row>
    <row r="23" spans="1:5" ht="14.25" customHeight="1">
      <c r="A23" s="327">
        <v>10150</v>
      </c>
      <c r="B23" s="327" t="s">
        <v>12952</v>
      </c>
      <c r="C23" s="328" t="s">
        <v>6682</v>
      </c>
      <c r="D23" s="329">
        <v>9.3699999999999992</v>
      </c>
      <c r="E23" s="330"/>
    </row>
    <row r="24" spans="1:5" ht="14.25" customHeight="1">
      <c r="A24" s="327">
        <v>10157</v>
      </c>
      <c r="B24" s="327" t="s">
        <v>12953</v>
      </c>
      <c r="C24" s="328" t="s">
        <v>6682</v>
      </c>
      <c r="D24" s="329">
        <v>10.18</v>
      </c>
      <c r="E24" s="330"/>
    </row>
    <row r="25" spans="1:5" ht="14.25" customHeight="1">
      <c r="A25" s="326">
        <v>102</v>
      </c>
      <c r="B25" s="478" t="s">
        <v>12954</v>
      </c>
      <c r="C25" s="478"/>
      <c r="D25" s="478"/>
      <c r="E25" s="478"/>
    </row>
    <row r="26" spans="1:5" ht="14.25" customHeight="1">
      <c r="A26" s="327">
        <v>10209</v>
      </c>
      <c r="B26" s="327" t="s">
        <v>12955</v>
      </c>
      <c r="C26" s="328" t="s">
        <v>6682</v>
      </c>
      <c r="D26" s="329">
        <v>19.45</v>
      </c>
      <c r="E26" s="330"/>
    </row>
    <row r="27" spans="1:5" ht="14.25" customHeight="1">
      <c r="A27" s="327">
        <v>10233</v>
      </c>
      <c r="B27" s="327" t="s">
        <v>12956</v>
      </c>
      <c r="C27" s="328" t="s">
        <v>6682</v>
      </c>
      <c r="D27" s="329">
        <v>7</v>
      </c>
      <c r="E27" s="330"/>
    </row>
    <row r="28" spans="1:5" ht="14.25" customHeight="1">
      <c r="A28" s="327">
        <v>10235</v>
      </c>
      <c r="B28" s="327" t="s">
        <v>12957</v>
      </c>
      <c r="C28" s="328" t="s">
        <v>6682</v>
      </c>
      <c r="D28" s="329">
        <v>7</v>
      </c>
      <c r="E28" s="330"/>
    </row>
    <row r="29" spans="1:5" ht="15" customHeight="1">
      <c r="A29" s="327">
        <v>10237</v>
      </c>
      <c r="B29" s="327" t="s">
        <v>12958</v>
      </c>
      <c r="C29" s="328" t="s">
        <v>6682</v>
      </c>
      <c r="D29" s="329">
        <v>12.57</v>
      </c>
      <c r="E29" s="330"/>
    </row>
    <row r="30" spans="1:5" ht="14.25" customHeight="1">
      <c r="A30" s="327">
        <v>10260</v>
      </c>
      <c r="B30" s="327" t="s">
        <v>12959</v>
      </c>
      <c r="C30" s="328" t="s">
        <v>6682</v>
      </c>
      <c r="D30" s="329">
        <v>7.34</v>
      </c>
      <c r="E30" s="330"/>
    </row>
    <row r="31" spans="1:5" ht="15" customHeight="1">
      <c r="A31" s="327">
        <v>10278</v>
      </c>
      <c r="B31" s="327" t="s">
        <v>12960</v>
      </c>
      <c r="C31" s="328" t="s">
        <v>6682</v>
      </c>
      <c r="D31" s="329">
        <v>14.15</v>
      </c>
      <c r="E31" s="330"/>
    </row>
    <row r="32" spans="1:5" ht="15" customHeight="1">
      <c r="A32" s="327">
        <v>10281</v>
      </c>
      <c r="B32" s="327" t="s">
        <v>12961</v>
      </c>
      <c r="C32" s="328" t="s">
        <v>6682</v>
      </c>
      <c r="D32" s="329">
        <v>9.64</v>
      </c>
      <c r="E32" s="330"/>
    </row>
    <row r="33" spans="1:5" ht="15" customHeight="1">
      <c r="A33" s="327">
        <v>10282</v>
      </c>
      <c r="B33" s="327" t="s">
        <v>12962</v>
      </c>
      <c r="C33" s="328" t="s">
        <v>6682</v>
      </c>
      <c r="D33" s="329">
        <v>16.32</v>
      </c>
      <c r="E33" s="330"/>
    </row>
    <row r="34" spans="1:5" ht="14.25" customHeight="1">
      <c r="A34" s="327">
        <v>10285</v>
      </c>
      <c r="B34" s="327" t="s">
        <v>12963</v>
      </c>
      <c r="C34" s="328" t="s">
        <v>6682</v>
      </c>
      <c r="D34" s="329">
        <v>10.16</v>
      </c>
      <c r="E34" s="330"/>
    </row>
    <row r="35" spans="1:5" ht="15" customHeight="1">
      <c r="A35" s="327">
        <v>10287</v>
      </c>
      <c r="B35" s="327" t="s">
        <v>12964</v>
      </c>
      <c r="C35" s="328" t="s">
        <v>6682</v>
      </c>
      <c r="D35" s="329" t="s">
        <v>18250</v>
      </c>
      <c r="E35" s="330"/>
    </row>
    <row r="36" spans="1:5" ht="14.25" customHeight="1">
      <c r="A36" s="327">
        <v>10292</v>
      </c>
      <c r="B36" s="327" t="s">
        <v>12965</v>
      </c>
      <c r="C36" s="328" t="s">
        <v>6682</v>
      </c>
      <c r="D36" s="329">
        <v>10.8</v>
      </c>
      <c r="E36" s="330"/>
    </row>
    <row r="37" spans="1:5" ht="14.25" customHeight="1">
      <c r="A37" s="326">
        <v>103</v>
      </c>
      <c r="B37" s="478" t="s">
        <v>12966</v>
      </c>
      <c r="C37" s="478"/>
      <c r="D37" s="478"/>
      <c r="E37" s="478"/>
    </row>
    <row r="38" spans="1:5" ht="14.25" customHeight="1">
      <c r="A38" s="327">
        <v>10301</v>
      </c>
      <c r="B38" s="327" t="s">
        <v>12945</v>
      </c>
      <c r="C38" s="328" t="s">
        <v>6684</v>
      </c>
      <c r="D38" s="329">
        <v>11718</v>
      </c>
      <c r="E38" s="330"/>
    </row>
    <row r="39" spans="1:5" ht="15" customHeight="1">
      <c r="A39" s="327">
        <v>10302</v>
      </c>
      <c r="B39" s="327" t="s">
        <v>12967</v>
      </c>
      <c r="C39" s="328" t="s">
        <v>6684</v>
      </c>
      <c r="D39" s="329">
        <v>14034</v>
      </c>
      <c r="E39" s="330"/>
    </row>
    <row r="40" spans="1:5" ht="14.25" customHeight="1">
      <c r="A40" s="327">
        <v>10303</v>
      </c>
      <c r="B40" s="327" t="s">
        <v>12968</v>
      </c>
      <c r="C40" s="328" t="s">
        <v>6684</v>
      </c>
      <c r="D40" s="329">
        <v>16385</v>
      </c>
      <c r="E40" s="330"/>
    </row>
    <row r="41" spans="1:5" ht="14.25" customHeight="1">
      <c r="A41" s="327">
        <v>10304</v>
      </c>
      <c r="B41" s="327" t="s">
        <v>12969</v>
      </c>
      <c r="C41" s="328" t="s">
        <v>6684</v>
      </c>
      <c r="D41" s="329">
        <v>6254</v>
      </c>
      <c r="E41" s="330"/>
    </row>
    <row r="42" spans="1:5" ht="14.25" customHeight="1">
      <c r="A42" s="327">
        <v>10305</v>
      </c>
      <c r="B42" s="327" t="s">
        <v>12970</v>
      </c>
      <c r="C42" s="328" t="s">
        <v>6684</v>
      </c>
      <c r="D42" s="329">
        <v>5003.32</v>
      </c>
      <c r="E42" s="330"/>
    </row>
    <row r="43" spans="1:5" ht="14.25" customHeight="1">
      <c r="A43" s="327">
        <v>10306</v>
      </c>
      <c r="B43" s="327" t="s">
        <v>12971</v>
      </c>
      <c r="C43" s="328" t="s">
        <v>6684</v>
      </c>
      <c r="D43" s="329">
        <v>4002</v>
      </c>
      <c r="E43" s="330"/>
    </row>
    <row r="44" spans="1:5" ht="14.25" customHeight="1">
      <c r="A44" s="327">
        <v>10307</v>
      </c>
      <c r="B44" s="327" t="s">
        <v>12972</v>
      </c>
      <c r="C44" s="328" t="s">
        <v>6684</v>
      </c>
      <c r="D44" s="329">
        <v>3303.3</v>
      </c>
      <c r="E44" s="330"/>
    </row>
    <row r="45" spans="1:5" ht="14.25" customHeight="1">
      <c r="A45" s="327">
        <v>10308</v>
      </c>
      <c r="B45" s="327" t="s">
        <v>12973</v>
      </c>
      <c r="C45" s="328" t="s">
        <v>6684</v>
      </c>
      <c r="D45" s="329">
        <v>2541</v>
      </c>
      <c r="E45" s="330"/>
    </row>
    <row r="46" spans="1:5" ht="14.25" customHeight="1">
      <c r="A46" s="327">
        <v>10309</v>
      </c>
      <c r="B46" s="327" t="s">
        <v>12974</v>
      </c>
      <c r="C46" s="328" t="s">
        <v>6684</v>
      </c>
      <c r="D46" s="329">
        <v>16775</v>
      </c>
      <c r="E46" s="330"/>
    </row>
    <row r="47" spans="1:5" ht="14.25" customHeight="1">
      <c r="A47" s="327">
        <v>10310</v>
      </c>
      <c r="B47" s="327" t="s">
        <v>12975</v>
      </c>
      <c r="C47" s="328" t="s">
        <v>6684</v>
      </c>
      <c r="D47" s="329">
        <v>3202</v>
      </c>
      <c r="E47" s="330"/>
    </row>
    <row r="48" spans="1:5" ht="14.25" customHeight="1">
      <c r="A48" s="327">
        <v>10311</v>
      </c>
      <c r="B48" s="327" t="s">
        <v>12976</v>
      </c>
      <c r="C48" s="328" t="s">
        <v>6684</v>
      </c>
      <c r="D48" s="329">
        <v>1826</v>
      </c>
      <c r="E48" s="330"/>
    </row>
    <row r="49" spans="1:5" ht="14.25" customHeight="1">
      <c r="A49" s="327">
        <v>10315</v>
      </c>
      <c r="B49" s="327" t="s">
        <v>12977</v>
      </c>
      <c r="C49" s="328" t="s">
        <v>6684</v>
      </c>
      <c r="D49" s="329">
        <v>1529.89</v>
      </c>
      <c r="E49" s="330"/>
    </row>
    <row r="50" spans="1:5" ht="14.25" customHeight="1">
      <c r="A50" s="327">
        <v>10316</v>
      </c>
      <c r="B50" s="327" t="s">
        <v>12978</v>
      </c>
      <c r="C50" s="328" t="s">
        <v>6684</v>
      </c>
      <c r="D50" s="329">
        <v>4160</v>
      </c>
      <c r="E50" s="330"/>
    </row>
    <row r="51" spans="1:5" ht="14.25" customHeight="1">
      <c r="A51" s="327">
        <v>10322</v>
      </c>
      <c r="B51" s="327" t="s">
        <v>12979</v>
      </c>
      <c r="C51" s="328" t="s">
        <v>6684</v>
      </c>
      <c r="D51" s="329">
        <v>9360</v>
      </c>
      <c r="E51" s="330"/>
    </row>
    <row r="52" spans="1:5" ht="14.25" customHeight="1">
      <c r="A52" s="327">
        <v>10323</v>
      </c>
      <c r="B52" s="327" t="s">
        <v>12980</v>
      </c>
      <c r="C52" s="328" t="s">
        <v>6684</v>
      </c>
      <c r="D52" s="329">
        <v>1355.2</v>
      </c>
      <c r="E52" s="332"/>
    </row>
    <row r="53" spans="1:5" ht="14.25" hidden="1" customHeight="1">
      <c r="A53" s="479"/>
      <c r="B53" s="479"/>
      <c r="C53" s="479"/>
      <c r="D53" s="479"/>
      <c r="E53" s="479"/>
    </row>
    <row r="54" spans="1:5" ht="14.25" hidden="1" customHeight="1">
      <c r="A54" s="478" t="s">
        <v>12981</v>
      </c>
      <c r="B54" s="478"/>
      <c r="C54" s="478"/>
      <c r="D54" s="478"/>
      <c r="E54" s="478"/>
    </row>
    <row r="55" spans="1:5" ht="14.25" hidden="1" customHeight="1">
      <c r="A55" s="479"/>
      <c r="B55" s="479"/>
      <c r="C55" s="479"/>
      <c r="D55" s="479"/>
      <c r="E55" s="479"/>
    </row>
    <row r="56" spans="1:5" ht="14.25" hidden="1" customHeight="1">
      <c r="A56" s="333" t="s">
        <v>12982</v>
      </c>
      <c r="B56" s="333" t="s">
        <v>12983</v>
      </c>
      <c r="C56" s="334" t="s">
        <v>12984</v>
      </c>
      <c r="D56" s="334" t="s">
        <v>12985</v>
      </c>
      <c r="E56" s="334"/>
    </row>
    <row r="57" spans="1:5" ht="14.25" hidden="1" customHeight="1">
      <c r="A57" s="326">
        <v>2</v>
      </c>
      <c r="B57" s="478" t="s">
        <v>12986</v>
      </c>
      <c r="C57" s="478"/>
      <c r="D57" s="478"/>
      <c r="E57" s="478"/>
    </row>
    <row r="58" spans="1:5" ht="14.25" hidden="1" customHeight="1">
      <c r="A58" s="326">
        <v>203</v>
      </c>
      <c r="B58" s="478" t="s">
        <v>12987</v>
      </c>
      <c r="C58" s="478"/>
      <c r="D58" s="478"/>
      <c r="E58" s="478"/>
    </row>
    <row r="59" spans="1:5" ht="14.25" hidden="1" customHeight="1">
      <c r="A59" s="327">
        <v>20356</v>
      </c>
      <c r="B59" s="327" t="s">
        <v>12988</v>
      </c>
      <c r="C59" s="328" t="s">
        <v>6533</v>
      </c>
      <c r="D59" s="329">
        <v>74.61</v>
      </c>
      <c r="E59" s="330"/>
    </row>
    <row r="60" spans="1:5" ht="14.25" hidden="1" customHeight="1">
      <c r="A60" s="326">
        <v>204</v>
      </c>
      <c r="B60" s="478" t="s">
        <v>12989</v>
      </c>
      <c r="C60" s="478"/>
      <c r="D60" s="478"/>
      <c r="E60" s="478"/>
    </row>
    <row r="61" spans="1:5" ht="14.25" hidden="1" customHeight="1">
      <c r="A61" s="327">
        <v>20416</v>
      </c>
      <c r="B61" s="327" t="s">
        <v>12990</v>
      </c>
      <c r="C61" s="328" t="s">
        <v>6680</v>
      </c>
      <c r="D61" s="329">
        <v>560.28</v>
      </c>
      <c r="E61" s="330"/>
    </row>
    <row r="62" spans="1:5" ht="15" hidden="1" customHeight="1">
      <c r="A62" s="327">
        <v>20437</v>
      </c>
      <c r="B62" s="327" t="s">
        <v>12991</v>
      </c>
      <c r="C62" s="328" t="s">
        <v>6582</v>
      </c>
      <c r="D62" s="329">
        <v>95.83</v>
      </c>
      <c r="E62" s="330"/>
    </row>
    <row r="63" spans="1:5" ht="14.25" hidden="1" customHeight="1">
      <c r="A63" s="327">
        <v>20463</v>
      </c>
      <c r="B63" s="327" t="s">
        <v>12992</v>
      </c>
      <c r="C63" s="328" t="s">
        <v>6582</v>
      </c>
      <c r="D63" s="329">
        <v>8.0299999999999994</v>
      </c>
      <c r="E63" s="330"/>
    </row>
    <row r="64" spans="1:5" ht="14.25" hidden="1" customHeight="1">
      <c r="A64" s="327">
        <v>20468</v>
      </c>
      <c r="B64" s="327" t="s">
        <v>12993</v>
      </c>
      <c r="C64" s="328" t="s">
        <v>6582</v>
      </c>
      <c r="D64" s="329">
        <v>15.15</v>
      </c>
      <c r="E64" s="330"/>
    </row>
    <row r="65" spans="1:5" ht="15" hidden="1" customHeight="1">
      <c r="A65" s="326">
        <v>205</v>
      </c>
      <c r="B65" s="478" t="s">
        <v>12994</v>
      </c>
      <c r="C65" s="478"/>
      <c r="D65" s="478"/>
      <c r="E65" s="478"/>
    </row>
    <row r="66" spans="1:5" ht="14.25" hidden="1" customHeight="1">
      <c r="A66" s="327">
        <v>20503</v>
      </c>
      <c r="B66" s="327" t="s">
        <v>12995</v>
      </c>
      <c r="C66" s="328" t="s">
        <v>6680</v>
      </c>
      <c r="D66" s="329">
        <v>136.66999999999999</v>
      </c>
      <c r="E66" s="330"/>
    </row>
    <row r="67" spans="1:5" ht="14.25" hidden="1" customHeight="1">
      <c r="A67" s="327">
        <v>20505</v>
      </c>
      <c r="B67" s="327" t="s">
        <v>12996</v>
      </c>
      <c r="C67" s="328" t="s">
        <v>6582</v>
      </c>
      <c r="D67" s="329">
        <v>0.87</v>
      </c>
      <c r="E67" s="330"/>
    </row>
    <row r="68" spans="1:5" ht="14.25" hidden="1" customHeight="1">
      <c r="A68" s="327">
        <v>20508</v>
      </c>
      <c r="B68" s="327" t="s">
        <v>12997</v>
      </c>
      <c r="C68" s="328" t="s">
        <v>6582</v>
      </c>
      <c r="D68" s="329">
        <v>0.55000000000000004</v>
      </c>
      <c r="E68" s="330"/>
    </row>
    <row r="69" spans="1:5" ht="14.25" hidden="1" customHeight="1">
      <c r="A69" s="327">
        <v>20509</v>
      </c>
      <c r="B69" s="327" t="s">
        <v>12998</v>
      </c>
      <c r="C69" s="328" t="s">
        <v>6582</v>
      </c>
      <c r="D69" s="329">
        <v>5.85</v>
      </c>
      <c r="E69" s="330"/>
    </row>
    <row r="70" spans="1:5" ht="14.25" hidden="1" customHeight="1">
      <c r="A70" s="327">
        <v>20510</v>
      </c>
      <c r="B70" s="327" t="s">
        <v>12999</v>
      </c>
      <c r="C70" s="328" t="s">
        <v>6582</v>
      </c>
      <c r="D70" s="329">
        <v>0.79</v>
      </c>
      <c r="E70" s="330"/>
    </row>
    <row r="71" spans="1:5" ht="14.25" hidden="1" customHeight="1">
      <c r="A71" s="327">
        <v>20514</v>
      </c>
      <c r="B71" s="327" t="s">
        <v>13000</v>
      </c>
      <c r="C71" s="328" t="s">
        <v>6680</v>
      </c>
      <c r="D71" s="329">
        <v>519.38</v>
      </c>
      <c r="E71" s="330"/>
    </row>
    <row r="72" spans="1:5" ht="14.25" hidden="1" customHeight="1">
      <c r="A72" s="327">
        <v>20517</v>
      </c>
      <c r="B72" s="327" t="s">
        <v>13001</v>
      </c>
      <c r="C72" s="328" t="s">
        <v>6680</v>
      </c>
      <c r="D72" s="329">
        <v>167.92</v>
      </c>
      <c r="E72" s="330"/>
    </row>
    <row r="73" spans="1:5" ht="15" hidden="1" customHeight="1">
      <c r="A73" s="327">
        <v>20518</v>
      </c>
      <c r="B73" s="327" t="s">
        <v>13002</v>
      </c>
      <c r="C73" s="328" t="s">
        <v>6680</v>
      </c>
      <c r="D73" s="329">
        <v>167.92</v>
      </c>
      <c r="E73" s="330"/>
    </row>
    <row r="74" spans="1:5" ht="14.25" hidden="1" customHeight="1">
      <c r="A74" s="327">
        <v>20519</v>
      </c>
      <c r="B74" s="327" t="s">
        <v>13003</v>
      </c>
      <c r="C74" s="328" t="s">
        <v>6680</v>
      </c>
      <c r="D74" s="329">
        <v>167.92</v>
      </c>
      <c r="E74" s="330"/>
    </row>
    <row r="75" spans="1:5" ht="14.25" hidden="1" customHeight="1">
      <c r="A75" s="327">
        <v>20520</v>
      </c>
      <c r="B75" s="327" t="s">
        <v>13004</v>
      </c>
      <c r="C75" s="328" t="s">
        <v>6680</v>
      </c>
      <c r="D75" s="329">
        <v>167.92</v>
      </c>
      <c r="E75" s="330"/>
    </row>
    <row r="76" spans="1:5" ht="14.25" hidden="1" customHeight="1">
      <c r="A76" s="327">
        <v>20521</v>
      </c>
      <c r="B76" s="327" t="s">
        <v>13005</v>
      </c>
      <c r="C76" s="328" t="s">
        <v>6680</v>
      </c>
      <c r="D76" s="329">
        <v>164.26</v>
      </c>
      <c r="E76" s="330"/>
    </row>
    <row r="77" spans="1:5" ht="14.25" hidden="1" customHeight="1">
      <c r="A77" s="327">
        <v>20522</v>
      </c>
      <c r="B77" s="327" t="s">
        <v>13006</v>
      </c>
      <c r="C77" s="328" t="s">
        <v>6680</v>
      </c>
      <c r="D77" s="329">
        <v>212.92</v>
      </c>
      <c r="E77" s="330"/>
    </row>
    <row r="78" spans="1:5" ht="14.25" hidden="1" customHeight="1">
      <c r="A78" s="327">
        <v>20524</v>
      </c>
      <c r="B78" s="327" t="s">
        <v>13007</v>
      </c>
      <c r="C78" s="328" t="s">
        <v>6680</v>
      </c>
      <c r="D78" s="329">
        <v>131.11000000000001</v>
      </c>
      <c r="E78" s="330"/>
    </row>
    <row r="79" spans="1:5" ht="14.25" hidden="1" customHeight="1">
      <c r="A79" s="327">
        <v>20553</v>
      </c>
      <c r="B79" s="327" t="s">
        <v>13008</v>
      </c>
      <c r="C79" s="328" t="s">
        <v>6680</v>
      </c>
      <c r="D79" s="329">
        <v>167.92</v>
      </c>
      <c r="E79" s="330"/>
    </row>
    <row r="80" spans="1:5" ht="14.25" hidden="1" customHeight="1">
      <c r="A80" s="327">
        <v>20554</v>
      </c>
      <c r="B80" s="327" t="s">
        <v>13009</v>
      </c>
      <c r="C80" s="328" t="s">
        <v>6680</v>
      </c>
      <c r="D80" s="329">
        <v>73.33</v>
      </c>
      <c r="E80" s="330"/>
    </row>
    <row r="81" spans="1:5" ht="14.25" hidden="1" customHeight="1">
      <c r="A81" s="327">
        <v>20567</v>
      </c>
      <c r="B81" s="327" t="s">
        <v>13010</v>
      </c>
      <c r="C81" s="328" t="s">
        <v>6680</v>
      </c>
      <c r="D81" s="329">
        <v>542.38</v>
      </c>
      <c r="E81" s="330"/>
    </row>
    <row r="82" spans="1:5" ht="14.25" hidden="1" customHeight="1">
      <c r="A82" s="327">
        <v>20571</v>
      </c>
      <c r="B82" s="327" t="s">
        <v>13011</v>
      </c>
      <c r="C82" s="328" t="s">
        <v>6680</v>
      </c>
      <c r="D82" s="329">
        <v>167.92</v>
      </c>
      <c r="E82" s="330"/>
    </row>
    <row r="83" spans="1:5" ht="14.25" hidden="1" customHeight="1">
      <c r="A83" s="327">
        <v>20572</v>
      </c>
      <c r="B83" s="327" t="s">
        <v>13012</v>
      </c>
      <c r="C83" s="328" t="s">
        <v>6582</v>
      </c>
      <c r="D83" s="329">
        <v>5.95</v>
      </c>
      <c r="E83" s="330"/>
    </row>
    <row r="84" spans="1:5" ht="14.25" hidden="1" customHeight="1">
      <c r="A84" s="327">
        <v>20578</v>
      </c>
      <c r="B84" s="327" t="s">
        <v>13013</v>
      </c>
      <c r="C84" s="328" t="s">
        <v>6680</v>
      </c>
      <c r="D84" s="329">
        <v>172.08</v>
      </c>
      <c r="E84" s="330"/>
    </row>
    <row r="85" spans="1:5" ht="14.25" hidden="1" customHeight="1">
      <c r="A85" s="327">
        <v>20580</v>
      </c>
      <c r="B85" s="327" t="s">
        <v>13014</v>
      </c>
      <c r="C85" s="328" t="s">
        <v>6680</v>
      </c>
      <c r="D85" s="329">
        <v>124.17</v>
      </c>
      <c r="E85" s="330"/>
    </row>
    <row r="86" spans="1:5" ht="14.25" hidden="1" customHeight="1">
      <c r="A86" s="327">
        <v>20584</v>
      </c>
      <c r="B86" s="327" t="s">
        <v>13015</v>
      </c>
      <c r="C86" s="328" t="s">
        <v>6582</v>
      </c>
      <c r="D86" s="329">
        <v>2.42</v>
      </c>
      <c r="E86" s="330"/>
    </row>
    <row r="87" spans="1:5" ht="14.25" hidden="1" customHeight="1">
      <c r="A87" s="327">
        <v>20588</v>
      </c>
      <c r="B87" s="327" t="s">
        <v>13016</v>
      </c>
      <c r="C87" s="328" t="s">
        <v>6582</v>
      </c>
      <c r="D87" s="329">
        <v>8.0299999999999994</v>
      </c>
      <c r="E87" s="330"/>
    </row>
    <row r="88" spans="1:5" ht="14.25" hidden="1" customHeight="1">
      <c r="A88" s="326">
        <v>207</v>
      </c>
      <c r="B88" s="478" t="s">
        <v>12994</v>
      </c>
      <c r="C88" s="478"/>
      <c r="D88" s="478"/>
      <c r="E88" s="478"/>
    </row>
    <row r="89" spans="1:5" ht="14.25" hidden="1" customHeight="1">
      <c r="A89" s="327">
        <v>20732</v>
      </c>
      <c r="B89" s="327" t="s">
        <v>13017</v>
      </c>
      <c r="C89" s="328" t="s">
        <v>6582</v>
      </c>
      <c r="D89" s="329">
        <v>2.56</v>
      </c>
      <c r="E89" s="330"/>
    </row>
    <row r="90" spans="1:5" ht="14.25" hidden="1" customHeight="1">
      <c r="A90" s="327">
        <v>20746</v>
      </c>
      <c r="B90" s="327" t="s">
        <v>13018</v>
      </c>
      <c r="C90" s="328" t="s">
        <v>6582</v>
      </c>
      <c r="D90" s="329">
        <v>5.64</v>
      </c>
      <c r="E90" s="330"/>
    </row>
    <row r="91" spans="1:5" ht="14.25" hidden="1" customHeight="1">
      <c r="A91" s="326">
        <v>209</v>
      </c>
      <c r="B91" s="478" t="s">
        <v>13019</v>
      </c>
      <c r="C91" s="478"/>
      <c r="D91" s="478"/>
      <c r="E91" s="478"/>
    </row>
    <row r="92" spans="1:5" ht="15" hidden="1" customHeight="1">
      <c r="A92" s="327">
        <v>20910</v>
      </c>
      <c r="B92" s="327" t="s">
        <v>13020</v>
      </c>
      <c r="C92" s="328" t="s">
        <v>6937</v>
      </c>
      <c r="D92" s="329">
        <v>51.33</v>
      </c>
      <c r="E92" s="330"/>
    </row>
    <row r="93" spans="1:5" ht="14.25" hidden="1" customHeight="1">
      <c r="A93" s="327">
        <v>20975</v>
      </c>
      <c r="B93" s="327" t="s">
        <v>13021</v>
      </c>
      <c r="C93" s="328" t="s">
        <v>6578</v>
      </c>
      <c r="D93" s="329">
        <v>6.63</v>
      </c>
      <c r="E93" s="330"/>
    </row>
    <row r="94" spans="1:5" ht="14.25" hidden="1" customHeight="1">
      <c r="A94" s="327">
        <v>20977</v>
      </c>
      <c r="B94" s="327" t="s">
        <v>13022</v>
      </c>
      <c r="C94" s="328" t="s">
        <v>6578</v>
      </c>
      <c r="D94" s="329">
        <v>6.42</v>
      </c>
      <c r="E94" s="330"/>
    </row>
    <row r="95" spans="1:5" ht="14.25" hidden="1" customHeight="1">
      <c r="A95" s="327">
        <v>20982</v>
      </c>
      <c r="B95" s="327" t="s">
        <v>13023</v>
      </c>
      <c r="C95" s="328" t="s">
        <v>6578</v>
      </c>
      <c r="D95" s="329">
        <v>11.07</v>
      </c>
      <c r="E95" s="330"/>
    </row>
    <row r="96" spans="1:5" ht="14.25" hidden="1" customHeight="1">
      <c r="A96" s="327">
        <v>20985</v>
      </c>
      <c r="B96" s="327" t="s">
        <v>13024</v>
      </c>
      <c r="C96" s="328" t="s">
        <v>6578</v>
      </c>
      <c r="D96" s="329">
        <v>5.26</v>
      </c>
      <c r="E96" s="330"/>
    </row>
    <row r="97" spans="1:5" ht="14.25" hidden="1" customHeight="1">
      <c r="A97" s="327">
        <v>20987</v>
      </c>
      <c r="B97" s="327" t="s">
        <v>13025</v>
      </c>
      <c r="C97" s="328" t="s">
        <v>6937</v>
      </c>
      <c r="D97" s="329">
        <v>51.14</v>
      </c>
      <c r="E97" s="330"/>
    </row>
    <row r="98" spans="1:5" ht="14.25" hidden="1" customHeight="1">
      <c r="A98" s="327">
        <v>20988</v>
      </c>
      <c r="B98" s="327" t="s">
        <v>13026</v>
      </c>
      <c r="C98" s="328" t="s">
        <v>6578</v>
      </c>
      <c r="D98" s="329">
        <v>14.32</v>
      </c>
      <c r="E98" s="330"/>
    </row>
    <row r="99" spans="1:5" ht="14.25" hidden="1" customHeight="1">
      <c r="A99" s="326">
        <v>210</v>
      </c>
      <c r="B99" s="478" t="s">
        <v>13019</v>
      </c>
      <c r="C99" s="478"/>
      <c r="D99" s="478"/>
      <c r="E99" s="478"/>
    </row>
    <row r="100" spans="1:5" ht="15" hidden="1" customHeight="1">
      <c r="A100" s="327">
        <v>21005</v>
      </c>
      <c r="B100" s="327" t="s">
        <v>13027</v>
      </c>
      <c r="C100" s="328" t="s">
        <v>6680</v>
      </c>
      <c r="D100" s="331">
        <v>6276.67</v>
      </c>
      <c r="E100" s="330"/>
    </row>
    <row r="101" spans="1:5" ht="14.25" hidden="1" customHeight="1">
      <c r="A101" s="327">
        <v>21009</v>
      </c>
      <c r="B101" s="327" t="s">
        <v>13028</v>
      </c>
      <c r="C101" s="328" t="s">
        <v>6578</v>
      </c>
      <c r="D101" s="329">
        <v>8.67</v>
      </c>
      <c r="E101" s="330"/>
    </row>
    <row r="102" spans="1:5" ht="14.25" hidden="1" customHeight="1">
      <c r="A102" s="327">
        <v>21018</v>
      </c>
      <c r="B102" s="327" t="s">
        <v>13029</v>
      </c>
      <c r="C102" s="328" t="s">
        <v>6578</v>
      </c>
      <c r="D102" s="329">
        <v>17.399999999999999</v>
      </c>
      <c r="E102" s="330"/>
    </row>
    <row r="103" spans="1:5" ht="15" hidden="1" customHeight="1">
      <c r="A103" s="327">
        <v>21023</v>
      </c>
      <c r="B103" s="327" t="s">
        <v>13030</v>
      </c>
      <c r="C103" s="328" t="s">
        <v>6533</v>
      </c>
      <c r="D103" s="329">
        <v>3.71</v>
      </c>
      <c r="E103" s="330"/>
    </row>
    <row r="104" spans="1:5" ht="14.25" hidden="1" customHeight="1">
      <c r="A104" s="327">
        <v>21028</v>
      </c>
      <c r="B104" s="327" t="s">
        <v>13031</v>
      </c>
      <c r="C104" s="328" t="s">
        <v>13032</v>
      </c>
      <c r="D104" s="329">
        <v>226.8</v>
      </c>
      <c r="E104" s="330"/>
    </row>
    <row r="105" spans="1:5" ht="14.25" hidden="1" customHeight="1">
      <c r="A105" s="327">
        <v>21030</v>
      </c>
      <c r="B105" s="327" t="s">
        <v>13033</v>
      </c>
      <c r="C105" s="328" t="s">
        <v>6937</v>
      </c>
      <c r="D105" s="329">
        <v>24.17</v>
      </c>
      <c r="E105" s="330"/>
    </row>
    <row r="106" spans="1:5" ht="15" hidden="1" customHeight="1">
      <c r="A106" s="327">
        <v>21031</v>
      </c>
      <c r="B106" s="327" t="s">
        <v>13034</v>
      </c>
      <c r="C106" s="328" t="s">
        <v>6937</v>
      </c>
      <c r="D106" s="329">
        <v>29.42</v>
      </c>
      <c r="E106" s="330"/>
    </row>
    <row r="107" spans="1:5" ht="14.25" hidden="1" customHeight="1">
      <c r="A107" s="327">
        <v>21032</v>
      </c>
      <c r="B107" s="327" t="s">
        <v>13035</v>
      </c>
      <c r="C107" s="328" t="s">
        <v>6937</v>
      </c>
      <c r="D107" s="329">
        <v>36.82</v>
      </c>
      <c r="E107" s="330"/>
    </row>
    <row r="108" spans="1:5" ht="14.25" hidden="1" customHeight="1">
      <c r="A108" s="327">
        <v>21033</v>
      </c>
      <c r="B108" s="327" t="s">
        <v>13036</v>
      </c>
      <c r="C108" s="328" t="s">
        <v>6937</v>
      </c>
      <c r="D108" s="329">
        <v>49.86</v>
      </c>
      <c r="E108" s="330"/>
    </row>
    <row r="109" spans="1:5" ht="14.25" hidden="1" customHeight="1">
      <c r="A109" s="327">
        <v>21040</v>
      </c>
      <c r="B109" s="327" t="s">
        <v>13037</v>
      </c>
      <c r="C109" s="328" t="s">
        <v>6578</v>
      </c>
      <c r="D109" s="329">
        <v>55.58</v>
      </c>
      <c r="E109" s="330"/>
    </row>
    <row r="110" spans="1:5" ht="14.25" hidden="1" customHeight="1">
      <c r="A110" s="327">
        <v>21041</v>
      </c>
      <c r="B110" s="327" t="s">
        <v>13038</v>
      </c>
      <c r="C110" s="328" t="s">
        <v>6578</v>
      </c>
      <c r="D110" s="329">
        <v>36.619999999999997</v>
      </c>
      <c r="E110" s="330"/>
    </row>
    <row r="111" spans="1:5" ht="14.25" hidden="1" customHeight="1">
      <c r="A111" s="327">
        <v>21042</v>
      </c>
      <c r="B111" s="327" t="s">
        <v>13039</v>
      </c>
      <c r="C111" s="328" t="s">
        <v>6578</v>
      </c>
      <c r="D111" s="329">
        <v>51.25</v>
      </c>
      <c r="E111" s="330"/>
    </row>
    <row r="112" spans="1:5" ht="15" hidden="1" customHeight="1">
      <c r="A112" s="327">
        <v>21043</v>
      </c>
      <c r="B112" s="327" t="s">
        <v>13040</v>
      </c>
      <c r="C112" s="328" t="s">
        <v>6578</v>
      </c>
      <c r="D112" s="329">
        <v>369.76</v>
      </c>
      <c r="E112" s="330"/>
    </row>
    <row r="113" spans="1:5" ht="14.25" hidden="1" customHeight="1">
      <c r="A113" s="327">
        <v>21060</v>
      </c>
      <c r="B113" s="327" t="s">
        <v>13041</v>
      </c>
      <c r="C113" s="328" t="s">
        <v>6578</v>
      </c>
      <c r="D113" s="329">
        <v>5.08</v>
      </c>
      <c r="E113" s="330"/>
    </row>
    <row r="114" spans="1:5" ht="14.25" hidden="1" customHeight="1">
      <c r="A114" s="327">
        <v>21061</v>
      </c>
      <c r="B114" s="327" t="s">
        <v>13042</v>
      </c>
      <c r="C114" s="328" t="s">
        <v>6578</v>
      </c>
      <c r="D114" s="329">
        <v>4.51</v>
      </c>
      <c r="E114" s="330"/>
    </row>
    <row r="115" spans="1:5" ht="15" hidden="1" customHeight="1">
      <c r="A115" s="327">
        <v>21085</v>
      </c>
      <c r="B115" s="327" t="s">
        <v>13043</v>
      </c>
      <c r="C115" s="328" t="s">
        <v>6680</v>
      </c>
      <c r="D115" s="331">
        <v>6276.67</v>
      </c>
      <c r="E115" s="330"/>
    </row>
    <row r="116" spans="1:5" ht="14.25" hidden="1" customHeight="1">
      <c r="A116" s="327">
        <v>21089</v>
      </c>
      <c r="B116" s="327" t="s">
        <v>13044</v>
      </c>
      <c r="C116" s="328" t="s">
        <v>6578</v>
      </c>
      <c r="D116" s="329">
        <v>13.17</v>
      </c>
      <c r="E116" s="330"/>
    </row>
    <row r="117" spans="1:5" ht="14.25" hidden="1" customHeight="1">
      <c r="A117" s="327">
        <v>21091</v>
      </c>
      <c r="B117" s="327" t="s">
        <v>13045</v>
      </c>
      <c r="C117" s="328" t="s">
        <v>6937</v>
      </c>
      <c r="D117" s="329">
        <v>52.26</v>
      </c>
      <c r="E117" s="330"/>
    </row>
    <row r="118" spans="1:5" ht="14.25" hidden="1" customHeight="1">
      <c r="A118" s="326">
        <v>211</v>
      </c>
      <c r="B118" s="478" t="s">
        <v>13046</v>
      </c>
      <c r="C118" s="478"/>
      <c r="D118" s="478"/>
      <c r="E118" s="478"/>
    </row>
    <row r="119" spans="1:5" ht="14.25" hidden="1" customHeight="1">
      <c r="A119" s="327">
        <v>21108</v>
      </c>
      <c r="B119" s="327" t="s">
        <v>13047</v>
      </c>
      <c r="C119" s="328" t="s">
        <v>6578</v>
      </c>
      <c r="D119" s="329">
        <v>69.17</v>
      </c>
      <c r="E119" s="330"/>
    </row>
    <row r="120" spans="1:5" ht="14.25" hidden="1" customHeight="1">
      <c r="A120" s="327">
        <v>21109</v>
      </c>
      <c r="B120" s="327" t="s">
        <v>13048</v>
      </c>
      <c r="C120" s="328" t="s">
        <v>13049</v>
      </c>
      <c r="D120" s="329">
        <v>175.83</v>
      </c>
      <c r="E120" s="330"/>
    </row>
    <row r="121" spans="1:5" ht="14.25" hidden="1" customHeight="1">
      <c r="A121" s="327">
        <v>21111</v>
      </c>
      <c r="B121" s="327" t="s">
        <v>13050</v>
      </c>
      <c r="C121" s="328" t="s">
        <v>6578</v>
      </c>
      <c r="D121" s="329">
        <v>57.33</v>
      </c>
      <c r="E121" s="330"/>
    </row>
    <row r="122" spans="1:5" ht="14.25" hidden="1" customHeight="1">
      <c r="A122" s="327">
        <v>21118</v>
      </c>
      <c r="B122" s="327" t="s">
        <v>13051</v>
      </c>
      <c r="C122" s="328" t="s">
        <v>6578</v>
      </c>
      <c r="D122" s="329">
        <v>41.62</v>
      </c>
      <c r="E122" s="330"/>
    </row>
    <row r="123" spans="1:5" ht="14.25" hidden="1" customHeight="1">
      <c r="A123" s="327">
        <v>21144</v>
      </c>
      <c r="B123" s="327" t="s">
        <v>13052</v>
      </c>
      <c r="C123" s="328" t="s">
        <v>6578</v>
      </c>
      <c r="D123" s="329">
        <v>22.9</v>
      </c>
      <c r="E123" s="330"/>
    </row>
    <row r="124" spans="1:5" ht="15" hidden="1" customHeight="1">
      <c r="A124" s="327">
        <v>21151</v>
      </c>
      <c r="B124" s="327" t="s">
        <v>13053</v>
      </c>
      <c r="C124" s="328" t="s">
        <v>6578</v>
      </c>
      <c r="D124" s="329">
        <v>3.77</v>
      </c>
      <c r="E124" s="330"/>
    </row>
    <row r="125" spans="1:5" ht="14.25" hidden="1" customHeight="1">
      <c r="A125" s="327">
        <v>21170</v>
      </c>
      <c r="B125" s="327" t="s">
        <v>13054</v>
      </c>
      <c r="C125" s="328" t="s">
        <v>6578</v>
      </c>
      <c r="D125" s="329">
        <v>13.5</v>
      </c>
      <c r="E125" s="330"/>
    </row>
    <row r="126" spans="1:5" ht="14.25" hidden="1" customHeight="1">
      <c r="A126" s="326">
        <v>212</v>
      </c>
      <c r="B126" s="478" t="s">
        <v>13055</v>
      </c>
      <c r="C126" s="478"/>
      <c r="D126" s="478"/>
      <c r="E126" s="478"/>
    </row>
    <row r="127" spans="1:5" ht="15" hidden="1" customHeight="1">
      <c r="A127" s="327">
        <v>21205</v>
      </c>
      <c r="B127" s="327" t="s">
        <v>13056</v>
      </c>
      <c r="C127" s="328" t="s">
        <v>6578</v>
      </c>
      <c r="D127" s="329">
        <v>14.43</v>
      </c>
      <c r="E127" s="330"/>
    </row>
    <row r="128" spans="1:5" ht="14.25" hidden="1" customHeight="1">
      <c r="A128" s="327">
        <v>21211</v>
      </c>
      <c r="B128" s="327" t="s">
        <v>13057</v>
      </c>
      <c r="C128" s="328" t="s">
        <v>6937</v>
      </c>
      <c r="D128" s="329">
        <v>17.53</v>
      </c>
      <c r="E128" s="330"/>
    </row>
    <row r="129" spans="1:5" ht="14.25" hidden="1" customHeight="1">
      <c r="A129" s="326">
        <v>213</v>
      </c>
      <c r="B129" s="478" t="s">
        <v>13046</v>
      </c>
      <c r="C129" s="478"/>
      <c r="D129" s="478"/>
      <c r="E129" s="478"/>
    </row>
    <row r="130" spans="1:5" ht="14.25" hidden="1" customHeight="1">
      <c r="A130" s="327">
        <v>21305</v>
      </c>
      <c r="B130" s="327" t="s">
        <v>13058</v>
      </c>
      <c r="C130" s="328" t="s">
        <v>6578</v>
      </c>
      <c r="D130" s="329">
        <v>28.67</v>
      </c>
      <c r="E130" s="330"/>
    </row>
    <row r="131" spans="1:5" ht="15" hidden="1" customHeight="1">
      <c r="A131" s="327">
        <v>21368</v>
      </c>
      <c r="B131" s="327" t="s">
        <v>13059</v>
      </c>
      <c r="C131" s="328" t="s">
        <v>6578</v>
      </c>
      <c r="D131" s="329">
        <v>4.53</v>
      </c>
      <c r="E131" s="330"/>
    </row>
    <row r="132" spans="1:5" ht="14.25" hidden="1" customHeight="1">
      <c r="A132" s="326">
        <v>215</v>
      </c>
      <c r="B132" s="478" t="s">
        <v>13060</v>
      </c>
      <c r="C132" s="478"/>
      <c r="D132" s="478"/>
      <c r="E132" s="478"/>
    </row>
    <row r="133" spans="1:5" ht="14.25" hidden="1" customHeight="1">
      <c r="A133" s="327">
        <v>21516</v>
      </c>
      <c r="B133" s="327" t="s">
        <v>13061</v>
      </c>
      <c r="C133" s="328" t="s">
        <v>6582</v>
      </c>
      <c r="D133" s="329">
        <v>6.93</v>
      </c>
      <c r="E133" s="330"/>
    </row>
    <row r="134" spans="1:5" ht="14.25" hidden="1" customHeight="1">
      <c r="A134" s="327">
        <v>21517</v>
      </c>
      <c r="B134" s="327" t="s">
        <v>13062</v>
      </c>
      <c r="C134" s="328" t="s">
        <v>6582</v>
      </c>
      <c r="D134" s="329">
        <v>6.93</v>
      </c>
      <c r="E134" s="330"/>
    </row>
    <row r="135" spans="1:5" ht="14.25" hidden="1" customHeight="1">
      <c r="A135" s="327">
        <v>21521</v>
      </c>
      <c r="B135" s="327" t="s">
        <v>13063</v>
      </c>
      <c r="C135" s="328" t="s">
        <v>6582</v>
      </c>
      <c r="D135" s="329">
        <v>6.88</v>
      </c>
      <c r="E135" s="330"/>
    </row>
    <row r="136" spans="1:5" ht="14.25" hidden="1" customHeight="1">
      <c r="A136" s="327">
        <v>21532</v>
      </c>
      <c r="B136" s="327" t="s">
        <v>13064</v>
      </c>
      <c r="C136" s="328" t="s">
        <v>6582</v>
      </c>
      <c r="D136" s="329">
        <v>8</v>
      </c>
      <c r="E136" s="330"/>
    </row>
    <row r="137" spans="1:5" ht="14.25" hidden="1" customHeight="1">
      <c r="A137" s="327">
        <v>21543</v>
      </c>
      <c r="B137" s="327" t="s">
        <v>13065</v>
      </c>
      <c r="C137" s="328" t="s">
        <v>6937</v>
      </c>
      <c r="D137" s="329">
        <v>18.84</v>
      </c>
      <c r="E137" s="330"/>
    </row>
    <row r="138" spans="1:5" ht="14.25" hidden="1" customHeight="1">
      <c r="A138" s="326">
        <v>220</v>
      </c>
      <c r="B138" s="478" t="s">
        <v>13066</v>
      </c>
      <c r="C138" s="478"/>
      <c r="D138" s="478"/>
      <c r="E138" s="478"/>
    </row>
    <row r="139" spans="1:5" ht="15" hidden="1" customHeight="1">
      <c r="A139" s="327">
        <v>22001</v>
      </c>
      <c r="B139" s="327" t="s">
        <v>13067</v>
      </c>
      <c r="C139" s="328" t="s">
        <v>6937</v>
      </c>
      <c r="D139" s="329">
        <v>58.97</v>
      </c>
      <c r="E139" s="330"/>
    </row>
    <row r="140" spans="1:5" ht="14.25" hidden="1" customHeight="1">
      <c r="A140" s="327">
        <v>22002</v>
      </c>
      <c r="B140" s="327" t="s">
        <v>13068</v>
      </c>
      <c r="C140" s="328" t="s">
        <v>6937</v>
      </c>
      <c r="D140" s="329">
        <v>69.63</v>
      </c>
      <c r="E140" s="330"/>
    </row>
    <row r="141" spans="1:5" ht="14.25" hidden="1" customHeight="1">
      <c r="A141" s="326">
        <v>225</v>
      </c>
      <c r="B141" s="478" t="s">
        <v>13069</v>
      </c>
      <c r="C141" s="478"/>
      <c r="D141" s="478"/>
      <c r="E141" s="478"/>
    </row>
    <row r="142" spans="1:5" ht="14.25" hidden="1" customHeight="1">
      <c r="A142" s="327">
        <v>22502</v>
      </c>
      <c r="B142" s="327" t="s">
        <v>13070</v>
      </c>
      <c r="C142" s="328" t="s">
        <v>6533</v>
      </c>
      <c r="D142" s="329">
        <v>2.88</v>
      </c>
      <c r="E142" s="330"/>
    </row>
    <row r="143" spans="1:5" ht="14.25" hidden="1" customHeight="1">
      <c r="A143" s="327">
        <v>22504</v>
      </c>
      <c r="B143" s="327" t="s">
        <v>13071</v>
      </c>
      <c r="C143" s="328" t="s">
        <v>6533</v>
      </c>
      <c r="D143" s="329">
        <v>3.99</v>
      </c>
      <c r="E143" s="330"/>
    </row>
    <row r="144" spans="1:5" ht="14.25" hidden="1" customHeight="1">
      <c r="A144" s="327">
        <v>22505</v>
      </c>
      <c r="B144" s="327" t="s">
        <v>13072</v>
      </c>
      <c r="C144" s="328" t="s">
        <v>6533</v>
      </c>
      <c r="D144" s="329">
        <v>4.99</v>
      </c>
      <c r="E144" s="330"/>
    </row>
    <row r="145" spans="1:5" ht="15" hidden="1" customHeight="1">
      <c r="A145" s="327">
        <v>22507</v>
      </c>
      <c r="B145" s="327" t="s">
        <v>13073</v>
      </c>
      <c r="C145" s="328" t="s">
        <v>6533</v>
      </c>
      <c r="D145" s="329">
        <v>4.5199999999999996</v>
      </c>
      <c r="E145" s="330"/>
    </row>
    <row r="146" spans="1:5" ht="14.25" hidden="1" customHeight="1">
      <c r="A146" s="327">
        <v>22508</v>
      </c>
      <c r="B146" s="327" t="s">
        <v>13074</v>
      </c>
      <c r="C146" s="328" t="s">
        <v>6533</v>
      </c>
      <c r="D146" s="329">
        <v>6.2</v>
      </c>
      <c r="E146" s="330"/>
    </row>
    <row r="147" spans="1:5" ht="14.25" hidden="1" customHeight="1">
      <c r="A147" s="327">
        <v>22548</v>
      </c>
      <c r="B147" s="327" t="s">
        <v>13075</v>
      </c>
      <c r="C147" s="328" t="s">
        <v>6533</v>
      </c>
      <c r="D147" s="329">
        <v>3.29</v>
      </c>
      <c r="E147" s="330"/>
    </row>
    <row r="148" spans="1:5" ht="14.25" hidden="1" customHeight="1">
      <c r="A148" s="327">
        <v>22585</v>
      </c>
      <c r="B148" s="327" t="s">
        <v>13076</v>
      </c>
      <c r="C148" s="328" t="s">
        <v>6533</v>
      </c>
      <c r="D148" s="329">
        <v>1.25</v>
      </c>
      <c r="E148" s="330"/>
    </row>
    <row r="149" spans="1:5" ht="14.25" hidden="1" customHeight="1">
      <c r="A149" s="327">
        <v>22586</v>
      </c>
      <c r="B149" s="327" t="s">
        <v>13077</v>
      </c>
      <c r="C149" s="328" t="s">
        <v>6533</v>
      </c>
      <c r="D149" s="329">
        <v>0.84</v>
      </c>
      <c r="E149" s="330"/>
    </row>
    <row r="150" spans="1:5" ht="14.25" hidden="1" customHeight="1">
      <c r="A150" s="326">
        <v>230</v>
      </c>
      <c r="B150" s="478" t="s">
        <v>13078</v>
      </c>
      <c r="C150" s="478"/>
      <c r="D150" s="478"/>
      <c r="E150" s="478"/>
    </row>
    <row r="151" spans="1:5" ht="14.25" hidden="1" customHeight="1">
      <c r="A151" s="327">
        <v>23010</v>
      </c>
      <c r="B151" s="327" t="s">
        <v>13079</v>
      </c>
      <c r="C151" s="328" t="s">
        <v>6533</v>
      </c>
      <c r="D151" s="329">
        <v>7.14</v>
      </c>
      <c r="E151" s="330"/>
    </row>
    <row r="152" spans="1:5" ht="14.25" hidden="1" customHeight="1">
      <c r="A152" s="327">
        <v>23015</v>
      </c>
      <c r="B152" s="327" t="s">
        <v>13080</v>
      </c>
      <c r="C152" s="328" t="s">
        <v>6533</v>
      </c>
      <c r="D152" s="329">
        <v>19.02</v>
      </c>
      <c r="E152" s="330"/>
    </row>
    <row r="153" spans="1:5" ht="14.25" hidden="1" customHeight="1">
      <c r="A153" s="326">
        <v>235</v>
      </c>
      <c r="B153" s="478" t="s">
        <v>13081</v>
      </c>
      <c r="C153" s="478"/>
      <c r="D153" s="478"/>
      <c r="E153" s="478"/>
    </row>
    <row r="154" spans="1:5" ht="15" hidden="1" customHeight="1">
      <c r="A154" s="327">
        <v>23501</v>
      </c>
      <c r="B154" s="327" t="s">
        <v>13082</v>
      </c>
      <c r="C154" s="328" t="s">
        <v>6937</v>
      </c>
      <c r="D154" s="329">
        <v>140.66999999999999</v>
      </c>
      <c r="E154" s="330"/>
    </row>
    <row r="155" spans="1:5" ht="14.25" hidden="1" customHeight="1">
      <c r="A155" s="327">
        <v>23503</v>
      </c>
      <c r="B155" s="327" t="s">
        <v>13083</v>
      </c>
      <c r="C155" s="328" t="s">
        <v>6533</v>
      </c>
      <c r="D155" s="329">
        <v>500</v>
      </c>
      <c r="E155" s="330"/>
    </row>
    <row r="156" spans="1:5" ht="15" hidden="1" customHeight="1">
      <c r="A156" s="327">
        <v>23522</v>
      </c>
      <c r="B156" s="327" t="s">
        <v>13084</v>
      </c>
      <c r="C156" s="328" t="s">
        <v>6937</v>
      </c>
      <c r="D156" s="329">
        <v>387.92</v>
      </c>
      <c r="E156" s="330"/>
    </row>
    <row r="157" spans="1:5" ht="14.25" hidden="1" customHeight="1">
      <c r="A157" s="326">
        <v>240</v>
      </c>
      <c r="B157" s="478" t="s">
        <v>13085</v>
      </c>
      <c r="C157" s="478"/>
      <c r="D157" s="478"/>
      <c r="E157" s="478"/>
    </row>
    <row r="158" spans="1:5" ht="14.25" hidden="1" customHeight="1">
      <c r="A158" s="327">
        <v>24015</v>
      </c>
      <c r="B158" s="327" t="s">
        <v>13086</v>
      </c>
      <c r="C158" s="328" t="s">
        <v>6582</v>
      </c>
      <c r="D158" s="329">
        <v>9.0500000000000007</v>
      </c>
      <c r="E158" s="330"/>
    </row>
    <row r="159" spans="1:5" ht="15" hidden="1" customHeight="1">
      <c r="A159" s="327">
        <v>24020</v>
      </c>
      <c r="B159" s="327" t="s">
        <v>13087</v>
      </c>
      <c r="C159" s="328" t="s">
        <v>6582</v>
      </c>
      <c r="D159" s="329">
        <v>11.94</v>
      </c>
      <c r="E159" s="330"/>
    </row>
    <row r="160" spans="1:5" ht="14.25" hidden="1" customHeight="1">
      <c r="A160" s="327">
        <v>24029</v>
      </c>
      <c r="B160" s="327" t="s">
        <v>13088</v>
      </c>
      <c r="C160" s="328" t="s">
        <v>6937</v>
      </c>
      <c r="D160" s="329">
        <v>8.67</v>
      </c>
      <c r="E160" s="330"/>
    </row>
    <row r="161" spans="1:5" ht="14.25" hidden="1" customHeight="1">
      <c r="A161" s="327">
        <v>24034</v>
      </c>
      <c r="B161" s="327" t="s">
        <v>13089</v>
      </c>
      <c r="C161" s="328" t="s">
        <v>6582</v>
      </c>
      <c r="D161" s="329">
        <v>15.29</v>
      </c>
      <c r="E161" s="330"/>
    </row>
    <row r="162" spans="1:5" ht="14.25" hidden="1" customHeight="1">
      <c r="A162" s="327">
        <v>24035</v>
      </c>
      <c r="B162" s="327" t="s">
        <v>13090</v>
      </c>
      <c r="C162" s="328" t="s">
        <v>6582</v>
      </c>
      <c r="D162" s="329">
        <v>15.17</v>
      </c>
      <c r="E162" s="330"/>
    </row>
    <row r="163" spans="1:5" ht="14.25" hidden="1" customHeight="1">
      <c r="A163" s="327">
        <v>24038</v>
      </c>
      <c r="B163" s="327" t="s">
        <v>13091</v>
      </c>
      <c r="C163" s="328" t="s">
        <v>13092</v>
      </c>
      <c r="D163" s="329">
        <v>0.31</v>
      </c>
      <c r="E163" s="330"/>
    </row>
    <row r="164" spans="1:5" ht="15" hidden="1" customHeight="1">
      <c r="A164" s="327">
        <v>24042</v>
      </c>
      <c r="B164" s="327" t="s">
        <v>13093</v>
      </c>
      <c r="C164" s="328" t="s">
        <v>6582</v>
      </c>
      <c r="D164" s="329">
        <v>38.31</v>
      </c>
      <c r="E164" s="330"/>
    </row>
    <row r="165" spans="1:5" ht="15" hidden="1" customHeight="1">
      <c r="A165" s="326">
        <v>241</v>
      </c>
      <c r="B165" s="478" t="s">
        <v>13094</v>
      </c>
      <c r="C165" s="478"/>
      <c r="D165" s="478"/>
      <c r="E165" s="478"/>
    </row>
    <row r="166" spans="1:5" ht="14.25" hidden="1" customHeight="1">
      <c r="A166" s="327">
        <v>24116</v>
      </c>
      <c r="B166" s="327" t="s">
        <v>13095</v>
      </c>
      <c r="C166" s="328" t="s">
        <v>6937</v>
      </c>
      <c r="D166" s="329">
        <v>0.99</v>
      </c>
      <c r="E166" s="330"/>
    </row>
    <row r="167" spans="1:5" ht="14.25" hidden="1" customHeight="1">
      <c r="A167" s="327">
        <v>24130</v>
      </c>
      <c r="B167" s="327" t="s">
        <v>13096</v>
      </c>
      <c r="C167" s="328" t="s">
        <v>6937</v>
      </c>
      <c r="D167" s="329">
        <v>267.33</v>
      </c>
      <c r="E167" s="330"/>
    </row>
    <row r="168" spans="1:5" ht="14.25" hidden="1" customHeight="1">
      <c r="A168" s="327">
        <v>24131</v>
      </c>
      <c r="B168" s="327" t="s">
        <v>13097</v>
      </c>
      <c r="C168" s="328" t="s">
        <v>6937</v>
      </c>
      <c r="D168" s="329">
        <v>303.57</v>
      </c>
      <c r="E168" s="330"/>
    </row>
    <row r="169" spans="1:5" ht="14.25" hidden="1" customHeight="1">
      <c r="A169" s="327">
        <v>24145</v>
      </c>
      <c r="B169" s="327" t="s">
        <v>13098</v>
      </c>
      <c r="C169" s="328" t="s">
        <v>6582</v>
      </c>
      <c r="D169" s="329">
        <v>18.3</v>
      </c>
      <c r="E169" s="330"/>
    </row>
    <row r="170" spans="1:5" ht="14.25" hidden="1" customHeight="1">
      <c r="A170" s="327">
        <v>24184</v>
      </c>
      <c r="B170" s="327" t="s">
        <v>13099</v>
      </c>
      <c r="C170" s="328" t="s">
        <v>6533</v>
      </c>
      <c r="D170" s="329">
        <v>29.4</v>
      </c>
      <c r="E170" s="330"/>
    </row>
    <row r="171" spans="1:5" ht="14.25" hidden="1" customHeight="1">
      <c r="A171" s="326">
        <v>255</v>
      </c>
      <c r="B171" s="478" t="s">
        <v>13100</v>
      </c>
      <c r="C171" s="478"/>
      <c r="D171" s="478"/>
      <c r="E171" s="478"/>
    </row>
    <row r="172" spans="1:5" ht="14.25" hidden="1" customHeight="1">
      <c r="A172" s="327">
        <v>25513</v>
      </c>
      <c r="B172" s="327" t="s">
        <v>13101</v>
      </c>
      <c r="C172" s="328" t="s">
        <v>6937</v>
      </c>
      <c r="D172" s="329">
        <v>28.63</v>
      </c>
      <c r="E172" s="330"/>
    </row>
    <row r="173" spans="1:5" ht="14.25" hidden="1" customHeight="1">
      <c r="A173" s="327">
        <v>25514</v>
      </c>
      <c r="B173" s="327" t="s">
        <v>13102</v>
      </c>
      <c r="C173" s="328" t="s">
        <v>6937</v>
      </c>
      <c r="D173" s="329">
        <v>52.83</v>
      </c>
      <c r="E173" s="330"/>
    </row>
    <row r="174" spans="1:5" ht="14.25" hidden="1" customHeight="1">
      <c r="A174" s="327">
        <v>25532</v>
      </c>
      <c r="B174" s="327" t="s">
        <v>13103</v>
      </c>
      <c r="C174" s="328" t="s">
        <v>6937</v>
      </c>
      <c r="D174" s="329">
        <v>71.959999999999994</v>
      </c>
      <c r="E174" s="330"/>
    </row>
    <row r="175" spans="1:5" ht="14.25" hidden="1" customHeight="1">
      <c r="A175" s="327">
        <v>25568</v>
      </c>
      <c r="B175" s="327" t="s">
        <v>13104</v>
      </c>
      <c r="C175" s="328" t="s">
        <v>6937</v>
      </c>
      <c r="D175" s="329">
        <v>31.9</v>
      </c>
      <c r="E175" s="330"/>
    </row>
    <row r="176" spans="1:5" ht="14.25" hidden="1" customHeight="1">
      <c r="A176" s="327">
        <v>25569</v>
      </c>
      <c r="B176" s="327" t="s">
        <v>13104</v>
      </c>
      <c r="C176" s="328" t="s">
        <v>6937</v>
      </c>
      <c r="D176" s="329">
        <v>67.5</v>
      </c>
      <c r="E176" s="330"/>
    </row>
    <row r="177" spans="1:5" ht="14.25" hidden="1" customHeight="1">
      <c r="A177" s="327">
        <v>25570</v>
      </c>
      <c r="B177" s="327" t="s">
        <v>13105</v>
      </c>
      <c r="C177" s="328" t="s">
        <v>6533</v>
      </c>
      <c r="D177" s="329">
        <v>2.0499999999999998</v>
      </c>
      <c r="E177" s="330"/>
    </row>
    <row r="178" spans="1:5" ht="14.25" hidden="1" customHeight="1">
      <c r="A178" s="327">
        <v>25571</v>
      </c>
      <c r="B178" s="327" t="s">
        <v>13106</v>
      </c>
      <c r="C178" s="328" t="s">
        <v>6533</v>
      </c>
      <c r="D178" s="329">
        <v>5.18</v>
      </c>
      <c r="E178" s="330"/>
    </row>
    <row r="179" spans="1:5" ht="14.25" hidden="1" customHeight="1">
      <c r="A179" s="327">
        <v>25592</v>
      </c>
      <c r="B179" s="327" t="s">
        <v>13107</v>
      </c>
      <c r="C179" s="328" t="s">
        <v>6937</v>
      </c>
      <c r="D179" s="329">
        <v>76.87</v>
      </c>
      <c r="E179" s="330"/>
    </row>
    <row r="180" spans="1:5" ht="14.25" hidden="1" customHeight="1">
      <c r="A180" s="326">
        <v>256</v>
      </c>
      <c r="B180" s="478" t="s">
        <v>13100</v>
      </c>
      <c r="C180" s="478"/>
      <c r="D180" s="478"/>
      <c r="E180" s="478"/>
    </row>
    <row r="181" spans="1:5" ht="14.25" hidden="1" customHeight="1">
      <c r="A181" s="327">
        <v>25617</v>
      </c>
      <c r="B181" s="327" t="s">
        <v>13108</v>
      </c>
      <c r="C181" s="328" t="s">
        <v>6937</v>
      </c>
      <c r="D181" s="329">
        <v>40.25</v>
      </c>
      <c r="E181" s="330"/>
    </row>
    <row r="182" spans="1:5" ht="14.25" hidden="1" customHeight="1">
      <c r="A182" s="326">
        <v>258</v>
      </c>
      <c r="B182" s="478" t="s">
        <v>13100</v>
      </c>
      <c r="C182" s="478"/>
      <c r="D182" s="478"/>
      <c r="E182" s="478"/>
    </row>
    <row r="183" spans="1:5" ht="14.25" hidden="1" customHeight="1">
      <c r="A183" s="327">
        <v>25841</v>
      </c>
      <c r="B183" s="327" t="s">
        <v>13109</v>
      </c>
      <c r="C183" s="328" t="s">
        <v>6937</v>
      </c>
      <c r="D183" s="329">
        <v>57.54</v>
      </c>
      <c r="E183" s="330"/>
    </row>
    <row r="184" spans="1:5" ht="14.25" hidden="1" customHeight="1">
      <c r="A184" s="327">
        <v>25843</v>
      </c>
      <c r="B184" s="327" t="s">
        <v>13110</v>
      </c>
      <c r="C184" s="328" t="s">
        <v>6937</v>
      </c>
      <c r="D184" s="329">
        <v>63.95</v>
      </c>
      <c r="E184" s="330"/>
    </row>
    <row r="185" spans="1:5" ht="14.25" hidden="1" customHeight="1">
      <c r="A185" s="326">
        <v>260</v>
      </c>
      <c r="B185" s="478" t="s">
        <v>13111</v>
      </c>
      <c r="C185" s="478"/>
      <c r="D185" s="478"/>
      <c r="E185" s="478"/>
    </row>
    <row r="186" spans="1:5" ht="14.25" hidden="1" customHeight="1">
      <c r="A186" s="327">
        <v>26008</v>
      </c>
      <c r="B186" s="327" t="s">
        <v>13112</v>
      </c>
      <c r="C186" s="328" t="s">
        <v>6578</v>
      </c>
      <c r="D186" s="329">
        <v>37.369999999999997</v>
      </c>
      <c r="E186" s="330"/>
    </row>
    <row r="187" spans="1:5" ht="14.25" hidden="1" customHeight="1">
      <c r="A187" s="327">
        <v>26015</v>
      </c>
      <c r="B187" s="327" t="s">
        <v>13113</v>
      </c>
      <c r="C187" s="328" t="s">
        <v>6578</v>
      </c>
      <c r="D187" s="329">
        <v>65.69</v>
      </c>
      <c r="E187" s="330"/>
    </row>
    <row r="188" spans="1:5" ht="15" hidden="1" customHeight="1">
      <c r="A188" s="327">
        <v>26040</v>
      </c>
      <c r="B188" s="327" t="s">
        <v>13114</v>
      </c>
      <c r="C188" s="328" t="s">
        <v>6578</v>
      </c>
      <c r="D188" s="329">
        <v>6.51</v>
      </c>
      <c r="E188" s="330"/>
    </row>
    <row r="189" spans="1:5" ht="14.25" hidden="1" customHeight="1">
      <c r="A189" s="327">
        <v>26091</v>
      </c>
      <c r="B189" s="327" t="s">
        <v>13115</v>
      </c>
      <c r="C189" s="328" t="s">
        <v>6578</v>
      </c>
      <c r="D189" s="329">
        <v>4.9000000000000004</v>
      </c>
      <c r="E189" s="330"/>
    </row>
    <row r="190" spans="1:5" ht="14.25" hidden="1" customHeight="1">
      <c r="A190" s="326">
        <v>265</v>
      </c>
      <c r="B190" s="478" t="s">
        <v>13116</v>
      </c>
      <c r="C190" s="478"/>
      <c r="D190" s="478"/>
      <c r="E190" s="478"/>
    </row>
    <row r="191" spans="1:5" ht="14.25" hidden="1" customHeight="1">
      <c r="A191" s="327">
        <v>26503</v>
      </c>
      <c r="B191" s="327" t="s">
        <v>13117</v>
      </c>
      <c r="C191" s="328" t="s">
        <v>6533</v>
      </c>
      <c r="D191" s="329">
        <v>0.91</v>
      </c>
      <c r="E191" s="330"/>
    </row>
    <row r="192" spans="1:5" ht="14.25" hidden="1" customHeight="1">
      <c r="A192" s="327">
        <v>26506</v>
      </c>
      <c r="B192" s="327" t="s">
        <v>13118</v>
      </c>
      <c r="C192" s="328" t="s">
        <v>6533</v>
      </c>
      <c r="D192" s="329">
        <v>279.66000000000003</v>
      </c>
      <c r="E192" s="330"/>
    </row>
    <row r="193" spans="1:5" ht="14.25" hidden="1" customHeight="1">
      <c r="A193" s="327">
        <v>26508</v>
      </c>
      <c r="B193" s="327" t="s">
        <v>13119</v>
      </c>
      <c r="C193" s="328" t="s">
        <v>6578</v>
      </c>
      <c r="D193" s="329">
        <v>7.61</v>
      </c>
      <c r="E193" s="330"/>
    </row>
    <row r="194" spans="1:5" ht="14.25" hidden="1" customHeight="1">
      <c r="A194" s="327">
        <v>26512</v>
      </c>
      <c r="B194" s="327" t="s">
        <v>13120</v>
      </c>
      <c r="C194" s="328" t="s">
        <v>6533</v>
      </c>
      <c r="D194" s="329">
        <v>1.1200000000000001</v>
      </c>
      <c r="E194" s="330"/>
    </row>
    <row r="195" spans="1:5" ht="14.25" hidden="1" customHeight="1">
      <c r="A195" s="327">
        <v>26517</v>
      </c>
      <c r="B195" s="327" t="s">
        <v>13121</v>
      </c>
      <c r="C195" s="328" t="s">
        <v>6533</v>
      </c>
      <c r="D195" s="329">
        <v>1.8</v>
      </c>
      <c r="E195" s="330"/>
    </row>
    <row r="196" spans="1:5" ht="14.25" hidden="1" customHeight="1">
      <c r="A196" s="327">
        <v>26546</v>
      </c>
      <c r="B196" s="327" t="s">
        <v>13122</v>
      </c>
      <c r="C196" s="328" t="s">
        <v>6533</v>
      </c>
      <c r="D196" s="329">
        <v>0.36</v>
      </c>
      <c r="E196" s="330"/>
    </row>
    <row r="197" spans="1:5" ht="14.25" hidden="1" customHeight="1">
      <c r="A197" s="327">
        <v>26548</v>
      </c>
      <c r="B197" s="327" t="s">
        <v>13123</v>
      </c>
      <c r="C197" s="328" t="s">
        <v>6533</v>
      </c>
      <c r="D197" s="329">
        <v>0.44</v>
      </c>
      <c r="E197" s="330"/>
    </row>
    <row r="198" spans="1:5" ht="14.25" hidden="1" customHeight="1">
      <c r="A198" s="327">
        <v>26549</v>
      </c>
      <c r="B198" s="327" t="s">
        <v>13124</v>
      </c>
      <c r="C198" s="328" t="s">
        <v>6533</v>
      </c>
      <c r="D198" s="329">
        <v>0.18</v>
      </c>
      <c r="E198" s="330"/>
    </row>
    <row r="199" spans="1:5" ht="14.25" hidden="1" customHeight="1">
      <c r="A199" s="327">
        <v>26550</v>
      </c>
      <c r="B199" s="327" t="s">
        <v>13125</v>
      </c>
      <c r="C199" s="328" t="s">
        <v>6533</v>
      </c>
      <c r="D199" s="329">
        <v>13</v>
      </c>
      <c r="E199" s="330"/>
    </row>
    <row r="200" spans="1:5" ht="14.25" hidden="1" customHeight="1">
      <c r="A200" s="327">
        <v>26551</v>
      </c>
      <c r="B200" s="327" t="s">
        <v>13126</v>
      </c>
      <c r="C200" s="328" t="s">
        <v>6533</v>
      </c>
      <c r="D200" s="329">
        <v>0.36</v>
      </c>
      <c r="E200" s="330"/>
    </row>
    <row r="201" spans="1:5" ht="14.25" hidden="1" customHeight="1">
      <c r="A201" s="327">
        <v>26552</v>
      </c>
      <c r="B201" s="327" t="s">
        <v>13127</v>
      </c>
      <c r="C201" s="328" t="s">
        <v>6533</v>
      </c>
      <c r="D201" s="329">
        <v>0.15</v>
      </c>
      <c r="E201" s="330"/>
    </row>
    <row r="202" spans="1:5" ht="15" hidden="1" customHeight="1">
      <c r="A202" s="327">
        <v>26554</v>
      </c>
      <c r="B202" s="327" t="s">
        <v>13128</v>
      </c>
      <c r="C202" s="328" t="s">
        <v>6533</v>
      </c>
      <c r="D202" s="329">
        <v>0.18</v>
      </c>
      <c r="E202" s="330"/>
    </row>
    <row r="203" spans="1:5" ht="14.25" hidden="1" customHeight="1">
      <c r="A203" s="327">
        <v>26560</v>
      </c>
      <c r="B203" s="327" t="s">
        <v>13129</v>
      </c>
      <c r="C203" s="328" t="s">
        <v>6582</v>
      </c>
      <c r="D203" s="329">
        <v>15.76</v>
      </c>
      <c r="E203" s="330"/>
    </row>
    <row r="204" spans="1:5" ht="15" hidden="1" customHeight="1">
      <c r="A204" s="327">
        <v>26563</v>
      </c>
      <c r="B204" s="327" t="s">
        <v>13130</v>
      </c>
      <c r="C204" s="328" t="s">
        <v>6582</v>
      </c>
      <c r="D204" s="329">
        <v>24.9</v>
      </c>
      <c r="E204" s="330"/>
    </row>
    <row r="205" spans="1:5" ht="14.25" hidden="1" customHeight="1">
      <c r="A205" s="327">
        <v>26566</v>
      </c>
      <c r="B205" s="327" t="s">
        <v>13131</v>
      </c>
      <c r="C205" s="328" t="s">
        <v>6582</v>
      </c>
      <c r="D205" s="329">
        <v>16.52</v>
      </c>
      <c r="E205" s="330"/>
    </row>
    <row r="206" spans="1:5" ht="14.25" hidden="1" customHeight="1">
      <c r="A206" s="327">
        <v>26569</v>
      </c>
      <c r="B206" s="327" t="s">
        <v>13132</v>
      </c>
      <c r="C206" s="328" t="s">
        <v>6582</v>
      </c>
      <c r="D206" s="329">
        <v>14.83</v>
      </c>
      <c r="E206" s="330"/>
    </row>
    <row r="207" spans="1:5" ht="14.25" hidden="1" customHeight="1">
      <c r="A207" s="327">
        <v>26570</v>
      </c>
      <c r="B207" s="327" t="s">
        <v>13133</v>
      </c>
      <c r="C207" s="328" t="s">
        <v>6582</v>
      </c>
      <c r="D207" s="329">
        <v>14.83</v>
      </c>
      <c r="E207" s="330"/>
    </row>
    <row r="208" spans="1:5" ht="15" hidden="1" customHeight="1">
      <c r="A208" s="327">
        <v>26573</v>
      </c>
      <c r="B208" s="327" t="s">
        <v>13134</v>
      </c>
      <c r="C208" s="328" t="s">
        <v>6582</v>
      </c>
      <c r="D208" s="329">
        <v>28.34</v>
      </c>
      <c r="E208" s="330"/>
    </row>
    <row r="209" spans="1:5" ht="14.25" hidden="1" customHeight="1">
      <c r="A209" s="327">
        <v>26581</v>
      </c>
      <c r="B209" s="327" t="s">
        <v>13135</v>
      </c>
      <c r="C209" s="328" t="s">
        <v>6582</v>
      </c>
      <c r="D209" s="329">
        <v>19.690000000000001</v>
      </c>
      <c r="E209" s="330"/>
    </row>
    <row r="210" spans="1:5" ht="15" hidden="1" customHeight="1">
      <c r="A210" s="327">
        <v>26588</v>
      </c>
      <c r="B210" s="327" t="s">
        <v>13136</v>
      </c>
      <c r="C210" s="328" t="s">
        <v>6533</v>
      </c>
      <c r="D210" s="329">
        <v>0.13</v>
      </c>
      <c r="E210" s="330"/>
    </row>
    <row r="211" spans="1:5" ht="14.25" hidden="1" customHeight="1">
      <c r="A211" s="327">
        <v>26589</v>
      </c>
      <c r="B211" s="327" t="s">
        <v>13137</v>
      </c>
      <c r="C211" s="328" t="s">
        <v>6533</v>
      </c>
      <c r="D211" s="329">
        <v>0.26</v>
      </c>
      <c r="E211" s="330"/>
    </row>
    <row r="212" spans="1:5" ht="14.25" hidden="1" customHeight="1">
      <c r="A212" s="327">
        <v>26591</v>
      </c>
      <c r="B212" s="327" t="s">
        <v>13138</v>
      </c>
      <c r="C212" s="328" t="s">
        <v>6533</v>
      </c>
      <c r="D212" s="329">
        <v>0.08</v>
      </c>
      <c r="E212" s="330"/>
    </row>
    <row r="213" spans="1:5" ht="14.25" hidden="1" customHeight="1">
      <c r="A213" s="327">
        <v>26592</v>
      </c>
      <c r="B213" s="327" t="s">
        <v>13139</v>
      </c>
      <c r="C213" s="328" t="s">
        <v>6533</v>
      </c>
      <c r="D213" s="329">
        <v>0.18</v>
      </c>
      <c r="E213" s="330"/>
    </row>
    <row r="214" spans="1:5" ht="14.25" hidden="1" customHeight="1">
      <c r="A214" s="326">
        <v>266</v>
      </c>
      <c r="B214" s="478" t="s">
        <v>13140</v>
      </c>
      <c r="C214" s="478"/>
      <c r="D214" s="478"/>
      <c r="E214" s="478"/>
    </row>
    <row r="215" spans="1:5" ht="14.25" hidden="1" customHeight="1">
      <c r="A215" s="327">
        <v>26607</v>
      </c>
      <c r="B215" s="327" t="s">
        <v>13141</v>
      </c>
      <c r="C215" s="328" t="s">
        <v>6533</v>
      </c>
      <c r="D215" s="329">
        <v>1.71</v>
      </c>
      <c r="E215" s="330"/>
    </row>
    <row r="216" spans="1:5" ht="14.25" hidden="1" customHeight="1">
      <c r="A216" s="327">
        <v>26610</v>
      </c>
      <c r="B216" s="327" t="s">
        <v>13142</v>
      </c>
      <c r="C216" s="328" t="s">
        <v>6533</v>
      </c>
      <c r="D216" s="329">
        <v>0.51</v>
      </c>
      <c r="E216" s="330"/>
    </row>
    <row r="217" spans="1:5" ht="14.25" hidden="1" customHeight="1">
      <c r="A217" s="327">
        <v>26612</v>
      </c>
      <c r="B217" s="327" t="s">
        <v>13143</v>
      </c>
      <c r="C217" s="328" t="s">
        <v>6533</v>
      </c>
      <c r="D217" s="329">
        <v>0.65</v>
      </c>
      <c r="E217" s="330"/>
    </row>
    <row r="218" spans="1:5" ht="14.25" hidden="1" customHeight="1">
      <c r="A218" s="327">
        <v>26617</v>
      </c>
      <c r="B218" s="327" t="s">
        <v>13144</v>
      </c>
      <c r="C218" s="328" t="s">
        <v>6578</v>
      </c>
      <c r="D218" s="329">
        <v>21.77</v>
      </c>
      <c r="E218" s="330"/>
    </row>
    <row r="219" spans="1:5" ht="15" hidden="1" customHeight="1">
      <c r="A219" s="327">
        <v>26618</v>
      </c>
      <c r="B219" s="327" t="s">
        <v>13145</v>
      </c>
      <c r="C219" s="328" t="s">
        <v>6533</v>
      </c>
      <c r="D219" s="329">
        <v>25.63</v>
      </c>
      <c r="E219" s="330"/>
    </row>
    <row r="220" spans="1:5" ht="14.25" hidden="1" customHeight="1">
      <c r="A220" s="327">
        <v>26639</v>
      </c>
      <c r="B220" s="327" t="s">
        <v>13146</v>
      </c>
      <c r="C220" s="328" t="s">
        <v>6533</v>
      </c>
      <c r="D220" s="329">
        <v>3.14</v>
      </c>
      <c r="E220" s="330"/>
    </row>
    <row r="221" spans="1:5" ht="14.25" hidden="1" customHeight="1">
      <c r="A221" s="327">
        <v>26648</v>
      </c>
      <c r="B221" s="327" t="s">
        <v>13147</v>
      </c>
      <c r="C221" s="328" t="s">
        <v>6533</v>
      </c>
      <c r="D221" s="329">
        <v>0.28999999999999998</v>
      </c>
      <c r="E221" s="330"/>
    </row>
    <row r="222" spans="1:5" ht="14.25" hidden="1" customHeight="1">
      <c r="A222" s="327">
        <v>26664</v>
      </c>
      <c r="B222" s="327" t="s">
        <v>13148</v>
      </c>
      <c r="C222" s="328" t="s">
        <v>6533</v>
      </c>
      <c r="D222" s="329">
        <v>0.37</v>
      </c>
      <c r="E222" s="330"/>
    </row>
    <row r="223" spans="1:5" ht="14.25" hidden="1" customHeight="1">
      <c r="A223" s="327">
        <v>26668</v>
      </c>
      <c r="B223" s="327" t="s">
        <v>13149</v>
      </c>
      <c r="C223" s="328" t="s">
        <v>6533</v>
      </c>
      <c r="D223" s="329">
        <v>85.69</v>
      </c>
      <c r="E223" s="330"/>
    </row>
    <row r="224" spans="1:5" ht="15" hidden="1" customHeight="1">
      <c r="A224" s="327">
        <v>26669</v>
      </c>
      <c r="B224" s="327" t="s">
        <v>13150</v>
      </c>
      <c r="C224" s="328" t="s">
        <v>6533</v>
      </c>
      <c r="D224" s="329">
        <v>14.83</v>
      </c>
      <c r="E224" s="330"/>
    </row>
    <row r="225" spans="1:5" ht="14.25" hidden="1" customHeight="1">
      <c r="A225" s="327">
        <v>26670</v>
      </c>
      <c r="B225" s="327" t="s">
        <v>13151</v>
      </c>
      <c r="C225" s="328" t="s">
        <v>6533</v>
      </c>
      <c r="D225" s="329">
        <v>217.44</v>
      </c>
      <c r="E225" s="330"/>
    </row>
    <row r="226" spans="1:5" ht="14.25" hidden="1" customHeight="1">
      <c r="A226" s="327">
        <v>26671</v>
      </c>
      <c r="B226" s="327" t="s">
        <v>13152</v>
      </c>
      <c r="C226" s="328" t="s">
        <v>6533</v>
      </c>
      <c r="D226" s="329">
        <v>89.54</v>
      </c>
      <c r="E226" s="330"/>
    </row>
    <row r="227" spans="1:5" ht="14.25" hidden="1" customHeight="1">
      <c r="A227" s="327">
        <v>26675</v>
      </c>
      <c r="B227" s="327" t="s">
        <v>13153</v>
      </c>
      <c r="C227" s="328" t="s">
        <v>6533</v>
      </c>
      <c r="D227" s="329">
        <v>0.47</v>
      </c>
      <c r="E227" s="330"/>
    </row>
    <row r="228" spans="1:5" ht="14.25" hidden="1" customHeight="1">
      <c r="A228" s="327">
        <v>26678</v>
      </c>
      <c r="B228" s="327" t="s">
        <v>13154</v>
      </c>
      <c r="C228" s="328" t="s">
        <v>6533</v>
      </c>
      <c r="D228" s="329">
        <v>0.41</v>
      </c>
      <c r="E228" s="330"/>
    </row>
    <row r="229" spans="1:5" ht="14.25" hidden="1" customHeight="1">
      <c r="A229" s="326">
        <v>267</v>
      </c>
      <c r="B229" s="478" t="s">
        <v>13140</v>
      </c>
      <c r="C229" s="478"/>
      <c r="D229" s="478"/>
      <c r="E229" s="478"/>
    </row>
    <row r="230" spans="1:5" ht="14.25" hidden="1" customHeight="1">
      <c r="A230" s="327">
        <v>26714</v>
      </c>
      <c r="B230" s="327" t="s">
        <v>13155</v>
      </c>
      <c r="C230" s="328" t="s">
        <v>6533</v>
      </c>
      <c r="D230" s="329">
        <v>20.75</v>
      </c>
      <c r="E230" s="330"/>
    </row>
    <row r="231" spans="1:5" ht="14.25" hidden="1" customHeight="1">
      <c r="A231" s="326">
        <v>268</v>
      </c>
      <c r="B231" s="478" t="s">
        <v>13140</v>
      </c>
      <c r="C231" s="478"/>
      <c r="D231" s="478"/>
      <c r="E231" s="478"/>
    </row>
    <row r="232" spans="1:5" ht="15" hidden="1" customHeight="1">
      <c r="A232" s="327">
        <v>26877</v>
      </c>
      <c r="B232" s="327" t="s">
        <v>13156</v>
      </c>
      <c r="C232" s="328" t="s">
        <v>6533</v>
      </c>
      <c r="D232" s="329">
        <v>0.62</v>
      </c>
      <c r="E232" s="330"/>
    </row>
    <row r="233" spans="1:5" ht="14.25" hidden="1" customHeight="1">
      <c r="A233" s="327">
        <v>26879</v>
      </c>
      <c r="B233" s="327" t="s">
        <v>13157</v>
      </c>
      <c r="C233" s="328" t="s">
        <v>6533</v>
      </c>
      <c r="D233" s="329">
        <v>0.45</v>
      </c>
      <c r="E233" s="330"/>
    </row>
    <row r="234" spans="1:5" ht="14.25" hidden="1" customHeight="1">
      <c r="A234" s="327">
        <v>26894</v>
      </c>
      <c r="B234" s="327" t="s">
        <v>13158</v>
      </c>
      <c r="C234" s="328" t="s">
        <v>6533</v>
      </c>
      <c r="D234" s="329">
        <v>0.16</v>
      </c>
      <c r="E234" s="330"/>
    </row>
    <row r="235" spans="1:5" ht="14.25" hidden="1" customHeight="1">
      <c r="A235" s="326">
        <v>269</v>
      </c>
      <c r="B235" s="478" t="s">
        <v>13159</v>
      </c>
      <c r="C235" s="478"/>
      <c r="D235" s="478"/>
      <c r="E235" s="478"/>
    </row>
    <row r="236" spans="1:5" ht="14.25" hidden="1" customHeight="1">
      <c r="A236" s="327">
        <v>26917</v>
      </c>
      <c r="B236" s="327" t="s">
        <v>13160</v>
      </c>
      <c r="C236" s="328" t="s">
        <v>6533</v>
      </c>
      <c r="D236" s="329">
        <v>84.81</v>
      </c>
      <c r="E236" s="330"/>
    </row>
    <row r="237" spans="1:5" ht="14.25" hidden="1" customHeight="1">
      <c r="A237" s="326">
        <v>270</v>
      </c>
      <c r="B237" s="478" t="s">
        <v>13161</v>
      </c>
      <c r="C237" s="478"/>
      <c r="D237" s="478"/>
      <c r="E237" s="478"/>
    </row>
    <row r="238" spans="1:5" ht="14.25" hidden="1" customHeight="1">
      <c r="A238" s="327">
        <v>27002</v>
      </c>
      <c r="B238" s="327" t="s">
        <v>13162</v>
      </c>
      <c r="C238" s="328" t="s">
        <v>6582</v>
      </c>
      <c r="D238" s="329">
        <v>14.14</v>
      </c>
      <c r="E238" s="330"/>
    </row>
    <row r="239" spans="1:5" ht="14.25" hidden="1" customHeight="1">
      <c r="A239" s="327">
        <v>27003</v>
      </c>
      <c r="B239" s="327" t="s">
        <v>13163</v>
      </c>
      <c r="C239" s="328" t="s">
        <v>6582</v>
      </c>
      <c r="D239" s="329">
        <v>14.44</v>
      </c>
      <c r="E239" s="330"/>
    </row>
    <row r="240" spans="1:5" ht="14.25" hidden="1" customHeight="1">
      <c r="A240" s="327">
        <v>27004</v>
      </c>
      <c r="B240" s="327" t="s">
        <v>13164</v>
      </c>
      <c r="C240" s="328" t="s">
        <v>6582</v>
      </c>
      <c r="D240" s="329">
        <v>16.61</v>
      </c>
      <c r="E240" s="330"/>
    </row>
    <row r="241" spans="1:5" ht="15" hidden="1" customHeight="1">
      <c r="A241" s="327">
        <v>27005</v>
      </c>
      <c r="B241" s="327" t="s">
        <v>13165</v>
      </c>
      <c r="C241" s="328" t="s">
        <v>6582</v>
      </c>
      <c r="D241" s="329">
        <v>17.37</v>
      </c>
      <c r="E241" s="330"/>
    </row>
    <row r="242" spans="1:5" ht="14.25" hidden="1" customHeight="1">
      <c r="A242" s="327">
        <v>27006</v>
      </c>
      <c r="B242" s="327" t="s">
        <v>13166</v>
      </c>
      <c r="C242" s="328" t="s">
        <v>6582</v>
      </c>
      <c r="D242" s="329">
        <v>22.95</v>
      </c>
      <c r="E242" s="330"/>
    </row>
    <row r="243" spans="1:5" ht="15" hidden="1" customHeight="1">
      <c r="A243" s="327">
        <v>27010</v>
      </c>
      <c r="B243" s="327" t="s">
        <v>13167</v>
      </c>
      <c r="C243" s="328" t="s">
        <v>6582</v>
      </c>
      <c r="D243" s="329">
        <v>13.7</v>
      </c>
      <c r="E243" s="330"/>
    </row>
    <row r="244" spans="1:5" ht="14.25" hidden="1" customHeight="1">
      <c r="A244" s="327">
        <v>27020</v>
      </c>
      <c r="B244" s="327" t="s">
        <v>13168</v>
      </c>
      <c r="C244" s="328" t="s">
        <v>6578</v>
      </c>
      <c r="D244" s="329">
        <v>0.46</v>
      </c>
      <c r="E244" s="330"/>
    </row>
    <row r="245" spans="1:5" ht="15" hidden="1" customHeight="1">
      <c r="A245" s="327">
        <v>27022</v>
      </c>
      <c r="B245" s="327" t="s">
        <v>13169</v>
      </c>
      <c r="C245" s="328" t="s">
        <v>6578</v>
      </c>
      <c r="D245" s="329">
        <v>0.88</v>
      </c>
      <c r="E245" s="330"/>
    </row>
    <row r="246" spans="1:5" ht="14.25" hidden="1" customHeight="1">
      <c r="A246" s="326">
        <v>275</v>
      </c>
      <c r="B246" s="478" t="s">
        <v>13170</v>
      </c>
      <c r="C246" s="478"/>
      <c r="D246" s="478"/>
      <c r="E246" s="478"/>
    </row>
    <row r="247" spans="1:5" ht="14.25" hidden="1" customHeight="1">
      <c r="A247" s="327">
        <v>27504</v>
      </c>
      <c r="B247" s="327" t="s">
        <v>13171</v>
      </c>
      <c r="C247" s="328" t="s">
        <v>6533</v>
      </c>
      <c r="D247" s="329">
        <v>81.64</v>
      </c>
      <c r="E247" s="330"/>
    </row>
    <row r="248" spans="1:5" ht="14.25" hidden="1" customHeight="1">
      <c r="A248" s="327">
        <v>27520</v>
      </c>
      <c r="B248" s="327" t="s">
        <v>13172</v>
      </c>
      <c r="C248" s="328" t="s">
        <v>6937</v>
      </c>
      <c r="D248" s="329">
        <v>18.45</v>
      </c>
      <c r="E248" s="330"/>
    </row>
    <row r="249" spans="1:5" ht="14.25" hidden="1" customHeight="1">
      <c r="A249" s="327">
        <v>27532</v>
      </c>
      <c r="B249" s="327" t="s">
        <v>13173</v>
      </c>
      <c r="C249" s="328" t="s">
        <v>6937</v>
      </c>
      <c r="D249" s="329">
        <v>104.59</v>
      </c>
      <c r="E249" s="330"/>
    </row>
    <row r="250" spans="1:5" ht="15" hidden="1" customHeight="1">
      <c r="A250" s="327">
        <v>27546</v>
      </c>
      <c r="B250" s="327" t="s">
        <v>13174</v>
      </c>
      <c r="C250" s="328" t="s">
        <v>6937</v>
      </c>
      <c r="D250" s="329">
        <v>63.35</v>
      </c>
      <c r="E250" s="330"/>
    </row>
    <row r="251" spans="1:5" ht="14.25" hidden="1" customHeight="1">
      <c r="A251" s="326">
        <v>276</v>
      </c>
      <c r="B251" s="478" t="s">
        <v>13175</v>
      </c>
      <c r="C251" s="478"/>
      <c r="D251" s="478"/>
      <c r="E251" s="478"/>
    </row>
    <row r="252" spans="1:5" ht="15" hidden="1" customHeight="1">
      <c r="A252" s="327">
        <v>27602</v>
      </c>
      <c r="B252" s="327" t="s">
        <v>13176</v>
      </c>
      <c r="C252" s="328" t="s">
        <v>6937</v>
      </c>
      <c r="D252" s="329">
        <v>36.950000000000003</v>
      </c>
      <c r="E252" s="330"/>
    </row>
    <row r="253" spans="1:5" ht="15" hidden="1" customHeight="1">
      <c r="A253" s="327">
        <v>27666</v>
      </c>
      <c r="B253" s="327" t="s">
        <v>13177</v>
      </c>
      <c r="C253" s="328" t="s">
        <v>6937</v>
      </c>
      <c r="D253" s="329">
        <v>71.73</v>
      </c>
      <c r="E253" s="330"/>
    </row>
    <row r="254" spans="1:5" ht="14.25" hidden="1" customHeight="1">
      <c r="A254" s="327">
        <v>27676</v>
      </c>
      <c r="B254" s="327" t="s">
        <v>13178</v>
      </c>
      <c r="C254" s="328" t="s">
        <v>6937</v>
      </c>
      <c r="D254" s="329">
        <v>102.64</v>
      </c>
      <c r="E254" s="330"/>
    </row>
    <row r="255" spans="1:5" ht="14.25" hidden="1" customHeight="1">
      <c r="A255" s="327">
        <v>27677</v>
      </c>
      <c r="B255" s="327" t="s">
        <v>13179</v>
      </c>
      <c r="C255" s="328" t="s">
        <v>6937</v>
      </c>
      <c r="D255" s="329">
        <v>14.22</v>
      </c>
      <c r="E255" s="330"/>
    </row>
    <row r="256" spans="1:5" ht="14.25" hidden="1" customHeight="1">
      <c r="A256" s="327">
        <v>27678</v>
      </c>
      <c r="B256" s="327" t="s">
        <v>13180</v>
      </c>
      <c r="C256" s="328" t="s">
        <v>6937</v>
      </c>
      <c r="D256" s="329">
        <v>34.89</v>
      </c>
      <c r="E256" s="330"/>
    </row>
    <row r="257" spans="1:5" ht="14.25" hidden="1" customHeight="1">
      <c r="A257" s="327">
        <v>27679</v>
      </c>
      <c r="B257" s="327" t="s">
        <v>13181</v>
      </c>
      <c r="C257" s="328" t="s">
        <v>6937</v>
      </c>
      <c r="D257" s="329">
        <v>146.13999999999999</v>
      </c>
      <c r="E257" s="330"/>
    </row>
    <row r="258" spans="1:5" ht="14.25" hidden="1" customHeight="1">
      <c r="A258" s="327">
        <v>27680</v>
      </c>
      <c r="B258" s="327" t="s">
        <v>13182</v>
      </c>
      <c r="C258" s="328" t="s">
        <v>6937</v>
      </c>
      <c r="D258" s="329">
        <v>99.31</v>
      </c>
      <c r="E258" s="330"/>
    </row>
    <row r="259" spans="1:5" ht="14.25" hidden="1" customHeight="1">
      <c r="A259" s="326">
        <v>280</v>
      </c>
      <c r="B259" s="478" t="s">
        <v>11634</v>
      </c>
      <c r="C259" s="478"/>
      <c r="D259" s="478"/>
      <c r="E259" s="478"/>
    </row>
    <row r="260" spans="1:5" ht="14.25" hidden="1" customHeight="1">
      <c r="A260" s="327">
        <v>28001</v>
      </c>
      <c r="B260" s="327" t="s">
        <v>13183</v>
      </c>
      <c r="C260" s="328" t="s">
        <v>6680</v>
      </c>
      <c r="D260" s="329">
        <v>55</v>
      </c>
      <c r="E260" s="330"/>
    </row>
    <row r="261" spans="1:5" ht="15" hidden="1" customHeight="1">
      <c r="A261" s="327">
        <v>28004</v>
      </c>
      <c r="B261" s="327" t="s">
        <v>13184</v>
      </c>
      <c r="C261" s="328" t="s">
        <v>6533</v>
      </c>
      <c r="D261" s="329">
        <v>108.37</v>
      </c>
      <c r="E261" s="330"/>
    </row>
    <row r="262" spans="1:5" ht="14.25" hidden="1" customHeight="1">
      <c r="A262" s="327">
        <v>28005</v>
      </c>
      <c r="B262" s="327" t="s">
        <v>13185</v>
      </c>
      <c r="C262" s="328" t="s">
        <v>6582</v>
      </c>
      <c r="D262" s="329">
        <v>26.62</v>
      </c>
      <c r="E262" s="330"/>
    </row>
    <row r="263" spans="1:5" ht="14.25" hidden="1" customHeight="1">
      <c r="A263" s="327">
        <v>28008</v>
      </c>
      <c r="B263" s="327" t="s">
        <v>13186</v>
      </c>
      <c r="C263" s="328" t="s">
        <v>6584</v>
      </c>
      <c r="D263" s="329">
        <v>19.829999999999998</v>
      </c>
      <c r="E263" s="330"/>
    </row>
    <row r="264" spans="1:5" ht="14.25" hidden="1" customHeight="1">
      <c r="A264" s="327">
        <v>28028</v>
      </c>
      <c r="B264" s="327" t="s">
        <v>13187</v>
      </c>
      <c r="C264" s="328" t="s">
        <v>6578</v>
      </c>
      <c r="D264" s="329">
        <v>8.44</v>
      </c>
      <c r="E264" s="330"/>
    </row>
    <row r="265" spans="1:5" ht="14.25" hidden="1" customHeight="1">
      <c r="A265" s="327">
        <v>28056</v>
      </c>
      <c r="B265" s="327" t="s">
        <v>13188</v>
      </c>
      <c r="C265" s="328" t="s">
        <v>6578</v>
      </c>
      <c r="D265" s="329">
        <v>3.01</v>
      </c>
      <c r="E265" s="330"/>
    </row>
    <row r="266" spans="1:5" ht="14.25" hidden="1" customHeight="1">
      <c r="A266" s="327">
        <v>28067</v>
      </c>
      <c r="B266" s="327" t="s">
        <v>13189</v>
      </c>
      <c r="C266" s="328" t="s">
        <v>6578</v>
      </c>
      <c r="D266" s="329">
        <v>5.57</v>
      </c>
      <c r="E266" s="330"/>
    </row>
    <row r="267" spans="1:5" ht="14.25" hidden="1" customHeight="1">
      <c r="A267" s="327">
        <v>28068</v>
      </c>
      <c r="B267" s="327" t="s">
        <v>13190</v>
      </c>
      <c r="C267" s="328" t="s">
        <v>6578</v>
      </c>
      <c r="D267" s="329">
        <v>7.8</v>
      </c>
      <c r="E267" s="330"/>
    </row>
    <row r="268" spans="1:5" ht="14.25" hidden="1" customHeight="1">
      <c r="A268" s="326">
        <v>281</v>
      </c>
      <c r="B268" s="478" t="s">
        <v>13191</v>
      </c>
      <c r="C268" s="478"/>
      <c r="D268" s="478"/>
      <c r="E268" s="478"/>
    </row>
    <row r="269" spans="1:5" ht="14.25" hidden="1" customHeight="1">
      <c r="A269" s="327">
        <v>28125</v>
      </c>
      <c r="B269" s="327" t="s">
        <v>13192</v>
      </c>
      <c r="C269" s="328" t="s">
        <v>6578</v>
      </c>
      <c r="D269" s="329">
        <v>10.26</v>
      </c>
      <c r="E269" s="330"/>
    </row>
    <row r="270" spans="1:5" ht="14.25" hidden="1" customHeight="1">
      <c r="A270" s="327">
        <v>28183</v>
      </c>
      <c r="B270" s="327" t="s">
        <v>13193</v>
      </c>
      <c r="C270" s="328" t="s">
        <v>6533</v>
      </c>
      <c r="D270" s="329">
        <v>391.54</v>
      </c>
      <c r="E270" s="330"/>
    </row>
    <row r="271" spans="1:5" ht="14.25" hidden="1" customHeight="1">
      <c r="A271" s="327">
        <v>28195</v>
      </c>
      <c r="B271" s="327" t="s">
        <v>13194</v>
      </c>
      <c r="C271" s="328" t="s">
        <v>6578</v>
      </c>
      <c r="D271" s="329">
        <v>43.39</v>
      </c>
      <c r="E271" s="330"/>
    </row>
    <row r="272" spans="1:5" ht="15" hidden="1" customHeight="1">
      <c r="A272" s="326">
        <v>282</v>
      </c>
      <c r="B272" s="478" t="s">
        <v>13191</v>
      </c>
      <c r="C272" s="478"/>
      <c r="D272" s="478"/>
      <c r="E272" s="478"/>
    </row>
    <row r="273" spans="1:5" ht="14.25" hidden="1" customHeight="1">
      <c r="A273" s="327">
        <v>28267</v>
      </c>
      <c r="B273" s="327" t="s">
        <v>13195</v>
      </c>
      <c r="C273" s="328" t="s">
        <v>6533</v>
      </c>
      <c r="D273" s="329">
        <v>89.94</v>
      </c>
      <c r="E273" s="330"/>
    </row>
    <row r="274" spans="1:5" ht="15" hidden="1" customHeight="1">
      <c r="A274" s="327">
        <v>28270</v>
      </c>
      <c r="B274" s="327" t="s">
        <v>13196</v>
      </c>
      <c r="C274" s="328" t="s">
        <v>6578</v>
      </c>
      <c r="D274" s="329">
        <v>0.24</v>
      </c>
      <c r="E274" s="330"/>
    </row>
    <row r="275" spans="1:5" ht="14.25" hidden="1" customHeight="1">
      <c r="A275" s="327">
        <v>28273</v>
      </c>
      <c r="B275" s="327" t="s">
        <v>13197</v>
      </c>
      <c r="C275" s="328" t="s">
        <v>6533</v>
      </c>
      <c r="D275" s="329">
        <v>147.24</v>
      </c>
      <c r="E275" s="330"/>
    </row>
    <row r="276" spans="1:5" ht="14.25" hidden="1" customHeight="1">
      <c r="A276" s="326">
        <v>290</v>
      </c>
      <c r="B276" s="478" t="s">
        <v>13191</v>
      </c>
      <c r="C276" s="478"/>
      <c r="D276" s="478"/>
      <c r="E276" s="478"/>
    </row>
    <row r="277" spans="1:5" ht="15" hidden="1" customHeight="1">
      <c r="A277" s="327">
        <v>29028</v>
      </c>
      <c r="B277" s="327" t="s">
        <v>13198</v>
      </c>
      <c r="C277" s="328" t="s">
        <v>6533</v>
      </c>
      <c r="D277" s="329">
        <v>773.95</v>
      </c>
      <c r="E277" s="330"/>
    </row>
    <row r="278" spans="1:5" ht="14.25" hidden="1" customHeight="1">
      <c r="A278" s="327">
        <v>29050</v>
      </c>
      <c r="B278" s="327" t="s">
        <v>13199</v>
      </c>
      <c r="C278" s="328" t="s">
        <v>6533</v>
      </c>
      <c r="D278" s="329">
        <v>34.15</v>
      </c>
      <c r="E278" s="330"/>
    </row>
    <row r="279" spans="1:5" ht="14.25" hidden="1" customHeight="1">
      <c r="A279" s="327">
        <v>29093</v>
      </c>
      <c r="B279" s="327" t="s">
        <v>13200</v>
      </c>
      <c r="C279" s="328" t="s">
        <v>6533</v>
      </c>
      <c r="D279" s="329">
        <v>1.93</v>
      </c>
      <c r="E279" s="330"/>
    </row>
    <row r="280" spans="1:5" ht="14.25" hidden="1" customHeight="1">
      <c r="A280" s="327">
        <v>29094</v>
      </c>
      <c r="B280" s="327" t="s">
        <v>13201</v>
      </c>
      <c r="C280" s="328" t="s">
        <v>6533</v>
      </c>
      <c r="D280" s="329">
        <v>30.66</v>
      </c>
      <c r="E280" s="330"/>
    </row>
    <row r="281" spans="1:5" ht="14.25" hidden="1" customHeight="1">
      <c r="A281" s="326">
        <v>291</v>
      </c>
      <c r="B281" s="478" t="s">
        <v>13191</v>
      </c>
      <c r="C281" s="478"/>
      <c r="D281" s="478"/>
      <c r="E281" s="478"/>
    </row>
    <row r="282" spans="1:5" ht="15" hidden="1" customHeight="1">
      <c r="A282" s="327">
        <v>29156</v>
      </c>
      <c r="B282" s="327" t="s">
        <v>13202</v>
      </c>
      <c r="C282" s="328" t="s">
        <v>6533</v>
      </c>
      <c r="D282" s="329">
        <v>105.52</v>
      </c>
      <c r="E282" s="330"/>
    </row>
    <row r="283" spans="1:5" ht="14.25" hidden="1" customHeight="1">
      <c r="A283" s="326">
        <v>292</v>
      </c>
      <c r="B283" s="478" t="s">
        <v>13191</v>
      </c>
      <c r="C283" s="478"/>
      <c r="D283" s="478"/>
      <c r="E283" s="478"/>
    </row>
    <row r="284" spans="1:5" ht="15" hidden="1" customHeight="1">
      <c r="A284" s="327">
        <v>29204</v>
      </c>
      <c r="B284" s="327" t="s">
        <v>13203</v>
      </c>
      <c r="C284" s="328" t="s">
        <v>6578</v>
      </c>
      <c r="D284" s="329">
        <v>0.54</v>
      </c>
      <c r="E284" s="330"/>
    </row>
    <row r="285" spans="1:5" ht="14.25" hidden="1" customHeight="1">
      <c r="A285" s="327">
        <v>29220</v>
      </c>
      <c r="B285" s="327" t="s">
        <v>13204</v>
      </c>
      <c r="C285" s="328" t="s">
        <v>6533</v>
      </c>
      <c r="D285" s="329">
        <v>110.47</v>
      </c>
      <c r="E285" s="330"/>
    </row>
    <row r="286" spans="1:5" ht="15" hidden="1" customHeight="1">
      <c r="A286" s="327">
        <v>29221</v>
      </c>
      <c r="B286" s="327" t="s">
        <v>13205</v>
      </c>
      <c r="C286" s="328" t="s">
        <v>6533</v>
      </c>
      <c r="D286" s="329">
        <v>99.71</v>
      </c>
      <c r="E286" s="330"/>
    </row>
    <row r="287" spans="1:5" ht="14.25" hidden="1" customHeight="1">
      <c r="A287" s="326">
        <v>293</v>
      </c>
      <c r="B287" s="478" t="s">
        <v>11634</v>
      </c>
      <c r="C287" s="478"/>
      <c r="D287" s="478"/>
      <c r="E287" s="478"/>
    </row>
    <row r="288" spans="1:5" ht="15" hidden="1" customHeight="1">
      <c r="A288" s="327">
        <v>29337</v>
      </c>
      <c r="B288" s="327" t="s">
        <v>13206</v>
      </c>
      <c r="C288" s="328" t="s">
        <v>6533</v>
      </c>
      <c r="D288" s="329">
        <v>47.7</v>
      </c>
      <c r="E288" s="330"/>
    </row>
    <row r="289" spans="1:5" ht="14.25" hidden="1" customHeight="1">
      <c r="A289" s="326">
        <v>3</v>
      </c>
      <c r="B289" s="478" t="s">
        <v>13207</v>
      </c>
      <c r="C289" s="478"/>
      <c r="D289" s="478"/>
      <c r="E289" s="478"/>
    </row>
    <row r="290" spans="1:5" ht="14.25" hidden="1" customHeight="1">
      <c r="A290" s="326">
        <v>301</v>
      </c>
      <c r="B290" s="478" t="s">
        <v>13208</v>
      </c>
      <c r="C290" s="478"/>
      <c r="D290" s="478"/>
      <c r="E290" s="478"/>
    </row>
    <row r="291" spans="1:5" ht="14.25" hidden="1" customHeight="1">
      <c r="A291" s="327">
        <v>30106</v>
      </c>
      <c r="B291" s="327" t="s">
        <v>13209</v>
      </c>
      <c r="C291" s="328" t="s">
        <v>6578</v>
      </c>
      <c r="D291" s="329">
        <v>16.53</v>
      </c>
      <c r="E291" s="330"/>
    </row>
    <row r="292" spans="1:5" ht="14.25" hidden="1" customHeight="1">
      <c r="A292" s="327">
        <v>30152</v>
      </c>
      <c r="B292" s="327" t="s">
        <v>13210</v>
      </c>
      <c r="C292" s="328" t="s">
        <v>6533</v>
      </c>
      <c r="D292" s="329">
        <v>263.69</v>
      </c>
      <c r="E292" s="330"/>
    </row>
    <row r="293" spans="1:5" ht="14.25" hidden="1" customHeight="1">
      <c r="A293" s="327">
        <v>30172</v>
      </c>
      <c r="B293" s="327" t="s">
        <v>13211</v>
      </c>
      <c r="C293" s="328" t="s">
        <v>6533</v>
      </c>
      <c r="D293" s="329">
        <v>347.63</v>
      </c>
      <c r="E293" s="330"/>
    </row>
    <row r="294" spans="1:5" ht="14.25" hidden="1" customHeight="1">
      <c r="A294" s="327">
        <v>30173</v>
      </c>
      <c r="B294" s="327" t="s">
        <v>13212</v>
      </c>
      <c r="C294" s="328" t="s">
        <v>6533</v>
      </c>
      <c r="D294" s="329">
        <v>298.33</v>
      </c>
      <c r="E294" s="330"/>
    </row>
    <row r="295" spans="1:5" ht="14.25" hidden="1" customHeight="1">
      <c r="A295" s="327">
        <v>30174</v>
      </c>
      <c r="B295" s="327" t="s">
        <v>13213</v>
      </c>
      <c r="C295" s="328" t="s">
        <v>6533</v>
      </c>
      <c r="D295" s="329">
        <v>298.33</v>
      </c>
      <c r="E295" s="330"/>
    </row>
    <row r="296" spans="1:5" ht="14.25" hidden="1" customHeight="1">
      <c r="A296" s="327">
        <v>30175</v>
      </c>
      <c r="B296" s="327" t="s">
        <v>13214</v>
      </c>
      <c r="C296" s="328" t="s">
        <v>6533</v>
      </c>
      <c r="D296" s="329">
        <v>298.33</v>
      </c>
      <c r="E296" s="330"/>
    </row>
    <row r="297" spans="1:5" ht="14.25" hidden="1" customHeight="1">
      <c r="A297" s="327">
        <v>30191</v>
      </c>
      <c r="B297" s="327" t="s">
        <v>13215</v>
      </c>
      <c r="C297" s="328" t="s">
        <v>6578</v>
      </c>
      <c r="D297" s="329">
        <v>58.73</v>
      </c>
      <c r="E297" s="330"/>
    </row>
    <row r="298" spans="1:5" ht="14.25" hidden="1" customHeight="1">
      <c r="A298" s="326">
        <v>302</v>
      </c>
      <c r="B298" s="478" t="s">
        <v>13216</v>
      </c>
      <c r="C298" s="478"/>
      <c r="D298" s="478"/>
      <c r="E298" s="478"/>
    </row>
    <row r="299" spans="1:5" ht="14.25" hidden="1" customHeight="1">
      <c r="A299" s="327">
        <v>30202</v>
      </c>
      <c r="B299" s="327" t="s">
        <v>13217</v>
      </c>
      <c r="C299" s="328" t="s">
        <v>6533</v>
      </c>
      <c r="D299" s="329">
        <v>203.33</v>
      </c>
      <c r="E299" s="330"/>
    </row>
    <row r="300" spans="1:5" ht="14.25" hidden="1" customHeight="1">
      <c r="A300" s="327">
        <v>30210</v>
      </c>
      <c r="B300" s="327" t="s">
        <v>13218</v>
      </c>
      <c r="C300" s="328" t="s">
        <v>6533</v>
      </c>
      <c r="D300" s="329">
        <v>263.95</v>
      </c>
      <c r="E300" s="330"/>
    </row>
    <row r="301" spans="1:5" ht="14.25" hidden="1" customHeight="1">
      <c r="A301" s="327">
        <v>30211</v>
      </c>
      <c r="B301" s="327" t="s">
        <v>13219</v>
      </c>
      <c r="C301" s="328" t="s">
        <v>6533</v>
      </c>
      <c r="D301" s="329">
        <v>268.95</v>
      </c>
      <c r="E301" s="330"/>
    </row>
    <row r="302" spans="1:5" ht="15" hidden="1" customHeight="1">
      <c r="A302" s="327">
        <v>30212</v>
      </c>
      <c r="B302" s="327" t="s">
        <v>13220</v>
      </c>
      <c r="C302" s="328" t="s">
        <v>6533</v>
      </c>
      <c r="D302" s="329">
        <v>270.2</v>
      </c>
      <c r="E302" s="330"/>
    </row>
    <row r="303" spans="1:5" ht="14.25" hidden="1" customHeight="1">
      <c r="A303" s="327">
        <v>30213</v>
      </c>
      <c r="B303" s="327" t="s">
        <v>13221</v>
      </c>
      <c r="C303" s="328" t="s">
        <v>6533</v>
      </c>
      <c r="D303" s="329">
        <v>350.73</v>
      </c>
      <c r="E303" s="330"/>
    </row>
    <row r="304" spans="1:5" ht="14.25" hidden="1" customHeight="1">
      <c r="A304" s="327">
        <v>30217</v>
      </c>
      <c r="B304" s="327" t="s">
        <v>13222</v>
      </c>
      <c r="C304" s="328" t="s">
        <v>6533</v>
      </c>
      <c r="D304" s="329">
        <v>247.8</v>
      </c>
      <c r="E304" s="330"/>
    </row>
    <row r="305" spans="1:5" ht="15" hidden="1" customHeight="1">
      <c r="A305" s="327">
        <v>30233</v>
      </c>
      <c r="B305" s="327" t="s">
        <v>13223</v>
      </c>
      <c r="C305" s="328" t="s">
        <v>6533</v>
      </c>
      <c r="D305" s="329">
        <v>263.69</v>
      </c>
      <c r="E305" s="330"/>
    </row>
    <row r="306" spans="1:5" ht="14.25" hidden="1" customHeight="1">
      <c r="A306" s="327">
        <v>30257</v>
      </c>
      <c r="B306" s="327" t="s">
        <v>13224</v>
      </c>
      <c r="C306" s="328" t="s">
        <v>6533</v>
      </c>
      <c r="D306" s="329">
        <v>801.33</v>
      </c>
      <c r="E306" s="330"/>
    </row>
    <row r="307" spans="1:5" ht="15" hidden="1" customHeight="1">
      <c r="A307" s="327">
        <v>30261</v>
      </c>
      <c r="B307" s="327" t="s">
        <v>13225</v>
      </c>
      <c r="C307" s="328" t="s">
        <v>6533</v>
      </c>
      <c r="D307" s="329">
        <v>734</v>
      </c>
      <c r="E307" s="330"/>
    </row>
    <row r="308" spans="1:5" ht="14.25" hidden="1" customHeight="1">
      <c r="A308" s="327">
        <v>30263</v>
      </c>
      <c r="B308" s="327" t="s">
        <v>13226</v>
      </c>
      <c r="C308" s="328" t="s">
        <v>6533</v>
      </c>
      <c r="D308" s="329">
        <v>864.67</v>
      </c>
      <c r="E308" s="330"/>
    </row>
    <row r="309" spans="1:5" ht="14.25" hidden="1" customHeight="1">
      <c r="A309" s="326">
        <v>303</v>
      </c>
      <c r="B309" s="478" t="s">
        <v>13216</v>
      </c>
      <c r="C309" s="478"/>
      <c r="D309" s="478"/>
      <c r="E309" s="478"/>
    </row>
    <row r="310" spans="1:5" ht="14.25" hidden="1" customHeight="1">
      <c r="A310" s="327">
        <v>30358</v>
      </c>
      <c r="B310" s="327" t="s">
        <v>13227</v>
      </c>
      <c r="C310" s="328" t="s">
        <v>6578</v>
      </c>
      <c r="D310" s="329">
        <v>21.96</v>
      </c>
      <c r="E310" s="330"/>
    </row>
    <row r="311" spans="1:5" ht="15" hidden="1" customHeight="1">
      <c r="A311" s="326">
        <v>304</v>
      </c>
      <c r="B311" s="478" t="s">
        <v>13216</v>
      </c>
      <c r="C311" s="478"/>
      <c r="D311" s="478"/>
      <c r="E311" s="478"/>
    </row>
    <row r="312" spans="1:5" ht="14.25" hidden="1" customHeight="1">
      <c r="A312" s="327">
        <v>30460</v>
      </c>
      <c r="B312" s="327" t="s">
        <v>13228</v>
      </c>
      <c r="C312" s="328" t="s">
        <v>6533</v>
      </c>
      <c r="D312" s="329">
        <v>247.8</v>
      </c>
      <c r="E312" s="330"/>
    </row>
    <row r="313" spans="1:5" ht="15" hidden="1" customHeight="1">
      <c r="A313" s="327">
        <v>30496</v>
      </c>
      <c r="B313" s="327" t="s">
        <v>13229</v>
      </c>
      <c r="C313" s="328" t="s">
        <v>6578</v>
      </c>
      <c r="D313" s="329">
        <v>21.91</v>
      </c>
      <c r="E313" s="330"/>
    </row>
    <row r="314" spans="1:5" ht="14.25" hidden="1" customHeight="1">
      <c r="A314" s="326">
        <v>306</v>
      </c>
      <c r="B314" s="478" t="s">
        <v>13216</v>
      </c>
      <c r="C314" s="478"/>
      <c r="D314" s="478"/>
      <c r="E314" s="478"/>
    </row>
    <row r="315" spans="1:5" ht="15" hidden="1" customHeight="1">
      <c r="A315" s="327">
        <v>30665</v>
      </c>
      <c r="B315" s="327" t="s">
        <v>13230</v>
      </c>
      <c r="C315" s="328" t="s">
        <v>6578</v>
      </c>
      <c r="D315" s="329">
        <v>43.37</v>
      </c>
      <c r="E315" s="330"/>
    </row>
    <row r="316" spans="1:5" ht="14.25" hidden="1" customHeight="1">
      <c r="A316" s="327">
        <v>30675</v>
      </c>
      <c r="B316" s="327" t="s">
        <v>13231</v>
      </c>
      <c r="C316" s="328" t="s">
        <v>6533</v>
      </c>
      <c r="D316" s="329">
        <v>423.58</v>
      </c>
      <c r="E316" s="330"/>
    </row>
    <row r="317" spans="1:5" ht="14.25" hidden="1" customHeight="1">
      <c r="A317" s="327">
        <v>30676</v>
      </c>
      <c r="B317" s="327" t="s">
        <v>13232</v>
      </c>
      <c r="C317" s="328" t="s">
        <v>6533</v>
      </c>
      <c r="D317" s="329">
        <v>445.91</v>
      </c>
      <c r="E317" s="330"/>
    </row>
    <row r="318" spans="1:5" ht="15" hidden="1" customHeight="1">
      <c r="A318" s="327">
        <v>30677</v>
      </c>
      <c r="B318" s="327" t="s">
        <v>13233</v>
      </c>
      <c r="C318" s="328" t="s">
        <v>6533</v>
      </c>
      <c r="D318" s="329">
        <v>505.91</v>
      </c>
      <c r="E318" s="330"/>
    </row>
    <row r="319" spans="1:5" ht="14.25" hidden="1" customHeight="1">
      <c r="A319" s="326">
        <v>308</v>
      </c>
      <c r="B319" s="478" t="s">
        <v>13234</v>
      </c>
      <c r="C319" s="478"/>
      <c r="D319" s="478"/>
      <c r="E319" s="478"/>
    </row>
    <row r="320" spans="1:5" ht="14.25" hidden="1" customHeight="1">
      <c r="A320" s="327">
        <v>30868</v>
      </c>
      <c r="B320" s="327" t="s">
        <v>13235</v>
      </c>
      <c r="C320" s="328" t="s">
        <v>6937</v>
      </c>
      <c r="D320" s="329">
        <v>921.89</v>
      </c>
      <c r="E320" s="330"/>
    </row>
    <row r="321" spans="1:5" ht="15" hidden="1" customHeight="1">
      <c r="A321" s="326">
        <v>309</v>
      </c>
      <c r="B321" s="478" t="s">
        <v>13234</v>
      </c>
      <c r="C321" s="478"/>
      <c r="D321" s="478"/>
      <c r="E321" s="478"/>
    </row>
    <row r="322" spans="1:5" ht="14.25" hidden="1" customHeight="1">
      <c r="A322" s="327">
        <v>30951</v>
      </c>
      <c r="B322" s="327" t="s">
        <v>13236</v>
      </c>
      <c r="C322" s="328" t="s">
        <v>6937</v>
      </c>
      <c r="D322" s="329">
        <v>397.12</v>
      </c>
      <c r="E322" s="330"/>
    </row>
    <row r="323" spans="1:5" ht="14.25" hidden="1" customHeight="1">
      <c r="A323" s="326">
        <v>310</v>
      </c>
      <c r="B323" s="478" t="s">
        <v>13234</v>
      </c>
      <c r="C323" s="478"/>
      <c r="D323" s="478"/>
      <c r="E323" s="478"/>
    </row>
    <row r="324" spans="1:5" ht="14.25" hidden="1" customHeight="1">
      <c r="A324" s="327">
        <v>31012</v>
      </c>
      <c r="B324" s="327" t="s">
        <v>13237</v>
      </c>
      <c r="C324" s="328" t="s">
        <v>6533</v>
      </c>
      <c r="D324" s="331">
        <v>1309.55</v>
      </c>
      <c r="E324" s="330"/>
    </row>
    <row r="325" spans="1:5" ht="14.25" hidden="1" customHeight="1">
      <c r="A325" s="326">
        <v>311</v>
      </c>
      <c r="B325" s="478" t="s">
        <v>13234</v>
      </c>
      <c r="C325" s="478"/>
      <c r="D325" s="478"/>
      <c r="E325" s="478"/>
    </row>
    <row r="326" spans="1:5" ht="14.25" hidden="1" customHeight="1">
      <c r="A326" s="327">
        <v>31124</v>
      </c>
      <c r="B326" s="327" t="s">
        <v>13238</v>
      </c>
      <c r="C326" s="328" t="s">
        <v>6533</v>
      </c>
      <c r="D326" s="331">
        <v>1345.03</v>
      </c>
      <c r="E326" s="330"/>
    </row>
    <row r="327" spans="1:5" ht="14.25" hidden="1" customHeight="1">
      <c r="A327" s="326">
        <v>312</v>
      </c>
      <c r="B327" s="478" t="s">
        <v>13234</v>
      </c>
      <c r="C327" s="478"/>
      <c r="D327" s="478"/>
      <c r="E327" s="478"/>
    </row>
    <row r="328" spans="1:5" ht="15" hidden="1" customHeight="1">
      <c r="A328" s="327">
        <v>31242</v>
      </c>
      <c r="B328" s="327" t="s">
        <v>13239</v>
      </c>
      <c r="C328" s="328" t="s">
        <v>6533</v>
      </c>
      <c r="D328" s="331">
        <v>1622.43</v>
      </c>
      <c r="E328" s="330"/>
    </row>
    <row r="329" spans="1:5" ht="14.25" hidden="1" customHeight="1">
      <c r="A329" s="326">
        <v>314</v>
      </c>
      <c r="B329" s="478" t="s">
        <v>13234</v>
      </c>
      <c r="C329" s="478"/>
      <c r="D329" s="478"/>
      <c r="E329" s="478"/>
    </row>
    <row r="330" spans="1:5" ht="15" hidden="1" customHeight="1">
      <c r="A330" s="327">
        <v>31443</v>
      </c>
      <c r="B330" s="327" t="s">
        <v>13240</v>
      </c>
      <c r="C330" s="328" t="s">
        <v>6937</v>
      </c>
      <c r="D330" s="329">
        <v>499.96</v>
      </c>
      <c r="E330" s="330"/>
    </row>
    <row r="331" spans="1:5" ht="14.25" hidden="1" customHeight="1">
      <c r="A331" s="326">
        <v>315</v>
      </c>
      <c r="B331" s="478" t="s">
        <v>13241</v>
      </c>
      <c r="C331" s="478"/>
      <c r="D331" s="478"/>
      <c r="E331" s="478"/>
    </row>
    <row r="332" spans="1:5" ht="15" hidden="1" customHeight="1">
      <c r="A332" s="327">
        <v>31507</v>
      </c>
      <c r="B332" s="327" t="s">
        <v>13242</v>
      </c>
      <c r="C332" s="328" t="s">
        <v>6533</v>
      </c>
      <c r="D332" s="329">
        <v>207.03</v>
      </c>
      <c r="E332" s="330"/>
    </row>
    <row r="333" spans="1:5" ht="14.25" hidden="1" customHeight="1">
      <c r="A333" s="327">
        <v>31511</v>
      </c>
      <c r="B333" s="327" t="s">
        <v>13243</v>
      </c>
      <c r="C333" s="328" t="s">
        <v>6533</v>
      </c>
      <c r="D333" s="329">
        <v>5.71</v>
      </c>
      <c r="E333" s="330"/>
    </row>
    <row r="334" spans="1:5" ht="14.25" hidden="1" customHeight="1">
      <c r="A334" s="327">
        <v>31515</v>
      </c>
      <c r="B334" s="327" t="s">
        <v>13244</v>
      </c>
      <c r="C334" s="328" t="s">
        <v>6533</v>
      </c>
      <c r="D334" s="329">
        <v>88.96</v>
      </c>
      <c r="E334" s="330"/>
    </row>
    <row r="335" spans="1:5" ht="15" hidden="1" customHeight="1">
      <c r="A335" s="327">
        <v>31516</v>
      </c>
      <c r="B335" s="327" t="s">
        <v>13245</v>
      </c>
      <c r="C335" s="328" t="s">
        <v>6533</v>
      </c>
      <c r="D335" s="329">
        <v>4.5</v>
      </c>
      <c r="E335" s="330"/>
    </row>
    <row r="336" spans="1:5" ht="14.25" hidden="1" customHeight="1">
      <c r="A336" s="327">
        <v>31517</v>
      </c>
      <c r="B336" s="327" t="s">
        <v>13246</v>
      </c>
      <c r="C336" s="328" t="s">
        <v>6533</v>
      </c>
      <c r="D336" s="329">
        <v>94.68</v>
      </c>
      <c r="E336" s="330"/>
    </row>
    <row r="337" spans="1:5" ht="15" hidden="1" customHeight="1">
      <c r="A337" s="327">
        <v>31518</v>
      </c>
      <c r="B337" s="327" t="s">
        <v>13247</v>
      </c>
      <c r="C337" s="328" t="s">
        <v>6533</v>
      </c>
      <c r="D337" s="329">
        <v>72.989999999999995</v>
      </c>
      <c r="E337" s="330"/>
    </row>
    <row r="338" spans="1:5" ht="14.25" hidden="1" customHeight="1">
      <c r="A338" s="327">
        <v>31519</v>
      </c>
      <c r="B338" s="327" t="s">
        <v>13248</v>
      </c>
      <c r="C338" s="328" t="s">
        <v>6533</v>
      </c>
      <c r="D338" s="329">
        <v>37.18</v>
      </c>
      <c r="E338" s="330"/>
    </row>
    <row r="339" spans="1:5" ht="14.25" hidden="1" customHeight="1">
      <c r="A339" s="327">
        <v>31548</v>
      </c>
      <c r="B339" s="327" t="s">
        <v>13249</v>
      </c>
      <c r="C339" s="328" t="s">
        <v>6533</v>
      </c>
      <c r="D339" s="329">
        <v>23.44</v>
      </c>
      <c r="E339" s="330"/>
    </row>
    <row r="340" spans="1:5" ht="14.25" hidden="1" customHeight="1">
      <c r="A340" s="327">
        <v>31570</v>
      </c>
      <c r="B340" s="327" t="s">
        <v>13250</v>
      </c>
      <c r="C340" s="328" t="s">
        <v>6533</v>
      </c>
      <c r="D340" s="329">
        <v>7.05</v>
      </c>
      <c r="E340" s="330"/>
    </row>
    <row r="341" spans="1:5" ht="15" hidden="1" customHeight="1">
      <c r="A341" s="327">
        <v>31571</v>
      </c>
      <c r="B341" s="327" t="s">
        <v>13251</v>
      </c>
      <c r="C341" s="328" t="s">
        <v>6533</v>
      </c>
      <c r="D341" s="329">
        <v>12.12</v>
      </c>
      <c r="E341" s="330"/>
    </row>
    <row r="342" spans="1:5" ht="14.25" hidden="1" customHeight="1">
      <c r="A342" s="327">
        <v>31581</v>
      </c>
      <c r="B342" s="327" t="s">
        <v>13252</v>
      </c>
      <c r="C342" s="328" t="s">
        <v>6533</v>
      </c>
      <c r="D342" s="329">
        <v>60.91</v>
      </c>
      <c r="E342" s="330"/>
    </row>
    <row r="343" spans="1:5" ht="15" hidden="1" customHeight="1">
      <c r="A343" s="327">
        <v>31584</v>
      </c>
      <c r="B343" s="327" t="s">
        <v>13253</v>
      </c>
      <c r="C343" s="328" t="s">
        <v>6533</v>
      </c>
      <c r="D343" s="329">
        <v>13.2</v>
      </c>
      <c r="E343" s="330"/>
    </row>
    <row r="344" spans="1:5" ht="14.25" hidden="1" customHeight="1">
      <c r="A344" s="326">
        <v>316</v>
      </c>
      <c r="B344" s="478" t="s">
        <v>13254</v>
      </c>
      <c r="C344" s="478"/>
      <c r="D344" s="478"/>
      <c r="E344" s="478"/>
    </row>
    <row r="345" spans="1:5" ht="15" hidden="1" customHeight="1">
      <c r="A345" s="327">
        <v>31601</v>
      </c>
      <c r="B345" s="327" t="s">
        <v>13255</v>
      </c>
      <c r="C345" s="328" t="s">
        <v>6533</v>
      </c>
      <c r="D345" s="329">
        <v>45.59</v>
      </c>
      <c r="E345" s="330"/>
    </row>
    <row r="346" spans="1:5" ht="14.25" hidden="1" customHeight="1">
      <c r="A346" s="327">
        <v>31647</v>
      </c>
      <c r="B346" s="327" t="s">
        <v>13256</v>
      </c>
      <c r="C346" s="328" t="s">
        <v>6533</v>
      </c>
      <c r="D346" s="329">
        <v>44.27</v>
      </c>
      <c r="E346" s="330"/>
    </row>
    <row r="347" spans="1:5" ht="14.25" hidden="1" customHeight="1">
      <c r="A347" s="326">
        <v>317</v>
      </c>
      <c r="B347" s="478" t="s">
        <v>13234</v>
      </c>
      <c r="C347" s="478"/>
      <c r="D347" s="478"/>
      <c r="E347" s="478"/>
    </row>
    <row r="348" spans="1:5" ht="14.25" hidden="1" customHeight="1">
      <c r="A348" s="327">
        <v>31733</v>
      </c>
      <c r="B348" s="327" t="s">
        <v>13257</v>
      </c>
      <c r="C348" s="328" t="s">
        <v>6937</v>
      </c>
      <c r="D348" s="329">
        <v>739.09</v>
      </c>
      <c r="E348" s="330"/>
    </row>
    <row r="349" spans="1:5" ht="14.25" hidden="1" customHeight="1">
      <c r="A349" s="326">
        <v>318</v>
      </c>
      <c r="B349" s="478" t="s">
        <v>13254</v>
      </c>
      <c r="C349" s="478"/>
      <c r="D349" s="478"/>
      <c r="E349" s="478"/>
    </row>
    <row r="350" spans="1:5" ht="15" hidden="1" customHeight="1">
      <c r="A350" s="327">
        <v>31811</v>
      </c>
      <c r="B350" s="327" t="s">
        <v>13258</v>
      </c>
      <c r="C350" s="328" t="s">
        <v>6533</v>
      </c>
      <c r="D350" s="329">
        <v>90.47</v>
      </c>
      <c r="E350" s="330"/>
    </row>
    <row r="351" spans="1:5" ht="14.25" hidden="1" customHeight="1">
      <c r="A351" s="327">
        <v>31812</v>
      </c>
      <c r="B351" s="327" t="s">
        <v>13259</v>
      </c>
      <c r="C351" s="328" t="s">
        <v>6533</v>
      </c>
      <c r="D351" s="329">
        <v>39.06</v>
      </c>
      <c r="E351" s="330"/>
    </row>
    <row r="352" spans="1:5" ht="15" hidden="1" customHeight="1">
      <c r="A352" s="327">
        <v>31813</v>
      </c>
      <c r="B352" s="327" t="s">
        <v>13260</v>
      </c>
      <c r="C352" s="328" t="s">
        <v>6533</v>
      </c>
      <c r="D352" s="329">
        <v>72.38</v>
      </c>
      <c r="E352" s="330"/>
    </row>
    <row r="353" spans="1:5" ht="14.25" hidden="1" customHeight="1">
      <c r="A353" s="326">
        <v>320</v>
      </c>
      <c r="B353" s="478" t="s">
        <v>13261</v>
      </c>
      <c r="C353" s="478"/>
      <c r="D353" s="478"/>
      <c r="E353" s="478"/>
    </row>
    <row r="354" spans="1:5" ht="14.25" hidden="1" customHeight="1">
      <c r="A354" s="327">
        <v>32001</v>
      </c>
      <c r="B354" s="327" t="s">
        <v>13262</v>
      </c>
      <c r="C354" s="328" t="s">
        <v>6937</v>
      </c>
      <c r="D354" s="329">
        <v>65.2</v>
      </c>
      <c r="E354" s="330"/>
    </row>
    <row r="355" spans="1:5" ht="14.25" hidden="1" customHeight="1">
      <c r="A355" s="326">
        <v>321</v>
      </c>
      <c r="B355" s="478" t="s">
        <v>13263</v>
      </c>
      <c r="C355" s="478"/>
      <c r="D355" s="478"/>
      <c r="E355" s="478"/>
    </row>
    <row r="356" spans="1:5" ht="15" hidden="1" customHeight="1">
      <c r="A356" s="327">
        <v>32147</v>
      </c>
      <c r="B356" s="327" t="s">
        <v>13264</v>
      </c>
      <c r="C356" s="328" t="s">
        <v>6937</v>
      </c>
      <c r="D356" s="329">
        <v>72.239999999999995</v>
      </c>
      <c r="E356" s="330"/>
    </row>
    <row r="357" spans="1:5" ht="14.25" hidden="1" customHeight="1">
      <c r="A357" s="326">
        <v>322</v>
      </c>
      <c r="B357" s="478" t="s">
        <v>13263</v>
      </c>
      <c r="C357" s="478"/>
      <c r="D357" s="478"/>
      <c r="E357" s="478"/>
    </row>
    <row r="358" spans="1:5" ht="15" hidden="1" customHeight="1">
      <c r="A358" s="327">
        <v>32219</v>
      </c>
      <c r="B358" s="327" t="s">
        <v>13265</v>
      </c>
      <c r="C358" s="328" t="s">
        <v>6937</v>
      </c>
      <c r="D358" s="329">
        <v>160.27000000000001</v>
      </c>
      <c r="E358" s="330"/>
    </row>
    <row r="359" spans="1:5" ht="14.25" hidden="1" customHeight="1">
      <c r="A359" s="327">
        <v>32223</v>
      </c>
      <c r="B359" s="327" t="s">
        <v>13266</v>
      </c>
      <c r="C359" s="328" t="s">
        <v>6937</v>
      </c>
      <c r="D359" s="329">
        <v>72.239999999999995</v>
      </c>
      <c r="E359" s="330"/>
    </row>
    <row r="360" spans="1:5" ht="14.25" hidden="1" customHeight="1">
      <c r="A360" s="326">
        <v>325</v>
      </c>
      <c r="B360" s="478" t="s">
        <v>13267</v>
      </c>
      <c r="C360" s="478"/>
      <c r="D360" s="478"/>
      <c r="E360" s="478"/>
    </row>
    <row r="361" spans="1:5" ht="14.25" hidden="1" customHeight="1">
      <c r="A361" s="327">
        <v>32502</v>
      </c>
      <c r="B361" s="327" t="s">
        <v>13268</v>
      </c>
      <c r="C361" s="328" t="s">
        <v>6937</v>
      </c>
      <c r="D361" s="329">
        <v>399.23</v>
      </c>
      <c r="E361" s="330"/>
    </row>
    <row r="362" spans="1:5" ht="14.25" hidden="1" customHeight="1">
      <c r="A362" s="327">
        <v>32505</v>
      </c>
      <c r="B362" s="327" t="s">
        <v>13269</v>
      </c>
      <c r="C362" s="328" t="s">
        <v>6937</v>
      </c>
      <c r="D362" s="329">
        <v>297.67</v>
      </c>
      <c r="E362" s="330"/>
    </row>
    <row r="363" spans="1:5" ht="14.25" hidden="1" customHeight="1">
      <c r="A363" s="326">
        <v>332</v>
      </c>
      <c r="B363" s="478" t="s">
        <v>13270</v>
      </c>
      <c r="C363" s="478"/>
      <c r="D363" s="478"/>
      <c r="E363" s="478"/>
    </row>
    <row r="364" spans="1:5" ht="14.25" hidden="1" customHeight="1">
      <c r="A364" s="327">
        <v>33245</v>
      </c>
      <c r="B364" s="327" t="s">
        <v>13271</v>
      </c>
      <c r="C364" s="328" t="s">
        <v>6533</v>
      </c>
      <c r="D364" s="331">
        <v>2094.4699999999998</v>
      </c>
      <c r="E364" s="330"/>
    </row>
    <row r="365" spans="1:5" ht="14.25" hidden="1" customHeight="1">
      <c r="A365" s="326">
        <v>335</v>
      </c>
      <c r="B365" s="478" t="s">
        <v>13272</v>
      </c>
      <c r="C365" s="478"/>
      <c r="D365" s="478"/>
      <c r="E365" s="478"/>
    </row>
    <row r="366" spans="1:5" ht="15" hidden="1" customHeight="1">
      <c r="A366" s="327">
        <v>33503</v>
      </c>
      <c r="B366" s="327" t="s">
        <v>13273</v>
      </c>
      <c r="C366" s="328" t="s">
        <v>6578</v>
      </c>
      <c r="D366" s="329">
        <v>6.65</v>
      </c>
      <c r="E366" s="330"/>
    </row>
    <row r="367" spans="1:5" ht="14.25" hidden="1" customHeight="1">
      <c r="A367" s="327">
        <v>33506</v>
      </c>
      <c r="B367" s="327" t="s">
        <v>13274</v>
      </c>
      <c r="C367" s="328" t="s">
        <v>6578</v>
      </c>
      <c r="D367" s="329">
        <v>63.44</v>
      </c>
      <c r="E367" s="330"/>
    </row>
    <row r="368" spans="1:5" ht="15" hidden="1" customHeight="1">
      <c r="A368" s="327">
        <v>33511</v>
      </c>
      <c r="B368" s="327" t="s">
        <v>13275</v>
      </c>
      <c r="C368" s="328" t="s">
        <v>6578</v>
      </c>
      <c r="D368" s="329">
        <v>39.57</v>
      </c>
      <c r="E368" s="330"/>
    </row>
    <row r="369" spans="1:5" ht="14.25" hidden="1" customHeight="1">
      <c r="A369" s="327">
        <v>33518</v>
      </c>
      <c r="B369" s="327" t="s">
        <v>13276</v>
      </c>
      <c r="C369" s="328" t="s">
        <v>6578</v>
      </c>
      <c r="D369" s="329">
        <v>161.43</v>
      </c>
      <c r="E369" s="330"/>
    </row>
    <row r="370" spans="1:5" ht="14.25" hidden="1" customHeight="1">
      <c r="A370" s="327">
        <v>33556</v>
      </c>
      <c r="B370" s="327" t="s">
        <v>13277</v>
      </c>
      <c r="C370" s="328" t="s">
        <v>6578</v>
      </c>
      <c r="D370" s="329">
        <v>5.91</v>
      </c>
      <c r="E370" s="330"/>
    </row>
    <row r="371" spans="1:5" ht="14.25" hidden="1" customHeight="1">
      <c r="A371" s="327">
        <v>33599</v>
      </c>
      <c r="B371" s="327" t="s">
        <v>13278</v>
      </c>
      <c r="C371" s="328" t="s">
        <v>6578</v>
      </c>
      <c r="D371" s="329">
        <v>23.37</v>
      </c>
      <c r="E371" s="330"/>
    </row>
    <row r="372" spans="1:5" ht="14.25" hidden="1" customHeight="1">
      <c r="A372" s="326">
        <v>338</v>
      </c>
      <c r="B372" s="478" t="s">
        <v>11634</v>
      </c>
      <c r="C372" s="478"/>
      <c r="D372" s="478"/>
      <c r="E372" s="478"/>
    </row>
    <row r="373" spans="1:5" ht="15" hidden="1" customHeight="1">
      <c r="A373" s="327">
        <v>33851</v>
      </c>
      <c r="B373" s="327" t="s">
        <v>13279</v>
      </c>
      <c r="C373" s="328" t="s">
        <v>6533</v>
      </c>
      <c r="D373" s="331">
        <v>6184.7</v>
      </c>
      <c r="E373" s="330"/>
    </row>
    <row r="374" spans="1:5" ht="14.25" hidden="1" customHeight="1">
      <c r="A374" s="326">
        <v>340</v>
      </c>
      <c r="B374" s="478" t="s">
        <v>13280</v>
      </c>
      <c r="C374" s="478"/>
      <c r="D374" s="478"/>
      <c r="E374" s="478"/>
    </row>
    <row r="375" spans="1:5" ht="15" hidden="1" customHeight="1">
      <c r="A375" s="327">
        <v>34005</v>
      </c>
      <c r="B375" s="327" t="s">
        <v>13281</v>
      </c>
      <c r="C375" s="328" t="s">
        <v>6937</v>
      </c>
      <c r="D375" s="329">
        <v>63.13</v>
      </c>
      <c r="E375" s="330"/>
    </row>
    <row r="376" spans="1:5" ht="14.25" hidden="1" customHeight="1">
      <c r="A376" s="326">
        <v>341</v>
      </c>
      <c r="B376" s="478" t="s">
        <v>13282</v>
      </c>
      <c r="C376" s="478"/>
      <c r="D376" s="478"/>
      <c r="E376" s="478"/>
    </row>
    <row r="377" spans="1:5" ht="14.25" hidden="1" customHeight="1">
      <c r="A377" s="327">
        <v>34114</v>
      </c>
      <c r="B377" s="327" t="s">
        <v>13283</v>
      </c>
      <c r="C377" s="328" t="s">
        <v>6937</v>
      </c>
      <c r="D377" s="329">
        <v>103.73</v>
      </c>
      <c r="E377" s="330"/>
    </row>
    <row r="378" spans="1:5" ht="14.25" hidden="1" customHeight="1">
      <c r="A378" s="326">
        <v>343</v>
      </c>
      <c r="B378" s="478" t="s">
        <v>13284</v>
      </c>
      <c r="C378" s="478"/>
      <c r="D378" s="478"/>
      <c r="E378" s="478"/>
    </row>
    <row r="379" spans="1:5" ht="14.25" hidden="1" customHeight="1">
      <c r="A379" s="327">
        <v>34383</v>
      </c>
      <c r="B379" s="327" t="s">
        <v>13285</v>
      </c>
      <c r="C379" s="328" t="s">
        <v>6533</v>
      </c>
      <c r="D379" s="329">
        <v>41.05</v>
      </c>
      <c r="E379" s="330"/>
    </row>
    <row r="380" spans="1:5" ht="14.25" hidden="1" customHeight="1">
      <c r="A380" s="327">
        <v>34384</v>
      </c>
      <c r="B380" s="327" t="s">
        <v>13286</v>
      </c>
      <c r="C380" s="328" t="s">
        <v>6533</v>
      </c>
      <c r="D380" s="329">
        <v>47.4</v>
      </c>
      <c r="E380" s="330"/>
    </row>
    <row r="381" spans="1:5" ht="15" hidden="1" customHeight="1">
      <c r="A381" s="326">
        <v>345</v>
      </c>
      <c r="B381" s="478" t="s">
        <v>13287</v>
      </c>
      <c r="C381" s="478"/>
      <c r="D381" s="478"/>
      <c r="E381" s="478"/>
    </row>
    <row r="382" spans="1:5" ht="14.25" hidden="1" customHeight="1">
      <c r="A382" s="327">
        <v>34544</v>
      </c>
      <c r="B382" s="327" t="s">
        <v>13288</v>
      </c>
      <c r="C382" s="328" t="s">
        <v>6582</v>
      </c>
      <c r="D382" s="329">
        <v>50.07</v>
      </c>
      <c r="E382" s="330"/>
    </row>
    <row r="383" spans="1:5" ht="15" hidden="1" customHeight="1">
      <c r="A383" s="326">
        <v>346</v>
      </c>
      <c r="B383" s="478" t="s">
        <v>13289</v>
      </c>
      <c r="C383" s="478"/>
      <c r="D383" s="478"/>
      <c r="E383" s="478"/>
    </row>
    <row r="384" spans="1:5" ht="14.25" hidden="1" customHeight="1">
      <c r="A384" s="327">
        <v>34656</v>
      </c>
      <c r="B384" s="327" t="s">
        <v>13290</v>
      </c>
      <c r="C384" s="328" t="s">
        <v>6937</v>
      </c>
      <c r="D384" s="329">
        <v>63.2</v>
      </c>
      <c r="E384" s="330"/>
    </row>
    <row r="385" spans="1:5" ht="14.25" hidden="1" customHeight="1">
      <c r="A385" s="327">
        <v>34666</v>
      </c>
      <c r="B385" s="327" t="s">
        <v>13291</v>
      </c>
      <c r="C385" s="328" t="s">
        <v>6937</v>
      </c>
      <c r="D385" s="329">
        <v>63.2</v>
      </c>
      <c r="E385" s="330"/>
    </row>
    <row r="386" spans="1:5" ht="14.25" hidden="1" customHeight="1">
      <c r="A386" s="326">
        <v>347</v>
      </c>
      <c r="B386" s="478" t="s">
        <v>13289</v>
      </c>
      <c r="C386" s="478"/>
      <c r="D386" s="478"/>
      <c r="E386" s="478"/>
    </row>
    <row r="387" spans="1:5" ht="14.25" hidden="1" customHeight="1">
      <c r="A387" s="327">
        <v>34787</v>
      </c>
      <c r="B387" s="327" t="s">
        <v>13292</v>
      </c>
      <c r="C387" s="328" t="s">
        <v>6937</v>
      </c>
      <c r="D387" s="329">
        <v>52.82</v>
      </c>
      <c r="E387" s="330"/>
    </row>
    <row r="388" spans="1:5" ht="14.25" hidden="1" customHeight="1">
      <c r="A388" s="326">
        <v>348</v>
      </c>
      <c r="B388" s="478" t="s">
        <v>13293</v>
      </c>
      <c r="C388" s="478"/>
      <c r="D388" s="478"/>
      <c r="E388" s="478"/>
    </row>
    <row r="389" spans="1:5" ht="14.25" hidden="1" customHeight="1">
      <c r="A389" s="327">
        <v>34850</v>
      </c>
      <c r="B389" s="327" t="s">
        <v>13294</v>
      </c>
      <c r="C389" s="328" t="s">
        <v>6584</v>
      </c>
      <c r="D389" s="329">
        <v>148.44</v>
      </c>
      <c r="E389" s="330"/>
    </row>
    <row r="390" spans="1:5" ht="14.25" hidden="1" customHeight="1">
      <c r="A390" s="326">
        <v>351</v>
      </c>
      <c r="B390" s="478" t="s">
        <v>13295</v>
      </c>
      <c r="C390" s="478"/>
      <c r="D390" s="478"/>
      <c r="E390" s="478"/>
    </row>
    <row r="391" spans="1:5" ht="14.25" hidden="1" customHeight="1">
      <c r="A391" s="327">
        <v>35114</v>
      </c>
      <c r="B391" s="327" t="s">
        <v>13296</v>
      </c>
      <c r="C391" s="328" t="s">
        <v>6578</v>
      </c>
      <c r="D391" s="329">
        <v>1.76</v>
      </c>
      <c r="E391" s="330"/>
    </row>
    <row r="392" spans="1:5" ht="15" hidden="1" customHeight="1">
      <c r="A392" s="326">
        <v>352</v>
      </c>
      <c r="B392" s="478" t="s">
        <v>13297</v>
      </c>
      <c r="C392" s="478"/>
      <c r="D392" s="478"/>
      <c r="E392" s="478"/>
    </row>
    <row r="393" spans="1:5" ht="14.25" hidden="1" customHeight="1">
      <c r="A393" s="327">
        <v>35211</v>
      </c>
      <c r="B393" s="327" t="s">
        <v>13298</v>
      </c>
      <c r="C393" s="328" t="s">
        <v>6951</v>
      </c>
      <c r="D393" s="329">
        <v>16.68</v>
      </c>
      <c r="E393" s="330"/>
    </row>
    <row r="394" spans="1:5" ht="15" hidden="1" customHeight="1">
      <c r="A394" s="326">
        <v>355</v>
      </c>
      <c r="B394" s="478" t="s">
        <v>13299</v>
      </c>
      <c r="C394" s="478"/>
      <c r="D394" s="478"/>
      <c r="E394" s="478"/>
    </row>
    <row r="395" spans="1:5" ht="14.25" hidden="1" customHeight="1">
      <c r="A395" s="327">
        <v>35504</v>
      </c>
      <c r="B395" s="327" t="s">
        <v>13300</v>
      </c>
      <c r="C395" s="328" t="s">
        <v>6582</v>
      </c>
      <c r="D395" s="329">
        <v>1.0900000000000001</v>
      </c>
      <c r="E395" s="330"/>
    </row>
    <row r="396" spans="1:5" ht="14.25" hidden="1" customHeight="1">
      <c r="A396" s="327">
        <v>35571</v>
      </c>
      <c r="B396" s="327" t="s">
        <v>13301</v>
      </c>
      <c r="C396" s="328" t="s">
        <v>6937</v>
      </c>
      <c r="D396" s="329">
        <v>237</v>
      </c>
      <c r="E396" s="330"/>
    </row>
    <row r="397" spans="1:5" ht="14.25" hidden="1" customHeight="1">
      <c r="A397" s="327">
        <v>35579</v>
      </c>
      <c r="B397" s="327" t="s">
        <v>13302</v>
      </c>
      <c r="C397" s="328" t="s">
        <v>6937</v>
      </c>
      <c r="D397" s="329">
        <v>291.33</v>
      </c>
      <c r="E397" s="330"/>
    </row>
    <row r="398" spans="1:5" ht="14.25" hidden="1" customHeight="1">
      <c r="A398" s="326">
        <v>356</v>
      </c>
      <c r="B398" s="478" t="s">
        <v>13303</v>
      </c>
      <c r="C398" s="478"/>
      <c r="D398" s="478"/>
      <c r="E398" s="478"/>
    </row>
    <row r="399" spans="1:5" ht="14.25" hidden="1" customHeight="1">
      <c r="A399" s="327">
        <v>35625</v>
      </c>
      <c r="B399" s="327" t="s">
        <v>13304</v>
      </c>
      <c r="C399" s="328" t="s">
        <v>6937</v>
      </c>
      <c r="D399" s="329">
        <v>175.67</v>
      </c>
      <c r="E399" s="330"/>
    </row>
    <row r="400" spans="1:5" ht="14.25" hidden="1" customHeight="1">
      <c r="A400" s="326">
        <v>360</v>
      </c>
      <c r="B400" s="478" t="s">
        <v>13305</v>
      </c>
      <c r="C400" s="478"/>
      <c r="D400" s="478"/>
      <c r="E400" s="478"/>
    </row>
    <row r="401" spans="1:5" ht="14.25" hidden="1" customHeight="1">
      <c r="A401" s="327">
        <v>36002</v>
      </c>
      <c r="B401" s="327" t="s">
        <v>13306</v>
      </c>
      <c r="C401" s="328" t="s">
        <v>6578</v>
      </c>
      <c r="D401" s="329">
        <v>26.67</v>
      </c>
      <c r="E401" s="330"/>
    </row>
    <row r="402" spans="1:5" ht="14.25" hidden="1" customHeight="1">
      <c r="A402" s="327">
        <v>36010</v>
      </c>
      <c r="B402" s="327" t="s">
        <v>13307</v>
      </c>
      <c r="C402" s="328" t="s">
        <v>6578</v>
      </c>
      <c r="D402" s="329">
        <v>22.16</v>
      </c>
      <c r="E402" s="330"/>
    </row>
    <row r="403" spans="1:5" ht="14.25" hidden="1" customHeight="1">
      <c r="A403" s="327">
        <v>36012</v>
      </c>
      <c r="B403" s="327" t="s">
        <v>13308</v>
      </c>
      <c r="C403" s="328" t="s">
        <v>6578</v>
      </c>
      <c r="D403" s="329">
        <v>3.79</v>
      </c>
      <c r="E403" s="330"/>
    </row>
    <row r="404" spans="1:5" ht="14.25" hidden="1" customHeight="1">
      <c r="A404" s="327">
        <v>36018</v>
      </c>
      <c r="B404" s="327" t="s">
        <v>13309</v>
      </c>
      <c r="C404" s="328" t="s">
        <v>6578</v>
      </c>
      <c r="D404" s="329">
        <v>29.73</v>
      </c>
      <c r="E404" s="330"/>
    </row>
    <row r="405" spans="1:5" ht="14.25" hidden="1" customHeight="1">
      <c r="A405" s="327">
        <v>36034</v>
      </c>
      <c r="B405" s="327" t="s">
        <v>13310</v>
      </c>
      <c r="C405" s="328" t="s">
        <v>6578</v>
      </c>
      <c r="D405" s="329">
        <v>33.86</v>
      </c>
      <c r="E405" s="330"/>
    </row>
    <row r="406" spans="1:5" ht="14.25" hidden="1" customHeight="1">
      <c r="A406" s="327">
        <v>36044</v>
      </c>
      <c r="B406" s="327" t="s">
        <v>13311</v>
      </c>
      <c r="C406" s="328" t="s">
        <v>6578</v>
      </c>
      <c r="D406" s="329">
        <v>51.42</v>
      </c>
      <c r="E406" s="330"/>
    </row>
    <row r="407" spans="1:5" ht="14.25" hidden="1" customHeight="1">
      <c r="A407" s="327">
        <v>36091</v>
      </c>
      <c r="B407" s="327" t="s">
        <v>13312</v>
      </c>
      <c r="C407" s="328" t="s">
        <v>6578</v>
      </c>
      <c r="D407" s="329">
        <v>15.57</v>
      </c>
      <c r="E407" s="330"/>
    </row>
    <row r="408" spans="1:5" ht="14.25" hidden="1" customHeight="1">
      <c r="A408" s="326">
        <v>365</v>
      </c>
      <c r="B408" s="478" t="s">
        <v>13313</v>
      </c>
      <c r="C408" s="478"/>
      <c r="D408" s="478"/>
      <c r="E408" s="478"/>
    </row>
    <row r="409" spans="1:5" ht="14.25" hidden="1" customHeight="1">
      <c r="A409" s="327">
        <v>36506</v>
      </c>
      <c r="B409" s="327" t="s">
        <v>13314</v>
      </c>
      <c r="C409" s="328" t="s">
        <v>6578</v>
      </c>
      <c r="D409" s="329">
        <v>33.270000000000003</v>
      </c>
      <c r="E409" s="330"/>
    </row>
    <row r="410" spans="1:5" ht="14.25" hidden="1" customHeight="1">
      <c r="A410" s="327">
        <v>36512</v>
      </c>
      <c r="B410" s="327" t="s">
        <v>13315</v>
      </c>
      <c r="C410" s="328" t="s">
        <v>6533</v>
      </c>
      <c r="D410" s="329">
        <v>1.59</v>
      </c>
      <c r="E410" s="330"/>
    </row>
    <row r="411" spans="1:5" ht="14.25" hidden="1" customHeight="1">
      <c r="A411" s="327">
        <v>36514</v>
      </c>
      <c r="B411" s="327" t="s">
        <v>13316</v>
      </c>
      <c r="C411" s="328" t="s">
        <v>6533</v>
      </c>
      <c r="D411" s="329">
        <v>2.11</v>
      </c>
      <c r="E411" s="330"/>
    </row>
    <row r="412" spans="1:5" ht="14.25" hidden="1" customHeight="1">
      <c r="A412" s="327">
        <v>36517</v>
      </c>
      <c r="B412" s="327" t="s">
        <v>13317</v>
      </c>
      <c r="C412" s="328" t="s">
        <v>6533</v>
      </c>
      <c r="D412" s="329">
        <v>1.27</v>
      </c>
      <c r="E412" s="330"/>
    </row>
    <row r="413" spans="1:5" ht="14.25" hidden="1" customHeight="1">
      <c r="A413" s="326">
        <v>368</v>
      </c>
      <c r="B413" s="478" t="s">
        <v>13293</v>
      </c>
      <c r="C413" s="478"/>
      <c r="D413" s="478"/>
      <c r="E413" s="478"/>
    </row>
    <row r="414" spans="1:5" ht="15" hidden="1" customHeight="1">
      <c r="A414" s="327">
        <v>36825</v>
      </c>
      <c r="B414" s="327" t="s">
        <v>13318</v>
      </c>
      <c r="C414" s="328" t="s">
        <v>6584</v>
      </c>
      <c r="D414" s="329">
        <v>137.62</v>
      </c>
      <c r="E414" s="330"/>
    </row>
    <row r="415" spans="1:5" ht="14.25" hidden="1" customHeight="1">
      <c r="A415" s="326">
        <v>369</v>
      </c>
      <c r="B415" s="478" t="s">
        <v>13319</v>
      </c>
      <c r="C415" s="478"/>
      <c r="D415" s="478"/>
      <c r="E415" s="478"/>
    </row>
    <row r="416" spans="1:5" ht="14.25" hidden="1" customHeight="1">
      <c r="A416" s="327">
        <v>36991</v>
      </c>
      <c r="B416" s="327" t="s">
        <v>13320</v>
      </c>
      <c r="C416" s="328" t="s">
        <v>6533</v>
      </c>
      <c r="D416" s="329">
        <v>0.91</v>
      </c>
      <c r="E416" s="330"/>
    </row>
    <row r="417" spans="1:5" ht="15" hidden="1" customHeight="1">
      <c r="A417" s="326">
        <v>370</v>
      </c>
      <c r="B417" s="478" t="s">
        <v>13321</v>
      </c>
      <c r="C417" s="478"/>
      <c r="D417" s="478"/>
      <c r="E417" s="478"/>
    </row>
    <row r="418" spans="1:5" ht="14.25" hidden="1" customHeight="1">
      <c r="A418" s="327">
        <v>37009</v>
      </c>
      <c r="B418" s="327" t="s">
        <v>13322</v>
      </c>
      <c r="C418" s="328" t="s">
        <v>6937</v>
      </c>
      <c r="D418" s="329">
        <v>211.94</v>
      </c>
      <c r="E418" s="330"/>
    </row>
    <row r="419" spans="1:5" ht="14.25" hidden="1" customHeight="1">
      <c r="A419" s="327">
        <v>37013</v>
      </c>
      <c r="B419" s="327" t="s">
        <v>13323</v>
      </c>
      <c r="C419" s="328" t="s">
        <v>6937</v>
      </c>
      <c r="D419" s="329">
        <v>293.11</v>
      </c>
      <c r="E419" s="330"/>
    </row>
    <row r="420" spans="1:5" ht="14.25" hidden="1" customHeight="1">
      <c r="A420" s="327">
        <v>37043</v>
      </c>
      <c r="B420" s="327" t="s">
        <v>9459</v>
      </c>
      <c r="C420" s="328" t="s">
        <v>6582</v>
      </c>
      <c r="D420" s="329">
        <v>16.22</v>
      </c>
      <c r="E420" s="330"/>
    </row>
    <row r="421" spans="1:5" ht="14.25" hidden="1" customHeight="1">
      <c r="A421" s="327">
        <v>37057</v>
      </c>
      <c r="B421" s="327" t="s">
        <v>13324</v>
      </c>
      <c r="C421" s="328" t="s">
        <v>6937</v>
      </c>
      <c r="D421" s="329">
        <v>469.17</v>
      </c>
      <c r="E421" s="330"/>
    </row>
    <row r="422" spans="1:5" ht="14.25" hidden="1" customHeight="1">
      <c r="A422" s="327">
        <v>37090</v>
      </c>
      <c r="B422" s="327" t="s">
        <v>13325</v>
      </c>
      <c r="C422" s="328" t="s">
        <v>6533</v>
      </c>
      <c r="D422" s="329">
        <v>3.5</v>
      </c>
      <c r="E422" s="330"/>
    </row>
    <row r="423" spans="1:5" ht="14.25" hidden="1" customHeight="1">
      <c r="A423" s="326">
        <v>371</v>
      </c>
      <c r="B423" s="478" t="s">
        <v>13326</v>
      </c>
      <c r="C423" s="478"/>
      <c r="D423" s="478"/>
      <c r="E423" s="478"/>
    </row>
    <row r="424" spans="1:5" ht="15" hidden="1" customHeight="1">
      <c r="A424" s="327">
        <v>37103</v>
      </c>
      <c r="B424" s="327" t="s">
        <v>13327</v>
      </c>
      <c r="C424" s="328" t="s">
        <v>6937</v>
      </c>
      <c r="D424" s="331">
        <v>1461.11</v>
      </c>
      <c r="E424" s="330"/>
    </row>
    <row r="425" spans="1:5" ht="14.25" hidden="1" customHeight="1">
      <c r="A425" s="326">
        <v>375</v>
      </c>
      <c r="B425" s="478" t="s">
        <v>13319</v>
      </c>
      <c r="C425" s="478"/>
      <c r="D425" s="478"/>
      <c r="E425" s="478"/>
    </row>
    <row r="426" spans="1:5" ht="14.25" hidden="1" customHeight="1">
      <c r="A426" s="327">
        <v>37502</v>
      </c>
      <c r="B426" s="327" t="s">
        <v>13328</v>
      </c>
      <c r="C426" s="328" t="s">
        <v>6584</v>
      </c>
      <c r="D426" s="329">
        <v>43.35</v>
      </c>
      <c r="E426" s="330"/>
    </row>
    <row r="427" spans="1:5" ht="14.25" hidden="1" customHeight="1">
      <c r="A427" s="327">
        <v>37509</v>
      </c>
      <c r="B427" s="327" t="s">
        <v>13329</v>
      </c>
      <c r="C427" s="328" t="s">
        <v>6584</v>
      </c>
      <c r="D427" s="329">
        <v>138.38999999999999</v>
      </c>
      <c r="E427" s="330"/>
    </row>
    <row r="428" spans="1:5" ht="14.25" hidden="1" customHeight="1">
      <c r="A428" s="327">
        <v>37513</v>
      </c>
      <c r="B428" s="327" t="s">
        <v>13330</v>
      </c>
      <c r="C428" s="328" t="s">
        <v>6584</v>
      </c>
      <c r="D428" s="329">
        <v>28.33</v>
      </c>
      <c r="E428" s="330"/>
    </row>
    <row r="429" spans="1:5" ht="14.25" hidden="1" customHeight="1">
      <c r="A429" s="327">
        <v>37514</v>
      </c>
      <c r="B429" s="327" t="s">
        <v>13331</v>
      </c>
      <c r="C429" s="328" t="s">
        <v>6584</v>
      </c>
      <c r="D429" s="329">
        <v>28.33</v>
      </c>
      <c r="E429" s="330"/>
    </row>
    <row r="430" spans="1:5" ht="14.25" hidden="1" customHeight="1">
      <c r="A430" s="327">
        <v>37517</v>
      </c>
      <c r="B430" s="327" t="s">
        <v>13332</v>
      </c>
      <c r="C430" s="328" t="s">
        <v>6584</v>
      </c>
      <c r="D430" s="329">
        <v>20.46</v>
      </c>
      <c r="E430" s="330"/>
    </row>
    <row r="431" spans="1:5" ht="15" hidden="1" customHeight="1">
      <c r="A431" s="327">
        <v>37519</v>
      </c>
      <c r="B431" s="327" t="s">
        <v>13333</v>
      </c>
      <c r="C431" s="328" t="s">
        <v>6584</v>
      </c>
      <c r="D431" s="329">
        <v>11.28</v>
      </c>
      <c r="E431" s="330"/>
    </row>
    <row r="432" spans="1:5" ht="14.25" hidden="1" customHeight="1">
      <c r="A432" s="327">
        <v>37564</v>
      </c>
      <c r="B432" s="327" t="s">
        <v>13334</v>
      </c>
      <c r="C432" s="328" t="s">
        <v>6584</v>
      </c>
      <c r="D432" s="329">
        <v>40.53</v>
      </c>
      <c r="E432" s="330"/>
    </row>
    <row r="433" spans="1:5" ht="15" hidden="1" customHeight="1">
      <c r="A433" s="327">
        <v>37566</v>
      </c>
      <c r="B433" s="327" t="s">
        <v>13335</v>
      </c>
      <c r="C433" s="328" t="s">
        <v>6584</v>
      </c>
      <c r="D433" s="329">
        <v>20.46</v>
      </c>
      <c r="E433" s="330"/>
    </row>
    <row r="434" spans="1:5" ht="14.25" hidden="1" customHeight="1">
      <c r="A434" s="326">
        <v>377</v>
      </c>
      <c r="B434" s="478" t="s">
        <v>13319</v>
      </c>
      <c r="C434" s="478"/>
      <c r="D434" s="478"/>
      <c r="E434" s="478"/>
    </row>
    <row r="435" spans="1:5" ht="15" hidden="1" customHeight="1">
      <c r="A435" s="327">
        <v>37733</v>
      </c>
      <c r="B435" s="327" t="s">
        <v>13336</v>
      </c>
      <c r="C435" s="328" t="s">
        <v>6584</v>
      </c>
      <c r="D435" s="329">
        <v>43.28</v>
      </c>
      <c r="E435" s="330"/>
    </row>
    <row r="436" spans="1:5" ht="15" hidden="1" customHeight="1">
      <c r="A436" s="326">
        <v>380</v>
      </c>
      <c r="B436" s="478" t="s">
        <v>13337</v>
      </c>
      <c r="C436" s="478"/>
      <c r="D436" s="478"/>
      <c r="E436" s="478"/>
    </row>
    <row r="437" spans="1:5" ht="14.25" hidden="1" customHeight="1">
      <c r="A437" s="327">
        <v>38001</v>
      </c>
      <c r="B437" s="327" t="s">
        <v>13338</v>
      </c>
      <c r="C437" s="328" t="s">
        <v>6584</v>
      </c>
      <c r="D437" s="329">
        <v>16.71</v>
      </c>
      <c r="E437" s="330"/>
    </row>
    <row r="438" spans="1:5" ht="14.25" hidden="1" customHeight="1">
      <c r="A438" s="327">
        <v>38003</v>
      </c>
      <c r="B438" s="327" t="s">
        <v>13339</v>
      </c>
      <c r="C438" s="328" t="s">
        <v>6582</v>
      </c>
      <c r="D438" s="329">
        <v>1.91</v>
      </c>
      <c r="E438" s="330"/>
    </row>
    <row r="439" spans="1:5" ht="14.25" hidden="1" customHeight="1">
      <c r="A439" s="327">
        <v>38006</v>
      </c>
      <c r="B439" s="327" t="s">
        <v>13340</v>
      </c>
      <c r="C439" s="328" t="s">
        <v>6584</v>
      </c>
      <c r="D439" s="329">
        <v>38.89</v>
      </c>
      <c r="E439" s="330"/>
    </row>
    <row r="440" spans="1:5" ht="15" hidden="1" customHeight="1">
      <c r="A440" s="327">
        <v>38009</v>
      </c>
      <c r="B440" s="327" t="s">
        <v>13341</v>
      </c>
      <c r="C440" s="328" t="s">
        <v>6584</v>
      </c>
      <c r="D440" s="329">
        <v>11.28</v>
      </c>
      <c r="E440" s="330"/>
    </row>
    <row r="441" spans="1:5" ht="15" hidden="1" customHeight="1">
      <c r="A441" s="327">
        <v>38012</v>
      </c>
      <c r="B441" s="327" t="s">
        <v>13342</v>
      </c>
      <c r="C441" s="328" t="s">
        <v>6533</v>
      </c>
      <c r="D441" s="329">
        <v>3.15</v>
      </c>
      <c r="E441" s="330"/>
    </row>
    <row r="442" spans="1:5" ht="15" hidden="1" customHeight="1">
      <c r="A442" s="327">
        <v>38013</v>
      </c>
      <c r="B442" s="327" t="s">
        <v>13343</v>
      </c>
      <c r="C442" s="328" t="s">
        <v>6533</v>
      </c>
      <c r="D442" s="329">
        <v>0.91</v>
      </c>
      <c r="E442" s="330"/>
    </row>
    <row r="443" spans="1:5" ht="14.25" hidden="1" customHeight="1">
      <c r="A443" s="327">
        <v>38014</v>
      </c>
      <c r="B443" s="327" t="s">
        <v>13344</v>
      </c>
      <c r="C443" s="328" t="s">
        <v>6582</v>
      </c>
      <c r="D443" s="329">
        <v>9.67</v>
      </c>
      <c r="E443" s="330"/>
    </row>
    <row r="444" spans="1:5" ht="14.25" hidden="1" customHeight="1">
      <c r="A444" s="327">
        <v>38016</v>
      </c>
      <c r="B444" s="327" t="s">
        <v>13345</v>
      </c>
      <c r="C444" s="328" t="s">
        <v>6582</v>
      </c>
      <c r="D444" s="329">
        <v>16.84</v>
      </c>
      <c r="E444" s="330"/>
    </row>
    <row r="445" spans="1:5" ht="14.25" hidden="1" customHeight="1">
      <c r="A445" s="327">
        <v>38017</v>
      </c>
      <c r="B445" s="327" t="s">
        <v>13346</v>
      </c>
      <c r="C445" s="328" t="s">
        <v>6582</v>
      </c>
      <c r="D445" s="329">
        <v>4.7699999999999996</v>
      </c>
      <c r="E445" s="330"/>
    </row>
    <row r="446" spans="1:5" ht="14.25" hidden="1" customHeight="1">
      <c r="A446" s="327">
        <v>38018</v>
      </c>
      <c r="B446" s="327" t="s">
        <v>13347</v>
      </c>
      <c r="C446" s="328" t="s">
        <v>6582</v>
      </c>
      <c r="D446" s="329">
        <v>36.630000000000003</v>
      </c>
      <c r="E446" s="330"/>
    </row>
    <row r="447" spans="1:5" ht="15" hidden="1" customHeight="1">
      <c r="A447" s="327">
        <v>38021</v>
      </c>
      <c r="B447" s="327" t="s">
        <v>13348</v>
      </c>
      <c r="C447" s="328" t="s">
        <v>6584</v>
      </c>
      <c r="D447" s="329">
        <v>95.89</v>
      </c>
      <c r="E447" s="330"/>
    </row>
    <row r="448" spans="1:5" ht="14.25" hidden="1" customHeight="1">
      <c r="A448" s="327">
        <v>38022</v>
      </c>
      <c r="B448" s="327" t="s">
        <v>13349</v>
      </c>
      <c r="C448" s="328" t="s">
        <v>6584</v>
      </c>
      <c r="D448" s="329">
        <v>37.130000000000003</v>
      </c>
      <c r="E448" s="330"/>
    </row>
    <row r="449" spans="1:5" ht="15" hidden="1" customHeight="1">
      <c r="A449" s="327">
        <v>38024</v>
      </c>
      <c r="B449" s="327" t="s">
        <v>13350</v>
      </c>
      <c r="C449" s="328" t="s">
        <v>6533</v>
      </c>
      <c r="D449" s="329">
        <v>5.25</v>
      </c>
      <c r="E449" s="330"/>
    </row>
    <row r="450" spans="1:5" ht="14.25" hidden="1" customHeight="1">
      <c r="A450" s="327">
        <v>38025</v>
      </c>
      <c r="B450" s="327" t="s">
        <v>13351</v>
      </c>
      <c r="C450" s="328" t="s">
        <v>6584</v>
      </c>
      <c r="D450" s="329">
        <v>31.26</v>
      </c>
      <c r="E450" s="330"/>
    </row>
    <row r="451" spans="1:5" ht="14.25" hidden="1" customHeight="1">
      <c r="A451" s="327">
        <v>38028</v>
      </c>
      <c r="B451" s="327" t="s">
        <v>13352</v>
      </c>
      <c r="C451" s="328" t="s">
        <v>6584</v>
      </c>
      <c r="D451" s="329">
        <v>31.8</v>
      </c>
      <c r="E451" s="330"/>
    </row>
    <row r="452" spans="1:5" ht="14.25" hidden="1" customHeight="1">
      <c r="A452" s="327">
        <v>38029</v>
      </c>
      <c r="B452" s="327" t="s">
        <v>13353</v>
      </c>
      <c r="C452" s="328" t="s">
        <v>6584</v>
      </c>
      <c r="D452" s="329">
        <v>44.99</v>
      </c>
      <c r="E452" s="330"/>
    </row>
    <row r="453" spans="1:5" ht="14.25" hidden="1" customHeight="1">
      <c r="A453" s="327">
        <v>38030</v>
      </c>
      <c r="B453" s="327" t="s">
        <v>13354</v>
      </c>
      <c r="C453" s="328" t="s">
        <v>6584</v>
      </c>
      <c r="D453" s="329">
        <v>33.369999999999997</v>
      </c>
      <c r="E453" s="330"/>
    </row>
    <row r="454" spans="1:5" ht="15" hidden="1" customHeight="1">
      <c r="A454" s="327">
        <v>38051</v>
      </c>
      <c r="B454" s="327" t="s">
        <v>13355</v>
      </c>
      <c r="C454" s="328" t="s">
        <v>6584</v>
      </c>
      <c r="D454" s="329">
        <v>44.34</v>
      </c>
      <c r="E454" s="330"/>
    </row>
    <row r="455" spans="1:5" ht="14.25" hidden="1" customHeight="1">
      <c r="A455" s="327">
        <v>38088</v>
      </c>
      <c r="B455" s="327" t="s">
        <v>13356</v>
      </c>
      <c r="C455" s="328" t="s">
        <v>6584</v>
      </c>
      <c r="D455" s="329">
        <v>37.75</v>
      </c>
      <c r="E455" s="330"/>
    </row>
    <row r="456" spans="1:5" ht="15" hidden="1" customHeight="1">
      <c r="A456" s="326">
        <v>381</v>
      </c>
      <c r="B456" s="478" t="s">
        <v>13357</v>
      </c>
      <c r="C456" s="478"/>
      <c r="D456" s="478"/>
      <c r="E456" s="478"/>
    </row>
    <row r="457" spans="1:5" ht="14.25" hidden="1" customHeight="1">
      <c r="A457" s="327">
        <v>38182</v>
      </c>
      <c r="B457" s="327" t="s">
        <v>13358</v>
      </c>
      <c r="C457" s="328" t="s">
        <v>6584</v>
      </c>
      <c r="D457" s="329">
        <v>40.53</v>
      </c>
      <c r="E457" s="330"/>
    </row>
    <row r="458" spans="1:5" ht="15" hidden="1" customHeight="1">
      <c r="A458" s="326">
        <v>385</v>
      </c>
      <c r="B458" s="478" t="s">
        <v>12721</v>
      </c>
      <c r="C458" s="478"/>
      <c r="D458" s="478"/>
      <c r="E458" s="478"/>
    </row>
    <row r="459" spans="1:5" ht="14.25" hidden="1" customHeight="1">
      <c r="A459" s="327">
        <v>38509</v>
      </c>
      <c r="B459" s="327" t="s">
        <v>13359</v>
      </c>
      <c r="C459" s="328" t="s">
        <v>6937</v>
      </c>
      <c r="D459" s="329">
        <v>15.22</v>
      </c>
      <c r="E459" s="330"/>
    </row>
    <row r="460" spans="1:5" ht="15" hidden="1" customHeight="1">
      <c r="A460" s="327">
        <v>38511</v>
      </c>
      <c r="B460" s="327" t="s">
        <v>13360</v>
      </c>
      <c r="C460" s="328" t="s">
        <v>6680</v>
      </c>
      <c r="D460" s="329">
        <v>183.6</v>
      </c>
      <c r="E460" s="330"/>
    </row>
    <row r="461" spans="1:5" ht="14.25" hidden="1" customHeight="1">
      <c r="A461" s="326">
        <v>390</v>
      </c>
      <c r="B461" s="478" t="s">
        <v>11634</v>
      </c>
      <c r="C461" s="478"/>
      <c r="D461" s="478"/>
      <c r="E461" s="478"/>
    </row>
    <row r="462" spans="1:5" ht="14.25" hidden="1" customHeight="1">
      <c r="A462" s="327">
        <v>39002</v>
      </c>
      <c r="B462" s="327" t="s">
        <v>13361</v>
      </c>
      <c r="C462" s="328" t="s">
        <v>6937</v>
      </c>
      <c r="D462" s="329">
        <v>208.33</v>
      </c>
      <c r="E462" s="330"/>
    </row>
    <row r="463" spans="1:5" ht="14.25" hidden="1" customHeight="1">
      <c r="A463" s="327">
        <v>39013</v>
      </c>
      <c r="B463" s="327" t="s">
        <v>13362</v>
      </c>
      <c r="C463" s="328" t="s">
        <v>6584</v>
      </c>
      <c r="D463" s="329">
        <v>23.49</v>
      </c>
      <c r="E463" s="330"/>
    </row>
    <row r="464" spans="1:5" ht="14.25" hidden="1" customHeight="1">
      <c r="A464" s="327">
        <v>39021</v>
      </c>
      <c r="B464" s="327" t="s">
        <v>13363</v>
      </c>
      <c r="C464" s="328" t="s">
        <v>6582</v>
      </c>
      <c r="D464" s="329">
        <v>22.45</v>
      </c>
      <c r="E464" s="330"/>
    </row>
    <row r="465" spans="1:5" ht="15" hidden="1" customHeight="1">
      <c r="A465" s="327">
        <v>39075</v>
      </c>
      <c r="B465" s="327" t="s">
        <v>13364</v>
      </c>
      <c r="C465" s="328" t="s">
        <v>6937</v>
      </c>
      <c r="D465" s="331">
        <v>1588.77</v>
      </c>
      <c r="E465" s="330"/>
    </row>
    <row r="466" spans="1:5" ht="14.25" hidden="1" customHeight="1">
      <c r="A466" s="327">
        <v>39089</v>
      </c>
      <c r="B466" s="327" t="s">
        <v>13365</v>
      </c>
      <c r="C466" s="328" t="s">
        <v>6533</v>
      </c>
      <c r="D466" s="331">
        <v>2007.83</v>
      </c>
      <c r="E466" s="330"/>
    </row>
    <row r="467" spans="1:5" ht="15" hidden="1" customHeight="1">
      <c r="A467" s="327">
        <v>39090</v>
      </c>
      <c r="B467" s="327" t="s">
        <v>13366</v>
      </c>
      <c r="C467" s="328" t="s">
        <v>7907</v>
      </c>
      <c r="D467" s="331">
        <v>1622.69</v>
      </c>
      <c r="E467" s="330"/>
    </row>
    <row r="468" spans="1:5" ht="14.25" hidden="1" customHeight="1">
      <c r="A468" s="326">
        <v>391</v>
      </c>
      <c r="B468" s="478" t="s">
        <v>13367</v>
      </c>
      <c r="C468" s="478"/>
      <c r="D468" s="478"/>
      <c r="E468" s="478"/>
    </row>
    <row r="469" spans="1:5" ht="14.25" hidden="1" customHeight="1">
      <c r="A469" s="327">
        <v>39113</v>
      </c>
      <c r="B469" s="327" t="s">
        <v>13368</v>
      </c>
      <c r="C469" s="328" t="s">
        <v>6533</v>
      </c>
      <c r="D469" s="329">
        <v>152.74</v>
      </c>
      <c r="E469" s="330"/>
    </row>
    <row r="470" spans="1:5" ht="14.25" hidden="1" customHeight="1">
      <c r="A470" s="327">
        <v>39114</v>
      </c>
      <c r="B470" s="327" t="s">
        <v>13369</v>
      </c>
      <c r="C470" s="328" t="s">
        <v>6533</v>
      </c>
      <c r="D470" s="329">
        <v>43.93</v>
      </c>
      <c r="E470" s="330"/>
    </row>
    <row r="471" spans="1:5" ht="14.25" hidden="1" customHeight="1">
      <c r="A471" s="327">
        <v>39115</v>
      </c>
      <c r="B471" s="327" t="s">
        <v>13370</v>
      </c>
      <c r="C471" s="328" t="s">
        <v>6533</v>
      </c>
      <c r="D471" s="329">
        <v>268.85000000000002</v>
      </c>
      <c r="E471" s="330"/>
    </row>
    <row r="472" spans="1:5" ht="14.25" hidden="1" customHeight="1">
      <c r="A472" s="327">
        <v>39123</v>
      </c>
      <c r="B472" s="327" t="s">
        <v>13371</v>
      </c>
      <c r="C472" s="328" t="s">
        <v>6578</v>
      </c>
      <c r="D472" s="329">
        <v>10.44</v>
      </c>
      <c r="E472" s="330"/>
    </row>
    <row r="473" spans="1:5" ht="14.25" hidden="1" customHeight="1">
      <c r="A473" s="327">
        <v>39125</v>
      </c>
      <c r="B473" s="327" t="s">
        <v>13372</v>
      </c>
      <c r="C473" s="328" t="s">
        <v>6578</v>
      </c>
      <c r="D473" s="329">
        <v>30.96</v>
      </c>
      <c r="E473" s="330"/>
    </row>
    <row r="474" spans="1:5" ht="14.25" hidden="1" customHeight="1">
      <c r="A474" s="327">
        <v>39165</v>
      </c>
      <c r="B474" s="327" t="s">
        <v>13373</v>
      </c>
      <c r="C474" s="328" t="s">
        <v>6533</v>
      </c>
      <c r="D474" s="329">
        <v>267.89999999999998</v>
      </c>
      <c r="E474" s="330"/>
    </row>
    <row r="475" spans="1:5" ht="14.25" hidden="1" customHeight="1">
      <c r="A475" s="326">
        <v>395</v>
      </c>
      <c r="B475" s="478" t="s">
        <v>13367</v>
      </c>
      <c r="C475" s="478"/>
      <c r="D475" s="478"/>
      <c r="E475" s="478"/>
    </row>
    <row r="476" spans="1:5" ht="14.25" hidden="1" customHeight="1">
      <c r="A476" s="327">
        <v>39515</v>
      </c>
      <c r="B476" s="327" t="s">
        <v>13374</v>
      </c>
      <c r="C476" s="328" t="s">
        <v>6533</v>
      </c>
      <c r="D476" s="329">
        <v>12.93</v>
      </c>
      <c r="E476" s="330"/>
    </row>
    <row r="477" spans="1:5" ht="14.25" hidden="1" customHeight="1">
      <c r="A477" s="327">
        <v>39573</v>
      </c>
      <c r="B477" s="327" t="s">
        <v>13375</v>
      </c>
      <c r="C477" s="328" t="s">
        <v>6578</v>
      </c>
      <c r="D477" s="329">
        <v>324.08</v>
      </c>
      <c r="E477" s="330"/>
    </row>
    <row r="478" spans="1:5" ht="14.25" hidden="1" customHeight="1">
      <c r="A478" s="326">
        <v>398</v>
      </c>
      <c r="B478" s="478" t="s">
        <v>13376</v>
      </c>
      <c r="C478" s="478"/>
      <c r="D478" s="478"/>
      <c r="E478" s="478"/>
    </row>
    <row r="479" spans="1:5" ht="15" hidden="1" customHeight="1">
      <c r="A479" s="327">
        <v>39841</v>
      </c>
      <c r="B479" s="327" t="s">
        <v>13377</v>
      </c>
      <c r="C479" s="328" t="s">
        <v>6937</v>
      </c>
      <c r="D479" s="329">
        <v>293.25</v>
      </c>
      <c r="E479" s="330"/>
    </row>
    <row r="480" spans="1:5" ht="14.25" hidden="1" customHeight="1">
      <c r="A480" s="326">
        <v>4</v>
      </c>
      <c r="B480" s="478" t="s">
        <v>13378</v>
      </c>
      <c r="C480" s="478"/>
      <c r="D480" s="478"/>
      <c r="E480" s="478"/>
    </row>
    <row r="481" spans="1:5" ht="15" hidden="1" customHeight="1">
      <c r="A481" s="326">
        <v>401</v>
      </c>
      <c r="B481" s="478" t="s">
        <v>12631</v>
      </c>
      <c r="C481" s="478"/>
      <c r="D481" s="478"/>
      <c r="E481" s="478"/>
    </row>
    <row r="482" spans="1:5" ht="14.25" hidden="1" customHeight="1">
      <c r="A482" s="327">
        <v>40102</v>
      </c>
      <c r="B482" s="327" t="s">
        <v>13379</v>
      </c>
      <c r="C482" s="328" t="s">
        <v>6533</v>
      </c>
      <c r="D482" s="331">
        <v>1991.75</v>
      </c>
      <c r="E482" s="330"/>
    </row>
    <row r="483" spans="1:5" ht="14.25" hidden="1" customHeight="1">
      <c r="A483" s="327">
        <v>40140</v>
      </c>
      <c r="B483" s="327" t="s">
        <v>13380</v>
      </c>
      <c r="C483" s="328" t="s">
        <v>6533</v>
      </c>
      <c r="D483" s="331">
        <v>2894.77</v>
      </c>
      <c r="E483" s="330"/>
    </row>
    <row r="484" spans="1:5" ht="15" hidden="1" customHeight="1">
      <c r="A484" s="326">
        <v>402</v>
      </c>
      <c r="B484" s="478" t="s">
        <v>13381</v>
      </c>
      <c r="C484" s="478"/>
      <c r="D484" s="478"/>
      <c r="E484" s="478"/>
    </row>
    <row r="485" spans="1:5" ht="14.25" hidden="1" customHeight="1">
      <c r="A485" s="327">
        <v>40211</v>
      </c>
      <c r="B485" s="327" t="s">
        <v>13382</v>
      </c>
      <c r="C485" s="328" t="s">
        <v>6533</v>
      </c>
      <c r="D485" s="329">
        <v>26.7</v>
      </c>
      <c r="E485" s="330"/>
    </row>
    <row r="486" spans="1:5" ht="14.25" hidden="1" customHeight="1">
      <c r="A486" s="327">
        <v>40264</v>
      </c>
      <c r="B486" s="327" t="s">
        <v>13383</v>
      </c>
      <c r="C486" s="328" t="s">
        <v>6533</v>
      </c>
      <c r="D486" s="329">
        <v>963.97</v>
      </c>
      <c r="E486" s="330"/>
    </row>
    <row r="487" spans="1:5" ht="14.25" hidden="1" customHeight="1">
      <c r="A487" s="326">
        <v>403</v>
      </c>
      <c r="B487" s="478" t="s">
        <v>11634</v>
      </c>
      <c r="C487" s="478"/>
      <c r="D487" s="478"/>
      <c r="E487" s="478"/>
    </row>
    <row r="488" spans="1:5" ht="14.25" hidden="1" customHeight="1">
      <c r="A488" s="327">
        <v>40303</v>
      </c>
      <c r="B488" s="327" t="s">
        <v>13384</v>
      </c>
      <c r="C488" s="328" t="s">
        <v>6533</v>
      </c>
      <c r="D488" s="329">
        <v>53.03</v>
      </c>
      <c r="E488" s="330"/>
    </row>
    <row r="489" spans="1:5" ht="14.25" hidden="1" customHeight="1">
      <c r="A489" s="327">
        <v>40304</v>
      </c>
      <c r="B489" s="327" t="s">
        <v>13385</v>
      </c>
      <c r="C489" s="328" t="s">
        <v>6533</v>
      </c>
      <c r="D489" s="329">
        <v>64.239999999999995</v>
      </c>
      <c r="E489" s="330"/>
    </row>
    <row r="490" spans="1:5" ht="14.25" hidden="1" customHeight="1">
      <c r="A490" s="327">
        <v>40305</v>
      </c>
      <c r="B490" s="327" t="s">
        <v>13386</v>
      </c>
      <c r="C490" s="328" t="s">
        <v>6533</v>
      </c>
      <c r="D490" s="329">
        <v>82.31</v>
      </c>
      <c r="E490" s="330"/>
    </row>
    <row r="491" spans="1:5" ht="15" hidden="1" customHeight="1">
      <c r="A491" s="327">
        <v>40306</v>
      </c>
      <c r="B491" s="327" t="s">
        <v>13387</v>
      </c>
      <c r="C491" s="328" t="s">
        <v>6533</v>
      </c>
      <c r="D491" s="329">
        <v>13.24</v>
      </c>
      <c r="E491" s="330"/>
    </row>
    <row r="492" spans="1:5" ht="14.25" hidden="1" customHeight="1">
      <c r="A492" s="326">
        <v>404</v>
      </c>
      <c r="B492" s="478" t="s">
        <v>13388</v>
      </c>
      <c r="C492" s="478"/>
      <c r="D492" s="478"/>
      <c r="E492" s="478"/>
    </row>
    <row r="493" spans="1:5" ht="15" hidden="1" customHeight="1">
      <c r="A493" s="327">
        <v>40401</v>
      </c>
      <c r="B493" s="327" t="s">
        <v>13389</v>
      </c>
      <c r="C493" s="328" t="s">
        <v>6533</v>
      </c>
      <c r="D493" s="329">
        <v>12.82</v>
      </c>
      <c r="E493" s="330"/>
    </row>
    <row r="494" spans="1:5" ht="14.25" hidden="1" customHeight="1">
      <c r="A494" s="326">
        <v>405</v>
      </c>
      <c r="B494" s="478" t="s">
        <v>13390</v>
      </c>
      <c r="C494" s="478"/>
      <c r="D494" s="478"/>
      <c r="E494" s="478"/>
    </row>
    <row r="495" spans="1:5" ht="14.25" hidden="1" customHeight="1">
      <c r="A495" s="327">
        <v>40504</v>
      </c>
      <c r="B495" s="327" t="s">
        <v>13391</v>
      </c>
      <c r="C495" s="328" t="s">
        <v>6533</v>
      </c>
      <c r="D495" s="329">
        <v>52.14</v>
      </c>
      <c r="E495" s="330"/>
    </row>
    <row r="496" spans="1:5" ht="14.25" hidden="1" customHeight="1">
      <c r="A496" s="327">
        <v>40522</v>
      </c>
      <c r="B496" s="327" t="s">
        <v>13392</v>
      </c>
      <c r="C496" s="328" t="s">
        <v>6533</v>
      </c>
      <c r="D496" s="329">
        <v>7.68</v>
      </c>
      <c r="E496" s="330"/>
    </row>
    <row r="497" spans="1:5" ht="14.25" hidden="1" customHeight="1">
      <c r="A497" s="327">
        <v>40523</v>
      </c>
      <c r="B497" s="327" t="s">
        <v>13393</v>
      </c>
      <c r="C497" s="328" t="s">
        <v>6533</v>
      </c>
      <c r="D497" s="329">
        <v>7.35</v>
      </c>
      <c r="E497" s="330"/>
    </row>
    <row r="498" spans="1:5" ht="14.25" hidden="1" customHeight="1">
      <c r="A498" s="326">
        <v>406</v>
      </c>
      <c r="B498" s="478" t="s">
        <v>13394</v>
      </c>
      <c r="C498" s="478"/>
      <c r="D498" s="478"/>
      <c r="E498" s="478"/>
    </row>
    <row r="499" spans="1:5" ht="14.25" hidden="1" customHeight="1">
      <c r="A499" s="327">
        <v>40612</v>
      </c>
      <c r="B499" s="327" t="s">
        <v>13395</v>
      </c>
      <c r="C499" s="328" t="s">
        <v>6533</v>
      </c>
      <c r="D499" s="329">
        <v>12.75</v>
      </c>
      <c r="E499" s="330"/>
    </row>
    <row r="500" spans="1:5" ht="15" hidden="1" customHeight="1">
      <c r="A500" s="326">
        <v>409</v>
      </c>
      <c r="B500" s="478" t="s">
        <v>11634</v>
      </c>
      <c r="C500" s="478"/>
      <c r="D500" s="478"/>
      <c r="E500" s="478"/>
    </row>
    <row r="501" spans="1:5" ht="14.25" hidden="1" customHeight="1">
      <c r="A501" s="327">
        <v>40974</v>
      </c>
      <c r="B501" s="327" t="s">
        <v>13396</v>
      </c>
      <c r="C501" s="328" t="s">
        <v>6533</v>
      </c>
      <c r="D501" s="329">
        <v>55.99</v>
      </c>
      <c r="E501" s="330"/>
    </row>
    <row r="502" spans="1:5" ht="14.25" hidden="1" customHeight="1">
      <c r="A502" s="326">
        <v>410</v>
      </c>
      <c r="B502" s="478" t="s">
        <v>13397</v>
      </c>
      <c r="C502" s="478"/>
      <c r="D502" s="478"/>
      <c r="E502" s="478"/>
    </row>
    <row r="503" spans="1:5" ht="14.25" hidden="1" customHeight="1">
      <c r="A503" s="327">
        <v>41054</v>
      </c>
      <c r="B503" s="327" t="s">
        <v>13398</v>
      </c>
      <c r="C503" s="328" t="s">
        <v>6533</v>
      </c>
      <c r="D503" s="331">
        <v>31416.33</v>
      </c>
      <c r="E503" s="330"/>
    </row>
    <row r="504" spans="1:5" ht="15" hidden="1" customHeight="1">
      <c r="A504" s="327">
        <v>41055</v>
      </c>
      <c r="B504" s="327" t="s">
        <v>13399</v>
      </c>
      <c r="C504" s="328" t="s">
        <v>6533</v>
      </c>
      <c r="D504" s="331">
        <v>13792.4</v>
      </c>
      <c r="E504" s="330"/>
    </row>
    <row r="505" spans="1:5" ht="14.25" hidden="1" customHeight="1">
      <c r="A505" s="327">
        <v>41056</v>
      </c>
      <c r="B505" s="327" t="s">
        <v>13400</v>
      </c>
      <c r="C505" s="328" t="s">
        <v>6533</v>
      </c>
      <c r="D505" s="331">
        <v>23940.37</v>
      </c>
      <c r="E505" s="330"/>
    </row>
    <row r="506" spans="1:5" ht="14.25" hidden="1" customHeight="1">
      <c r="A506" s="327">
        <v>41058</v>
      </c>
      <c r="B506" s="327" t="s">
        <v>13401</v>
      </c>
      <c r="C506" s="328" t="s">
        <v>6533</v>
      </c>
      <c r="D506" s="331">
        <v>19428.09</v>
      </c>
      <c r="E506" s="330"/>
    </row>
    <row r="507" spans="1:5" ht="14.25" hidden="1" customHeight="1">
      <c r="A507" s="326">
        <v>411</v>
      </c>
      <c r="B507" s="478" t="s">
        <v>13402</v>
      </c>
      <c r="C507" s="478"/>
      <c r="D507" s="478"/>
      <c r="E507" s="478"/>
    </row>
    <row r="508" spans="1:5" ht="15" hidden="1" customHeight="1">
      <c r="A508" s="327">
        <v>41106</v>
      </c>
      <c r="B508" s="327" t="s">
        <v>13403</v>
      </c>
      <c r="C508" s="328" t="s">
        <v>6578</v>
      </c>
      <c r="D508" s="329">
        <v>39.17</v>
      </c>
      <c r="E508" s="330"/>
    </row>
    <row r="509" spans="1:5" ht="15" hidden="1" customHeight="1">
      <c r="A509" s="326">
        <v>415</v>
      </c>
      <c r="B509" s="478" t="s">
        <v>13404</v>
      </c>
      <c r="C509" s="478"/>
      <c r="D509" s="478"/>
      <c r="E509" s="478"/>
    </row>
    <row r="510" spans="1:5" ht="14.25" hidden="1" customHeight="1">
      <c r="A510" s="327">
        <v>41520</v>
      </c>
      <c r="B510" s="327" t="s">
        <v>13405</v>
      </c>
      <c r="C510" s="328" t="s">
        <v>6533</v>
      </c>
      <c r="D510" s="331">
        <v>1242.28</v>
      </c>
      <c r="E510" s="330"/>
    </row>
    <row r="511" spans="1:5" ht="14.25" hidden="1" customHeight="1">
      <c r="A511" s="327">
        <v>41528</v>
      </c>
      <c r="B511" s="327" t="s">
        <v>13406</v>
      </c>
      <c r="C511" s="328" t="s">
        <v>6533</v>
      </c>
      <c r="D511" s="329">
        <v>434.96</v>
      </c>
      <c r="E511" s="330"/>
    </row>
    <row r="512" spans="1:5" ht="14.25" hidden="1" customHeight="1">
      <c r="A512" s="327">
        <v>41530</v>
      </c>
      <c r="B512" s="327" t="s">
        <v>13407</v>
      </c>
      <c r="C512" s="328" t="s">
        <v>6533</v>
      </c>
      <c r="D512" s="329">
        <v>738.57</v>
      </c>
      <c r="E512" s="330"/>
    </row>
    <row r="513" spans="1:5" ht="14.25" hidden="1" customHeight="1">
      <c r="A513" s="327">
        <v>41533</v>
      </c>
      <c r="B513" s="327" t="s">
        <v>13408</v>
      </c>
      <c r="C513" s="328" t="s">
        <v>6533</v>
      </c>
      <c r="D513" s="329">
        <v>462.3</v>
      </c>
      <c r="E513" s="330"/>
    </row>
    <row r="514" spans="1:5" ht="14.25" hidden="1" customHeight="1">
      <c r="A514" s="327">
        <v>41536</v>
      </c>
      <c r="B514" s="327" t="s">
        <v>13409</v>
      </c>
      <c r="C514" s="328" t="s">
        <v>6533</v>
      </c>
      <c r="D514" s="329">
        <v>600.47</v>
      </c>
      <c r="E514" s="330"/>
    </row>
    <row r="515" spans="1:5" ht="14.25" hidden="1" customHeight="1">
      <c r="A515" s="327">
        <v>41537</v>
      </c>
      <c r="B515" s="327" t="s">
        <v>13410</v>
      </c>
      <c r="C515" s="328" t="s">
        <v>6533</v>
      </c>
      <c r="D515" s="329">
        <v>32.11</v>
      </c>
      <c r="E515" s="330"/>
    </row>
    <row r="516" spans="1:5" ht="14.25" hidden="1" customHeight="1">
      <c r="A516" s="327">
        <v>41542</v>
      </c>
      <c r="B516" s="327" t="s">
        <v>13411</v>
      </c>
      <c r="C516" s="328" t="s">
        <v>6533</v>
      </c>
      <c r="D516" s="329">
        <v>725.46</v>
      </c>
      <c r="E516" s="330"/>
    </row>
    <row r="517" spans="1:5" ht="14.25" hidden="1" customHeight="1">
      <c r="A517" s="327">
        <v>41569</v>
      </c>
      <c r="B517" s="327" t="s">
        <v>13412</v>
      </c>
      <c r="C517" s="328" t="s">
        <v>6533</v>
      </c>
      <c r="D517" s="329">
        <v>254.8</v>
      </c>
      <c r="E517" s="330"/>
    </row>
    <row r="518" spans="1:5" ht="14.25" hidden="1" customHeight="1">
      <c r="A518" s="327">
        <v>41579</v>
      </c>
      <c r="B518" s="327" t="s">
        <v>13413</v>
      </c>
      <c r="C518" s="328" t="s">
        <v>6533</v>
      </c>
      <c r="D518" s="331">
        <v>1396.96</v>
      </c>
      <c r="E518" s="330"/>
    </row>
    <row r="519" spans="1:5" ht="14.25" hidden="1" customHeight="1">
      <c r="A519" s="327">
        <v>41588</v>
      </c>
      <c r="B519" s="327" t="s">
        <v>13414</v>
      </c>
      <c r="C519" s="328" t="s">
        <v>6533</v>
      </c>
      <c r="D519" s="329">
        <v>3.94</v>
      </c>
      <c r="E519" s="330"/>
    </row>
    <row r="520" spans="1:5" ht="14.25" hidden="1" customHeight="1">
      <c r="A520" s="326">
        <v>416</v>
      </c>
      <c r="B520" s="478" t="s">
        <v>13415</v>
      </c>
      <c r="C520" s="478"/>
      <c r="D520" s="478"/>
      <c r="E520" s="478"/>
    </row>
    <row r="521" spans="1:5" ht="14.25" hidden="1" customHeight="1">
      <c r="A521" s="327">
        <v>41667</v>
      </c>
      <c r="B521" s="327" t="s">
        <v>13416</v>
      </c>
      <c r="C521" s="328" t="s">
        <v>6533</v>
      </c>
      <c r="D521" s="329">
        <v>4.7300000000000004</v>
      </c>
      <c r="E521" s="330"/>
    </row>
    <row r="522" spans="1:5" ht="14.25" hidden="1" customHeight="1">
      <c r="A522" s="326">
        <v>417</v>
      </c>
      <c r="B522" s="478" t="s">
        <v>13415</v>
      </c>
      <c r="C522" s="478"/>
      <c r="D522" s="478"/>
      <c r="E522" s="478"/>
    </row>
    <row r="523" spans="1:5" ht="14.25" hidden="1" customHeight="1">
      <c r="A523" s="327">
        <v>41724</v>
      </c>
      <c r="B523" s="327" t="s">
        <v>13417</v>
      </c>
      <c r="C523" s="328" t="s">
        <v>6533</v>
      </c>
      <c r="D523" s="329">
        <v>426.62</v>
      </c>
      <c r="E523" s="330"/>
    </row>
    <row r="524" spans="1:5" ht="15" hidden="1" customHeight="1">
      <c r="A524" s="327">
        <v>41726</v>
      </c>
      <c r="B524" s="327" t="s">
        <v>13418</v>
      </c>
      <c r="C524" s="328" t="s">
        <v>6533</v>
      </c>
      <c r="D524" s="329">
        <v>488.37</v>
      </c>
      <c r="E524" s="330"/>
    </row>
    <row r="525" spans="1:5" ht="14.25" hidden="1" customHeight="1">
      <c r="A525" s="326">
        <v>418</v>
      </c>
      <c r="B525" s="478" t="s">
        <v>13415</v>
      </c>
      <c r="C525" s="478"/>
      <c r="D525" s="478"/>
      <c r="E525" s="478"/>
    </row>
    <row r="526" spans="1:5" ht="14.25" hidden="1" customHeight="1">
      <c r="A526" s="327">
        <v>41815</v>
      </c>
      <c r="B526" s="327" t="s">
        <v>13419</v>
      </c>
      <c r="C526" s="328" t="s">
        <v>6533</v>
      </c>
      <c r="D526" s="331">
        <v>1070.03</v>
      </c>
      <c r="E526" s="330"/>
    </row>
    <row r="527" spans="1:5" ht="14.25" hidden="1" customHeight="1">
      <c r="A527" s="327">
        <v>41817</v>
      </c>
      <c r="B527" s="327" t="s">
        <v>13420</v>
      </c>
      <c r="C527" s="328" t="s">
        <v>6533</v>
      </c>
      <c r="D527" s="331">
        <v>1081.27</v>
      </c>
      <c r="E527" s="330"/>
    </row>
    <row r="528" spans="1:5" ht="14.25" hidden="1" customHeight="1">
      <c r="A528" s="327">
        <v>41821</v>
      </c>
      <c r="B528" s="327" t="s">
        <v>13421</v>
      </c>
      <c r="C528" s="328" t="s">
        <v>6533</v>
      </c>
      <c r="D528" s="329">
        <v>738.57</v>
      </c>
      <c r="E528" s="330"/>
    </row>
    <row r="529" spans="1:5" ht="15" hidden="1" customHeight="1">
      <c r="A529" s="327">
        <v>41860</v>
      </c>
      <c r="B529" s="327" t="s">
        <v>13422</v>
      </c>
      <c r="C529" s="328" t="s">
        <v>6533</v>
      </c>
      <c r="D529" s="331">
        <v>1442.86</v>
      </c>
      <c r="E529" s="330"/>
    </row>
    <row r="530" spans="1:5" ht="14.25" hidden="1" customHeight="1">
      <c r="A530" s="327">
        <v>41861</v>
      </c>
      <c r="B530" s="327" t="s">
        <v>13423</v>
      </c>
      <c r="C530" s="328" t="s">
        <v>6533</v>
      </c>
      <c r="D530" s="329">
        <v>171.79</v>
      </c>
      <c r="E530" s="330"/>
    </row>
    <row r="531" spans="1:5" ht="14.25" hidden="1" customHeight="1">
      <c r="A531" s="327">
        <v>41866</v>
      </c>
      <c r="B531" s="327" t="s">
        <v>13424</v>
      </c>
      <c r="C531" s="328" t="s">
        <v>6533</v>
      </c>
      <c r="D531" s="329">
        <v>149.04</v>
      </c>
      <c r="E531" s="330"/>
    </row>
    <row r="532" spans="1:5" ht="15" hidden="1" customHeight="1">
      <c r="A532" s="326">
        <v>419</v>
      </c>
      <c r="B532" s="478" t="s">
        <v>13415</v>
      </c>
      <c r="C532" s="478"/>
      <c r="D532" s="478"/>
      <c r="E532" s="478"/>
    </row>
    <row r="533" spans="1:5" ht="15" hidden="1" customHeight="1">
      <c r="A533" s="327">
        <v>41962</v>
      </c>
      <c r="B533" s="327" t="s">
        <v>13425</v>
      </c>
      <c r="C533" s="328" t="s">
        <v>6533</v>
      </c>
      <c r="D533" s="329">
        <v>600.47</v>
      </c>
      <c r="E533" s="330"/>
    </row>
    <row r="534" spans="1:5" ht="15" hidden="1" customHeight="1">
      <c r="A534" s="326">
        <v>420</v>
      </c>
      <c r="B534" s="478" t="s">
        <v>13426</v>
      </c>
      <c r="C534" s="478"/>
      <c r="D534" s="478"/>
      <c r="E534" s="478"/>
    </row>
    <row r="535" spans="1:5" ht="14.25" hidden="1" customHeight="1">
      <c r="A535" s="327">
        <v>42047</v>
      </c>
      <c r="B535" s="327" t="s">
        <v>13427</v>
      </c>
      <c r="C535" s="328" t="s">
        <v>6578</v>
      </c>
      <c r="D535" s="329">
        <v>609.64</v>
      </c>
      <c r="E535" s="330"/>
    </row>
    <row r="536" spans="1:5" ht="14.25" hidden="1" customHeight="1">
      <c r="A536" s="327">
        <v>42051</v>
      </c>
      <c r="B536" s="327" t="s">
        <v>13428</v>
      </c>
      <c r="C536" s="328" t="s">
        <v>6578</v>
      </c>
      <c r="D536" s="329">
        <v>56.11</v>
      </c>
      <c r="E536" s="330"/>
    </row>
    <row r="537" spans="1:5" ht="14.25" hidden="1" customHeight="1">
      <c r="A537" s="327">
        <v>42052</v>
      </c>
      <c r="B537" s="327" t="s">
        <v>13429</v>
      </c>
      <c r="C537" s="328" t="s">
        <v>6578</v>
      </c>
      <c r="D537" s="329">
        <v>94.4</v>
      </c>
      <c r="E537" s="330"/>
    </row>
    <row r="538" spans="1:5" ht="14.25" hidden="1" customHeight="1">
      <c r="A538" s="327">
        <v>42087</v>
      </c>
      <c r="B538" s="327" t="s">
        <v>13430</v>
      </c>
      <c r="C538" s="328" t="s">
        <v>6533</v>
      </c>
      <c r="D538" s="329">
        <v>88.83</v>
      </c>
      <c r="E538" s="330"/>
    </row>
    <row r="539" spans="1:5" ht="14.25" hidden="1" customHeight="1">
      <c r="A539" s="327">
        <v>42090</v>
      </c>
      <c r="B539" s="327" t="s">
        <v>13431</v>
      </c>
      <c r="C539" s="328" t="s">
        <v>6578</v>
      </c>
      <c r="D539" s="329">
        <v>75.459999999999994</v>
      </c>
      <c r="E539" s="330"/>
    </row>
    <row r="540" spans="1:5" ht="14.25" hidden="1" customHeight="1">
      <c r="A540" s="327">
        <v>42091</v>
      </c>
      <c r="B540" s="327" t="s">
        <v>13432</v>
      </c>
      <c r="C540" s="328" t="s">
        <v>6533</v>
      </c>
      <c r="D540" s="329">
        <v>28.97</v>
      </c>
      <c r="E540" s="330"/>
    </row>
    <row r="541" spans="1:5" ht="14.25" hidden="1" customHeight="1">
      <c r="A541" s="326">
        <v>423</v>
      </c>
      <c r="B541" s="478" t="s">
        <v>13433</v>
      </c>
      <c r="C541" s="478"/>
      <c r="D541" s="478"/>
      <c r="E541" s="478"/>
    </row>
    <row r="542" spans="1:5" ht="14.25" hidden="1" customHeight="1">
      <c r="A542" s="327">
        <v>42301</v>
      </c>
      <c r="B542" s="327" t="s">
        <v>13434</v>
      </c>
      <c r="C542" s="328" t="s">
        <v>6533</v>
      </c>
      <c r="D542" s="329">
        <v>15.19</v>
      </c>
      <c r="E542" s="330"/>
    </row>
    <row r="543" spans="1:5" ht="14.25" hidden="1" customHeight="1">
      <c r="A543" s="327">
        <v>42302</v>
      </c>
      <c r="B543" s="327" t="s">
        <v>13435</v>
      </c>
      <c r="C543" s="328" t="s">
        <v>6533</v>
      </c>
      <c r="D543" s="329">
        <v>14.28</v>
      </c>
      <c r="E543" s="330"/>
    </row>
    <row r="544" spans="1:5" ht="14.25" hidden="1" customHeight="1">
      <c r="A544" s="327">
        <v>42303</v>
      </c>
      <c r="B544" s="327" t="s">
        <v>13436</v>
      </c>
      <c r="C544" s="328" t="s">
        <v>6533</v>
      </c>
      <c r="D544" s="329">
        <v>15.96</v>
      </c>
      <c r="E544" s="330"/>
    </row>
    <row r="545" spans="1:5" ht="14.25" hidden="1" customHeight="1">
      <c r="A545" s="326">
        <v>425</v>
      </c>
      <c r="B545" s="478" t="s">
        <v>13437</v>
      </c>
      <c r="C545" s="478"/>
      <c r="D545" s="478"/>
      <c r="E545" s="478"/>
    </row>
    <row r="546" spans="1:5" ht="14.25" hidden="1" customHeight="1">
      <c r="A546" s="327">
        <v>42501</v>
      </c>
      <c r="B546" s="327" t="s">
        <v>13438</v>
      </c>
      <c r="C546" s="328" t="s">
        <v>6578</v>
      </c>
      <c r="D546" s="329">
        <v>3.17</v>
      </c>
      <c r="E546" s="330"/>
    </row>
    <row r="547" spans="1:5" ht="14.25" hidden="1" customHeight="1">
      <c r="A547" s="327">
        <v>42502</v>
      </c>
      <c r="B547" s="327" t="s">
        <v>13439</v>
      </c>
      <c r="C547" s="328" t="s">
        <v>6578</v>
      </c>
      <c r="D547" s="329">
        <v>3.83</v>
      </c>
      <c r="E547" s="330"/>
    </row>
    <row r="548" spans="1:5" ht="14.25" hidden="1" customHeight="1">
      <c r="A548" s="327">
        <v>42503</v>
      </c>
      <c r="B548" s="327" t="s">
        <v>13440</v>
      </c>
      <c r="C548" s="328" t="s">
        <v>6578</v>
      </c>
      <c r="D548" s="329">
        <v>5.23</v>
      </c>
      <c r="E548" s="330"/>
    </row>
    <row r="549" spans="1:5" ht="14.25" hidden="1" customHeight="1">
      <c r="A549" s="327">
        <v>42504</v>
      </c>
      <c r="B549" s="327" t="s">
        <v>13441</v>
      </c>
      <c r="C549" s="328" t="s">
        <v>6578</v>
      </c>
      <c r="D549" s="329">
        <v>8.51</v>
      </c>
      <c r="E549" s="330"/>
    </row>
    <row r="550" spans="1:5" ht="14.25" hidden="1" customHeight="1">
      <c r="A550" s="327">
        <v>42505</v>
      </c>
      <c r="B550" s="327" t="s">
        <v>13442</v>
      </c>
      <c r="C550" s="328" t="s">
        <v>6578</v>
      </c>
      <c r="D550" s="329">
        <v>10.1</v>
      </c>
      <c r="E550" s="330"/>
    </row>
    <row r="551" spans="1:5" ht="15" hidden="1" customHeight="1">
      <c r="A551" s="327">
        <v>42506</v>
      </c>
      <c r="B551" s="327" t="s">
        <v>13443</v>
      </c>
      <c r="C551" s="328" t="s">
        <v>6578</v>
      </c>
      <c r="D551" s="329">
        <v>13.64</v>
      </c>
      <c r="E551" s="330"/>
    </row>
    <row r="552" spans="1:5" ht="14.25" hidden="1" customHeight="1">
      <c r="A552" s="327">
        <v>42508</v>
      </c>
      <c r="B552" s="327" t="s">
        <v>13444</v>
      </c>
      <c r="C552" s="328" t="s">
        <v>6578</v>
      </c>
      <c r="D552" s="329">
        <v>32.54</v>
      </c>
      <c r="E552" s="330"/>
    </row>
    <row r="553" spans="1:5" ht="14.25" hidden="1" customHeight="1">
      <c r="A553" s="327">
        <v>42509</v>
      </c>
      <c r="B553" s="327" t="s">
        <v>13445</v>
      </c>
      <c r="C553" s="328" t="s">
        <v>6578</v>
      </c>
      <c r="D553" s="329">
        <v>46.63</v>
      </c>
      <c r="E553" s="330"/>
    </row>
    <row r="554" spans="1:5" ht="14.25" hidden="1" customHeight="1">
      <c r="A554" s="327">
        <v>42511</v>
      </c>
      <c r="B554" s="327" t="s">
        <v>13446</v>
      </c>
      <c r="C554" s="328" t="s">
        <v>6533</v>
      </c>
      <c r="D554" s="329">
        <v>4.8899999999999997</v>
      </c>
      <c r="E554" s="330"/>
    </row>
    <row r="555" spans="1:5" ht="14.25" hidden="1" customHeight="1">
      <c r="A555" s="327">
        <v>42521</v>
      </c>
      <c r="B555" s="327" t="s">
        <v>13447</v>
      </c>
      <c r="C555" s="328" t="s">
        <v>6533</v>
      </c>
      <c r="D555" s="329">
        <v>1.94</v>
      </c>
      <c r="E555" s="330"/>
    </row>
    <row r="556" spans="1:5" ht="14.25" hidden="1" customHeight="1">
      <c r="A556" s="327">
        <v>42529</v>
      </c>
      <c r="B556" s="327" t="s">
        <v>13448</v>
      </c>
      <c r="C556" s="328" t="s">
        <v>6578</v>
      </c>
      <c r="D556" s="329">
        <v>6.58</v>
      </c>
      <c r="E556" s="330"/>
    </row>
    <row r="557" spans="1:5" ht="14.25" hidden="1" customHeight="1">
      <c r="A557" s="327">
        <v>42530</v>
      </c>
      <c r="B557" s="327" t="s">
        <v>13449</v>
      </c>
      <c r="C557" s="328" t="s">
        <v>6533</v>
      </c>
      <c r="D557" s="329">
        <v>45.88</v>
      </c>
      <c r="E557" s="330"/>
    </row>
    <row r="558" spans="1:5" ht="14.25" hidden="1" customHeight="1">
      <c r="A558" s="327">
        <v>42535</v>
      </c>
      <c r="B558" s="327" t="s">
        <v>13450</v>
      </c>
      <c r="C558" s="328" t="s">
        <v>6578</v>
      </c>
      <c r="D558" s="329">
        <v>4.74</v>
      </c>
      <c r="E558" s="330"/>
    </row>
    <row r="559" spans="1:5" ht="14.25" hidden="1" customHeight="1">
      <c r="A559" s="327">
        <v>42546</v>
      </c>
      <c r="B559" s="327" t="s">
        <v>13451</v>
      </c>
      <c r="C559" s="328" t="s">
        <v>6578</v>
      </c>
      <c r="D559" s="329">
        <v>9.0500000000000007</v>
      </c>
      <c r="E559" s="330"/>
    </row>
    <row r="560" spans="1:5" ht="14.25" hidden="1" customHeight="1">
      <c r="A560" s="327">
        <v>42548</v>
      </c>
      <c r="B560" s="327" t="s">
        <v>13452</v>
      </c>
      <c r="C560" s="328" t="s">
        <v>6578</v>
      </c>
      <c r="D560" s="329">
        <v>184.08</v>
      </c>
      <c r="E560" s="330"/>
    </row>
    <row r="561" spans="1:5" ht="14.25" hidden="1" customHeight="1">
      <c r="A561" s="327">
        <v>42552</v>
      </c>
      <c r="B561" s="327" t="s">
        <v>13453</v>
      </c>
      <c r="C561" s="328" t="s">
        <v>6533</v>
      </c>
      <c r="D561" s="329">
        <v>3.47</v>
      </c>
      <c r="E561" s="330"/>
    </row>
    <row r="562" spans="1:5" ht="14.25" hidden="1" customHeight="1">
      <c r="A562" s="327">
        <v>42558</v>
      </c>
      <c r="B562" s="327" t="s">
        <v>13454</v>
      </c>
      <c r="C562" s="328" t="s">
        <v>6533</v>
      </c>
      <c r="D562" s="329">
        <v>9.48</v>
      </c>
      <c r="E562" s="330"/>
    </row>
    <row r="563" spans="1:5" ht="14.25" hidden="1" customHeight="1">
      <c r="A563" s="327">
        <v>42565</v>
      </c>
      <c r="B563" s="327" t="s">
        <v>13455</v>
      </c>
      <c r="C563" s="328" t="s">
        <v>6578</v>
      </c>
      <c r="D563" s="329">
        <v>1.67</v>
      </c>
      <c r="E563" s="330"/>
    </row>
    <row r="564" spans="1:5" ht="14.25" hidden="1" customHeight="1">
      <c r="A564" s="327">
        <v>42588</v>
      </c>
      <c r="B564" s="327" t="s">
        <v>13456</v>
      </c>
      <c r="C564" s="328" t="s">
        <v>6578</v>
      </c>
      <c r="D564" s="329">
        <v>2.97</v>
      </c>
      <c r="E564" s="330"/>
    </row>
    <row r="565" spans="1:5" ht="14.25" hidden="1" customHeight="1">
      <c r="A565" s="326">
        <v>426</v>
      </c>
      <c r="B565" s="478" t="s">
        <v>13457</v>
      </c>
      <c r="C565" s="478"/>
      <c r="D565" s="478"/>
      <c r="E565" s="478"/>
    </row>
    <row r="566" spans="1:5" ht="15" hidden="1" customHeight="1">
      <c r="A566" s="327">
        <v>42636</v>
      </c>
      <c r="B566" s="327" t="s">
        <v>13458</v>
      </c>
      <c r="C566" s="328" t="s">
        <v>6578</v>
      </c>
      <c r="D566" s="329">
        <v>29.87</v>
      </c>
      <c r="E566" s="330"/>
    </row>
    <row r="567" spans="1:5" ht="14.25" hidden="1" customHeight="1">
      <c r="A567" s="327">
        <v>42673</v>
      </c>
      <c r="B567" s="327" t="s">
        <v>13459</v>
      </c>
      <c r="C567" s="328" t="s">
        <v>6578</v>
      </c>
      <c r="D567" s="329">
        <v>4.1900000000000004</v>
      </c>
      <c r="E567" s="330"/>
    </row>
    <row r="568" spans="1:5" ht="14.25" hidden="1" customHeight="1">
      <c r="A568" s="327">
        <v>42674</v>
      </c>
      <c r="B568" s="327" t="s">
        <v>13460</v>
      </c>
      <c r="C568" s="328" t="s">
        <v>6578</v>
      </c>
      <c r="D568" s="329">
        <v>5.52</v>
      </c>
      <c r="E568" s="330"/>
    </row>
    <row r="569" spans="1:5" ht="14.25" hidden="1" customHeight="1">
      <c r="A569" s="327">
        <v>42690</v>
      </c>
      <c r="B569" s="327" t="s">
        <v>13461</v>
      </c>
      <c r="C569" s="328" t="s">
        <v>6578</v>
      </c>
      <c r="D569" s="329">
        <v>11.86</v>
      </c>
      <c r="E569" s="330"/>
    </row>
    <row r="570" spans="1:5" ht="14.25" hidden="1" customHeight="1">
      <c r="A570" s="326">
        <v>427</v>
      </c>
      <c r="B570" s="478" t="s">
        <v>13462</v>
      </c>
      <c r="C570" s="478"/>
      <c r="D570" s="478"/>
      <c r="E570" s="478"/>
    </row>
    <row r="571" spans="1:5" ht="14.25" hidden="1" customHeight="1">
      <c r="A571" s="327">
        <v>42701</v>
      </c>
      <c r="B571" s="327" t="s">
        <v>13463</v>
      </c>
      <c r="C571" s="328" t="s">
        <v>6578</v>
      </c>
      <c r="D571" s="329">
        <v>8.07</v>
      </c>
      <c r="E571" s="330"/>
    </row>
    <row r="572" spans="1:5" ht="14.25" hidden="1" customHeight="1">
      <c r="A572" s="327">
        <v>42717</v>
      </c>
      <c r="B572" s="327" t="s">
        <v>13464</v>
      </c>
      <c r="C572" s="328" t="s">
        <v>6578</v>
      </c>
      <c r="D572" s="329">
        <v>3.25</v>
      </c>
      <c r="E572" s="330"/>
    </row>
    <row r="573" spans="1:5" ht="15" hidden="1" customHeight="1">
      <c r="A573" s="326">
        <v>429</v>
      </c>
      <c r="B573" s="478" t="s">
        <v>13465</v>
      </c>
      <c r="C573" s="478"/>
      <c r="D573" s="478"/>
      <c r="E573" s="478"/>
    </row>
    <row r="574" spans="1:5" ht="14.25" hidden="1" customHeight="1">
      <c r="A574" s="327">
        <v>42906</v>
      </c>
      <c r="B574" s="327" t="s">
        <v>13466</v>
      </c>
      <c r="C574" s="328" t="s">
        <v>6533</v>
      </c>
      <c r="D574" s="329">
        <v>5.75</v>
      </c>
      <c r="E574" s="330"/>
    </row>
    <row r="575" spans="1:5" ht="14.25" hidden="1" customHeight="1">
      <c r="A575" s="326">
        <v>430</v>
      </c>
      <c r="B575" s="478" t="s">
        <v>12137</v>
      </c>
      <c r="C575" s="478"/>
      <c r="D575" s="478"/>
      <c r="E575" s="478"/>
    </row>
    <row r="576" spans="1:5" ht="14.25" hidden="1" customHeight="1">
      <c r="A576" s="327">
        <v>43004</v>
      </c>
      <c r="B576" s="327" t="s">
        <v>13467</v>
      </c>
      <c r="C576" s="328" t="s">
        <v>6578</v>
      </c>
      <c r="D576" s="329">
        <v>1.51</v>
      </c>
      <c r="E576" s="330"/>
    </row>
    <row r="577" spans="1:5" ht="15" hidden="1" customHeight="1">
      <c r="A577" s="327">
        <v>43005</v>
      </c>
      <c r="B577" s="327" t="s">
        <v>13468</v>
      </c>
      <c r="C577" s="328" t="s">
        <v>6578</v>
      </c>
      <c r="D577" s="329">
        <v>2.21</v>
      </c>
      <c r="E577" s="330"/>
    </row>
    <row r="578" spans="1:5" ht="14.25" hidden="1" customHeight="1">
      <c r="A578" s="327">
        <v>43006</v>
      </c>
      <c r="B578" s="327" t="s">
        <v>13469</v>
      </c>
      <c r="C578" s="328" t="s">
        <v>6578</v>
      </c>
      <c r="D578" s="329">
        <v>4.03</v>
      </c>
      <c r="E578" s="330"/>
    </row>
    <row r="579" spans="1:5" ht="14.25" hidden="1" customHeight="1">
      <c r="A579" s="327">
        <v>43007</v>
      </c>
      <c r="B579" s="327" t="s">
        <v>13470</v>
      </c>
      <c r="C579" s="328" t="s">
        <v>6578</v>
      </c>
      <c r="D579" s="329">
        <v>5.98</v>
      </c>
      <c r="E579" s="330"/>
    </row>
    <row r="580" spans="1:5" ht="14.25" hidden="1" customHeight="1">
      <c r="A580" s="327">
        <v>43009</v>
      </c>
      <c r="B580" s="327" t="s">
        <v>13471</v>
      </c>
      <c r="C580" s="328" t="s">
        <v>6578</v>
      </c>
      <c r="D580" s="329">
        <v>103.65</v>
      </c>
      <c r="E580" s="330"/>
    </row>
    <row r="581" spans="1:5" ht="14.25" hidden="1" customHeight="1">
      <c r="A581" s="327">
        <v>43015</v>
      </c>
      <c r="B581" s="327" t="s">
        <v>13472</v>
      </c>
      <c r="C581" s="328" t="s">
        <v>6578</v>
      </c>
      <c r="D581" s="329">
        <v>13.85</v>
      </c>
      <c r="E581" s="330"/>
    </row>
    <row r="582" spans="1:5" ht="14.25" hidden="1" customHeight="1">
      <c r="A582" s="327">
        <v>43016</v>
      </c>
      <c r="B582" s="327" t="s">
        <v>13473</v>
      </c>
      <c r="C582" s="328" t="s">
        <v>6578</v>
      </c>
      <c r="D582" s="329">
        <v>25.57</v>
      </c>
      <c r="E582" s="330"/>
    </row>
    <row r="583" spans="1:5" ht="15" hidden="1" customHeight="1">
      <c r="A583" s="327">
        <v>43023</v>
      </c>
      <c r="B583" s="327" t="s">
        <v>13474</v>
      </c>
      <c r="C583" s="328" t="s">
        <v>6578</v>
      </c>
      <c r="D583" s="329">
        <v>209.82</v>
      </c>
      <c r="E583" s="330"/>
    </row>
    <row r="584" spans="1:5" ht="14.25" hidden="1" customHeight="1">
      <c r="A584" s="327">
        <v>43036</v>
      </c>
      <c r="B584" s="327" t="s">
        <v>13475</v>
      </c>
      <c r="C584" s="328" t="s">
        <v>6578</v>
      </c>
      <c r="D584" s="329">
        <v>8.98</v>
      </c>
      <c r="E584" s="330"/>
    </row>
    <row r="585" spans="1:5" ht="14.25" hidden="1" customHeight="1">
      <c r="A585" s="327">
        <v>43038</v>
      </c>
      <c r="B585" s="327" t="s">
        <v>13476</v>
      </c>
      <c r="C585" s="328" t="s">
        <v>6578</v>
      </c>
      <c r="D585" s="329">
        <v>17.93</v>
      </c>
      <c r="E585" s="330"/>
    </row>
    <row r="586" spans="1:5" ht="14.25" hidden="1" customHeight="1">
      <c r="A586" s="327">
        <v>43039</v>
      </c>
      <c r="B586" s="327" t="s">
        <v>13477</v>
      </c>
      <c r="C586" s="328" t="s">
        <v>6578</v>
      </c>
      <c r="D586" s="329">
        <v>10.93</v>
      </c>
      <c r="E586" s="330"/>
    </row>
    <row r="587" spans="1:5" ht="14.25" hidden="1" customHeight="1">
      <c r="A587" s="327">
        <v>43040</v>
      </c>
      <c r="B587" s="327" t="s">
        <v>13478</v>
      </c>
      <c r="C587" s="328" t="s">
        <v>6578</v>
      </c>
      <c r="D587" s="329">
        <v>28.52</v>
      </c>
      <c r="E587" s="330"/>
    </row>
    <row r="588" spans="1:5" ht="15" hidden="1" customHeight="1">
      <c r="A588" s="327">
        <v>43041</v>
      </c>
      <c r="B588" s="327" t="s">
        <v>13479</v>
      </c>
      <c r="C588" s="328" t="s">
        <v>6578</v>
      </c>
      <c r="D588" s="329">
        <v>35.42</v>
      </c>
      <c r="E588" s="330"/>
    </row>
    <row r="589" spans="1:5" ht="14.25" hidden="1" customHeight="1">
      <c r="A589" s="327">
        <v>43044</v>
      </c>
      <c r="B589" s="327" t="s">
        <v>13480</v>
      </c>
      <c r="C589" s="328" t="s">
        <v>6578</v>
      </c>
      <c r="D589" s="329">
        <v>49.61</v>
      </c>
      <c r="E589" s="330"/>
    </row>
    <row r="590" spans="1:5" ht="14.25" hidden="1" customHeight="1">
      <c r="A590" s="327">
        <v>43055</v>
      </c>
      <c r="B590" s="327" t="s">
        <v>13481</v>
      </c>
      <c r="C590" s="328" t="s">
        <v>6578</v>
      </c>
      <c r="D590" s="329">
        <v>21.03</v>
      </c>
      <c r="E590" s="330"/>
    </row>
    <row r="591" spans="1:5" ht="14.25" hidden="1" customHeight="1">
      <c r="A591" s="327">
        <v>43059</v>
      </c>
      <c r="B591" s="327" t="s">
        <v>13482</v>
      </c>
      <c r="C591" s="328" t="s">
        <v>6578</v>
      </c>
      <c r="D591" s="329">
        <v>14.23</v>
      </c>
      <c r="E591" s="330"/>
    </row>
    <row r="592" spans="1:5" ht="15" hidden="1" customHeight="1">
      <c r="A592" s="326">
        <v>431</v>
      </c>
      <c r="B592" s="478" t="s">
        <v>13483</v>
      </c>
      <c r="C592" s="478"/>
      <c r="D592" s="478"/>
      <c r="E592" s="478"/>
    </row>
    <row r="593" spans="1:5" ht="14.25" hidden="1" customHeight="1">
      <c r="A593" s="327">
        <v>43113</v>
      </c>
      <c r="B593" s="327" t="s">
        <v>13484</v>
      </c>
      <c r="C593" s="328" t="s">
        <v>6578</v>
      </c>
      <c r="D593" s="329">
        <v>72.45</v>
      </c>
      <c r="E593" s="330"/>
    </row>
    <row r="594" spans="1:5" ht="14.25" hidden="1" customHeight="1">
      <c r="A594" s="327">
        <v>43127</v>
      </c>
      <c r="B594" s="327" t="s">
        <v>13485</v>
      </c>
      <c r="C594" s="328" t="s">
        <v>6578</v>
      </c>
      <c r="D594" s="329">
        <v>3.13</v>
      </c>
      <c r="E594" s="330"/>
    </row>
    <row r="595" spans="1:5" ht="14.25" hidden="1" customHeight="1">
      <c r="A595" s="327">
        <v>43137</v>
      </c>
      <c r="B595" s="327" t="s">
        <v>13486</v>
      </c>
      <c r="C595" s="328" t="s">
        <v>6578</v>
      </c>
      <c r="D595" s="329">
        <v>82.12</v>
      </c>
      <c r="E595" s="330"/>
    </row>
    <row r="596" spans="1:5" ht="14.25" hidden="1" customHeight="1">
      <c r="A596" s="327">
        <v>43149</v>
      </c>
      <c r="B596" s="327" t="s">
        <v>13487</v>
      </c>
      <c r="C596" s="328" t="s">
        <v>6578</v>
      </c>
      <c r="D596" s="329">
        <v>20.11</v>
      </c>
      <c r="E596" s="330"/>
    </row>
    <row r="597" spans="1:5" ht="14.25" hidden="1" customHeight="1">
      <c r="A597" s="327">
        <v>43150</v>
      </c>
      <c r="B597" s="327" t="s">
        <v>13488</v>
      </c>
      <c r="C597" s="328" t="s">
        <v>6578</v>
      </c>
      <c r="D597" s="329">
        <v>83.27</v>
      </c>
      <c r="E597" s="330"/>
    </row>
    <row r="598" spans="1:5" ht="15" hidden="1" customHeight="1">
      <c r="A598" s="327">
        <v>43160</v>
      </c>
      <c r="B598" s="327" t="s">
        <v>13489</v>
      </c>
      <c r="C598" s="328" t="s">
        <v>6578</v>
      </c>
      <c r="D598" s="329">
        <v>27.02</v>
      </c>
      <c r="E598" s="330"/>
    </row>
    <row r="599" spans="1:5" ht="14.25" hidden="1" customHeight="1">
      <c r="A599" s="327">
        <v>43174</v>
      </c>
      <c r="B599" s="327" t="s">
        <v>13490</v>
      </c>
      <c r="C599" s="328" t="s">
        <v>6578</v>
      </c>
      <c r="D599" s="329">
        <v>38.549999999999997</v>
      </c>
      <c r="E599" s="330"/>
    </row>
    <row r="600" spans="1:5" ht="14.25" hidden="1" customHeight="1">
      <c r="A600" s="327">
        <v>43175</v>
      </c>
      <c r="B600" s="327" t="s">
        <v>13491</v>
      </c>
      <c r="C600" s="328" t="s">
        <v>6578</v>
      </c>
      <c r="D600" s="329">
        <v>7.34</v>
      </c>
      <c r="E600" s="330"/>
    </row>
    <row r="601" spans="1:5" ht="14.25" hidden="1" customHeight="1">
      <c r="A601" s="327">
        <v>43180</v>
      </c>
      <c r="B601" s="327" t="s">
        <v>13492</v>
      </c>
      <c r="C601" s="328" t="s">
        <v>6578</v>
      </c>
      <c r="D601" s="329">
        <v>11.26</v>
      </c>
      <c r="E601" s="330"/>
    </row>
    <row r="602" spans="1:5" ht="14.25" hidden="1" customHeight="1">
      <c r="A602" s="327">
        <v>43188</v>
      </c>
      <c r="B602" s="327" t="s">
        <v>13493</v>
      </c>
      <c r="C602" s="328" t="s">
        <v>6578</v>
      </c>
      <c r="D602" s="329">
        <v>14.29</v>
      </c>
      <c r="E602" s="330"/>
    </row>
    <row r="603" spans="1:5" ht="15" hidden="1" customHeight="1">
      <c r="A603" s="327">
        <v>43190</v>
      </c>
      <c r="B603" s="327" t="s">
        <v>13494</v>
      </c>
      <c r="C603" s="328" t="s">
        <v>6578</v>
      </c>
      <c r="D603" s="329">
        <v>51.5</v>
      </c>
      <c r="E603" s="330"/>
    </row>
    <row r="604" spans="1:5" ht="14.25" hidden="1" customHeight="1">
      <c r="A604" s="327">
        <v>43193</v>
      </c>
      <c r="B604" s="327" t="s">
        <v>13495</v>
      </c>
      <c r="C604" s="328" t="s">
        <v>6578</v>
      </c>
      <c r="D604" s="329">
        <v>10.23</v>
      </c>
      <c r="E604" s="330"/>
    </row>
    <row r="605" spans="1:5" ht="14.25" hidden="1" customHeight="1">
      <c r="A605" s="327">
        <v>43194</v>
      </c>
      <c r="B605" s="327" t="s">
        <v>13496</v>
      </c>
      <c r="C605" s="328" t="s">
        <v>6578</v>
      </c>
      <c r="D605" s="329">
        <v>259.17</v>
      </c>
      <c r="E605" s="330"/>
    </row>
    <row r="606" spans="1:5" ht="15" hidden="1" customHeight="1">
      <c r="A606" s="327">
        <v>43199</v>
      </c>
      <c r="B606" s="327" t="s">
        <v>13497</v>
      </c>
      <c r="C606" s="328" t="s">
        <v>6578</v>
      </c>
      <c r="D606" s="329">
        <v>160.24</v>
      </c>
      <c r="E606" s="330"/>
    </row>
    <row r="607" spans="1:5" ht="14.25" hidden="1" customHeight="1">
      <c r="A607" s="326">
        <v>432</v>
      </c>
      <c r="B607" s="478" t="s">
        <v>13483</v>
      </c>
      <c r="C607" s="478"/>
      <c r="D607" s="478"/>
      <c r="E607" s="478"/>
    </row>
    <row r="608" spans="1:5" ht="15" hidden="1" customHeight="1">
      <c r="A608" s="327">
        <v>43204</v>
      </c>
      <c r="B608" s="327" t="s">
        <v>13498</v>
      </c>
      <c r="C608" s="328" t="s">
        <v>6578</v>
      </c>
      <c r="D608" s="329">
        <v>87.03</v>
      </c>
      <c r="E608" s="330"/>
    </row>
    <row r="609" spans="1:5" ht="14.25" hidden="1" customHeight="1">
      <c r="A609" s="327">
        <v>43205</v>
      </c>
      <c r="B609" s="327" t="s">
        <v>13499</v>
      </c>
      <c r="C609" s="328" t="s">
        <v>6578</v>
      </c>
      <c r="D609" s="329">
        <v>3.46</v>
      </c>
      <c r="E609" s="330"/>
    </row>
    <row r="610" spans="1:5" ht="14.25" hidden="1" customHeight="1">
      <c r="A610" s="327">
        <v>43206</v>
      </c>
      <c r="B610" s="327" t="s">
        <v>13500</v>
      </c>
      <c r="C610" s="328" t="s">
        <v>6578</v>
      </c>
      <c r="D610" s="329">
        <v>5.1100000000000003</v>
      </c>
      <c r="E610" s="330"/>
    </row>
    <row r="611" spans="1:5" ht="14.25" hidden="1" customHeight="1">
      <c r="A611" s="327">
        <v>43236</v>
      </c>
      <c r="B611" s="327" t="s">
        <v>13501</v>
      </c>
      <c r="C611" s="328" t="s">
        <v>6578</v>
      </c>
      <c r="D611" s="329">
        <v>119.09</v>
      </c>
      <c r="E611" s="330"/>
    </row>
    <row r="612" spans="1:5" ht="14.25" hidden="1" customHeight="1">
      <c r="A612" s="327">
        <v>43243</v>
      </c>
      <c r="B612" s="327" t="s">
        <v>13502</v>
      </c>
      <c r="C612" s="328" t="s">
        <v>6582</v>
      </c>
      <c r="D612" s="329">
        <v>104.24</v>
      </c>
      <c r="E612" s="330"/>
    </row>
    <row r="613" spans="1:5" ht="14.25" hidden="1" customHeight="1">
      <c r="A613" s="327">
        <v>43253</v>
      </c>
      <c r="B613" s="327" t="s">
        <v>13503</v>
      </c>
      <c r="C613" s="328" t="s">
        <v>6578</v>
      </c>
      <c r="D613" s="329">
        <v>376.27</v>
      </c>
      <c r="E613" s="330"/>
    </row>
    <row r="614" spans="1:5" ht="14.25" hidden="1" customHeight="1">
      <c r="A614" s="327">
        <v>43287</v>
      </c>
      <c r="B614" s="327" t="s">
        <v>13504</v>
      </c>
      <c r="C614" s="328" t="s">
        <v>6578</v>
      </c>
      <c r="D614" s="329">
        <v>4.43</v>
      </c>
      <c r="E614" s="330"/>
    </row>
    <row r="615" spans="1:5" ht="14.25" hidden="1" customHeight="1">
      <c r="A615" s="326">
        <v>433</v>
      </c>
      <c r="B615" s="478" t="s">
        <v>13505</v>
      </c>
      <c r="C615" s="478"/>
      <c r="D615" s="478"/>
      <c r="E615" s="478"/>
    </row>
    <row r="616" spans="1:5" ht="14.25" hidden="1" customHeight="1">
      <c r="A616" s="327">
        <v>43303</v>
      </c>
      <c r="B616" s="327" t="s">
        <v>13506</v>
      </c>
      <c r="C616" s="328" t="s">
        <v>6578</v>
      </c>
      <c r="D616" s="329">
        <v>1.21</v>
      </c>
      <c r="E616" s="330"/>
    </row>
    <row r="617" spans="1:5" ht="15" hidden="1" customHeight="1">
      <c r="A617" s="327">
        <v>43304</v>
      </c>
      <c r="B617" s="327" t="s">
        <v>13507</v>
      </c>
      <c r="C617" s="328" t="s">
        <v>6578</v>
      </c>
      <c r="D617" s="329">
        <v>1.85</v>
      </c>
      <c r="E617" s="330"/>
    </row>
    <row r="618" spans="1:5" ht="14.25" hidden="1" customHeight="1">
      <c r="A618" s="327">
        <v>43305</v>
      </c>
      <c r="B618" s="327" t="s">
        <v>13508</v>
      </c>
      <c r="C618" s="328" t="s">
        <v>6578</v>
      </c>
      <c r="D618" s="329">
        <v>3.08</v>
      </c>
      <c r="E618" s="330"/>
    </row>
    <row r="619" spans="1:5" ht="14.25" hidden="1" customHeight="1">
      <c r="A619" s="327">
        <v>43306</v>
      </c>
      <c r="B619" s="327" t="s">
        <v>13509</v>
      </c>
      <c r="C619" s="328" t="s">
        <v>6578</v>
      </c>
      <c r="D619" s="329">
        <v>4.54</v>
      </c>
      <c r="E619" s="330"/>
    </row>
    <row r="620" spans="1:5" ht="14.25" hidden="1" customHeight="1">
      <c r="A620" s="327">
        <v>43387</v>
      </c>
      <c r="B620" s="327" t="s">
        <v>13510</v>
      </c>
      <c r="C620" s="328" t="s">
        <v>6578</v>
      </c>
      <c r="D620" s="329">
        <v>14.1</v>
      </c>
      <c r="E620" s="330"/>
    </row>
    <row r="621" spans="1:5" ht="14.25" hidden="1" customHeight="1">
      <c r="A621" s="326">
        <v>434</v>
      </c>
      <c r="B621" s="478" t="s">
        <v>13511</v>
      </c>
      <c r="C621" s="478"/>
      <c r="D621" s="478"/>
      <c r="E621" s="478"/>
    </row>
    <row r="622" spans="1:5" ht="14.25" hidden="1" customHeight="1">
      <c r="A622" s="327">
        <v>43406</v>
      </c>
      <c r="B622" s="327" t="s">
        <v>13512</v>
      </c>
      <c r="C622" s="328" t="s">
        <v>6578</v>
      </c>
      <c r="D622" s="329">
        <v>6.49</v>
      </c>
      <c r="E622" s="330"/>
    </row>
    <row r="623" spans="1:5" ht="14.25" hidden="1" customHeight="1">
      <c r="A623" s="327">
        <v>43412</v>
      </c>
      <c r="B623" s="327" t="s">
        <v>13513</v>
      </c>
      <c r="C623" s="328" t="s">
        <v>6578</v>
      </c>
      <c r="D623" s="329">
        <v>7.7</v>
      </c>
      <c r="E623" s="330"/>
    </row>
    <row r="624" spans="1:5" ht="14.25" hidden="1" customHeight="1">
      <c r="A624" s="327">
        <v>43413</v>
      </c>
      <c r="B624" s="327" t="s">
        <v>13514</v>
      </c>
      <c r="C624" s="328" t="s">
        <v>6578</v>
      </c>
      <c r="D624" s="329">
        <v>12.31</v>
      </c>
      <c r="E624" s="330"/>
    </row>
    <row r="625" spans="1:5" ht="14.25" hidden="1" customHeight="1">
      <c r="A625" s="327">
        <v>43421</v>
      </c>
      <c r="B625" s="327" t="s">
        <v>13515</v>
      </c>
      <c r="C625" s="328" t="s">
        <v>6578</v>
      </c>
      <c r="D625" s="329">
        <v>19.61</v>
      </c>
      <c r="E625" s="330"/>
    </row>
    <row r="626" spans="1:5" ht="14.25" hidden="1" customHeight="1">
      <c r="A626" s="327">
        <v>43441</v>
      </c>
      <c r="B626" s="327" t="s">
        <v>13516</v>
      </c>
      <c r="C626" s="328" t="s">
        <v>6578</v>
      </c>
      <c r="D626" s="329">
        <v>2.2999999999999998</v>
      </c>
      <c r="E626" s="330"/>
    </row>
    <row r="627" spans="1:5" ht="14.25" hidden="1" customHeight="1">
      <c r="A627" s="327">
        <v>43496</v>
      </c>
      <c r="B627" s="327" t="s">
        <v>13517</v>
      </c>
      <c r="C627" s="328" t="s">
        <v>6578</v>
      </c>
      <c r="D627" s="329">
        <v>8.48</v>
      </c>
      <c r="E627" s="330"/>
    </row>
    <row r="628" spans="1:5" ht="14.25" hidden="1" customHeight="1">
      <c r="A628" s="326">
        <v>437</v>
      </c>
      <c r="B628" s="478" t="s">
        <v>13191</v>
      </c>
      <c r="C628" s="478"/>
      <c r="D628" s="478"/>
      <c r="E628" s="478"/>
    </row>
    <row r="629" spans="1:5" ht="14.25" hidden="1" customHeight="1">
      <c r="A629" s="327">
        <v>43702</v>
      </c>
      <c r="B629" s="327" t="s">
        <v>13518</v>
      </c>
      <c r="C629" s="328" t="s">
        <v>6533</v>
      </c>
      <c r="D629" s="329">
        <v>6.33</v>
      </c>
      <c r="E629" s="330"/>
    </row>
    <row r="630" spans="1:5" ht="14.25" hidden="1" customHeight="1">
      <c r="A630" s="327">
        <v>43792</v>
      </c>
      <c r="B630" s="327" t="s">
        <v>13519</v>
      </c>
      <c r="C630" s="328" t="s">
        <v>6533</v>
      </c>
      <c r="D630" s="329">
        <v>4.32</v>
      </c>
      <c r="E630" s="330"/>
    </row>
    <row r="631" spans="1:5" ht="14.25" hidden="1" customHeight="1">
      <c r="A631" s="327">
        <v>43795</v>
      </c>
      <c r="B631" s="327" t="s">
        <v>13520</v>
      </c>
      <c r="C631" s="328" t="s">
        <v>6533</v>
      </c>
      <c r="D631" s="329">
        <v>2.86</v>
      </c>
      <c r="E631" s="330"/>
    </row>
    <row r="632" spans="1:5" ht="14.25" hidden="1" customHeight="1">
      <c r="A632" s="326">
        <v>438</v>
      </c>
      <c r="B632" s="478" t="s">
        <v>13415</v>
      </c>
      <c r="C632" s="478"/>
      <c r="D632" s="478"/>
      <c r="E632" s="478"/>
    </row>
    <row r="633" spans="1:5" ht="14.25" hidden="1" customHeight="1">
      <c r="A633" s="327">
        <v>43807</v>
      </c>
      <c r="B633" s="327" t="s">
        <v>13521</v>
      </c>
      <c r="C633" s="328" t="s">
        <v>6533</v>
      </c>
      <c r="D633" s="329">
        <v>733.77</v>
      </c>
      <c r="E633" s="330"/>
    </row>
    <row r="634" spans="1:5" ht="14.25" hidden="1" customHeight="1">
      <c r="A634" s="327">
        <v>43835</v>
      </c>
      <c r="B634" s="327" t="s">
        <v>13522</v>
      </c>
      <c r="C634" s="328" t="s">
        <v>6533</v>
      </c>
      <c r="D634" s="329">
        <v>121.92</v>
      </c>
      <c r="E634" s="330"/>
    </row>
    <row r="635" spans="1:5" ht="14.25" hidden="1" customHeight="1">
      <c r="A635" s="327">
        <v>43836</v>
      </c>
      <c r="B635" s="327" t="s">
        <v>13523</v>
      </c>
      <c r="C635" s="328" t="s">
        <v>6533</v>
      </c>
      <c r="D635" s="329">
        <v>289.69</v>
      </c>
      <c r="E635" s="330"/>
    </row>
    <row r="636" spans="1:5" ht="14.25" hidden="1" customHeight="1">
      <c r="A636" s="327">
        <v>43837</v>
      </c>
      <c r="B636" s="327" t="s">
        <v>13524</v>
      </c>
      <c r="C636" s="328" t="s">
        <v>6533</v>
      </c>
      <c r="D636" s="329">
        <v>722.27</v>
      </c>
      <c r="E636" s="330"/>
    </row>
    <row r="637" spans="1:5" ht="15" hidden="1" customHeight="1">
      <c r="A637" s="327">
        <v>43838</v>
      </c>
      <c r="B637" s="327" t="s">
        <v>13525</v>
      </c>
      <c r="C637" s="328" t="s">
        <v>6533</v>
      </c>
      <c r="D637" s="329">
        <v>722.27</v>
      </c>
      <c r="E637" s="330"/>
    </row>
    <row r="638" spans="1:5" ht="14.25" hidden="1" customHeight="1">
      <c r="A638" s="326">
        <v>440</v>
      </c>
      <c r="B638" s="478" t="s">
        <v>13526</v>
      </c>
      <c r="C638" s="478"/>
      <c r="D638" s="478"/>
      <c r="E638" s="478"/>
    </row>
    <row r="639" spans="1:5" ht="14.25" hidden="1" customHeight="1">
      <c r="A639" s="327">
        <v>44014</v>
      </c>
      <c r="B639" s="327" t="s">
        <v>13527</v>
      </c>
      <c r="C639" s="328" t="s">
        <v>6533</v>
      </c>
      <c r="D639" s="329">
        <v>77.010000000000005</v>
      </c>
      <c r="E639" s="330"/>
    </row>
    <row r="640" spans="1:5" ht="14.25" hidden="1" customHeight="1">
      <c r="A640" s="327">
        <v>44034</v>
      </c>
      <c r="B640" s="327" t="s">
        <v>13528</v>
      </c>
      <c r="C640" s="328" t="s">
        <v>6533</v>
      </c>
      <c r="D640" s="329">
        <v>77.010000000000005</v>
      </c>
      <c r="E640" s="330"/>
    </row>
    <row r="641" spans="1:5" ht="14.25" hidden="1" customHeight="1">
      <c r="A641" s="327">
        <v>44059</v>
      </c>
      <c r="B641" s="327" t="s">
        <v>13529</v>
      </c>
      <c r="C641" s="328" t="s">
        <v>6533</v>
      </c>
      <c r="D641" s="329">
        <v>77.010000000000005</v>
      </c>
      <c r="E641" s="330"/>
    </row>
    <row r="642" spans="1:5" ht="14.25" hidden="1" customHeight="1">
      <c r="A642" s="327">
        <v>44097</v>
      </c>
      <c r="B642" s="327" t="s">
        <v>13530</v>
      </c>
      <c r="C642" s="328" t="s">
        <v>6533</v>
      </c>
      <c r="D642" s="329">
        <v>101.41</v>
      </c>
      <c r="E642" s="330"/>
    </row>
    <row r="643" spans="1:5" ht="14.25" hidden="1" customHeight="1">
      <c r="A643" s="326">
        <v>441</v>
      </c>
      <c r="B643" s="478" t="s">
        <v>13531</v>
      </c>
      <c r="C643" s="478"/>
      <c r="D643" s="478"/>
      <c r="E643" s="478"/>
    </row>
    <row r="644" spans="1:5" ht="14.25" hidden="1" customHeight="1">
      <c r="A644" s="327">
        <v>44112</v>
      </c>
      <c r="B644" s="327" t="s">
        <v>13532</v>
      </c>
      <c r="C644" s="328" t="s">
        <v>6533</v>
      </c>
      <c r="D644" s="329">
        <v>101.41</v>
      </c>
      <c r="E644" s="330"/>
    </row>
    <row r="645" spans="1:5" ht="14.25" hidden="1" customHeight="1">
      <c r="A645" s="327">
        <v>44128</v>
      </c>
      <c r="B645" s="327" t="s">
        <v>13533</v>
      </c>
      <c r="C645" s="328" t="s">
        <v>6533</v>
      </c>
      <c r="D645" s="329">
        <v>101.41</v>
      </c>
      <c r="E645" s="330"/>
    </row>
    <row r="646" spans="1:5" ht="14.25" hidden="1" customHeight="1">
      <c r="A646" s="326">
        <v>444</v>
      </c>
      <c r="B646" s="478" t="s">
        <v>13534</v>
      </c>
      <c r="C646" s="478"/>
      <c r="D646" s="478"/>
      <c r="E646" s="478"/>
    </row>
    <row r="647" spans="1:5" ht="14.25" hidden="1" customHeight="1">
      <c r="A647" s="327">
        <v>44481</v>
      </c>
      <c r="B647" s="327" t="s">
        <v>13535</v>
      </c>
      <c r="C647" s="328" t="s">
        <v>6533</v>
      </c>
      <c r="D647" s="331">
        <v>1109.6199999999999</v>
      </c>
      <c r="E647" s="330"/>
    </row>
    <row r="648" spans="1:5" ht="15" hidden="1" customHeight="1">
      <c r="A648" s="326">
        <v>445</v>
      </c>
      <c r="B648" s="478" t="s">
        <v>13536</v>
      </c>
      <c r="C648" s="478"/>
      <c r="D648" s="478"/>
      <c r="E648" s="478"/>
    </row>
    <row r="649" spans="1:5" ht="14.25" hidden="1" customHeight="1">
      <c r="A649" s="327">
        <v>44561</v>
      </c>
      <c r="B649" s="327" t="s">
        <v>13537</v>
      </c>
      <c r="C649" s="328" t="s">
        <v>6533</v>
      </c>
      <c r="D649" s="329">
        <v>373.95</v>
      </c>
      <c r="E649" s="330"/>
    </row>
    <row r="650" spans="1:5" ht="14.25" hidden="1" customHeight="1">
      <c r="A650" s="327">
        <v>44562</v>
      </c>
      <c r="B650" s="327" t="s">
        <v>13538</v>
      </c>
      <c r="C650" s="328" t="s">
        <v>6533</v>
      </c>
      <c r="D650" s="329">
        <v>173.35</v>
      </c>
      <c r="E650" s="330"/>
    </row>
    <row r="651" spans="1:5" ht="14.25" hidden="1" customHeight="1">
      <c r="A651" s="327">
        <v>44582</v>
      </c>
      <c r="B651" s="327" t="s">
        <v>13539</v>
      </c>
      <c r="C651" s="328" t="s">
        <v>6533</v>
      </c>
      <c r="D651" s="329">
        <v>414.12</v>
      </c>
      <c r="E651" s="330"/>
    </row>
    <row r="652" spans="1:5" ht="14.25" hidden="1" customHeight="1">
      <c r="A652" s="326">
        <v>446</v>
      </c>
      <c r="B652" s="478" t="s">
        <v>13534</v>
      </c>
      <c r="C652" s="478"/>
      <c r="D652" s="478"/>
      <c r="E652" s="478"/>
    </row>
    <row r="653" spans="1:5" ht="14.25" hidden="1" customHeight="1">
      <c r="A653" s="327">
        <v>44624</v>
      </c>
      <c r="B653" s="327" t="s">
        <v>13540</v>
      </c>
      <c r="C653" s="328" t="s">
        <v>6533</v>
      </c>
      <c r="D653" s="329">
        <v>111.44</v>
      </c>
      <c r="E653" s="330"/>
    </row>
    <row r="654" spans="1:5" ht="14.25" hidden="1" customHeight="1">
      <c r="A654" s="327">
        <v>44659</v>
      </c>
      <c r="B654" s="327" t="s">
        <v>13541</v>
      </c>
      <c r="C654" s="328" t="s">
        <v>6533</v>
      </c>
      <c r="D654" s="329">
        <v>9.44</v>
      </c>
      <c r="E654" s="330"/>
    </row>
    <row r="655" spans="1:5" ht="15" hidden="1" customHeight="1">
      <c r="A655" s="327">
        <v>44660</v>
      </c>
      <c r="B655" s="327" t="s">
        <v>13542</v>
      </c>
      <c r="C655" s="328" t="s">
        <v>6533</v>
      </c>
      <c r="D655" s="329">
        <v>9.44</v>
      </c>
      <c r="E655" s="330"/>
    </row>
    <row r="656" spans="1:5" ht="14.25" hidden="1" customHeight="1">
      <c r="A656" s="327">
        <v>44661</v>
      </c>
      <c r="B656" s="327" t="s">
        <v>13543</v>
      </c>
      <c r="C656" s="328" t="s">
        <v>6533</v>
      </c>
      <c r="D656" s="329">
        <v>9.44</v>
      </c>
      <c r="E656" s="330"/>
    </row>
    <row r="657" spans="1:5" ht="14.25" hidden="1" customHeight="1">
      <c r="A657" s="327">
        <v>44662</v>
      </c>
      <c r="B657" s="327" t="s">
        <v>13544</v>
      </c>
      <c r="C657" s="328" t="s">
        <v>6533</v>
      </c>
      <c r="D657" s="329">
        <v>9.44</v>
      </c>
      <c r="E657" s="330"/>
    </row>
    <row r="658" spans="1:5" ht="15" hidden="1" customHeight="1">
      <c r="A658" s="327">
        <v>44663</v>
      </c>
      <c r="B658" s="327" t="s">
        <v>13545</v>
      </c>
      <c r="C658" s="328" t="s">
        <v>6533</v>
      </c>
      <c r="D658" s="329">
        <v>17.13</v>
      </c>
      <c r="E658" s="330"/>
    </row>
    <row r="659" spans="1:5" ht="14.25" hidden="1" customHeight="1">
      <c r="A659" s="327">
        <v>44664</v>
      </c>
      <c r="B659" s="327" t="s">
        <v>13546</v>
      </c>
      <c r="C659" s="328" t="s">
        <v>6533</v>
      </c>
      <c r="D659" s="329">
        <v>39.229999999999997</v>
      </c>
      <c r="E659" s="330"/>
    </row>
    <row r="660" spans="1:5" ht="14.25" hidden="1" customHeight="1">
      <c r="A660" s="327">
        <v>44665</v>
      </c>
      <c r="B660" s="327" t="s">
        <v>13547</v>
      </c>
      <c r="C660" s="328" t="s">
        <v>6533</v>
      </c>
      <c r="D660" s="329">
        <v>39.229999999999997</v>
      </c>
      <c r="E660" s="330"/>
    </row>
    <row r="661" spans="1:5" ht="14.25" hidden="1" customHeight="1">
      <c r="A661" s="327">
        <v>44666</v>
      </c>
      <c r="B661" s="327" t="s">
        <v>13548</v>
      </c>
      <c r="C661" s="328" t="s">
        <v>6533</v>
      </c>
      <c r="D661" s="329">
        <v>39.229999999999997</v>
      </c>
      <c r="E661" s="330"/>
    </row>
    <row r="662" spans="1:5" ht="14.25" hidden="1" customHeight="1">
      <c r="A662" s="327">
        <v>44667</v>
      </c>
      <c r="B662" s="327" t="s">
        <v>13549</v>
      </c>
      <c r="C662" s="328" t="s">
        <v>6533</v>
      </c>
      <c r="D662" s="329">
        <v>39.229999999999997</v>
      </c>
      <c r="E662" s="330"/>
    </row>
    <row r="663" spans="1:5" ht="14.25" hidden="1" customHeight="1">
      <c r="A663" s="327">
        <v>44668</v>
      </c>
      <c r="B663" s="327" t="s">
        <v>13550</v>
      </c>
      <c r="C663" s="328" t="s">
        <v>6533</v>
      </c>
      <c r="D663" s="329">
        <v>45.85</v>
      </c>
      <c r="E663" s="330"/>
    </row>
    <row r="664" spans="1:5" ht="14.25" hidden="1" customHeight="1">
      <c r="A664" s="327">
        <v>44669</v>
      </c>
      <c r="B664" s="327" t="s">
        <v>13551</v>
      </c>
      <c r="C664" s="328" t="s">
        <v>6533</v>
      </c>
      <c r="D664" s="329">
        <v>59.48</v>
      </c>
      <c r="E664" s="330"/>
    </row>
    <row r="665" spans="1:5" ht="14.25" hidden="1" customHeight="1">
      <c r="A665" s="327">
        <v>44670</v>
      </c>
      <c r="B665" s="327" t="s">
        <v>13552</v>
      </c>
      <c r="C665" s="328" t="s">
        <v>6533</v>
      </c>
      <c r="D665" s="329">
        <v>51.01</v>
      </c>
      <c r="E665" s="330"/>
    </row>
    <row r="666" spans="1:5" ht="14.25" hidden="1" customHeight="1">
      <c r="A666" s="327">
        <v>44671</v>
      </c>
      <c r="B666" s="327" t="s">
        <v>13553</v>
      </c>
      <c r="C666" s="328" t="s">
        <v>6533</v>
      </c>
      <c r="D666" s="329">
        <v>51.01</v>
      </c>
      <c r="E666" s="330"/>
    </row>
    <row r="667" spans="1:5" ht="15" hidden="1" customHeight="1">
      <c r="A667" s="327">
        <v>44672</v>
      </c>
      <c r="B667" s="327" t="s">
        <v>13554</v>
      </c>
      <c r="C667" s="328" t="s">
        <v>6533</v>
      </c>
      <c r="D667" s="329">
        <v>51.01</v>
      </c>
      <c r="E667" s="330"/>
    </row>
    <row r="668" spans="1:5" ht="14.25" hidden="1" customHeight="1">
      <c r="A668" s="327">
        <v>44673</v>
      </c>
      <c r="B668" s="327" t="s">
        <v>13555</v>
      </c>
      <c r="C668" s="328" t="s">
        <v>6533</v>
      </c>
      <c r="D668" s="329">
        <v>51.01</v>
      </c>
      <c r="E668" s="330"/>
    </row>
    <row r="669" spans="1:5" ht="15" hidden="1" customHeight="1">
      <c r="A669" s="327">
        <v>44674</v>
      </c>
      <c r="B669" s="327" t="s">
        <v>13556</v>
      </c>
      <c r="C669" s="328" t="s">
        <v>6533</v>
      </c>
      <c r="D669" s="329">
        <v>55.11</v>
      </c>
      <c r="E669" s="330"/>
    </row>
    <row r="670" spans="1:5" ht="14.25" hidden="1" customHeight="1">
      <c r="A670" s="327">
        <v>44675</v>
      </c>
      <c r="B670" s="327" t="s">
        <v>13557</v>
      </c>
      <c r="C670" s="328" t="s">
        <v>6533</v>
      </c>
      <c r="D670" s="329">
        <v>55.11</v>
      </c>
      <c r="E670" s="330"/>
    </row>
    <row r="671" spans="1:5" ht="15" hidden="1" customHeight="1">
      <c r="A671" s="327">
        <v>44676</v>
      </c>
      <c r="B671" s="327" t="s">
        <v>13558</v>
      </c>
      <c r="C671" s="328" t="s">
        <v>6533</v>
      </c>
      <c r="D671" s="329">
        <v>135.18</v>
      </c>
      <c r="E671" s="330"/>
    </row>
    <row r="672" spans="1:5" ht="14.25" hidden="1" customHeight="1">
      <c r="A672" s="327">
        <v>44680</v>
      </c>
      <c r="B672" s="327" t="s">
        <v>13559</v>
      </c>
      <c r="C672" s="328" t="s">
        <v>6533</v>
      </c>
      <c r="D672" s="329">
        <v>102.85</v>
      </c>
      <c r="E672" s="330"/>
    </row>
    <row r="673" spans="1:5" ht="15" hidden="1" customHeight="1">
      <c r="A673" s="326">
        <v>447</v>
      </c>
      <c r="B673" s="478" t="s">
        <v>13534</v>
      </c>
      <c r="C673" s="478"/>
      <c r="D673" s="478"/>
      <c r="E673" s="478"/>
    </row>
    <row r="674" spans="1:5" ht="14.25" hidden="1" customHeight="1">
      <c r="A674" s="327">
        <v>44711</v>
      </c>
      <c r="B674" s="327" t="s">
        <v>13560</v>
      </c>
      <c r="C674" s="328" t="s">
        <v>6533</v>
      </c>
      <c r="D674" s="329">
        <v>135.18</v>
      </c>
      <c r="E674" s="330"/>
    </row>
    <row r="675" spans="1:5" ht="15" hidden="1" customHeight="1">
      <c r="A675" s="327">
        <v>44712</v>
      </c>
      <c r="B675" s="327" t="s">
        <v>13561</v>
      </c>
      <c r="C675" s="328" t="s">
        <v>6533</v>
      </c>
      <c r="D675" s="329">
        <v>69.36</v>
      </c>
      <c r="E675" s="330"/>
    </row>
    <row r="676" spans="1:5" ht="15" hidden="1" customHeight="1">
      <c r="A676" s="327">
        <v>44714</v>
      </c>
      <c r="B676" s="327" t="s">
        <v>13562</v>
      </c>
      <c r="C676" s="328" t="s">
        <v>6533</v>
      </c>
      <c r="D676" s="329">
        <v>417.4</v>
      </c>
      <c r="E676" s="330"/>
    </row>
    <row r="677" spans="1:5" ht="15" hidden="1" customHeight="1">
      <c r="A677" s="327">
        <v>44715</v>
      </c>
      <c r="B677" s="327" t="s">
        <v>13563</v>
      </c>
      <c r="C677" s="328" t="s">
        <v>6533</v>
      </c>
      <c r="D677" s="329">
        <v>9.44</v>
      </c>
      <c r="E677" s="330"/>
    </row>
    <row r="678" spans="1:5" ht="15" hidden="1" customHeight="1">
      <c r="A678" s="327">
        <v>44734</v>
      </c>
      <c r="B678" s="327" t="s">
        <v>13564</v>
      </c>
      <c r="C678" s="328" t="s">
        <v>6533</v>
      </c>
      <c r="D678" s="329">
        <v>174.57</v>
      </c>
      <c r="E678" s="330"/>
    </row>
    <row r="679" spans="1:5" ht="14.25" hidden="1" customHeight="1">
      <c r="A679" s="327">
        <v>44740</v>
      </c>
      <c r="B679" s="327" t="s">
        <v>13565</v>
      </c>
      <c r="C679" s="328" t="s">
        <v>6533</v>
      </c>
      <c r="D679" s="329">
        <v>18.690000000000001</v>
      </c>
      <c r="E679" s="330"/>
    </row>
    <row r="680" spans="1:5" ht="14.25" hidden="1" customHeight="1">
      <c r="A680" s="327">
        <v>44760</v>
      </c>
      <c r="B680" s="327" t="s">
        <v>13566</v>
      </c>
      <c r="C680" s="328" t="s">
        <v>6533</v>
      </c>
      <c r="D680" s="329">
        <v>19.3</v>
      </c>
      <c r="E680" s="330"/>
    </row>
    <row r="681" spans="1:5" ht="14.25" hidden="1" customHeight="1">
      <c r="A681" s="327">
        <v>44781</v>
      </c>
      <c r="B681" s="327" t="s">
        <v>13567</v>
      </c>
      <c r="C681" s="328" t="s">
        <v>6533</v>
      </c>
      <c r="D681" s="329">
        <v>17.59</v>
      </c>
      <c r="E681" s="330"/>
    </row>
    <row r="682" spans="1:5" ht="15" hidden="1" customHeight="1">
      <c r="A682" s="327">
        <v>44793</v>
      </c>
      <c r="B682" s="327" t="s">
        <v>13568</v>
      </c>
      <c r="C682" s="328" t="s">
        <v>6533</v>
      </c>
      <c r="D682" s="329">
        <v>417.4</v>
      </c>
      <c r="E682" s="330"/>
    </row>
    <row r="683" spans="1:5" ht="14.25" hidden="1" customHeight="1">
      <c r="A683" s="326">
        <v>448</v>
      </c>
      <c r="B683" s="478" t="s">
        <v>13534</v>
      </c>
      <c r="C683" s="478"/>
      <c r="D683" s="478"/>
      <c r="E683" s="478"/>
    </row>
    <row r="684" spans="1:5" ht="14.25" hidden="1" customHeight="1">
      <c r="A684" s="327">
        <v>44805</v>
      </c>
      <c r="B684" s="327" t="s">
        <v>13569</v>
      </c>
      <c r="C684" s="328" t="s">
        <v>6533</v>
      </c>
      <c r="D684" s="329">
        <v>417.4</v>
      </c>
      <c r="E684" s="330"/>
    </row>
    <row r="685" spans="1:5" ht="14.25" hidden="1" customHeight="1">
      <c r="A685" s="327">
        <v>44808</v>
      </c>
      <c r="B685" s="327" t="s">
        <v>13570</v>
      </c>
      <c r="C685" s="328" t="s">
        <v>6533</v>
      </c>
      <c r="D685" s="329">
        <v>51.06</v>
      </c>
      <c r="E685" s="330"/>
    </row>
    <row r="686" spans="1:5" ht="14.25" hidden="1" customHeight="1">
      <c r="A686" s="327">
        <v>44833</v>
      </c>
      <c r="B686" s="327" t="s">
        <v>13571</v>
      </c>
      <c r="C686" s="328" t="s">
        <v>6533</v>
      </c>
      <c r="D686" s="329">
        <v>20.13</v>
      </c>
      <c r="E686" s="330"/>
    </row>
    <row r="687" spans="1:5" ht="14.25" hidden="1" customHeight="1">
      <c r="A687" s="327">
        <v>44851</v>
      </c>
      <c r="B687" s="327" t="s">
        <v>13572</v>
      </c>
      <c r="C687" s="328" t="s">
        <v>6533</v>
      </c>
      <c r="D687" s="329">
        <v>40.119999999999997</v>
      </c>
      <c r="E687" s="330"/>
    </row>
    <row r="688" spans="1:5" ht="14.25" hidden="1" customHeight="1">
      <c r="A688" s="327">
        <v>44852</v>
      </c>
      <c r="B688" s="327" t="s">
        <v>13573</v>
      </c>
      <c r="C688" s="328" t="s">
        <v>6533</v>
      </c>
      <c r="D688" s="329">
        <v>61.89</v>
      </c>
      <c r="E688" s="330"/>
    </row>
    <row r="689" spans="1:5" ht="14.25" hidden="1" customHeight="1">
      <c r="A689" s="327">
        <v>44871</v>
      </c>
      <c r="B689" s="327" t="s">
        <v>13574</v>
      </c>
      <c r="C689" s="328" t="s">
        <v>6533</v>
      </c>
      <c r="D689" s="329">
        <v>85.6</v>
      </c>
      <c r="E689" s="330"/>
    </row>
    <row r="690" spans="1:5" ht="15" hidden="1" customHeight="1">
      <c r="A690" s="326">
        <v>449</v>
      </c>
      <c r="B690" s="478" t="s">
        <v>13575</v>
      </c>
      <c r="C690" s="478"/>
      <c r="D690" s="478"/>
      <c r="E690" s="478"/>
    </row>
    <row r="691" spans="1:5" ht="14.25" hidden="1" customHeight="1">
      <c r="A691" s="327">
        <v>44905</v>
      </c>
      <c r="B691" s="327" t="s">
        <v>13576</v>
      </c>
      <c r="C691" s="328" t="s">
        <v>6533</v>
      </c>
      <c r="D691" s="329">
        <v>96.92</v>
      </c>
      <c r="E691" s="330"/>
    </row>
    <row r="692" spans="1:5" ht="14.25" hidden="1" customHeight="1">
      <c r="A692" s="327">
        <v>44924</v>
      </c>
      <c r="B692" s="327" t="s">
        <v>13577</v>
      </c>
      <c r="C692" s="328" t="s">
        <v>6533</v>
      </c>
      <c r="D692" s="329">
        <v>472.04</v>
      </c>
      <c r="E692" s="330"/>
    </row>
    <row r="693" spans="1:5" ht="14.25" hidden="1" customHeight="1">
      <c r="A693" s="327">
        <v>44951</v>
      </c>
      <c r="B693" s="327" t="s">
        <v>13578</v>
      </c>
      <c r="C693" s="328" t="s">
        <v>6533</v>
      </c>
      <c r="D693" s="329">
        <v>51.06</v>
      </c>
      <c r="E693" s="330"/>
    </row>
    <row r="694" spans="1:5" ht="14.25" hidden="1" customHeight="1">
      <c r="A694" s="327">
        <v>44960</v>
      </c>
      <c r="B694" s="327" t="s">
        <v>13579</v>
      </c>
      <c r="C694" s="328" t="s">
        <v>6533</v>
      </c>
      <c r="D694" s="329">
        <v>395.15</v>
      </c>
      <c r="E694" s="330"/>
    </row>
    <row r="695" spans="1:5" ht="14.25" hidden="1" customHeight="1">
      <c r="A695" s="326">
        <v>450</v>
      </c>
      <c r="B695" s="478" t="s">
        <v>13465</v>
      </c>
      <c r="C695" s="478"/>
      <c r="D695" s="478"/>
      <c r="E695" s="478"/>
    </row>
    <row r="696" spans="1:5" ht="14.25" hidden="1" customHeight="1">
      <c r="A696" s="327">
        <v>45001</v>
      </c>
      <c r="B696" s="327" t="s">
        <v>13580</v>
      </c>
      <c r="C696" s="328" t="s">
        <v>6533</v>
      </c>
      <c r="D696" s="329">
        <v>24.28</v>
      </c>
      <c r="E696" s="330"/>
    </row>
    <row r="697" spans="1:5" ht="14.25" hidden="1" customHeight="1">
      <c r="A697" s="327">
        <v>45002</v>
      </c>
      <c r="B697" s="327" t="s">
        <v>13581</v>
      </c>
      <c r="C697" s="328" t="s">
        <v>6533</v>
      </c>
      <c r="D697" s="329">
        <v>43.19</v>
      </c>
      <c r="E697" s="330"/>
    </row>
    <row r="698" spans="1:5" ht="15" hidden="1" customHeight="1">
      <c r="A698" s="327">
        <v>45003</v>
      </c>
      <c r="B698" s="327" t="s">
        <v>13582</v>
      </c>
      <c r="C698" s="328" t="s">
        <v>6533</v>
      </c>
      <c r="D698" s="329">
        <v>60.77</v>
      </c>
      <c r="E698" s="330"/>
    </row>
    <row r="699" spans="1:5" ht="14.25" hidden="1" customHeight="1">
      <c r="A699" s="327">
        <v>45005</v>
      </c>
      <c r="B699" s="327" t="s">
        <v>13583</v>
      </c>
      <c r="C699" s="328" t="s">
        <v>6533</v>
      </c>
      <c r="D699" s="329">
        <v>108.61</v>
      </c>
      <c r="E699" s="330"/>
    </row>
    <row r="700" spans="1:5" ht="14.25" hidden="1" customHeight="1">
      <c r="A700" s="327">
        <v>45035</v>
      </c>
      <c r="B700" s="327" t="s">
        <v>13584</v>
      </c>
      <c r="C700" s="328" t="s">
        <v>6533</v>
      </c>
      <c r="D700" s="329">
        <v>78.45</v>
      </c>
      <c r="E700" s="330"/>
    </row>
    <row r="701" spans="1:5" ht="14.25" hidden="1" customHeight="1">
      <c r="A701" s="327">
        <v>45037</v>
      </c>
      <c r="B701" s="327" t="s">
        <v>13585</v>
      </c>
      <c r="C701" s="328" t="s">
        <v>6533</v>
      </c>
      <c r="D701" s="329">
        <v>350.88</v>
      </c>
      <c r="E701" s="330"/>
    </row>
    <row r="702" spans="1:5" ht="15" hidden="1" customHeight="1">
      <c r="A702" s="327">
        <v>45038</v>
      </c>
      <c r="B702" s="327" t="s">
        <v>13586</v>
      </c>
      <c r="C702" s="328" t="s">
        <v>6533</v>
      </c>
      <c r="D702" s="329">
        <v>574.91</v>
      </c>
      <c r="E702" s="330"/>
    </row>
    <row r="703" spans="1:5" ht="14.25" hidden="1" customHeight="1">
      <c r="A703" s="327">
        <v>45040</v>
      </c>
      <c r="B703" s="327" t="s">
        <v>13587</v>
      </c>
      <c r="C703" s="328" t="s">
        <v>6533</v>
      </c>
      <c r="D703" s="331">
        <v>1673.23</v>
      </c>
      <c r="E703" s="330"/>
    </row>
    <row r="704" spans="1:5" ht="14.25" hidden="1" customHeight="1">
      <c r="A704" s="327">
        <v>45044</v>
      </c>
      <c r="B704" s="327" t="s">
        <v>13588</v>
      </c>
      <c r="C704" s="328" t="s">
        <v>6533</v>
      </c>
      <c r="D704" s="329">
        <v>72.180000000000007</v>
      </c>
      <c r="E704" s="330"/>
    </row>
    <row r="705" spans="1:5" ht="15" hidden="1" customHeight="1">
      <c r="A705" s="327">
        <v>45067</v>
      </c>
      <c r="B705" s="327" t="s">
        <v>13589</v>
      </c>
      <c r="C705" s="328" t="s">
        <v>6533</v>
      </c>
      <c r="D705" s="329">
        <v>29.82</v>
      </c>
      <c r="E705" s="330"/>
    </row>
    <row r="706" spans="1:5" ht="14.25" hidden="1" customHeight="1">
      <c r="A706" s="326">
        <v>451</v>
      </c>
      <c r="B706" s="478" t="s">
        <v>13590</v>
      </c>
      <c r="C706" s="478"/>
      <c r="D706" s="478"/>
      <c r="E706" s="478"/>
    </row>
    <row r="707" spans="1:5" ht="15" hidden="1" customHeight="1">
      <c r="A707" s="327">
        <v>45104</v>
      </c>
      <c r="B707" s="327" t="s">
        <v>13591</v>
      </c>
      <c r="C707" s="328" t="s">
        <v>6533</v>
      </c>
      <c r="D707" s="329">
        <v>2.48</v>
      </c>
      <c r="E707" s="330"/>
    </row>
    <row r="708" spans="1:5" ht="14.25" hidden="1" customHeight="1">
      <c r="A708" s="326">
        <v>452</v>
      </c>
      <c r="B708" s="478" t="s">
        <v>13590</v>
      </c>
      <c r="C708" s="478"/>
      <c r="D708" s="478"/>
      <c r="E708" s="478"/>
    </row>
    <row r="709" spans="1:5" ht="14.25" hidden="1" customHeight="1">
      <c r="A709" s="327">
        <v>45270</v>
      </c>
      <c r="B709" s="327" t="s">
        <v>13592</v>
      </c>
      <c r="C709" s="328" t="s">
        <v>6533</v>
      </c>
      <c r="D709" s="329">
        <v>17.239999999999998</v>
      </c>
      <c r="E709" s="330"/>
    </row>
    <row r="710" spans="1:5" ht="14.25" hidden="1" customHeight="1">
      <c r="A710" s="326">
        <v>454</v>
      </c>
      <c r="B710" s="478" t="s">
        <v>12605</v>
      </c>
      <c r="C710" s="478"/>
      <c r="D710" s="478"/>
      <c r="E710" s="478"/>
    </row>
    <row r="711" spans="1:5" ht="15" hidden="1" customHeight="1">
      <c r="A711" s="327">
        <v>45442</v>
      </c>
      <c r="B711" s="327" t="s">
        <v>13593</v>
      </c>
      <c r="C711" s="328" t="s">
        <v>6533</v>
      </c>
      <c r="D711" s="331">
        <v>3038.8</v>
      </c>
      <c r="E711" s="330"/>
    </row>
    <row r="712" spans="1:5" ht="14.25" hidden="1" customHeight="1">
      <c r="A712" s="327">
        <v>45454</v>
      </c>
      <c r="B712" s="327" t="s">
        <v>13594</v>
      </c>
      <c r="C712" s="328" t="s">
        <v>6533</v>
      </c>
      <c r="D712" s="331">
        <v>13219.93</v>
      </c>
      <c r="E712" s="330"/>
    </row>
    <row r="713" spans="1:5" ht="14.25" hidden="1" customHeight="1">
      <c r="A713" s="327">
        <v>45472</v>
      </c>
      <c r="B713" s="327" t="s">
        <v>13595</v>
      </c>
      <c r="C713" s="328" t="s">
        <v>6533</v>
      </c>
      <c r="D713" s="331">
        <v>4286.38</v>
      </c>
      <c r="E713" s="330"/>
    </row>
    <row r="714" spans="1:5" ht="14.25" hidden="1" customHeight="1">
      <c r="A714" s="327">
        <v>45473</v>
      </c>
      <c r="B714" s="327" t="s">
        <v>13596</v>
      </c>
      <c r="C714" s="328" t="s">
        <v>6533</v>
      </c>
      <c r="D714" s="331">
        <v>2560.2399999999998</v>
      </c>
      <c r="E714" s="330"/>
    </row>
    <row r="715" spans="1:5" ht="14.25" hidden="1" customHeight="1">
      <c r="A715" s="327">
        <v>45484</v>
      </c>
      <c r="B715" s="327" t="s">
        <v>13597</v>
      </c>
      <c r="C715" s="328" t="s">
        <v>6533</v>
      </c>
      <c r="D715" s="331">
        <v>5097.59</v>
      </c>
      <c r="E715" s="330"/>
    </row>
    <row r="716" spans="1:5" ht="14.25" hidden="1" customHeight="1">
      <c r="A716" s="326">
        <v>455</v>
      </c>
      <c r="B716" s="478" t="s">
        <v>13598</v>
      </c>
      <c r="C716" s="478"/>
      <c r="D716" s="478"/>
      <c r="E716" s="478"/>
    </row>
    <row r="717" spans="1:5" ht="14.25" hidden="1" customHeight="1">
      <c r="A717" s="327">
        <v>45501</v>
      </c>
      <c r="B717" s="327" t="s">
        <v>13599</v>
      </c>
      <c r="C717" s="328" t="s">
        <v>6533</v>
      </c>
      <c r="D717" s="329">
        <v>15.62</v>
      </c>
      <c r="E717" s="330"/>
    </row>
    <row r="718" spans="1:5" ht="15" hidden="1" customHeight="1">
      <c r="A718" s="327">
        <v>45502</v>
      </c>
      <c r="B718" s="327" t="s">
        <v>13600</v>
      </c>
      <c r="C718" s="328" t="s">
        <v>6533</v>
      </c>
      <c r="D718" s="329">
        <v>18.02</v>
      </c>
      <c r="E718" s="330"/>
    </row>
    <row r="719" spans="1:5" ht="14.25" hidden="1" customHeight="1">
      <c r="A719" s="327">
        <v>45505</v>
      </c>
      <c r="B719" s="327" t="s">
        <v>13601</v>
      </c>
      <c r="C719" s="328" t="s">
        <v>6533</v>
      </c>
      <c r="D719" s="329">
        <v>16.940000000000001</v>
      </c>
      <c r="E719" s="330"/>
    </row>
    <row r="720" spans="1:5" ht="14.25" hidden="1" customHeight="1">
      <c r="A720" s="327">
        <v>45519</v>
      </c>
      <c r="B720" s="327" t="s">
        <v>13602</v>
      </c>
      <c r="C720" s="328" t="s">
        <v>6533</v>
      </c>
      <c r="D720" s="329">
        <v>22.43</v>
      </c>
      <c r="E720" s="330"/>
    </row>
    <row r="721" spans="1:5" ht="15" hidden="1" customHeight="1">
      <c r="A721" s="327">
        <v>45520</v>
      </c>
      <c r="B721" s="327" t="s">
        <v>13603</v>
      </c>
      <c r="C721" s="328" t="s">
        <v>6533</v>
      </c>
      <c r="D721" s="329">
        <v>20.48</v>
      </c>
      <c r="E721" s="330"/>
    </row>
    <row r="722" spans="1:5" ht="14.25" hidden="1" customHeight="1">
      <c r="A722" s="327">
        <v>45523</v>
      </c>
      <c r="B722" s="327" t="s">
        <v>13604</v>
      </c>
      <c r="C722" s="328" t="s">
        <v>6533</v>
      </c>
      <c r="D722" s="329">
        <v>27.09</v>
      </c>
      <c r="E722" s="330"/>
    </row>
    <row r="723" spans="1:5" ht="15" hidden="1" customHeight="1">
      <c r="A723" s="327">
        <v>45525</v>
      </c>
      <c r="B723" s="327" t="s">
        <v>13605</v>
      </c>
      <c r="C723" s="328" t="s">
        <v>6533</v>
      </c>
      <c r="D723" s="329">
        <v>7.12</v>
      </c>
      <c r="E723" s="330"/>
    </row>
    <row r="724" spans="1:5" ht="14.25" hidden="1" customHeight="1">
      <c r="A724" s="327">
        <v>45526</v>
      </c>
      <c r="B724" s="327" t="s">
        <v>13606</v>
      </c>
      <c r="C724" s="328" t="s">
        <v>6533</v>
      </c>
      <c r="D724" s="329">
        <v>16.170000000000002</v>
      </c>
      <c r="E724" s="330"/>
    </row>
    <row r="725" spans="1:5" ht="14.25" hidden="1" customHeight="1">
      <c r="A725" s="326">
        <v>458</v>
      </c>
      <c r="B725" s="478" t="s">
        <v>13607</v>
      </c>
      <c r="C725" s="478"/>
      <c r="D725" s="478"/>
      <c r="E725" s="478"/>
    </row>
    <row r="726" spans="1:5" ht="15" hidden="1" customHeight="1">
      <c r="A726" s="327">
        <v>45831</v>
      </c>
      <c r="B726" s="327" t="s">
        <v>13608</v>
      </c>
      <c r="C726" s="328" t="s">
        <v>6533</v>
      </c>
      <c r="D726" s="329">
        <v>9.7200000000000006</v>
      </c>
      <c r="E726" s="330"/>
    </row>
    <row r="727" spans="1:5" ht="14.25" hidden="1" customHeight="1">
      <c r="A727" s="327">
        <v>45832</v>
      </c>
      <c r="B727" s="327" t="s">
        <v>13609</v>
      </c>
      <c r="C727" s="328" t="s">
        <v>6533</v>
      </c>
      <c r="D727" s="329">
        <v>15.8</v>
      </c>
      <c r="E727" s="330"/>
    </row>
    <row r="728" spans="1:5" ht="14.25" hidden="1" customHeight="1">
      <c r="A728" s="326">
        <v>460</v>
      </c>
      <c r="B728" s="478" t="s">
        <v>13610</v>
      </c>
      <c r="C728" s="478"/>
      <c r="D728" s="478"/>
      <c r="E728" s="478"/>
    </row>
    <row r="729" spans="1:5" ht="14.25" hidden="1" customHeight="1">
      <c r="A729" s="327">
        <v>46027</v>
      </c>
      <c r="B729" s="327" t="s">
        <v>13611</v>
      </c>
      <c r="C729" s="328" t="s">
        <v>6533</v>
      </c>
      <c r="D729" s="329">
        <v>20.52</v>
      </c>
      <c r="E729" s="330"/>
    </row>
    <row r="730" spans="1:5" ht="14.25" hidden="1" customHeight="1">
      <c r="A730" s="327">
        <v>46028</v>
      </c>
      <c r="B730" s="327" t="s">
        <v>13612</v>
      </c>
      <c r="C730" s="328" t="s">
        <v>6533</v>
      </c>
      <c r="D730" s="329">
        <v>40.07</v>
      </c>
      <c r="E730" s="330"/>
    </row>
    <row r="731" spans="1:5" ht="14.25" hidden="1" customHeight="1">
      <c r="A731" s="326">
        <v>465</v>
      </c>
      <c r="B731" s="478" t="s">
        <v>13613</v>
      </c>
      <c r="C731" s="478"/>
      <c r="D731" s="478"/>
      <c r="E731" s="478"/>
    </row>
    <row r="732" spans="1:5" ht="14.25" hidden="1" customHeight="1">
      <c r="A732" s="327">
        <v>46504</v>
      </c>
      <c r="B732" s="327" t="s">
        <v>13614</v>
      </c>
      <c r="C732" s="328" t="s">
        <v>6533</v>
      </c>
      <c r="D732" s="329">
        <v>7.42</v>
      </c>
      <c r="E732" s="330"/>
    </row>
    <row r="733" spans="1:5" ht="14.25" hidden="1" customHeight="1">
      <c r="A733" s="327">
        <v>46506</v>
      </c>
      <c r="B733" s="327" t="s">
        <v>13615</v>
      </c>
      <c r="C733" s="328" t="s">
        <v>6533</v>
      </c>
      <c r="D733" s="329">
        <v>33.369999999999997</v>
      </c>
      <c r="E733" s="330"/>
    </row>
    <row r="734" spans="1:5" ht="14.25" hidden="1" customHeight="1">
      <c r="A734" s="327">
        <v>46509</v>
      </c>
      <c r="B734" s="327" t="s">
        <v>13616</v>
      </c>
      <c r="C734" s="328" t="s">
        <v>6533</v>
      </c>
      <c r="D734" s="329">
        <v>15.49</v>
      </c>
      <c r="E734" s="330"/>
    </row>
    <row r="735" spans="1:5" ht="14.25" hidden="1" customHeight="1">
      <c r="A735" s="327">
        <v>46524</v>
      </c>
      <c r="B735" s="327" t="s">
        <v>13617</v>
      </c>
      <c r="C735" s="328" t="s">
        <v>6533</v>
      </c>
      <c r="D735" s="329">
        <v>21.38</v>
      </c>
      <c r="E735" s="330"/>
    </row>
    <row r="736" spans="1:5" ht="14.25" hidden="1" customHeight="1">
      <c r="A736" s="327">
        <v>46525</v>
      </c>
      <c r="B736" s="327" t="s">
        <v>13618</v>
      </c>
      <c r="C736" s="328" t="s">
        <v>6533</v>
      </c>
      <c r="D736" s="329">
        <v>21.38</v>
      </c>
      <c r="E736" s="330"/>
    </row>
    <row r="737" spans="1:5" ht="14.25" hidden="1" customHeight="1">
      <c r="A737" s="326">
        <v>466</v>
      </c>
      <c r="B737" s="478" t="s">
        <v>13619</v>
      </c>
      <c r="C737" s="478"/>
      <c r="D737" s="478"/>
      <c r="E737" s="478"/>
    </row>
    <row r="738" spans="1:5" ht="14.25" hidden="1" customHeight="1">
      <c r="A738" s="327">
        <v>46636</v>
      </c>
      <c r="B738" s="327" t="s">
        <v>13620</v>
      </c>
      <c r="C738" s="328" t="s">
        <v>6533</v>
      </c>
      <c r="D738" s="329">
        <v>47.14</v>
      </c>
      <c r="E738" s="330"/>
    </row>
    <row r="739" spans="1:5" ht="14.25" hidden="1" customHeight="1">
      <c r="A739" s="327">
        <v>46656</v>
      </c>
      <c r="B739" s="327" t="s">
        <v>13621</v>
      </c>
      <c r="C739" s="328" t="s">
        <v>6533</v>
      </c>
      <c r="D739" s="329">
        <v>27.21</v>
      </c>
      <c r="E739" s="330"/>
    </row>
    <row r="740" spans="1:5" ht="14.25" hidden="1" customHeight="1">
      <c r="A740" s="327">
        <v>46689</v>
      </c>
      <c r="B740" s="327" t="s">
        <v>13622</v>
      </c>
      <c r="C740" s="328" t="s">
        <v>6533</v>
      </c>
      <c r="D740" s="329">
        <v>100.03</v>
      </c>
      <c r="E740" s="330"/>
    </row>
    <row r="741" spans="1:5" ht="14.25" hidden="1" customHeight="1">
      <c r="A741" s="326">
        <v>469</v>
      </c>
      <c r="B741" s="478" t="s">
        <v>13623</v>
      </c>
      <c r="C741" s="478"/>
      <c r="D741" s="478"/>
      <c r="E741" s="478"/>
    </row>
    <row r="742" spans="1:5" ht="14.25" hidden="1" customHeight="1">
      <c r="A742" s="327">
        <v>46947</v>
      </c>
      <c r="B742" s="327" t="s">
        <v>13624</v>
      </c>
      <c r="C742" s="328" t="s">
        <v>6533</v>
      </c>
      <c r="D742" s="329">
        <v>81.62</v>
      </c>
      <c r="E742" s="330"/>
    </row>
    <row r="743" spans="1:5" ht="14.25" hidden="1" customHeight="1">
      <c r="A743" s="327">
        <v>46986</v>
      </c>
      <c r="B743" s="327" t="s">
        <v>13625</v>
      </c>
      <c r="C743" s="328" t="s">
        <v>6533</v>
      </c>
      <c r="D743" s="329">
        <v>109.96</v>
      </c>
      <c r="E743" s="330"/>
    </row>
    <row r="744" spans="1:5" ht="14.25" hidden="1" customHeight="1">
      <c r="A744" s="326">
        <v>471</v>
      </c>
      <c r="B744" s="478" t="s">
        <v>13623</v>
      </c>
      <c r="C744" s="478"/>
      <c r="D744" s="478"/>
      <c r="E744" s="478"/>
    </row>
    <row r="745" spans="1:5" ht="14.25" hidden="1" customHeight="1">
      <c r="A745" s="327">
        <v>47160</v>
      </c>
      <c r="B745" s="327" t="s">
        <v>13626</v>
      </c>
      <c r="C745" s="328" t="s">
        <v>6533</v>
      </c>
      <c r="D745" s="329">
        <v>103.47</v>
      </c>
      <c r="E745" s="330"/>
    </row>
    <row r="746" spans="1:5" ht="15" hidden="1" customHeight="1">
      <c r="A746" s="326">
        <v>472</v>
      </c>
      <c r="B746" s="478" t="s">
        <v>13627</v>
      </c>
      <c r="C746" s="478"/>
      <c r="D746" s="478"/>
      <c r="E746" s="478"/>
    </row>
    <row r="747" spans="1:5" ht="14.25" hidden="1" customHeight="1">
      <c r="A747" s="327">
        <v>47239</v>
      </c>
      <c r="B747" s="327" t="s">
        <v>13628</v>
      </c>
      <c r="C747" s="328" t="s">
        <v>6533</v>
      </c>
      <c r="D747" s="329">
        <v>603.32000000000005</v>
      </c>
      <c r="E747" s="330"/>
    </row>
    <row r="748" spans="1:5" ht="14.25" hidden="1" customHeight="1">
      <c r="A748" s="327">
        <v>47270</v>
      </c>
      <c r="B748" s="327" t="s">
        <v>13629</v>
      </c>
      <c r="C748" s="328" t="s">
        <v>6533</v>
      </c>
      <c r="D748" s="329">
        <v>162.35</v>
      </c>
      <c r="E748" s="330"/>
    </row>
    <row r="749" spans="1:5" ht="14.25" hidden="1" customHeight="1">
      <c r="A749" s="327">
        <v>47271</v>
      </c>
      <c r="B749" s="327" t="s">
        <v>13630</v>
      </c>
      <c r="C749" s="328" t="s">
        <v>6533</v>
      </c>
      <c r="D749" s="329">
        <v>72.930000000000007</v>
      </c>
      <c r="E749" s="330"/>
    </row>
    <row r="750" spans="1:5" ht="14.25" hidden="1" customHeight="1">
      <c r="A750" s="326">
        <v>475</v>
      </c>
      <c r="B750" s="478" t="s">
        <v>13631</v>
      </c>
      <c r="C750" s="478"/>
      <c r="D750" s="478"/>
      <c r="E750" s="478"/>
    </row>
    <row r="751" spans="1:5" ht="14.25" hidden="1" customHeight="1">
      <c r="A751" s="327">
        <v>47526</v>
      </c>
      <c r="B751" s="327" t="s">
        <v>13632</v>
      </c>
      <c r="C751" s="328" t="s">
        <v>6533</v>
      </c>
      <c r="D751" s="329">
        <v>118.86</v>
      </c>
      <c r="E751" s="330"/>
    </row>
    <row r="752" spans="1:5" ht="14.25" hidden="1" customHeight="1">
      <c r="A752" s="327">
        <v>47527</v>
      </c>
      <c r="B752" s="327" t="s">
        <v>13633</v>
      </c>
      <c r="C752" s="328" t="s">
        <v>6533</v>
      </c>
      <c r="D752" s="329">
        <v>783.23</v>
      </c>
      <c r="E752" s="330"/>
    </row>
    <row r="753" spans="1:5" ht="14.25" hidden="1" customHeight="1">
      <c r="A753" s="327">
        <v>47530</v>
      </c>
      <c r="B753" s="327" t="s">
        <v>13634</v>
      </c>
      <c r="C753" s="328" t="s">
        <v>6533</v>
      </c>
      <c r="D753" s="329">
        <v>989.5</v>
      </c>
      <c r="E753" s="330"/>
    </row>
    <row r="754" spans="1:5" ht="15" hidden="1" customHeight="1">
      <c r="A754" s="327">
        <v>47561</v>
      </c>
      <c r="B754" s="327" t="s">
        <v>13635</v>
      </c>
      <c r="C754" s="328" t="s">
        <v>6533</v>
      </c>
      <c r="D754" s="329">
        <v>88.85</v>
      </c>
      <c r="E754" s="330"/>
    </row>
    <row r="755" spans="1:5" ht="14.25" hidden="1" customHeight="1">
      <c r="A755" s="327">
        <v>47566</v>
      </c>
      <c r="B755" s="327" t="s">
        <v>13636</v>
      </c>
      <c r="C755" s="328" t="s">
        <v>6533</v>
      </c>
      <c r="D755" s="331">
        <v>1699.49</v>
      </c>
      <c r="E755" s="330"/>
    </row>
    <row r="756" spans="1:5" ht="15" hidden="1" customHeight="1">
      <c r="A756" s="327">
        <v>47574</v>
      </c>
      <c r="B756" s="327" t="s">
        <v>13637</v>
      </c>
      <c r="C756" s="328" t="s">
        <v>6533</v>
      </c>
      <c r="D756" s="331">
        <v>4371.24</v>
      </c>
      <c r="E756" s="330"/>
    </row>
    <row r="757" spans="1:5" ht="14.25" hidden="1" customHeight="1">
      <c r="A757" s="326">
        <v>476</v>
      </c>
      <c r="B757" s="478" t="s">
        <v>13638</v>
      </c>
      <c r="C757" s="478"/>
      <c r="D757" s="478"/>
      <c r="E757" s="478"/>
    </row>
    <row r="758" spans="1:5" ht="14.25" hidden="1" customHeight="1">
      <c r="A758" s="327">
        <v>47633</v>
      </c>
      <c r="B758" s="327" t="s">
        <v>13639</v>
      </c>
      <c r="C758" s="328" t="s">
        <v>6533</v>
      </c>
      <c r="D758" s="331">
        <v>1610.89</v>
      </c>
      <c r="E758" s="330"/>
    </row>
    <row r="759" spans="1:5" ht="14.25" hidden="1" customHeight="1">
      <c r="A759" s="327">
        <v>47634</v>
      </c>
      <c r="B759" s="327" t="s">
        <v>13640</v>
      </c>
      <c r="C759" s="328" t="s">
        <v>6533</v>
      </c>
      <c r="D759" s="331">
        <v>1576.5</v>
      </c>
      <c r="E759" s="330"/>
    </row>
    <row r="760" spans="1:5" ht="14.25" hidden="1" customHeight="1">
      <c r="A760" s="326">
        <v>477</v>
      </c>
      <c r="B760" s="478" t="s">
        <v>13638</v>
      </c>
      <c r="C760" s="478"/>
      <c r="D760" s="478"/>
      <c r="E760" s="478"/>
    </row>
    <row r="761" spans="1:5" ht="14.25" hidden="1" customHeight="1">
      <c r="A761" s="327">
        <v>47724</v>
      </c>
      <c r="B761" s="327" t="s">
        <v>13641</v>
      </c>
      <c r="C761" s="328" t="s">
        <v>6533</v>
      </c>
      <c r="D761" s="331">
        <v>5396.59</v>
      </c>
      <c r="E761" s="330"/>
    </row>
    <row r="762" spans="1:5" ht="14.25" hidden="1" customHeight="1">
      <c r="A762" s="327">
        <v>47766</v>
      </c>
      <c r="B762" s="327" t="s">
        <v>13642</v>
      </c>
      <c r="C762" s="328" t="s">
        <v>6533</v>
      </c>
      <c r="D762" s="331">
        <v>7682.57</v>
      </c>
      <c r="E762" s="330"/>
    </row>
    <row r="763" spans="1:5" ht="15" hidden="1" customHeight="1">
      <c r="A763" s="327">
        <v>47795</v>
      </c>
      <c r="B763" s="327" t="s">
        <v>13643</v>
      </c>
      <c r="C763" s="328" t="s">
        <v>6533</v>
      </c>
      <c r="D763" s="331">
        <v>1418.39</v>
      </c>
      <c r="E763" s="330"/>
    </row>
    <row r="764" spans="1:5" ht="14.25" hidden="1" customHeight="1">
      <c r="A764" s="326">
        <v>478</v>
      </c>
      <c r="B764" s="478" t="s">
        <v>13644</v>
      </c>
      <c r="C764" s="478"/>
      <c r="D764" s="478"/>
      <c r="E764" s="478"/>
    </row>
    <row r="765" spans="1:5" ht="14.25" hidden="1" customHeight="1">
      <c r="A765" s="327">
        <v>47826</v>
      </c>
      <c r="B765" s="327" t="s">
        <v>13645</v>
      </c>
      <c r="C765" s="328" t="s">
        <v>6533</v>
      </c>
      <c r="D765" s="331">
        <v>2924.23</v>
      </c>
      <c r="E765" s="330"/>
    </row>
    <row r="766" spans="1:5" ht="14.25" hidden="1" customHeight="1">
      <c r="A766" s="327">
        <v>47855</v>
      </c>
      <c r="B766" s="327" t="s">
        <v>13646</v>
      </c>
      <c r="C766" s="328" t="s">
        <v>6533</v>
      </c>
      <c r="D766" s="329">
        <v>67.790000000000006</v>
      </c>
      <c r="E766" s="330"/>
    </row>
    <row r="767" spans="1:5" ht="15" hidden="1" customHeight="1">
      <c r="A767" s="327">
        <v>47862</v>
      </c>
      <c r="B767" s="327" t="s">
        <v>13647</v>
      </c>
      <c r="C767" s="328" t="s">
        <v>6533</v>
      </c>
      <c r="D767" s="329">
        <v>251.58</v>
      </c>
      <c r="E767" s="330"/>
    </row>
    <row r="768" spans="1:5" ht="14.25" hidden="1" customHeight="1">
      <c r="A768" s="327">
        <v>47876</v>
      </c>
      <c r="B768" s="327" t="s">
        <v>13648</v>
      </c>
      <c r="C768" s="328" t="s">
        <v>6533</v>
      </c>
      <c r="D768" s="331">
        <v>10590.89</v>
      </c>
      <c r="E768" s="330"/>
    </row>
    <row r="769" spans="1:5" ht="14.25" hidden="1" customHeight="1">
      <c r="A769" s="326">
        <v>480</v>
      </c>
      <c r="B769" s="478" t="s">
        <v>13649</v>
      </c>
      <c r="C769" s="478"/>
      <c r="D769" s="478"/>
      <c r="E769" s="478"/>
    </row>
    <row r="770" spans="1:5" ht="14.25" hidden="1" customHeight="1">
      <c r="A770" s="327">
        <v>48002</v>
      </c>
      <c r="B770" s="327" t="s">
        <v>13650</v>
      </c>
      <c r="C770" s="328" t="s">
        <v>6533</v>
      </c>
      <c r="D770" s="329">
        <v>73.94</v>
      </c>
      <c r="E770" s="330"/>
    </row>
    <row r="771" spans="1:5" ht="14.25" hidden="1" customHeight="1">
      <c r="A771" s="327">
        <v>48004</v>
      </c>
      <c r="B771" s="327" t="s">
        <v>13651</v>
      </c>
      <c r="C771" s="328" t="s">
        <v>6533</v>
      </c>
      <c r="D771" s="329">
        <v>145.44999999999999</v>
      </c>
      <c r="E771" s="330"/>
    </row>
    <row r="772" spans="1:5" ht="14.25" hidden="1" customHeight="1">
      <c r="A772" s="327">
        <v>48015</v>
      </c>
      <c r="B772" s="327" t="s">
        <v>13652</v>
      </c>
      <c r="C772" s="328" t="s">
        <v>6533</v>
      </c>
      <c r="D772" s="329">
        <v>94.8</v>
      </c>
      <c r="E772" s="330"/>
    </row>
    <row r="773" spans="1:5" ht="14.25" hidden="1" customHeight="1">
      <c r="A773" s="327">
        <v>48020</v>
      </c>
      <c r="B773" s="327" t="s">
        <v>13653</v>
      </c>
      <c r="C773" s="328" t="s">
        <v>6533</v>
      </c>
      <c r="D773" s="329">
        <v>16.309999999999999</v>
      </c>
      <c r="E773" s="330"/>
    </row>
    <row r="774" spans="1:5" ht="14.25" hidden="1" customHeight="1">
      <c r="A774" s="327">
        <v>48035</v>
      </c>
      <c r="B774" s="327" t="s">
        <v>13654</v>
      </c>
      <c r="C774" s="328" t="s">
        <v>6533</v>
      </c>
      <c r="D774" s="329">
        <v>144.16999999999999</v>
      </c>
      <c r="E774" s="330"/>
    </row>
    <row r="775" spans="1:5" ht="14.25" hidden="1" customHeight="1">
      <c r="A775" s="327">
        <v>48036</v>
      </c>
      <c r="B775" s="327" t="s">
        <v>13655</v>
      </c>
      <c r="C775" s="328" t="s">
        <v>6533</v>
      </c>
      <c r="D775" s="329">
        <v>181.94</v>
      </c>
      <c r="E775" s="330"/>
    </row>
    <row r="776" spans="1:5" ht="15" hidden="1" customHeight="1">
      <c r="A776" s="327">
        <v>48038</v>
      </c>
      <c r="B776" s="327" t="s">
        <v>13656</v>
      </c>
      <c r="C776" s="328" t="s">
        <v>6533</v>
      </c>
      <c r="D776" s="329">
        <v>16.670000000000002</v>
      </c>
      <c r="E776" s="330"/>
    </row>
    <row r="777" spans="1:5" ht="15" hidden="1" customHeight="1">
      <c r="A777" s="327">
        <v>48041</v>
      </c>
      <c r="B777" s="327" t="s">
        <v>13657</v>
      </c>
      <c r="C777" s="328" t="s">
        <v>6533</v>
      </c>
      <c r="D777" s="329">
        <v>256.32</v>
      </c>
      <c r="E777" s="330"/>
    </row>
    <row r="778" spans="1:5" ht="14.25" hidden="1" customHeight="1">
      <c r="A778" s="327">
        <v>48051</v>
      </c>
      <c r="B778" s="327" t="s">
        <v>13658</v>
      </c>
      <c r="C778" s="328" t="s">
        <v>6533</v>
      </c>
      <c r="D778" s="329">
        <v>14.03</v>
      </c>
      <c r="E778" s="330"/>
    </row>
    <row r="779" spans="1:5" ht="14.25" hidden="1" customHeight="1">
      <c r="A779" s="327">
        <v>48052</v>
      </c>
      <c r="B779" s="327" t="s">
        <v>13659</v>
      </c>
      <c r="C779" s="328" t="s">
        <v>6533</v>
      </c>
      <c r="D779" s="329">
        <v>5.52</v>
      </c>
      <c r="E779" s="330"/>
    </row>
    <row r="780" spans="1:5" ht="15" hidden="1" customHeight="1">
      <c r="A780" s="327">
        <v>48053</v>
      </c>
      <c r="B780" s="327" t="s">
        <v>13660</v>
      </c>
      <c r="C780" s="328" t="s">
        <v>6533</v>
      </c>
      <c r="D780" s="329">
        <v>37.97</v>
      </c>
      <c r="E780" s="330"/>
    </row>
    <row r="781" spans="1:5" ht="15" hidden="1" customHeight="1">
      <c r="A781" s="327">
        <v>48054</v>
      </c>
      <c r="B781" s="327" t="s">
        <v>13661</v>
      </c>
      <c r="C781" s="328" t="s">
        <v>6533</v>
      </c>
      <c r="D781" s="329">
        <v>9.25</v>
      </c>
      <c r="E781" s="330"/>
    </row>
    <row r="782" spans="1:5" ht="14.25" hidden="1" customHeight="1">
      <c r="A782" s="327">
        <v>48055</v>
      </c>
      <c r="B782" s="327" t="s">
        <v>13662</v>
      </c>
      <c r="C782" s="328" t="s">
        <v>6533</v>
      </c>
      <c r="D782" s="329">
        <v>30.78</v>
      </c>
      <c r="E782" s="330"/>
    </row>
    <row r="783" spans="1:5" ht="14.25" hidden="1" customHeight="1">
      <c r="A783" s="327">
        <v>48056</v>
      </c>
      <c r="B783" s="327" t="s">
        <v>13663</v>
      </c>
      <c r="C783" s="328" t="s">
        <v>6533</v>
      </c>
      <c r="D783" s="329">
        <v>9.01</v>
      </c>
      <c r="E783" s="330"/>
    </row>
    <row r="784" spans="1:5" ht="14.25" hidden="1" customHeight="1">
      <c r="A784" s="327">
        <v>48057</v>
      </c>
      <c r="B784" s="327" t="s">
        <v>13664</v>
      </c>
      <c r="C784" s="328" t="s">
        <v>6533</v>
      </c>
      <c r="D784" s="329">
        <v>12.94</v>
      </c>
      <c r="E784" s="330"/>
    </row>
    <row r="785" spans="1:5" ht="14.25" hidden="1" customHeight="1">
      <c r="A785" s="327">
        <v>48064</v>
      </c>
      <c r="B785" s="327" t="s">
        <v>13665</v>
      </c>
      <c r="C785" s="328" t="s">
        <v>6533</v>
      </c>
      <c r="D785" s="329">
        <v>17.78</v>
      </c>
      <c r="E785" s="330"/>
    </row>
    <row r="786" spans="1:5" ht="15" hidden="1" customHeight="1">
      <c r="A786" s="327">
        <v>48067</v>
      </c>
      <c r="B786" s="327" t="s">
        <v>13666</v>
      </c>
      <c r="C786" s="328" t="s">
        <v>6533</v>
      </c>
      <c r="D786" s="329">
        <v>3</v>
      </c>
      <c r="E786" s="330"/>
    </row>
    <row r="787" spans="1:5" ht="14.25" hidden="1" customHeight="1">
      <c r="A787" s="327">
        <v>48070</v>
      </c>
      <c r="B787" s="327" t="s">
        <v>13667</v>
      </c>
      <c r="C787" s="328" t="s">
        <v>6533</v>
      </c>
      <c r="D787" s="329">
        <v>1.36</v>
      </c>
      <c r="E787" s="330"/>
    </row>
    <row r="788" spans="1:5" ht="14.25" hidden="1" customHeight="1">
      <c r="A788" s="327">
        <v>48085</v>
      </c>
      <c r="B788" s="327" t="s">
        <v>13668</v>
      </c>
      <c r="C788" s="328" t="s">
        <v>6533</v>
      </c>
      <c r="D788" s="329">
        <v>71.97</v>
      </c>
      <c r="E788" s="330"/>
    </row>
    <row r="789" spans="1:5" ht="14.25" hidden="1" customHeight="1">
      <c r="A789" s="326">
        <v>481</v>
      </c>
      <c r="B789" s="478" t="s">
        <v>13669</v>
      </c>
      <c r="C789" s="478"/>
      <c r="D789" s="478"/>
      <c r="E789" s="478"/>
    </row>
    <row r="790" spans="1:5" ht="14.25" hidden="1" customHeight="1">
      <c r="A790" s="327">
        <v>48120</v>
      </c>
      <c r="B790" s="327" t="s">
        <v>13670</v>
      </c>
      <c r="C790" s="328" t="s">
        <v>6533</v>
      </c>
      <c r="D790" s="329">
        <v>14.03</v>
      </c>
      <c r="E790" s="330"/>
    </row>
    <row r="791" spans="1:5" ht="14.25" hidden="1" customHeight="1">
      <c r="A791" s="327">
        <v>48145</v>
      </c>
      <c r="B791" s="327" t="s">
        <v>13671</v>
      </c>
      <c r="C791" s="328" t="s">
        <v>6533</v>
      </c>
      <c r="D791" s="329">
        <v>8.48</v>
      </c>
      <c r="E791" s="330"/>
    </row>
    <row r="792" spans="1:5" ht="15" hidden="1" customHeight="1">
      <c r="A792" s="327">
        <v>48146</v>
      </c>
      <c r="B792" s="327" t="s">
        <v>13672</v>
      </c>
      <c r="C792" s="328" t="s">
        <v>6533</v>
      </c>
      <c r="D792" s="329">
        <v>6.23</v>
      </c>
      <c r="E792" s="330"/>
    </row>
    <row r="793" spans="1:5" ht="14.25" hidden="1" customHeight="1">
      <c r="A793" s="327">
        <v>48149</v>
      </c>
      <c r="B793" s="327" t="s">
        <v>13673</v>
      </c>
      <c r="C793" s="328" t="s">
        <v>6533</v>
      </c>
      <c r="D793" s="329">
        <v>42.97</v>
      </c>
      <c r="E793" s="330"/>
    </row>
    <row r="794" spans="1:5" ht="14.25" hidden="1" customHeight="1">
      <c r="A794" s="327">
        <v>48150</v>
      </c>
      <c r="B794" s="327" t="s">
        <v>13674</v>
      </c>
      <c r="C794" s="328" t="s">
        <v>6578</v>
      </c>
      <c r="D794" s="329">
        <v>90.1</v>
      </c>
      <c r="E794" s="330"/>
    </row>
    <row r="795" spans="1:5" ht="14.25" hidden="1" customHeight="1">
      <c r="A795" s="327">
        <v>48151</v>
      </c>
      <c r="B795" s="327" t="s">
        <v>13675</v>
      </c>
      <c r="C795" s="328" t="s">
        <v>6578</v>
      </c>
      <c r="D795" s="329">
        <v>68.930000000000007</v>
      </c>
      <c r="E795" s="330"/>
    </row>
    <row r="796" spans="1:5" ht="14.25" hidden="1" customHeight="1">
      <c r="A796" s="327">
        <v>48152</v>
      </c>
      <c r="B796" s="327" t="s">
        <v>13676</v>
      </c>
      <c r="C796" s="328" t="s">
        <v>6578</v>
      </c>
      <c r="D796" s="329">
        <v>36.18</v>
      </c>
      <c r="E796" s="330"/>
    </row>
    <row r="797" spans="1:5" ht="14.25" hidden="1" customHeight="1">
      <c r="A797" s="326">
        <v>482</v>
      </c>
      <c r="B797" s="478" t="s">
        <v>11634</v>
      </c>
      <c r="C797" s="478"/>
      <c r="D797" s="478"/>
      <c r="E797" s="478"/>
    </row>
    <row r="798" spans="1:5" ht="14.25" hidden="1" customHeight="1">
      <c r="A798" s="327">
        <v>48220</v>
      </c>
      <c r="B798" s="327" t="s">
        <v>13677</v>
      </c>
      <c r="C798" s="328" t="s">
        <v>6533</v>
      </c>
      <c r="D798" s="329">
        <v>15.36</v>
      </c>
      <c r="E798" s="330"/>
    </row>
    <row r="799" spans="1:5" ht="15" hidden="1" customHeight="1">
      <c r="A799" s="326">
        <v>483</v>
      </c>
      <c r="B799" s="478" t="s">
        <v>13367</v>
      </c>
      <c r="C799" s="478"/>
      <c r="D799" s="478"/>
      <c r="E799" s="478"/>
    </row>
    <row r="800" spans="1:5" ht="15" hidden="1" customHeight="1">
      <c r="A800" s="327">
        <v>48316</v>
      </c>
      <c r="B800" s="327" t="s">
        <v>13678</v>
      </c>
      <c r="C800" s="328" t="s">
        <v>6533</v>
      </c>
      <c r="D800" s="329">
        <v>561.79</v>
      </c>
      <c r="E800" s="330"/>
    </row>
    <row r="801" spans="1:5" ht="14.25" hidden="1" customHeight="1">
      <c r="A801" s="327">
        <v>48340</v>
      </c>
      <c r="B801" s="327" t="s">
        <v>13679</v>
      </c>
      <c r="C801" s="328" t="s">
        <v>6533</v>
      </c>
      <c r="D801" s="329">
        <v>32.49</v>
      </c>
      <c r="E801" s="330"/>
    </row>
    <row r="802" spans="1:5" ht="14.25" hidden="1" customHeight="1">
      <c r="A802" s="327">
        <v>48341</v>
      </c>
      <c r="B802" s="327" t="s">
        <v>13680</v>
      </c>
      <c r="C802" s="328" t="s">
        <v>6533</v>
      </c>
      <c r="D802" s="329">
        <v>122.58</v>
      </c>
      <c r="E802" s="330"/>
    </row>
    <row r="803" spans="1:5" ht="15" hidden="1" customHeight="1">
      <c r="A803" s="327">
        <v>48342</v>
      </c>
      <c r="B803" s="327" t="s">
        <v>13681</v>
      </c>
      <c r="C803" s="328" t="s">
        <v>6533</v>
      </c>
      <c r="D803" s="329">
        <v>16.12</v>
      </c>
      <c r="E803" s="330"/>
    </row>
    <row r="804" spans="1:5" ht="14.25" hidden="1" customHeight="1">
      <c r="A804" s="327">
        <v>48365</v>
      </c>
      <c r="B804" s="327" t="s">
        <v>13682</v>
      </c>
      <c r="C804" s="328" t="s">
        <v>6533</v>
      </c>
      <c r="D804" s="329">
        <v>6.98</v>
      </c>
      <c r="E804" s="330"/>
    </row>
    <row r="805" spans="1:5" ht="15" hidden="1" customHeight="1">
      <c r="A805" s="327">
        <v>48390</v>
      </c>
      <c r="B805" s="327" t="s">
        <v>13683</v>
      </c>
      <c r="C805" s="328" t="s">
        <v>6578</v>
      </c>
      <c r="D805" s="329">
        <v>60.55</v>
      </c>
      <c r="E805" s="330"/>
    </row>
    <row r="806" spans="1:5" ht="14.25" hidden="1" customHeight="1">
      <c r="A806" s="326">
        <v>484</v>
      </c>
      <c r="B806" s="478" t="s">
        <v>13684</v>
      </c>
      <c r="C806" s="478"/>
      <c r="D806" s="478"/>
      <c r="E806" s="478"/>
    </row>
    <row r="807" spans="1:5" ht="14.25" hidden="1" customHeight="1">
      <c r="A807" s="327">
        <v>48444</v>
      </c>
      <c r="B807" s="327" t="s">
        <v>13685</v>
      </c>
      <c r="C807" s="328" t="s">
        <v>6533</v>
      </c>
      <c r="D807" s="329">
        <v>44.83</v>
      </c>
      <c r="E807" s="330"/>
    </row>
    <row r="808" spans="1:5" ht="14.25" hidden="1" customHeight="1">
      <c r="A808" s="327">
        <v>48458</v>
      </c>
      <c r="B808" s="327" t="s">
        <v>13686</v>
      </c>
      <c r="C808" s="328" t="s">
        <v>6533</v>
      </c>
      <c r="D808" s="329">
        <v>1.73</v>
      </c>
      <c r="E808" s="330"/>
    </row>
    <row r="809" spans="1:5" ht="14.25" hidden="1" customHeight="1">
      <c r="A809" s="327">
        <v>48474</v>
      </c>
      <c r="B809" s="327" t="s">
        <v>13687</v>
      </c>
      <c r="C809" s="328" t="s">
        <v>6533</v>
      </c>
      <c r="D809" s="329">
        <v>212.95</v>
      </c>
      <c r="E809" s="330"/>
    </row>
    <row r="810" spans="1:5" ht="15" hidden="1" customHeight="1">
      <c r="A810" s="326">
        <v>485</v>
      </c>
      <c r="B810" s="478" t="s">
        <v>13684</v>
      </c>
      <c r="C810" s="478"/>
      <c r="D810" s="478"/>
      <c r="E810" s="478"/>
    </row>
    <row r="811" spans="1:5" ht="14.25" hidden="1" customHeight="1">
      <c r="A811" s="327">
        <v>48502</v>
      </c>
      <c r="B811" s="327" t="s">
        <v>13688</v>
      </c>
      <c r="C811" s="328" t="s">
        <v>6533</v>
      </c>
      <c r="D811" s="329">
        <v>1.4</v>
      </c>
      <c r="E811" s="330"/>
    </row>
    <row r="812" spans="1:5" ht="14.25" hidden="1" customHeight="1">
      <c r="A812" s="327">
        <v>48503</v>
      </c>
      <c r="B812" s="327" t="s">
        <v>13689</v>
      </c>
      <c r="C812" s="328" t="s">
        <v>6533</v>
      </c>
      <c r="D812" s="329">
        <v>1.71</v>
      </c>
      <c r="E812" s="330"/>
    </row>
    <row r="813" spans="1:5" ht="14.25" hidden="1" customHeight="1">
      <c r="A813" s="327">
        <v>48505</v>
      </c>
      <c r="B813" s="327" t="s">
        <v>13690</v>
      </c>
      <c r="C813" s="328" t="s">
        <v>6533</v>
      </c>
      <c r="D813" s="329">
        <v>3.49</v>
      </c>
      <c r="E813" s="330"/>
    </row>
    <row r="814" spans="1:5" ht="15" hidden="1" customHeight="1">
      <c r="A814" s="327">
        <v>48506</v>
      </c>
      <c r="B814" s="327" t="s">
        <v>13691</v>
      </c>
      <c r="C814" s="328" t="s">
        <v>6533</v>
      </c>
      <c r="D814" s="329">
        <v>6.07</v>
      </c>
      <c r="E814" s="330"/>
    </row>
    <row r="815" spans="1:5" ht="14.25" hidden="1" customHeight="1">
      <c r="A815" s="327">
        <v>48508</v>
      </c>
      <c r="B815" s="327" t="s">
        <v>13692</v>
      </c>
      <c r="C815" s="328" t="s">
        <v>6533</v>
      </c>
      <c r="D815" s="329">
        <v>10.85</v>
      </c>
      <c r="E815" s="330"/>
    </row>
    <row r="816" spans="1:5" ht="14.25" hidden="1" customHeight="1">
      <c r="A816" s="327">
        <v>48510</v>
      </c>
      <c r="B816" s="327" t="s">
        <v>13693</v>
      </c>
      <c r="C816" s="328" t="s">
        <v>6533</v>
      </c>
      <c r="D816" s="329">
        <v>15.08</v>
      </c>
      <c r="E816" s="330"/>
    </row>
    <row r="817" spans="1:5" ht="14.25" hidden="1" customHeight="1">
      <c r="A817" s="327">
        <v>48512</v>
      </c>
      <c r="B817" s="327" t="s">
        <v>13694</v>
      </c>
      <c r="C817" s="328" t="s">
        <v>6533</v>
      </c>
      <c r="D817" s="329">
        <v>50.9</v>
      </c>
      <c r="E817" s="330"/>
    </row>
    <row r="818" spans="1:5" ht="14.25" hidden="1" customHeight="1">
      <c r="A818" s="327">
        <v>48516</v>
      </c>
      <c r="B818" s="327" t="s">
        <v>13695</v>
      </c>
      <c r="C818" s="328" t="s">
        <v>6533</v>
      </c>
      <c r="D818" s="329">
        <v>0.7</v>
      </c>
      <c r="E818" s="330"/>
    </row>
    <row r="819" spans="1:5" ht="14.25" hidden="1" customHeight="1">
      <c r="A819" s="327">
        <v>48517</v>
      </c>
      <c r="B819" s="327" t="s">
        <v>13696</v>
      </c>
      <c r="C819" s="328" t="s">
        <v>6533</v>
      </c>
      <c r="D819" s="329">
        <v>1.41</v>
      </c>
      <c r="E819" s="330"/>
    </row>
    <row r="820" spans="1:5" ht="14.25" hidden="1" customHeight="1">
      <c r="A820" s="327">
        <v>48518</v>
      </c>
      <c r="B820" s="327" t="s">
        <v>13697</v>
      </c>
      <c r="C820" s="328" t="s">
        <v>6533</v>
      </c>
      <c r="D820" s="329">
        <v>1.9</v>
      </c>
      <c r="E820" s="330"/>
    </row>
    <row r="821" spans="1:5" ht="14.25" hidden="1" customHeight="1">
      <c r="A821" s="327">
        <v>48519</v>
      </c>
      <c r="B821" s="327" t="s">
        <v>13698</v>
      </c>
      <c r="C821" s="328" t="s">
        <v>6533</v>
      </c>
      <c r="D821" s="329">
        <v>2.1800000000000002</v>
      </c>
      <c r="E821" s="330"/>
    </row>
    <row r="822" spans="1:5" ht="15" hidden="1" customHeight="1">
      <c r="A822" s="327">
        <v>48520</v>
      </c>
      <c r="B822" s="327" t="s">
        <v>13699</v>
      </c>
      <c r="C822" s="328" t="s">
        <v>6533</v>
      </c>
      <c r="D822" s="329">
        <v>3.51</v>
      </c>
      <c r="E822" s="330"/>
    </row>
    <row r="823" spans="1:5" ht="14.25" hidden="1" customHeight="1">
      <c r="A823" s="327">
        <v>48522</v>
      </c>
      <c r="B823" s="327" t="s">
        <v>13700</v>
      </c>
      <c r="C823" s="328" t="s">
        <v>6533</v>
      </c>
      <c r="D823" s="329">
        <v>9.33</v>
      </c>
      <c r="E823" s="330"/>
    </row>
    <row r="824" spans="1:5" ht="14.25" hidden="1" customHeight="1">
      <c r="A824" s="327">
        <v>48524</v>
      </c>
      <c r="B824" s="327" t="s">
        <v>13701</v>
      </c>
      <c r="C824" s="328" t="s">
        <v>6533</v>
      </c>
      <c r="D824" s="329">
        <v>11.88</v>
      </c>
      <c r="E824" s="330"/>
    </row>
    <row r="825" spans="1:5" ht="14.25" hidden="1" customHeight="1">
      <c r="A825" s="327">
        <v>48525</v>
      </c>
      <c r="B825" s="327" t="s">
        <v>13702</v>
      </c>
      <c r="C825" s="328" t="s">
        <v>6533</v>
      </c>
      <c r="D825" s="329">
        <v>29.24</v>
      </c>
      <c r="E825" s="330"/>
    </row>
    <row r="826" spans="1:5" ht="14.25" hidden="1" customHeight="1">
      <c r="A826" s="327">
        <v>48534</v>
      </c>
      <c r="B826" s="327" t="s">
        <v>13703</v>
      </c>
      <c r="C826" s="328" t="s">
        <v>6533</v>
      </c>
      <c r="D826" s="329">
        <v>0.68</v>
      </c>
      <c r="E826" s="330"/>
    </row>
    <row r="827" spans="1:5" ht="14.25" hidden="1" customHeight="1">
      <c r="A827" s="327">
        <v>48538</v>
      </c>
      <c r="B827" s="327" t="s">
        <v>13704</v>
      </c>
      <c r="C827" s="328" t="s">
        <v>6533</v>
      </c>
      <c r="D827" s="329">
        <v>1.45</v>
      </c>
      <c r="E827" s="330"/>
    </row>
    <row r="828" spans="1:5" ht="14.25" hidden="1" customHeight="1">
      <c r="A828" s="327">
        <v>48553</v>
      </c>
      <c r="B828" s="327" t="s">
        <v>13705</v>
      </c>
      <c r="C828" s="328" t="s">
        <v>6533</v>
      </c>
      <c r="D828" s="329">
        <v>5.36</v>
      </c>
      <c r="E828" s="330"/>
    </row>
    <row r="829" spans="1:5" ht="14.25" hidden="1" customHeight="1">
      <c r="A829" s="327">
        <v>48556</v>
      </c>
      <c r="B829" s="327" t="s">
        <v>13706</v>
      </c>
      <c r="C829" s="328" t="s">
        <v>6533</v>
      </c>
      <c r="D829" s="329">
        <v>3.29</v>
      </c>
      <c r="E829" s="330"/>
    </row>
    <row r="830" spans="1:5" ht="14.25" hidden="1" customHeight="1">
      <c r="A830" s="326">
        <v>486</v>
      </c>
      <c r="B830" s="478" t="s">
        <v>13684</v>
      </c>
      <c r="C830" s="478"/>
      <c r="D830" s="478"/>
      <c r="E830" s="478"/>
    </row>
    <row r="831" spans="1:5" ht="14.25" hidden="1" customHeight="1">
      <c r="A831" s="327">
        <v>48606</v>
      </c>
      <c r="B831" s="327" t="s">
        <v>13707</v>
      </c>
      <c r="C831" s="328" t="s">
        <v>6533</v>
      </c>
      <c r="D831" s="329">
        <v>8.98</v>
      </c>
      <c r="E831" s="330"/>
    </row>
    <row r="832" spans="1:5" ht="15" hidden="1" customHeight="1">
      <c r="A832" s="327">
        <v>48607</v>
      </c>
      <c r="B832" s="327" t="s">
        <v>13708</v>
      </c>
      <c r="C832" s="328" t="s">
        <v>6533</v>
      </c>
      <c r="D832" s="329">
        <v>14.04</v>
      </c>
      <c r="E832" s="330"/>
    </row>
    <row r="833" spans="1:5" ht="14.25" hidden="1" customHeight="1">
      <c r="A833" s="327">
        <v>48630</v>
      </c>
      <c r="B833" s="327" t="s">
        <v>13709</v>
      </c>
      <c r="C833" s="328" t="s">
        <v>6578</v>
      </c>
      <c r="D833" s="329">
        <v>4.49</v>
      </c>
      <c r="E833" s="330"/>
    </row>
    <row r="834" spans="1:5" ht="14.25" hidden="1" customHeight="1">
      <c r="A834" s="327">
        <v>48634</v>
      </c>
      <c r="B834" s="327" t="s">
        <v>13710</v>
      </c>
      <c r="C834" s="328" t="s">
        <v>6578</v>
      </c>
      <c r="D834" s="329">
        <v>46.32</v>
      </c>
      <c r="E834" s="330"/>
    </row>
    <row r="835" spans="1:5" ht="14.25" hidden="1" customHeight="1">
      <c r="A835" s="327">
        <v>48665</v>
      </c>
      <c r="B835" s="327" t="s">
        <v>13711</v>
      </c>
      <c r="C835" s="328" t="s">
        <v>6533</v>
      </c>
      <c r="D835" s="329">
        <v>0.37</v>
      </c>
      <c r="E835" s="330"/>
    </row>
    <row r="836" spans="1:5" ht="14.25" hidden="1" customHeight="1">
      <c r="A836" s="326">
        <v>487</v>
      </c>
      <c r="B836" s="478" t="s">
        <v>13712</v>
      </c>
      <c r="C836" s="478"/>
      <c r="D836" s="478"/>
      <c r="E836" s="478"/>
    </row>
    <row r="837" spans="1:5" ht="14.25" hidden="1" customHeight="1">
      <c r="A837" s="327">
        <v>48701</v>
      </c>
      <c r="B837" s="327" t="s">
        <v>13713</v>
      </c>
      <c r="C837" s="328" t="s">
        <v>6578</v>
      </c>
      <c r="D837" s="329">
        <v>12.45</v>
      </c>
      <c r="E837" s="330"/>
    </row>
    <row r="838" spans="1:5" ht="14.25" hidden="1" customHeight="1">
      <c r="A838" s="327">
        <v>48730</v>
      </c>
      <c r="B838" s="327" t="s">
        <v>13714</v>
      </c>
      <c r="C838" s="328" t="s">
        <v>6533</v>
      </c>
      <c r="D838" s="329">
        <v>141.37</v>
      </c>
      <c r="E838" s="330"/>
    </row>
    <row r="839" spans="1:5" ht="14.25" hidden="1" customHeight="1">
      <c r="A839" s="327">
        <v>48744</v>
      </c>
      <c r="B839" s="327" t="s">
        <v>13715</v>
      </c>
      <c r="C839" s="328" t="s">
        <v>6533</v>
      </c>
      <c r="D839" s="329">
        <v>87.71</v>
      </c>
      <c r="E839" s="330"/>
    </row>
    <row r="840" spans="1:5" ht="14.25" hidden="1" customHeight="1">
      <c r="A840" s="327">
        <v>48747</v>
      </c>
      <c r="B840" s="327" t="s">
        <v>13716</v>
      </c>
      <c r="C840" s="328" t="s">
        <v>6533</v>
      </c>
      <c r="D840" s="329">
        <v>1.64</v>
      </c>
      <c r="E840" s="330"/>
    </row>
    <row r="841" spans="1:5" ht="15" hidden="1" customHeight="1">
      <c r="A841" s="327">
        <v>48763</v>
      </c>
      <c r="B841" s="327" t="s">
        <v>13717</v>
      </c>
      <c r="C841" s="328" t="s">
        <v>6533</v>
      </c>
      <c r="D841" s="329">
        <v>26.34</v>
      </c>
      <c r="E841" s="330"/>
    </row>
    <row r="842" spans="1:5" ht="14.25" hidden="1" customHeight="1">
      <c r="A842" s="327">
        <v>48772</v>
      </c>
      <c r="B842" s="327" t="s">
        <v>13718</v>
      </c>
      <c r="C842" s="328" t="s">
        <v>6533</v>
      </c>
      <c r="D842" s="329">
        <v>172.19</v>
      </c>
      <c r="E842" s="330"/>
    </row>
    <row r="843" spans="1:5" ht="14.25" hidden="1" customHeight="1">
      <c r="A843" s="327">
        <v>48782</v>
      </c>
      <c r="B843" s="327" t="s">
        <v>13719</v>
      </c>
      <c r="C843" s="328" t="s">
        <v>6533</v>
      </c>
      <c r="D843" s="329">
        <v>111.51</v>
      </c>
      <c r="E843" s="330"/>
    </row>
    <row r="844" spans="1:5" ht="14.25" hidden="1" customHeight="1">
      <c r="A844" s="327">
        <v>48784</v>
      </c>
      <c r="B844" s="327" t="s">
        <v>13720</v>
      </c>
      <c r="C844" s="328" t="s">
        <v>6533</v>
      </c>
      <c r="D844" s="329">
        <v>153.38</v>
      </c>
      <c r="E844" s="330"/>
    </row>
    <row r="845" spans="1:5" ht="14.25" hidden="1" customHeight="1">
      <c r="A845" s="327">
        <v>48790</v>
      </c>
      <c r="B845" s="327" t="s">
        <v>13721</v>
      </c>
      <c r="C845" s="328" t="s">
        <v>6533</v>
      </c>
      <c r="D845" s="329">
        <v>621.80999999999995</v>
      </c>
      <c r="E845" s="330"/>
    </row>
    <row r="846" spans="1:5" ht="14.25" hidden="1" customHeight="1">
      <c r="A846" s="327">
        <v>48794</v>
      </c>
      <c r="B846" s="327" t="s">
        <v>13722</v>
      </c>
      <c r="C846" s="328" t="s">
        <v>6533</v>
      </c>
      <c r="D846" s="329">
        <v>40.28</v>
      </c>
      <c r="E846" s="330"/>
    </row>
    <row r="847" spans="1:5" ht="14.25" hidden="1" customHeight="1">
      <c r="A847" s="326">
        <v>488</v>
      </c>
      <c r="B847" s="478" t="s">
        <v>13191</v>
      </c>
      <c r="C847" s="478"/>
      <c r="D847" s="478"/>
      <c r="E847" s="478"/>
    </row>
    <row r="848" spans="1:5" ht="14.25" hidden="1" customHeight="1">
      <c r="A848" s="327">
        <v>48860</v>
      </c>
      <c r="B848" s="327" t="s">
        <v>13723</v>
      </c>
      <c r="C848" s="328" t="s">
        <v>6533</v>
      </c>
      <c r="D848" s="329">
        <v>25.55</v>
      </c>
      <c r="E848" s="330"/>
    </row>
    <row r="849" spans="1:5" ht="14.25" hidden="1" customHeight="1">
      <c r="A849" s="326">
        <v>489</v>
      </c>
      <c r="B849" s="478" t="s">
        <v>13367</v>
      </c>
      <c r="C849" s="478"/>
      <c r="D849" s="478"/>
      <c r="E849" s="478"/>
    </row>
    <row r="850" spans="1:5" ht="14.25" hidden="1" customHeight="1">
      <c r="A850" s="327">
        <v>48986</v>
      </c>
      <c r="B850" s="327" t="s">
        <v>13724</v>
      </c>
      <c r="C850" s="328" t="s">
        <v>6578</v>
      </c>
      <c r="D850" s="329">
        <v>93.89</v>
      </c>
      <c r="E850" s="330"/>
    </row>
    <row r="851" spans="1:5" ht="14.25" hidden="1" customHeight="1">
      <c r="A851" s="327">
        <v>48987</v>
      </c>
      <c r="B851" s="327" t="s">
        <v>13725</v>
      </c>
      <c r="C851" s="328" t="s">
        <v>6533</v>
      </c>
      <c r="D851" s="329">
        <v>37.19</v>
      </c>
      <c r="E851" s="330"/>
    </row>
    <row r="852" spans="1:5" ht="14.25" hidden="1" customHeight="1">
      <c r="A852" s="327">
        <v>48988</v>
      </c>
      <c r="B852" s="327" t="s">
        <v>13726</v>
      </c>
      <c r="C852" s="328" t="s">
        <v>6578</v>
      </c>
      <c r="D852" s="329">
        <v>135.28</v>
      </c>
      <c r="E852" s="330"/>
    </row>
    <row r="853" spans="1:5" ht="14.25" hidden="1" customHeight="1">
      <c r="A853" s="326">
        <v>490</v>
      </c>
      <c r="B853" s="478" t="s">
        <v>13727</v>
      </c>
      <c r="C853" s="478"/>
      <c r="D853" s="478"/>
      <c r="E853" s="478"/>
    </row>
    <row r="854" spans="1:5" ht="14.25" hidden="1" customHeight="1">
      <c r="A854" s="327">
        <v>49002</v>
      </c>
      <c r="B854" s="327" t="s">
        <v>13728</v>
      </c>
      <c r="C854" s="328" t="s">
        <v>6533</v>
      </c>
      <c r="D854" s="329">
        <v>34.5</v>
      </c>
      <c r="E854" s="330"/>
    </row>
    <row r="855" spans="1:5" ht="14.25" hidden="1" customHeight="1">
      <c r="A855" s="327">
        <v>49028</v>
      </c>
      <c r="B855" s="327" t="s">
        <v>13729</v>
      </c>
      <c r="C855" s="328" t="s">
        <v>6533</v>
      </c>
      <c r="D855" s="329">
        <v>189.33</v>
      </c>
      <c r="E855" s="330"/>
    </row>
    <row r="856" spans="1:5" ht="14.25" hidden="1" customHeight="1">
      <c r="A856" s="327">
        <v>49064</v>
      </c>
      <c r="B856" s="327" t="s">
        <v>13730</v>
      </c>
      <c r="C856" s="328" t="s">
        <v>6533</v>
      </c>
      <c r="D856" s="329">
        <v>3.63</v>
      </c>
      <c r="E856" s="330"/>
    </row>
    <row r="857" spans="1:5" ht="14.25" hidden="1" customHeight="1">
      <c r="A857" s="327">
        <v>49072</v>
      </c>
      <c r="B857" s="327" t="s">
        <v>13731</v>
      </c>
      <c r="C857" s="328" t="s">
        <v>6533</v>
      </c>
      <c r="D857" s="329">
        <v>40.31</v>
      </c>
      <c r="E857" s="330"/>
    </row>
    <row r="858" spans="1:5" ht="15" hidden="1" customHeight="1">
      <c r="A858" s="326">
        <v>491</v>
      </c>
      <c r="B858" s="478" t="s">
        <v>13727</v>
      </c>
      <c r="C858" s="478"/>
      <c r="D858" s="478"/>
      <c r="E858" s="478"/>
    </row>
    <row r="859" spans="1:5" ht="14.25" hidden="1" customHeight="1">
      <c r="A859" s="327">
        <v>49101</v>
      </c>
      <c r="B859" s="327" t="s">
        <v>13732</v>
      </c>
      <c r="C859" s="328" t="s">
        <v>6533</v>
      </c>
      <c r="D859" s="329">
        <v>455.5</v>
      </c>
      <c r="E859" s="330"/>
    </row>
    <row r="860" spans="1:5" ht="14.25" hidden="1" customHeight="1">
      <c r="A860" s="327">
        <v>49104</v>
      </c>
      <c r="B860" s="327" t="s">
        <v>13733</v>
      </c>
      <c r="C860" s="328" t="s">
        <v>6533</v>
      </c>
      <c r="D860" s="329">
        <v>3.9</v>
      </c>
      <c r="E860" s="330"/>
    </row>
    <row r="861" spans="1:5" ht="14.25" hidden="1" customHeight="1">
      <c r="A861" s="327">
        <v>49112</v>
      </c>
      <c r="B861" s="327" t="s">
        <v>13734</v>
      </c>
      <c r="C861" s="328" t="s">
        <v>6533</v>
      </c>
      <c r="D861" s="329">
        <v>41.68</v>
      </c>
      <c r="E861" s="330"/>
    </row>
    <row r="862" spans="1:5" ht="14.25" hidden="1" customHeight="1">
      <c r="A862" s="327">
        <v>49123</v>
      </c>
      <c r="B862" s="327" t="s">
        <v>13735</v>
      </c>
      <c r="C862" s="328" t="s">
        <v>6533</v>
      </c>
      <c r="D862" s="329">
        <v>3.65</v>
      </c>
      <c r="E862" s="330"/>
    </row>
    <row r="863" spans="1:5" ht="14.25" hidden="1" customHeight="1">
      <c r="A863" s="327">
        <v>49165</v>
      </c>
      <c r="B863" s="327" t="s">
        <v>13736</v>
      </c>
      <c r="C863" s="328" t="s">
        <v>6533</v>
      </c>
      <c r="D863" s="329">
        <v>234.42</v>
      </c>
      <c r="E863" s="330"/>
    </row>
    <row r="864" spans="1:5" ht="14.25" hidden="1" customHeight="1">
      <c r="A864" s="327">
        <v>49170</v>
      </c>
      <c r="B864" s="327" t="s">
        <v>13737</v>
      </c>
      <c r="C864" s="328" t="s">
        <v>6533</v>
      </c>
      <c r="D864" s="331">
        <v>1910.96</v>
      </c>
      <c r="E864" s="330"/>
    </row>
    <row r="865" spans="1:5" ht="14.25" hidden="1" customHeight="1">
      <c r="A865" s="326">
        <v>492</v>
      </c>
      <c r="B865" s="478" t="s">
        <v>13738</v>
      </c>
      <c r="C865" s="478"/>
      <c r="D865" s="478"/>
      <c r="E865" s="478"/>
    </row>
    <row r="866" spans="1:5" ht="14.25" hidden="1" customHeight="1">
      <c r="A866" s="327">
        <v>49227</v>
      </c>
      <c r="B866" s="327" t="s">
        <v>13739</v>
      </c>
      <c r="C866" s="328" t="s">
        <v>6533</v>
      </c>
      <c r="D866" s="329">
        <v>4.47</v>
      </c>
      <c r="E866" s="330"/>
    </row>
    <row r="867" spans="1:5" ht="14.25" hidden="1" customHeight="1">
      <c r="A867" s="327">
        <v>49228</v>
      </c>
      <c r="B867" s="327" t="s">
        <v>13740</v>
      </c>
      <c r="C867" s="328" t="s">
        <v>6533</v>
      </c>
      <c r="D867" s="329">
        <v>6.16</v>
      </c>
      <c r="E867" s="330"/>
    </row>
    <row r="868" spans="1:5" ht="14.25" hidden="1" customHeight="1">
      <c r="A868" s="327">
        <v>49241</v>
      </c>
      <c r="B868" s="327" t="s">
        <v>13741</v>
      </c>
      <c r="C868" s="328" t="s">
        <v>6533</v>
      </c>
      <c r="D868" s="329">
        <v>7.21</v>
      </c>
      <c r="E868" s="330"/>
    </row>
    <row r="869" spans="1:5" ht="14.25" hidden="1" customHeight="1">
      <c r="A869" s="327">
        <v>49242</v>
      </c>
      <c r="B869" s="327" t="s">
        <v>13742</v>
      </c>
      <c r="C869" s="328" t="s">
        <v>6533</v>
      </c>
      <c r="D869" s="329">
        <v>4.29</v>
      </c>
      <c r="E869" s="330"/>
    </row>
    <row r="870" spans="1:5" ht="14.25" hidden="1" customHeight="1">
      <c r="A870" s="327">
        <v>49243</v>
      </c>
      <c r="B870" s="327" t="s">
        <v>13743</v>
      </c>
      <c r="C870" s="328" t="s">
        <v>6533</v>
      </c>
      <c r="D870" s="329">
        <v>6.72</v>
      </c>
      <c r="E870" s="330"/>
    </row>
    <row r="871" spans="1:5" ht="15" hidden="1" customHeight="1">
      <c r="A871" s="327">
        <v>49249</v>
      </c>
      <c r="B871" s="327" t="s">
        <v>13744</v>
      </c>
      <c r="C871" s="328" t="s">
        <v>6533</v>
      </c>
      <c r="D871" s="329">
        <v>9.68</v>
      </c>
      <c r="E871" s="330"/>
    </row>
    <row r="872" spans="1:5" ht="14.25" hidden="1" customHeight="1">
      <c r="A872" s="327">
        <v>49274</v>
      </c>
      <c r="B872" s="327" t="s">
        <v>13745</v>
      </c>
      <c r="C872" s="328" t="s">
        <v>6533</v>
      </c>
      <c r="D872" s="329">
        <v>87.29</v>
      </c>
      <c r="E872" s="330"/>
    </row>
    <row r="873" spans="1:5" ht="14.25" hidden="1" customHeight="1">
      <c r="A873" s="327">
        <v>49275</v>
      </c>
      <c r="B873" s="327" t="s">
        <v>13746</v>
      </c>
      <c r="C873" s="328" t="s">
        <v>6533</v>
      </c>
      <c r="D873" s="329">
        <v>107.04</v>
      </c>
      <c r="E873" s="330"/>
    </row>
    <row r="874" spans="1:5" ht="14.25" hidden="1" customHeight="1">
      <c r="A874" s="327">
        <v>49277</v>
      </c>
      <c r="B874" s="327" t="s">
        <v>13747</v>
      </c>
      <c r="C874" s="328" t="s">
        <v>6533</v>
      </c>
      <c r="D874" s="329">
        <v>27.78</v>
      </c>
      <c r="E874" s="330"/>
    </row>
    <row r="875" spans="1:5" ht="14.25" hidden="1" customHeight="1">
      <c r="A875" s="327">
        <v>49278</v>
      </c>
      <c r="B875" s="327" t="s">
        <v>13748</v>
      </c>
      <c r="C875" s="328" t="s">
        <v>6533</v>
      </c>
      <c r="D875" s="329">
        <v>38.99</v>
      </c>
      <c r="E875" s="330"/>
    </row>
    <row r="876" spans="1:5" ht="15" hidden="1" customHeight="1">
      <c r="A876" s="327">
        <v>49289</v>
      </c>
      <c r="B876" s="327" t="s">
        <v>13749</v>
      </c>
      <c r="C876" s="328" t="s">
        <v>6533</v>
      </c>
      <c r="D876" s="329">
        <v>11.14</v>
      </c>
      <c r="E876" s="330"/>
    </row>
    <row r="877" spans="1:5" ht="14.25" hidden="1" customHeight="1">
      <c r="A877" s="326">
        <v>494</v>
      </c>
      <c r="B877" s="478" t="s">
        <v>13750</v>
      </c>
      <c r="C877" s="478"/>
      <c r="D877" s="478"/>
      <c r="E877" s="478"/>
    </row>
    <row r="878" spans="1:5" ht="14.25" hidden="1" customHeight="1">
      <c r="A878" s="327">
        <v>49424</v>
      </c>
      <c r="B878" s="327" t="s">
        <v>13751</v>
      </c>
      <c r="C878" s="328" t="s">
        <v>6533</v>
      </c>
      <c r="D878" s="329">
        <v>14.9</v>
      </c>
      <c r="E878" s="330"/>
    </row>
    <row r="879" spans="1:5" ht="14.25" hidden="1" customHeight="1">
      <c r="A879" s="327">
        <v>49428</v>
      </c>
      <c r="B879" s="327" t="s">
        <v>13752</v>
      </c>
      <c r="C879" s="328" t="s">
        <v>6533</v>
      </c>
      <c r="D879" s="329">
        <v>4.1100000000000003</v>
      </c>
      <c r="E879" s="330"/>
    </row>
    <row r="880" spans="1:5" ht="14.25" hidden="1" customHeight="1">
      <c r="A880" s="327">
        <v>49459</v>
      </c>
      <c r="B880" s="327" t="s">
        <v>13753</v>
      </c>
      <c r="C880" s="328" t="s">
        <v>6533</v>
      </c>
      <c r="D880" s="329">
        <v>487.56</v>
      </c>
      <c r="E880" s="330"/>
    </row>
    <row r="881" spans="1:5" ht="14.25" hidden="1" customHeight="1">
      <c r="A881" s="327">
        <v>49463</v>
      </c>
      <c r="B881" s="327" t="s">
        <v>13754</v>
      </c>
      <c r="C881" s="328" t="s">
        <v>6533</v>
      </c>
      <c r="D881" s="329">
        <v>60.78</v>
      </c>
      <c r="E881" s="330"/>
    </row>
    <row r="882" spans="1:5" ht="14.25" hidden="1" customHeight="1">
      <c r="A882" s="327">
        <v>49464</v>
      </c>
      <c r="B882" s="327" t="s">
        <v>13755</v>
      </c>
      <c r="C882" s="328" t="s">
        <v>6533</v>
      </c>
      <c r="D882" s="329">
        <v>96.26</v>
      </c>
      <c r="E882" s="330"/>
    </row>
    <row r="883" spans="1:5" ht="14.25" hidden="1" customHeight="1">
      <c r="A883" s="327">
        <v>49488</v>
      </c>
      <c r="B883" s="327" t="s">
        <v>13756</v>
      </c>
      <c r="C883" s="328" t="s">
        <v>6533</v>
      </c>
      <c r="D883" s="329">
        <v>1.57</v>
      </c>
      <c r="E883" s="330"/>
    </row>
    <row r="884" spans="1:5" ht="14.25" hidden="1" customHeight="1">
      <c r="A884" s="327">
        <v>49492</v>
      </c>
      <c r="B884" s="327" t="s">
        <v>13757</v>
      </c>
      <c r="C884" s="328" t="s">
        <v>6533</v>
      </c>
      <c r="D884" s="329">
        <v>13.27</v>
      </c>
      <c r="E884" s="330"/>
    </row>
    <row r="885" spans="1:5" ht="14.25" hidden="1" customHeight="1">
      <c r="A885" s="327">
        <v>49493</v>
      </c>
      <c r="B885" s="327" t="s">
        <v>13758</v>
      </c>
      <c r="C885" s="328" t="s">
        <v>6533</v>
      </c>
      <c r="D885" s="329">
        <v>25.64</v>
      </c>
      <c r="E885" s="330"/>
    </row>
    <row r="886" spans="1:5" ht="14.25" hidden="1" customHeight="1">
      <c r="A886" s="326">
        <v>495</v>
      </c>
      <c r="B886" s="478" t="s">
        <v>11634</v>
      </c>
      <c r="C886" s="478"/>
      <c r="D886" s="478"/>
      <c r="E886" s="478"/>
    </row>
    <row r="887" spans="1:5" ht="14.25" hidden="1" customHeight="1">
      <c r="A887" s="327">
        <v>49502</v>
      </c>
      <c r="B887" s="327" t="s">
        <v>13759</v>
      </c>
      <c r="C887" s="328" t="s">
        <v>6533</v>
      </c>
      <c r="D887" s="329">
        <v>3.9</v>
      </c>
      <c r="E887" s="330"/>
    </row>
    <row r="888" spans="1:5" ht="14.25" hidden="1" customHeight="1">
      <c r="A888" s="327">
        <v>49503</v>
      </c>
      <c r="B888" s="327" t="s">
        <v>13760</v>
      </c>
      <c r="C888" s="328" t="s">
        <v>6533</v>
      </c>
      <c r="D888" s="329">
        <v>29.95</v>
      </c>
      <c r="E888" s="330"/>
    </row>
    <row r="889" spans="1:5" ht="15" hidden="1" customHeight="1">
      <c r="A889" s="327">
        <v>49505</v>
      </c>
      <c r="B889" s="327" t="s">
        <v>13761</v>
      </c>
      <c r="C889" s="328" t="s">
        <v>6533</v>
      </c>
      <c r="D889" s="329">
        <v>2.77</v>
      </c>
      <c r="E889" s="330"/>
    </row>
    <row r="890" spans="1:5" ht="14.25" hidden="1" customHeight="1">
      <c r="A890" s="327">
        <v>49507</v>
      </c>
      <c r="B890" s="327" t="s">
        <v>13762</v>
      </c>
      <c r="C890" s="328" t="s">
        <v>6533</v>
      </c>
      <c r="D890" s="329">
        <v>3.95</v>
      </c>
      <c r="E890" s="330"/>
    </row>
    <row r="891" spans="1:5" ht="14.25" hidden="1" customHeight="1">
      <c r="A891" s="327">
        <v>49510</v>
      </c>
      <c r="B891" s="327" t="s">
        <v>13763</v>
      </c>
      <c r="C891" s="328" t="s">
        <v>6533</v>
      </c>
      <c r="D891" s="329">
        <v>739.74</v>
      </c>
      <c r="E891" s="330"/>
    </row>
    <row r="892" spans="1:5" ht="15" hidden="1" customHeight="1">
      <c r="A892" s="327">
        <v>49514</v>
      </c>
      <c r="B892" s="327" t="s">
        <v>13764</v>
      </c>
      <c r="C892" s="328" t="s">
        <v>6533</v>
      </c>
      <c r="D892" s="329">
        <v>18.89</v>
      </c>
      <c r="E892" s="330"/>
    </row>
    <row r="893" spans="1:5" ht="15" hidden="1" customHeight="1">
      <c r="A893" s="327">
        <v>49521</v>
      </c>
      <c r="B893" s="327" t="s">
        <v>13765</v>
      </c>
      <c r="C893" s="328" t="s">
        <v>6533</v>
      </c>
      <c r="D893" s="329">
        <v>11.89</v>
      </c>
      <c r="E893" s="330"/>
    </row>
    <row r="894" spans="1:5" ht="14.25" hidden="1" customHeight="1">
      <c r="A894" s="327">
        <v>49524</v>
      </c>
      <c r="B894" s="327" t="s">
        <v>13766</v>
      </c>
      <c r="C894" s="328" t="s">
        <v>6578</v>
      </c>
      <c r="D894" s="329">
        <v>21.96</v>
      </c>
      <c r="E894" s="330"/>
    </row>
    <row r="895" spans="1:5" ht="14.25" hidden="1" customHeight="1">
      <c r="A895" s="327">
        <v>49537</v>
      </c>
      <c r="B895" s="327" t="s">
        <v>13767</v>
      </c>
      <c r="C895" s="328" t="s">
        <v>6533</v>
      </c>
      <c r="D895" s="329">
        <v>31.34</v>
      </c>
      <c r="E895" s="330"/>
    </row>
    <row r="896" spans="1:5" ht="14.25" hidden="1" customHeight="1">
      <c r="A896" s="327">
        <v>49565</v>
      </c>
      <c r="B896" s="327" t="s">
        <v>13768</v>
      </c>
      <c r="C896" s="328" t="s">
        <v>6533</v>
      </c>
      <c r="D896" s="329">
        <v>24.42</v>
      </c>
      <c r="E896" s="330"/>
    </row>
    <row r="897" spans="1:5" ht="15" hidden="1" customHeight="1">
      <c r="A897" s="327">
        <v>49566</v>
      </c>
      <c r="B897" s="327" t="s">
        <v>13769</v>
      </c>
      <c r="C897" s="328" t="s">
        <v>6533</v>
      </c>
      <c r="D897" s="329">
        <v>4.97</v>
      </c>
      <c r="E897" s="330"/>
    </row>
    <row r="898" spans="1:5" ht="14.25" hidden="1" customHeight="1">
      <c r="A898" s="327">
        <v>49568</v>
      </c>
      <c r="B898" s="327" t="s">
        <v>13770</v>
      </c>
      <c r="C898" s="328" t="s">
        <v>6533</v>
      </c>
      <c r="D898" s="329">
        <v>9.1999999999999993</v>
      </c>
      <c r="E898" s="330"/>
    </row>
    <row r="899" spans="1:5" ht="14.25" hidden="1" customHeight="1">
      <c r="A899" s="327">
        <v>49570</v>
      </c>
      <c r="B899" s="327" t="s">
        <v>13771</v>
      </c>
      <c r="C899" s="328" t="s">
        <v>6533</v>
      </c>
      <c r="D899" s="329">
        <v>8.75</v>
      </c>
      <c r="E899" s="330"/>
    </row>
    <row r="900" spans="1:5" ht="14.25" hidden="1" customHeight="1">
      <c r="A900" s="326">
        <v>496</v>
      </c>
      <c r="B900" s="478" t="s">
        <v>13191</v>
      </c>
      <c r="C900" s="478"/>
      <c r="D900" s="478"/>
      <c r="E900" s="478"/>
    </row>
    <row r="901" spans="1:5" ht="15" hidden="1" customHeight="1">
      <c r="A901" s="327">
        <v>49606</v>
      </c>
      <c r="B901" s="327" t="s">
        <v>13772</v>
      </c>
      <c r="C901" s="328" t="s">
        <v>6578</v>
      </c>
      <c r="D901" s="329">
        <v>14.01</v>
      </c>
      <c r="E901" s="330"/>
    </row>
    <row r="902" spans="1:5" ht="14.25" hidden="1" customHeight="1">
      <c r="A902" s="327">
        <v>49626</v>
      </c>
      <c r="B902" s="327" t="s">
        <v>13773</v>
      </c>
      <c r="C902" s="328" t="s">
        <v>6533</v>
      </c>
      <c r="D902" s="329">
        <v>4.07</v>
      </c>
      <c r="E902" s="330"/>
    </row>
    <row r="903" spans="1:5" ht="14.25" hidden="1" customHeight="1">
      <c r="A903" s="327">
        <v>49633</v>
      </c>
      <c r="B903" s="327" t="s">
        <v>13774</v>
      </c>
      <c r="C903" s="328" t="s">
        <v>6533</v>
      </c>
      <c r="D903" s="329">
        <v>2.11</v>
      </c>
      <c r="E903" s="330"/>
    </row>
    <row r="904" spans="1:5" ht="15" hidden="1" customHeight="1">
      <c r="A904" s="327">
        <v>49645</v>
      </c>
      <c r="B904" s="327" t="s">
        <v>13775</v>
      </c>
      <c r="C904" s="328" t="s">
        <v>6533</v>
      </c>
      <c r="D904" s="329">
        <v>455.5</v>
      </c>
      <c r="E904" s="330"/>
    </row>
    <row r="905" spans="1:5" ht="15" hidden="1" customHeight="1">
      <c r="A905" s="327">
        <v>49654</v>
      </c>
      <c r="B905" s="327" t="s">
        <v>13776</v>
      </c>
      <c r="C905" s="328" t="s">
        <v>6533</v>
      </c>
      <c r="D905" s="329">
        <v>35.26</v>
      </c>
      <c r="E905" s="330"/>
    </row>
    <row r="906" spans="1:5" ht="15" hidden="1" customHeight="1">
      <c r="A906" s="327">
        <v>49666</v>
      </c>
      <c r="B906" s="327" t="s">
        <v>13777</v>
      </c>
      <c r="C906" s="328" t="s">
        <v>6578</v>
      </c>
      <c r="D906" s="329">
        <v>19.2</v>
      </c>
      <c r="E906" s="330"/>
    </row>
    <row r="907" spans="1:5" ht="14.25" hidden="1" customHeight="1">
      <c r="A907" s="327">
        <v>49674</v>
      </c>
      <c r="B907" s="327" t="s">
        <v>13778</v>
      </c>
      <c r="C907" s="328" t="s">
        <v>6533</v>
      </c>
      <c r="D907" s="329">
        <v>38.729999999999997</v>
      </c>
      <c r="E907" s="330"/>
    </row>
    <row r="908" spans="1:5" ht="15" hidden="1" customHeight="1">
      <c r="A908" s="327">
        <v>49679</v>
      </c>
      <c r="B908" s="327" t="s">
        <v>13779</v>
      </c>
      <c r="C908" s="328" t="s">
        <v>6533</v>
      </c>
      <c r="D908" s="329">
        <v>34.56</v>
      </c>
      <c r="E908" s="330"/>
    </row>
    <row r="909" spans="1:5" ht="14.25" hidden="1" customHeight="1">
      <c r="A909" s="327">
        <v>49681</v>
      </c>
      <c r="B909" s="327" t="s">
        <v>13780</v>
      </c>
      <c r="C909" s="328" t="s">
        <v>6533</v>
      </c>
      <c r="D909" s="329">
        <v>4.9800000000000004</v>
      </c>
      <c r="E909" s="330"/>
    </row>
    <row r="910" spans="1:5" ht="14.25" hidden="1" customHeight="1">
      <c r="A910" s="327">
        <v>49686</v>
      </c>
      <c r="B910" s="327" t="s">
        <v>13781</v>
      </c>
      <c r="C910" s="328" t="s">
        <v>6533</v>
      </c>
      <c r="D910" s="329">
        <v>74.41</v>
      </c>
      <c r="E910" s="330"/>
    </row>
    <row r="911" spans="1:5" ht="14.25" hidden="1" customHeight="1">
      <c r="A911" s="327">
        <v>49694</v>
      </c>
      <c r="B911" s="327" t="s">
        <v>13782</v>
      </c>
      <c r="C911" s="328" t="s">
        <v>6533</v>
      </c>
      <c r="D911" s="329">
        <v>32.200000000000003</v>
      </c>
      <c r="E911" s="330"/>
    </row>
    <row r="912" spans="1:5" ht="15" hidden="1" customHeight="1">
      <c r="A912" s="327">
        <v>49695</v>
      </c>
      <c r="B912" s="327" t="s">
        <v>13783</v>
      </c>
      <c r="C912" s="328" t="s">
        <v>6533</v>
      </c>
      <c r="D912" s="329">
        <v>75.180000000000007</v>
      </c>
      <c r="E912" s="330"/>
    </row>
    <row r="913" spans="1:5" ht="14.25" hidden="1" customHeight="1">
      <c r="A913" s="327">
        <v>49696</v>
      </c>
      <c r="B913" s="327" t="s">
        <v>13784</v>
      </c>
      <c r="C913" s="328" t="s">
        <v>6533</v>
      </c>
      <c r="D913" s="329">
        <v>97.09</v>
      </c>
      <c r="E913" s="330"/>
    </row>
    <row r="914" spans="1:5" ht="14.25" hidden="1" customHeight="1">
      <c r="A914" s="326">
        <v>497</v>
      </c>
      <c r="B914" s="478" t="s">
        <v>11634</v>
      </c>
      <c r="C914" s="478"/>
      <c r="D914" s="478"/>
      <c r="E914" s="478"/>
    </row>
    <row r="915" spans="1:5" ht="15" hidden="1" customHeight="1">
      <c r="A915" s="327">
        <v>49709</v>
      </c>
      <c r="B915" s="327" t="s">
        <v>13785</v>
      </c>
      <c r="C915" s="328" t="s">
        <v>6533</v>
      </c>
      <c r="D915" s="329">
        <v>12.67</v>
      </c>
      <c r="E915" s="330"/>
    </row>
    <row r="916" spans="1:5" ht="14.25" hidden="1" customHeight="1">
      <c r="A916" s="327">
        <v>49729</v>
      </c>
      <c r="B916" s="327" t="s">
        <v>13786</v>
      </c>
      <c r="C916" s="328" t="s">
        <v>6578</v>
      </c>
      <c r="D916" s="329">
        <v>117.04</v>
      </c>
      <c r="E916" s="330"/>
    </row>
    <row r="917" spans="1:5" ht="14.25" hidden="1" customHeight="1">
      <c r="A917" s="327">
        <v>49774</v>
      </c>
      <c r="B917" s="327" t="s">
        <v>13787</v>
      </c>
      <c r="C917" s="328" t="s">
        <v>6533</v>
      </c>
      <c r="D917" s="329">
        <v>32.46</v>
      </c>
      <c r="E917" s="330"/>
    </row>
    <row r="918" spans="1:5" ht="14.25" hidden="1" customHeight="1">
      <c r="A918" s="327">
        <v>49791</v>
      </c>
      <c r="B918" s="327" t="s">
        <v>13788</v>
      </c>
      <c r="C918" s="328" t="s">
        <v>6533</v>
      </c>
      <c r="D918" s="329">
        <v>12.36</v>
      </c>
      <c r="E918" s="330"/>
    </row>
    <row r="919" spans="1:5" ht="14.25" hidden="1" customHeight="1">
      <c r="A919" s="326">
        <v>498</v>
      </c>
      <c r="B919" s="478" t="s">
        <v>13367</v>
      </c>
      <c r="C919" s="478"/>
      <c r="D919" s="478"/>
      <c r="E919" s="478"/>
    </row>
    <row r="920" spans="1:5" ht="14.25" hidden="1" customHeight="1">
      <c r="A920" s="327">
        <v>49803</v>
      </c>
      <c r="B920" s="327" t="s">
        <v>13789</v>
      </c>
      <c r="C920" s="328" t="s">
        <v>6533</v>
      </c>
      <c r="D920" s="329">
        <v>4.3899999999999997</v>
      </c>
      <c r="E920" s="330"/>
    </row>
    <row r="921" spans="1:5" ht="14.25" hidden="1" customHeight="1">
      <c r="A921" s="327">
        <v>49804</v>
      </c>
      <c r="B921" s="327" t="s">
        <v>13790</v>
      </c>
      <c r="C921" s="328" t="s">
        <v>6533</v>
      </c>
      <c r="D921" s="329">
        <v>4.9800000000000004</v>
      </c>
      <c r="E921" s="330"/>
    </row>
    <row r="922" spans="1:5" ht="14.25" hidden="1" customHeight="1">
      <c r="A922" s="327">
        <v>49805</v>
      </c>
      <c r="B922" s="327" t="s">
        <v>13791</v>
      </c>
      <c r="C922" s="328" t="s">
        <v>6533</v>
      </c>
      <c r="D922" s="329">
        <v>9.1</v>
      </c>
      <c r="E922" s="330"/>
    </row>
    <row r="923" spans="1:5" ht="14.25" hidden="1" customHeight="1">
      <c r="A923" s="327">
        <v>49806</v>
      </c>
      <c r="B923" s="327" t="s">
        <v>13792</v>
      </c>
      <c r="C923" s="328" t="s">
        <v>6533</v>
      </c>
      <c r="D923" s="329">
        <v>9.4600000000000009</v>
      </c>
      <c r="E923" s="330"/>
    </row>
    <row r="924" spans="1:5" ht="14.25" hidden="1" customHeight="1">
      <c r="A924" s="327">
        <v>49807</v>
      </c>
      <c r="B924" s="327" t="s">
        <v>13793</v>
      </c>
      <c r="C924" s="328" t="s">
        <v>6533</v>
      </c>
      <c r="D924" s="329">
        <v>16.55</v>
      </c>
      <c r="E924" s="330"/>
    </row>
    <row r="925" spans="1:5" ht="15" hidden="1" customHeight="1">
      <c r="A925" s="327">
        <v>49809</v>
      </c>
      <c r="B925" s="327" t="s">
        <v>13794</v>
      </c>
      <c r="C925" s="328" t="s">
        <v>6533</v>
      </c>
      <c r="D925" s="329">
        <v>22.48</v>
      </c>
      <c r="E925" s="330"/>
    </row>
    <row r="926" spans="1:5" ht="14.25" hidden="1" customHeight="1">
      <c r="A926" s="327">
        <v>49811</v>
      </c>
      <c r="B926" s="327" t="s">
        <v>13795</v>
      </c>
      <c r="C926" s="328" t="s">
        <v>6533</v>
      </c>
      <c r="D926" s="329">
        <v>35.15</v>
      </c>
      <c r="E926" s="330"/>
    </row>
    <row r="927" spans="1:5" ht="15" hidden="1" customHeight="1">
      <c r="A927" s="327">
        <v>49812</v>
      </c>
      <c r="B927" s="327" t="s">
        <v>13796</v>
      </c>
      <c r="C927" s="328" t="s">
        <v>6533</v>
      </c>
      <c r="D927" s="329">
        <v>189.97</v>
      </c>
      <c r="E927" s="330"/>
    </row>
    <row r="928" spans="1:5" ht="14.25" hidden="1" customHeight="1">
      <c r="A928" s="327">
        <v>49818</v>
      </c>
      <c r="B928" s="327" t="s">
        <v>13797</v>
      </c>
      <c r="C928" s="328" t="s">
        <v>6533</v>
      </c>
      <c r="D928" s="329">
        <v>1.89</v>
      </c>
      <c r="E928" s="330"/>
    </row>
    <row r="929" spans="1:5" ht="14.25" hidden="1" customHeight="1">
      <c r="A929" s="327">
        <v>49860</v>
      </c>
      <c r="B929" s="327" t="s">
        <v>13798</v>
      </c>
      <c r="C929" s="328" t="s">
        <v>6533</v>
      </c>
      <c r="D929" s="329">
        <v>100.79</v>
      </c>
      <c r="E929" s="330"/>
    </row>
    <row r="930" spans="1:5" ht="14.25" hidden="1" customHeight="1">
      <c r="A930" s="327">
        <v>49861</v>
      </c>
      <c r="B930" s="327" t="s">
        <v>13799</v>
      </c>
      <c r="C930" s="328" t="s">
        <v>6533</v>
      </c>
      <c r="D930" s="329">
        <v>5.13</v>
      </c>
      <c r="E930" s="330"/>
    </row>
    <row r="931" spans="1:5" ht="14.25" hidden="1" customHeight="1">
      <c r="A931" s="327">
        <v>49897</v>
      </c>
      <c r="B931" s="327" t="s">
        <v>13800</v>
      </c>
      <c r="C931" s="328" t="s">
        <v>6533</v>
      </c>
      <c r="D931" s="329">
        <v>63.68</v>
      </c>
      <c r="E931" s="330"/>
    </row>
    <row r="932" spans="1:5" ht="14.25" hidden="1" customHeight="1">
      <c r="A932" s="326">
        <v>499</v>
      </c>
      <c r="B932" s="478" t="s">
        <v>13801</v>
      </c>
      <c r="C932" s="478"/>
      <c r="D932" s="478"/>
      <c r="E932" s="478"/>
    </row>
    <row r="933" spans="1:5" ht="14.25" hidden="1" customHeight="1">
      <c r="A933" s="327">
        <v>49905</v>
      </c>
      <c r="B933" s="327" t="s">
        <v>13802</v>
      </c>
      <c r="C933" s="328" t="s">
        <v>6533</v>
      </c>
      <c r="D933" s="329">
        <v>237.35</v>
      </c>
      <c r="E933" s="330"/>
    </row>
    <row r="934" spans="1:5" ht="14.25" hidden="1" customHeight="1">
      <c r="A934" s="327">
        <v>49959</v>
      </c>
      <c r="B934" s="327" t="s">
        <v>13803</v>
      </c>
      <c r="C934" s="328" t="s">
        <v>6533</v>
      </c>
      <c r="D934" s="329">
        <v>296.13</v>
      </c>
      <c r="E934" s="330"/>
    </row>
    <row r="935" spans="1:5" ht="14.25" hidden="1" customHeight="1">
      <c r="A935" s="327">
        <v>49967</v>
      </c>
      <c r="B935" s="327" t="s">
        <v>13804</v>
      </c>
      <c r="C935" s="328" t="s">
        <v>8407</v>
      </c>
      <c r="D935" s="329">
        <v>0.87</v>
      </c>
      <c r="E935" s="330"/>
    </row>
    <row r="936" spans="1:5" ht="14.25" hidden="1" customHeight="1">
      <c r="A936" s="326">
        <v>5</v>
      </c>
      <c r="B936" s="478" t="s">
        <v>13805</v>
      </c>
      <c r="C936" s="478"/>
      <c r="D936" s="478"/>
      <c r="E936" s="478"/>
    </row>
    <row r="937" spans="1:5" ht="14.25" hidden="1" customHeight="1">
      <c r="A937" s="326">
        <v>501</v>
      </c>
      <c r="B937" s="478" t="s">
        <v>13806</v>
      </c>
      <c r="C937" s="478"/>
      <c r="D937" s="478"/>
      <c r="E937" s="478"/>
    </row>
    <row r="938" spans="1:5" ht="14.25" hidden="1" customHeight="1">
      <c r="A938" s="327">
        <v>50105</v>
      </c>
      <c r="B938" s="327" t="s">
        <v>13807</v>
      </c>
      <c r="C938" s="328" t="s">
        <v>6533</v>
      </c>
      <c r="D938" s="329">
        <v>45.44</v>
      </c>
      <c r="E938" s="330"/>
    </row>
    <row r="939" spans="1:5" ht="14.25" hidden="1" customHeight="1">
      <c r="A939" s="327">
        <v>50126</v>
      </c>
      <c r="B939" s="327" t="s">
        <v>13808</v>
      </c>
      <c r="C939" s="328" t="s">
        <v>6533</v>
      </c>
      <c r="D939" s="329">
        <v>22.22</v>
      </c>
      <c r="E939" s="330"/>
    </row>
    <row r="940" spans="1:5" ht="14.25" hidden="1" customHeight="1">
      <c r="A940" s="327">
        <v>50128</v>
      </c>
      <c r="B940" s="327" t="s">
        <v>13809</v>
      </c>
      <c r="C940" s="328" t="s">
        <v>6533</v>
      </c>
      <c r="D940" s="329">
        <v>0.78</v>
      </c>
      <c r="E940" s="330"/>
    </row>
    <row r="941" spans="1:5" ht="15" hidden="1" customHeight="1">
      <c r="A941" s="327">
        <v>50161</v>
      </c>
      <c r="B941" s="327" t="s">
        <v>13810</v>
      </c>
      <c r="C941" s="328" t="s">
        <v>6578</v>
      </c>
      <c r="D941" s="329">
        <v>87.38</v>
      </c>
      <c r="E941" s="330"/>
    </row>
    <row r="942" spans="1:5" ht="14.25" hidden="1" customHeight="1">
      <c r="A942" s="327">
        <v>50163</v>
      </c>
      <c r="B942" s="327" t="s">
        <v>13811</v>
      </c>
      <c r="C942" s="328" t="s">
        <v>6533</v>
      </c>
      <c r="D942" s="329">
        <v>4</v>
      </c>
      <c r="E942" s="330"/>
    </row>
    <row r="943" spans="1:5" ht="14.25" hidden="1" customHeight="1">
      <c r="A943" s="327">
        <v>50164</v>
      </c>
      <c r="B943" s="327" t="s">
        <v>13812</v>
      </c>
      <c r="C943" s="328" t="s">
        <v>6533</v>
      </c>
      <c r="D943" s="329">
        <v>10.44</v>
      </c>
      <c r="E943" s="330"/>
    </row>
    <row r="944" spans="1:5" ht="14.25" hidden="1" customHeight="1">
      <c r="A944" s="327">
        <v>50167</v>
      </c>
      <c r="B944" s="327" t="s">
        <v>13813</v>
      </c>
      <c r="C944" s="328" t="s">
        <v>6533</v>
      </c>
      <c r="D944" s="329">
        <v>52.33</v>
      </c>
      <c r="E944" s="330"/>
    </row>
    <row r="945" spans="1:5" ht="14.25" hidden="1" customHeight="1">
      <c r="A945" s="327">
        <v>50187</v>
      </c>
      <c r="B945" s="327" t="s">
        <v>13814</v>
      </c>
      <c r="C945" s="328" t="s">
        <v>6578</v>
      </c>
      <c r="D945" s="329">
        <v>40.26</v>
      </c>
      <c r="E945" s="330"/>
    </row>
    <row r="946" spans="1:5" ht="15" hidden="1" customHeight="1">
      <c r="A946" s="327">
        <v>50188</v>
      </c>
      <c r="B946" s="327" t="s">
        <v>13815</v>
      </c>
      <c r="C946" s="328" t="s">
        <v>6533</v>
      </c>
      <c r="D946" s="329">
        <v>36.28</v>
      </c>
      <c r="E946" s="330"/>
    </row>
    <row r="947" spans="1:5" ht="14.25" hidden="1" customHeight="1">
      <c r="A947" s="326">
        <v>510</v>
      </c>
      <c r="B947" s="478" t="s">
        <v>13816</v>
      </c>
      <c r="C947" s="478"/>
      <c r="D947" s="478"/>
      <c r="E947" s="478"/>
    </row>
    <row r="948" spans="1:5" ht="14.25" hidden="1" customHeight="1">
      <c r="A948" s="327">
        <v>51008</v>
      </c>
      <c r="B948" s="327" t="s">
        <v>13817</v>
      </c>
      <c r="C948" s="328" t="s">
        <v>6533</v>
      </c>
      <c r="D948" s="329">
        <v>11.27</v>
      </c>
      <c r="E948" s="330"/>
    </row>
    <row r="949" spans="1:5" ht="14.25" hidden="1" customHeight="1">
      <c r="A949" s="327">
        <v>51015</v>
      </c>
      <c r="B949" s="327" t="s">
        <v>13818</v>
      </c>
      <c r="C949" s="328" t="s">
        <v>6533</v>
      </c>
      <c r="D949" s="329">
        <v>60.51</v>
      </c>
      <c r="E949" s="330"/>
    </row>
    <row r="950" spans="1:5" ht="14.25" hidden="1" customHeight="1">
      <c r="A950" s="327">
        <v>51016</v>
      </c>
      <c r="B950" s="327" t="s">
        <v>13819</v>
      </c>
      <c r="C950" s="328" t="s">
        <v>6533</v>
      </c>
      <c r="D950" s="329">
        <v>39.11</v>
      </c>
      <c r="E950" s="330"/>
    </row>
    <row r="951" spans="1:5" ht="14.25" hidden="1" customHeight="1">
      <c r="A951" s="327">
        <v>51033</v>
      </c>
      <c r="B951" s="327" t="s">
        <v>13820</v>
      </c>
      <c r="C951" s="328" t="s">
        <v>6533</v>
      </c>
      <c r="D951" s="329">
        <v>29.26</v>
      </c>
      <c r="E951" s="330"/>
    </row>
    <row r="952" spans="1:5" ht="14.25" hidden="1" customHeight="1">
      <c r="A952" s="327">
        <v>51046</v>
      </c>
      <c r="B952" s="327" t="s">
        <v>13821</v>
      </c>
      <c r="C952" s="328" t="s">
        <v>6533</v>
      </c>
      <c r="D952" s="329">
        <v>19.21</v>
      </c>
      <c r="E952" s="330"/>
    </row>
    <row r="953" spans="1:5" ht="14.25" hidden="1" customHeight="1">
      <c r="A953" s="327">
        <v>51048</v>
      </c>
      <c r="B953" s="327" t="s">
        <v>13822</v>
      </c>
      <c r="C953" s="328" t="s">
        <v>6533</v>
      </c>
      <c r="D953" s="329">
        <v>14.62</v>
      </c>
      <c r="E953" s="330"/>
    </row>
    <row r="954" spans="1:5" ht="15" hidden="1" customHeight="1">
      <c r="A954" s="327">
        <v>51053</v>
      </c>
      <c r="B954" s="327" t="s">
        <v>13823</v>
      </c>
      <c r="C954" s="328" t="s">
        <v>6533</v>
      </c>
      <c r="D954" s="329">
        <v>88.51</v>
      </c>
      <c r="E954" s="330"/>
    </row>
    <row r="955" spans="1:5" ht="14.25" hidden="1" customHeight="1">
      <c r="A955" s="327">
        <v>51054</v>
      </c>
      <c r="B955" s="327" t="s">
        <v>13824</v>
      </c>
      <c r="C955" s="328" t="s">
        <v>6533</v>
      </c>
      <c r="D955" s="329">
        <v>96.13</v>
      </c>
      <c r="E955" s="330"/>
    </row>
    <row r="956" spans="1:5" ht="14.25" hidden="1" customHeight="1">
      <c r="A956" s="326">
        <v>520</v>
      </c>
      <c r="B956" s="478" t="s">
        <v>13825</v>
      </c>
      <c r="C956" s="478"/>
      <c r="D956" s="478"/>
      <c r="E956" s="478"/>
    </row>
    <row r="957" spans="1:5" ht="14.25" hidden="1" customHeight="1">
      <c r="A957" s="327">
        <v>52004</v>
      </c>
      <c r="B957" s="327" t="s">
        <v>13826</v>
      </c>
      <c r="C957" s="328" t="s">
        <v>6533</v>
      </c>
      <c r="D957" s="329">
        <v>290.13</v>
      </c>
      <c r="E957" s="330"/>
    </row>
    <row r="958" spans="1:5" ht="14.25" hidden="1" customHeight="1">
      <c r="A958" s="327">
        <v>52011</v>
      </c>
      <c r="B958" s="327" t="s">
        <v>13827</v>
      </c>
      <c r="C958" s="328" t="s">
        <v>6533</v>
      </c>
      <c r="D958" s="329">
        <v>270.51</v>
      </c>
      <c r="E958" s="330"/>
    </row>
    <row r="959" spans="1:5" ht="14.25" hidden="1" customHeight="1">
      <c r="A959" s="327">
        <v>52017</v>
      </c>
      <c r="B959" s="327" t="s">
        <v>13828</v>
      </c>
      <c r="C959" s="328" t="s">
        <v>6533</v>
      </c>
      <c r="D959" s="331">
        <v>1731.27</v>
      </c>
      <c r="E959" s="330"/>
    </row>
    <row r="960" spans="1:5" ht="14.25" hidden="1" customHeight="1">
      <c r="A960" s="327">
        <v>52030</v>
      </c>
      <c r="B960" s="327" t="s">
        <v>13829</v>
      </c>
      <c r="C960" s="328" t="s">
        <v>6533</v>
      </c>
      <c r="D960" s="329">
        <v>53.04</v>
      </c>
      <c r="E960" s="330"/>
    </row>
    <row r="961" spans="1:5" ht="14.25" hidden="1" customHeight="1">
      <c r="A961" s="327">
        <v>52031</v>
      </c>
      <c r="B961" s="327" t="s">
        <v>13830</v>
      </c>
      <c r="C961" s="328" t="s">
        <v>6533</v>
      </c>
      <c r="D961" s="329">
        <v>453.15</v>
      </c>
      <c r="E961" s="330"/>
    </row>
    <row r="962" spans="1:5" ht="14.25" hidden="1" customHeight="1">
      <c r="A962" s="327">
        <v>52035</v>
      </c>
      <c r="B962" s="327" t="s">
        <v>13831</v>
      </c>
      <c r="C962" s="328" t="s">
        <v>6533</v>
      </c>
      <c r="D962" s="329">
        <v>563.72</v>
      </c>
      <c r="E962" s="330"/>
    </row>
    <row r="963" spans="1:5" ht="14.25" hidden="1" customHeight="1">
      <c r="A963" s="327">
        <v>52036</v>
      </c>
      <c r="B963" s="327" t="s">
        <v>13832</v>
      </c>
      <c r="C963" s="328" t="s">
        <v>6533</v>
      </c>
      <c r="D963" s="329">
        <v>431.23</v>
      </c>
      <c r="E963" s="330"/>
    </row>
    <row r="964" spans="1:5" ht="14.25" hidden="1" customHeight="1">
      <c r="A964" s="327">
        <v>52041</v>
      </c>
      <c r="B964" s="327" t="s">
        <v>13833</v>
      </c>
      <c r="C964" s="328" t="s">
        <v>6533</v>
      </c>
      <c r="D964" s="329">
        <v>290.13</v>
      </c>
      <c r="E964" s="330"/>
    </row>
    <row r="965" spans="1:5" ht="14.25" hidden="1" customHeight="1">
      <c r="A965" s="327">
        <v>52053</v>
      </c>
      <c r="B965" s="327" t="s">
        <v>13834</v>
      </c>
      <c r="C965" s="328" t="s">
        <v>6533</v>
      </c>
      <c r="D965" s="329">
        <v>61.07</v>
      </c>
      <c r="E965" s="330"/>
    </row>
    <row r="966" spans="1:5" ht="14.25" hidden="1" customHeight="1">
      <c r="A966" s="327">
        <v>52076</v>
      </c>
      <c r="B966" s="327" t="s">
        <v>13835</v>
      </c>
      <c r="C966" s="328" t="s">
        <v>6533</v>
      </c>
      <c r="D966" s="329">
        <v>427.51</v>
      </c>
      <c r="E966" s="330"/>
    </row>
    <row r="967" spans="1:5" ht="15" hidden="1" customHeight="1">
      <c r="A967" s="327">
        <v>52078</v>
      </c>
      <c r="B967" s="327" t="s">
        <v>13836</v>
      </c>
      <c r="C967" s="328" t="s">
        <v>6533</v>
      </c>
      <c r="D967" s="329">
        <v>504.87</v>
      </c>
      <c r="E967" s="330"/>
    </row>
    <row r="968" spans="1:5" ht="15" hidden="1" customHeight="1">
      <c r="A968" s="326">
        <v>521</v>
      </c>
      <c r="B968" s="478" t="s">
        <v>13837</v>
      </c>
      <c r="C968" s="478"/>
      <c r="D968" s="478"/>
      <c r="E968" s="478"/>
    </row>
    <row r="969" spans="1:5" ht="14.25" hidden="1" customHeight="1">
      <c r="A969" s="327">
        <v>52103</v>
      </c>
      <c r="B969" s="327" t="s">
        <v>13838</v>
      </c>
      <c r="C969" s="328" t="s">
        <v>6533</v>
      </c>
      <c r="D969" s="331">
        <v>3934.55</v>
      </c>
      <c r="E969" s="330"/>
    </row>
    <row r="970" spans="1:5" ht="14.25" hidden="1" customHeight="1">
      <c r="A970" s="327">
        <v>52118</v>
      </c>
      <c r="B970" s="327" t="s">
        <v>13839</v>
      </c>
      <c r="C970" s="328" t="s">
        <v>6533</v>
      </c>
      <c r="D970" s="331">
        <v>2424.73</v>
      </c>
      <c r="E970" s="330"/>
    </row>
    <row r="971" spans="1:5" ht="14.25" hidden="1" customHeight="1">
      <c r="A971" s="327">
        <v>52121</v>
      </c>
      <c r="B971" s="327" t="s">
        <v>13840</v>
      </c>
      <c r="C971" s="328" t="s">
        <v>6533</v>
      </c>
      <c r="D971" s="329">
        <v>642.01</v>
      </c>
      <c r="E971" s="330"/>
    </row>
    <row r="972" spans="1:5" ht="14.25" hidden="1" customHeight="1">
      <c r="A972" s="327">
        <v>52123</v>
      </c>
      <c r="B972" s="327" t="s">
        <v>13841</v>
      </c>
      <c r="C972" s="328" t="s">
        <v>6533</v>
      </c>
      <c r="D972" s="331">
        <v>1199.33</v>
      </c>
      <c r="E972" s="330"/>
    </row>
    <row r="973" spans="1:5" ht="14.25" hidden="1" customHeight="1">
      <c r="A973" s="327">
        <v>52125</v>
      </c>
      <c r="B973" s="327" t="s">
        <v>13842</v>
      </c>
      <c r="C973" s="328" t="s">
        <v>6533</v>
      </c>
      <c r="D973" s="331">
        <v>1997.98</v>
      </c>
      <c r="E973" s="330"/>
    </row>
    <row r="974" spans="1:5" ht="14.25" hidden="1" customHeight="1">
      <c r="A974" s="327">
        <v>52126</v>
      </c>
      <c r="B974" s="327" t="s">
        <v>13843</v>
      </c>
      <c r="C974" s="328" t="s">
        <v>6533</v>
      </c>
      <c r="D974" s="329">
        <v>638.85</v>
      </c>
      <c r="E974" s="330"/>
    </row>
    <row r="975" spans="1:5" ht="14.25" hidden="1" customHeight="1">
      <c r="A975" s="327">
        <v>52132</v>
      </c>
      <c r="B975" s="327" t="s">
        <v>13844</v>
      </c>
      <c r="C975" s="328" t="s">
        <v>6533</v>
      </c>
      <c r="D975" s="331">
        <v>1838.67</v>
      </c>
      <c r="E975" s="330"/>
    </row>
    <row r="976" spans="1:5" ht="14.25" hidden="1" customHeight="1">
      <c r="A976" s="327">
        <v>52150</v>
      </c>
      <c r="B976" s="327" t="s">
        <v>13845</v>
      </c>
      <c r="C976" s="328" t="s">
        <v>6533</v>
      </c>
      <c r="D976" s="329">
        <v>693.65</v>
      </c>
      <c r="E976" s="330"/>
    </row>
    <row r="977" spans="1:5" ht="14.25" hidden="1" customHeight="1">
      <c r="A977" s="327">
        <v>52164</v>
      </c>
      <c r="B977" s="327" t="s">
        <v>13846</v>
      </c>
      <c r="C977" s="328" t="s">
        <v>6533</v>
      </c>
      <c r="D977" s="331">
        <v>2067.64</v>
      </c>
      <c r="E977" s="330"/>
    </row>
    <row r="978" spans="1:5" ht="14.25" hidden="1" customHeight="1">
      <c r="A978" s="326">
        <v>540</v>
      </c>
      <c r="B978" s="478" t="s">
        <v>11634</v>
      </c>
      <c r="C978" s="478"/>
      <c r="D978" s="478"/>
      <c r="E978" s="478"/>
    </row>
    <row r="979" spans="1:5" ht="14.25" hidden="1" customHeight="1">
      <c r="A979" s="327">
        <v>54003</v>
      </c>
      <c r="B979" s="327" t="s">
        <v>13847</v>
      </c>
      <c r="C979" s="328" t="s">
        <v>6533</v>
      </c>
      <c r="D979" s="329">
        <v>3.77</v>
      </c>
      <c r="E979" s="330"/>
    </row>
    <row r="980" spans="1:5" ht="14.25" hidden="1" customHeight="1">
      <c r="A980" s="327">
        <v>54010</v>
      </c>
      <c r="B980" s="327" t="s">
        <v>13848</v>
      </c>
      <c r="C980" s="328" t="s">
        <v>6533</v>
      </c>
      <c r="D980" s="329">
        <v>26.59</v>
      </c>
      <c r="E980" s="330"/>
    </row>
    <row r="981" spans="1:5" ht="14.25" hidden="1" customHeight="1">
      <c r="A981" s="327">
        <v>54024</v>
      </c>
      <c r="B981" s="327" t="s">
        <v>13849</v>
      </c>
      <c r="C981" s="328" t="s">
        <v>6533</v>
      </c>
      <c r="D981" s="329">
        <v>246.62</v>
      </c>
      <c r="E981" s="330"/>
    </row>
    <row r="982" spans="1:5" ht="14.25" hidden="1" customHeight="1">
      <c r="A982" s="327">
        <v>54025</v>
      </c>
      <c r="B982" s="327" t="s">
        <v>13850</v>
      </c>
      <c r="C982" s="328" t="s">
        <v>6533</v>
      </c>
      <c r="D982" s="329">
        <v>311.16000000000003</v>
      </c>
      <c r="E982" s="330"/>
    </row>
    <row r="983" spans="1:5" ht="14.25" hidden="1" customHeight="1">
      <c r="A983" s="327">
        <v>54062</v>
      </c>
      <c r="B983" s="327" t="s">
        <v>13851</v>
      </c>
      <c r="C983" s="328" t="s">
        <v>6533</v>
      </c>
      <c r="D983" s="329">
        <v>93.71</v>
      </c>
      <c r="E983" s="330"/>
    </row>
    <row r="984" spans="1:5" ht="14.25" hidden="1" customHeight="1">
      <c r="A984" s="327">
        <v>54063</v>
      </c>
      <c r="B984" s="327" t="s">
        <v>13852</v>
      </c>
      <c r="C984" s="328" t="s">
        <v>6533</v>
      </c>
      <c r="D984" s="329">
        <v>251.17</v>
      </c>
      <c r="E984" s="330"/>
    </row>
    <row r="985" spans="1:5" ht="15" hidden="1" customHeight="1">
      <c r="A985" s="327">
        <v>54090</v>
      </c>
      <c r="B985" s="327" t="s">
        <v>13853</v>
      </c>
      <c r="C985" s="328" t="s">
        <v>6533</v>
      </c>
      <c r="D985" s="331">
        <v>5841.3</v>
      </c>
      <c r="E985" s="330"/>
    </row>
    <row r="986" spans="1:5" ht="14.25" hidden="1" customHeight="1">
      <c r="A986" s="326">
        <v>6</v>
      </c>
      <c r="B986" s="478" t="s">
        <v>13854</v>
      </c>
      <c r="C986" s="478"/>
      <c r="D986" s="478"/>
      <c r="E986" s="478"/>
    </row>
    <row r="987" spans="1:5" ht="15" hidden="1" customHeight="1">
      <c r="A987" s="326">
        <v>601</v>
      </c>
      <c r="B987" s="478" t="s">
        <v>13855</v>
      </c>
      <c r="C987" s="478"/>
      <c r="D987" s="478"/>
      <c r="E987" s="478"/>
    </row>
    <row r="988" spans="1:5" ht="14.25" hidden="1" customHeight="1">
      <c r="A988" s="327">
        <v>60101</v>
      </c>
      <c r="B988" s="327" t="s">
        <v>13856</v>
      </c>
      <c r="C988" s="328" t="s">
        <v>6578</v>
      </c>
      <c r="D988" s="329">
        <v>88.2</v>
      </c>
      <c r="E988" s="330"/>
    </row>
    <row r="989" spans="1:5" ht="14.25" hidden="1" customHeight="1">
      <c r="A989" s="327">
        <v>60104</v>
      </c>
      <c r="B989" s="327" t="s">
        <v>13857</v>
      </c>
      <c r="C989" s="328" t="s">
        <v>6578</v>
      </c>
      <c r="D989" s="329">
        <v>62.62</v>
      </c>
      <c r="E989" s="330"/>
    </row>
    <row r="990" spans="1:5" ht="15" hidden="1" customHeight="1">
      <c r="A990" s="326">
        <v>602</v>
      </c>
      <c r="B990" s="478" t="s">
        <v>13858</v>
      </c>
      <c r="C990" s="478"/>
      <c r="D990" s="478"/>
      <c r="E990" s="478"/>
    </row>
    <row r="991" spans="1:5" ht="14.25" hidden="1" customHeight="1">
      <c r="A991" s="327">
        <v>60241</v>
      </c>
      <c r="B991" s="327" t="s">
        <v>13859</v>
      </c>
      <c r="C991" s="328" t="s">
        <v>6533</v>
      </c>
      <c r="D991" s="329">
        <v>29.25</v>
      </c>
      <c r="E991" s="330"/>
    </row>
    <row r="992" spans="1:5" ht="14.25" hidden="1" customHeight="1">
      <c r="A992" s="327">
        <v>60242</v>
      </c>
      <c r="B992" s="327" t="s">
        <v>13860</v>
      </c>
      <c r="C992" s="328" t="s">
        <v>6533</v>
      </c>
      <c r="D992" s="329">
        <v>57.48</v>
      </c>
      <c r="E992" s="330"/>
    </row>
    <row r="993" spans="1:5" ht="14.25" hidden="1" customHeight="1">
      <c r="A993" s="327">
        <v>60243</v>
      </c>
      <c r="B993" s="327" t="s">
        <v>13861</v>
      </c>
      <c r="C993" s="328" t="s">
        <v>6533</v>
      </c>
      <c r="D993" s="329">
        <v>110.57</v>
      </c>
      <c r="E993" s="330"/>
    </row>
    <row r="994" spans="1:5" ht="15" hidden="1" customHeight="1">
      <c r="A994" s="326">
        <v>604</v>
      </c>
      <c r="B994" s="478" t="s">
        <v>13862</v>
      </c>
      <c r="C994" s="478"/>
      <c r="D994" s="478"/>
      <c r="E994" s="478"/>
    </row>
    <row r="995" spans="1:5" ht="14.25" hidden="1" customHeight="1">
      <c r="A995" s="327">
        <v>60406</v>
      </c>
      <c r="B995" s="327" t="s">
        <v>13863</v>
      </c>
      <c r="C995" s="328" t="s">
        <v>6533</v>
      </c>
      <c r="D995" s="329">
        <v>176.44</v>
      </c>
      <c r="E995" s="330"/>
    </row>
    <row r="996" spans="1:5" ht="15" hidden="1" customHeight="1">
      <c r="A996" s="327">
        <v>60443</v>
      </c>
      <c r="B996" s="327" t="s">
        <v>13864</v>
      </c>
      <c r="C996" s="328" t="s">
        <v>6533</v>
      </c>
      <c r="D996" s="329">
        <v>40.299999999999997</v>
      </c>
      <c r="E996" s="330"/>
    </row>
    <row r="997" spans="1:5" ht="14.25" hidden="1" customHeight="1">
      <c r="A997" s="326">
        <v>605</v>
      </c>
      <c r="B997" s="478" t="s">
        <v>13862</v>
      </c>
      <c r="C997" s="478"/>
      <c r="D997" s="478"/>
      <c r="E997" s="478"/>
    </row>
    <row r="998" spans="1:5" ht="14.25" hidden="1" customHeight="1">
      <c r="A998" s="327">
        <v>60501</v>
      </c>
      <c r="B998" s="327" t="s">
        <v>13865</v>
      </c>
      <c r="C998" s="328" t="s">
        <v>6578</v>
      </c>
      <c r="D998" s="329">
        <v>18.59</v>
      </c>
      <c r="E998" s="330"/>
    </row>
    <row r="999" spans="1:5" ht="14.25" hidden="1" customHeight="1">
      <c r="A999" s="327">
        <v>60502</v>
      </c>
      <c r="B999" s="327" t="s">
        <v>13866</v>
      </c>
      <c r="C999" s="328" t="s">
        <v>6578</v>
      </c>
      <c r="D999" s="329">
        <v>22.92</v>
      </c>
      <c r="E999" s="330"/>
    </row>
    <row r="1000" spans="1:5" ht="14.25" hidden="1" customHeight="1">
      <c r="A1000" s="327">
        <v>60503</v>
      </c>
      <c r="B1000" s="327" t="s">
        <v>13867</v>
      </c>
      <c r="C1000" s="328" t="s">
        <v>6578</v>
      </c>
      <c r="D1000" s="329">
        <v>32.51</v>
      </c>
      <c r="E1000" s="330"/>
    </row>
    <row r="1001" spans="1:5" ht="14.25" hidden="1" customHeight="1">
      <c r="A1001" s="327">
        <v>60504</v>
      </c>
      <c r="B1001" s="327" t="s">
        <v>13868</v>
      </c>
      <c r="C1001" s="328" t="s">
        <v>6578</v>
      </c>
      <c r="D1001" s="329">
        <v>39.57</v>
      </c>
      <c r="E1001" s="330"/>
    </row>
    <row r="1002" spans="1:5" ht="14.25" hidden="1" customHeight="1">
      <c r="A1002" s="327">
        <v>60505</v>
      </c>
      <c r="B1002" s="327" t="s">
        <v>13869</v>
      </c>
      <c r="C1002" s="328" t="s">
        <v>6578</v>
      </c>
      <c r="D1002" s="329">
        <v>53.37</v>
      </c>
      <c r="E1002" s="330"/>
    </row>
    <row r="1003" spans="1:5" ht="14.25" hidden="1" customHeight="1">
      <c r="A1003" s="327">
        <v>60506</v>
      </c>
      <c r="B1003" s="327" t="s">
        <v>13870</v>
      </c>
      <c r="C1003" s="328" t="s">
        <v>6578</v>
      </c>
      <c r="D1003" s="329">
        <v>66.31</v>
      </c>
      <c r="E1003" s="330"/>
    </row>
    <row r="1004" spans="1:5" ht="14.25" hidden="1" customHeight="1">
      <c r="A1004" s="327">
        <v>60507</v>
      </c>
      <c r="B1004" s="327" t="s">
        <v>13871</v>
      </c>
      <c r="C1004" s="328" t="s">
        <v>6578</v>
      </c>
      <c r="D1004" s="329">
        <v>93.12</v>
      </c>
      <c r="E1004" s="330"/>
    </row>
    <row r="1005" spans="1:5" ht="14.25" hidden="1" customHeight="1">
      <c r="A1005" s="327">
        <v>60508</v>
      </c>
      <c r="B1005" s="327" t="s">
        <v>13872</v>
      </c>
      <c r="C1005" s="328" t="s">
        <v>6578</v>
      </c>
      <c r="D1005" s="329">
        <v>110.98</v>
      </c>
      <c r="E1005" s="330"/>
    </row>
    <row r="1006" spans="1:5" ht="14.25" hidden="1" customHeight="1">
      <c r="A1006" s="327">
        <v>60509</v>
      </c>
      <c r="B1006" s="327" t="s">
        <v>13873</v>
      </c>
      <c r="C1006" s="328" t="s">
        <v>6578</v>
      </c>
      <c r="D1006" s="329">
        <v>150.33000000000001</v>
      </c>
      <c r="E1006" s="330"/>
    </row>
    <row r="1007" spans="1:5" ht="14.25" hidden="1" customHeight="1">
      <c r="A1007" s="327">
        <v>60517</v>
      </c>
      <c r="B1007" s="327" t="s">
        <v>13874</v>
      </c>
      <c r="C1007" s="328" t="s">
        <v>6533</v>
      </c>
      <c r="D1007" s="329">
        <v>50.83</v>
      </c>
      <c r="E1007" s="330"/>
    </row>
    <row r="1008" spans="1:5" ht="14.25" hidden="1" customHeight="1">
      <c r="A1008" s="327">
        <v>60518</v>
      </c>
      <c r="B1008" s="327" t="s">
        <v>13875</v>
      </c>
      <c r="C1008" s="328" t="s">
        <v>6533</v>
      </c>
      <c r="D1008" s="329">
        <v>84.03</v>
      </c>
      <c r="E1008" s="330"/>
    </row>
    <row r="1009" spans="1:5" ht="14.25" hidden="1" customHeight="1">
      <c r="A1009" s="327">
        <v>60519</v>
      </c>
      <c r="B1009" s="327" t="s">
        <v>13876</v>
      </c>
      <c r="C1009" s="328" t="s">
        <v>6533</v>
      </c>
      <c r="D1009" s="329">
        <v>151</v>
      </c>
      <c r="E1009" s="330"/>
    </row>
    <row r="1010" spans="1:5" ht="14.25" hidden="1" customHeight="1">
      <c r="A1010" s="327">
        <v>60528</v>
      </c>
      <c r="B1010" s="327" t="s">
        <v>13877</v>
      </c>
      <c r="C1010" s="328" t="s">
        <v>6533</v>
      </c>
      <c r="D1010" s="329">
        <v>36.08</v>
      </c>
      <c r="E1010" s="330"/>
    </row>
    <row r="1011" spans="1:5" ht="14.25" hidden="1" customHeight="1">
      <c r="A1011" s="327">
        <v>60545</v>
      </c>
      <c r="B1011" s="327" t="s">
        <v>13878</v>
      </c>
      <c r="C1011" s="328" t="s">
        <v>6533</v>
      </c>
      <c r="D1011" s="329">
        <v>132.66999999999999</v>
      </c>
      <c r="E1011" s="330"/>
    </row>
    <row r="1012" spans="1:5" ht="14.25" hidden="1" customHeight="1">
      <c r="A1012" s="327">
        <v>60546</v>
      </c>
      <c r="B1012" s="327" t="s">
        <v>13879</v>
      </c>
      <c r="C1012" s="328" t="s">
        <v>6533</v>
      </c>
      <c r="D1012" s="329">
        <v>67.27</v>
      </c>
      <c r="E1012" s="330"/>
    </row>
    <row r="1013" spans="1:5" ht="14.25" hidden="1" customHeight="1">
      <c r="A1013" s="327">
        <v>60585</v>
      </c>
      <c r="B1013" s="327" t="s">
        <v>13880</v>
      </c>
      <c r="C1013" s="328" t="s">
        <v>6533</v>
      </c>
      <c r="D1013" s="329">
        <v>37.049999999999997</v>
      </c>
      <c r="E1013" s="330"/>
    </row>
    <row r="1014" spans="1:5" ht="14.25" hidden="1" customHeight="1">
      <c r="A1014" s="327">
        <v>60596</v>
      </c>
      <c r="B1014" s="327" t="s">
        <v>13881</v>
      </c>
      <c r="C1014" s="328" t="s">
        <v>6533</v>
      </c>
      <c r="D1014" s="329">
        <v>131</v>
      </c>
      <c r="E1014" s="330"/>
    </row>
    <row r="1015" spans="1:5" ht="15" hidden="1" customHeight="1">
      <c r="A1015" s="327">
        <v>60598</v>
      </c>
      <c r="B1015" s="327" t="s">
        <v>13882</v>
      </c>
      <c r="C1015" s="328" t="s">
        <v>6533</v>
      </c>
      <c r="D1015" s="329">
        <v>65.03</v>
      </c>
      <c r="E1015" s="330"/>
    </row>
    <row r="1016" spans="1:5" ht="14.25" hidden="1" customHeight="1">
      <c r="A1016" s="326">
        <v>607</v>
      </c>
      <c r="B1016" s="478" t="s">
        <v>13862</v>
      </c>
      <c r="C1016" s="478"/>
      <c r="D1016" s="478"/>
      <c r="E1016" s="478"/>
    </row>
    <row r="1017" spans="1:5" ht="14.25" hidden="1" customHeight="1">
      <c r="A1017" s="327">
        <v>60712</v>
      </c>
      <c r="B1017" s="327" t="s">
        <v>13883</v>
      </c>
      <c r="C1017" s="328" t="s">
        <v>6533</v>
      </c>
      <c r="D1017" s="329">
        <v>238.53</v>
      </c>
      <c r="E1017" s="330"/>
    </row>
    <row r="1018" spans="1:5" ht="14.25" hidden="1" customHeight="1">
      <c r="A1018" s="327">
        <v>60719</v>
      </c>
      <c r="B1018" s="327" t="s">
        <v>13884</v>
      </c>
      <c r="C1018" s="328" t="s">
        <v>6533</v>
      </c>
      <c r="D1018" s="329">
        <v>236.38</v>
      </c>
      <c r="E1018" s="330"/>
    </row>
    <row r="1019" spans="1:5" ht="14.25" hidden="1" customHeight="1">
      <c r="A1019" s="326">
        <v>609</v>
      </c>
      <c r="B1019" s="478" t="s">
        <v>13885</v>
      </c>
      <c r="C1019" s="478"/>
      <c r="D1019" s="478"/>
      <c r="E1019" s="478"/>
    </row>
    <row r="1020" spans="1:5" ht="14.25" hidden="1" customHeight="1">
      <c r="A1020" s="327">
        <v>60906</v>
      </c>
      <c r="B1020" s="327" t="s">
        <v>13886</v>
      </c>
      <c r="C1020" s="328" t="s">
        <v>6533</v>
      </c>
      <c r="D1020" s="329">
        <v>285.56</v>
      </c>
      <c r="E1020" s="330"/>
    </row>
    <row r="1021" spans="1:5" ht="14.25" hidden="1" customHeight="1">
      <c r="A1021" s="326">
        <v>610</v>
      </c>
      <c r="B1021" s="478" t="s">
        <v>13887</v>
      </c>
      <c r="C1021" s="478"/>
      <c r="D1021" s="478"/>
      <c r="E1021" s="478"/>
    </row>
    <row r="1022" spans="1:5" ht="14.25" hidden="1" customHeight="1">
      <c r="A1022" s="327">
        <v>61004</v>
      </c>
      <c r="B1022" s="327" t="s">
        <v>13888</v>
      </c>
      <c r="C1022" s="328" t="s">
        <v>6578</v>
      </c>
      <c r="D1022" s="329">
        <v>513.58000000000004</v>
      </c>
      <c r="E1022" s="330"/>
    </row>
    <row r="1023" spans="1:5" ht="14.25" hidden="1" customHeight="1">
      <c r="A1023" s="326">
        <v>621</v>
      </c>
      <c r="B1023" s="478" t="s">
        <v>13889</v>
      </c>
      <c r="C1023" s="478"/>
      <c r="D1023" s="478"/>
      <c r="E1023" s="478"/>
    </row>
    <row r="1024" spans="1:5" ht="14.25" hidden="1" customHeight="1">
      <c r="A1024" s="327">
        <v>62101</v>
      </c>
      <c r="B1024" s="327" t="s">
        <v>13890</v>
      </c>
      <c r="C1024" s="328" t="s">
        <v>6533</v>
      </c>
      <c r="D1024" s="329">
        <v>15.8</v>
      </c>
      <c r="E1024" s="330"/>
    </row>
    <row r="1025" spans="1:5" ht="14.25" hidden="1" customHeight="1">
      <c r="A1025" s="327">
        <v>62102</v>
      </c>
      <c r="B1025" s="327" t="s">
        <v>13891</v>
      </c>
      <c r="C1025" s="328" t="s">
        <v>6533</v>
      </c>
      <c r="D1025" s="329">
        <v>18.41</v>
      </c>
      <c r="E1025" s="330"/>
    </row>
    <row r="1026" spans="1:5" ht="14.25" hidden="1" customHeight="1">
      <c r="A1026" s="327">
        <v>62103</v>
      </c>
      <c r="B1026" s="327" t="s">
        <v>13892</v>
      </c>
      <c r="C1026" s="328" t="s">
        <v>6533</v>
      </c>
      <c r="D1026" s="329">
        <v>24.45</v>
      </c>
      <c r="E1026" s="330"/>
    </row>
    <row r="1027" spans="1:5" ht="14.25" hidden="1" customHeight="1">
      <c r="A1027" s="327">
        <v>62104</v>
      </c>
      <c r="B1027" s="327" t="s">
        <v>13893</v>
      </c>
      <c r="C1027" s="328" t="s">
        <v>6533</v>
      </c>
      <c r="D1027" s="329">
        <v>30.49</v>
      </c>
      <c r="E1027" s="330"/>
    </row>
    <row r="1028" spans="1:5" ht="14.25" hidden="1" customHeight="1">
      <c r="A1028" s="327">
        <v>62105</v>
      </c>
      <c r="B1028" s="327" t="s">
        <v>13894</v>
      </c>
      <c r="C1028" s="328" t="s">
        <v>6533</v>
      </c>
      <c r="D1028" s="329">
        <v>34.97</v>
      </c>
      <c r="E1028" s="330"/>
    </row>
    <row r="1029" spans="1:5" ht="14.25" hidden="1" customHeight="1">
      <c r="A1029" s="327">
        <v>62106</v>
      </c>
      <c r="B1029" s="327" t="s">
        <v>13895</v>
      </c>
      <c r="C1029" s="328" t="s">
        <v>6533</v>
      </c>
      <c r="D1029" s="329">
        <v>67.61</v>
      </c>
      <c r="E1029" s="330"/>
    </row>
    <row r="1030" spans="1:5" ht="14.25" hidden="1" customHeight="1">
      <c r="A1030" s="327">
        <v>62107</v>
      </c>
      <c r="B1030" s="327" t="s">
        <v>13896</v>
      </c>
      <c r="C1030" s="328" t="s">
        <v>6533</v>
      </c>
      <c r="D1030" s="329">
        <v>226.43</v>
      </c>
      <c r="E1030" s="330"/>
    </row>
    <row r="1031" spans="1:5" ht="14.25" hidden="1" customHeight="1">
      <c r="A1031" s="327">
        <v>62111</v>
      </c>
      <c r="B1031" s="327" t="s">
        <v>13897</v>
      </c>
      <c r="C1031" s="328" t="s">
        <v>6533</v>
      </c>
      <c r="D1031" s="329">
        <v>0.79</v>
      </c>
      <c r="E1031" s="330"/>
    </row>
    <row r="1032" spans="1:5" ht="14.25" hidden="1" customHeight="1">
      <c r="A1032" s="327">
        <v>62112</v>
      </c>
      <c r="B1032" s="327" t="s">
        <v>13898</v>
      </c>
      <c r="C1032" s="328" t="s">
        <v>6533</v>
      </c>
      <c r="D1032" s="329">
        <v>2.7</v>
      </c>
      <c r="E1032" s="330"/>
    </row>
    <row r="1033" spans="1:5" ht="14.25" hidden="1" customHeight="1">
      <c r="A1033" s="327">
        <v>62116</v>
      </c>
      <c r="B1033" s="327" t="s">
        <v>13899</v>
      </c>
      <c r="C1033" s="328" t="s">
        <v>6533</v>
      </c>
      <c r="D1033" s="329">
        <v>6.44</v>
      </c>
      <c r="E1033" s="330"/>
    </row>
    <row r="1034" spans="1:5" ht="14.25" hidden="1" customHeight="1">
      <c r="A1034" s="327">
        <v>62122</v>
      </c>
      <c r="B1034" s="327" t="s">
        <v>13900</v>
      </c>
      <c r="C1034" s="328" t="s">
        <v>6533</v>
      </c>
      <c r="D1034" s="329">
        <v>1.51</v>
      </c>
      <c r="E1034" s="330"/>
    </row>
    <row r="1035" spans="1:5" ht="14.25" hidden="1" customHeight="1">
      <c r="A1035" s="327">
        <v>62129</v>
      </c>
      <c r="B1035" s="327" t="s">
        <v>13901</v>
      </c>
      <c r="C1035" s="328" t="s">
        <v>6533</v>
      </c>
      <c r="D1035" s="329">
        <v>6.94</v>
      </c>
      <c r="E1035" s="330"/>
    </row>
    <row r="1036" spans="1:5" ht="14.25" hidden="1" customHeight="1">
      <c r="A1036" s="327">
        <v>62187</v>
      </c>
      <c r="B1036" s="327" t="s">
        <v>13902</v>
      </c>
      <c r="C1036" s="328" t="s">
        <v>6533</v>
      </c>
      <c r="D1036" s="329">
        <v>6.68</v>
      </c>
      <c r="E1036" s="330"/>
    </row>
    <row r="1037" spans="1:5" ht="14.25" hidden="1" customHeight="1">
      <c r="A1037" s="326">
        <v>623</v>
      </c>
      <c r="B1037" s="478" t="s">
        <v>13903</v>
      </c>
      <c r="C1037" s="478"/>
      <c r="D1037" s="478"/>
      <c r="E1037" s="478"/>
    </row>
    <row r="1038" spans="1:5" ht="14.25" hidden="1" customHeight="1">
      <c r="A1038" s="327">
        <v>62319</v>
      </c>
      <c r="B1038" s="327" t="s">
        <v>13904</v>
      </c>
      <c r="C1038" s="328" t="s">
        <v>6533</v>
      </c>
      <c r="D1038" s="329">
        <v>4.9800000000000004</v>
      </c>
      <c r="E1038" s="330"/>
    </row>
    <row r="1039" spans="1:5" ht="14.25" hidden="1" customHeight="1">
      <c r="A1039" s="327">
        <v>62321</v>
      </c>
      <c r="B1039" s="327" t="s">
        <v>13905</v>
      </c>
      <c r="C1039" s="328" t="s">
        <v>6533</v>
      </c>
      <c r="D1039" s="329">
        <v>4.1500000000000004</v>
      </c>
      <c r="E1039" s="330"/>
    </row>
    <row r="1040" spans="1:5" ht="14.25" hidden="1" customHeight="1">
      <c r="A1040" s="327">
        <v>62324</v>
      </c>
      <c r="B1040" s="327" t="s">
        <v>13906</v>
      </c>
      <c r="C1040" s="328" t="s">
        <v>6533</v>
      </c>
      <c r="D1040" s="329">
        <v>3.75</v>
      </c>
      <c r="E1040" s="330"/>
    </row>
    <row r="1041" spans="1:5" ht="14.25" hidden="1" customHeight="1">
      <c r="A1041" s="327">
        <v>62375</v>
      </c>
      <c r="B1041" s="327" t="s">
        <v>13907</v>
      </c>
      <c r="C1041" s="328" t="s">
        <v>6578</v>
      </c>
      <c r="D1041" s="329">
        <v>76.55</v>
      </c>
      <c r="E1041" s="330"/>
    </row>
    <row r="1042" spans="1:5" ht="14.25" hidden="1" customHeight="1">
      <c r="A1042" s="326">
        <v>624</v>
      </c>
      <c r="B1042" s="478" t="s">
        <v>13908</v>
      </c>
      <c r="C1042" s="478"/>
      <c r="D1042" s="478"/>
      <c r="E1042" s="478"/>
    </row>
    <row r="1043" spans="1:5" ht="14.25" hidden="1" customHeight="1">
      <c r="A1043" s="327">
        <v>62420</v>
      </c>
      <c r="B1043" s="327" t="s">
        <v>13909</v>
      </c>
      <c r="C1043" s="328" t="s">
        <v>6533</v>
      </c>
      <c r="D1043" s="329">
        <v>7.19</v>
      </c>
      <c r="E1043" s="330"/>
    </row>
    <row r="1044" spans="1:5" ht="15" hidden="1" customHeight="1">
      <c r="A1044" s="327">
        <v>62423</v>
      </c>
      <c r="B1044" s="327" t="s">
        <v>13910</v>
      </c>
      <c r="C1044" s="328" t="s">
        <v>6533</v>
      </c>
      <c r="D1044" s="329">
        <v>25.27</v>
      </c>
      <c r="E1044" s="330"/>
    </row>
    <row r="1045" spans="1:5" ht="14.25" hidden="1" customHeight="1">
      <c r="A1045" s="327">
        <v>62430</v>
      </c>
      <c r="B1045" s="327" t="s">
        <v>13911</v>
      </c>
      <c r="C1045" s="328" t="s">
        <v>6533</v>
      </c>
      <c r="D1045" s="329">
        <v>41.03</v>
      </c>
      <c r="E1045" s="330"/>
    </row>
    <row r="1046" spans="1:5" ht="15" hidden="1" customHeight="1">
      <c r="A1046" s="327">
        <v>62440</v>
      </c>
      <c r="B1046" s="327" t="s">
        <v>13912</v>
      </c>
      <c r="C1046" s="328" t="s">
        <v>6533</v>
      </c>
      <c r="D1046" s="329">
        <v>27.97</v>
      </c>
      <c r="E1046" s="330"/>
    </row>
    <row r="1047" spans="1:5" ht="14.25" hidden="1" customHeight="1">
      <c r="A1047" s="327">
        <v>62472</v>
      </c>
      <c r="B1047" s="327" t="s">
        <v>13913</v>
      </c>
      <c r="C1047" s="328" t="s">
        <v>6533</v>
      </c>
      <c r="D1047" s="329">
        <v>12.97</v>
      </c>
      <c r="E1047" s="330"/>
    </row>
    <row r="1048" spans="1:5" ht="14.25" hidden="1" customHeight="1">
      <c r="A1048" s="327">
        <v>62482</v>
      </c>
      <c r="B1048" s="327" t="s">
        <v>13914</v>
      </c>
      <c r="C1048" s="328" t="s">
        <v>6533</v>
      </c>
      <c r="D1048" s="329">
        <v>61.15</v>
      </c>
      <c r="E1048" s="330"/>
    </row>
    <row r="1049" spans="1:5" ht="14.25" hidden="1" customHeight="1">
      <c r="A1049" s="326">
        <v>625</v>
      </c>
      <c r="B1049" s="478" t="s">
        <v>13915</v>
      </c>
      <c r="C1049" s="478"/>
      <c r="D1049" s="478"/>
      <c r="E1049" s="478"/>
    </row>
    <row r="1050" spans="1:5" ht="14.25" hidden="1" customHeight="1">
      <c r="A1050" s="327">
        <v>62501</v>
      </c>
      <c r="B1050" s="327" t="s">
        <v>13916</v>
      </c>
      <c r="C1050" s="328" t="s">
        <v>6578</v>
      </c>
      <c r="D1050" s="329">
        <v>4.99</v>
      </c>
      <c r="E1050" s="330"/>
    </row>
    <row r="1051" spans="1:5" ht="14.25" hidden="1" customHeight="1">
      <c r="A1051" s="327">
        <v>62502</v>
      </c>
      <c r="B1051" s="327" t="s">
        <v>13917</v>
      </c>
      <c r="C1051" s="328" t="s">
        <v>6578</v>
      </c>
      <c r="D1051" s="329">
        <v>6.03</v>
      </c>
      <c r="E1051" s="330"/>
    </row>
    <row r="1052" spans="1:5" ht="14.25" hidden="1" customHeight="1">
      <c r="A1052" s="327">
        <v>62503</v>
      </c>
      <c r="B1052" s="327" t="s">
        <v>13918</v>
      </c>
      <c r="C1052" s="328" t="s">
        <v>6578</v>
      </c>
      <c r="D1052" s="329">
        <v>9.43</v>
      </c>
      <c r="E1052" s="330"/>
    </row>
    <row r="1053" spans="1:5" ht="14.25" hidden="1" customHeight="1">
      <c r="A1053" s="327">
        <v>62504</v>
      </c>
      <c r="B1053" s="327" t="s">
        <v>13919</v>
      </c>
      <c r="C1053" s="328" t="s">
        <v>6578</v>
      </c>
      <c r="D1053" s="329">
        <v>12.19</v>
      </c>
      <c r="E1053" s="330"/>
    </row>
    <row r="1054" spans="1:5" ht="14.25" hidden="1" customHeight="1">
      <c r="A1054" s="327">
        <v>62505</v>
      </c>
      <c r="B1054" s="327" t="s">
        <v>13920</v>
      </c>
      <c r="C1054" s="328" t="s">
        <v>6578</v>
      </c>
      <c r="D1054" s="329">
        <v>20.53</v>
      </c>
      <c r="E1054" s="330"/>
    </row>
    <row r="1055" spans="1:5" ht="15" hidden="1" customHeight="1">
      <c r="A1055" s="327">
        <v>62506</v>
      </c>
      <c r="B1055" s="327" t="s">
        <v>13921</v>
      </c>
      <c r="C1055" s="328" t="s">
        <v>6578</v>
      </c>
      <c r="D1055" s="329">
        <v>28.21</v>
      </c>
      <c r="E1055" s="330"/>
    </row>
    <row r="1056" spans="1:5" ht="14.25" hidden="1" customHeight="1">
      <c r="A1056" s="327">
        <v>62507</v>
      </c>
      <c r="B1056" s="327" t="s">
        <v>13922</v>
      </c>
      <c r="C1056" s="328" t="s">
        <v>6578</v>
      </c>
      <c r="D1056" s="329">
        <v>45.95</v>
      </c>
      <c r="E1056" s="330"/>
    </row>
    <row r="1057" spans="1:5" ht="14.25" hidden="1" customHeight="1">
      <c r="A1057" s="327">
        <v>62508</v>
      </c>
      <c r="B1057" s="327" t="s">
        <v>13923</v>
      </c>
      <c r="C1057" s="328" t="s">
        <v>6578</v>
      </c>
      <c r="D1057" s="329">
        <v>59.03</v>
      </c>
      <c r="E1057" s="330"/>
    </row>
    <row r="1058" spans="1:5" ht="14.25" hidden="1" customHeight="1">
      <c r="A1058" s="327">
        <v>62511</v>
      </c>
      <c r="B1058" s="327" t="s">
        <v>13924</v>
      </c>
      <c r="C1058" s="328" t="s">
        <v>6533</v>
      </c>
      <c r="D1058" s="329">
        <v>1.1299999999999999</v>
      </c>
      <c r="E1058" s="330"/>
    </row>
    <row r="1059" spans="1:5" ht="14.25" hidden="1" customHeight="1">
      <c r="A1059" s="327">
        <v>62512</v>
      </c>
      <c r="B1059" s="327" t="s">
        <v>13925</v>
      </c>
      <c r="C1059" s="328" t="s">
        <v>6533</v>
      </c>
      <c r="D1059" s="329">
        <v>3.23</v>
      </c>
      <c r="E1059" s="330"/>
    </row>
    <row r="1060" spans="1:5" ht="14.25" hidden="1" customHeight="1">
      <c r="A1060" s="327">
        <v>62514</v>
      </c>
      <c r="B1060" s="327" t="s">
        <v>13926</v>
      </c>
      <c r="C1060" s="328" t="s">
        <v>6533</v>
      </c>
      <c r="D1060" s="329">
        <v>7.94</v>
      </c>
      <c r="E1060" s="330"/>
    </row>
    <row r="1061" spans="1:5" ht="14.25" hidden="1" customHeight="1">
      <c r="A1061" s="327">
        <v>62520</v>
      </c>
      <c r="B1061" s="327" t="s">
        <v>13927</v>
      </c>
      <c r="C1061" s="328" t="s">
        <v>6533</v>
      </c>
      <c r="D1061" s="329">
        <v>2.63</v>
      </c>
      <c r="E1061" s="330"/>
    </row>
    <row r="1062" spans="1:5" ht="14.25" hidden="1" customHeight="1">
      <c r="A1062" s="327">
        <v>62521</v>
      </c>
      <c r="B1062" s="327" t="s">
        <v>13928</v>
      </c>
      <c r="C1062" s="328" t="s">
        <v>6533</v>
      </c>
      <c r="D1062" s="329">
        <v>4.9000000000000004</v>
      </c>
      <c r="E1062" s="330"/>
    </row>
    <row r="1063" spans="1:5" ht="15" hidden="1" customHeight="1">
      <c r="A1063" s="327">
        <v>62530</v>
      </c>
      <c r="B1063" s="327" t="s">
        <v>13929</v>
      </c>
      <c r="C1063" s="328" t="s">
        <v>6578</v>
      </c>
      <c r="D1063" s="329">
        <v>6.87</v>
      </c>
      <c r="E1063" s="330"/>
    </row>
    <row r="1064" spans="1:5" ht="14.25" hidden="1" customHeight="1">
      <c r="A1064" s="327">
        <v>62531</v>
      </c>
      <c r="B1064" s="327" t="s">
        <v>13930</v>
      </c>
      <c r="C1064" s="328" t="s">
        <v>6578</v>
      </c>
      <c r="D1064" s="329">
        <v>13</v>
      </c>
      <c r="E1064" s="330"/>
    </row>
    <row r="1065" spans="1:5" ht="14.25" hidden="1" customHeight="1">
      <c r="A1065" s="327">
        <v>62532</v>
      </c>
      <c r="B1065" s="327" t="s">
        <v>13931</v>
      </c>
      <c r="C1065" s="328" t="s">
        <v>6578</v>
      </c>
      <c r="D1065" s="329">
        <v>21.18</v>
      </c>
      <c r="E1065" s="330"/>
    </row>
    <row r="1066" spans="1:5" ht="14.25" hidden="1" customHeight="1">
      <c r="A1066" s="327">
        <v>62533</v>
      </c>
      <c r="B1066" s="327" t="s">
        <v>13932</v>
      </c>
      <c r="C1066" s="328" t="s">
        <v>6578</v>
      </c>
      <c r="D1066" s="329">
        <v>23.99</v>
      </c>
      <c r="E1066" s="330"/>
    </row>
    <row r="1067" spans="1:5" ht="14.25" hidden="1" customHeight="1">
      <c r="A1067" s="327">
        <v>62534</v>
      </c>
      <c r="B1067" s="327" t="s">
        <v>13933</v>
      </c>
      <c r="C1067" s="328" t="s">
        <v>6578</v>
      </c>
      <c r="D1067" s="329">
        <v>40.770000000000003</v>
      </c>
      <c r="E1067" s="330"/>
    </row>
    <row r="1068" spans="1:5" ht="14.25" hidden="1" customHeight="1">
      <c r="A1068" s="327">
        <v>62535</v>
      </c>
      <c r="B1068" s="327" t="s">
        <v>13934</v>
      </c>
      <c r="C1068" s="328" t="s">
        <v>6578</v>
      </c>
      <c r="D1068" s="329">
        <v>80.41</v>
      </c>
      <c r="E1068" s="330"/>
    </row>
    <row r="1069" spans="1:5" ht="14.25" hidden="1" customHeight="1">
      <c r="A1069" s="327">
        <v>62536</v>
      </c>
      <c r="B1069" s="327" t="s">
        <v>13935</v>
      </c>
      <c r="C1069" s="328" t="s">
        <v>6533</v>
      </c>
      <c r="D1069" s="329">
        <v>2.62</v>
      </c>
      <c r="E1069" s="330"/>
    </row>
    <row r="1070" spans="1:5" ht="14.25" hidden="1" customHeight="1">
      <c r="A1070" s="327">
        <v>62540</v>
      </c>
      <c r="B1070" s="327" t="s">
        <v>13936</v>
      </c>
      <c r="C1070" s="328" t="s">
        <v>6533</v>
      </c>
      <c r="D1070" s="329">
        <v>2.35</v>
      </c>
      <c r="E1070" s="330"/>
    </row>
    <row r="1071" spans="1:5" ht="14.25" hidden="1" customHeight="1">
      <c r="A1071" s="327">
        <v>62542</v>
      </c>
      <c r="B1071" s="327" t="s">
        <v>13937</v>
      </c>
      <c r="C1071" s="328" t="s">
        <v>6533</v>
      </c>
      <c r="D1071" s="329">
        <v>7.72</v>
      </c>
      <c r="E1071" s="330"/>
    </row>
    <row r="1072" spans="1:5" ht="14.25" hidden="1" customHeight="1">
      <c r="A1072" s="327">
        <v>62543</v>
      </c>
      <c r="B1072" s="327" t="s">
        <v>13938</v>
      </c>
      <c r="C1072" s="328" t="s">
        <v>6533</v>
      </c>
      <c r="D1072" s="329">
        <v>9.1300000000000008</v>
      </c>
      <c r="E1072" s="330"/>
    </row>
    <row r="1073" spans="1:5" ht="15" hidden="1" customHeight="1">
      <c r="A1073" s="327">
        <v>62544</v>
      </c>
      <c r="B1073" s="327" t="s">
        <v>13939</v>
      </c>
      <c r="C1073" s="328" t="s">
        <v>6533</v>
      </c>
      <c r="D1073" s="329">
        <v>4.59</v>
      </c>
      <c r="E1073" s="330"/>
    </row>
    <row r="1074" spans="1:5" ht="14.25" hidden="1" customHeight="1">
      <c r="A1074" s="327">
        <v>62547</v>
      </c>
      <c r="B1074" s="327" t="s">
        <v>13940</v>
      </c>
      <c r="C1074" s="328" t="s">
        <v>6533</v>
      </c>
      <c r="D1074" s="329">
        <v>19.84</v>
      </c>
      <c r="E1074" s="330"/>
    </row>
    <row r="1075" spans="1:5" ht="14.25" hidden="1" customHeight="1">
      <c r="A1075" s="327">
        <v>62549</v>
      </c>
      <c r="B1075" s="327" t="s">
        <v>13941</v>
      </c>
      <c r="C1075" s="328" t="s">
        <v>6533</v>
      </c>
      <c r="D1075" s="329">
        <v>18.399999999999999</v>
      </c>
      <c r="E1075" s="330"/>
    </row>
    <row r="1076" spans="1:5" ht="14.25" hidden="1" customHeight="1">
      <c r="A1076" s="327">
        <v>62570</v>
      </c>
      <c r="B1076" s="327" t="s">
        <v>13942</v>
      </c>
      <c r="C1076" s="328" t="s">
        <v>6533</v>
      </c>
      <c r="D1076" s="329">
        <v>0.99</v>
      </c>
      <c r="E1076" s="330"/>
    </row>
    <row r="1077" spans="1:5" ht="15" hidden="1" customHeight="1">
      <c r="A1077" s="327">
        <v>62577</v>
      </c>
      <c r="B1077" s="327" t="s">
        <v>13943</v>
      </c>
      <c r="C1077" s="328" t="s">
        <v>6533</v>
      </c>
      <c r="D1077" s="329">
        <v>63.42</v>
      </c>
      <c r="E1077" s="330"/>
    </row>
    <row r="1078" spans="1:5" ht="14.25" hidden="1" customHeight="1">
      <c r="A1078" s="327">
        <v>62588</v>
      </c>
      <c r="B1078" s="327" t="s">
        <v>13944</v>
      </c>
      <c r="C1078" s="328" t="s">
        <v>6533</v>
      </c>
      <c r="D1078" s="329">
        <v>8.9700000000000006</v>
      </c>
      <c r="E1078" s="330"/>
    </row>
    <row r="1079" spans="1:5" ht="14.25" hidden="1" customHeight="1">
      <c r="A1079" s="327">
        <v>62594</v>
      </c>
      <c r="B1079" s="327" t="s">
        <v>13945</v>
      </c>
      <c r="C1079" s="328" t="s">
        <v>6533</v>
      </c>
      <c r="D1079" s="329">
        <v>2.02</v>
      </c>
      <c r="E1079" s="330"/>
    </row>
    <row r="1080" spans="1:5" ht="14.25" hidden="1" customHeight="1">
      <c r="A1080" s="326">
        <v>626</v>
      </c>
      <c r="B1080" s="478" t="s">
        <v>13946</v>
      </c>
      <c r="C1080" s="478"/>
      <c r="D1080" s="478"/>
      <c r="E1080" s="478"/>
    </row>
    <row r="1081" spans="1:5" ht="14.25" hidden="1" customHeight="1">
      <c r="A1081" s="327">
        <v>62674</v>
      </c>
      <c r="B1081" s="327" t="s">
        <v>13947</v>
      </c>
      <c r="C1081" s="328" t="s">
        <v>6533</v>
      </c>
      <c r="D1081" s="329">
        <v>14.37</v>
      </c>
      <c r="E1081" s="330"/>
    </row>
    <row r="1082" spans="1:5" ht="14.25" hidden="1" customHeight="1">
      <c r="A1082" s="326">
        <v>627</v>
      </c>
      <c r="B1082" s="478" t="s">
        <v>13948</v>
      </c>
      <c r="C1082" s="478"/>
      <c r="D1082" s="478"/>
      <c r="E1082" s="478"/>
    </row>
    <row r="1083" spans="1:5" ht="14.25" hidden="1" customHeight="1">
      <c r="A1083" s="327">
        <v>62703</v>
      </c>
      <c r="B1083" s="327" t="s">
        <v>13949</v>
      </c>
      <c r="C1083" s="328" t="s">
        <v>6578</v>
      </c>
      <c r="D1083" s="329">
        <v>30.32</v>
      </c>
      <c r="E1083" s="330"/>
    </row>
    <row r="1084" spans="1:5" ht="14.25" hidden="1" customHeight="1">
      <c r="A1084" s="326">
        <v>630</v>
      </c>
      <c r="B1084" s="478" t="s">
        <v>13950</v>
      </c>
      <c r="C1084" s="478"/>
      <c r="D1084" s="478"/>
      <c r="E1084" s="478"/>
    </row>
    <row r="1085" spans="1:5" ht="14.25" hidden="1" customHeight="1">
      <c r="A1085" s="327">
        <v>63043</v>
      </c>
      <c r="B1085" s="327" t="s">
        <v>13951</v>
      </c>
      <c r="C1085" s="328" t="s">
        <v>6578</v>
      </c>
      <c r="D1085" s="329">
        <v>19.75</v>
      </c>
      <c r="E1085" s="330"/>
    </row>
    <row r="1086" spans="1:5" ht="14.25" hidden="1" customHeight="1">
      <c r="A1086" s="327">
        <v>63096</v>
      </c>
      <c r="B1086" s="327" t="s">
        <v>13952</v>
      </c>
      <c r="C1086" s="328" t="s">
        <v>6578</v>
      </c>
      <c r="D1086" s="329">
        <v>39.99</v>
      </c>
      <c r="E1086" s="330"/>
    </row>
    <row r="1087" spans="1:5" ht="14.25" hidden="1" customHeight="1">
      <c r="A1087" s="326">
        <v>631</v>
      </c>
      <c r="B1087" s="478" t="s">
        <v>13953</v>
      </c>
      <c r="C1087" s="478"/>
      <c r="D1087" s="478"/>
      <c r="E1087" s="478"/>
    </row>
    <row r="1088" spans="1:5" ht="14.25" hidden="1" customHeight="1">
      <c r="A1088" s="327">
        <v>63108</v>
      </c>
      <c r="B1088" s="327" t="s">
        <v>13954</v>
      </c>
      <c r="C1088" s="328" t="s">
        <v>6578</v>
      </c>
      <c r="D1088" s="329">
        <v>61.39</v>
      </c>
      <c r="E1088" s="330"/>
    </row>
    <row r="1089" spans="1:5" ht="14.25" hidden="1" customHeight="1">
      <c r="A1089" s="327">
        <v>63109</v>
      </c>
      <c r="B1089" s="327" t="s">
        <v>13955</v>
      </c>
      <c r="C1089" s="328" t="s">
        <v>6578</v>
      </c>
      <c r="D1089" s="329">
        <v>71.06</v>
      </c>
      <c r="E1089" s="330"/>
    </row>
    <row r="1090" spans="1:5" ht="14.25" hidden="1" customHeight="1">
      <c r="A1090" s="327">
        <v>63148</v>
      </c>
      <c r="B1090" s="327" t="s">
        <v>13956</v>
      </c>
      <c r="C1090" s="328" t="s">
        <v>6578</v>
      </c>
      <c r="D1090" s="329">
        <v>12.76</v>
      </c>
      <c r="E1090" s="330"/>
    </row>
    <row r="1091" spans="1:5" ht="14.25" hidden="1" customHeight="1">
      <c r="A1091" s="327">
        <v>63149</v>
      </c>
      <c r="B1091" s="327" t="s">
        <v>13957</v>
      </c>
      <c r="C1091" s="328" t="s">
        <v>6578</v>
      </c>
      <c r="D1091" s="329">
        <v>26.15</v>
      </c>
      <c r="E1091" s="330"/>
    </row>
    <row r="1092" spans="1:5" ht="14.25" hidden="1" customHeight="1">
      <c r="A1092" s="327">
        <v>63150</v>
      </c>
      <c r="B1092" s="327" t="s">
        <v>13958</v>
      </c>
      <c r="C1092" s="328" t="s">
        <v>6578</v>
      </c>
      <c r="D1092" s="329">
        <v>35.74</v>
      </c>
      <c r="E1092" s="330"/>
    </row>
    <row r="1093" spans="1:5" ht="14.25" hidden="1" customHeight="1">
      <c r="A1093" s="327">
        <v>63164</v>
      </c>
      <c r="B1093" s="327" t="s">
        <v>13959</v>
      </c>
      <c r="C1093" s="328" t="s">
        <v>6578</v>
      </c>
      <c r="D1093" s="329">
        <v>108.09</v>
      </c>
      <c r="E1093" s="330"/>
    </row>
    <row r="1094" spans="1:5" ht="14.25" hidden="1" customHeight="1">
      <c r="A1094" s="327">
        <v>63165</v>
      </c>
      <c r="B1094" s="327" t="s">
        <v>13960</v>
      </c>
      <c r="C1094" s="328" t="s">
        <v>6578</v>
      </c>
      <c r="D1094" s="329">
        <v>86.58</v>
      </c>
      <c r="E1094" s="330"/>
    </row>
    <row r="1095" spans="1:5" ht="14.25" hidden="1" customHeight="1">
      <c r="A1095" s="326">
        <v>633</v>
      </c>
      <c r="B1095" s="478" t="s">
        <v>13961</v>
      </c>
      <c r="C1095" s="478"/>
      <c r="D1095" s="478"/>
      <c r="E1095" s="478"/>
    </row>
    <row r="1096" spans="1:5" ht="14.25" hidden="1" customHeight="1">
      <c r="A1096" s="327">
        <v>63341</v>
      </c>
      <c r="B1096" s="327" t="s">
        <v>13962</v>
      </c>
      <c r="C1096" s="328" t="s">
        <v>6533</v>
      </c>
      <c r="D1096" s="329">
        <v>2.19</v>
      </c>
      <c r="E1096" s="330"/>
    </row>
    <row r="1097" spans="1:5" ht="14.25" hidden="1" customHeight="1">
      <c r="A1097" s="326">
        <v>634</v>
      </c>
      <c r="B1097" s="478" t="s">
        <v>13963</v>
      </c>
      <c r="C1097" s="478"/>
      <c r="D1097" s="478"/>
      <c r="E1097" s="478"/>
    </row>
    <row r="1098" spans="1:5" ht="14.25" hidden="1" customHeight="1">
      <c r="A1098" s="327">
        <v>63480</v>
      </c>
      <c r="B1098" s="327" t="s">
        <v>13964</v>
      </c>
      <c r="C1098" s="328" t="s">
        <v>6533</v>
      </c>
      <c r="D1098" s="329">
        <v>348.66</v>
      </c>
      <c r="E1098" s="330"/>
    </row>
    <row r="1099" spans="1:5" ht="14.25" hidden="1" customHeight="1">
      <c r="A1099" s="326">
        <v>635</v>
      </c>
      <c r="B1099" s="478" t="s">
        <v>13965</v>
      </c>
      <c r="C1099" s="478"/>
      <c r="D1099" s="478"/>
      <c r="E1099" s="478"/>
    </row>
    <row r="1100" spans="1:5" ht="14.25" hidden="1" customHeight="1">
      <c r="A1100" s="327">
        <v>63501</v>
      </c>
      <c r="B1100" s="327" t="s">
        <v>13966</v>
      </c>
      <c r="C1100" s="328" t="s">
        <v>6533</v>
      </c>
      <c r="D1100" s="329">
        <v>34.69</v>
      </c>
      <c r="E1100" s="330"/>
    </row>
    <row r="1101" spans="1:5" ht="14.25" hidden="1" customHeight="1">
      <c r="A1101" s="327">
        <v>63502</v>
      </c>
      <c r="B1101" s="327" t="s">
        <v>13967</v>
      </c>
      <c r="C1101" s="328" t="s">
        <v>6533</v>
      </c>
      <c r="D1101" s="329">
        <v>38.15</v>
      </c>
      <c r="E1101" s="330"/>
    </row>
    <row r="1102" spans="1:5" ht="15" hidden="1" customHeight="1">
      <c r="A1102" s="327">
        <v>63503</v>
      </c>
      <c r="B1102" s="327" t="s">
        <v>13968</v>
      </c>
      <c r="C1102" s="328" t="s">
        <v>6533</v>
      </c>
      <c r="D1102" s="329">
        <v>62.69</v>
      </c>
      <c r="E1102" s="330"/>
    </row>
    <row r="1103" spans="1:5" ht="14.25" hidden="1" customHeight="1">
      <c r="A1103" s="327">
        <v>63504</v>
      </c>
      <c r="B1103" s="327" t="s">
        <v>13969</v>
      </c>
      <c r="C1103" s="328" t="s">
        <v>6533</v>
      </c>
      <c r="D1103" s="329">
        <v>96.21</v>
      </c>
      <c r="E1103" s="330"/>
    </row>
    <row r="1104" spans="1:5" ht="14.25" hidden="1" customHeight="1">
      <c r="A1104" s="327">
        <v>63505</v>
      </c>
      <c r="B1104" s="327" t="s">
        <v>13970</v>
      </c>
      <c r="C1104" s="328" t="s">
        <v>6533</v>
      </c>
      <c r="D1104" s="329">
        <v>104.08</v>
      </c>
      <c r="E1104" s="330"/>
    </row>
    <row r="1105" spans="1:5" ht="14.25" hidden="1" customHeight="1">
      <c r="A1105" s="327">
        <v>63506</v>
      </c>
      <c r="B1105" s="327" t="s">
        <v>13971</v>
      </c>
      <c r="C1105" s="328" t="s">
        <v>6533</v>
      </c>
      <c r="D1105" s="329">
        <v>223.38</v>
      </c>
      <c r="E1105" s="330"/>
    </row>
    <row r="1106" spans="1:5" ht="14.25" hidden="1" customHeight="1">
      <c r="A1106" s="327">
        <v>63507</v>
      </c>
      <c r="B1106" s="327" t="s">
        <v>13972</v>
      </c>
      <c r="C1106" s="328" t="s">
        <v>6533</v>
      </c>
      <c r="D1106" s="329">
        <v>374.91</v>
      </c>
      <c r="E1106" s="330"/>
    </row>
    <row r="1107" spans="1:5" ht="14.25" hidden="1" customHeight="1">
      <c r="A1107" s="327">
        <v>63508</v>
      </c>
      <c r="B1107" s="327" t="s">
        <v>13973</v>
      </c>
      <c r="C1107" s="328" t="s">
        <v>6533</v>
      </c>
      <c r="D1107" s="329">
        <v>529.74</v>
      </c>
      <c r="E1107" s="330"/>
    </row>
    <row r="1108" spans="1:5" ht="15" hidden="1" customHeight="1">
      <c r="A1108" s="327">
        <v>63515</v>
      </c>
      <c r="B1108" s="327" t="s">
        <v>13974</v>
      </c>
      <c r="C1108" s="328" t="s">
        <v>6533</v>
      </c>
      <c r="D1108" s="329">
        <v>79.19</v>
      </c>
      <c r="E1108" s="330"/>
    </row>
    <row r="1109" spans="1:5" ht="14.25" hidden="1" customHeight="1">
      <c r="A1109" s="327">
        <v>63516</v>
      </c>
      <c r="B1109" s="327" t="s">
        <v>13975</v>
      </c>
      <c r="C1109" s="328" t="s">
        <v>6533</v>
      </c>
      <c r="D1109" s="329">
        <v>86.3</v>
      </c>
      <c r="E1109" s="330"/>
    </row>
    <row r="1110" spans="1:5" ht="15" hidden="1" customHeight="1">
      <c r="A1110" s="327">
        <v>63517</v>
      </c>
      <c r="B1110" s="327" t="s">
        <v>13976</v>
      </c>
      <c r="C1110" s="328" t="s">
        <v>6533</v>
      </c>
      <c r="D1110" s="329">
        <v>125.07</v>
      </c>
      <c r="E1110" s="330"/>
    </row>
    <row r="1111" spans="1:5" ht="14.25" hidden="1" customHeight="1">
      <c r="A1111" s="327">
        <v>63518</v>
      </c>
      <c r="B1111" s="327" t="s">
        <v>13977</v>
      </c>
      <c r="C1111" s="328" t="s">
        <v>6533</v>
      </c>
      <c r="D1111" s="329">
        <v>204.09</v>
      </c>
      <c r="E1111" s="330"/>
    </row>
    <row r="1112" spans="1:5" ht="14.25" hidden="1" customHeight="1">
      <c r="A1112" s="327">
        <v>63520</v>
      </c>
      <c r="B1112" s="327" t="s">
        <v>13978</v>
      </c>
      <c r="C1112" s="328" t="s">
        <v>6533</v>
      </c>
      <c r="D1112" s="329">
        <v>84.77</v>
      </c>
      <c r="E1112" s="330"/>
    </row>
    <row r="1113" spans="1:5" ht="14.25" hidden="1" customHeight="1">
      <c r="A1113" s="327">
        <v>63521</v>
      </c>
      <c r="B1113" s="327" t="s">
        <v>13979</v>
      </c>
      <c r="C1113" s="328" t="s">
        <v>6533</v>
      </c>
      <c r="D1113" s="329">
        <v>89.57</v>
      </c>
      <c r="E1113" s="330"/>
    </row>
    <row r="1114" spans="1:5" ht="14.25" hidden="1" customHeight="1">
      <c r="A1114" s="327">
        <v>63523</v>
      </c>
      <c r="B1114" s="327" t="s">
        <v>13980</v>
      </c>
      <c r="C1114" s="328" t="s">
        <v>6533</v>
      </c>
      <c r="D1114" s="329">
        <v>184.61</v>
      </c>
      <c r="E1114" s="330"/>
    </row>
    <row r="1115" spans="1:5" ht="14.25" hidden="1" customHeight="1">
      <c r="A1115" s="327">
        <v>63530</v>
      </c>
      <c r="B1115" s="327" t="s">
        <v>13981</v>
      </c>
      <c r="C1115" s="328" t="s">
        <v>6533</v>
      </c>
      <c r="D1115" s="329">
        <v>39.75</v>
      </c>
      <c r="E1115" s="330"/>
    </row>
    <row r="1116" spans="1:5" ht="14.25" hidden="1" customHeight="1">
      <c r="A1116" s="327">
        <v>63536</v>
      </c>
      <c r="B1116" s="327" t="s">
        <v>13982</v>
      </c>
      <c r="C1116" s="328" t="s">
        <v>6533</v>
      </c>
      <c r="D1116" s="329">
        <v>32.24</v>
      </c>
      <c r="E1116" s="330"/>
    </row>
    <row r="1117" spans="1:5" ht="14.25" hidden="1" customHeight="1">
      <c r="A1117" s="327">
        <v>63567</v>
      </c>
      <c r="B1117" s="327" t="s">
        <v>13983</v>
      </c>
      <c r="C1117" s="328" t="s">
        <v>6533</v>
      </c>
      <c r="D1117" s="329">
        <v>864.72</v>
      </c>
      <c r="E1117" s="330"/>
    </row>
    <row r="1118" spans="1:5" ht="15" hidden="1" customHeight="1">
      <c r="A1118" s="326">
        <v>640</v>
      </c>
      <c r="B1118" s="478" t="s">
        <v>13984</v>
      </c>
      <c r="C1118" s="478"/>
      <c r="D1118" s="478"/>
      <c r="E1118" s="478"/>
    </row>
    <row r="1119" spans="1:5" ht="14.25" hidden="1" customHeight="1">
      <c r="A1119" s="327">
        <v>64001</v>
      </c>
      <c r="B1119" s="327" t="s">
        <v>13985</v>
      </c>
      <c r="C1119" s="328" t="s">
        <v>6533</v>
      </c>
      <c r="D1119" s="329">
        <v>59.14</v>
      </c>
      <c r="E1119" s="330"/>
    </row>
    <row r="1120" spans="1:5" ht="14.25" hidden="1" customHeight="1">
      <c r="A1120" s="327">
        <v>64002</v>
      </c>
      <c r="B1120" s="327" t="s">
        <v>13986</v>
      </c>
      <c r="C1120" s="328" t="s">
        <v>6533</v>
      </c>
      <c r="D1120" s="329">
        <v>40.97</v>
      </c>
      <c r="E1120" s="330"/>
    </row>
    <row r="1121" spans="1:5" ht="15" hidden="1" customHeight="1">
      <c r="A1121" s="327">
        <v>64003</v>
      </c>
      <c r="B1121" s="327" t="s">
        <v>13987</v>
      </c>
      <c r="C1121" s="328" t="s">
        <v>6533</v>
      </c>
      <c r="D1121" s="329">
        <v>77.84</v>
      </c>
      <c r="E1121" s="330"/>
    </row>
    <row r="1122" spans="1:5" ht="14.25" hidden="1" customHeight="1">
      <c r="A1122" s="327">
        <v>64004</v>
      </c>
      <c r="B1122" s="327" t="s">
        <v>13988</v>
      </c>
      <c r="C1122" s="328" t="s">
        <v>6533</v>
      </c>
      <c r="D1122" s="329">
        <v>300.23</v>
      </c>
      <c r="E1122" s="330"/>
    </row>
    <row r="1123" spans="1:5" ht="14.25" hidden="1" customHeight="1">
      <c r="A1123" s="327">
        <v>64005</v>
      </c>
      <c r="B1123" s="327" t="s">
        <v>13989</v>
      </c>
      <c r="C1123" s="328" t="s">
        <v>6533</v>
      </c>
      <c r="D1123" s="329">
        <v>14.27</v>
      </c>
      <c r="E1123" s="330"/>
    </row>
    <row r="1124" spans="1:5" ht="14.25" hidden="1" customHeight="1">
      <c r="A1124" s="327">
        <v>64006</v>
      </c>
      <c r="B1124" s="327" t="s">
        <v>13990</v>
      </c>
      <c r="C1124" s="328" t="s">
        <v>6533</v>
      </c>
      <c r="D1124" s="329">
        <v>10.99</v>
      </c>
      <c r="E1124" s="330"/>
    </row>
    <row r="1125" spans="1:5" ht="14.25" hidden="1" customHeight="1">
      <c r="A1125" s="327">
        <v>64010</v>
      </c>
      <c r="B1125" s="327" t="s">
        <v>13991</v>
      </c>
      <c r="C1125" s="328" t="s">
        <v>6533</v>
      </c>
      <c r="D1125" s="329">
        <v>290.7</v>
      </c>
      <c r="E1125" s="330"/>
    </row>
    <row r="1126" spans="1:5" ht="14.25" hidden="1" customHeight="1">
      <c r="A1126" s="327">
        <v>64011</v>
      </c>
      <c r="B1126" s="327" t="s">
        <v>13992</v>
      </c>
      <c r="C1126" s="328" t="s">
        <v>6533</v>
      </c>
      <c r="D1126" s="329">
        <v>161</v>
      </c>
      <c r="E1126" s="330"/>
    </row>
    <row r="1127" spans="1:5" ht="14.25" hidden="1" customHeight="1">
      <c r="A1127" s="327">
        <v>64015</v>
      </c>
      <c r="B1127" s="327" t="s">
        <v>13993</v>
      </c>
      <c r="C1127" s="328" t="s">
        <v>6533</v>
      </c>
      <c r="D1127" s="329">
        <v>94.24</v>
      </c>
      <c r="E1127" s="330"/>
    </row>
    <row r="1128" spans="1:5" ht="14.25" hidden="1" customHeight="1">
      <c r="A1128" s="327">
        <v>64016</v>
      </c>
      <c r="B1128" s="327" t="s">
        <v>13994</v>
      </c>
      <c r="C1128" s="328" t="s">
        <v>6533</v>
      </c>
      <c r="D1128" s="329">
        <v>113.4</v>
      </c>
      <c r="E1128" s="330"/>
    </row>
    <row r="1129" spans="1:5" ht="14.25" hidden="1" customHeight="1">
      <c r="A1129" s="327">
        <v>64017</v>
      </c>
      <c r="B1129" s="327" t="s">
        <v>13995</v>
      </c>
      <c r="C1129" s="328" t="s">
        <v>6533</v>
      </c>
      <c r="D1129" s="329">
        <v>136.41999999999999</v>
      </c>
      <c r="E1129" s="330"/>
    </row>
    <row r="1130" spans="1:5" ht="14.25" hidden="1" customHeight="1">
      <c r="A1130" s="327">
        <v>64018</v>
      </c>
      <c r="B1130" s="327" t="s">
        <v>13996</v>
      </c>
      <c r="C1130" s="328" t="s">
        <v>6533</v>
      </c>
      <c r="D1130" s="329">
        <v>204.04</v>
      </c>
      <c r="E1130" s="330"/>
    </row>
    <row r="1131" spans="1:5" ht="14.25" hidden="1" customHeight="1">
      <c r="A1131" s="327">
        <v>64019</v>
      </c>
      <c r="B1131" s="327" t="s">
        <v>13997</v>
      </c>
      <c r="C1131" s="328" t="s">
        <v>6533</v>
      </c>
      <c r="D1131" s="329">
        <v>264.23</v>
      </c>
      <c r="E1131" s="330"/>
    </row>
    <row r="1132" spans="1:5" ht="14.25" hidden="1" customHeight="1">
      <c r="A1132" s="327">
        <v>64020</v>
      </c>
      <c r="B1132" s="327" t="s">
        <v>13998</v>
      </c>
      <c r="C1132" s="328" t="s">
        <v>6533</v>
      </c>
      <c r="D1132" s="329">
        <v>385.35</v>
      </c>
      <c r="E1132" s="330"/>
    </row>
    <row r="1133" spans="1:5" ht="14.25" hidden="1" customHeight="1">
      <c r="A1133" s="327">
        <v>64021</v>
      </c>
      <c r="B1133" s="327" t="s">
        <v>13999</v>
      </c>
      <c r="C1133" s="328" t="s">
        <v>6533</v>
      </c>
      <c r="D1133" s="329">
        <v>588.6</v>
      </c>
      <c r="E1133" s="330"/>
    </row>
    <row r="1134" spans="1:5" ht="15" hidden="1" customHeight="1">
      <c r="A1134" s="327">
        <v>64022</v>
      </c>
      <c r="B1134" s="327" t="s">
        <v>14000</v>
      </c>
      <c r="C1134" s="328" t="s">
        <v>6533</v>
      </c>
      <c r="D1134" s="329">
        <v>892.93</v>
      </c>
      <c r="E1134" s="330"/>
    </row>
    <row r="1135" spans="1:5" ht="14.25" hidden="1" customHeight="1">
      <c r="A1135" s="327">
        <v>64023</v>
      </c>
      <c r="B1135" s="327" t="s">
        <v>14001</v>
      </c>
      <c r="C1135" s="328" t="s">
        <v>6533</v>
      </c>
      <c r="D1135" s="331">
        <v>1406.94</v>
      </c>
      <c r="E1135" s="330"/>
    </row>
    <row r="1136" spans="1:5" ht="14.25" hidden="1" customHeight="1">
      <c r="A1136" s="327">
        <v>64034</v>
      </c>
      <c r="B1136" s="327" t="s">
        <v>14002</v>
      </c>
      <c r="C1136" s="328" t="s">
        <v>6533</v>
      </c>
      <c r="D1136" s="329">
        <v>142.71</v>
      </c>
      <c r="E1136" s="330"/>
    </row>
    <row r="1137" spans="1:5" ht="14.25" hidden="1" customHeight="1">
      <c r="A1137" s="327">
        <v>64035</v>
      </c>
      <c r="B1137" s="327" t="s">
        <v>14003</v>
      </c>
      <c r="C1137" s="328" t="s">
        <v>6533</v>
      </c>
      <c r="D1137" s="329">
        <v>75.489999999999995</v>
      </c>
      <c r="E1137" s="330"/>
    </row>
    <row r="1138" spans="1:5" ht="15" hidden="1" customHeight="1">
      <c r="A1138" s="327">
        <v>64040</v>
      </c>
      <c r="B1138" s="327" t="s">
        <v>14004</v>
      </c>
      <c r="C1138" s="328" t="s">
        <v>6533</v>
      </c>
      <c r="D1138" s="329">
        <v>66.989999999999995</v>
      </c>
      <c r="E1138" s="330"/>
    </row>
    <row r="1139" spans="1:5" ht="14.25" hidden="1" customHeight="1">
      <c r="A1139" s="327">
        <v>64041</v>
      </c>
      <c r="B1139" s="327" t="s">
        <v>14005</v>
      </c>
      <c r="C1139" s="328" t="s">
        <v>6533</v>
      </c>
      <c r="D1139" s="329">
        <v>171.74</v>
      </c>
      <c r="E1139" s="330"/>
    </row>
    <row r="1140" spans="1:5" ht="15" hidden="1" customHeight="1">
      <c r="A1140" s="327">
        <v>64042</v>
      </c>
      <c r="B1140" s="327" t="s">
        <v>14006</v>
      </c>
      <c r="C1140" s="328" t="s">
        <v>6533</v>
      </c>
      <c r="D1140" s="329">
        <v>255.35</v>
      </c>
      <c r="E1140" s="330"/>
    </row>
    <row r="1141" spans="1:5" ht="14.25" hidden="1" customHeight="1">
      <c r="A1141" s="327">
        <v>64043</v>
      </c>
      <c r="B1141" s="327" t="s">
        <v>14007</v>
      </c>
      <c r="C1141" s="328" t="s">
        <v>6533</v>
      </c>
      <c r="D1141" s="329">
        <v>420.53</v>
      </c>
      <c r="E1141" s="330"/>
    </row>
    <row r="1142" spans="1:5" ht="14.25" hidden="1" customHeight="1">
      <c r="A1142" s="327">
        <v>64044</v>
      </c>
      <c r="B1142" s="327" t="s">
        <v>14008</v>
      </c>
      <c r="C1142" s="328" t="s">
        <v>6533</v>
      </c>
      <c r="D1142" s="329">
        <v>594.11</v>
      </c>
      <c r="E1142" s="330"/>
    </row>
    <row r="1143" spans="1:5" ht="14.25" hidden="1" customHeight="1">
      <c r="A1143" s="327">
        <v>64045</v>
      </c>
      <c r="B1143" s="327" t="s">
        <v>14009</v>
      </c>
      <c r="C1143" s="328" t="s">
        <v>6533</v>
      </c>
      <c r="D1143" s="329">
        <v>53.96</v>
      </c>
      <c r="E1143" s="330"/>
    </row>
    <row r="1144" spans="1:5" ht="15" hidden="1" customHeight="1">
      <c r="A1144" s="327">
        <v>64066</v>
      </c>
      <c r="B1144" s="327" t="s">
        <v>14010</v>
      </c>
      <c r="C1144" s="328" t="s">
        <v>6533</v>
      </c>
      <c r="D1144" s="329">
        <v>95</v>
      </c>
      <c r="E1144" s="330"/>
    </row>
    <row r="1145" spans="1:5" ht="14.25" hidden="1" customHeight="1">
      <c r="A1145" s="327">
        <v>64077</v>
      </c>
      <c r="B1145" s="327" t="s">
        <v>14011</v>
      </c>
      <c r="C1145" s="328" t="s">
        <v>6533</v>
      </c>
      <c r="D1145" s="329">
        <v>14.03</v>
      </c>
      <c r="E1145" s="330"/>
    </row>
    <row r="1146" spans="1:5" ht="15" hidden="1" customHeight="1">
      <c r="A1146" s="327">
        <v>64094</v>
      </c>
      <c r="B1146" s="327" t="s">
        <v>14012</v>
      </c>
      <c r="C1146" s="328" t="s">
        <v>6533</v>
      </c>
      <c r="D1146" s="329">
        <v>290.7</v>
      </c>
      <c r="E1146" s="330"/>
    </row>
    <row r="1147" spans="1:5" ht="14.25" hidden="1" customHeight="1">
      <c r="A1147" s="327">
        <v>64097</v>
      </c>
      <c r="B1147" s="327" t="s">
        <v>14013</v>
      </c>
      <c r="C1147" s="328" t="s">
        <v>6533</v>
      </c>
      <c r="D1147" s="329">
        <v>312.38</v>
      </c>
      <c r="E1147" s="330"/>
    </row>
    <row r="1148" spans="1:5" ht="14.25" hidden="1" customHeight="1">
      <c r="A1148" s="326">
        <v>641</v>
      </c>
      <c r="B1148" s="478" t="s">
        <v>14014</v>
      </c>
      <c r="C1148" s="478"/>
      <c r="D1148" s="478"/>
      <c r="E1148" s="478"/>
    </row>
    <row r="1149" spans="1:5" ht="14.25" hidden="1" customHeight="1">
      <c r="A1149" s="327">
        <v>64149</v>
      </c>
      <c r="B1149" s="327" t="s">
        <v>14015</v>
      </c>
      <c r="C1149" s="328" t="s">
        <v>6533</v>
      </c>
      <c r="D1149" s="329">
        <v>94.07</v>
      </c>
      <c r="E1149" s="330"/>
    </row>
    <row r="1150" spans="1:5" ht="14.25" hidden="1" customHeight="1">
      <c r="A1150" s="326">
        <v>645</v>
      </c>
      <c r="B1150" s="478" t="s">
        <v>14016</v>
      </c>
      <c r="C1150" s="478"/>
      <c r="D1150" s="478"/>
      <c r="E1150" s="478"/>
    </row>
    <row r="1151" spans="1:5" ht="14.25" hidden="1" customHeight="1">
      <c r="A1151" s="327">
        <v>64503</v>
      </c>
      <c r="B1151" s="327" t="s">
        <v>14017</v>
      </c>
      <c r="C1151" s="328" t="s">
        <v>6533</v>
      </c>
      <c r="D1151" s="329">
        <v>147.93</v>
      </c>
      <c r="E1151" s="330"/>
    </row>
    <row r="1152" spans="1:5" ht="14.25" hidden="1" customHeight="1">
      <c r="A1152" s="327">
        <v>64504</v>
      </c>
      <c r="B1152" s="327" t="s">
        <v>14018</v>
      </c>
      <c r="C1152" s="328" t="s">
        <v>6533</v>
      </c>
      <c r="D1152" s="329">
        <v>240.65</v>
      </c>
      <c r="E1152" s="330"/>
    </row>
    <row r="1153" spans="1:5" ht="14.25" hidden="1" customHeight="1">
      <c r="A1153" s="327">
        <v>64506</v>
      </c>
      <c r="B1153" s="327" t="s">
        <v>14019</v>
      </c>
      <c r="C1153" s="328" t="s">
        <v>6533</v>
      </c>
      <c r="D1153" s="329">
        <v>147.93</v>
      </c>
      <c r="E1153" s="330"/>
    </row>
    <row r="1154" spans="1:5" ht="14.25" hidden="1" customHeight="1">
      <c r="A1154" s="327">
        <v>64507</v>
      </c>
      <c r="B1154" s="327" t="s">
        <v>14020</v>
      </c>
      <c r="C1154" s="328" t="s">
        <v>6533</v>
      </c>
      <c r="D1154" s="329">
        <v>18.489999999999998</v>
      </c>
      <c r="E1154" s="330"/>
    </row>
    <row r="1155" spans="1:5" ht="14.25" hidden="1" customHeight="1">
      <c r="A1155" s="327">
        <v>64511</v>
      </c>
      <c r="B1155" s="327" t="s">
        <v>14021</v>
      </c>
      <c r="C1155" s="328" t="s">
        <v>6533</v>
      </c>
      <c r="D1155" s="329">
        <v>173.28</v>
      </c>
      <c r="E1155" s="330"/>
    </row>
    <row r="1156" spans="1:5" ht="14.25" hidden="1" customHeight="1">
      <c r="A1156" s="327">
        <v>64515</v>
      </c>
      <c r="B1156" s="327" t="s">
        <v>14022</v>
      </c>
      <c r="C1156" s="328" t="s">
        <v>6533</v>
      </c>
      <c r="D1156" s="329">
        <v>20.41</v>
      </c>
      <c r="E1156" s="330"/>
    </row>
    <row r="1157" spans="1:5" ht="14.25" hidden="1" customHeight="1">
      <c r="A1157" s="327">
        <v>64519</v>
      </c>
      <c r="B1157" s="327" t="s">
        <v>14023</v>
      </c>
      <c r="C1157" s="328" t="s">
        <v>6533</v>
      </c>
      <c r="D1157" s="329">
        <v>18.190000000000001</v>
      </c>
      <c r="E1157" s="330"/>
    </row>
    <row r="1158" spans="1:5" ht="14.25" hidden="1" customHeight="1">
      <c r="A1158" s="327">
        <v>64527</v>
      </c>
      <c r="B1158" s="327" t="s">
        <v>14024</v>
      </c>
      <c r="C1158" s="328" t="s">
        <v>6533</v>
      </c>
      <c r="D1158" s="329">
        <v>40.1</v>
      </c>
      <c r="E1158" s="330"/>
    </row>
    <row r="1159" spans="1:5" ht="14.25" hidden="1" customHeight="1">
      <c r="A1159" s="326">
        <v>647</v>
      </c>
      <c r="B1159" s="478" t="s">
        <v>11634</v>
      </c>
      <c r="C1159" s="478"/>
      <c r="D1159" s="478"/>
      <c r="E1159" s="478"/>
    </row>
    <row r="1160" spans="1:5" ht="14.25" hidden="1" customHeight="1">
      <c r="A1160" s="327">
        <v>64701</v>
      </c>
      <c r="B1160" s="327" t="s">
        <v>14025</v>
      </c>
      <c r="C1160" s="328" t="s">
        <v>6578</v>
      </c>
      <c r="D1160" s="329">
        <v>29.42</v>
      </c>
      <c r="E1160" s="330"/>
    </row>
    <row r="1161" spans="1:5" ht="14.25" hidden="1" customHeight="1">
      <c r="A1161" s="327">
        <v>64702</v>
      </c>
      <c r="B1161" s="327" t="s">
        <v>14026</v>
      </c>
      <c r="C1161" s="328" t="s">
        <v>6533</v>
      </c>
      <c r="D1161" s="329">
        <v>33.25</v>
      </c>
      <c r="E1161" s="330"/>
    </row>
    <row r="1162" spans="1:5" ht="14.25" hidden="1" customHeight="1">
      <c r="A1162" s="327">
        <v>64703</v>
      </c>
      <c r="B1162" s="327" t="s">
        <v>14027</v>
      </c>
      <c r="C1162" s="328" t="s">
        <v>6533</v>
      </c>
      <c r="D1162" s="329">
        <v>23.16</v>
      </c>
      <c r="E1162" s="330"/>
    </row>
    <row r="1163" spans="1:5" ht="14.25" hidden="1" customHeight="1">
      <c r="A1163" s="327">
        <v>64704</v>
      </c>
      <c r="B1163" s="327" t="s">
        <v>14028</v>
      </c>
      <c r="C1163" s="328" t="s">
        <v>6533</v>
      </c>
      <c r="D1163" s="329">
        <v>40.71</v>
      </c>
      <c r="E1163" s="330"/>
    </row>
    <row r="1164" spans="1:5" ht="14.25" hidden="1" customHeight="1">
      <c r="A1164" s="327">
        <v>64706</v>
      </c>
      <c r="B1164" s="327" t="s">
        <v>14029</v>
      </c>
      <c r="C1164" s="328" t="s">
        <v>6533</v>
      </c>
      <c r="D1164" s="329">
        <v>49.96</v>
      </c>
      <c r="E1164" s="330"/>
    </row>
    <row r="1165" spans="1:5" ht="15" hidden="1" customHeight="1">
      <c r="A1165" s="327">
        <v>64707</v>
      </c>
      <c r="B1165" s="327" t="s">
        <v>14030</v>
      </c>
      <c r="C1165" s="328" t="s">
        <v>6533</v>
      </c>
      <c r="D1165" s="329">
        <v>635.04999999999995</v>
      </c>
      <c r="E1165" s="330"/>
    </row>
    <row r="1166" spans="1:5" ht="14.25" hidden="1" customHeight="1">
      <c r="A1166" s="327">
        <v>64709</v>
      </c>
      <c r="B1166" s="327" t="s">
        <v>14031</v>
      </c>
      <c r="C1166" s="328" t="s">
        <v>6533</v>
      </c>
      <c r="D1166" s="329">
        <v>24.68</v>
      </c>
      <c r="E1166" s="330"/>
    </row>
    <row r="1167" spans="1:5" ht="14.25" hidden="1" customHeight="1">
      <c r="A1167" s="326">
        <v>650</v>
      </c>
      <c r="B1167" s="478" t="s">
        <v>14032</v>
      </c>
      <c r="C1167" s="478"/>
      <c r="D1167" s="478"/>
      <c r="E1167" s="478"/>
    </row>
    <row r="1168" spans="1:5" ht="14.25" hidden="1" customHeight="1">
      <c r="A1168" s="327">
        <v>65002</v>
      </c>
      <c r="B1168" s="327" t="s">
        <v>14033</v>
      </c>
      <c r="C1168" s="328" t="s">
        <v>6533</v>
      </c>
      <c r="D1168" s="329">
        <v>41.61</v>
      </c>
      <c r="E1168" s="330"/>
    </row>
    <row r="1169" spans="1:5" ht="14.25" hidden="1" customHeight="1">
      <c r="A1169" s="327">
        <v>65004</v>
      </c>
      <c r="B1169" s="327" t="s">
        <v>14034</v>
      </c>
      <c r="C1169" s="328" t="s">
        <v>6533</v>
      </c>
      <c r="D1169" s="329">
        <v>448.17</v>
      </c>
      <c r="E1169" s="330"/>
    </row>
    <row r="1170" spans="1:5" ht="14.25" hidden="1" customHeight="1">
      <c r="A1170" s="327">
        <v>65005</v>
      </c>
      <c r="B1170" s="327" t="s">
        <v>14035</v>
      </c>
      <c r="C1170" s="328" t="s">
        <v>6533</v>
      </c>
      <c r="D1170" s="331">
        <v>3275.26</v>
      </c>
      <c r="E1170" s="330"/>
    </row>
    <row r="1171" spans="1:5" ht="14.25" hidden="1" customHeight="1">
      <c r="A1171" s="327">
        <v>65023</v>
      </c>
      <c r="B1171" s="327" t="s">
        <v>14036</v>
      </c>
      <c r="C1171" s="328" t="s">
        <v>6533</v>
      </c>
      <c r="D1171" s="331">
        <v>1037.73</v>
      </c>
      <c r="E1171" s="330"/>
    </row>
    <row r="1172" spans="1:5" ht="14.25" hidden="1" customHeight="1">
      <c r="A1172" s="327">
        <v>65024</v>
      </c>
      <c r="B1172" s="327" t="s">
        <v>14037</v>
      </c>
      <c r="C1172" s="328" t="s">
        <v>6533</v>
      </c>
      <c r="D1172" s="329">
        <v>252.32</v>
      </c>
      <c r="E1172" s="330"/>
    </row>
    <row r="1173" spans="1:5" ht="14.25" hidden="1" customHeight="1">
      <c r="A1173" s="327">
        <v>65028</v>
      </c>
      <c r="B1173" s="327" t="s">
        <v>14038</v>
      </c>
      <c r="C1173" s="328" t="s">
        <v>6533</v>
      </c>
      <c r="D1173" s="331">
        <v>15869.93</v>
      </c>
      <c r="E1173" s="330"/>
    </row>
    <row r="1174" spans="1:5" ht="15" hidden="1" customHeight="1">
      <c r="A1174" s="327">
        <v>65031</v>
      </c>
      <c r="B1174" s="327" t="s">
        <v>14039</v>
      </c>
      <c r="C1174" s="328" t="s">
        <v>6533</v>
      </c>
      <c r="D1174" s="329">
        <v>227.77</v>
      </c>
      <c r="E1174" s="330"/>
    </row>
    <row r="1175" spans="1:5" ht="14.25" hidden="1" customHeight="1">
      <c r="A1175" s="327">
        <v>65032</v>
      </c>
      <c r="B1175" s="327" t="s">
        <v>14040</v>
      </c>
      <c r="C1175" s="328" t="s">
        <v>6533</v>
      </c>
      <c r="D1175" s="331">
        <v>1929.5</v>
      </c>
      <c r="E1175" s="330"/>
    </row>
    <row r="1176" spans="1:5" ht="14.25" hidden="1" customHeight="1">
      <c r="A1176" s="327">
        <v>65033</v>
      </c>
      <c r="B1176" s="327" t="s">
        <v>14041</v>
      </c>
      <c r="C1176" s="328" t="s">
        <v>6533</v>
      </c>
      <c r="D1176" s="331">
        <v>1195.48</v>
      </c>
      <c r="E1176" s="330"/>
    </row>
    <row r="1177" spans="1:5" ht="14.25" hidden="1" customHeight="1">
      <c r="A1177" s="327">
        <v>65076</v>
      </c>
      <c r="B1177" s="327" t="s">
        <v>14042</v>
      </c>
      <c r="C1177" s="328" t="s">
        <v>6533</v>
      </c>
      <c r="D1177" s="331">
        <v>10960.8</v>
      </c>
      <c r="E1177" s="330"/>
    </row>
    <row r="1178" spans="1:5" ht="15" hidden="1" customHeight="1">
      <c r="A1178" s="326">
        <v>652</v>
      </c>
      <c r="B1178" s="478" t="s">
        <v>14043</v>
      </c>
      <c r="C1178" s="478"/>
      <c r="D1178" s="478"/>
      <c r="E1178" s="478"/>
    </row>
    <row r="1179" spans="1:5" ht="14.25" hidden="1" customHeight="1">
      <c r="A1179" s="327">
        <v>65204</v>
      </c>
      <c r="B1179" s="327" t="s">
        <v>14044</v>
      </c>
      <c r="C1179" s="328" t="s">
        <v>6533</v>
      </c>
      <c r="D1179" s="331">
        <v>1318.05</v>
      </c>
      <c r="E1179" s="330"/>
    </row>
    <row r="1180" spans="1:5" ht="14.25" hidden="1" customHeight="1">
      <c r="A1180" s="327">
        <v>65256</v>
      </c>
      <c r="B1180" s="327" t="s">
        <v>14045</v>
      </c>
      <c r="C1180" s="328" t="s">
        <v>6533</v>
      </c>
      <c r="D1180" s="329">
        <v>244.77</v>
      </c>
      <c r="E1180" s="330"/>
    </row>
    <row r="1181" spans="1:5" ht="14.25" hidden="1" customHeight="1">
      <c r="A1181" s="327">
        <v>65257</v>
      </c>
      <c r="B1181" s="327" t="s">
        <v>14046</v>
      </c>
      <c r="C1181" s="328" t="s">
        <v>6533</v>
      </c>
      <c r="D1181" s="329">
        <v>619.77</v>
      </c>
      <c r="E1181" s="330"/>
    </row>
    <row r="1182" spans="1:5" ht="14.25" hidden="1" customHeight="1">
      <c r="A1182" s="326">
        <v>655</v>
      </c>
      <c r="B1182" s="478" t="s">
        <v>14043</v>
      </c>
      <c r="C1182" s="478"/>
      <c r="D1182" s="478"/>
      <c r="E1182" s="478"/>
    </row>
    <row r="1183" spans="1:5" ht="14.25" hidden="1" customHeight="1">
      <c r="A1183" s="327">
        <v>65502</v>
      </c>
      <c r="B1183" s="327" t="s">
        <v>14047</v>
      </c>
      <c r="C1183" s="328" t="s">
        <v>6533</v>
      </c>
      <c r="D1183" s="329">
        <v>216.78</v>
      </c>
      <c r="E1183" s="330"/>
    </row>
    <row r="1184" spans="1:5" ht="15" hidden="1" customHeight="1">
      <c r="A1184" s="327">
        <v>65503</v>
      </c>
      <c r="B1184" s="327" t="s">
        <v>14048</v>
      </c>
      <c r="C1184" s="328" t="s">
        <v>6533</v>
      </c>
      <c r="D1184" s="329">
        <v>386.52</v>
      </c>
      <c r="E1184" s="330"/>
    </row>
    <row r="1185" spans="1:5" ht="14.25" hidden="1" customHeight="1">
      <c r="A1185" s="327">
        <v>65507</v>
      </c>
      <c r="B1185" s="327" t="s">
        <v>14049</v>
      </c>
      <c r="C1185" s="328" t="s">
        <v>6533</v>
      </c>
      <c r="D1185" s="329">
        <v>36.200000000000003</v>
      </c>
      <c r="E1185" s="330"/>
    </row>
    <row r="1186" spans="1:5" ht="15" hidden="1" customHeight="1">
      <c r="A1186" s="327">
        <v>65508</v>
      </c>
      <c r="B1186" s="327" t="s">
        <v>14050</v>
      </c>
      <c r="C1186" s="328" t="s">
        <v>6533</v>
      </c>
      <c r="D1186" s="329">
        <v>253.32</v>
      </c>
      <c r="E1186" s="330"/>
    </row>
    <row r="1187" spans="1:5" ht="14.25" hidden="1" customHeight="1">
      <c r="A1187" s="327">
        <v>65509</v>
      </c>
      <c r="B1187" s="327" t="s">
        <v>14051</v>
      </c>
      <c r="C1187" s="328" t="s">
        <v>6533</v>
      </c>
      <c r="D1187" s="329">
        <v>115.16</v>
      </c>
      <c r="E1187" s="330"/>
    </row>
    <row r="1188" spans="1:5" ht="14.25" hidden="1" customHeight="1">
      <c r="A1188" s="327">
        <v>65510</v>
      </c>
      <c r="B1188" s="327" t="s">
        <v>14052</v>
      </c>
      <c r="C1188" s="328" t="s">
        <v>6578</v>
      </c>
      <c r="D1188" s="331">
        <v>1142.4100000000001</v>
      </c>
      <c r="E1188" s="330"/>
    </row>
    <row r="1189" spans="1:5" ht="15" hidden="1" customHeight="1">
      <c r="A1189" s="327">
        <v>65513</v>
      </c>
      <c r="B1189" s="327" t="s">
        <v>14053</v>
      </c>
      <c r="C1189" s="328" t="s">
        <v>6533</v>
      </c>
      <c r="D1189" s="331">
        <v>1566.3</v>
      </c>
      <c r="E1189" s="330"/>
    </row>
    <row r="1190" spans="1:5" ht="14.25" hidden="1" customHeight="1">
      <c r="A1190" s="327">
        <v>65521</v>
      </c>
      <c r="B1190" s="327" t="s">
        <v>14054</v>
      </c>
      <c r="C1190" s="328" t="s">
        <v>6533</v>
      </c>
      <c r="D1190" s="331">
        <v>1800.59</v>
      </c>
      <c r="E1190" s="330"/>
    </row>
    <row r="1191" spans="1:5" ht="15" hidden="1" customHeight="1">
      <c r="A1191" s="327">
        <v>65523</v>
      </c>
      <c r="B1191" s="327" t="s">
        <v>14055</v>
      </c>
      <c r="C1191" s="328" t="s">
        <v>6533</v>
      </c>
      <c r="D1191" s="331">
        <v>1278.92</v>
      </c>
      <c r="E1191" s="330"/>
    </row>
    <row r="1192" spans="1:5" ht="14.25" hidden="1" customHeight="1">
      <c r="A1192" s="327">
        <v>65524</v>
      </c>
      <c r="B1192" s="327" t="s">
        <v>14056</v>
      </c>
      <c r="C1192" s="328" t="s">
        <v>6533</v>
      </c>
      <c r="D1192" s="329">
        <v>26.86</v>
      </c>
      <c r="E1192" s="330"/>
    </row>
    <row r="1193" spans="1:5" ht="14.25" hidden="1" customHeight="1">
      <c r="A1193" s="327">
        <v>65526</v>
      </c>
      <c r="B1193" s="327" t="s">
        <v>14057</v>
      </c>
      <c r="C1193" s="328" t="s">
        <v>6533</v>
      </c>
      <c r="D1193" s="329">
        <v>16.64</v>
      </c>
      <c r="E1193" s="330"/>
    </row>
    <row r="1194" spans="1:5" ht="14.25" hidden="1" customHeight="1">
      <c r="A1194" s="327">
        <v>65528</v>
      </c>
      <c r="B1194" s="327" t="s">
        <v>14058</v>
      </c>
      <c r="C1194" s="328" t="s">
        <v>6533</v>
      </c>
      <c r="D1194" s="329">
        <v>510.63</v>
      </c>
      <c r="E1194" s="330"/>
    </row>
    <row r="1195" spans="1:5" ht="14.25" hidden="1" customHeight="1">
      <c r="A1195" s="327">
        <v>65544</v>
      </c>
      <c r="B1195" s="327" t="s">
        <v>14059</v>
      </c>
      <c r="C1195" s="328" t="s">
        <v>6533</v>
      </c>
      <c r="D1195" s="329">
        <v>80.64</v>
      </c>
      <c r="E1195" s="330"/>
    </row>
    <row r="1196" spans="1:5" ht="15" hidden="1" customHeight="1">
      <c r="A1196" s="327">
        <v>65555</v>
      </c>
      <c r="B1196" s="327" t="s">
        <v>14060</v>
      </c>
      <c r="C1196" s="328" t="s">
        <v>6578</v>
      </c>
      <c r="D1196" s="331">
        <v>1156.56</v>
      </c>
      <c r="E1196" s="330"/>
    </row>
    <row r="1197" spans="1:5" ht="14.25" hidden="1" customHeight="1">
      <c r="A1197" s="327">
        <v>65556</v>
      </c>
      <c r="B1197" s="327" t="s">
        <v>14061</v>
      </c>
      <c r="C1197" s="328" t="s">
        <v>6578</v>
      </c>
      <c r="D1197" s="331">
        <v>1156.56</v>
      </c>
      <c r="E1197" s="330"/>
    </row>
    <row r="1198" spans="1:5" ht="14.25" hidden="1" customHeight="1">
      <c r="A1198" s="327">
        <v>65563</v>
      </c>
      <c r="B1198" s="327" t="s">
        <v>14062</v>
      </c>
      <c r="C1198" s="328" t="s">
        <v>6578</v>
      </c>
      <c r="D1198" s="331">
        <v>1142.4100000000001</v>
      </c>
      <c r="E1198" s="330"/>
    </row>
    <row r="1199" spans="1:5" ht="14.25" hidden="1" customHeight="1">
      <c r="A1199" s="327">
        <v>65565</v>
      </c>
      <c r="B1199" s="327" t="s">
        <v>14063</v>
      </c>
      <c r="C1199" s="328" t="s">
        <v>6533</v>
      </c>
      <c r="D1199" s="331">
        <v>2136.91</v>
      </c>
      <c r="E1199" s="330"/>
    </row>
    <row r="1200" spans="1:5" ht="14.25" hidden="1" customHeight="1">
      <c r="A1200" s="327">
        <v>65566</v>
      </c>
      <c r="B1200" s="327" t="s">
        <v>14064</v>
      </c>
      <c r="C1200" s="328" t="s">
        <v>6533</v>
      </c>
      <c r="D1200" s="331">
        <v>3408.89</v>
      </c>
      <c r="E1200" s="330"/>
    </row>
    <row r="1201" spans="1:5" ht="14.25" hidden="1" customHeight="1">
      <c r="A1201" s="327">
        <v>65567</v>
      </c>
      <c r="B1201" s="327" t="s">
        <v>14065</v>
      </c>
      <c r="C1201" s="328" t="s">
        <v>6533</v>
      </c>
      <c r="D1201" s="331">
        <v>1250.0999999999999</v>
      </c>
      <c r="E1201" s="330"/>
    </row>
    <row r="1202" spans="1:5" ht="14.25" hidden="1" customHeight="1">
      <c r="A1202" s="327">
        <v>65572</v>
      </c>
      <c r="B1202" s="327" t="s">
        <v>14066</v>
      </c>
      <c r="C1202" s="328" t="s">
        <v>6533</v>
      </c>
      <c r="D1202" s="331">
        <v>3085.65</v>
      </c>
      <c r="E1202" s="330"/>
    </row>
    <row r="1203" spans="1:5" ht="14.25" hidden="1" customHeight="1">
      <c r="A1203" s="327">
        <v>65594</v>
      </c>
      <c r="B1203" s="327" t="s">
        <v>14067</v>
      </c>
      <c r="C1203" s="328" t="s">
        <v>6578</v>
      </c>
      <c r="D1203" s="331">
        <v>1156.56</v>
      </c>
      <c r="E1203" s="330"/>
    </row>
    <row r="1204" spans="1:5" ht="14.25" hidden="1" customHeight="1">
      <c r="A1204" s="327">
        <v>65596</v>
      </c>
      <c r="B1204" s="327" t="s">
        <v>14068</v>
      </c>
      <c r="C1204" s="328" t="s">
        <v>6533</v>
      </c>
      <c r="D1204" s="329">
        <v>266.95</v>
      </c>
      <c r="E1204" s="330"/>
    </row>
    <row r="1205" spans="1:5" ht="14.25" hidden="1" customHeight="1">
      <c r="A1205" s="327">
        <v>65598</v>
      </c>
      <c r="B1205" s="327" t="s">
        <v>14069</v>
      </c>
      <c r="C1205" s="328" t="s">
        <v>6533</v>
      </c>
      <c r="D1205" s="329">
        <v>255.39</v>
      </c>
      <c r="E1205" s="330"/>
    </row>
    <row r="1206" spans="1:5" ht="14.25" hidden="1" customHeight="1">
      <c r="A1206" s="326">
        <v>656</v>
      </c>
      <c r="B1206" s="478" t="s">
        <v>14043</v>
      </c>
      <c r="C1206" s="478"/>
      <c r="D1206" s="478"/>
      <c r="E1206" s="478"/>
    </row>
    <row r="1207" spans="1:5" ht="14.25" hidden="1" customHeight="1">
      <c r="A1207" s="327">
        <v>65604</v>
      </c>
      <c r="B1207" s="327" t="s">
        <v>14070</v>
      </c>
      <c r="C1207" s="328" t="s">
        <v>6533</v>
      </c>
      <c r="D1207" s="329">
        <v>27.72</v>
      </c>
      <c r="E1207" s="330"/>
    </row>
    <row r="1208" spans="1:5" ht="14.25" hidden="1" customHeight="1">
      <c r="A1208" s="327">
        <v>65611</v>
      </c>
      <c r="B1208" s="327" t="s">
        <v>14071</v>
      </c>
      <c r="C1208" s="328" t="s">
        <v>6533</v>
      </c>
      <c r="D1208" s="329">
        <v>63.88</v>
      </c>
      <c r="E1208" s="330"/>
    </row>
    <row r="1209" spans="1:5" ht="14.25" hidden="1" customHeight="1">
      <c r="A1209" s="327">
        <v>65670</v>
      </c>
      <c r="B1209" s="327" t="s">
        <v>14072</v>
      </c>
      <c r="C1209" s="328" t="s">
        <v>6533</v>
      </c>
      <c r="D1209" s="329">
        <v>102.65</v>
      </c>
      <c r="E1209" s="330"/>
    </row>
    <row r="1210" spans="1:5" ht="14.25" hidden="1" customHeight="1">
      <c r="A1210" s="327">
        <v>65697</v>
      </c>
      <c r="B1210" s="327" t="s">
        <v>14073</v>
      </c>
      <c r="C1210" s="328" t="s">
        <v>6533</v>
      </c>
      <c r="D1210" s="329">
        <v>201.79</v>
      </c>
      <c r="E1210" s="330"/>
    </row>
    <row r="1211" spans="1:5" ht="14.25" hidden="1" customHeight="1">
      <c r="A1211" s="327">
        <v>65698</v>
      </c>
      <c r="B1211" s="327" t="s">
        <v>14074</v>
      </c>
      <c r="C1211" s="328" t="s">
        <v>6533</v>
      </c>
      <c r="D1211" s="329">
        <v>83.46</v>
      </c>
      <c r="E1211" s="330"/>
    </row>
    <row r="1212" spans="1:5" ht="14.25" hidden="1" customHeight="1">
      <c r="A1212" s="326">
        <v>657</v>
      </c>
      <c r="B1212" s="478" t="s">
        <v>14043</v>
      </c>
      <c r="C1212" s="478"/>
      <c r="D1212" s="478"/>
      <c r="E1212" s="478"/>
    </row>
    <row r="1213" spans="1:5" ht="14.25" hidden="1" customHeight="1">
      <c r="A1213" s="327">
        <v>65717</v>
      </c>
      <c r="B1213" s="327" t="s">
        <v>14075</v>
      </c>
      <c r="C1213" s="328" t="s">
        <v>6533</v>
      </c>
      <c r="D1213" s="329">
        <v>235.06</v>
      </c>
      <c r="E1213" s="330"/>
    </row>
    <row r="1214" spans="1:5" ht="14.25" hidden="1" customHeight="1">
      <c r="A1214" s="326">
        <v>658</v>
      </c>
      <c r="B1214" s="478" t="s">
        <v>14043</v>
      </c>
      <c r="C1214" s="478"/>
      <c r="D1214" s="478"/>
      <c r="E1214" s="478"/>
    </row>
    <row r="1215" spans="1:5" ht="15" hidden="1" customHeight="1">
      <c r="A1215" s="327">
        <v>65812</v>
      </c>
      <c r="B1215" s="327" t="s">
        <v>14076</v>
      </c>
      <c r="C1215" s="328" t="s">
        <v>6533</v>
      </c>
      <c r="D1215" s="329">
        <v>402.74</v>
      </c>
      <c r="E1215" s="330"/>
    </row>
    <row r="1216" spans="1:5" ht="14.25" hidden="1" customHeight="1">
      <c r="A1216" s="327">
        <v>65829</v>
      </c>
      <c r="B1216" s="327" t="s">
        <v>14077</v>
      </c>
      <c r="C1216" s="328" t="s">
        <v>6533</v>
      </c>
      <c r="D1216" s="331">
        <v>2248.44</v>
      </c>
      <c r="E1216" s="330"/>
    </row>
    <row r="1217" spans="1:5" ht="14.25" hidden="1" customHeight="1">
      <c r="A1217" s="327">
        <v>65830</v>
      </c>
      <c r="B1217" s="327" t="s">
        <v>14078</v>
      </c>
      <c r="C1217" s="328" t="s">
        <v>6533</v>
      </c>
      <c r="D1217" s="331">
        <v>2796.07</v>
      </c>
      <c r="E1217" s="330"/>
    </row>
    <row r="1218" spans="1:5" ht="14.25" hidden="1" customHeight="1">
      <c r="A1218" s="327">
        <v>65831</v>
      </c>
      <c r="B1218" s="327" t="s">
        <v>14079</v>
      </c>
      <c r="C1218" s="328" t="s">
        <v>6533</v>
      </c>
      <c r="D1218" s="329">
        <v>195.21</v>
      </c>
      <c r="E1218" s="330"/>
    </row>
    <row r="1219" spans="1:5" ht="14.25" hidden="1" customHeight="1">
      <c r="A1219" s="327">
        <v>65847</v>
      </c>
      <c r="B1219" s="327" t="s">
        <v>14080</v>
      </c>
      <c r="C1219" s="328" t="s">
        <v>6533</v>
      </c>
      <c r="D1219" s="329">
        <v>233.32</v>
      </c>
      <c r="E1219" s="330"/>
    </row>
    <row r="1220" spans="1:5" ht="14.25" hidden="1" customHeight="1">
      <c r="A1220" s="327">
        <v>65861</v>
      </c>
      <c r="B1220" s="327" t="s">
        <v>14081</v>
      </c>
      <c r="C1220" s="328" t="s">
        <v>6533</v>
      </c>
      <c r="D1220" s="329">
        <v>359.57</v>
      </c>
      <c r="E1220" s="330"/>
    </row>
    <row r="1221" spans="1:5" ht="15" hidden="1" customHeight="1">
      <c r="A1221" s="327">
        <v>65881</v>
      </c>
      <c r="B1221" s="327" t="s">
        <v>14082</v>
      </c>
      <c r="C1221" s="328" t="s">
        <v>6533</v>
      </c>
      <c r="D1221" s="331">
        <v>1747.87</v>
      </c>
      <c r="E1221" s="330"/>
    </row>
    <row r="1222" spans="1:5" ht="14.25" hidden="1" customHeight="1">
      <c r="A1222" s="326">
        <v>659</v>
      </c>
      <c r="B1222" s="478" t="s">
        <v>14043</v>
      </c>
      <c r="C1222" s="478"/>
      <c r="D1222" s="478"/>
      <c r="E1222" s="478"/>
    </row>
    <row r="1223" spans="1:5" ht="15" hidden="1" customHeight="1">
      <c r="A1223" s="327">
        <v>65943</v>
      </c>
      <c r="B1223" s="327" t="s">
        <v>14083</v>
      </c>
      <c r="C1223" s="328" t="s">
        <v>6533</v>
      </c>
      <c r="D1223" s="329">
        <v>288.91000000000003</v>
      </c>
      <c r="E1223" s="330"/>
    </row>
    <row r="1224" spans="1:5" ht="15" hidden="1" customHeight="1">
      <c r="A1224" s="327">
        <v>65955</v>
      </c>
      <c r="B1224" s="327" t="s">
        <v>14084</v>
      </c>
      <c r="C1224" s="328" t="s">
        <v>6533</v>
      </c>
      <c r="D1224" s="329">
        <v>525.41999999999996</v>
      </c>
      <c r="E1224" s="330"/>
    </row>
    <row r="1225" spans="1:5" ht="14.25" hidden="1" customHeight="1">
      <c r="A1225" s="327">
        <v>65973</v>
      </c>
      <c r="B1225" s="327" t="s">
        <v>14085</v>
      </c>
      <c r="C1225" s="328" t="s">
        <v>6533</v>
      </c>
      <c r="D1225" s="331">
        <v>1362.36</v>
      </c>
      <c r="E1225" s="330"/>
    </row>
    <row r="1226" spans="1:5" ht="15" hidden="1" customHeight="1">
      <c r="A1226" s="326">
        <v>660</v>
      </c>
      <c r="B1226" s="478" t="s">
        <v>14086</v>
      </c>
      <c r="C1226" s="478"/>
      <c r="D1226" s="478"/>
      <c r="E1226" s="478"/>
    </row>
    <row r="1227" spans="1:5" ht="14.25" hidden="1" customHeight="1">
      <c r="A1227" s="327">
        <v>66008</v>
      </c>
      <c r="B1227" s="327" t="s">
        <v>14087</v>
      </c>
      <c r="C1227" s="328" t="s">
        <v>6533</v>
      </c>
      <c r="D1227" s="329">
        <v>179.42</v>
      </c>
      <c r="E1227" s="330"/>
    </row>
    <row r="1228" spans="1:5" ht="15" hidden="1" customHeight="1">
      <c r="A1228" s="327">
        <v>66009</v>
      </c>
      <c r="B1228" s="327" t="s">
        <v>14088</v>
      </c>
      <c r="C1228" s="328" t="s">
        <v>6533</v>
      </c>
      <c r="D1228" s="329">
        <v>171.73</v>
      </c>
      <c r="E1228" s="330"/>
    </row>
    <row r="1229" spans="1:5" ht="14.25" hidden="1" customHeight="1">
      <c r="A1229" s="327">
        <v>66012</v>
      </c>
      <c r="B1229" s="327" t="s">
        <v>14089</v>
      </c>
      <c r="C1229" s="328" t="s">
        <v>6533</v>
      </c>
      <c r="D1229" s="329">
        <v>190.48</v>
      </c>
      <c r="E1229" s="330"/>
    </row>
    <row r="1230" spans="1:5" ht="14.25" hidden="1" customHeight="1">
      <c r="A1230" s="327">
        <v>66013</v>
      </c>
      <c r="B1230" s="327" t="s">
        <v>14090</v>
      </c>
      <c r="C1230" s="328" t="s">
        <v>6533</v>
      </c>
      <c r="D1230" s="329">
        <v>163.54</v>
      </c>
      <c r="E1230" s="330"/>
    </row>
    <row r="1231" spans="1:5" ht="15" hidden="1" customHeight="1">
      <c r="A1231" s="327">
        <v>66022</v>
      </c>
      <c r="B1231" s="327" t="s">
        <v>14091</v>
      </c>
      <c r="C1231" s="328" t="s">
        <v>6533</v>
      </c>
      <c r="D1231" s="329">
        <v>102.27</v>
      </c>
      <c r="E1231" s="330"/>
    </row>
    <row r="1232" spans="1:5" ht="14.25" hidden="1" customHeight="1">
      <c r="A1232" s="327">
        <v>66024</v>
      </c>
      <c r="B1232" s="327" t="s">
        <v>14092</v>
      </c>
      <c r="C1232" s="328" t="s">
        <v>6533</v>
      </c>
      <c r="D1232" s="329">
        <v>26.87</v>
      </c>
      <c r="E1232" s="330"/>
    </row>
    <row r="1233" spans="1:5" ht="15" hidden="1" customHeight="1">
      <c r="A1233" s="327">
        <v>66027</v>
      </c>
      <c r="B1233" s="327" t="s">
        <v>14093</v>
      </c>
      <c r="C1233" s="328" t="s">
        <v>6533</v>
      </c>
      <c r="D1233" s="329">
        <v>285.66000000000003</v>
      </c>
      <c r="E1233" s="330"/>
    </row>
    <row r="1234" spans="1:5" ht="14.25" hidden="1" customHeight="1">
      <c r="A1234" s="327">
        <v>66045</v>
      </c>
      <c r="B1234" s="327" t="s">
        <v>14094</v>
      </c>
      <c r="C1234" s="328" t="s">
        <v>6533</v>
      </c>
      <c r="D1234" s="329">
        <v>195.27</v>
      </c>
      <c r="E1234" s="330"/>
    </row>
    <row r="1235" spans="1:5" ht="15" hidden="1" customHeight="1">
      <c r="A1235" s="327">
        <v>66048</v>
      </c>
      <c r="B1235" s="327" t="s">
        <v>14095</v>
      </c>
      <c r="C1235" s="328" t="s">
        <v>6533</v>
      </c>
      <c r="D1235" s="329">
        <v>82.38</v>
      </c>
      <c r="E1235" s="330"/>
    </row>
    <row r="1236" spans="1:5" ht="14.25" hidden="1" customHeight="1">
      <c r="A1236" s="327">
        <v>66049</v>
      </c>
      <c r="B1236" s="327" t="s">
        <v>14096</v>
      </c>
      <c r="C1236" s="328" t="s">
        <v>6533</v>
      </c>
      <c r="D1236" s="329">
        <v>15.92</v>
      </c>
      <c r="E1236" s="330"/>
    </row>
    <row r="1237" spans="1:5" ht="14.25" hidden="1" customHeight="1">
      <c r="A1237" s="327">
        <v>66058</v>
      </c>
      <c r="B1237" s="327" t="s">
        <v>14097</v>
      </c>
      <c r="C1237" s="328" t="s">
        <v>6533</v>
      </c>
      <c r="D1237" s="329">
        <v>179.42</v>
      </c>
      <c r="E1237" s="330"/>
    </row>
    <row r="1238" spans="1:5" ht="15" hidden="1" customHeight="1">
      <c r="A1238" s="327">
        <v>66074</v>
      </c>
      <c r="B1238" s="327" t="s">
        <v>14098</v>
      </c>
      <c r="C1238" s="328" t="s">
        <v>6533</v>
      </c>
      <c r="D1238" s="329">
        <v>422.44</v>
      </c>
      <c r="E1238" s="330"/>
    </row>
    <row r="1239" spans="1:5" ht="14.25" hidden="1" customHeight="1">
      <c r="A1239" s="326">
        <v>661</v>
      </c>
      <c r="B1239" s="478" t="s">
        <v>14086</v>
      </c>
      <c r="C1239" s="478"/>
      <c r="D1239" s="478"/>
      <c r="E1239" s="478"/>
    </row>
    <row r="1240" spans="1:5" ht="14.25" hidden="1" customHeight="1">
      <c r="A1240" s="327">
        <v>66124</v>
      </c>
      <c r="B1240" s="327" t="s">
        <v>14099</v>
      </c>
      <c r="C1240" s="328" t="s">
        <v>6533</v>
      </c>
      <c r="D1240" s="329">
        <v>171.73</v>
      </c>
      <c r="E1240" s="330"/>
    </row>
    <row r="1241" spans="1:5" ht="15" hidden="1" customHeight="1">
      <c r="A1241" s="327">
        <v>66125</v>
      </c>
      <c r="B1241" s="327" t="s">
        <v>14100</v>
      </c>
      <c r="C1241" s="328" t="s">
        <v>6533</v>
      </c>
      <c r="D1241" s="329">
        <v>123.56</v>
      </c>
      <c r="E1241" s="330"/>
    </row>
    <row r="1242" spans="1:5" ht="14.25" hidden="1" customHeight="1">
      <c r="A1242" s="327">
        <v>66178</v>
      </c>
      <c r="B1242" s="327" t="s">
        <v>14101</v>
      </c>
      <c r="C1242" s="328" t="s">
        <v>6533</v>
      </c>
      <c r="D1242" s="329">
        <v>769.67</v>
      </c>
      <c r="E1242" s="330"/>
    </row>
    <row r="1243" spans="1:5" ht="14.25" hidden="1" customHeight="1">
      <c r="A1243" s="326">
        <v>662</v>
      </c>
      <c r="B1243" s="478" t="s">
        <v>14043</v>
      </c>
      <c r="C1243" s="478"/>
      <c r="D1243" s="478"/>
      <c r="E1243" s="478"/>
    </row>
    <row r="1244" spans="1:5" ht="14.25" hidden="1" customHeight="1">
      <c r="A1244" s="327">
        <v>66207</v>
      </c>
      <c r="B1244" s="327" t="s">
        <v>14102</v>
      </c>
      <c r="C1244" s="328" t="s">
        <v>6533</v>
      </c>
      <c r="D1244" s="331">
        <v>1037.6199999999999</v>
      </c>
      <c r="E1244" s="330"/>
    </row>
    <row r="1245" spans="1:5" ht="15" hidden="1" customHeight="1">
      <c r="A1245" s="326">
        <v>663</v>
      </c>
      <c r="B1245" s="478" t="s">
        <v>14086</v>
      </c>
      <c r="C1245" s="478"/>
      <c r="D1245" s="478"/>
      <c r="E1245" s="478"/>
    </row>
    <row r="1246" spans="1:5" ht="14.25" hidden="1" customHeight="1">
      <c r="A1246" s="327">
        <v>66301</v>
      </c>
      <c r="B1246" s="327" t="s">
        <v>14103</v>
      </c>
      <c r="C1246" s="328" t="s">
        <v>6533</v>
      </c>
      <c r="D1246" s="329">
        <v>504.42</v>
      </c>
      <c r="E1246" s="330"/>
    </row>
    <row r="1247" spans="1:5" ht="14.25" hidden="1" customHeight="1">
      <c r="A1247" s="327">
        <v>66335</v>
      </c>
      <c r="B1247" s="327" t="s">
        <v>14104</v>
      </c>
      <c r="C1247" s="328" t="s">
        <v>6533</v>
      </c>
      <c r="D1247" s="329">
        <v>162.68</v>
      </c>
      <c r="E1247" s="330"/>
    </row>
    <row r="1248" spans="1:5" ht="15" hidden="1" customHeight="1">
      <c r="A1248" s="327">
        <v>66368</v>
      </c>
      <c r="B1248" s="327" t="s">
        <v>14105</v>
      </c>
      <c r="C1248" s="328" t="s">
        <v>6533</v>
      </c>
      <c r="D1248" s="329">
        <v>695.29</v>
      </c>
      <c r="E1248" s="330"/>
    </row>
    <row r="1249" spans="1:5" ht="14.25" hidden="1" customHeight="1">
      <c r="A1249" s="327">
        <v>66372</v>
      </c>
      <c r="B1249" s="327" t="s">
        <v>14106</v>
      </c>
      <c r="C1249" s="328" t="s">
        <v>6533</v>
      </c>
      <c r="D1249" s="329">
        <v>328.81</v>
      </c>
      <c r="E1249" s="330"/>
    </row>
    <row r="1250" spans="1:5" ht="15" hidden="1" customHeight="1">
      <c r="A1250" s="326">
        <v>666</v>
      </c>
      <c r="B1250" s="478" t="s">
        <v>14107</v>
      </c>
      <c r="C1250" s="478"/>
      <c r="D1250" s="478"/>
      <c r="E1250" s="478"/>
    </row>
    <row r="1251" spans="1:5" ht="14.25" hidden="1" customHeight="1">
      <c r="A1251" s="327">
        <v>66608</v>
      </c>
      <c r="B1251" s="327" t="s">
        <v>14108</v>
      </c>
      <c r="C1251" s="328" t="s">
        <v>6533</v>
      </c>
      <c r="D1251" s="331">
        <v>1162.3599999999999</v>
      </c>
      <c r="E1251" s="330"/>
    </row>
    <row r="1252" spans="1:5" ht="14.25" hidden="1" customHeight="1">
      <c r="A1252" s="326">
        <v>670</v>
      </c>
      <c r="B1252" s="478" t="s">
        <v>14109</v>
      </c>
      <c r="C1252" s="478"/>
      <c r="D1252" s="478"/>
      <c r="E1252" s="478"/>
    </row>
    <row r="1253" spans="1:5" ht="15" hidden="1" customHeight="1">
      <c r="A1253" s="327">
        <v>67001</v>
      </c>
      <c r="B1253" s="327" t="s">
        <v>14110</v>
      </c>
      <c r="C1253" s="328" t="s">
        <v>6533</v>
      </c>
      <c r="D1253" s="329">
        <v>408.43</v>
      </c>
      <c r="E1253" s="330"/>
    </row>
    <row r="1254" spans="1:5" ht="14.25" hidden="1" customHeight="1">
      <c r="A1254" s="327">
        <v>67004</v>
      </c>
      <c r="B1254" s="327" t="s">
        <v>14111</v>
      </c>
      <c r="C1254" s="328" t="s">
        <v>6533</v>
      </c>
      <c r="D1254" s="329">
        <v>684.78</v>
      </c>
      <c r="E1254" s="330"/>
    </row>
    <row r="1255" spans="1:5" ht="15" hidden="1" customHeight="1">
      <c r="A1255" s="327">
        <v>67007</v>
      </c>
      <c r="B1255" s="327" t="s">
        <v>14112</v>
      </c>
      <c r="C1255" s="328" t="s">
        <v>6533</v>
      </c>
      <c r="D1255" s="329">
        <v>316.49</v>
      </c>
      <c r="E1255" s="330"/>
    </row>
    <row r="1256" spans="1:5" ht="14.25" hidden="1" customHeight="1">
      <c r="A1256" s="327">
        <v>67008</v>
      </c>
      <c r="B1256" s="327" t="s">
        <v>14113</v>
      </c>
      <c r="C1256" s="328" t="s">
        <v>6533</v>
      </c>
      <c r="D1256" s="329">
        <v>81.44</v>
      </c>
      <c r="E1256" s="330"/>
    </row>
    <row r="1257" spans="1:5" ht="15" hidden="1" customHeight="1">
      <c r="A1257" s="327">
        <v>67035</v>
      </c>
      <c r="B1257" s="327" t="s">
        <v>14114</v>
      </c>
      <c r="C1257" s="328" t="s">
        <v>6533</v>
      </c>
      <c r="D1257" s="329">
        <v>15.61</v>
      </c>
      <c r="E1257" s="330"/>
    </row>
    <row r="1258" spans="1:5" ht="14.25" hidden="1" customHeight="1">
      <c r="A1258" s="327">
        <v>67040</v>
      </c>
      <c r="B1258" s="327" t="s">
        <v>14115</v>
      </c>
      <c r="C1258" s="328" t="s">
        <v>6533</v>
      </c>
      <c r="D1258" s="329">
        <v>171.32</v>
      </c>
      <c r="E1258" s="330"/>
    </row>
    <row r="1259" spans="1:5" ht="15" hidden="1" customHeight="1">
      <c r="A1259" s="327">
        <v>67042</v>
      </c>
      <c r="B1259" s="327" t="s">
        <v>14116</v>
      </c>
      <c r="C1259" s="328" t="s">
        <v>6533</v>
      </c>
      <c r="D1259" s="329">
        <v>160.81</v>
      </c>
      <c r="E1259" s="330"/>
    </row>
    <row r="1260" spans="1:5" ht="14.25" hidden="1" customHeight="1">
      <c r="A1260" s="327">
        <v>67043</v>
      </c>
      <c r="B1260" s="327" t="s">
        <v>14117</v>
      </c>
      <c r="C1260" s="328" t="s">
        <v>6533</v>
      </c>
      <c r="D1260" s="329">
        <v>180.12</v>
      </c>
      <c r="E1260" s="330"/>
    </row>
    <row r="1261" spans="1:5" ht="14.25" hidden="1" customHeight="1">
      <c r="A1261" s="327">
        <v>67046</v>
      </c>
      <c r="B1261" s="327" t="s">
        <v>14118</v>
      </c>
      <c r="C1261" s="328" t="s">
        <v>6533</v>
      </c>
      <c r="D1261" s="329">
        <v>194.21</v>
      </c>
      <c r="E1261" s="330"/>
    </row>
    <row r="1262" spans="1:5" ht="15" hidden="1" customHeight="1">
      <c r="A1262" s="327">
        <v>67047</v>
      </c>
      <c r="B1262" s="327" t="s">
        <v>14119</v>
      </c>
      <c r="C1262" s="328" t="s">
        <v>6533</v>
      </c>
      <c r="D1262" s="329">
        <v>776.97</v>
      </c>
      <c r="E1262" s="330"/>
    </row>
    <row r="1263" spans="1:5" ht="14.25" hidden="1" customHeight="1">
      <c r="A1263" s="327">
        <v>67050</v>
      </c>
      <c r="B1263" s="327" t="s">
        <v>14120</v>
      </c>
      <c r="C1263" s="328" t="s">
        <v>6533</v>
      </c>
      <c r="D1263" s="329">
        <v>306.83999999999997</v>
      </c>
      <c r="E1263" s="330"/>
    </row>
    <row r="1264" spans="1:5" ht="15" hidden="1" customHeight="1">
      <c r="A1264" s="327">
        <v>67051</v>
      </c>
      <c r="B1264" s="327" t="s">
        <v>14121</v>
      </c>
      <c r="C1264" s="328" t="s">
        <v>6533</v>
      </c>
      <c r="D1264" s="329">
        <v>79.989999999999995</v>
      </c>
      <c r="E1264" s="330"/>
    </row>
    <row r="1265" spans="1:5" ht="14.25" hidden="1" customHeight="1">
      <c r="A1265" s="327">
        <v>67054</v>
      </c>
      <c r="B1265" s="327" t="s">
        <v>14122</v>
      </c>
      <c r="C1265" s="328" t="s">
        <v>6533</v>
      </c>
      <c r="D1265" s="329">
        <v>454.5</v>
      </c>
      <c r="E1265" s="330"/>
    </row>
    <row r="1266" spans="1:5" ht="15" hidden="1" customHeight="1">
      <c r="A1266" s="327">
        <v>67061</v>
      </c>
      <c r="B1266" s="327" t="s">
        <v>14123</v>
      </c>
      <c r="C1266" s="328" t="s">
        <v>6533</v>
      </c>
      <c r="D1266" s="329">
        <v>20.47</v>
      </c>
      <c r="E1266" s="330"/>
    </row>
    <row r="1267" spans="1:5" ht="14.25" hidden="1" customHeight="1">
      <c r="A1267" s="327">
        <v>67066</v>
      </c>
      <c r="B1267" s="327" t="s">
        <v>14124</v>
      </c>
      <c r="C1267" s="328" t="s">
        <v>6533</v>
      </c>
      <c r="D1267" s="329">
        <v>596.33000000000004</v>
      </c>
      <c r="E1267" s="330"/>
    </row>
    <row r="1268" spans="1:5" ht="14.25" hidden="1" customHeight="1">
      <c r="A1268" s="327">
        <v>67067</v>
      </c>
      <c r="B1268" s="327" t="s">
        <v>14125</v>
      </c>
      <c r="C1268" s="328" t="s">
        <v>6533</v>
      </c>
      <c r="D1268" s="329">
        <v>112.2</v>
      </c>
      <c r="E1268" s="330"/>
    </row>
    <row r="1269" spans="1:5" ht="15" hidden="1" customHeight="1">
      <c r="A1269" s="327">
        <v>67090</v>
      </c>
      <c r="B1269" s="327" t="s">
        <v>14126</v>
      </c>
      <c r="C1269" s="328" t="s">
        <v>6533</v>
      </c>
      <c r="D1269" s="329">
        <v>12.89</v>
      </c>
      <c r="E1269" s="330"/>
    </row>
    <row r="1270" spans="1:5" ht="14.25" hidden="1" customHeight="1">
      <c r="A1270" s="327">
        <v>67094</v>
      </c>
      <c r="B1270" s="327" t="s">
        <v>14127</v>
      </c>
      <c r="C1270" s="328" t="s">
        <v>6533</v>
      </c>
      <c r="D1270" s="329">
        <v>155</v>
      </c>
      <c r="E1270" s="330"/>
    </row>
    <row r="1271" spans="1:5" ht="14.25" hidden="1" customHeight="1">
      <c r="A1271" s="326">
        <v>671</v>
      </c>
      <c r="B1271" s="478" t="s">
        <v>14109</v>
      </c>
      <c r="C1271" s="478"/>
      <c r="D1271" s="478"/>
      <c r="E1271" s="478"/>
    </row>
    <row r="1272" spans="1:5" ht="14.25" hidden="1" customHeight="1">
      <c r="A1272" s="327">
        <v>67130</v>
      </c>
      <c r="B1272" s="327" t="s">
        <v>14128</v>
      </c>
      <c r="C1272" s="328" t="s">
        <v>6533</v>
      </c>
      <c r="D1272" s="329">
        <v>147.72999999999999</v>
      </c>
      <c r="E1272" s="330"/>
    </row>
    <row r="1273" spans="1:5" ht="15" hidden="1" customHeight="1">
      <c r="A1273" s="326">
        <v>675</v>
      </c>
      <c r="B1273" s="478" t="s">
        <v>14129</v>
      </c>
      <c r="C1273" s="478"/>
      <c r="D1273" s="478"/>
      <c r="E1273" s="478"/>
    </row>
    <row r="1274" spans="1:5" ht="15" hidden="1" customHeight="1">
      <c r="A1274" s="327">
        <v>67507</v>
      </c>
      <c r="B1274" s="327" t="s">
        <v>14130</v>
      </c>
      <c r="C1274" s="328" t="s">
        <v>6533</v>
      </c>
      <c r="D1274" s="329">
        <v>24.33</v>
      </c>
      <c r="E1274" s="330"/>
    </row>
    <row r="1275" spans="1:5" ht="14.25" hidden="1" customHeight="1">
      <c r="A1275" s="327">
        <v>67510</v>
      </c>
      <c r="B1275" s="327" t="s">
        <v>14131</v>
      </c>
      <c r="C1275" s="328" t="s">
        <v>6533</v>
      </c>
      <c r="D1275" s="329">
        <v>23.63</v>
      </c>
      <c r="E1275" s="330"/>
    </row>
    <row r="1276" spans="1:5" ht="14.25" hidden="1" customHeight="1">
      <c r="A1276" s="327">
        <v>67512</v>
      </c>
      <c r="B1276" s="327" t="s">
        <v>14132</v>
      </c>
      <c r="C1276" s="328" t="s">
        <v>6533</v>
      </c>
      <c r="D1276" s="329">
        <v>46.84</v>
      </c>
      <c r="E1276" s="330"/>
    </row>
    <row r="1277" spans="1:5" ht="14.25" hidden="1" customHeight="1">
      <c r="A1277" s="327">
        <v>67522</v>
      </c>
      <c r="B1277" s="327" t="s">
        <v>14133</v>
      </c>
      <c r="C1277" s="328" t="s">
        <v>6533</v>
      </c>
      <c r="D1277" s="329">
        <v>13.89</v>
      </c>
      <c r="E1277" s="330"/>
    </row>
    <row r="1278" spans="1:5" ht="14.25" hidden="1" customHeight="1">
      <c r="A1278" s="327">
        <v>67552</v>
      </c>
      <c r="B1278" s="327" t="s">
        <v>14134</v>
      </c>
      <c r="C1278" s="328" t="s">
        <v>6533</v>
      </c>
      <c r="D1278" s="329">
        <v>23.77</v>
      </c>
      <c r="E1278" s="330"/>
    </row>
    <row r="1279" spans="1:5" ht="14.25" hidden="1" customHeight="1">
      <c r="A1279" s="327">
        <v>67560</v>
      </c>
      <c r="B1279" s="327" t="s">
        <v>14135</v>
      </c>
      <c r="C1279" s="328" t="s">
        <v>6533</v>
      </c>
      <c r="D1279" s="329">
        <v>53.84</v>
      </c>
      <c r="E1279" s="330"/>
    </row>
    <row r="1280" spans="1:5" ht="14.25" hidden="1" customHeight="1">
      <c r="A1280" s="327">
        <v>67561</v>
      </c>
      <c r="B1280" s="327" t="s">
        <v>14136</v>
      </c>
      <c r="C1280" s="328" t="s">
        <v>6533</v>
      </c>
      <c r="D1280" s="329">
        <v>40.69</v>
      </c>
      <c r="E1280" s="330"/>
    </row>
    <row r="1281" spans="1:5" ht="14.25" hidden="1" customHeight="1">
      <c r="A1281" s="327">
        <v>67578</v>
      </c>
      <c r="B1281" s="327" t="s">
        <v>14137</v>
      </c>
      <c r="C1281" s="328" t="s">
        <v>6533</v>
      </c>
      <c r="D1281" s="329">
        <v>24.33</v>
      </c>
      <c r="E1281" s="330"/>
    </row>
    <row r="1282" spans="1:5" ht="14.25" hidden="1" customHeight="1">
      <c r="A1282" s="326">
        <v>676</v>
      </c>
      <c r="B1282" s="478" t="s">
        <v>14138</v>
      </c>
      <c r="C1282" s="478"/>
      <c r="D1282" s="478"/>
      <c r="E1282" s="478"/>
    </row>
    <row r="1283" spans="1:5" ht="15" hidden="1" customHeight="1">
      <c r="A1283" s="327">
        <v>67650</v>
      </c>
      <c r="B1283" s="327" t="s">
        <v>14139</v>
      </c>
      <c r="C1283" s="328" t="s">
        <v>6533</v>
      </c>
      <c r="D1283" s="329">
        <v>40.39</v>
      </c>
      <c r="E1283" s="330"/>
    </row>
    <row r="1284" spans="1:5" ht="14.25" hidden="1" customHeight="1">
      <c r="A1284" s="327">
        <v>67651</v>
      </c>
      <c r="B1284" s="327" t="s">
        <v>14140</v>
      </c>
      <c r="C1284" s="328" t="s">
        <v>6533</v>
      </c>
      <c r="D1284" s="329">
        <v>29.49</v>
      </c>
      <c r="E1284" s="330"/>
    </row>
    <row r="1285" spans="1:5" ht="14.25" hidden="1" customHeight="1">
      <c r="A1285" s="327">
        <v>67652</v>
      </c>
      <c r="B1285" s="327" t="s">
        <v>14141</v>
      </c>
      <c r="C1285" s="328" t="s">
        <v>6533</v>
      </c>
      <c r="D1285" s="329">
        <v>8.9700000000000006</v>
      </c>
      <c r="E1285" s="330"/>
    </row>
    <row r="1286" spans="1:5" ht="14.25" hidden="1" customHeight="1">
      <c r="A1286" s="326">
        <v>680</v>
      </c>
      <c r="B1286" s="478" t="s">
        <v>14142</v>
      </c>
      <c r="C1286" s="478"/>
      <c r="D1286" s="478"/>
      <c r="E1286" s="478"/>
    </row>
    <row r="1287" spans="1:5" ht="14.25" hidden="1" customHeight="1">
      <c r="A1287" s="327">
        <v>68001</v>
      </c>
      <c r="B1287" s="327" t="s">
        <v>14143</v>
      </c>
      <c r="C1287" s="328" t="s">
        <v>6578</v>
      </c>
      <c r="D1287" s="329">
        <v>14.57</v>
      </c>
      <c r="E1287" s="330"/>
    </row>
    <row r="1288" spans="1:5" ht="15" hidden="1" customHeight="1">
      <c r="A1288" s="327">
        <v>68017</v>
      </c>
      <c r="B1288" s="327" t="s">
        <v>14144</v>
      </c>
      <c r="C1288" s="328" t="s">
        <v>6533</v>
      </c>
      <c r="D1288" s="329">
        <v>28.23</v>
      </c>
      <c r="E1288" s="330"/>
    </row>
    <row r="1289" spans="1:5" ht="15" hidden="1" customHeight="1">
      <c r="A1289" s="327">
        <v>68020</v>
      </c>
      <c r="B1289" s="327" t="s">
        <v>14145</v>
      </c>
      <c r="C1289" s="328" t="s">
        <v>6937</v>
      </c>
      <c r="D1289" s="329">
        <v>128.16</v>
      </c>
      <c r="E1289" s="330"/>
    </row>
    <row r="1290" spans="1:5" ht="14.25" hidden="1" customHeight="1">
      <c r="A1290" s="327">
        <v>68023</v>
      </c>
      <c r="B1290" s="327" t="s">
        <v>14146</v>
      </c>
      <c r="C1290" s="328" t="s">
        <v>6578</v>
      </c>
      <c r="D1290" s="329">
        <v>170.68</v>
      </c>
      <c r="E1290" s="330"/>
    </row>
    <row r="1291" spans="1:5" ht="15" hidden="1" customHeight="1">
      <c r="A1291" s="327">
        <v>68047</v>
      </c>
      <c r="B1291" s="327" t="s">
        <v>14147</v>
      </c>
      <c r="C1291" s="328" t="s">
        <v>6937</v>
      </c>
      <c r="D1291" s="329">
        <v>165.56</v>
      </c>
      <c r="E1291" s="330"/>
    </row>
    <row r="1292" spans="1:5" ht="14.25" hidden="1" customHeight="1">
      <c r="A1292" s="326">
        <v>681</v>
      </c>
      <c r="B1292" s="478" t="s">
        <v>14148</v>
      </c>
      <c r="C1292" s="478"/>
      <c r="D1292" s="478"/>
      <c r="E1292" s="478"/>
    </row>
    <row r="1293" spans="1:5" ht="15" hidden="1" customHeight="1">
      <c r="A1293" s="327">
        <v>68138</v>
      </c>
      <c r="B1293" s="327" t="s">
        <v>14149</v>
      </c>
      <c r="C1293" s="328" t="s">
        <v>6533</v>
      </c>
      <c r="D1293" s="329">
        <v>344.96</v>
      </c>
      <c r="E1293" s="330"/>
    </row>
    <row r="1294" spans="1:5" ht="14.25" hidden="1" customHeight="1">
      <c r="A1294" s="326">
        <v>685</v>
      </c>
      <c r="B1294" s="478" t="s">
        <v>14150</v>
      </c>
      <c r="C1294" s="478"/>
      <c r="D1294" s="478"/>
      <c r="E1294" s="478"/>
    </row>
    <row r="1295" spans="1:5" ht="14.25" hidden="1" customHeight="1">
      <c r="A1295" s="327">
        <v>68509</v>
      </c>
      <c r="B1295" s="327" t="s">
        <v>14151</v>
      </c>
      <c r="C1295" s="328" t="s">
        <v>6578</v>
      </c>
      <c r="D1295" s="329">
        <v>13</v>
      </c>
      <c r="E1295" s="330"/>
    </row>
    <row r="1296" spans="1:5" ht="15" hidden="1" customHeight="1">
      <c r="A1296" s="326">
        <v>691</v>
      </c>
      <c r="B1296" s="478" t="s">
        <v>13191</v>
      </c>
      <c r="C1296" s="478"/>
      <c r="D1296" s="478"/>
      <c r="E1296" s="478"/>
    </row>
    <row r="1297" spans="1:5" ht="14.25" hidden="1" customHeight="1">
      <c r="A1297" s="327">
        <v>69172</v>
      </c>
      <c r="B1297" s="327" t="s">
        <v>14152</v>
      </c>
      <c r="C1297" s="328" t="s">
        <v>6533</v>
      </c>
      <c r="D1297" s="329">
        <v>75.11</v>
      </c>
      <c r="E1297" s="330"/>
    </row>
    <row r="1298" spans="1:5" ht="15" hidden="1" customHeight="1">
      <c r="A1298" s="327">
        <v>69185</v>
      </c>
      <c r="B1298" s="327" t="s">
        <v>14153</v>
      </c>
      <c r="C1298" s="328" t="s">
        <v>6578</v>
      </c>
      <c r="D1298" s="329">
        <v>9.99</v>
      </c>
      <c r="E1298" s="330"/>
    </row>
    <row r="1299" spans="1:5" ht="15" hidden="1" customHeight="1">
      <c r="A1299" s="327">
        <v>69191</v>
      </c>
      <c r="B1299" s="327" t="s">
        <v>14154</v>
      </c>
      <c r="C1299" s="328" t="s">
        <v>6533</v>
      </c>
      <c r="D1299" s="329">
        <v>181.06</v>
      </c>
      <c r="E1299" s="330"/>
    </row>
    <row r="1300" spans="1:5" ht="14.25" hidden="1" customHeight="1">
      <c r="A1300" s="327">
        <v>69194</v>
      </c>
      <c r="B1300" s="327" t="s">
        <v>14155</v>
      </c>
      <c r="C1300" s="328" t="s">
        <v>6533</v>
      </c>
      <c r="D1300" s="329">
        <v>734.07</v>
      </c>
      <c r="E1300" s="330"/>
    </row>
    <row r="1301" spans="1:5" ht="15" hidden="1" customHeight="1">
      <c r="A1301" s="326">
        <v>692</v>
      </c>
      <c r="B1301" s="478" t="s">
        <v>14156</v>
      </c>
      <c r="C1301" s="478"/>
      <c r="D1301" s="478"/>
      <c r="E1301" s="478"/>
    </row>
    <row r="1302" spans="1:5" ht="14.25" hidden="1" customHeight="1">
      <c r="A1302" s="327">
        <v>69213</v>
      </c>
      <c r="B1302" s="327" t="s">
        <v>14157</v>
      </c>
      <c r="C1302" s="328" t="s">
        <v>6533</v>
      </c>
      <c r="D1302" s="329">
        <v>198.51</v>
      </c>
      <c r="E1302" s="330"/>
    </row>
    <row r="1303" spans="1:5" ht="15" hidden="1" customHeight="1">
      <c r="A1303" s="327">
        <v>69284</v>
      </c>
      <c r="B1303" s="327" t="s">
        <v>14158</v>
      </c>
      <c r="C1303" s="328" t="s">
        <v>6937</v>
      </c>
      <c r="D1303" s="329">
        <v>57.39</v>
      </c>
      <c r="E1303" s="330"/>
    </row>
    <row r="1304" spans="1:5" ht="15" hidden="1" customHeight="1">
      <c r="A1304" s="327">
        <v>69291</v>
      </c>
      <c r="B1304" s="327" t="s">
        <v>14159</v>
      </c>
      <c r="C1304" s="328" t="s">
        <v>6533</v>
      </c>
      <c r="D1304" s="331">
        <v>1780.68</v>
      </c>
      <c r="E1304" s="330"/>
    </row>
    <row r="1305" spans="1:5" ht="14.25" hidden="1" customHeight="1">
      <c r="A1305" s="326">
        <v>694</v>
      </c>
      <c r="B1305" s="478" t="s">
        <v>13367</v>
      </c>
      <c r="C1305" s="478"/>
      <c r="D1305" s="478"/>
      <c r="E1305" s="478"/>
    </row>
    <row r="1306" spans="1:5" ht="15" hidden="1" customHeight="1">
      <c r="A1306" s="327">
        <v>69404</v>
      </c>
      <c r="B1306" s="327" t="s">
        <v>14160</v>
      </c>
      <c r="C1306" s="328" t="s">
        <v>6533</v>
      </c>
      <c r="D1306" s="331">
        <v>1530.43</v>
      </c>
      <c r="E1306" s="330"/>
    </row>
    <row r="1307" spans="1:5" ht="15" hidden="1" customHeight="1">
      <c r="A1307" s="327">
        <v>69409</v>
      </c>
      <c r="B1307" s="327" t="s">
        <v>14161</v>
      </c>
      <c r="C1307" s="328" t="s">
        <v>6533</v>
      </c>
      <c r="D1307" s="329">
        <v>86.51</v>
      </c>
      <c r="E1307" s="330"/>
    </row>
    <row r="1308" spans="1:5" ht="14.25" hidden="1" customHeight="1">
      <c r="A1308" s="327">
        <v>69421</v>
      </c>
      <c r="B1308" s="327" t="s">
        <v>14162</v>
      </c>
      <c r="C1308" s="328" t="s">
        <v>6533</v>
      </c>
      <c r="D1308" s="329">
        <v>357.08</v>
      </c>
      <c r="E1308" s="330"/>
    </row>
    <row r="1309" spans="1:5" ht="15" hidden="1" customHeight="1">
      <c r="A1309" s="327">
        <v>69445</v>
      </c>
      <c r="B1309" s="327" t="s">
        <v>14163</v>
      </c>
      <c r="C1309" s="328" t="s">
        <v>6533</v>
      </c>
      <c r="D1309" s="331">
        <v>1902.2</v>
      </c>
      <c r="E1309" s="330"/>
    </row>
    <row r="1310" spans="1:5" ht="14.25" hidden="1" customHeight="1">
      <c r="A1310" s="326">
        <v>695</v>
      </c>
      <c r="B1310" s="478" t="s">
        <v>11634</v>
      </c>
      <c r="C1310" s="478"/>
      <c r="D1310" s="478"/>
      <c r="E1310" s="478"/>
    </row>
    <row r="1311" spans="1:5" ht="15" hidden="1" customHeight="1">
      <c r="A1311" s="327">
        <v>69503</v>
      </c>
      <c r="B1311" s="327" t="s">
        <v>14164</v>
      </c>
      <c r="C1311" s="328" t="s">
        <v>6533</v>
      </c>
      <c r="D1311" s="329">
        <v>9.09</v>
      </c>
      <c r="E1311" s="330"/>
    </row>
    <row r="1312" spans="1:5" ht="15" hidden="1" customHeight="1">
      <c r="A1312" s="327">
        <v>69505</v>
      </c>
      <c r="B1312" s="327" t="s">
        <v>14165</v>
      </c>
      <c r="C1312" s="328" t="s">
        <v>6533</v>
      </c>
      <c r="D1312" s="329">
        <v>8.92</v>
      </c>
      <c r="E1312" s="330"/>
    </row>
    <row r="1313" spans="1:5" ht="14.25" hidden="1" customHeight="1">
      <c r="A1313" s="327">
        <v>69506</v>
      </c>
      <c r="B1313" s="327" t="s">
        <v>14166</v>
      </c>
      <c r="C1313" s="328" t="s">
        <v>6533</v>
      </c>
      <c r="D1313" s="329">
        <v>40.1</v>
      </c>
      <c r="E1313" s="330"/>
    </row>
    <row r="1314" spans="1:5" ht="14.25" hidden="1" customHeight="1">
      <c r="A1314" s="327">
        <v>69508</v>
      </c>
      <c r="B1314" s="327" t="s">
        <v>14167</v>
      </c>
      <c r="C1314" s="328" t="s">
        <v>6582</v>
      </c>
      <c r="D1314" s="329">
        <v>205.37</v>
      </c>
      <c r="E1314" s="330"/>
    </row>
    <row r="1315" spans="1:5" ht="14.25" hidden="1" customHeight="1">
      <c r="A1315" s="327">
        <v>69509</v>
      </c>
      <c r="B1315" s="327" t="s">
        <v>14168</v>
      </c>
      <c r="C1315" s="328" t="s">
        <v>6533</v>
      </c>
      <c r="D1315" s="329">
        <v>61.25</v>
      </c>
      <c r="E1315" s="330"/>
    </row>
    <row r="1316" spans="1:5" ht="14.25" hidden="1" customHeight="1">
      <c r="A1316" s="327">
        <v>69512</v>
      </c>
      <c r="B1316" s="327" t="s">
        <v>14169</v>
      </c>
      <c r="C1316" s="328" t="s">
        <v>6578</v>
      </c>
      <c r="D1316" s="329">
        <v>0.17</v>
      </c>
      <c r="E1316" s="330"/>
    </row>
    <row r="1317" spans="1:5" ht="14.25" hidden="1" customHeight="1">
      <c r="A1317" s="327">
        <v>69513</v>
      </c>
      <c r="B1317" s="327" t="s">
        <v>14170</v>
      </c>
      <c r="C1317" s="328" t="s">
        <v>6582</v>
      </c>
      <c r="D1317" s="329">
        <v>64.58</v>
      </c>
      <c r="E1317" s="330"/>
    </row>
    <row r="1318" spans="1:5" ht="14.25" hidden="1" customHeight="1">
      <c r="A1318" s="327">
        <v>69514</v>
      </c>
      <c r="B1318" s="327" t="s">
        <v>14171</v>
      </c>
      <c r="C1318" s="328" t="s">
        <v>6584</v>
      </c>
      <c r="D1318" s="329">
        <v>73.41</v>
      </c>
      <c r="E1318" s="330"/>
    </row>
    <row r="1319" spans="1:5" ht="14.25" hidden="1" customHeight="1">
      <c r="A1319" s="327">
        <v>69515</v>
      </c>
      <c r="B1319" s="327" t="s">
        <v>14172</v>
      </c>
      <c r="C1319" s="328" t="s">
        <v>6533</v>
      </c>
      <c r="D1319" s="329">
        <v>101.71</v>
      </c>
      <c r="E1319" s="330"/>
    </row>
    <row r="1320" spans="1:5" ht="14.25" hidden="1" customHeight="1">
      <c r="A1320" s="327">
        <v>69516</v>
      </c>
      <c r="B1320" s="327" t="s">
        <v>14173</v>
      </c>
      <c r="C1320" s="328" t="s">
        <v>6533</v>
      </c>
      <c r="D1320" s="329">
        <v>143.43</v>
      </c>
      <c r="E1320" s="330"/>
    </row>
    <row r="1321" spans="1:5" ht="14.25" hidden="1" customHeight="1">
      <c r="A1321" s="327">
        <v>69521</v>
      </c>
      <c r="B1321" s="327" t="s">
        <v>14174</v>
      </c>
      <c r="C1321" s="328" t="s">
        <v>6533</v>
      </c>
      <c r="D1321" s="329">
        <v>101.71</v>
      </c>
      <c r="E1321" s="330"/>
    </row>
    <row r="1322" spans="1:5" ht="15" hidden="1" customHeight="1">
      <c r="A1322" s="327">
        <v>69522</v>
      </c>
      <c r="B1322" s="327" t="s">
        <v>14175</v>
      </c>
      <c r="C1322" s="328" t="s">
        <v>6533</v>
      </c>
      <c r="D1322" s="329">
        <v>243.7</v>
      </c>
      <c r="E1322" s="330"/>
    </row>
    <row r="1323" spans="1:5" ht="15" hidden="1" customHeight="1">
      <c r="A1323" s="327">
        <v>69525</v>
      </c>
      <c r="B1323" s="327" t="s">
        <v>14176</v>
      </c>
      <c r="C1323" s="328" t="s">
        <v>6533</v>
      </c>
      <c r="D1323" s="331">
        <v>2078.9499999999998</v>
      </c>
      <c r="E1323" s="330"/>
    </row>
    <row r="1324" spans="1:5" ht="14.25" hidden="1" customHeight="1">
      <c r="A1324" s="327">
        <v>69526</v>
      </c>
      <c r="B1324" s="327" t="s">
        <v>14177</v>
      </c>
      <c r="C1324" s="328" t="s">
        <v>6533</v>
      </c>
      <c r="D1324" s="331">
        <v>3816.67</v>
      </c>
      <c r="E1324" s="330"/>
    </row>
    <row r="1325" spans="1:5" ht="14.25" hidden="1" customHeight="1">
      <c r="A1325" s="327">
        <v>69527</v>
      </c>
      <c r="B1325" s="327" t="s">
        <v>14178</v>
      </c>
      <c r="C1325" s="328" t="s">
        <v>6533</v>
      </c>
      <c r="D1325" s="331">
        <v>4804.67</v>
      </c>
      <c r="E1325" s="330"/>
    </row>
    <row r="1326" spans="1:5" ht="14.25" hidden="1" customHeight="1">
      <c r="A1326" s="327">
        <v>69545</v>
      </c>
      <c r="B1326" s="327" t="s">
        <v>14179</v>
      </c>
      <c r="C1326" s="328" t="s">
        <v>6533</v>
      </c>
      <c r="D1326" s="329">
        <v>171.56</v>
      </c>
      <c r="E1326" s="330"/>
    </row>
    <row r="1327" spans="1:5" ht="14.25" hidden="1" customHeight="1">
      <c r="A1327" s="327">
        <v>69547</v>
      </c>
      <c r="B1327" s="327" t="s">
        <v>14180</v>
      </c>
      <c r="C1327" s="328" t="s">
        <v>6533</v>
      </c>
      <c r="D1327" s="329">
        <v>8.92</v>
      </c>
      <c r="E1327" s="330"/>
    </row>
    <row r="1328" spans="1:5" ht="14.25" hidden="1" customHeight="1">
      <c r="A1328" s="327">
        <v>69567</v>
      </c>
      <c r="B1328" s="327" t="s">
        <v>14181</v>
      </c>
      <c r="C1328" s="328" t="s">
        <v>6533</v>
      </c>
      <c r="D1328" s="329">
        <v>8.92</v>
      </c>
      <c r="E1328" s="330"/>
    </row>
    <row r="1329" spans="1:5" ht="14.25" hidden="1" customHeight="1">
      <c r="A1329" s="327">
        <v>69572</v>
      </c>
      <c r="B1329" s="327" t="s">
        <v>14182</v>
      </c>
      <c r="C1329" s="328" t="s">
        <v>6582</v>
      </c>
      <c r="D1329" s="329">
        <v>66.489999999999995</v>
      </c>
      <c r="E1329" s="330"/>
    </row>
    <row r="1330" spans="1:5" ht="14.25" hidden="1" customHeight="1">
      <c r="A1330" s="326">
        <v>696</v>
      </c>
      <c r="B1330" s="478" t="s">
        <v>13801</v>
      </c>
      <c r="C1330" s="478"/>
      <c r="D1330" s="478"/>
      <c r="E1330" s="478"/>
    </row>
    <row r="1331" spans="1:5" ht="14.25" hidden="1" customHeight="1">
      <c r="A1331" s="327">
        <v>69606</v>
      </c>
      <c r="B1331" s="327" t="s">
        <v>14183</v>
      </c>
      <c r="C1331" s="328" t="s">
        <v>6533</v>
      </c>
      <c r="D1331" s="331">
        <v>1748.07</v>
      </c>
      <c r="E1331" s="330"/>
    </row>
    <row r="1332" spans="1:5" ht="14.25" hidden="1" customHeight="1">
      <c r="A1332" s="327">
        <v>69616</v>
      </c>
      <c r="B1332" s="327" t="s">
        <v>14184</v>
      </c>
      <c r="C1332" s="328" t="s">
        <v>6533</v>
      </c>
      <c r="D1332" s="329">
        <v>45.05</v>
      </c>
      <c r="E1332" s="330"/>
    </row>
    <row r="1333" spans="1:5" ht="14.25" hidden="1" customHeight="1">
      <c r="A1333" s="327">
        <v>69626</v>
      </c>
      <c r="B1333" s="327" t="s">
        <v>14185</v>
      </c>
      <c r="C1333" s="328" t="s">
        <v>6533</v>
      </c>
      <c r="D1333" s="329">
        <v>124.31</v>
      </c>
      <c r="E1333" s="330"/>
    </row>
    <row r="1334" spans="1:5" ht="14.25" hidden="1" customHeight="1">
      <c r="A1334" s="327">
        <v>69646</v>
      </c>
      <c r="B1334" s="327" t="s">
        <v>14186</v>
      </c>
      <c r="C1334" s="328" t="s">
        <v>6533</v>
      </c>
      <c r="D1334" s="329">
        <v>135.59</v>
      </c>
      <c r="E1334" s="330"/>
    </row>
    <row r="1335" spans="1:5" ht="14.25" hidden="1" customHeight="1">
      <c r="A1335" s="327">
        <v>69656</v>
      </c>
      <c r="B1335" s="327" t="s">
        <v>14187</v>
      </c>
      <c r="C1335" s="328" t="s">
        <v>6533</v>
      </c>
      <c r="D1335" s="329">
        <v>145.69999999999999</v>
      </c>
      <c r="E1335" s="330"/>
    </row>
    <row r="1336" spans="1:5" ht="14.25" hidden="1" customHeight="1">
      <c r="A1336" s="327">
        <v>69670</v>
      </c>
      <c r="B1336" s="327" t="s">
        <v>14188</v>
      </c>
      <c r="C1336" s="328" t="s">
        <v>6533</v>
      </c>
      <c r="D1336" s="329">
        <v>185.16</v>
      </c>
      <c r="E1336" s="330"/>
    </row>
    <row r="1337" spans="1:5" ht="14.25" hidden="1" customHeight="1">
      <c r="A1337" s="327">
        <v>69681</v>
      </c>
      <c r="B1337" s="327" t="s">
        <v>14189</v>
      </c>
      <c r="C1337" s="328" t="s">
        <v>6533</v>
      </c>
      <c r="D1337" s="329">
        <v>504.2</v>
      </c>
      <c r="E1337" s="330"/>
    </row>
    <row r="1338" spans="1:5" ht="15" hidden="1" customHeight="1">
      <c r="A1338" s="327">
        <v>69682</v>
      </c>
      <c r="B1338" s="327" t="s">
        <v>14190</v>
      </c>
      <c r="C1338" s="328" t="s">
        <v>6533</v>
      </c>
      <c r="D1338" s="329">
        <v>500.87</v>
      </c>
      <c r="E1338" s="330"/>
    </row>
    <row r="1339" spans="1:5" ht="15" hidden="1" customHeight="1">
      <c r="A1339" s="326">
        <v>697</v>
      </c>
      <c r="B1339" s="478" t="s">
        <v>14191</v>
      </c>
      <c r="C1339" s="478"/>
      <c r="D1339" s="478"/>
      <c r="E1339" s="478"/>
    </row>
    <row r="1340" spans="1:5" ht="14.25" hidden="1" customHeight="1">
      <c r="A1340" s="327">
        <v>69753</v>
      </c>
      <c r="B1340" s="327" t="s">
        <v>14192</v>
      </c>
      <c r="C1340" s="328" t="s">
        <v>6533</v>
      </c>
      <c r="D1340" s="329">
        <v>60.5</v>
      </c>
      <c r="E1340" s="330"/>
    </row>
    <row r="1341" spans="1:5" ht="15" hidden="1" customHeight="1">
      <c r="A1341" s="326">
        <v>7</v>
      </c>
      <c r="B1341" s="478" t="s">
        <v>11634</v>
      </c>
      <c r="C1341" s="478"/>
      <c r="D1341" s="478"/>
      <c r="E1341" s="478"/>
    </row>
    <row r="1342" spans="1:5" ht="14.25" hidden="1" customHeight="1">
      <c r="A1342" s="326">
        <v>701</v>
      </c>
      <c r="B1342" s="478" t="s">
        <v>11634</v>
      </c>
      <c r="C1342" s="478"/>
      <c r="D1342" s="478"/>
      <c r="E1342" s="478"/>
    </row>
    <row r="1343" spans="1:5" ht="14.25" hidden="1" customHeight="1">
      <c r="A1343" s="327">
        <v>70114</v>
      </c>
      <c r="B1343" s="327" t="s">
        <v>14193</v>
      </c>
      <c r="C1343" s="328" t="s">
        <v>6680</v>
      </c>
      <c r="D1343" s="329">
        <v>74.8</v>
      </c>
      <c r="E1343" s="330"/>
    </row>
    <row r="1344" spans="1:5" ht="14.25" hidden="1" customHeight="1">
      <c r="A1344" s="326">
        <v>702</v>
      </c>
      <c r="B1344" s="478" t="s">
        <v>13727</v>
      </c>
      <c r="C1344" s="478"/>
      <c r="D1344" s="478"/>
      <c r="E1344" s="478"/>
    </row>
    <row r="1345" spans="1:5" ht="14.25" hidden="1" customHeight="1">
      <c r="A1345" s="327">
        <v>70276</v>
      </c>
      <c r="B1345" s="327" t="s">
        <v>14194</v>
      </c>
      <c r="C1345" s="328" t="s">
        <v>6578</v>
      </c>
      <c r="D1345" s="329">
        <v>13.26</v>
      </c>
      <c r="E1345" s="330"/>
    </row>
    <row r="1346" spans="1:5" ht="15" hidden="1" customHeight="1">
      <c r="A1346" s="326">
        <v>703</v>
      </c>
      <c r="B1346" s="478" t="s">
        <v>13727</v>
      </c>
      <c r="C1346" s="478"/>
      <c r="D1346" s="478"/>
      <c r="E1346" s="478"/>
    </row>
    <row r="1347" spans="1:5" ht="14.25" hidden="1" customHeight="1">
      <c r="A1347" s="327">
        <v>70328</v>
      </c>
      <c r="B1347" s="327" t="s">
        <v>14195</v>
      </c>
      <c r="C1347" s="328" t="s">
        <v>6578</v>
      </c>
      <c r="D1347" s="329">
        <v>84.02</v>
      </c>
      <c r="E1347" s="330"/>
    </row>
    <row r="1348" spans="1:5" ht="14.25" hidden="1" customHeight="1">
      <c r="A1348" s="327">
        <v>70350</v>
      </c>
      <c r="B1348" s="327" t="s">
        <v>14196</v>
      </c>
      <c r="C1348" s="328" t="s">
        <v>6578</v>
      </c>
      <c r="D1348" s="329">
        <v>40.53</v>
      </c>
      <c r="E1348" s="330"/>
    </row>
    <row r="1349" spans="1:5" ht="14.25" hidden="1" customHeight="1">
      <c r="A1349" s="326">
        <v>706</v>
      </c>
      <c r="B1349" s="478" t="s">
        <v>13727</v>
      </c>
      <c r="C1349" s="478"/>
      <c r="D1349" s="478"/>
      <c r="E1349" s="478"/>
    </row>
    <row r="1350" spans="1:5" ht="14.25" hidden="1" customHeight="1">
      <c r="A1350" s="327">
        <v>70674</v>
      </c>
      <c r="B1350" s="327" t="s">
        <v>14197</v>
      </c>
      <c r="C1350" s="328" t="s">
        <v>6533</v>
      </c>
      <c r="D1350" s="329">
        <v>568.33000000000004</v>
      </c>
      <c r="E1350" s="330"/>
    </row>
    <row r="1351" spans="1:5" ht="14.25" hidden="1" customHeight="1">
      <c r="A1351" s="326">
        <v>710</v>
      </c>
      <c r="B1351" s="478" t="s">
        <v>13727</v>
      </c>
      <c r="C1351" s="478"/>
      <c r="D1351" s="478"/>
      <c r="E1351" s="478"/>
    </row>
    <row r="1352" spans="1:5" ht="14.25" hidden="1" customHeight="1">
      <c r="A1352" s="327">
        <v>71096</v>
      </c>
      <c r="B1352" s="327" t="s">
        <v>14198</v>
      </c>
      <c r="C1352" s="328" t="s">
        <v>6937</v>
      </c>
      <c r="D1352" s="329">
        <v>57.67</v>
      </c>
      <c r="E1352" s="330"/>
    </row>
    <row r="1353" spans="1:5" ht="14.25" hidden="1" customHeight="1">
      <c r="A1353" s="326">
        <v>712</v>
      </c>
      <c r="B1353" s="478" t="s">
        <v>13727</v>
      </c>
      <c r="C1353" s="478"/>
      <c r="D1353" s="478"/>
      <c r="E1353" s="478"/>
    </row>
    <row r="1354" spans="1:5" ht="14.25" hidden="1" customHeight="1">
      <c r="A1354" s="327">
        <v>71268</v>
      </c>
      <c r="B1354" s="327" t="s">
        <v>14199</v>
      </c>
      <c r="C1354" s="328" t="s">
        <v>6578</v>
      </c>
      <c r="D1354" s="329">
        <v>26.37</v>
      </c>
      <c r="E1354" s="330"/>
    </row>
    <row r="1355" spans="1:5" ht="14.25" hidden="1" customHeight="1">
      <c r="A1355" s="327">
        <v>71270</v>
      </c>
      <c r="B1355" s="327" t="s">
        <v>14200</v>
      </c>
      <c r="C1355" s="328" t="s">
        <v>6578</v>
      </c>
      <c r="D1355" s="329">
        <v>107.73</v>
      </c>
      <c r="E1355" s="330"/>
    </row>
    <row r="1356" spans="1:5" ht="14.25" hidden="1" customHeight="1">
      <c r="A1356" s="326">
        <v>716</v>
      </c>
      <c r="B1356" s="478" t="s">
        <v>13727</v>
      </c>
      <c r="C1356" s="478"/>
      <c r="D1356" s="478"/>
      <c r="E1356" s="478"/>
    </row>
    <row r="1357" spans="1:5" ht="14.25" hidden="1" customHeight="1">
      <c r="A1357" s="327">
        <v>71637</v>
      </c>
      <c r="B1357" s="327" t="s">
        <v>14201</v>
      </c>
      <c r="C1357" s="328" t="s">
        <v>6533</v>
      </c>
      <c r="D1357" s="329">
        <v>99.64</v>
      </c>
      <c r="E1357" s="330"/>
    </row>
    <row r="1358" spans="1:5" ht="14.25" hidden="1" customHeight="1">
      <c r="A1358" s="326">
        <v>717</v>
      </c>
      <c r="B1358" s="478" t="s">
        <v>13727</v>
      </c>
      <c r="C1358" s="478"/>
      <c r="D1358" s="478"/>
      <c r="E1358" s="478"/>
    </row>
    <row r="1359" spans="1:5" ht="14.25" hidden="1" customHeight="1">
      <c r="A1359" s="327">
        <v>71707</v>
      </c>
      <c r="B1359" s="327" t="s">
        <v>14202</v>
      </c>
      <c r="C1359" s="328" t="s">
        <v>14203</v>
      </c>
      <c r="D1359" s="329">
        <v>792.5</v>
      </c>
      <c r="E1359" s="330"/>
    </row>
    <row r="1360" spans="1:5" ht="14.25" hidden="1" customHeight="1">
      <c r="A1360" s="327">
        <v>71711</v>
      </c>
      <c r="B1360" s="327" t="s">
        <v>14204</v>
      </c>
      <c r="C1360" s="328" t="s">
        <v>6937</v>
      </c>
      <c r="D1360" s="329">
        <v>11.68</v>
      </c>
      <c r="E1360" s="330"/>
    </row>
    <row r="1361" spans="1:5" ht="14.25" hidden="1" customHeight="1">
      <c r="A1361" s="326">
        <v>718</v>
      </c>
      <c r="B1361" s="478" t="s">
        <v>13727</v>
      </c>
      <c r="C1361" s="478"/>
      <c r="D1361" s="478"/>
      <c r="E1361" s="478"/>
    </row>
    <row r="1362" spans="1:5" ht="14.25" hidden="1" customHeight="1">
      <c r="A1362" s="327">
        <v>71820</v>
      </c>
      <c r="B1362" s="327" t="s">
        <v>14205</v>
      </c>
      <c r="C1362" s="328" t="s">
        <v>6533</v>
      </c>
      <c r="D1362" s="331">
        <v>1700</v>
      </c>
      <c r="E1362" s="330"/>
    </row>
    <row r="1363" spans="1:5" ht="14.25" hidden="1" customHeight="1">
      <c r="A1363" s="327">
        <v>71874</v>
      </c>
      <c r="B1363" s="327" t="s">
        <v>14206</v>
      </c>
      <c r="C1363" s="328" t="s">
        <v>6578</v>
      </c>
      <c r="D1363" s="329">
        <v>59.55</v>
      </c>
      <c r="E1363" s="330"/>
    </row>
    <row r="1364" spans="1:5" ht="14.25" hidden="1" customHeight="1">
      <c r="A1364" s="327">
        <v>71894</v>
      </c>
      <c r="B1364" s="327" t="s">
        <v>14207</v>
      </c>
      <c r="C1364" s="328" t="s">
        <v>6533</v>
      </c>
      <c r="D1364" s="329">
        <v>193.55</v>
      </c>
      <c r="E1364" s="330"/>
    </row>
    <row r="1365" spans="1:5" ht="14.25" hidden="1" customHeight="1">
      <c r="A1365" s="326">
        <v>719</v>
      </c>
      <c r="B1365" s="478" t="s">
        <v>13727</v>
      </c>
      <c r="C1365" s="478"/>
      <c r="D1365" s="478"/>
      <c r="E1365" s="478"/>
    </row>
    <row r="1366" spans="1:5" ht="14.25" hidden="1" customHeight="1">
      <c r="A1366" s="327">
        <v>71911</v>
      </c>
      <c r="B1366" s="327" t="s">
        <v>14208</v>
      </c>
      <c r="C1366" s="328" t="s">
        <v>14209</v>
      </c>
      <c r="D1366" s="329">
        <v>284.55</v>
      </c>
      <c r="E1366" s="330"/>
    </row>
    <row r="1367" spans="1:5" ht="14.25" hidden="1" customHeight="1">
      <c r="A1367" s="327">
        <v>71963</v>
      </c>
      <c r="B1367" s="327" t="s">
        <v>14210</v>
      </c>
      <c r="C1367" s="328" t="s">
        <v>6533</v>
      </c>
      <c r="D1367" s="329">
        <v>15.97</v>
      </c>
      <c r="E1367" s="330"/>
    </row>
    <row r="1368" spans="1:5" ht="14.25" hidden="1" customHeight="1">
      <c r="A1368" s="326">
        <v>720</v>
      </c>
      <c r="B1368" s="478" t="s">
        <v>13727</v>
      </c>
      <c r="C1368" s="478"/>
      <c r="D1368" s="478"/>
      <c r="E1368" s="478"/>
    </row>
    <row r="1369" spans="1:5" ht="14.25" hidden="1" customHeight="1">
      <c r="A1369" s="327">
        <v>72054</v>
      </c>
      <c r="B1369" s="327" t="s">
        <v>14211</v>
      </c>
      <c r="C1369" s="328" t="s">
        <v>14203</v>
      </c>
      <c r="D1369" s="329">
        <v>819</v>
      </c>
      <c r="E1369" s="330"/>
    </row>
    <row r="1370" spans="1:5" ht="14.25" hidden="1" customHeight="1">
      <c r="A1370" s="326">
        <v>722</v>
      </c>
      <c r="B1370" s="478" t="s">
        <v>13727</v>
      </c>
      <c r="C1370" s="478"/>
      <c r="D1370" s="478"/>
      <c r="E1370" s="478"/>
    </row>
    <row r="1371" spans="1:5" ht="14.25" hidden="1" customHeight="1">
      <c r="A1371" s="327">
        <v>72280</v>
      </c>
      <c r="B1371" s="327" t="s">
        <v>14212</v>
      </c>
      <c r="C1371" s="328" t="s">
        <v>14203</v>
      </c>
      <c r="D1371" s="331">
        <v>1166.67</v>
      </c>
      <c r="E1371" s="330"/>
    </row>
    <row r="1372" spans="1:5" ht="14.25" hidden="1" customHeight="1">
      <c r="A1372" s="327">
        <v>72282</v>
      </c>
      <c r="B1372" s="327" t="s">
        <v>14213</v>
      </c>
      <c r="C1372" s="328" t="s">
        <v>14203</v>
      </c>
      <c r="D1372" s="331">
        <v>1257.4000000000001</v>
      </c>
      <c r="E1372" s="330"/>
    </row>
    <row r="1373" spans="1:5" ht="14.25" hidden="1" customHeight="1">
      <c r="A1373" s="326">
        <v>724</v>
      </c>
      <c r="B1373" s="478" t="s">
        <v>13727</v>
      </c>
      <c r="C1373" s="478"/>
      <c r="D1373" s="478"/>
      <c r="E1373" s="478"/>
    </row>
    <row r="1374" spans="1:5" ht="14.25" hidden="1" customHeight="1">
      <c r="A1374" s="327">
        <v>72455</v>
      </c>
      <c r="B1374" s="327" t="s">
        <v>14214</v>
      </c>
      <c r="C1374" s="328" t="s">
        <v>6533</v>
      </c>
      <c r="D1374" s="329">
        <v>76.64</v>
      </c>
      <c r="E1374" s="330"/>
    </row>
    <row r="1375" spans="1:5" ht="14.25" hidden="1" customHeight="1">
      <c r="A1375" s="326">
        <v>727</v>
      </c>
      <c r="B1375" s="478" t="s">
        <v>13727</v>
      </c>
      <c r="C1375" s="478"/>
      <c r="D1375" s="478"/>
      <c r="E1375" s="478"/>
    </row>
    <row r="1376" spans="1:5" ht="14.25" hidden="1" customHeight="1">
      <c r="A1376" s="327">
        <v>72708</v>
      </c>
      <c r="B1376" s="327" t="s">
        <v>14215</v>
      </c>
      <c r="C1376" s="328" t="s">
        <v>6533</v>
      </c>
      <c r="D1376" s="329">
        <v>26.07</v>
      </c>
      <c r="E1376" s="330"/>
    </row>
    <row r="1377" spans="1:5" ht="14.25" hidden="1" customHeight="1">
      <c r="A1377" s="326">
        <v>728</v>
      </c>
      <c r="B1377" s="478" t="s">
        <v>11634</v>
      </c>
      <c r="C1377" s="478"/>
      <c r="D1377" s="478"/>
      <c r="E1377" s="478"/>
    </row>
    <row r="1378" spans="1:5" ht="14.25" hidden="1" customHeight="1">
      <c r="A1378" s="327">
        <v>72812</v>
      </c>
      <c r="B1378" s="327" t="s">
        <v>14216</v>
      </c>
      <c r="C1378" s="328" t="s">
        <v>6578</v>
      </c>
      <c r="D1378" s="329">
        <v>8.4700000000000006</v>
      </c>
      <c r="E1378" s="330"/>
    </row>
    <row r="1379" spans="1:5" ht="14.25" hidden="1" customHeight="1">
      <c r="A1379" s="326">
        <v>781</v>
      </c>
      <c r="B1379" s="478" t="s">
        <v>13191</v>
      </c>
      <c r="C1379" s="478"/>
      <c r="D1379" s="478"/>
      <c r="E1379" s="478"/>
    </row>
    <row r="1380" spans="1:5" ht="14.25" hidden="1" customHeight="1">
      <c r="A1380" s="327">
        <v>78133</v>
      </c>
      <c r="B1380" s="327" t="s">
        <v>14217</v>
      </c>
      <c r="C1380" s="328" t="s">
        <v>14203</v>
      </c>
      <c r="D1380" s="331">
        <v>1271.75</v>
      </c>
      <c r="E1380" s="330"/>
    </row>
    <row r="1381" spans="1:5" ht="14.25" hidden="1" customHeight="1">
      <c r="A1381" s="327">
        <v>78191</v>
      </c>
      <c r="B1381" s="327" t="s">
        <v>14218</v>
      </c>
      <c r="C1381" s="328" t="s">
        <v>6578</v>
      </c>
      <c r="D1381" s="329">
        <v>24.56</v>
      </c>
      <c r="E1381" s="330"/>
    </row>
    <row r="1382" spans="1:5" ht="14.25" hidden="1" customHeight="1">
      <c r="A1382" s="326">
        <v>782</v>
      </c>
      <c r="B1382" s="478" t="s">
        <v>11634</v>
      </c>
      <c r="C1382" s="478"/>
      <c r="D1382" s="478"/>
      <c r="E1382" s="478"/>
    </row>
    <row r="1383" spans="1:5" ht="14.25" hidden="1" customHeight="1">
      <c r="A1383" s="327">
        <v>78203</v>
      </c>
      <c r="B1383" s="327" t="s">
        <v>14219</v>
      </c>
      <c r="C1383" s="328" t="s">
        <v>6533</v>
      </c>
      <c r="D1383" s="329">
        <v>622.22</v>
      </c>
      <c r="E1383" s="330"/>
    </row>
    <row r="1384" spans="1:5" ht="14.25" hidden="1" customHeight="1">
      <c r="A1384" s="327">
        <v>78226</v>
      </c>
      <c r="B1384" s="327" t="s">
        <v>14220</v>
      </c>
      <c r="C1384" s="328" t="s">
        <v>6533</v>
      </c>
      <c r="D1384" s="329">
        <v>8.3699999999999992</v>
      </c>
      <c r="E1384" s="330"/>
    </row>
    <row r="1385" spans="1:5" ht="14.25" hidden="1" customHeight="1">
      <c r="A1385" s="326">
        <v>783</v>
      </c>
      <c r="B1385" s="478" t="s">
        <v>14221</v>
      </c>
      <c r="C1385" s="478"/>
      <c r="D1385" s="478"/>
      <c r="E1385" s="478"/>
    </row>
    <row r="1386" spans="1:5" ht="14.25" hidden="1" customHeight="1">
      <c r="A1386" s="327">
        <v>78373</v>
      </c>
      <c r="B1386" s="327" t="s">
        <v>14222</v>
      </c>
      <c r="C1386" s="328" t="s">
        <v>14203</v>
      </c>
      <c r="D1386" s="331">
        <v>1133.4000000000001</v>
      </c>
      <c r="E1386" s="330"/>
    </row>
    <row r="1387" spans="1:5" ht="14.25" hidden="1" customHeight="1">
      <c r="A1387" s="326">
        <v>784</v>
      </c>
      <c r="B1387" s="478" t="s">
        <v>11634</v>
      </c>
      <c r="C1387" s="478"/>
      <c r="D1387" s="478"/>
      <c r="E1387" s="478"/>
    </row>
    <row r="1388" spans="1:5" ht="14.25" hidden="1" customHeight="1">
      <c r="A1388" s="327">
        <v>78402</v>
      </c>
      <c r="B1388" s="327" t="s">
        <v>14223</v>
      </c>
      <c r="C1388" s="328" t="s">
        <v>6578</v>
      </c>
      <c r="D1388" s="329">
        <v>5.68</v>
      </c>
      <c r="E1388" s="330"/>
    </row>
    <row r="1389" spans="1:5" ht="14.25" hidden="1" customHeight="1">
      <c r="A1389" s="327">
        <v>78403</v>
      </c>
      <c r="B1389" s="327" t="s">
        <v>14224</v>
      </c>
      <c r="C1389" s="328" t="s">
        <v>6578</v>
      </c>
      <c r="D1389" s="329">
        <v>4.95</v>
      </c>
      <c r="E1389" s="330"/>
    </row>
    <row r="1390" spans="1:5" ht="14.25" hidden="1" customHeight="1">
      <c r="A1390" s="327">
        <v>78404</v>
      </c>
      <c r="B1390" s="327" t="s">
        <v>14225</v>
      </c>
      <c r="C1390" s="328" t="s">
        <v>6578</v>
      </c>
      <c r="D1390" s="329">
        <v>6.27</v>
      </c>
      <c r="E1390" s="330"/>
    </row>
    <row r="1391" spans="1:5" ht="14.25" hidden="1" customHeight="1">
      <c r="A1391" s="327">
        <v>78405</v>
      </c>
      <c r="B1391" s="327" t="s">
        <v>14226</v>
      </c>
      <c r="C1391" s="328" t="s">
        <v>6578</v>
      </c>
      <c r="D1391" s="329">
        <v>7.41</v>
      </c>
      <c r="E1391" s="330"/>
    </row>
    <row r="1392" spans="1:5" ht="14.25" hidden="1" customHeight="1">
      <c r="A1392" s="327">
        <v>78406</v>
      </c>
      <c r="B1392" s="327" t="s">
        <v>14227</v>
      </c>
      <c r="C1392" s="328" t="s">
        <v>6578</v>
      </c>
      <c r="D1392" s="329">
        <v>5.14</v>
      </c>
      <c r="E1392" s="330"/>
    </row>
    <row r="1393" spans="1:5" ht="14.25" hidden="1" customHeight="1">
      <c r="A1393" s="326">
        <v>786</v>
      </c>
      <c r="B1393" s="478" t="s">
        <v>13367</v>
      </c>
      <c r="C1393" s="478"/>
      <c r="D1393" s="478"/>
      <c r="E1393" s="478"/>
    </row>
    <row r="1394" spans="1:5" ht="14.25" hidden="1" customHeight="1">
      <c r="A1394" s="327">
        <v>78627</v>
      </c>
      <c r="B1394" s="327" t="s">
        <v>14228</v>
      </c>
      <c r="C1394" s="328" t="s">
        <v>6533</v>
      </c>
      <c r="D1394" s="329">
        <v>133.99</v>
      </c>
      <c r="E1394" s="330"/>
    </row>
    <row r="1395" spans="1:5" ht="14.25" hidden="1" customHeight="1">
      <c r="A1395" s="326">
        <v>787</v>
      </c>
      <c r="B1395" s="478" t="s">
        <v>14221</v>
      </c>
      <c r="C1395" s="478"/>
      <c r="D1395" s="478"/>
      <c r="E1395" s="478"/>
    </row>
    <row r="1396" spans="1:5" ht="14.25" hidden="1" customHeight="1">
      <c r="A1396" s="327">
        <v>78735</v>
      </c>
      <c r="B1396" s="327" t="s">
        <v>14229</v>
      </c>
      <c r="C1396" s="328" t="s">
        <v>6533</v>
      </c>
      <c r="D1396" s="329">
        <v>31.71</v>
      </c>
      <c r="E1396" s="330"/>
    </row>
    <row r="1397" spans="1:5" ht="14.25" hidden="1" customHeight="1">
      <c r="A1397" s="327">
        <v>78749</v>
      </c>
      <c r="B1397" s="327" t="s">
        <v>14230</v>
      </c>
      <c r="C1397" s="328" t="s">
        <v>6533</v>
      </c>
      <c r="D1397" s="329">
        <v>98.83</v>
      </c>
      <c r="E1397" s="330"/>
    </row>
    <row r="1398" spans="1:5" ht="14.25" hidden="1" customHeight="1">
      <c r="A1398" s="327">
        <v>78760</v>
      </c>
      <c r="B1398" s="327" t="s">
        <v>14231</v>
      </c>
      <c r="C1398" s="328" t="s">
        <v>6578</v>
      </c>
      <c r="D1398" s="329">
        <v>12.94</v>
      </c>
      <c r="E1398" s="330"/>
    </row>
    <row r="1399" spans="1:5" ht="14.25" hidden="1" customHeight="1">
      <c r="A1399" s="326">
        <v>788</v>
      </c>
      <c r="B1399" s="478" t="s">
        <v>11634</v>
      </c>
      <c r="C1399" s="478"/>
      <c r="D1399" s="478"/>
      <c r="E1399" s="478"/>
    </row>
    <row r="1400" spans="1:5" ht="14.25" hidden="1" customHeight="1">
      <c r="A1400" s="327">
        <v>78848</v>
      </c>
      <c r="B1400" s="327" t="s">
        <v>14232</v>
      </c>
      <c r="C1400" s="328" t="s">
        <v>6578</v>
      </c>
      <c r="D1400" s="329">
        <v>10.31</v>
      </c>
      <c r="E1400" s="330"/>
    </row>
    <row r="1401" spans="1:5" ht="14.25" hidden="1" customHeight="1">
      <c r="A1401" s="327">
        <v>78898</v>
      </c>
      <c r="B1401" s="327" t="s">
        <v>14233</v>
      </c>
      <c r="C1401" s="328" t="s">
        <v>6533</v>
      </c>
      <c r="D1401" s="329">
        <v>39.03</v>
      </c>
      <c r="E1401" s="330"/>
    </row>
    <row r="1402" spans="1:5" ht="14.25" hidden="1" customHeight="1">
      <c r="A1402" s="326">
        <v>789</v>
      </c>
      <c r="B1402" s="478" t="s">
        <v>14234</v>
      </c>
      <c r="C1402" s="478"/>
      <c r="D1402" s="478"/>
      <c r="E1402" s="478"/>
    </row>
    <row r="1403" spans="1:5" ht="14.25" hidden="1" customHeight="1">
      <c r="A1403" s="327">
        <v>78985</v>
      </c>
      <c r="B1403" s="327" t="s">
        <v>14235</v>
      </c>
      <c r="C1403" s="328" t="s">
        <v>6578</v>
      </c>
      <c r="D1403" s="329">
        <v>66.180000000000007</v>
      </c>
      <c r="E1403" s="330"/>
    </row>
    <row r="1404" spans="1:5" ht="14.25" hidden="1" customHeight="1">
      <c r="A1404" s="327">
        <v>78996</v>
      </c>
      <c r="B1404" s="327" t="s">
        <v>14236</v>
      </c>
      <c r="C1404" s="328" t="s">
        <v>20</v>
      </c>
      <c r="D1404" s="329">
        <v>8.8800000000000008</v>
      </c>
      <c r="E1404" s="330"/>
    </row>
    <row r="1405" spans="1:5" ht="14.25" hidden="1" customHeight="1">
      <c r="A1405" s="326">
        <v>791</v>
      </c>
      <c r="B1405" s="478" t="s">
        <v>14237</v>
      </c>
      <c r="C1405" s="478"/>
      <c r="D1405" s="478"/>
      <c r="E1405" s="478"/>
    </row>
    <row r="1406" spans="1:5" ht="14.25" hidden="1" customHeight="1">
      <c r="A1406" s="327">
        <v>79166</v>
      </c>
      <c r="B1406" s="327" t="s">
        <v>14238</v>
      </c>
      <c r="C1406" s="328" t="s">
        <v>6578</v>
      </c>
      <c r="D1406" s="329">
        <v>6.89</v>
      </c>
      <c r="E1406" s="330"/>
    </row>
    <row r="1407" spans="1:5" ht="14.25" hidden="1" customHeight="1">
      <c r="A1407" s="326">
        <v>792</v>
      </c>
      <c r="B1407" s="478" t="s">
        <v>14237</v>
      </c>
      <c r="C1407" s="478"/>
      <c r="D1407" s="478"/>
      <c r="E1407" s="478"/>
    </row>
    <row r="1408" spans="1:5" ht="14.25" hidden="1" customHeight="1">
      <c r="A1408" s="327">
        <v>79245</v>
      </c>
      <c r="B1408" s="327" t="s">
        <v>14239</v>
      </c>
      <c r="C1408" s="328" t="s">
        <v>6582</v>
      </c>
      <c r="D1408" s="329">
        <v>53.36</v>
      </c>
      <c r="E1408" s="330"/>
    </row>
    <row r="1409" spans="1:5" ht="14.25" hidden="1" customHeight="1">
      <c r="A1409" s="327">
        <v>79246</v>
      </c>
      <c r="B1409" s="327" t="s">
        <v>14240</v>
      </c>
      <c r="C1409" s="328" t="s">
        <v>6582</v>
      </c>
      <c r="D1409" s="329">
        <v>55.35</v>
      </c>
      <c r="E1409" s="330"/>
    </row>
    <row r="1410" spans="1:5" ht="14.25" hidden="1" customHeight="1">
      <c r="A1410" s="327">
        <v>79247</v>
      </c>
      <c r="B1410" s="327" t="s">
        <v>14241</v>
      </c>
      <c r="C1410" s="328" t="s">
        <v>6582</v>
      </c>
      <c r="D1410" s="329">
        <v>56.3</v>
      </c>
      <c r="E1410" s="330"/>
    </row>
    <row r="1411" spans="1:5" ht="14.25" hidden="1" customHeight="1">
      <c r="A1411" s="326">
        <v>793</v>
      </c>
      <c r="B1411" s="478" t="s">
        <v>13727</v>
      </c>
      <c r="C1411" s="478"/>
      <c r="D1411" s="478"/>
      <c r="E1411" s="478"/>
    </row>
    <row r="1412" spans="1:5" ht="14.25" hidden="1" customHeight="1">
      <c r="A1412" s="327">
        <v>79372</v>
      </c>
      <c r="B1412" s="327" t="s">
        <v>14242</v>
      </c>
      <c r="C1412" s="328" t="s">
        <v>6578</v>
      </c>
      <c r="D1412" s="329">
        <v>193.69</v>
      </c>
      <c r="E1412" s="330"/>
    </row>
    <row r="1413" spans="1:5" ht="14.25" hidden="1" customHeight="1">
      <c r="A1413" s="327">
        <v>79374</v>
      </c>
      <c r="B1413" s="327" t="s">
        <v>14243</v>
      </c>
      <c r="C1413" s="328" t="s">
        <v>6533</v>
      </c>
      <c r="D1413" s="329">
        <v>48.31</v>
      </c>
      <c r="E1413" s="330"/>
    </row>
    <row r="1414" spans="1:5" ht="14.25" hidden="1" customHeight="1">
      <c r="A1414" s="327">
        <v>79375</v>
      </c>
      <c r="B1414" s="327" t="s">
        <v>14244</v>
      </c>
      <c r="C1414" s="328" t="s">
        <v>6582</v>
      </c>
      <c r="D1414" s="329">
        <v>3.45</v>
      </c>
      <c r="E1414" s="330"/>
    </row>
    <row r="1415" spans="1:5" ht="14.25" hidden="1" customHeight="1">
      <c r="A1415" s="326">
        <v>794</v>
      </c>
      <c r="B1415" s="478" t="s">
        <v>14245</v>
      </c>
      <c r="C1415" s="478"/>
      <c r="D1415" s="478"/>
      <c r="E1415" s="478"/>
    </row>
    <row r="1416" spans="1:5" ht="14.25" hidden="1" customHeight="1">
      <c r="A1416" s="327">
        <v>79419</v>
      </c>
      <c r="B1416" s="327" t="s">
        <v>14246</v>
      </c>
      <c r="C1416" s="328" t="s">
        <v>6937</v>
      </c>
      <c r="D1416" s="329">
        <v>78.08</v>
      </c>
      <c r="E1416" s="330"/>
    </row>
    <row r="1417" spans="1:5" ht="14.25" hidden="1" customHeight="1">
      <c r="A1417" s="326">
        <v>796</v>
      </c>
      <c r="B1417" s="478" t="s">
        <v>13727</v>
      </c>
      <c r="C1417" s="478"/>
      <c r="D1417" s="478"/>
      <c r="E1417" s="478"/>
    </row>
    <row r="1418" spans="1:5" ht="14.25" hidden="1" customHeight="1">
      <c r="A1418" s="327">
        <v>79654</v>
      </c>
      <c r="B1418" s="327" t="s">
        <v>14247</v>
      </c>
      <c r="C1418" s="328" t="s">
        <v>11452</v>
      </c>
      <c r="D1418" s="329">
        <v>732.93</v>
      </c>
      <c r="E1418" s="330"/>
    </row>
    <row r="1419" spans="1:5" ht="15" hidden="1" customHeight="1">
      <c r="A1419" s="326">
        <v>10</v>
      </c>
      <c r="B1419" s="478" t="s">
        <v>14248</v>
      </c>
      <c r="C1419" s="478"/>
      <c r="D1419" s="478"/>
      <c r="E1419" s="478"/>
    </row>
    <row r="1420" spans="1:5" ht="15" hidden="1" customHeight="1">
      <c r="A1420" s="326">
        <v>1001</v>
      </c>
      <c r="B1420" s="478" t="s">
        <v>14248</v>
      </c>
      <c r="C1420" s="478"/>
      <c r="D1420" s="478"/>
      <c r="E1420" s="478"/>
    </row>
    <row r="1421" spans="1:5" ht="14.25" hidden="1" customHeight="1">
      <c r="A1421" s="327">
        <v>100150</v>
      </c>
      <c r="B1421" s="327" t="s">
        <v>14249</v>
      </c>
      <c r="C1421" s="328" t="s">
        <v>6680</v>
      </c>
      <c r="D1421" s="329">
        <v>65</v>
      </c>
      <c r="E1421" s="330"/>
    </row>
    <row r="1422" spans="1:5" ht="14.25" hidden="1" customHeight="1">
      <c r="A1422" s="327">
        <v>100151</v>
      </c>
      <c r="B1422" s="327" t="s">
        <v>14250</v>
      </c>
      <c r="C1422" s="328" t="s">
        <v>6582</v>
      </c>
      <c r="D1422" s="329">
        <v>286.67</v>
      </c>
      <c r="E1422" s="330"/>
    </row>
    <row r="1423" spans="1:5" ht="14.25" hidden="1" customHeight="1">
      <c r="A1423" s="327">
        <v>100189</v>
      </c>
      <c r="B1423" s="327" t="s">
        <v>14251</v>
      </c>
      <c r="C1423" s="328" t="s">
        <v>6578</v>
      </c>
      <c r="D1423" s="329">
        <v>4.0599999999999996</v>
      </c>
      <c r="E1423" s="330"/>
    </row>
    <row r="1424" spans="1:5" ht="14.25" hidden="1" customHeight="1">
      <c r="A1424" s="327">
        <v>100190</v>
      </c>
      <c r="B1424" s="327" t="s">
        <v>14252</v>
      </c>
      <c r="C1424" s="328" t="s">
        <v>6578</v>
      </c>
      <c r="D1424" s="329">
        <v>15.81</v>
      </c>
      <c r="E1424" s="330"/>
    </row>
    <row r="1425" spans="1:5" ht="14.25" hidden="1" customHeight="1">
      <c r="A1425" s="327">
        <v>100192</v>
      </c>
      <c r="B1425" s="327" t="s">
        <v>14253</v>
      </c>
      <c r="C1425" s="328" t="s">
        <v>6578</v>
      </c>
      <c r="D1425" s="329">
        <v>23.55</v>
      </c>
      <c r="E1425" s="330"/>
    </row>
    <row r="1426" spans="1:5" ht="14.25" hidden="1" customHeight="1">
      <c r="A1426" s="327">
        <v>100194</v>
      </c>
      <c r="B1426" s="327" t="s">
        <v>14254</v>
      </c>
      <c r="C1426" s="328" t="s">
        <v>6578</v>
      </c>
      <c r="D1426" s="329">
        <v>8.34</v>
      </c>
      <c r="E1426" s="330"/>
    </row>
    <row r="1427" spans="1:5" ht="14.25" hidden="1" customHeight="1">
      <c r="A1427" s="327">
        <v>100195</v>
      </c>
      <c r="B1427" s="327" t="s">
        <v>14255</v>
      </c>
      <c r="C1427" s="328" t="s">
        <v>6582</v>
      </c>
      <c r="D1427" s="329">
        <v>8.48</v>
      </c>
      <c r="E1427" s="330"/>
    </row>
    <row r="1428" spans="1:5" ht="14.25" hidden="1" customHeight="1">
      <c r="A1428" s="327">
        <v>100196</v>
      </c>
      <c r="B1428" s="327" t="s">
        <v>14256</v>
      </c>
      <c r="C1428" s="328" t="s">
        <v>6582</v>
      </c>
      <c r="D1428" s="329">
        <v>8.2799999999999994</v>
      </c>
      <c r="E1428" s="330"/>
    </row>
    <row r="1429" spans="1:5" ht="14.25" hidden="1" customHeight="1">
      <c r="A1429" s="327">
        <v>100197</v>
      </c>
      <c r="B1429" s="327" t="s">
        <v>14257</v>
      </c>
      <c r="C1429" s="328" t="s">
        <v>6582</v>
      </c>
      <c r="D1429" s="329">
        <v>8.34</v>
      </c>
      <c r="E1429" s="330"/>
    </row>
    <row r="1430" spans="1:5" ht="15" hidden="1" customHeight="1">
      <c r="A1430" s="327">
        <v>100198</v>
      </c>
      <c r="B1430" s="327" t="s">
        <v>14258</v>
      </c>
      <c r="C1430" s="328" t="s">
        <v>6578</v>
      </c>
      <c r="D1430" s="329">
        <v>11.16</v>
      </c>
      <c r="E1430" s="330"/>
    </row>
    <row r="1431" spans="1:5" ht="15" hidden="1" customHeight="1">
      <c r="A1431" s="326">
        <v>1002</v>
      </c>
      <c r="B1431" s="478" t="s">
        <v>14259</v>
      </c>
      <c r="C1431" s="478"/>
      <c r="D1431" s="478"/>
      <c r="E1431" s="478"/>
    </row>
    <row r="1432" spans="1:5" ht="14.25" hidden="1" customHeight="1">
      <c r="A1432" s="327">
        <v>100202</v>
      </c>
      <c r="B1432" s="327" t="s">
        <v>14260</v>
      </c>
      <c r="C1432" s="328" t="s">
        <v>6582</v>
      </c>
      <c r="D1432" s="329">
        <v>8.6199999999999992</v>
      </c>
      <c r="E1432" s="330"/>
    </row>
    <row r="1433" spans="1:5" ht="14.25" hidden="1" customHeight="1">
      <c r="A1433" s="327">
        <v>100203</v>
      </c>
      <c r="B1433" s="327" t="s">
        <v>14261</v>
      </c>
      <c r="C1433" s="328" t="s">
        <v>6582</v>
      </c>
      <c r="D1433" s="329">
        <v>12.81</v>
      </c>
      <c r="E1433" s="330"/>
    </row>
    <row r="1434" spans="1:5" ht="14.25" hidden="1" customHeight="1">
      <c r="A1434" s="327">
        <v>100205</v>
      </c>
      <c r="B1434" s="327" t="s">
        <v>14262</v>
      </c>
      <c r="C1434" s="328" t="s">
        <v>6578</v>
      </c>
      <c r="D1434" s="329">
        <v>195.36</v>
      </c>
      <c r="E1434" s="330"/>
    </row>
    <row r="1435" spans="1:5" ht="14.25" hidden="1" customHeight="1">
      <c r="A1435" s="327">
        <v>100208</v>
      </c>
      <c r="B1435" s="327" t="s">
        <v>14263</v>
      </c>
      <c r="C1435" s="328" t="s">
        <v>6578</v>
      </c>
      <c r="D1435" s="329">
        <v>135.29</v>
      </c>
      <c r="E1435" s="330"/>
    </row>
    <row r="1436" spans="1:5" ht="14.25" hidden="1" customHeight="1">
      <c r="A1436" s="327">
        <v>100209</v>
      </c>
      <c r="B1436" s="327" t="s">
        <v>14264</v>
      </c>
      <c r="C1436" s="328" t="s">
        <v>6582</v>
      </c>
      <c r="D1436" s="329">
        <v>8.6199999999999992</v>
      </c>
      <c r="E1436" s="330"/>
    </row>
    <row r="1437" spans="1:5" ht="14.25" hidden="1" customHeight="1">
      <c r="A1437" s="326">
        <v>13</v>
      </c>
      <c r="B1437" s="478" t="s">
        <v>14265</v>
      </c>
      <c r="C1437" s="478"/>
      <c r="D1437" s="478"/>
      <c r="E1437" s="478"/>
    </row>
    <row r="1438" spans="1:5" ht="15" hidden="1" customHeight="1">
      <c r="A1438" s="326">
        <v>1304</v>
      </c>
      <c r="B1438" s="478" t="s">
        <v>14266</v>
      </c>
      <c r="C1438" s="478"/>
      <c r="D1438" s="478"/>
      <c r="E1438" s="478"/>
    </row>
    <row r="1439" spans="1:5" ht="15" hidden="1" customHeight="1">
      <c r="A1439" s="327">
        <v>130401</v>
      </c>
      <c r="B1439" s="327" t="s">
        <v>14267</v>
      </c>
      <c r="C1439" s="328" t="s">
        <v>6533</v>
      </c>
      <c r="D1439" s="329">
        <v>176.53</v>
      </c>
      <c r="E1439" s="330"/>
    </row>
    <row r="1440" spans="1:5" ht="14.25" hidden="1" customHeight="1">
      <c r="A1440" s="326">
        <v>1305</v>
      </c>
      <c r="B1440" s="478" t="s">
        <v>13623</v>
      </c>
      <c r="C1440" s="478"/>
      <c r="D1440" s="478"/>
      <c r="E1440" s="478"/>
    </row>
    <row r="1441" spans="1:5" ht="14.25" hidden="1" customHeight="1">
      <c r="A1441" s="327">
        <v>130561</v>
      </c>
      <c r="B1441" s="327" t="s">
        <v>14268</v>
      </c>
      <c r="C1441" s="328" t="s">
        <v>6533</v>
      </c>
      <c r="D1441" s="329">
        <v>145.86000000000001</v>
      </c>
      <c r="E1441" s="330"/>
    </row>
    <row r="1442" spans="1:5" ht="14.25" hidden="1" customHeight="1">
      <c r="A1442" s="327">
        <v>130572</v>
      </c>
      <c r="B1442" s="327" t="s">
        <v>14269</v>
      </c>
      <c r="C1442" s="328" t="s">
        <v>6533</v>
      </c>
      <c r="D1442" s="329">
        <v>504.25</v>
      </c>
      <c r="E1442" s="330"/>
    </row>
    <row r="1443" spans="1:5" ht="15" hidden="1" customHeight="1">
      <c r="A1443" s="326">
        <v>1306</v>
      </c>
      <c r="B1443" s="478" t="s">
        <v>13415</v>
      </c>
      <c r="C1443" s="478"/>
      <c r="D1443" s="478"/>
      <c r="E1443" s="478"/>
    </row>
    <row r="1444" spans="1:5" ht="14.25" hidden="1" customHeight="1">
      <c r="A1444" s="327">
        <v>130627</v>
      </c>
      <c r="B1444" s="327" t="s">
        <v>14270</v>
      </c>
      <c r="C1444" s="328" t="s">
        <v>6533</v>
      </c>
      <c r="D1444" s="329">
        <v>61.19</v>
      </c>
      <c r="E1444" s="330"/>
    </row>
    <row r="1445" spans="1:5" ht="15" hidden="1" customHeight="1">
      <c r="A1445" s="327">
        <v>130628</v>
      </c>
      <c r="B1445" s="327" t="s">
        <v>14271</v>
      </c>
      <c r="C1445" s="328" t="s">
        <v>6533</v>
      </c>
      <c r="D1445" s="329">
        <v>65.23</v>
      </c>
      <c r="E1445" s="330"/>
    </row>
    <row r="1446" spans="1:5" ht="15" hidden="1" customHeight="1">
      <c r="A1446" s="326">
        <v>1307</v>
      </c>
      <c r="B1446" s="478" t="s">
        <v>13394</v>
      </c>
      <c r="C1446" s="478"/>
      <c r="D1446" s="478"/>
      <c r="E1446" s="478"/>
    </row>
    <row r="1447" spans="1:5" ht="15" hidden="1" customHeight="1">
      <c r="A1447" s="327">
        <v>130701</v>
      </c>
      <c r="B1447" s="327" t="s">
        <v>14272</v>
      </c>
      <c r="C1447" s="328" t="s">
        <v>6533</v>
      </c>
      <c r="D1447" s="329">
        <v>14.37</v>
      </c>
      <c r="E1447" s="330"/>
    </row>
    <row r="1448" spans="1:5" ht="14.25" hidden="1" customHeight="1">
      <c r="A1448" s="326">
        <v>15</v>
      </c>
      <c r="B1448" s="478" t="s">
        <v>14273</v>
      </c>
      <c r="C1448" s="478"/>
      <c r="D1448" s="478"/>
      <c r="E1448" s="478"/>
    </row>
    <row r="1449" spans="1:5" ht="14.25" hidden="1" customHeight="1">
      <c r="A1449" s="326">
        <v>1502</v>
      </c>
      <c r="B1449" s="478" t="s">
        <v>14274</v>
      </c>
      <c r="C1449" s="478"/>
      <c r="D1449" s="478"/>
      <c r="E1449" s="478"/>
    </row>
    <row r="1450" spans="1:5" ht="14.25" hidden="1" customHeight="1">
      <c r="A1450" s="327">
        <v>150266</v>
      </c>
      <c r="B1450" s="327" t="s">
        <v>14275</v>
      </c>
      <c r="C1450" s="328" t="s">
        <v>6937</v>
      </c>
      <c r="D1450" s="329">
        <v>42.87</v>
      </c>
      <c r="E1450" s="330"/>
    </row>
    <row r="1451" spans="1:5" ht="14.25" hidden="1" customHeight="1">
      <c r="A1451" s="326">
        <v>1503</v>
      </c>
      <c r="B1451" s="478" t="s">
        <v>13289</v>
      </c>
      <c r="C1451" s="478"/>
      <c r="D1451" s="478"/>
      <c r="E1451" s="478"/>
    </row>
    <row r="1452" spans="1:5" ht="14.25" hidden="1" customHeight="1">
      <c r="A1452" s="327">
        <v>150301</v>
      </c>
      <c r="B1452" s="327" t="s">
        <v>14276</v>
      </c>
      <c r="C1452" s="328" t="s">
        <v>11452</v>
      </c>
      <c r="D1452" s="329">
        <v>81.239999999999995</v>
      </c>
      <c r="E1452" s="330"/>
    </row>
    <row r="1453" spans="1:5" ht="15" hidden="1" customHeight="1">
      <c r="A1453" s="327">
        <v>150302</v>
      </c>
      <c r="B1453" s="327" t="s">
        <v>14277</v>
      </c>
      <c r="C1453" s="328" t="s">
        <v>11452</v>
      </c>
      <c r="D1453" s="329">
        <v>142.68</v>
      </c>
      <c r="E1453" s="330"/>
    </row>
    <row r="1454" spans="1:5" ht="14.25" hidden="1" customHeight="1">
      <c r="A1454" s="326">
        <v>1507</v>
      </c>
      <c r="B1454" s="478" t="s">
        <v>14278</v>
      </c>
      <c r="C1454" s="478"/>
      <c r="D1454" s="478"/>
      <c r="E1454" s="478"/>
    </row>
    <row r="1455" spans="1:5" ht="14.25" hidden="1" customHeight="1">
      <c r="A1455" s="327">
        <v>150706</v>
      </c>
      <c r="B1455" s="327" t="s">
        <v>14279</v>
      </c>
      <c r="C1455" s="328" t="s">
        <v>6533</v>
      </c>
      <c r="D1455" s="331">
        <v>2066.69</v>
      </c>
      <c r="E1455" s="330"/>
    </row>
    <row r="1456" spans="1:5" ht="14.25" hidden="1" customHeight="1">
      <c r="A1456" s="326">
        <v>1508</v>
      </c>
      <c r="B1456" s="478" t="s">
        <v>14280</v>
      </c>
      <c r="C1456" s="478"/>
      <c r="D1456" s="478"/>
      <c r="E1456" s="478"/>
    </row>
    <row r="1457" spans="1:5" ht="15" hidden="1" customHeight="1">
      <c r="A1457" s="327">
        <v>150881</v>
      </c>
      <c r="B1457" s="327" t="s">
        <v>14281</v>
      </c>
      <c r="C1457" s="328" t="s">
        <v>6533</v>
      </c>
      <c r="D1457" s="329">
        <v>2.19</v>
      </c>
      <c r="E1457" s="330"/>
    </row>
    <row r="1458" spans="1:5" ht="14.25" hidden="1" customHeight="1">
      <c r="A1458" s="326">
        <v>60</v>
      </c>
      <c r="B1458" s="478" t="s">
        <v>14282</v>
      </c>
      <c r="C1458" s="478"/>
      <c r="D1458" s="478"/>
      <c r="E1458" s="478"/>
    </row>
    <row r="1459" spans="1:5" ht="15" hidden="1" customHeight="1">
      <c r="A1459" s="326">
        <v>6003</v>
      </c>
      <c r="B1459" s="478" t="s">
        <v>14283</v>
      </c>
      <c r="C1459" s="478"/>
      <c r="D1459" s="478"/>
      <c r="E1459" s="478"/>
    </row>
    <row r="1460" spans="1:5" ht="14.25" hidden="1" customHeight="1">
      <c r="A1460" s="327">
        <v>600327</v>
      </c>
      <c r="B1460" s="327" t="s">
        <v>14284</v>
      </c>
      <c r="C1460" s="328" t="s">
        <v>6680</v>
      </c>
      <c r="D1460" s="329">
        <v>145.63999999999999</v>
      </c>
      <c r="E1460" s="330"/>
    </row>
    <row r="1461" spans="1:5" ht="14.25" hidden="1" customHeight="1">
      <c r="A1461" s="326">
        <v>80</v>
      </c>
      <c r="B1461" s="478" t="s">
        <v>14285</v>
      </c>
      <c r="C1461" s="478"/>
      <c r="D1461" s="478"/>
      <c r="E1461" s="478"/>
    </row>
    <row r="1462" spans="1:5" ht="14.25" hidden="1" customHeight="1">
      <c r="A1462" s="326">
        <v>8001</v>
      </c>
      <c r="B1462" s="478" t="s">
        <v>14286</v>
      </c>
      <c r="C1462" s="478"/>
      <c r="D1462" s="478"/>
      <c r="E1462" s="478"/>
    </row>
    <row r="1463" spans="1:5" ht="14.25" hidden="1" customHeight="1">
      <c r="A1463" s="327">
        <v>800102</v>
      </c>
      <c r="B1463" s="327" t="s">
        <v>8689</v>
      </c>
      <c r="C1463" s="328" t="s">
        <v>6584</v>
      </c>
      <c r="D1463" s="329">
        <v>5.84</v>
      </c>
      <c r="E1463" s="330"/>
    </row>
    <row r="1464" spans="1:5" ht="14.25" hidden="1" customHeight="1">
      <c r="A1464" s="327">
        <v>800103</v>
      </c>
      <c r="B1464" s="327" t="s">
        <v>14287</v>
      </c>
      <c r="C1464" s="328" t="s">
        <v>6584</v>
      </c>
      <c r="D1464" s="329">
        <v>5.91</v>
      </c>
      <c r="E1464" s="330"/>
    </row>
    <row r="1465" spans="1:5" ht="14.25" hidden="1" customHeight="1">
      <c r="A1465" s="326">
        <v>8005</v>
      </c>
      <c r="B1465" s="478" t="s">
        <v>14288</v>
      </c>
      <c r="C1465" s="478"/>
      <c r="D1465" s="478"/>
      <c r="E1465" s="478"/>
    </row>
    <row r="1466" spans="1:5" ht="14.25" hidden="1" customHeight="1">
      <c r="A1466" s="327">
        <v>800502</v>
      </c>
      <c r="B1466" s="327" t="s">
        <v>14289</v>
      </c>
      <c r="C1466" s="328" t="s">
        <v>6582</v>
      </c>
      <c r="D1466" s="329">
        <v>19.04</v>
      </c>
      <c r="E1466" s="330"/>
    </row>
    <row r="1467" spans="1:5" ht="14.25" hidden="1" customHeight="1">
      <c r="A1467" s="327">
        <v>800560</v>
      </c>
      <c r="B1467" s="327" t="s">
        <v>14290</v>
      </c>
      <c r="C1467" s="328" t="s">
        <v>14291</v>
      </c>
      <c r="D1467" s="329">
        <v>5.14</v>
      </c>
      <c r="E1467" s="330"/>
    </row>
    <row r="1468" spans="1:5" ht="15" hidden="1" customHeight="1">
      <c r="A1468" s="326">
        <v>82</v>
      </c>
      <c r="B1468" s="478" t="s">
        <v>14292</v>
      </c>
      <c r="C1468" s="478"/>
      <c r="D1468" s="478"/>
      <c r="E1468" s="478"/>
    </row>
    <row r="1469" spans="1:5" ht="15" hidden="1" customHeight="1">
      <c r="A1469" s="326">
        <v>8201</v>
      </c>
      <c r="B1469" s="478" t="s">
        <v>14293</v>
      </c>
      <c r="C1469" s="478"/>
      <c r="D1469" s="478"/>
      <c r="E1469" s="478"/>
    </row>
    <row r="1470" spans="1:5" ht="14.25" hidden="1" customHeight="1">
      <c r="A1470" s="327">
        <v>820101</v>
      </c>
      <c r="B1470" s="327" t="s">
        <v>14294</v>
      </c>
      <c r="C1470" s="328" t="s">
        <v>6533</v>
      </c>
      <c r="D1470" s="329">
        <v>137.59</v>
      </c>
      <c r="E1470" s="330"/>
    </row>
    <row r="1471" spans="1:5" ht="14.25" hidden="1" customHeight="1">
      <c r="A1471" s="327">
        <v>820104</v>
      </c>
      <c r="B1471" s="327" t="s">
        <v>14295</v>
      </c>
      <c r="C1471" s="328" t="s">
        <v>6533</v>
      </c>
      <c r="D1471" s="329">
        <v>142.87</v>
      </c>
      <c r="E1471" s="330"/>
    </row>
    <row r="1472" spans="1:5" ht="14.25" hidden="1" customHeight="1">
      <c r="A1472" s="327">
        <v>820106</v>
      </c>
      <c r="B1472" s="327" t="s">
        <v>14296</v>
      </c>
      <c r="C1472" s="328" t="s">
        <v>6533</v>
      </c>
      <c r="D1472" s="329">
        <v>26.48</v>
      </c>
      <c r="E1472" s="330"/>
    </row>
    <row r="1473" spans="1:5" ht="14.25" hidden="1" customHeight="1">
      <c r="A1473" s="327">
        <v>820113</v>
      </c>
      <c r="B1473" s="327" t="s">
        <v>14297</v>
      </c>
      <c r="C1473" s="328" t="s">
        <v>6533</v>
      </c>
      <c r="D1473" s="329">
        <v>27.04</v>
      </c>
      <c r="E1473" s="330"/>
    </row>
    <row r="1474" spans="1:5" ht="14.25" hidden="1" customHeight="1">
      <c r="A1474" s="327">
        <v>820114</v>
      </c>
      <c r="B1474" s="327" t="s">
        <v>14298</v>
      </c>
      <c r="C1474" s="328" t="s">
        <v>6533</v>
      </c>
      <c r="D1474" s="329">
        <v>14.92</v>
      </c>
      <c r="E1474" s="330"/>
    </row>
    <row r="1475" spans="1:5" ht="14.25" hidden="1" customHeight="1">
      <c r="A1475" s="327">
        <v>820115</v>
      </c>
      <c r="B1475" s="327" t="s">
        <v>14299</v>
      </c>
      <c r="C1475" s="328" t="s">
        <v>6533</v>
      </c>
      <c r="D1475" s="329">
        <v>67.47</v>
      </c>
      <c r="E1475" s="330"/>
    </row>
    <row r="1476" spans="1:5" ht="14.25" hidden="1" customHeight="1">
      <c r="A1476" s="327">
        <v>820116</v>
      </c>
      <c r="B1476" s="327" t="s">
        <v>14300</v>
      </c>
      <c r="C1476" s="328" t="s">
        <v>6533</v>
      </c>
      <c r="D1476" s="329">
        <v>5.26</v>
      </c>
      <c r="E1476" s="330"/>
    </row>
    <row r="1477" spans="1:5" ht="14.25" hidden="1" customHeight="1">
      <c r="A1477" s="327">
        <v>820117</v>
      </c>
      <c r="B1477" s="327" t="s">
        <v>14301</v>
      </c>
      <c r="C1477" s="328" t="s">
        <v>6533</v>
      </c>
      <c r="D1477" s="329">
        <v>12.51</v>
      </c>
      <c r="E1477" s="330"/>
    </row>
    <row r="1478" spans="1:5" ht="14.25" hidden="1" customHeight="1">
      <c r="A1478" s="327">
        <v>820118</v>
      </c>
      <c r="B1478" s="327" t="s">
        <v>14302</v>
      </c>
      <c r="C1478" s="328" t="s">
        <v>6533</v>
      </c>
      <c r="D1478" s="329">
        <v>1.98</v>
      </c>
      <c r="E1478" s="330"/>
    </row>
    <row r="1479" spans="1:5" ht="14.25" hidden="1" customHeight="1">
      <c r="A1479" s="326">
        <v>83</v>
      </c>
      <c r="B1479" s="478" t="s">
        <v>14303</v>
      </c>
      <c r="C1479" s="478"/>
      <c r="D1479" s="478"/>
      <c r="E1479" s="478"/>
    </row>
    <row r="1480" spans="1:5" ht="14.25" hidden="1" customHeight="1">
      <c r="A1480" s="326">
        <v>8301</v>
      </c>
      <c r="B1480" s="478" t="s">
        <v>14304</v>
      </c>
      <c r="C1480" s="478"/>
      <c r="D1480" s="478"/>
      <c r="E1480" s="478"/>
    </row>
    <row r="1481" spans="1:5" ht="14.25" hidden="1" customHeight="1">
      <c r="A1481" s="327">
        <v>830101</v>
      </c>
      <c r="B1481" s="327" t="s">
        <v>14305</v>
      </c>
      <c r="C1481" s="328" t="s">
        <v>6533</v>
      </c>
      <c r="D1481" s="329">
        <v>92.78</v>
      </c>
      <c r="E1481" s="330"/>
    </row>
    <row r="1482" spans="1:5" ht="14.25" hidden="1" customHeight="1">
      <c r="A1482" s="327">
        <v>830102</v>
      </c>
      <c r="B1482" s="327" t="s">
        <v>14306</v>
      </c>
      <c r="C1482" s="328" t="s">
        <v>6533</v>
      </c>
      <c r="D1482" s="329">
        <v>44.29</v>
      </c>
      <c r="E1482" s="330"/>
    </row>
    <row r="1483" spans="1:5" ht="14.25" hidden="1" customHeight="1">
      <c r="A1483" s="327">
        <v>830103</v>
      </c>
      <c r="B1483" s="327" t="s">
        <v>14307</v>
      </c>
      <c r="C1483" s="328" t="s">
        <v>6533</v>
      </c>
      <c r="D1483" s="329">
        <v>48.8</v>
      </c>
      <c r="E1483" s="330"/>
    </row>
    <row r="1484" spans="1:5" ht="15" hidden="1" customHeight="1">
      <c r="A1484" s="327">
        <v>830104</v>
      </c>
      <c r="B1484" s="327" t="s">
        <v>14308</v>
      </c>
      <c r="C1484" s="328" t="s">
        <v>6533</v>
      </c>
      <c r="D1484" s="329">
        <v>90.05</v>
      </c>
      <c r="E1484" s="330"/>
    </row>
    <row r="1485" spans="1:5" ht="15" hidden="1" customHeight="1">
      <c r="A1485" s="327">
        <v>830105</v>
      </c>
      <c r="B1485" s="327" t="s">
        <v>14309</v>
      </c>
      <c r="C1485" s="328" t="s">
        <v>6533</v>
      </c>
      <c r="D1485" s="329">
        <v>39.53</v>
      </c>
      <c r="E1485" s="330"/>
    </row>
    <row r="1486" spans="1:5" ht="14.25" hidden="1" customHeight="1">
      <c r="A1486" s="327">
        <v>830106</v>
      </c>
      <c r="B1486" s="327" t="s">
        <v>14310</v>
      </c>
      <c r="C1486" s="328" t="s">
        <v>6533</v>
      </c>
      <c r="D1486" s="329">
        <v>42.73</v>
      </c>
      <c r="E1486" s="330"/>
    </row>
    <row r="1487" spans="1:5" ht="15" hidden="1" customHeight="1">
      <c r="A1487" s="327">
        <v>830107</v>
      </c>
      <c r="B1487" s="327" t="s">
        <v>14311</v>
      </c>
      <c r="C1487" s="328" t="s">
        <v>6533</v>
      </c>
      <c r="D1487" s="329">
        <v>54.17</v>
      </c>
      <c r="E1487" s="330"/>
    </row>
    <row r="1488" spans="1:5" ht="14.25" hidden="1" customHeight="1">
      <c r="A1488" s="327">
        <v>830108</v>
      </c>
      <c r="B1488" s="327" t="s">
        <v>14312</v>
      </c>
      <c r="C1488" s="328" t="s">
        <v>6533</v>
      </c>
      <c r="D1488" s="329">
        <v>167.01</v>
      </c>
      <c r="E1488" s="330"/>
    </row>
    <row r="1489" spans="1:5" ht="14.25" hidden="1" customHeight="1">
      <c r="A1489" s="327">
        <v>830109</v>
      </c>
      <c r="B1489" s="327" t="s">
        <v>14313</v>
      </c>
      <c r="C1489" s="328" t="s">
        <v>6533</v>
      </c>
      <c r="D1489" s="329">
        <v>76.88</v>
      </c>
      <c r="E1489" s="330"/>
    </row>
    <row r="1490" spans="1:5" ht="14.25" hidden="1" customHeight="1">
      <c r="A1490" s="327">
        <v>830110</v>
      </c>
      <c r="B1490" s="327" t="s">
        <v>14314</v>
      </c>
      <c r="C1490" s="328" t="s">
        <v>6533</v>
      </c>
      <c r="D1490" s="329">
        <v>45.55</v>
      </c>
      <c r="E1490" s="330"/>
    </row>
    <row r="1491" spans="1:5" ht="14.25" hidden="1" customHeight="1">
      <c r="A1491" s="327">
        <v>830111</v>
      </c>
      <c r="B1491" s="327" t="s">
        <v>14315</v>
      </c>
      <c r="C1491" s="328" t="s">
        <v>6533</v>
      </c>
      <c r="D1491" s="329">
        <v>66.8</v>
      </c>
      <c r="E1491" s="330"/>
    </row>
    <row r="1492" spans="1:5" ht="15" hidden="1" customHeight="1">
      <c r="A1492" s="327">
        <v>830112</v>
      </c>
      <c r="B1492" s="327" t="s">
        <v>14316</v>
      </c>
      <c r="C1492" s="328" t="s">
        <v>6533</v>
      </c>
      <c r="D1492" s="329">
        <v>626.25</v>
      </c>
      <c r="E1492" s="330"/>
    </row>
    <row r="1493" spans="1:5" ht="14.25" hidden="1" customHeight="1">
      <c r="A1493" s="327">
        <v>830113</v>
      </c>
      <c r="B1493" s="327" t="s">
        <v>14317</v>
      </c>
      <c r="C1493" s="328" t="s">
        <v>6533</v>
      </c>
      <c r="D1493" s="329">
        <v>780.22</v>
      </c>
      <c r="E1493" s="330"/>
    </row>
    <row r="1494" spans="1:5" ht="14.25" hidden="1" customHeight="1">
      <c r="A1494" s="327">
        <v>830114</v>
      </c>
      <c r="B1494" s="327" t="s">
        <v>14318</v>
      </c>
      <c r="C1494" s="328" t="s">
        <v>6533</v>
      </c>
      <c r="D1494" s="329">
        <v>266.85000000000002</v>
      </c>
      <c r="E1494" s="330"/>
    </row>
    <row r="1495" spans="1:5" ht="14.25" hidden="1" customHeight="1">
      <c r="A1495" s="326">
        <v>93</v>
      </c>
      <c r="B1495" s="478" t="s">
        <v>14319</v>
      </c>
      <c r="C1495" s="478"/>
      <c r="D1495" s="478"/>
      <c r="E1495" s="478"/>
    </row>
    <row r="1496" spans="1:5" ht="14.25" hidden="1" customHeight="1">
      <c r="A1496" s="326">
        <v>9302</v>
      </c>
      <c r="B1496" s="478" t="s">
        <v>14320</v>
      </c>
      <c r="C1496" s="478"/>
      <c r="D1496" s="478"/>
      <c r="E1496" s="478"/>
    </row>
    <row r="1497" spans="1:5" ht="14.25" hidden="1" customHeight="1">
      <c r="A1497" s="327">
        <v>930213</v>
      </c>
      <c r="B1497" s="327" t="s">
        <v>14321</v>
      </c>
      <c r="C1497" s="328" t="s">
        <v>6533</v>
      </c>
      <c r="D1497" s="331">
        <v>1196.33</v>
      </c>
      <c r="E1497" s="330"/>
    </row>
    <row r="1498" spans="1:5" ht="14.25" hidden="1" customHeight="1">
      <c r="A1498" s="327">
        <v>930214</v>
      </c>
      <c r="B1498" s="327" t="s">
        <v>14322</v>
      </c>
      <c r="C1498" s="328" t="s">
        <v>6533</v>
      </c>
      <c r="D1498" s="331">
        <v>2517.33</v>
      </c>
      <c r="E1498" s="330"/>
    </row>
    <row r="1499" spans="1:5" ht="14.25" hidden="1" customHeight="1">
      <c r="A1499" s="327">
        <v>930218</v>
      </c>
      <c r="B1499" s="327" t="s">
        <v>14323</v>
      </c>
      <c r="C1499" s="328" t="s">
        <v>6533</v>
      </c>
      <c r="D1499" s="329">
        <v>971</v>
      </c>
      <c r="E1499" s="330"/>
    </row>
    <row r="1500" spans="1:5" ht="14.25" hidden="1" customHeight="1">
      <c r="A1500" s="327">
        <v>930219</v>
      </c>
      <c r="B1500" s="327" t="s">
        <v>14324</v>
      </c>
      <c r="C1500" s="328" t="s">
        <v>6533</v>
      </c>
      <c r="D1500" s="331">
        <v>1094</v>
      </c>
      <c r="E1500" s="330"/>
    </row>
    <row r="1501" spans="1:5" ht="14.25" hidden="1" customHeight="1">
      <c r="A1501" s="327">
        <v>930220</v>
      </c>
      <c r="B1501" s="327" t="s">
        <v>14325</v>
      </c>
      <c r="C1501" s="328" t="s">
        <v>6533</v>
      </c>
      <c r="D1501" s="331">
        <v>1357.67</v>
      </c>
      <c r="E1501" s="330"/>
    </row>
    <row r="1502" spans="1:5" ht="14.25" hidden="1" customHeight="1">
      <c r="A1502" s="327">
        <v>930226</v>
      </c>
      <c r="B1502" s="327" t="s">
        <v>14326</v>
      </c>
      <c r="C1502" s="328" t="s">
        <v>6533</v>
      </c>
      <c r="D1502" s="331">
        <v>6583</v>
      </c>
      <c r="E1502" s="330"/>
    </row>
    <row r="1503" spans="1:5" ht="14.25" hidden="1" customHeight="1">
      <c r="A1503" s="327">
        <v>930235</v>
      </c>
      <c r="B1503" s="327" t="s">
        <v>14327</v>
      </c>
      <c r="C1503" s="328" t="s">
        <v>6533</v>
      </c>
      <c r="D1503" s="329">
        <v>204.43</v>
      </c>
      <c r="E1503" s="330"/>
    </row>
    <row r="1504" spans="1:5" ht="14.25" hidden="1" customHeight="1">
      <c r="A1504" s="326">
        <v>95</v>
      </c>
      <c r="B1504" s="478" t="s">
        <v>6530</v>
      </c>
      <c r="C1504" s="478"/>
      <c r="D1504" s="478"/>
      <c r="E1504" s="478"/>
    </row>
    <row r="1505" spans="1:5" ht="14.25" hidden="1" customHeight="1">
      <c r="A1505" s="326">
        <v>9501</v>
      </c>
      <c r="B1505" s="478" t="s">
        <v>14328</v>
      </c>
      <c r="C1505" s="478"/>
      <c r="D1505" s="478"/>
      <c r="E1505" s="478"/>
    </row>
    <row r="1506" spans="1:5" ht="14.25" hidden="1" customHeight="1">
      <c r="A1506" s="327">
        <v>950101</v>
      </c>
      <c r="B1506" s="327" t="s">
        <v>14329</v>
      </c>
      <c r="C1506" s="328" t="s">
        <v>6682</v>
      </c>
      <c r="D1506" s="329">
        <v>2.96</v>
      </c>
      <c r="E1506" s="330"/>
    </row>
    <row r="1507" spans="1:5" ht="14.25" hidden="1" customHeight="1">
      <c r="A1507" s="327">
        <v>950102</v>
      </c>
      <c r="B1507" s="327" t="s">
        <v>14330</v>
      </c>
      <c r="C1507" s="328" t="s">
        <v>6682</v>
      </c>
      <c r="D1507" s="329">
        <v>11.22</v>
      </c>
      <c r="E1507" s="332"/>
    </row>
    <row r="1508" spans="1:5" ht="14.25" hidden="1" customHeight="1">
      <c r="A1508" s="479"/>
      <c r="B1508" s="479"/>
      <c r="C1508" s="479"/>
      <c r="D1508" s="479"/>
      <c r="E1508" s="479"/>
    </row>
    <row r="1509" spans="1:5" ht="14.25" hidden="1" customHeight="1">
      <c r="A1509" s="478" t="s">
        <v>14331</v>
      </c>
      <c r="B1509" s="478"/>
      <c r="C1509" s="478"/>
      <c r="D1509" s="478"/>
      <c r="E1509" s="478"/>
    </row>
    <row r="1510" spans="1:5" ht="14.25" hidden="1" customHeight="1">
      <c r="A1510" s="479"/>
      <c r="B1510" s="479"/>
      <c r="C1510" s="479"/>
      <c r="D1510" s="479"/>
      <c r="E1510" s="479"/>
    </row>
    <row r="1511" spans="1:5" ht="14.25" hidden="1" customHeight="1">
      <c r="A1511" s="333" t="s">
        <v>12982</v>
      </c>
      <c r="B1511" s="333" t="s">
        <v>12983</v>
      </c>
      <c r="C1511" s="334" t="s">
        <v>12984</v>
      </c>
      <c r="D1511" s="334" t="s">
        <v>14332</v>
      </c>
      <c r="E1511" s="334" t="s">
        <v>14333</v>
      </c>
    </row>
    <row r="1512" spans="1:5" ht="14.25" hidden="1" customHeight="1">
      <c r="A1512" s="326">
        <v>8</v>
      </c>
      <c r="B1512" s="478" t="s">
        <v>14334</v>
      </c>
      <c r="C1512" s="478"/>
      <c r="D1512" s="478"/>
      <c r="E1512" s="478"/>
    </row>
    <row r="1513" spans="1:5" ht="14.25" hidden="1" customHeight="1">
      <c r="A1513" s="326">
        <v>802</v>
      </c>
      <c r="B1513" s="478" t="s">
        <v>14335</v>
      </c>
      <c r="C1513" s="478"/>
      <c r="D1513" s="478"/>
      <c r="E1513" s="478"/>
    </row>
    <row r="1514" spans="1:5" ht="14.25" hidden="1" customHeight="1">
      <c r="A1514" s="327">
        <v>80201</v>
      </c>
      <c r="B1514" s="327" t="s">
        <v>14336</v>
      </c>
      <c r="C1514" s="328" t="s">
        <v>6682</v>
      </c>
      <c r="D1514" s="329">
        <v>2.34</v>
      </c>
      <c r="E1514" s="329">
        <v>0</v>
      </c>
    </row>
    <row r="1515" spans="1:5" ht="14.25" hidden="1" customHeight="1">
      <c r="A1515" s="327">
        <v>80202</v>
      </c>
      <c r="B1515" s="327" t="s">
        <v>14337</v>
      </c>
      <c r="C1515" s="328" t="s">
        <v>6682</v>
      </c>
      <c r="D1515" s="329">
        <v>2.34</v>
      </c>
      <c r="E1515" s="329">
        <v>0</v>
      </c>
    </row>
    <row r="1516" spans="1:5" ht="14.25" hidden="1" customHeight="1">
      <c r="A1516" s="326">
        <v>804</v>
      </c>
      <c r="B1516" s="478" t="s">
        <v>14338</v>
      </c>
      <c r="C1516" s="478"/>
      <c r="D1516" s="478"/>
      <c r="E1516" s="478"/>
    </row>
    <row r="1517" spans="1:5" ht="14.25" hidden="1" customHeight="1">
      <c r="A1517" s="327">
        <v>80425</v>
      </c>
      <c r="B1517" s="327" t="s">
        <v>14339</v>
      </c>
      <c r="C1517" s="328" t="s">
        <v>6533</v>
      </c>
      <c r="D1517" s="329">
        <v>270.49</v>
      </c>
      <c r="E1517" s="329">
        <v>0</v>
      </c>
    </row>
    <row r="1518" spans="1:5" ht="14.25" hidden="1" customHeight="1">
      <c r="A1518" s="326">
        <v>807</v>
      </c>
      <c r="B1518" s="478" t="s">
        <v>14340</v>
      </c>
      <c r="C1518" s="478"/>
      <c r="D1518" s="478"/>
      <c r="E1518" s="478"/>
    </row>
    <row r="1519" spans="1:5" ht="14.25" hidden="1" customHeight="1">
      <c r="A1519" s="327">
        <v>80731</v>
      </c>
      <c r="B1519" s="327" t="s">
        <v>14341</v>
      </c>
      <c r="C1519" s="328" t="s">
        <v>6533</v>
      </c>
      <c r="D1519" s="331">
        <v>74178</v>
      </c>
      <c r="E1519" s="329">
        <v>0</v>
      </c>
    </row>
    <row r="1520" spans="1:5" ht="14.25" hidden="1" customHeight="1">
      <c r="A1520" s="326">
        <v>811</v>
      </c>
      <c r="B1520" s="478" t="s">
        <v>14342</v>
      </c>
      <c r="C1520" s="478"/>
      <c r="D1520" s="478"/>
      <c r="E1520" s="478"/>
    </row>
    <row r="1521" spans="1:5" ht="14.25" hidden="1" customHeight="1">
      <c r="A1521" s="327">
        <v>81115</v>
      </c>
      <c r="B1521" s="327" t="s">
        <v>14343</v>
      </c>
      <c r="C1521" s="328" t="s">
        <v>6533</v>
      </c>
      <c r="D1521" s="331">
        <v>4590</v>
      </c>
      <c r="E1521" s="329">
        <v>0</v>
      </c>
    </row>
    <row r="1522" spans="1:5" ht="14.25" hidden="1" customHeight="1">
      <c r="A1522" s="327">
        <v>81116</v>
      </c>
      <c r="B1522" s="327" t="s">
        <v>14344</v>
      </c>
      <c r="C1522" s="328" t="s">
        <v>6533</v>
      </c>
      <c r="D1522" s="331">
        <v>563990.17000000004</v>
      </c>
      <c r="E1522" s="329">
        <v>0</v>
      </c>
    </row>
    <row r="1523" spans="1:5" ht="14.25" hidden="1" customHeight="1">
      <c r="A1523" s="327">
        <v>81117</v>
      </c>
      <c r="B1523" s="327" t="s">
        <v>7364</v>
      </c>
      <c r="C1523" s="328" t="s">
        <v>6533</v>
      </c>
      <c r="D1523" s="331">
        <v>53076.92</v>
      </c>
      <c r="E1523" s="329">
        <v>0</v>
      </c>
    </row>
    <row r="1524" spans="1:5" ht="14.25" hidden="1" customHeight="1">
      <c r="A1524" s="327">
        <v>81120</v>
      </c>
      <c r="B1524" s="327" t="s">
        <v>9447</v>
      </c>
      <c r="C1524" s="328" t="s">
        <v>6533</v>
      </c>
      <c r="D1524" s="331">
        <v>25328.28</v>
      </c>
      <c r="E1524" s="329">
        <v>0</v>
      </c>
    </row>
    <row r="1525" spans="1:5" ht="14.25" hidden="1" customHeight="1">
      <c r="A1525" s="327">
        <v>81121</v>
      </c>
      <c r="B1525" s="327" t="s">
        <v>11346</v>
      </c>
      <c r="C1525" s="328" t="s">
        <v>6533</v>
      </c>
      <c r="D1525" s="331">
        <v>2897.59</v>
      </c>
      <c r="E1525" s="329">
        <v>0</v>
      </c>
    </row>
    <row r="1526" spans="1:5" ht="14.25" hidden="1" customHeight="1">
      <c r="A1526" s="327">
        <v>81124</v>
      </c>
      <c r="B1526" s="327" t="s">
        <v>14345</v>
      </c>
      <c r="C1526" s="328" t="s">
        <v>6533</v>
      </c>
      <c r="D1526" s="331">
        <v>144875</v>
      </c>
      <c r="E1526" s="329">
        <v>0</v>
      </c>
    </row>
    <row r="1527" spans="1:5" ht="14.25" hidden="1" customHeight="1">
      <c r="A1527" s="327">
        <v>81126</v>
      </c>
      <c r="B1527" s="327" t="s">
        <v>9671</v>
      </c>
      <c r="C1527" s="328" t="s">
        <v>6533</v>
      </c>
      <c r="D1527" s="331">
        <v>710000</v>
      </c>
      <c r="E1527" s="329">
        <v>0</v>
      </c>
    </row>
    <row r="1528" spans="1:5" ht="14.25" hidden="1" customHeight="1">
      <c r="A1528" s="327">
        <v>81128</v>
      </c>
      <c r="B1528" s="327" t="s">
        <v>14346</v>
      </c>
      <c r="C1528" s="328" t="s">
        <v>6533</v>
      </c>
      <c r="D1528" s="331">
        <v>13801.74</v>
      </c>
      <c r="E1528" s="329">
        <v>0</v>
      </c>
    </row>
    <row r="1529" spans="1:5" ht="14.25" hidden="1" customHeight="1">
      <c r="A1529" s="327">
        <v>81129</v>
      </c>
      <c r="B1529" s="327" t="s">
        <v>7717</v>
      </c>
      <c r="C1529" s="328" t="s">
        <v>20</v>
      </c>
      <c r="D1529" s="331">
        <v>15517.56</v>
      </c>
      <c r="E1529" s="329">
        <v>0</v>
      </c>
    </row>
    <row r="1530" spans="1:5" ht="14.25" hidden="1" customHeight="1">
      <c r="A1530" s="327">
        <v>81130</v>
      </c>
      <c r="B1530" s="327" t="s">
        <v>14347</v>
      </c>
      <c r="C1530" s="328" t="s">
        <v>20</v>
      </c>
      <c r="D1530" s="331">
        <v>10512.92</v>
      </c>
      <c r="E1530" s="329">
        <v>0</v>
      </c>
    </row>
    <row r="1531" spans="1:5" ht="14.25" hidden="1" customHeight="1">
      <c r="A1531" s="327">
        <v>920662</v>
      </c>
      <c r="B1531" s="327" t="s">
        <v>14348</v>
      </c>
      <c r="C1531" s="328" t="s">
        <v>14203</v>
      </c>
      <c r="D1531" s="331">
        <v>17469.189999999999</v>
      </c>
    </row>
    <row r="1532" spans="1:5" ht="14.25" hidden="1" customHeight="1">
      <c r="A1532" s="327">
        <v>920663</v>
      </c>
      <c r="B1532" s="327" t="s">
        <v>14349</v>
      </c>
      <c r="C1532" s="328" t="s">
        <v>14203</v>
      </c>
      <c r="D1532" s="331">
        <v>7458.95</v>
      </c>
    </row>
    <row r="1533" spans="1:5" ht="14.25" hidden="1" customHeight="1">
      <c r="A1533" s="327">
        <v>920664</v>
      </c>
      <c r="B1533" s="327" t="s">
        <v>14350</v>
      </c>
      <c r="C1533" s="328" t="s">
        <v>14203</v>
      </c>
      <c r="D1533" s="331">
        <v>5966.18</v>
      </c>
    </row>
    <row r="1534" spans="1:5" ht="14.25" hidden="1" customHeight="1">
      <c r="A1534" s="327">
        <v>920665</v>
      </c>
      <c r="B1534" s="327" t="s">
        <v>14351</v>
      </c>
      <c r="C1534" s="328" t="s">
        <v>14203</v>
      </c>
      <c r="D1534" s="331">
        <v>13953.89</v>
      </c>
    </row>
    <row r="1535" spans="1:5" ht="14.25" hidden="1" customHeight="1">
      <c r="A1535" s="327">
        <v>920666</v>
      </c>
      <c r="B1535" s="327" t="s">
        <v>14352</v>
      </c>
      <c r="C1535" s="328" t="s">
        <v>14203</v>
      </c>
      <c r="D1535" s="331">
        <v>11553.7</v>
      </c>
    </row>
    <row r="1536" spans="1:5" ht="14.25" hidden="1" customHeight="1">
      <c r="A1536" s="327">
        <v>920667</v>
      </c>
      <c r="B1536" s="327" t="s">
        <v>14353</v>
      </c>
      <c r="C1536" s="328" t="s">
        <v>14203</v>
      </c>
      <c r="D1536" s="331">
        <v>11553.7</v>
      </c>
    </row>
    <row r="1537" spans="1:4" ht="14.25" hidden="1" customHeight="1">
      <c r="A1537" s="327">
        <v>920668</v>
      </c>
      <c r="B1537" s="327" t="s">
        <v>14354</v>
      </c>
      <c r="C1537" s="328" t="s">
        <v>14203</v>
      </c>
      <c r="D1537" s="331">
        <v>10703.94</v>
      </c>
    </row>
    <row r="1538" spans="1:4" ht="14.25" hidden="1" customHeight="1">
      <c r="A1538" s="327">
        <v>920669</v>
      </c>
      <c r="B1538" s="327" t="s">
        <v>14355</v>
      </c>
      <c r="C1538" s="328" t="s">
        <v>14203</v>
      </c>
      <c r="D1538" s="331">
        <v>10815.75</v>
      </c>
    </row>
    <row r="1539" spans="1:4" ht="14.25" hidden="1" customHeight="1">
      <c r="A1539" s="327">
        <v>920670</v>
      </c>
      <c r="B1539" s="327" t="s">
        <v>14356</v>
      </c>
      <c r="C1539" s="328" t="s">
        <v>14203</v>
      </c>
      <c r="D1539" s="331">
        <v>11553.7</v>
      </c>
    </row>
    <row r="1540" spans="1:4" ht="14.25" hidden="1" customHeight="1">
      <c r="A1540" s="327">
        <v>920671</v>
      </c>
      <c r="B1540" s="327" t="s">
        <v>14357</v>
      </c>
      <c r="C1540" s="328" t="s">
        <v>14203</v>
      </c>
      <c r="D1540" s="331">
        <v>25008.17</v>
      </c>
    </row>
    <row r="1541" spans="1:4" ht="14.25" hidden="1" customHeight="1">
      <c r="A1541" s="327">
        <v>920672</v>
      </c>
      <c r="B1541" s="327" t="s">
        <v>14358</v>
      </c>
      <c r="C1541" s="328" t="s">
        <v>14203</v>
      </c>
      <c r="D1541" s="331">
        <v>6201.73</v>
      </c>
    </row>
    <row r="1542" spans="1:4" ht="14.25" hidden="1" customHeight="1">
      <c r="A1542" s="327">
        <v>920673</v>
      </c>
      <c r="B1542" s="327" t="s">
        <v>14359</v>
      </c>
      <c r="C1542" s="328" t="s">
        <v>14203</v>
      </c>
      <c r="D1542" s="331">
        <v>13953.89</v>
      </c>
    </row>
    <row r="1543" spans="1:4" ht="14.25" hidden="1" customHeight="1">
      <c r="A1543" s="327">
        <v>920674</v>
      </c>
      <c r="B1543" s="327" t="s">
        <v>14360</v>
      </c>
      <c r="C1543" s="328" t="s">
        <v>14203</v>
      </c>
      <c r="D1543" s="331">
        <v>20921.89</v>
      </c>
    </row>
    <row r="1544" spans="1:4" ht="14.25" hidden="1" customHeight="1">
      <c r="A1544" s="327">
        <v>920675</v>
      </c>
      <c r="B1544" s="327" t="s">
        <v>14361</v>
      </c>
      <c r="C1544" s="328" t="s">
        <v>14203</v>
      </c>
      <c r="D1544" s="331">
        <v>2722.2</v>
      </c>
    </row>
    <row r="1545" spans="1:4" ht="14.25" hidden="1" customHeight="1">
      <c r="A1545" s="327">
        <v>920676</v>
      </c>
      <c r="B1545" s="327" t="s">
        <v>14362</v>
      </c>
      <c r="C1545" s="328" t="s">
        <v>14203</v>
      </c>
      <c r="D1545" s="331">
        <v>4924.5600000000004</v>
      </c>
    </row>
    <row r="1546" spans="1:4" ht="14.25" hidden="1" customHeight="1">
      <c r="A1546" s="327">
        <v>920677</v>
      </c>
      <c r="B1546" s="327" t="s">
        <v>14363</v>
      </c>
      <c r="C1546" s="328" t="s">
        <v>14203</v>
      </c>
      <c r="D1546" s="331">
        <v>2020.33</v>
      </c>
    </row>
    <row r="1547" spans="1:4" ht="14.25" hidden="1" customHeight="1">
      <c r="A1547" s="327">
        <v>920678</v>
      </c>
      <c r="B1547" s="327" t="s">
        <v>14364</v>
      </c>
      <c r="C1547" s="328" t="s">
        <v>14203</v>
      </c>
      <c r="D1547" s="331">
        <v>2020.33</v>
      </c>
    </row>
    <row r="1548" spans="1:4" ht="14.25" hidden="1" customHeight="1">
      <c r="A1548" s="327">
        <v>920679</v>
      </c>
      <c r="B1548" s="327" t="s">
        <v>14365</v>
      </c>
      <c r="C1548" s="328" t="s">
        <v>14203</v>
      </c>
      <c r="D1548" s="331">
        <v>3788.12</v>
      </c>
    </row>
    <row r="1549" spans="1:4" ht="14.25" hidden="1" customHeight="1">
      <c r="A1549" s="327">
        <v>920680</v>
      </c>
      <c r="B1549" s="327" t="s">
        <v>14366</v>
      </c>
      <c r="C1549" s="328" t="s">
        <v>6533</v>
      </c>
      <c r="D1549" s="331">
        <v>4773.54</v>
      </c>
    </row>
    <row r="1550" spans="1:4" ht="14.25" hidden="1" customHeight="1">
      <c r="A1550" s="327">
        <v>920681</v>
      </c>
      <c r="B1550" s="327" t="s">
        <v>14367</v>
      </c>
      <c r="C1550" s="328" t="s">
        <v>14203</v>
      </c>
      <c r="D1550" s="331">
        <v>10815.04</v>
      </c>
    </row>
    <row r="1551" spans="1:4" ht="14.25" hidden="1" customHeight="1">
      <c r="A1551" s="327">
        <v>920682</v>
      </c>
      <c r="B1551" s="327" t="s">
        <v>14368</v>
      </c>
      <c r="C1551" s="328" t="s">
        <v>14203</v>
      </c>
      <c r="D1551" s="331">
        <v>28334.58</v>
      </c>
    </row>
    <row r="1552" spans="1:4" ht="14.25" hidden="1" customHeight="1">
      <c r="A1552" s="327">
        <v>920683</v>
      </c>
      <c r="B1552" s="327" t="s">
        <v>14369</v>
      </c>
      <c r="C1552" s="328" t="s">
        <v>14203</v>
      </c>
      <c r="D1552" s="331">
        <v>11776.53</v>
      </c>
    </row>
    <row r="1553" spans="1:4" ht="14.25" hidden="1" customHeight="1">
      <c r="A1553" s="327">
        <v>920684</v>
      </c>
      <c r="B1553" s="327" t="s">
        <v>14370</v>
      </c>
      <c r="C1553" s="328" t="s">
        <v>14203</v>
      </c>
      <c r="D1553" s="331">
        <v>3596.94</v>
      </c>
    </row>
    <row r="1554" spans="1:4" ht="14.25" hidden="1" customHeight="1">
      <c r="A1554" s="327">
        <v>920685</v>
      </c>
      <c r="B1554" s="327" t="s">
        <v>14371</v>
      </c>
      <c r="C1554" s="328" t="s">
        <v>14203</v>
      </c>
      <c r="D1554" s="331">
        <v>20263.939999999999</v>
      </c>
    </row>
    <row r="1555" spans="1:4" ht="14.25" hidden="1" customHeight="1">
      <c r="A1555" s="327">
        <v>920686</v>
      </c>
      <c r="B1555" s="327" t="s">
        <v>14372</v>
      </c>
      <c r="C1555" s="328" t="s">
        <v>14203</v>
      </c>
      <c r="D1555" s="331">
        <v>8652.24</v>
      </c>
    </row>
    <row r="1556" spans="1:4" ht="14.25" hidden="1" customHeight="1">
      <c r="A1556" s="327">
        <v>920687</v>
      </c>
      <c r="B1556" s="327" t="s">
        <v>14373</v>
      </c>
      <c r="C1556" s="328" t="s">
        <v>14203</v>
      </c>
      <c r="D1556" s="331">
        <v>6920.66</v>
      </c>
    </row>
    <row r="1557" spans="1:4" ht="14.25" hidden="1" customHeight="1">
      <c r="A1557" s="327">
        <v>920688</v>
      </c>
      <c r="B1557" s="327" t="s">
        <v>14374</v>
      </c>
      <c r="C1557" s="328" t="s">
        <v>14203</v>
      </c>
      <c r="D1557" s="331">
        <v>16186.25</v>
      </c>
    </row>
    <row r="1558" spans="1:4" ht="14.25" hidden="1" customHeight="1">
      <c r="A1558" s="327">
        <v>920689</v>
      </c>
      <c r="B1558" s="327" t="s">
        <v>14375</v>
      </c>
      <c r="C1558" s="328" t="s">
        <v>14203</v>
      </c>
      <c r="D1558" s="331">
        <v>13402.08</v>
      </c>
    </row>
    <row r="1559" spans="1:4" ht="14.25" hidden="1" customHeight="1">
      <c r="A1559" s="327">
        <v>920690</v>
      </c>
      <c r="B1559" s="327" t="s">
        <v>14376</v>
      </c>
      <c r="C1559" s="328" t="s">
        <v>14203</v>
      </c>
      <c r="D1559" s="331">
        <v>13402.08</v>
      </c>
    </row>
    <row r="1560" spans="1:4" ht="14.25" hidden="1" customHeight="1">
      <c r="A1560" s="327">
        <v>920691</v>
      </c>
      <c r="B1560" s="327" t="s">
        <v>14377</v>
      </c>
      <c r="C1560" s="328" t="s">
        <v>14203</v>
      </c>
      <c r="D1560" s="331">
        <v>12416.37</v>
      </c>
    </row>
    <row r="1561" spans="1:4" ht="14.25" hidden="1" customHeight="1">
      <c r="A1561" s="327">
        <v>920692</v>
      </c>
      <c r="B1561" s="327" t="s">
        <v>14378</v>
      </c>
      <c r="C1561" s="328" t="s">
        <v>14203</v>
      </c>
      <c r="D1561" s="331">
        <v>12546.07</v>
      </c>
    </row>
    <row r="1562" spans="1:4" ht="14.25" hidden="1" customHeight="1">
      <c r="A1562" s="327">
        <v>920693</v>
      </c>
      <c r="B1562" s="327" t="s">
        <v>14379</v>
      </c>
      <c r="C1562" s="328" t="s">
        <v>14203</v>
      </c>
      <c r="D1562" s="331">
        <v>13402.08</v>
      </c>
    </row>
    <row r="1563" spans="1:4" ht="14.25" hidden="1" customHeight="1">
      <c r="A1563" s="327">
        <v>920694</v>
      </c>
      <c r="B1563" s="327" t="s">
        <v>14380</v>
      </c>
      <c r="C1563" s="328" t="s">
        <v>14203</v>
      </c>
      <c r="D1563" s="331">
        <v>29009.01</v>
      </c>
    </row>
    <row r="1564" spans="1:4" ht="14.25" hidden="1" customHeight="1">
      <c r="A1564" s="327">
        <v>920695</v>
      </c>
      <c r="B1564" s="327" t="s">
        <v>14381</v>
      </c>
      <c r="C1564" s="328" t="s">
        <v>14203</v>
      </c>
      <c r="D1564" s="331">
        <v>7193.89</v>
      </c>
    </row>
    <row r="1565" spans="1:4" ht="14.25" hidden="1" customHeight="1">
      <c r="A1565" s="327">
        <v>920696</v>
      </c>
      <c r="B1565" s="327" t="s">
        <v>14382</v>
      </c>
      <c r="C1565" s="328" t="s">
        <v>14203</v>
      </c>
      <c r="D1565" s="331">
        <v>16186.25</v>
      </c>
    </row>
    <row r="1566" spans="1:4" ht="14.25" hidden="1" customHeight="1">
      <c r="A1566" s="327">
        <v>920697</v>
      </c>
      <c r="B1566" s="327" t="s">
        <v>14383</v>
      </c>
      <c r="C1566" s="328" t="s">
        <v>14203</v>
      </c>
      <c r="D1566" s="331">
        <v>24269</v>
      </c>
    </row>
    <row r="1567" spans="1:4" ht="14.25" hidden="1" customHeight="1">
      <c r="A1567" s="327">
        <v>920698</v>
      </c>
      <c r="B1567" s="327" t="s">
        <v>14384</v>
      </c>
      <c r="C1567" s="328" t="s">
        <v>14203</v>
      </c>
      <c r="D1567" s="331">
        <v>3157.7</v>
      </c>
    </row>
    <row r="1568" spans="1:4" ht="14.25" hidden="1" customHeight="1">
      <c r="A1568" s="327">
        <v>920699</v>
      </c>
      <c r="B1568" s="327" t="s">
        <v>14385</v>
      </c>
      <c r="C1568" s="328" t="s">
        <v>14203</v>
      </c>
      <c r="D1568" s="331">
        <v>5712.4</v>
      </c>
    </row>
    <row r="1569" spans="1:4" ht="14.25" hidden="1" customHeight="1">
      <c r="A1569" s="326">
        <v>9207</v>
      </c>
      <c r="B1569" s="477" t="s">
        <v>14386</v>
      </c>
      <c r="C1569" s="477"/>
      <c r="D1569" s="477"/>
    </row>
    <row r="1570" spans="1:4" ht="14.25" hidden="1" customHeight="1">
      <c r="A1570" s="327">
        <v>920701</v>
      </c>
      <c r="B1570" s="327" t="s">
        <v>14387</v>
      </c>
      <c r="C1570" s="328" t="s">
        <v>14203</v>
      </c>
      <c r="D1570" s="331">
        <v>2343.5500000000002</v>
      </c>
    </row>
    <row r="1571" spans="1:4" ht="14.25" hidden="1" customHeight="1">
      <c r="A1571" s="327">
        <v>920702</v>
      </c>
      <c r="B1571" s="327" t="s">
        <v>14388</v>
      </c>
      <c r="C1571" s="328" t="s">
        <v>14203</v>
      </c>
      <c r="D1571" s="331">
        <v>2343.5500000000002</v>
      </c>
    </row>
    <row r="1572" spans="1:4" ht="14.25" hidden="1" customHeight="1">
      <c r="A1572" s="327">
        <v>920703</v>
      </c>
      <c r="B1572" s="327" t="s">
        <v>14389</v>
      </c>
      <c r="C1572" s="328" t="s">
        <v>14203</v>
      </c>
      <c r="D1572" s="331">
        <v>4394.1499999999996</v>
      </c>
    </row>
    <row r="1573" spans="1:4" ht="14.25" hidden="1" customHeight="1">
      <c r="A1573" s="327">
        <v>920704</v>
      </c>
      <c r="B1573" s="327" t="s">
        <v>14390</v>
      </c>
      <c r="C1573" s="328" t="s">
        <v>14203</v>
      </c>
      <c r="D1573" s="331">
        <v>5537.22</v>
      </c>
    </row>
    <row r="1574" spans="1:4" ht="14.25" hidden="1" customHeight="1">
      <c r="A1574" s="326">
        <v>93</v>
      </c>
      <c r="B1574" s="477" t="s">
        <v>14319</v>
      </c>
      <c r="C1574" s="477"/>
      <c r="D1574" s="477"/>
    </row>
    <row r="1575" spans="1:4" ht="14.25" hidden="1" customHeight="1">
      <c r="A1575" s="326">
        <v>9302</v>
      </c>
      <c r="B1575" s="477" t="s">
        <v>14320</v>
      </c>
      <c r="C1575" s="477"/>
      <c r="D1575" s="477"/>
    </row>
    <row r="1576" spans="1:4" ht="15" hidden="1" customHeight="1">
      <c r="A1576" s="327">
        <v>930213</v>
      </c>
      <c r="B1576" s="327" t="s">
        <v>14321</v>
      </c>
      <c r="C1576" s="328" t="s">
        <v>6533</v>
      </c>
      <c r="D1576" s="331">
        <v>1118</v>
      </c>
    </row>
    <row r="1577" spans="1:4" ht="15" hidden="1" customHeight="1">
      <c r="A1577" s="327">
        <v>930214</v>
      </c>
      <c r="B1577" s="327" t="s">
        <v>14322</v>
      </c>
      <c r="C1577" s="328" t="s">
        <v>6533</v>
      </c>
      <c r="D1577" s="331">
        <v>2314</v>
      </c>
    </row>
    <row r="1578" spans="1:4" ht="14.25" hidden="1" customHeight="1">
      <c r="A1578" s="327">
        <v>930218</v>
      </c>
      <c r="B1578" s="327" t="s">
        <v>14323</v>
      </c>
      <c r="C1578" s="328" t="s">
        <v>6533</v>
      </c>
      <c r="D1578" s="329">
        <v>865</v>
      </c>
    </row>
    <row r="1579" spans="1:4" ht="14.25" hidden="1" customHeight="1">
      <c r="A1579" s="327">
        <v>930219</v>
      </c>
      <c r="B1579" s="327" t="s">
        <v>14324</v>
      </c>
      <c r="C1579" s="328" t="s">
        <v>6533</v>
      </c>
      <c r="D1579" s="329">
        <v>947.33</v>
      </c>
    </row>
    <row r="1580" spans="1:4" ht="14.25" hidden="1" customHeight="1">
      <c r="A1580" s="327">
        <v>930220</v>
      </c>
      <c r="B1580" s="327" t="s">
        <v>14325</v>
      </c>
      <c r="C1580" s="328" t="s">
        <v>6533</v>
      </c>
      <c r="D1580" s="331">
        <v>1266.67</v>
      </c>
    </row>
    <row r="1581" spans="1:4" ht="14.25" hidden="1" customHeight="1">
      <c r="A1581" s="327">
        <v>930226</v>
      </c>
      <c r="B1581" s="327" t="s">
        <v>14326</v>
      </c>
      <c r="C1581" s="328" t="s">
        <v>6533</v>
      </c>
      <c r="D1581" s="331">
        <v>5736.67</v>
      </c>
    </row>
    <row r="1582" spans="1:4" ht="14.25" hidden="1" customHeight="1">
      <c r="A1582" s="327">
        <v>930235</v>
      </c>
      <c r="B1582" s="327" t="s">
        <v>14327</v>
      </c>
      <c r="C1582" s="328" t="s">
        <v>6533</v>
      </c>
      <c r="D1582" s="329">
        <v>198.77</v>
      </c>
    </row>
    <row r="1583" spans="1:4" ht="14.25" hidden="1" customHeight="1">
      <c r="A1583" s="326">
        <v>95</v>
      </c>
      <c r="B1583" s="477" t="s">
        <v>6530</v>
      </c>
      <c r="C1583" s="477"/>
      <c r="D1583" s="477"/>
    </row>
    <row r="1584" spans="1:4" ht="14.25" hidden="1" customHeight="1">
      <c r="A1584" s="326">
        <v>9501</v>
      </c>
      <c r="B1584" s="477" t="s">
        <v>14328</v>
      </c>
      <c r="C1584" s="477"/>
      <c r="D1584" s="477"/>
    </row>
    <row r="1585" spans="1:4" ht="15" hidden="1" customHeight="1">
      <c r="A1585" s="327">
        <v>950101</v>
      </c>
      <c r="B1585" s="327" t="s">
        <v>14329</v>
      </c>
      <c r="C1585" s="328" t="s">
        <v>6682</v>
      </c>
      <c r="D1585" s="329">
        <v>3.03</v>
      </c>
    </row>
    <row r="1586" spans="1:4" ht="15" hidden="1" customHeight="1">
      <c r="A1586" s="327">
        <v>950102</v>
      </c>
      <c r="B1586" s="327" t="s">
        <v>14330</v>
      </c>
      <c r="C1586" s="328" t="s">
        <v>6682</v>
      </c>
      <c r="D1586" s="329">
        <v>10.38</v>
      </c>
    </row>
    <row r="1587" spans="1:4" ht="14.25" hidden="1" customHeight="1">
      <c r="A1587" s="476"/>
      <c r="B1587" s="476"/>
      <c r="C1587" s="476"/>
      <c r="D1587" s="476"/>
    </row>
    <row r="1588" spans="1:4" ht="14.25" hidden="1" customHeight="1">
      <c r="A1588" s="477" t="s">
        <v>14331</v>
      </c>
      <c r="B1588" s="477"/>
      <c r="C1588" s="477"/>
      <c r="D1588" s="477"/>
    </row>
    <row r="1589" spans="1:4" ht="14.25" hidden="1" customHeight="1">
      <c r="A1589" s="476"/>
      <c r="B1589" s="476"/>
      <c r="C1589" s="476"/>
      <c r="D1589" s="476"/>
    </row>
    <row r="1590" spans="1:4" ht="15" hidden="1" customHeight="1">
      <c r="A1590" s="335" t="s">
        <v>12982</v>
      </c>
      <c r="B1590" s="335" t="s">
        <v>12983</v>
      </c>
      <c r="C1590" s="336" t="s">
        <v>12984</v>
      </c>
      <c r="D1590" s="336" t="s">
        <v>14332</v>
      </c>
    </row>
    <row r="1591" spans="1:4" ht="14.25" hidden="1" customHeight="1">
      <c r="A1591" s="326">
        <v>8</v>
      </c>
      <c r="B1591" s="477" t="s">
        <v>14334</v>
      </c>
      <c r="C1591" s="477"/>
      <c r="D1591" s="477"/>
    </row>
    <row r="1592" spans="1:4" ht="15" hidden="1" customHeight="1">
      <c r="A1592" s="326">
        <v>802</v>
      </c>
      <c r="B1592" s="477" t="s">
        <v>14335</v>
      </c>
      <c r="C1592" s="477"/>
      <c r="D1592" s="477"/>
    </row>
    <row r="1593" spans="1:4" ht="15" hidden="1" customHeight="1">
      <c r="A1593" s="327">
        <v>80201</v>
      </c>
      <c r="B1593" s="327" t="s">
        <v>14336</v>
      </c>
      <c r="C1593" s="328" t="s">
        <v>6682</v>
      </c>
      <c r="D1593" s="329">
        <v>2.3199999999999998</v>
      </c>
    </row>
    <row r="1594" spans="1:4" ht="15" hidden="1" customHeight="1">
      <c r="A1594" s="327">
        <v>80202</v>
      </c>
      <c r="B1594" s="327" t="s">
        <v>14337</v>
      </c>
      <c r="C1594" s="328" t="s">
        <v>6682</v>
      </c>
      <c r="D1594" s="329">
        <v>2.3199999999999998</v>
      </c>
    </row>
    <row r="1595" spans="1:4" ht="14.25" hidden="1" customHeight="1">
      <c r="A1595" s="326">
        <v>804</v>
      </c>
      <c r="B1595" s="477" t="s">
        <v>14338</v>
      </c>
      <c r="C1595" s="477"/>
      <c r="D1595" s="477"/>
    </row>
    <row r="1596" spans="1:4" ht="14.25" hidden="1" customHeight="1">
      <c r="A1596" s="327">
        <v>80425</v>
      </c>
      <c r="B1596" s="327" t="s">
        <v>14339</v>
      </c>
      <c r="C1596" s="328" t="s">
        <v>6533</v>
      </c>
      <c r="D1596" s="329">
        <v>292.33999999999997</v>
      </c>
    </row>
    <row r="1597" spans="1:4" ht="14.25" hidden="1" customHeight="1">
      <c r="A1597" s="326">
        <v>807</v>
      </c>
      <c r="B1597" s="477" t="s">
        <v>14340</v>
      </c>
      <c r="C1597" s="477"/>
      <c r="D1597" s="477"/>
    </row>
    <row r="1598" spans="1:4" ht="14.25" hidden="1" customHeight="1">
      <c r="A1598" s="327">
        <v>80731</v>
      </c>
      <c r="B1598" s="327" t="s">
        <v>14341</v>
      </c>
      <c r="C1598" s="328" t="s">
        <v>6533</v>
      </c>
      <c r="D1598" s="331">
        <v>78023</v>
      </c>
    </row>
    <row r="1599" spans="1:4" ht="14.25" hidden="1" customHeight="1">
      <c r="A1599" s="326">
        <v>811</v>
      </c>
      <c r="B1599" s="477" t="s">
        <v>14342</v>
      </c>
      <c r="C1599" s="477"/>
      <c r="D1599" s="477"/>
    </row>
    <row r="1600" spans="1:4" ht="15" hidden="1" customHeight="1">
      <c r="A1600" s="327">
        <v>81115</v>
      </c>
      <c r="B1600" s="327" t="s">
        <v>14343</v>
      </c>
      <c r="C1600" s="328" t="s">
        <v>6533</v>
      </c>
      <c r="D1600" s="331">
        <v>4580</v>
      </c>
    </row>
    <row r="1601" spans="1:4" ht="14.25" hidden="1" customHeight="1">
      <c r="A1601" s="327">
        <v>81116</v>
      </c>
      <c r="B1601" s="327" t="s">
        <v>14344</v>
      </c>
      <c r="C1601" s="328" t="s">
        <v>6533</v>
      </c>
      <c r="D1601" s="331">
        <v>558487.6</v>
      </c>
    </row>
    <row r="1602" spans="1:4" ht="14.25" hidden="1" customHeight="1">
      <c r="A1602" s="327">
        <v>81117</v>
      </c>
      <c r="B1602" s="327" t="s">
        <v>7364</v>
      </c>
      <c r="C1602" s="328" t="s">
        <v>6533</v>
      </c>
      <c r="D1602" s="331">
        <v>53076.92</v>
      </c>
    </row>
    <row r="1603" spans="1:4" ht="14.25" hidden="1" customHeight="1">
      <c r="A1603" s="327">
        <v>81120</v>
      </c>
      <c r="B1603" s="327" t="s">
        <v>9447</v>
      </c>
      <c r="C1603" s="328" t="s">
        <v>6533</v>
      </c>
      <c r="D1603" s="331">
        <v>25008.3</v>
      </c>
    </row>
    <row r="1604" spans="1:4" ht="15" hidden="1" customHeight="1">
      <c r="A1604" s="327">
        <v>81121</v>
      </c>
      <c r="B1604" s="327" t="s">
        <v>11346</v>
      </c>
      <c r="C1604" s="328" t="s">
        <v>6533</v>
      </c>
      <c r="D1604" s="331">
        <v>3202.6</v>
      </c>
    </row>
    <row r="1605" spans="1:4" ht="14.25" hidden="1" customHeight="1">
      <c r="A1605" s="327">
        <v>81124</v>
      </c>
      <c r="B1605" s="327" t="s">
        <v>14345</v>
      </c>
      <c r="C1605" s="328" t="s">
        <v>6533</v>
      </c>
      <c r="D1605" s="331">
        <v>139625</v>
      </c>
    </row>
    <row r="1606" spans="1:4" ht="15" hidden="1" customHeight="1">
      <c r="A1606" s="327">
        <v>81126</v>
      </c>
      <c r="B1606" s="327" t="s">
        <v>9671</v>
      </c>
      <c r="C1606" s="328" t="s">
        <v>6533</v>
      </c>
      <c r="D1606" s="331">
        <v>898858.19</v>
      </c>
    </row>
    <row r="1607" spans="1:4" ht="14.25" hidden="1" customHeight="1">
      <c r="A1607" s="327">
        <v>81128</v>
      </c>
      <c r="B1607" s="327" t="s">
        <v>14346</v>
      </c>
      <c r="C1607" s="328" t="s">
        <v>6533</v>
      </c>
      <c r="D1607" s="331">
        <v>12772.48</v>
      </c>
    </row>
    <row r="1608" spans="1:4" ht="15" hidden="1" customHeight="1">
      <c r="A1608" s="327">
        <v>81129</v>
      </c>
      <c r="B1608" s="327" t="s">
        <v>7717</v>
      </c>
      <c r="C1608" s="328" t="s">
        <v>20</v>
      </c>
      <c r="D1608" s="331">
        <v>14199.81</v>
      </c>
    </row>
    <row r="1609" spans="1:4" ht="14.25" hidden="1" customHeight="1">
      <c r="A1609" s="327">
        <v>81130</v>
      </c>
      <c r="B1609" s="327" t="s">
        <v>14347</v>
      </c>
      <c r="C1609" s="328" t="s">
        <v>20</v>
      </c>
      <c r="D1609" s="331">
        <v>9620.16</v>
      </c>
    </row>
    <row r="1610" spans="1:4" ht="14.25" hidden="1" customHeight="1">
      <c r="A1610" s="327">
        <v>81133</v>
      </c>
      <c r="B1610" s="327" t="s">
        <v>10263</v>
      </c>
      <c r="C1610" s="328" t="s">
        <v>20</v>
      </c>
      <c r="D1610" s="331">
        <v>451756.08</v>
      </c>
    </row>
    <row r="1611" spans="1:4" ht="14.25" hidden="1" customHeight="1">
      <c r="A1611" s="327">
        <v>81134</v>
      </c>
      <c r="B1611" s="327" t="s">
        <v>10473</v>
      </c>
      <c r="C1611" s="328" t="s">
        <v>20</v>
      </c>
      <c r="D1611" s="331">
        <v>69634.7</v>
      </c>
    </row>
    <row r="1612" spans="1:4" ht="57" hidden="1">
      <c r="A1612" s="327">
        <v>81135</v>
      </c>
      <c r="B1612" s="327" t="s">
        <v>7498</v>
      </c>
      <c r="C1612" s="328" t="s">
        <v>20</v>
      </c>
      <c r="D1612" s="331">
        <v>492001</v>
      </c>
    </row>
  </sheetData>
  <mergeCells count="294">
    <mergeCell ref="C1:D1"/>
    <mergeCell ref="B3:E3"/>
    <mergeCell ref="B4:E4"/>
    <mergeCell ref="B25:E25"/>
    <mergeCell ref="B37:E37"/>
    <mergeCell ref="A53:E53"/>
    <mergeCell ref="A54:E54"/>
    <mergeCell ref="A55:E55"/>
    <mergeCell ref="B57:E57"/>
    <mergeCell ref="B58:E58"/>
    <mergeCell ref="B60:E60"/>
    <mergeCell ref="B65:E65"/>
    <mergeCell ref="B88:E88"/>
    <mergeCell ref="B91:E91"/>
    <mergeCell ref="B99:E99"/>
    <mergeCell ref="B118:E118"/>
    <mergeCell ref="B126:E126"/>
    <mergeCell ref="B129:E129"/>
    <mergeCell ref="B132:E132"/>
    <mergeCell ref="B138:E138"/>
    <mergeCell ref="B141:E141"/>
    <mergeCell ref="B150:E150"/>
    <mergeCell ref="B153:E153"/>
    <mergeCell ref="B157:E157"/>
    <mergeCell ref="B165:E165"/>
    <mergeCell ref="B171:E171"/>
    <mergeCell ref="B180:E180"/>
    <mergeCell ref="B182:E182"/>
    <mergeCell ref="B185:E185"/>
    <mergeCell ref="B190:E190"/>
    <mergeCell ref="B214:E214"/>
    <mergeCell ref="B229:E229"/>
    <mergeCell ref="B231:E231"/>
    <mergeCell ref="B235:E235"/>
    <mergeCell ref="B237:E237"/>
    <mergeCell ref="B246:E246"/>
    <mergeCell ref="B251:E251"/>
    <mergeCell ref="B259:E259"/>
    <mergeCell ref="B268:E268"/>
    <mergeCell ref="B272:E272"/>
    <mergeCell ref="B276:E276"/>
    <mergeCell ref="B281:E281"/>
    <mergeCell ref="B283:E283"/>
    <mergeCell ref="B287:E287"/>
    <mergeCell ref="B289:E289"/>
    <mergeCell ref="B290:E290"/>
    <mergeCell ref="B298:E298"/>
    <mergeCell ref="B309:E309"/>
    <mergeCell ref="B311:E311"/>
    <mergeCell ref="B314:E314"/>
    <mergeCell ref="B319:E319"/>
    <mergeCell ref="B321:E321"/>
    <mergeCell ref="B323:E323"/>
    <mergeCell ref="B325:E325"/>
    <mergeCell ref="B327:E327"/>
    <mergeCell ref="B329:E329"/>
    <mergeCell ref="B331:E331"/>
    <mergeCell ref="B344:E344"/>
    <mergeCell ref="B347:E347"/>
    <mergeCell ref="B349:E349"/>
    <mergeCell ref="B353:E353"/>
    <mergeCell ref="B355:E355"/>
    <mergeCell ref="B357:E357"/>
    <mergeCell ref="B360:E360"/>
    <mergeCell ref="B363:E363"/>
    <mergeCell ref="B365:E365"/>
    <mergeCell ref="B372:E372"/>
    <mergeCell ref="B374:E374"/>
    <mergeCell ref="B376:E376"/>
    <mergeCell ref="B378:E378"/>
    <mergeCell ref="B381:E381"/>
    <mergeCell ref="B383:E383"/>
    <mergeCell ref="B386:E386"/>
    <mergeCell ref="B388:E388"/>
    <mergeCell ref="B390:E390"/>
    <mergeCell ref="B392:E392"/>
    <mergeCell ref="B394:E394"/>
    <mergeCell ref="B398:E398"/>
    <mergeCell ref="B400:E400"/>
    <mergeCell ref="B408:E408"/>
    <mergeCell ref="B413:E413"/>
    <mergeCell ref="B415:E415"/>
    <mergeCell ref="B417:E417"/>
    <mergeCell ref="B423:E423"/>
    <mergeCell ref="B425:E425"/>
    <mergeCell ref="B434:E434"/>
    <mergeCell ref="B436:E436"/>
    <mergeCell ref="B456:E456"/>
    <mergeCell ref="B458:E458"/>
    <mergeCell ref="B461:E461"/>
    <mergeCell ref="B468:E468"/>
    <mergeCell ref="B475:E475"/>
    <mergeCell ref="B478:E478"/>
    <mergeCell ref="B480:E480"/>
    <mergeCell ref="B481:E481"/>
    <mergeCell ref="B484:E484"/>
    <mergeCell ref="B487:E487"/>
    <mergeCell ref="B492:E492"/>
    <mergeCell ref="B494:E494"/>
    <mergeCell ref="B498:E498"/>
    <mergeCell ref="B500:E500"/>
    <mergeCell ref="B502:E502"/>
    <mergeCell ref="B507:E507"/>
    <mergeCell ref="B509:E509"/>
    <mergeCell ref="B520:E520"/>
    <mergeCell ref="B522:E522"/>
    <mergeCell ref="B525:E525"/>
    <mergeCell ref="B532:E532"/>
    <mergeCell ref="B534:E534"/>
    <mergeCell ref="B541:E541"/>
    <mergeCell ref="B545:E545"/>
    <mergeCell ref="B565:E565"/>
    <mergeCell ref="B570:E570"/>
    <mergeCell ref="B573:E573"/>
    <mergeCell ref="B575:E575"/>
    <mergeCell ref="B592:E592"/>
    <mergeCell ref="B607:E607"/>
    <mergeCell ref="B615:E615"/>
    <mergeCell ref="B621:E621"/>
    <mergeCell ref="B628:E628"/>
    <mergeCell ref="B632:E632"/>
    <mergeCell ref="B638:E638"/>
    <mergeCell ref="B643:E643"/>
    <mergeCell ref="B646:E646"/>
    <mergeCell ref="B648:E648"/>
    <mergeCell ref="B652:E652"/>
    <mergeCell ref="B673:E673"/>
    <mergeCell ref="B683:E683"/>
    <mergeCell ref="B690:E690"/>
    <mergeCell ref="B695:E695"/>
    <mergeCell ref="B706:E706"/>
    <mergeCell ref="B708:E708"/>
    <mergeCell ref="B710:E710"/>
    <mergeCell ref="B716:E716"/>
    <mergeCell ref="B725:E725"/>
    <mergeCell ref="B728:E728"/>
    <mergeCell ref="B731:E731"/>
    <mergeCell ref="B737:E737"/>
    <mergeCell ref="B741:E741"/>
    <mergeCell ref="B744:E744"/>
    <mergeCell ref="B746:E746"/>
    <mergeCell ref="B750:E750"/>
    <mergeCell ref="B757:E757"/>
    <mergeCell ref="B760:E760"/>
    <mergeCell ref="B764:E764"/>
    <mergeCell ref="B769:E769"/>
    <mergeCell ref="B789:E789"/>
    <mergeCell ref="B797:E797"/>
    <mergeCell ref="B799:E799"/>
    <mergeCell ref="B806:E806"/>
    <mergeCell ref="B810:E810"/>
    <mergeCell ref="B830:E830"/>
    <mergeCell ref="B836:E836"/>
    <mergeCell ref="B847:E847"/>
    <mergeCell ref="B849:E849"/>
    <mergeCell ref="B853:E853"/>
    <mergeCell ref="B858:E858"/>
    <mergeCell ref="B865:E865"/>
    <mergeCell ref="B877:E877"/>
    <mergeCell ref="B886:E886"/>
    <mergeCell ref="B900:E900"/>
    <mergeCell ref="B914:E914"/>
    <mergeCell ref="B919:E919"/>
    <mergeCell ref="B932:E932"/>
    <mergeCell ref="B936:E936"/>
    <mergeCell ref="B937:E937"/>
    <mergeCell ref="B947:E947"/>
    <mergeCell ref="B956:E956"/>
    <mergeCell ref="B968:E968"/>
    <mergeCell ref="B978:E978"/>
    <mergeCell ref="B986:E986"/>
    <mergeCell ref="B987:E987"/>
    <mergeCell ref="B990:E990"/>
    <mergeCell ref="B994:E994"/>
    <mergeCell ref="B997:E997"/>
    <mergeCell ref="B1016:E1016"/>
    <mergeCell ref="B1019:E1019"/>
    <mergeCell ref="B1021:E1021"/>
    <mergeCell ref="B1023:E1023"/>
    <mergeCell ref="B1037:E1037"/>
    <mergeCell ref="B1042:E1042"/>
    <mergeCell ref="B1049:E1049"/>
    <mergeCell ref="B1080:E1080"/>
    <mergeCell ref="B1082:E1082"/>
    <mergeCell ref="B1084:E1084"/>
    <mergeCell ref="B1087:E1087"/>
    <mergeCell ref="B1095:E1095"/>
    <mergeCell ref="B1097:E1097"/>
    <mergeCell ref="B1099:E1099"/>
    <mergeCell ref="B1118:E1118"/>
    <mergeCell ref="B1148:E1148"/>
    <mergeCell ref="B1150:E1150"/>
    <mergeCell ref="B1159:E1159"/>
    <mergeCell ref="B1167:E1167"/>
    <mergeCell ref="B1178:E1178"/>
    <mergeCell ref="B1182:E1182"/>
    <mergeCell ref="B1206:E1206"/>
    <mergeCell ref="B1212:E1212"/>
    <mergeCell ref="B1214:E1214"/>
    <mergeCell ref="B1222:E1222"/>
    <mergeCell ref="B1226:E1226"/>
    <mergeCell ref="B1239:E1239"/>
    <mergeCell ref="B1243:E1243"/>
    <mergeCell ref="B1245:E1245"/>
    <mergeCell ref="B1250:E1250"/>
    <mergeCell ref="B1252:E1252"/>
    <mergeCell ref="B1271:E1271"/>
    <mergeCell ref="B1273:E1273"/>
    <mergeCell ref="B1282:E1282"/>
    <mergeCell ref="B1286:E1286"/>
    <mergeCell ref="B1292:E1292"/>
    <mergeCell ref="B1294:E1294"/>
    <mergeCell ref="B1296:E1296"/>
    <mergeCell ref="B1301:E1301"/>
    <mergeCell ref="B1305:E1305"/>
    <mergeCell ref="B1310:E1310"/>
    <mergeCell ref="B1330:E1330"/>
    <mergeCell ref="B1339:E1339"/>
    <mergeCell ref="B1341:E1341"/>
    <mergeCell ref="B1342:E1342"/>
    <mergeCell ref="B1344:E1344"/>
    <mergeCell ref="B1346:E1346"/>
    <mergeCell ref="B1349:E1349"/>
    <mergeCell ref="B1351:E1351"/>
    <mergeCell ref="B1353:E1353"/>
    <mergeCell ref="B1356:E1356"/>
    <mergeCell ref="B1358:E1358"/>
    <mergeCell ref="B1361:E1361"/>
    <mergeCell ref="B1365:E1365"/>
    <mergeCell ref="B1368:E1368"/>
    <mergeCell ref="B1370:E1370"/>
    <mergeCell ref="B1373:E1373"/>
    <mergeCell ref="B1375:E1375"/>
    <mergeCell ref="B1377:E1377"/>
    <mergeCell ref="B1379:E1379"/>
    <mergeCell ref="B1382:E1382"/>
    <mergeCell ref="B1385:E1385"/>
    <mergeCell ref="B1387:E1387"/>
    <mergeCell ref="B1393:E1393"/>
    <mergeCell ref="B1395:E1395"/>
    <mergeCell ref="B1399:E1399"/>
    <mergeCell ref="B1402:E1402"/>
    <mergeCell ref="B1405:E1405"/>
    <mergeCell ref="B1407:E1407"/>
    <mergeCell ref="B1411:E1411"/>
    <mergeCell ref="B1415:E1415"/>
    <mergeCell ref="B1417:E1417"/>
    <mergeCell ref="B1419:E1419"/>
    <mergeCell ref="B1420:E1420"/>
    <mergeCell ref="B1431:E1431"/>
    <mergeCell ref="B1437:E1437"/>
    <mergeCell ref="B1438:E1438"/>
    <mergeCell ref="B1440:E1440"/>
    <mergeCell ref="B1443:E1443"/>
    <mergeCell ref="B1446:E1446"/>
    <mergeCell ref="B1448:E1448"/>
    <mergeCell ref="B1449:E1449"/>
    <mergeCell ref="B1451:E1451"/>
    <mergeCell ref="B1454:E1454"/>
    <mergeCell ref="B1456:E1456"/>
    <mergeCell ref="B1458:E1458"/>
    <mergeCell ref="B1459:E1459"/>
    <mergeCell ref="B1461:E1461"/>
    <mergeCell ref="B1462:E1462"/>
    <mergeCell ref="B1465:E1465"/>
    <mergeCell ref="B1468:E1468"/>
    <mergeCell ref="B1469:E1469"/>
    <mergeCell ref="B1479:E1479"/>
    <mergeCell ref="B1480:E1480"/>
    <mergeCell ref="B1495:E1495"/>
    <mergeCell ref="B1496:E1496"/>
    <mergeCell ref="B1504:E1504"/>
    <mergeCell ref="B1505:E1505"/>
    <mergeCell ref="A1508:E1508"/>
    <mergeCell ref="A1509:E1509"/>
    <mergeCell ref="A1510:E1510"/>
    <mergeCell ref="B1512:E1512"/>
    <mergeCell ref="B1513:E1513"/>
    <mergeCell ref="B1516:E1516"/>
    <mergeCell ref="A1589:D1589"/>
    <mergeCell ref="B1591:D1591"/>
    <mergeCell ref="B1592:D1592"/>
    <mergeCell ref="B1595:D1595"/>
    <mergeCell ref="B1597:D1597"/>
    <mergeCell ref="B1599:D1599"/>
    <mergeCell ref="B1518:E1518"/>
    <mergeCell ref="B1520:E1520"/>
    <mergeCell ref="B1569:D1569"/>
    <mergeCell ref="B1574:D1574"/>
    <mergeCell ref="B1575:D1575"/>
    <mergeCell ref="B1583:D1583"/>
    <mergeCell ref="B1584:D1584"/>
    <mergeCell ref="A1587:D1587"/>
    <mergeCell ref="A1588:D1588"/>
  </mergeCells>
  <pageMargins left="0.51180555555555496" right="0.51180555555555496" top="0.78749999999999998" bottom="0.78749999999999998" header="0.51180555555555496" footer="0.511805555555554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FF"/>
  </sheetPr>
  <dimension ref="A1:AML1631"/>
  <sheetViews>
    <sheetView topLeftCell="A884" zoomScaleNormal="100" workbookViewId="0">
      <selection activeCell="B911" sqref="B911"/>
    </sheetView>
  </sheetViews>
  <sheetFormatPr defaultColWidth="9" defaultRowHeight="14.25"/>
  <cols>
    <col min="1" max="1" width="20.625" style="309" customWidth="1"/>
    <col min="2" max="2" width="40.625" style="310" customWidth="1"/>
    <col min="3" max="3" width="26.25" style="309" customWidth="1"/>
    <col min="4" max="4" width="15.625" style="302" customWidth="1"/>
    <col min="5" max="1021" width="9" style="310" hidden="1"/>
    <col min="1022" max="1022" width="5.625" style="310" hidden="1" customWidth="1"/>
    <col min="1023" max="1023" width="2" style="310" customWidth="1"/>
    <col min="1024" max="1024" width="4" style="310" customWidth="1"/>
    <col min="1025" max="1025" width="19.375" style="302" customWidth="1"/>
    <col min="1026" max="1026" width="17.625" style="302" customWidth="1"/>
  </cols>
  <sheetData>
    <row r="1" spans="1:4 1025:1026">
      <c r="A1" s="304" t="s">
        <v>16</v>
      </c>
      <c r="B1" s="305">
        <v>45566</v>
      </c>
      <c r="C1" s="475" t="s">
        <v>14391</v>
      </c>
      <c r="D1" s="480"/>
      <c r="AMK1" s="311"/>
      <c r="AML1" s="311"/>
    </row>
    <row r="2" spans="1:4 1025:1026" ht="25.5">
      <c r="A2" s="312" t="s">
        <v>14392</v>
      </c>
      <c r="B2" s="313" t="s">
        <v>19</v>
      </c>
      <c r="C2" s="314" t="s">
        <v>14393</v>
      </c>
      <c r="D2" s="315" t="s">
        <v>14394</v>
      </c>
      <c r="AMK2" s="315" t="s">
        <v>14394</v>
      </c>
      <c r="AML2" s="416" t="s">
        <v>32665</v>
      </c>
    </row>
    <row r="3" spans="1:4 1025:1026">
      <c r="A3" s="316">
        <v>110233</v>
      </c>
      <c r="B3" s="317" t="s">
        <v>14395</v>
      </c>
      <c r="C3" s="318" t="s">
        <v>6680</v>
      </c>
      <c r="D3" s="319">
        <f>AML3*1.03</f>
        <v>663.32</v>
      </c>
      <c r="AMK3" s="319" t="s">
        <v>14396</v>
      </c>
      <c r="AML3" s="383">
        <f>ROUNDUP(AMK3/(1+0.2332),2)</f>
        <v>644</v>
      </c>
    </row>
    <row r="4" spans="1:4 1025:1026">
      <c r="A4" s="316">
        <v>43339</v>
      </c>
      <c r="B4" s="317" t="s">
        <v>14397</v>
      </c>
      <c r="C4" s="318" t="s">
        <v>6937</v>
      </c>
      <c r="D4" s="319">
        <f t="shared" ref="D4:D67" si="0">AML4*1.03</f>
        <v>0.86519999999999997</v>
      </c>
      <c r="AMK4" s="319" t="s">
        <v>14398</v>
      </c>
      <c r="AML4" s="319">
        <f t="shared" ref="AML4:AML67" si="1">ROUNDUP(AMK4/(1+0.2332),2)</f>
        <v>0.84</v>
      </c>
    </row>
    <row r="5" spans="1:4 1025:1026">
      <c r="A5" s="316">
        <v>41099</v>
      </c>
      <c r="B5" s="317" t="s">
        <v>14399</v>
      </c>
      <c r="C5" s="318" t="s">
        <v>6680</v>
      </c>
      <c r="D5" s="319">
        <f t="shared" si="0"/>
        <v>9.2287999999999997</v>
      </c>
      <c r="AMK5" s="319" t="s">
        <v>14400</v>
      </c>
      <c r="AML5" s="319">
        <f t="shared" si="1"/>
        <v>8.9599999999999991</v>
      </c>
    </row>
    <row r="6" spans="1:4 1025:1026">
      <c r="A6" s="316">
        <v>40224</v>
      </c>
      <c r="B6" s="317" t="s">
        <v>14401</v>
      </c>
      <c r="C6" s="318" t="s">
        <v>6680</v>
      </c>
      <c r="D6" s="319">
        <f t="shared" si="0"/>
        <v>4.7894999999999994</v>
      </c>
      <c r="AMK6" s="319" t="s">
        <v>14402</v>
      </c>
      <c r="AML6" s="319">
        <f t="shared" si="1"/>
        <v>4.6499999999999995</v>
      </c>
    </row>
    <row r="7" spans="1:4 1025:1026">
      <c r="A7" s="316">
        <v>40225</v>
      </c>
      <c r="B7" s="317" t="s">
        <v>14403</v>
      </c>
      <c r="C7" s="318" t="s">
        <v>6680</v>
      </c>
      <c r="D7" s="319">
        <f t="shared" si="0"/>
        <v>6.18</v>
      </c>
      <c r="AMK7" s="319" t="s">
        <v>14404</v>
      </c>
      <c r="AML7" s="319">
        <f t="shared" si="1"/>
        <v>6</v>
      </c>
    </row>
    <row r="8" spans="1:4 1025:1026">
      <c r="A8" s="316">
        <v>40226</v>
      </c>
      <c r="B8" s="317" t="s">
        <v>14405</v>
      </c>
      <c r="C8" s="318" t="s">
        <v>6680</v>
      </c>
      <c r="D8" s="319">
        <f t="shared" si="0"/>
        <v>9.2287999999999997</v>
      </c>
      <c r="AMK8" s="319" t="s">
        <v>14400</v>
      </c>
      <c r="AML8" s="319">
        <f t="shared" si="1"/>
        <v>8.9599999999999991</v>
      </c>
    </row>
    <row r="9" spans="1:4 1025:1026">
      <c r="A9" s="316">
        <v>40229</v>
      </c>
      <c r="B9" s="317" t="s">
        <v>14406</v>
      </c>
      <c r="C9" s="318" t="s">
        <v>6680</v>
      </c>
      <c r="D9" s="319">
        <f t="shared" si="0"/>
        <v>9.3935999999999993</v>
      </c>
      <c r="AMK9" s="319" t="s">
        <v>14407</v>
      </c>
      <c r="AML9" s="319">
        <f t="shared" si="1"/>
        <v>9.1199999999999992</v>
      </c>
    </row>
    <row r="10" spans="1:4 1025:1026">
      <c r="A10" s="316">
        <v>43340</v>
      </c>
      <c r="B10" s="317" t="s">
        <v>14408</v>
      </c>
      <c r="C10" s="318" t="s">
        <v>6680</v>
      </c>
      <c r="D10" s="319">
        <f t="shared" si="0"/>
        <v>9.0949000000000009</v>
      </c>
      <c r="AMK10" s="319" t="s">
        <v>14409</v>
      </c>
      <c r="AML10" s="319">
        <f t="shared" si="1"/>
        <v>8.83</v>
      </c>
    </row>
    <row r="11" spans="1:4 1025:1026">
      <c r="A11" s="316">
        <v>40228</v>
      </c>
      <c r="B11" s="317" t="s">
        <v>14410</v>
      </c>
      <c r="C11" s="318" t="s">
        <v>6680</v>
      </c>
      <c r="D11" s="319">
        <f t="shared" si="0"/>
        <v>7.0554999999999994</v>
      </c>
      <c r="AMK11" s="319" t="s">
        <v>14411</v>
      </c>
      <c r="AML11" s="319">
        <f t="shared" si="1"/>
        <v>6.85</v>
      </c>
    </row>
    <row r="12" spans="1:4 1025:1026">
      <c r="A12" s="316">
        <v>42227</v>
      </c>
      <c r="B12" s="317" t="s">
        <v>14412</v>
      </c>
      <c r="C12" s="318" t="s">
        <v>6680</v>
      </c>
      <c r="D12" s="319">
        <f t="shared" si="0"/>
        <v>6.3654000000000002</v>
      </c>
      <c r="AMK12" s="319" t="s">
        <v>14413</v>
      </c>
      <c r="AML12" s="319">
        <f t="shared" si="1"/>
        <v>6.18</v>
      </c>
    </row>
    <row r="13" spans="1:4 1025:1026">
      <c r="A13" s="316">
        <v>40994</v>
      </c>
      <c r="B13" s="317" t="s">
        <v>14414</v>
      </c>
      <c r="C13" s="318" t="s">
        <v>6680</v>
      </c>
      <c r="D13" s="319">
        <f t="shared" si="0"/>
        <v>8.1988000000000003</v>
      </c>
      <c r="AMK13" s="319" t="s">
        <v>14415</v>
      </c>
      <c r="AML13" s="319">
        <f t="shared" si="1"/>
        <v>7.96</v>
      </c>
    </row>
    <row r="14" spans="1:4 1025:1026">
      <c r="A14" s="316">
        <v>42940</v>
      </c>
      <c r="B14" s="317" t="s">
        <v>14416</v>
      </c>
      <c r="C14" s="318" t="s">
        <v>222</v>
      </c>
      <c r="D14" s="319">
        <f t="shared" si="0"/>
        <v>322.09129999999999</v>
      </c>
      <c r="AMK14" s="319" t="s">
        <v>14417</v>
      </c>
      <c r="AML14" s="319">
        <f t="shared" si="1"/>
        <v>312.70999999999998</v>
      </c>
    </row>
    <row r="15" spans="1:4 1025:1026" ht="38.25">
      <c r="A15" s="316">
        <v>41047</v>
      </c>
      <c r="B15" s="320" t="s">
        <v>14418</v>
      </c>
      <c r="C15" s="318" t="s">
        <v>6680</v>
      </c>
      <c r="D15" s="319">
        <f t="shared" si="0"/>
        <v>776.69209999999998</v>
      </c>
      <c r="AMK15" s="319" t="s">
        <v>14419</v>
      </c>
      <c r="AML15" s="319">
        <f t="shared" si="1"/>
        <v>754.06999999999994</v>
      </c>
    </row>
    <row r="16" spans="1:4 1025:1026" ht="38.25">
      <c r="A16" s="316">
        <v>41048</v>
      </c>
      <c r="B16" s="320" t="s">
        <v>14420</v>
      </c>
      <c r="C16" s="318" t="s">
        <v>6680</v>
      </c>
      <c r="D16" s="319">
        <f t="shared" si="0"/>
        <v>698.40179999999998</v>
      </c>
      <c r="AMK16" s="319" t="s">
        <v>14421</v>
      </c>
      <c r="AML16" s="319">
        <f t="shared" si="1"/>
        <v>678.06</v>
      </c>
    </row>
    <row r="17" spans="1:4 1025:1026">
      <c r="A17" s="316">
        <v>40217</v>
      </c>
      <c r="B17" s="317" t="s">
        <v>14422</v>
      </c>
      <c r="C17" s="318" t="s">
        <v>6680</v>
      </c>
      <c r="D17" s="319">
        <f t="shared" si="0"/>
        <v>59.822400000000002</v>
      </c>
      <c r="AMK17" s="319" t="s">
        <v>14423</v>
      </c>
      <c r="AML17" s="319">
        <f t="shared" si="1"/>
        <v>58.08</v>
      </c>
    </row>
    <row r="18" spans="1:4 1025:1026">
      <c r="A18" s="316">
        <v>40172</v>
      </c>
      <c r="B18" s="317" t="s">
        <v>14424</v>
      </c>
      <c r="C18" s="318" t="s">
        <v>14425</v>
      </c>
      <c r="D18" s="319">
        <f t="shared" si="0"/>
        <v>37.811300000000003</v>
      </c>
      <c r="AMK18" s="319" t="s">
        <v>14426</v>
      </c>
      <c r="AML18" s="319">
        <f t="shared" si="1"/>
        <v>36.71</v>
      </c>
    </row>
    <row r="19" spans="1:4 1025:1026" ht="18">
      <c r="A19" s="316">
        <v>40171</v>
      </c>
      <c r="B19" s="317" t="s">
        <v>14427</v>
      </c>
      <c r="C19" s="318" t="s">
        <v>14425</v>
      </c>
      <c r="D19" s="319">
        <f t="shared" si="0"/>
        <v>18.900500000000001</v>
      </c>
      <c r="AMK19" s="319" t="s">
        <v>14428</v>
      </c>
      <c r="AML19" s="319">
        <f t="shared" si="1"/>
        <v>18.350000000000001</v>
      </c>
    </row>
    <row r="20" spans="1:4 1025:1026">
      <c r="A20" s="316">
        <v>42225</v>
      </c>
      <c r="B20" s="317" t="s">
        <v>14429</v>
      </c>
      <c r="C20" s="318" t="s">
        <v>6680</v>
      </c>
      <c r="D20" s="319">
        <f t="shared" si="0"/>
        <v>10.681099999999999</v>
      </c>
      <c r="AMK20" s="319" t="s">
        <v>14430</v>
      </c>
      <c r="AML20" s="319">
        <f t="shared" si="1"/>
        <v>10.37</v>
      </c>
    </row>
    <row r="21" spans="1:4 1025:1026">
      <c r="A21" s="316">
        <v>40178</v>
      </c>
      <c r="B21" s="317" t="s">
        <v>14431</v>
      </c>
      <c r="C21" s="318" t="s">
        <v>6680</v>
      </c>
      <c r="D21" s="319">
        <f t="shared" si="0"/>
        <v>9.7747000000000011</v>
      </c>
      <c r="AMK21" s="319" t="s">
        <v>14432</v>
      </c>
      <c r="AML21" s="319">
        <f t="shared" si="1"/>
        <v>9.49</v>
      </c>
    </row>
    <row r="22" spans="1:4 1025:1026" ht="18">
      <c r="A22" s="316">
        <v>40179</v>
      </c>
      <c r="B22" s="317" t="s">
        <v>14433</v>
      </c>
      <c r="C22" s="318" t="s">
        <v>6680</v>
      </c>
      <c r="D22" s="319">
        <f t="shared" si="0"/>
        <v>17.396700000000003</v>
      </c>
      <c r="AMK22" s="319" t="s">
        <v>14434</v>
      </c>
      <c r="AML22" s="319">
        <f t="shared" si="1"/>
        <v>16.89</v>
      </c>
    </row>
    <row r="23" spans="1:4 1025:1026" ht="18">
      <c r="A23" s="316">
        <v>40184</v>
      </c>
      <c r="B23" s="317" t="s">
        <v>14435</v>
      </c>
      <c r="C23" s="318" t="s">
        <v>6680</v>
      </c>
      <c r="D23" s="319">
        <f t="shared" si="0"/>
        <v>29.900900000000004</v>
      </c>
      <c r="AMK23" s="319" t="s">
        <v>14436</v>
      </c>
      <c r="AML23" s="319">
        <f t="shared" si="1"/>
        <v>29.03</v>
      </c>
    </row>
    <row r="24" spans="1:4 1025:1026" ht="38.25">
      <c r="A24" s="316">
        <v>40180</v>
      </c>
      <c r="B24" s="320" t="s">
        <v>14437</v>
      </c>
      <c r="C24" s="318" t="s">
        <v>6680</v>
      </c>
      <c r="D24" s="319">
        <f t="shared" si="0"/>
        <v>19.858400000000003</v>
      </c>
      <c r="AMK24" s="319" t="s">
        <v>14438</v>
      </c>
      <c r="AML24" s="319">
        <f t="shared" si="1"/>
        <v>19.28</v>
      </c>
    </row>
    <row r="25" spans="1:4 1025:1026" ht="38.25">
      <c r="A25" s="316">
        <v>40181</v>
      </c>
      <c r="B25" s="320" t="s">
        <v>14439</v>
      </c>
      <c r="C25" s="318" t="s">
        <v>6680</v>
      </c>
      <c r="D25" s="319">
        <f t="shared" si="0"/>
        <v>22.278900000000004</v>
      </c>
      <c r="AMK25" s="319" t="s">
        <v>14440</v>
      </c>
      <c r="AML25" s="319">
        <f t="shared" si="1"/>
        <v>21.630000000000003</v>
      </c>
    </row>
    <row r="26" spans="1:4 1025:1026" ht="38.25">
      <c r="A26" s="316">
        <v>40182</v>
      </c>
      <c r="B26" s="320" t="s">
        <v>14441</v>
      </c>
      <c r="C26" s="318" t="s">
        <v>6680</v>
      </c>
      <c r="D26" s="319">
        <f t="shared" si="0"/>
        <v>25.399799999999999</v>
      </c>
      <c r="AMK26" s="319" t="s">
        <v>14442</v>
      </c>
      <c r="AML26" s="319">
        <f t="shared" si="1"/>
        <v>24.66</v>
      </c>
    </row>
    <row r="27" spans="1:4 1025:1026" ht="38.25">
      <c r="A27" s="316">
        <v>40183</v>
      </c>
      <c r="B27" s="320" t="s">
        <v>14443</v>
      </c>
      <c r="C27" s="318" t="s">
        <v>6680</v>
      </c>
      <c r="D27" s="319">
        <f t="shared" si="0"/>
        <v>26.872700000000002</v>
      </c>
      <c r="AMK27" s="319" t="s">
        <v>14444</v>
      </c>
      <c r="AML27" s="319">
        <f t="shared" si="1"/>
        <v>26.09</v>
      </c>
    </row>
    <row r="28" spans="1:4 1025:1026" ht="38.25">
      <c r="A28" s="316">
        <v>40191</v>
      </c>
      <c r="B28" s="320" t="s">
        <v>14445</v>
      </c>
      <c r="C28" s="318" t="s">
        <v>6680</v>
      </c>
      <c r="D28" s="319">
        <f t="shared" si="0"/>
        <v>26.450400000000005</v>
      </c>
      <c r="AMK28" s="319" t="s">
        <v>14446</v>
      </c>
      <c r="AML28" s="319">
        <f t="shared" si="1"/>
        <v>25.680000000000003</v>
      </c>
    </row>
    <row r="29" spans="1:4 1025:1026" ht="18">
      <c r="A29" s="316">
        <v>40196</v>
      </c>
      <c r="B29" s="317" t="s">
        <v>14447</v>
      </c>
      <c r="C29" s="318" t="s">
        <v>6680</v>
      </c>
      <c r="D29" s="319">
        <f t="shared" si="0"/>
        <v>41.097000000000001</v>
      </c>
      <c r="AMK29" s="319" t="s">
        <v>14448</v>
      </c>
      <c r="AML29" s="319">
        <f t="shared" si="1"/>
        <v>39.9</v>
      </c>
    </row>
    <row r="30" spans="1:4 1025:1026" ht="38.25">
      <c r="A30" s="316">
        <v>40192</v>
      </c>
      <c r="B30" s="320" t="s">
        <v>14449</v>
      </c>
      <c r="C30" s="318" t="s">
        <v>6680</v>
      </c>
      <c r="D30" s="319">
        <f t="shared" si="0"/>
        <v>28.397100000000002</v>
      </c>
      <c r="AMK30" s="319" t="s">
        <v>14450</v>
      </c>
      <c r="AML30" s="319">
        <f t="shared" si="1"/>
        <v>27.57</v>
      </c>
    </row>
    <row r="31" spans="1:4 1025:1026" ht="38.25">
      <c r="A31" s="316">
        <v>40193</v>
      </c>
      <c r="B31" s="320" t="s">
        <v>14451</v>
      </c>
      <c r="C31" s="318" t="s">
        <v>6680</v>
      </c>
      <c r="D31" s="319">
        <f t="shared" si="0"/>
        <v>31.013300000000005</v>
      </c>
      <c r="AMK31" s="319" t="s">
        <v>14452</v>
      </c>
      <c r="AML31" s="319">
        <f t="shared" si="1"/>
        <v>30.110000000000003</v>
      </c>
    </row>
    <row r="32" spans="1:4 1025:1026" ht="38.25">
      <c r="A32" s="316">
        <v>40194</v>
      </c>
      <c r="B32" s="320" t="s">
        <v>14453</v>
      </c>
      <c r="C32" s="318" t="s">
        <v>6680</v>
      </c>
      <c r="D32" s="319">
        <f t="shared" si="0"/>
        <v>35.287799999999997</v>
      </c>
      <c r="AMK32" s="319" t="s">
        <v>14454</v>
      </c>
      <c r="AML32" s="319">
        <f t="shared" si="1"/>
        <v>34.26</v>
      </c>
    </row>
    <row r="33" spans="1:4 1025:1026" ht="38.25">
      <c r="A33" s="316">
        <v>40195</v>
      </c>
      <c r="B33" s="320" t="s">
        <v>14455</v>
      </c>
      <c r="C33" s="318" t="s">
        <v>6680</v>
      </c>
      <c r="D33" s="319">
        <f t="shared" si="0"/>
        <v>37.667099999999998</v>
      </c>
      <c r="AMK33" s="319" t="s">
        <v>14456</v>
      </c>
      <c r="AML33" s="319">
        <f t="shared" si="1"/>
        <v>36.57</v>
      </c>
    </row>
    <row r="34" spans="1:4 1025:1026">
      <c r="A34" s="316">
        <v>40220</v>
      </c>
      <c r="B34" s="317" t="s">
        <v>14457</v>
      </c>
      <c r="C34" s="318" t="s">
        <v>6680</v>
      </c>
      <c r="D34" s="319">
        <f t="shared" si="0"/>
        <v>12.720499999999999</v>
      </c>
      <c r="AMK34" s="319" t="s">
        <v>14458</v>
      </c>
      <c r="AML34" s="319">
        <f t="shared" si="1"/>
        <v>12.35</v>
      </c>
    </row>
    <row r="35" spans="1:4 1025:1026">
      <c r="A35" s="316">
        <v>40230</v>
      </c>
      <c r="B35" s="317" t="s">
        <v>14459</v>
      </c>
      <c r="C35" s="318" t="s">
        <v>6680</v>
      </c>
      <c r="D35" s="319">
        <f t="shared" si="0"/>
        <v>4.4290000000000003</v>
      </c>
      <c r="AMK35" s="319" t="s">
        <v>14460</v>
      </c>
      <c r="AML35" s="319">
        <f t="shared" si="1"/>
        <v>4.3</v>
      </c>
    </row>
    <row r="36" spans="1:4 1025:1026" ht="18">
      <c r="A36" s="316">
        <v>40221</v>
      </c>
      <c r="B36" s="317" t="s">
        <v>14461</v>
      </c>
      <c r="C36" s="318" t="s">
        <v>6680</v>
      </c>
      <c r="D36" s="319">
        <f t="shared" si="0"/>
        <v>12.061299999999999</v>
      </c>
      <c r="AMK36" s="319" t="s">
        <v>14462</v>
      </c>
      <c r="AML36" s="319">
        <f t="shared" si="1"/>
        <v>11.709999999999999</v>
      </c>
    </row>
    <row r="37" spans="1:4 1025:1026" ht="13.9" customHeight="1">
      <c r="A37" s="316">
        <v>40231</v>
      </c>
      <c r="B37" s="317" t="s">
        <v>14463</v>
      </c>
      <c r="C37" s="318" t="s">
        <v>6680</v>
      </c>
      <c r="D37" s="319">
        <f t="shared" si="0"/>
        <v>6.5301999999999998</v>
      </c>
      <c r="AMK37" s="319" t="s">
        <v>14464</v>
      </c>
      <c r="AML37" s="319">
        <f t="shared" si="1"/>
        <v>6.34</v>
      </c>
    </row>
    <row r="38" spans="1:4 1025:1026" ht="14.25" customHeight="1">
      <c r="A38" s="316">
        <v>40222</v>
      </c>
      <c r="B38" s="317" t="s">
        <v>14465</v>
      </c>
      <c r="C38" s="318" t="s">
        <v>6680</v>
      </c>
      <c r="D38" s="319">
        <f t="shared" si="0"/>
        <v>17.3246</v>
      </c>
      <c r="AMK38" s="319" t="s">
        <v>14466</v>
      </c>
      <c r="AML38" s="319">
        <f t="shared" si="1"/>
        <v>16.82</v>
      </c>
    </row>
    <row r="39" spans="1:4 1025:1026">
      <c r="A39" s="316">
        <v>40216</v>
      </c>
      <c r="B39" s="317" t="s">
        <v>14467</v>
      </c>
      <c r="C39" s="318" t="s">
        <v>6680</v>
      </c>
      <c r="D39" s="319">
        <f t="shared" si="0"/>
        <v>141.11000000000001</v>
      </c>
      <c r="AMK39" s="319" t="s">
        <v>14468</v>
      </c>
      <c r="AML39" s="319">
        <f t="shared" si="1"/>
        <v>137</v>
      </c>
    </row>
    <row r="40" spans="1:4 1025:1026">
      <c r="A40" s="316">
        <v>40223</v>
      </c>
      <c r="B40" s="317" t="s">
        <v>14469</v>
      </c>
      <c r="C40" s="318" t="s">
        <v>6680</v>
      </c>
      <c r="D40" s="319">
        <f t="shared" si="0"/>
        <v>61.676399999999994</v>
      </c>
      <c r="AMK40" s="319" t="s">
        <v>14470</v>
      </c>
      <c r="AML40" s="319">
        <f t="shared" si="1"/>
        <v>59.879999999999995</v>
      </c>
    </row>
    <row r="41" spans="1:4 1025:1026">
      <c r="A41" s="316">
        <v>43335</v>
      </c>
      <c r="B41" s="317" t="s">
        <v>14471</v>
      </c>
      <c r="C41" s="318" t="s">
        <v>6680</v>
      </c>
      <c r="D41" s="319">
        <f t="shared" si="0"/>
        <v>3.8109999999999999</v>
      </c>
      <c r="AMK41" s="319" t="s">
        <v>14472</v>
      </c>
      <c r="AML41" s="319">
        <f t="shared" si="1"/>
        <v>3.6999999999999997</v>
      </c>
    </row>
    <row r="42" spans="1:4 1025:1026">
      <c r="A42" s="316">
        <v>42547</v>
      </c>
      <c r="B42" s="317" t="s">
        <v>14473</v>
      </c>
      <c r="C42" s="318" t="s">
        <v>6680</v>
      </c>
      <c r="D42" s="319">
        <f t="shared" si="0"/>
        <v>2.2968999999999999</v>
      </c>
      <c r="AMK42" s="319" t="s">
        <v>14474</v>
      </c>
      <c r="AML42" s="319">
        <f t="shared" si="1"/>
        <v>2.23</v>
      </c>
    </row>
    <row r="43" spans="1:4 1025:1026">
      <c r="A43" s="316">
        <v>40177</v>
      </c>
      <c r="B43" s="317" t="s">
        <v>14475</v>
      </c>
      <c r="C43" s="318" t="s">
        <v>6680</v>
      </c>
      <c r="D43" s="319">
        <f t="shared" si="0"/>
        <v>6.3139000000000003</v>
      </c>
      <c r="AMK43" s="319" t="s">
        <v>14476</v>
      </c>
      <c r="AML43" s="319">
        <f t="shared" si="1"/>
        <v>6.13</v>
      </c>
    </row>
    <row r="44" spans="1:4 1025:1026" ht="38.25">
      <c r="A44" s="316">
        <v>110234</v>
      </c>
      <c r="B44" s="320" t="s">
        <v>14477</v>
      </c>
      <c r="C44" s="318" t="s">
        <v>6578</v>
      </c>
      <c r="D44" s="319">
        <f t="shared" si="0"/>
        <v>668.52149999999995</v>
      </c>
      <c r="AMK44" s="319" t="s">
        <v>14478</v>
      </c>
      <c r="AML44" s="319">
        <f t="shared" si="1"/>
        <v>649.04999999999995</v>
      </c>
    </row>
    <row r="45" spans="1:4 1025:1026" ht="38.25">
      <c r="A45" s="316">
        <v>41056</v>
      </c>
      <c r="B45" s="320" t="s">
        <v>14479</v>
      </c>
      <c r="C45" s="318" t="s">
        <v>6680</v>
      </c>
      <c r="D45" s="319">
        <f t="shared" si="0"/>
        <v>136.71189999999999</v>
      </c>
      <c r="AMK45" s="319" t="s">
        <v>14480</v>
      </c>
      <c r="AML45" s="319">
        <f t="shared" si="1"/>
        <v>132.72999999999999</v>
      </c>
    </row>
    <row r="46" spans="1:4 1025:1026">
      <c r="A46" s="316">
        <v>40218</v>
      </c>
      <c r="B46" s="317" t="s">
        <v>14481</v>
      </c>
      <c r="C46" s="318" t="s">
        <v>6680</v>
      </c>
      <c r="D46" s="319">
        <f t="shared" si="0"/>
        <v>64.756100000000004</v>
      </c>
      <c r="AMK46" s="319" t="s">
        <v>14482</v>
      </c>
      <c r="AML46" s="319">
        <f t="shared" si="1"/>
        <v>62.87</v>
      </c>
    </row>
    <row r="47" spans="1:4 1025:1026">
      <c r="A47" s="316">
        <v>40170</v>
      </c>
      <c r="B47" s="317" t="s">
        <v>14483</v>
      </c>
      <c r="C47" s="318" t="s">
        <v>6937</v>
      </c>
      <c r="D47" s="319">
        <f t="shared" si="0"/>
        <v>1.0609</v>
      </c>
      <c r="AMK47" s="319" t="s">
        <v>14484</v>
      </c>
      <c r="AML47" s="319">
        <f t="shared" si="1"/>
        <v>1.03</v>
      </c>
    </row>
    <row r="48" spans="1:4 1025:1026" ht="38.25">
      <c r="A48" s="316">
        <v>40167</v>
      </c>
      <c r="B48" s="320" t="s">
        <v>14485</v>
      </c>
      <c r="C48" s="318" t="s">
        <v>6937</v>
      </c>
      <c r="D48" s="319">
        <f t="shared" si="0"/>
        <v>0.73129999999999995</v>
      </c>
      <c r="AMK48" s="319" t="s">
        <v>14486</v>
      </c>
      <c r="AML48" s="319">
        <f t="shared" si="1"/>
        <v>0.71</v>
      </c>
    </row>
    <row r="49" spans="1:4 1025:1026" ht="18">
      <c r="A49" s="316">
        <v>40168</v>
      </c>
      <c r="B49" s="317" t="s">
        <v>14487</v>
      </c>
      <c r="C49" s="318" t="s">
        <v>6937</v>
      </c>
      <c r="D49" s="319">
        <f t="shared" si="0"/>
        <v>3.3371999999999997</v>
      </c>
      <c r="AMK49" s="319" t="s">
        <v>14488</v>
      </c>
      <c r="AML49" s="319">
        <f t="shared" si="1"/>
        <v>3.2399999999999998</v>
      </c>
    </row>
    <row r="50" spans="1:4 1025:1026" ht="38.25">
      <c r="A50" s="316">
        <v>40169</v>
      </c>
      <c r="B50" s="320" t="s">
        <v>14489</v>
      </c>
      <c r="C50" s="318" t="s">
        <v>6937</v>
      </c>
      <c r="D50" s="319">
        <f t="shared" si="0"/>
        <v>10.815</v>
      </c>
      <c r="AMK50" s="319" t="s">
        <v>14490</v>
      </c>
      <c r="AML50" s="319">
        <f t="shared" si="1"/>
        <v>10.5</v>
      </c>
    </row>
    <row r="51" spans="1:4 1025:1026">
      <c r="A51" s="316">
        <v>102069</v>
      </c>
      <c r="B51" s="317" t="s">
        <v>4406</v>
      </c>
      <c r="C51" s="318" t="s">
        <v>11452</v>
      </c>
      <c r="D51" s="319">
        <f t="shared" si="0"/>
        <v>4.8718999999999992</v>
      </c>
      <c r="AMK51" s="319" t="s">
        <v>14491</v>
      </c>
      <c r="AML51" s="319">
        <f t="shared" si="1"/>
        <v>4.7299999999999995</v>
      </c>
    </row>
    <row r="52" spans="1:4 1025:1026">
      <c r="A52" s="316">
        <v>40219</v>
      </c>
      <c r="B52" s="317" t="s">
        <v>14492</v>
      </c>
      <c r="C52" s="318" t="s">
        <v>6937</v>
      </c>
      <c r="D52" s="319">
        <f t="shared" si="0"/>
        <v>46.494199999999999</v>
      </c>
      <c r="AMK52" s="319" t="s">
        <v>14493</v>
      </c>
      <c r="AML52" s="319">
        <f t="shared" si="1"/>
        <v>45.14</v>
      </c>
    </row>
    <row r="53" spans="1:4 1025:1026" ht="13.9" customHeight="1">
      <c r="A53" s="316">
        <v>111882</v>
      </c>
      <c r="B53" s="320" t="s">
        <v>14494</v>
      </c>
      <c r="C53" s="318" t="s">
        <v>6937</v>
      </c>
      <c r="D53" s="319">
        <f t="shared" si="0"/>
        <v>31.085400000000003</v>
      </c>
      <c r="AMK53" s="319" t="s">
        <v>14495</v>
      </c>
      <c r="AML53" s="319">
        <f t="shared" si="1"/>
        <v>30.180000000000003</v>
      </c>
    </row>
    <row r="54" spans="1:4 1025:1026" ht="14.25" customHeight="1">
      <c r="A54" s="316">
        <v>41095</v>
      </c>
      <c r="B54" s="317" t="s">
        <v>14496</v>
      </c>
      <c r="C54" s="318" t="s">
        <v>6680</v>
      </c>
      <c r="D54" s="319">
        <f t="shared" si="0"/>
        <v>36.029399999999995</v>
      </c>
      <c r="AMK54" s="319" t="s">
        <v>14497</v>
      </c>
      <c r="AML54" s="319">
        <f t="shared" si="1"/>
        <v>34.979999999999997</v>
      </c>
    </row>
    <row r="55" spans="1:4 1025:1026" ht="38.25">
      <c r="A55" s="316">
        <v>43352</v>
      </c>
      <c r="B55" s="320" t="s">
        <v>14498</v>
      </c>
      <c r="C55" s="318" t="s">
        <v>6937</v>
      </c>
      <c r="D55" s="319">
        <f t="shared" si="0"/>
        <v>0.77249999999999996</v>
      </c>
      <c r="AMK55" s="319" t="s">
        <v>14499</v>
      </c>
      <c r="AML55" s="319">
        <f t="shared" si="1"/>
        <v>0.75</v>
      </c>
    </row>
    <row r="56" spans="1:4 1025:1026" ht="18">
      <c r="A56" s="316">
        <v>43338</v>
      </c>
      <c r="B56" s="317" t="s">
        <v>14500</v>
      </c>
      <c r="C56" s="318" t="s">
        <v>6937</v>
      </c>
      <c r="D56" s="319">
        <f t="shared" si="0"/>
        <v>0.63860000000000006</v>
      </c>
      <c r="AMK56" s="319" t="s">
        <v>14501</v>
      </c>
      <c r="AML56" s="319">
        <f t="shared" si="1"/>
        <v>0.62</v>
      </c>
    </row>
    <row r="57" spans="1:4 1025:1026">
      <c r="A57" s="316">
        <v>40166</v>
      </c>
      <c r="B57" s="317" t="s">
        <v>14502</v>
      </c>
      <c r="C57" s="318" t="s">
        <v>6937</v>
      </c>
      <c r="D57" s="319">
        <f t="shared" si="0"/>
        <v>0.23690000000000003</v>
      </c>
      <c r="AMK57" s="319" t="s">
        <v>14503</v>
      </c>
      <c r="AML57" s="319">
        <f t="shared" si="1"/>
        <v>0.23</v>
      </c>
    </row>
    <row r="58" spans="1:4 1025:1026" ht="18">
      <c r="A58" s="316">
        <v>41326</v>
      </c>
      <c r="B58" s="317" t="s">
        <v>14504</v>
      </c>
      <c r="C58" s="318" t="s">
        <v>6680</v>
      </c>
      <c r="D58" s="319">
        <f t="shared" si="0"/>
        <v>7.3953999999999995</v>
      </c>
      <c r="AMK58" s="319" t="s">
        <v>14505</v>
      </c>
      <c r="AML58" s="319">
        <f t="shared" si="1"/>
        <v>7.18</v>
      </c>
    </row>
    <row r="59" spans="1:4 1025:1026" ht="38.25">
      <c r="A59" s="316">
        <v>40801</v>
      </c>
      <c r="B59" s="320" t="s">
        <v>14506</v>
      </c>
      <c r="C59" s="318" t="s">
        <v>6680</v>
      </c>
      <c r="D59" s="319">
        <f t="shared" si="0"/>
        <v>105.3793</v>
      </c>
      <c r="AMK59" s="319" t="s">
        <v>14507</v>
      </c>
      <c r="AML59" s="319">
        <f t="shared" si="1"/>
        <v>102.31</v>
      </c>
    </row>
    <row r="60" spans="1:4 1025:1026" ht="38.25">
      <c r="A60" s="316">
        <v>40799</v>
      </c>
      <c r="B60" s="320" t="s">
        <v>14508</v>
      </c>
      <c r="C60" s="318" t="s">
        <v>6680</v>
      </c>
      <c r="D60" s="319">
        <f t="shared" si="0"/>
        <v>81.194900000000004</v>
      </c>
      <c r="AMK60" s="319" t="s">
        <v>14509</v>
      </c>
      <c r="AML60" s="319">
        <f t="shared" si="1"/>
        <v>78.83</v>
      </c>
    </row>
    <row r="61" spans="1:4 1025:1026" ht="38.25">
      <c r="A61" s="316">
        <v>40793</v>
      </c>
      <c r="B61" s="320" t="s">
        <v>14510</v>
      </c>
      <c r="C61" s="318" t="s">
        <v>6680</v>
      </c>
      <c r="D61" s="319">
        <f t="shared" si="0"/>
        <v>134.8682</v>
      </c>
      <c r="AMK61" s="319" t="s">
        <v>14511</v>
      </c>
      <c r="AML61" s="319">
        <f t="shared" si="1"/>
        <v>130.94</v>
      </c>
    </row>
    <row r="62" spans="1:4 1025:1026" ht="38.25">
      <c r="A62" s="316">
        <v>40797</v>
      </c>
      <c r="B62" s="320" t="s">
        <v>14512</v>
      </c>
      <c r="C62" s="318" t="s">
        <v>6680</v>
      </c>
      <c r="D62" s="319">
        <f t="shared" si="0"/>
        <v>52.241599999999998</v>
      </c>
      <c r="AMK62" s="319" t="s">
        <v>14513</v>
      </c>
      <c r="AML62" s="319">
        <f t="shared" si="1"/>
        <v>50.72</v>
      </c>
    </row>
    <row r="63" spans="1:4 1025:1026" ht="18">
      <c r="A63" s="316">
        <v>41157</v>
      </c>
      <c r="B63" s="317" t="s">
        <v>14514</v>
      </c>
      <c r="C63" s="318" t="s">
        <v>6680</v>
      </c>
      <c r="D63" s="319">
        <f t="shared" si="0"/>
        <v>79.536600000000007</v>
      </c>
      <c r="AMK63" s="319" t="s">
        <v>14515</v>
      </c>
      <c r="AML63" s="319">
        <f t="shared" si="1"/>
        <v>77.22</v>
      </c>
    </row>
    <row r="64" spans="1:4 1025:1026">
      <c r="A64" s="316">
        <v>40795</v>
      </c>
      <c r="B64" s="317" t="s">
        <v>14516</v>
      </c>
      <c r="C64" s="318" t="s">
        <v>6680</v>
      </c>
      <c r="D64" s="319">
        <f t="shared" si="0"/>
        <v>56.196799999999996</v>
      </c>
      <c r="AMK64" s="319" t="s">
        <v>14517</v>
      </c>
      <c r="AML64" s="319">
        <f t="shared" si="1"/>
        <v>54.559999999999995</v>
      </c>
    </row>
    <row r="65" spans="1:4 1025:1026">
      <c r="A65" s="316">
        <v>40787</v>
      </c>
      <c r="B65" s="317" t="s">
        <v>14518</v>
      </c>
      <c r="C65" s="318" t="s">
        <v>6680</v>
      </c>
      <c r="D65" s="319">
        <f t="shared" si="0"/>
        <v>172.87520000000001</v>
      </c>
      <c r="AMK65" s="319" t="s">
        <v>14519</v>
      </c>
      <c r="AML65" s="319">
        <f t="shared" si="1"/>
        <v>167.84</v>
      </c>
    </row>
    <row r="66" spans="1:4 1025:1026">
      <c r="A66" s="316">
        <v>40812</v>
      </c>
      <c r="B66" s="317" t="s">
        <v>14520</v>
      </c>
      <c r="C66" s="318" t="s">
        <v>6680</v>
      </c>
      <c r="D66" s="319">
        <f t="shared" si="0"/>
        <v>172.87520000000001</v>
      </c>
      <c r="AMK66" s="319" t="s">
        <v>14519</v>
      </c>
      <c r="AML66" s="319">
        <f t="shared" si="1"/>
        <v>167.84</v>
      </c>
    </row>
    <row r="67" spans="1:4 1025:1026">
      <c r="A67" s="316">
        <v>42673</v>
      </c>
      <c r="B67" s="317" t="s">
        <v>14521</v>
      </c>
      <c r="C67" s="318" t="s">
        <v>6680</v>
      </c>
      <c r="D67" s="319">
        <f t="shared" si="0"/>
        <v>191.4358</v>
      </c>
      <c r="AMK67" s="319" t="s">
        <v>14522</v>
      </c>
      <c r="AML67" s="319">
        <f t="shared" si="1"/>
        <v>185.85999999999999</v>
      </c>
    </row>
    <row r="68" spans="1:4 1025:1026">
      <c r="A68" s="316">
        <v>40803</v>
      </c>
      <c r="B68" s="317" t="s">
        <v>14523</v>
      </c>
      <c r="C68" s="318" t="s">
        <v>6680</v>
      </c>
      <c r="D68" s="319">
        <f t="shared" ref="D68:D131" si="2">AML68*1.03</f>
        <v>86.839300000000009</v>
      </c>
      <c r="AMK68" s="319" t="s">
        <v>14524</v>
      </c>
      <c r="AML68" s="319">
        <f t="shared" ref="AML68:AML131" si="3">ROUNDUP(AMK68/(1+0.2332),2)</f>
        <v>84.31</v>
      </c>
    </row>
    <row r="69" spans="1:4 1025:1026" ht="38.25">
      <c r="A69" s="316">
        <v>41406</v>
      </c>
      <c r="B69" s="320" t="s">
        <v>14525</v>
      </c>
      <c r="C69" s="318" t="s">
        <v>6680</v>
      </c>
      <c r="D69" s="319">
        <f t="shared" si="2"/>
        <v>77.682600000000008</v>
      </c>
      <c r="AMK69" s="319" t="s">
        <v>14526</v>
      </c>
      <c r="AML69" s="319">
        <f t="shared" si="3"/>
        <v>75.42</v>
      </c>
    </row>
    <row r="70" spans="1:4 1025:1026" ht="38.25">
      <c r="A70" s="316">
        <v>41100</v>
      </c>
      <c r="B70" s="320" t="s">
        <v>14527</v>
      </c>
      <c r="C70" s="318" t="s">
        <v>6680</v>
      </c>
      <c r="D70" s="319">
        <f t="shared" si="2"/>
        <v>75.138500000000008</v>
      </c>
      <c r="AMK70" s="319" t="s">
        <v>14528</v>
      </c>
      <c r="AML70" s="319">
        <f t="shared" si="3"/>
        <v>72.95</v>
      </c>
    </row>
    <row r="71" spans="1:4 1025:1026" ht="38.25">
      <c r="A71" s="316">
        <v>40979</v>
      </c>
      <c r="B71" s="320" t="s">
        <v>14529</v>
      </c>
      <c r="C71" s="318" t="s">
        <v>6680</v>
      </c>
      <c r="D71" s="319">
        <f t="shared" si="2"/>
        <v>72.924000000000007</v>
      </c>
      <c r="AMK71" s="319" t="s">
        <v>14530</v>
      </c>
      <c r="AML71" s="319">
        <f t="shared" si="3"/>
        <v>70.800000000000011</v>
      </c>
    </row>
    <row r="72" spans="1:4 1025:1026" ht="18">
      <c r="A72" s="316">
        <v>40815</v>
      </c>
      <c r="B72" s="317" t="s">
        <v>14531</v>
      </c>
      <c r="C72" s="318" t="s">
        <v>6680</v>
      </c>
      <c r="D72" s="319">
        <f t="shared" si="2"/>
        <v>94.286200000000008</v>
      </c>
      <c r="AMK72" s="319" t="s">
        <v>14532</v>
      </c>
      <c r="AML72" s="319">
        <f t="shared" si="3"/>
        <v>91.54</v>
      </c>
    </row>
    <row r="73" spans="1:4 1025:1026" ht="18">
      <c r="A73" s="316">
        <v>40809</v>
      </c>
      <c r="B73" s="317" t="s">
        <v>14533</v>
      </c>
      <c r="C73" s="318" t="s">
        <v>6680</v>
      </c>
      <c r="D73" s="319">
        <f t="shared" si="2"/>
        <v>109.59200000000001</v>
      </c>
      <c r="AMK73" s="319" t="s">
        <v>14534</v>
      </c>
      <c r="AML73" s="319">
        <f t="shared" si="3"/>
        <v>106.4</v>
      </c>
    </row>
    <row r="74" spans="1:4 1025:1026" ht="18">
      <c r="A74" s="316">
        <v>40810</v>
      </c>
      <c r="B74" s="317" t="s">
        <v>14535</v>
      </c>
      <c r="C74" s="318" t="s">
        <v>6680</v>
      </c>
      <c r="D74" s="319">
        <f t="shared" si="2"/>
        <v>140.3169</v>
      </c>
      <c r="AMK74" s="319" t="s">
        <v>14536</v>
      </c>
      <c r="AML74" s="319">
        <f t="shared" si="3"/>
        <v>136.22999999999999</v>
      </c>
    </row>
    <row r="75" spans="1:4 1025:1026" ht="18">
      <c r="A75" s="316">
        <v>41097</v>
      </c>
      <c r="B75" s="317" t="s">
        <v>14537</v>
      </c>
      <c r="C75" s="318" t="s">
        <v>6680</v>
      </c>
      <c r="D75" s="319">
        <f t="shared" si="2"/>
        <v>158.8981</v>
      </c>
      <c r="AMK75" s="319" t="s">
        <v>14538</v>
      </c>
      <c r="AML75" s="319">
        <f t="shared" si="3"/>
        <v>154.26999999999998</v>
      </c>
    </row>
    <row r="76" spans="1:4 1025:1026" ht="38.25">
      <c r="A76" s="316">
        <v>41364</v>
      </c>
      <c r="B76" s="320" t="s">
        <v>14539</v>
      </c>
      <c r="C76" s="318" t="s">
        <v>6680</v>
      </c>
      <c r="D76" s="319">
        <f t="shared" si="2"/>
        <v>77.682600000000008</v>
      </c>
      <c r="AMK76" s="319" t="s">
        <v>14526</v>
      </c>
      <c r="AML76" s="319">
        <f t="shared" si="3"/>
        <v>75.42</v>
      </c>
    </row>
    <row r="77" spans="1:4 1025:1026">
      <c r="A77" s="316">
        <v>40777</v>
      </c>
      <c r="B77" s="317" t="s">
        <v>14540</v>
      </c>
      <c r="C77" s="318" t="s">
        <v>6680</v>
      </c>
      <c r="D77" s="319">
        <f t="shared" si="2"/>
        <v>64.457400000000007</v>
      </c>
      <c r="AMK77" s="319" t="s">
        <v>14541</v>
      </c>
      <c r="AML77" s="319">
        <f t="shared" si="3"/>
        <v>62.58</v>
      </c>
    </row>
    <row r="78" spans="1:4 1025:1026">
      <c r="A78" s="316">
        <v>40779</v>
      </c>
      <c r="B78" s="317" t="s">
        <v>14542</v>
      </c>
      <c r="C78" s="318" t="s">
        <v>6680</v>
      </c>
      <c r="D78" s="319">
        <f t="shared" si="2"/>
        <v>75.787400000000005</v>
      </c>
      <c r="AMK78" s="319" t="s">
        <v>14543</v>
      </c>
      <c r="AML78" s="319">
        <f t="shared" si="3"/>
        <v>73.58</v>
      </c>
    </row>
    <row r="79" spans="1:4 1025:1026">
      <c r="A79" s="316">
        <v>40781</v>
      </c>
      <c r="B79" s="317" t="s">
        <v>14544</v>
      </c>
      <c r="C79" s="318" t="s">
        <v>6680</v>
      </c>
      <c r="D79" s="319">
        <f t="shared" si="2"/>
        <v>109.59200000000001</v>
      </c>
      <c r="AMK79" s="319" t="s">
        <v>14534</v>
      </c>
      <c r="AML79" s="319">
        <f t="shared" si="3"/>
        <v>106.4</v>
      </c>
    </row>
    <row r="80" spans="1:4 1025:1026">
      <c r="A80" s="316">
        <v>40783</v>
      </c>
      <c r="B80" s="317" t="s">
        <v>14545</v>
      </c>
      <c r="C80" s="318" t="s">
        <v>6680</v>
      </c>
      <c r="D80" s="319">
        <f t="shared" si="2"/>
        <v>140.3169</v>
      </c>
      <c r="AMK80" s="319" t="s">
        <v>14536</v>
      </c>
      <c r="AML80" s="319">
        <f t="shared" si="3"/>
        <v>136.22999999999999</v>
      </c>
    </row>
    <row r="81" spans="1:4 1025:1026" ht="18">
      <c r="A81" s="316">
        <v>41366</v>
      </c>
      <c r="B81" s="317" t="s">
        <v>14546</v>
      </c>
      <c r="C81" s="318" t="s">
        <v>6680</v>
      </c>
      <c r="D81" s="319">
        <f t="shared" si="2"/>
        <v>158.8981</v>
      </c>
      <c r="AMK81" s="319" t="s">
        <v>14538</v>
      </c>
      <c r="AML81" s="319">
        <f t="shared" si="3"/>
        <v>154.26999999999998</v>
      </c>
    </row>
    <row r="82" spans="1:4 1025:1026" ht="38.25">
      <c r="A82" s="316">
        <v>40834</v>
      </c>
      <c r="B82" s="320" t="s">
        <v>14547</v>
      </c>
      <c r="C82" s="318" t="s">
        <v>6937</v>
      </c>
      <c r="D82" s="319">
        <f t="shared" si="2"/>
        <v>2.6779999999999995</v>
      </c>
      <c r="AMK82" s="319" t="s">
        <v>14548</v>
      </c>
      <c r="AML82" s="319">
        <f t="shared" si="3"/>
        <v>2.5999999999999996</v>
      </c>
    </row>
    <row r="83" spans="1:4 1025:1026" ht="18">
      <c r="A83" s="316">
        <v>40835</v>
      </c>
      <c r="B83" s="317" t="s">
        <v>14549</v>
      </c>
      <c r="C83" s="318" t="s">
        <v>6937</v>
      </c>
      <c r="D83" s="319">
        <f t="shared" si="2"/>
        <v>4.7276999999999996</v>
      </c>
      <c r="AMK83" s="319" t="s">
        <v>14550</v>
      </c>
      <c r="AML83" s="319">
        <f t="shared" si="3"/>
        <v>4.59</v>
      </c>
    </row>
    <row r="84" spans="1:4 1025:1026" ht="18">
      <c r="A84" s="316">
        <v>40841</v>
      </c>
      <c r="B84" s="317" t="s">
        <v>14551</v>
      </c>
      <c r="C84" s="318" t="s">
        <v>4394</v>
      </c>
      <c r="D84" s="319">
        <f t="shared" si="2"/>
        <v>162.47219999999999</v>
      </c>
      <c r="AMK84" s="319" t="s">
        <v>14552</v>
      </c>
      <c r="AML84" s="319">
        <f t="shared" si="3"/>
        <v>157.73999999999998</v>
      </c>
    </row>
    <row r="85" spans="1:4 1025:1026" ht="38.25">
      <c r="A85" s="316">
        <v>40842</v>
      </c>
      <c r="B85" s="320" t="s">
        <v>14553</v>
      </c>
      <c r="C85" s="318" t="s">
        <v>4394</v>
      </c>
      <c r="D85" s="319">
        <f t="shared" si="2"/>
        <v>474.11930000000001</v>
      </c>
      <c r="AMK85" s="319" t="s">
        <v>14554</v>
      </c>
      <c r="AML85" s="319">
        <f t="shared" si="3"/>
        <v>460.31</v>
      </c>
    </row>
    <row r="86" spans="1:4 1025:1026" ht="18">
      <c r="A86" s="316">
        <v>40843</v>
      </c>
      <c r="B86" s="317" t="s">
        <v>14555</v>
      </c>
      <c r="C86" s="318" t="s">
        <v>4394</v>
      </c>
      <c r="D86" s="319">
        <f t="shared" si="2"/>
        <v>165.50039999999998</v>
      </c>
      <c r="AMK86" s="319" t="s">
        <v>14556</v>
      </c>
      <c r="AML86" s="319">
        <f t="shared" si="3"/>
        <v>160.67999999999998</v>
      </c>
    </row>
    <row r="87" spans="1:4 1025:1026" ht="51" customHeight="1">
      <c r="A87" s="316">
        <v>40844</v>
      </c>
      <c r="B87" s="320" t="s">
        <v>32945</v>
      </c>
      <c r="C87" s="318" t="s">
        <v>4394</v>
      </c>
      <c r="D87" s="319">
        <f t="shared" si="2"/>
        <v>479.21780000000001</v>
      </c>
      <c r="AMK87" s="319" t="s">
        <v>14557</v>
      </c>
      <c r="AML87" s="319">
        <f t="shared" si="3"/>
        <v>465.26</v>
      </c>
    </row>
    <row r="88" spans="1:4 1025:1026" ht="38.25">
      <c r="A88" s="316">
        <v>41112</v>
      </c>
      <c r="B88" s="320" t="s">
        <v>14558</v>
      </c>
      <c r="C88" s="318" t="s">
        <v>4394</v>
      </c>
      <c r="D88" s="319">
        <f t="shared" si="2"/>
        <v>165.92270000000002</v>
      </c>
      <c r="AMK88" s="319" t="s">
        <v>14559</v>
      </c>
      <c r="AML88" s="319">
        <f t="shared" si="3"/>
        <v>161.09</v>
      </c>
    </row>
    <row r="89" spans="1:4 1025:1026" ht="38.25">
      <c r="A89" s="316">
        <v>43342</v>
      </c>
      <c r="B89" s="320" t="s">
        <v>14560</v>
      </c>
      <c r="C89" s="318" t="s">
        <v>4394</v>
      </c>
      <c r="D89" s="319">
        <f t="shared" si="2"/>
        <v>163.18289999999999</v>
      </c>
      <c r="AMK89" s="319" t="s">
        <v>14561</v>
      </c>
      <c r="AML89" s="319">
        <f t="shared" si="3"/>
        <v>158.42999999999998</v>
      </c>
    </row>
    <row r="90" spans="1:4 1025:1026" ht="18">
      <c r="A90" s="316">
        <v>40878</v>
      </c>
      <c r="B90" s="317" t="s">
        <v>14562</v>
      </c>
      <c r="C90" s="318" t="s">
        <v>4394</v>
      </c>
      <c r="D90" s="319">
        <f t="shared" si="2"/>
        <v>165.86090000000002</v>
      </c>
      <c r="AMK90" s="319" t="s">
        <v>14563</v>
      </c>
      <c r="AML90" s="319">
        <f t="shared" si="3"/>
        <v>161.03</v>
      </c>
    </row>
    <row r="91" spans="1:4 1025:1026" ht="18">
      <c r="A91" s="316">
        <v>40845</v>
      </c>
      <c r="B91" s="317" t="s">
        <v>14564</v>
      </c>
      <c r="C91" s="318" t="s">
        <v>4394</v>
      </c>
      <c r="D91" s="319">
        <f t="shared" si="2"/>
        <v>130.4598</v>
      </c>
      <c r="AMK91" s="319" t="s">
        <v>14565</v>
      </c>
      <c r="AML91" s="319">
        <f t="shared" si="3"/>
        <v>126.66000000000001</v>
      </c>
    </row>
    <row r="92" spans="1:4 1025:1026" ht="18">
      <c r="A92" s="316">
        <v>40846</v>
      </c>
      <c r="B92" s="317" t="s">
        <v>14566</v>
      </c>
      <c r="C92" s="318" t="s">
        <v>4394</v>
      </c>
      <c r="D92" s="319">
        <f t="shared" si="2"/>
        <v>444.17720000000003</v>
      </c>
      <c r="AMK92" s="319" t="s">
        <v>14567</v>
      </c>
      <c r="AML92" s="319">
        <f t="shared" si="3"/>
        <v>431.24</v>
      </c>
    </row>
    <row r="93" spans="1:4 1025:1026" ht="38.25">
      <c r="A93" s="316">
        <v>40879</v>
      </c>
      <c r="B93" s="320" t="s">
        <v>14568</v>
      </c>
      <c r="C93" s="318" t="s">
        <v>4394</v>
      </c>
      <c r="D93" s="319">
        <f t="shared" si="2"/>
        <v>130.8203</v>
      </c>
      <c r="AMK93" s="319" t="s">
        <v>14569</v>
      </c>
      <c r="AML93" s="319">
        <f t="shared" si="3"/>
        <v>127.01</v>
      </c>
    </row>
    <row r="94" spans="1:4 1025:1026" ht="18">
      <c r="A94" s="316">
        <v>40877</v>
      </c>
      <c r="B94" s="317" t="s">
        <v>14570</v>
      </c>
      <c r="C94" s="318" t="s">
        <v>4394</v>
      </c>
      <c r="D94" s="319">
        <f t="shared" si="2"/>
        <v>173.8228</v>
      </c>
      <c r="AMK94" s="319" t="s">
        <v>14571</v>
      </c>
      <c r="AML94" s="319">
        <f t="shared" si="3"/>
        <v>168.76</v>
      </c>
    </row>
    <row r="95" spans="1:4 1025:1026" ht="38.25">
      <c r="A95" s="316">
        <v>43341</v>
      </c>
      <c r="B95" s="320" t="s">
        <v>14572</v>
      </c>
      <c r="C95" s="318" t="s">
        <v>4394</v>
      </c>
      <c r="D95" s="319">
        <f t="shared" si="2"/>
        <v>174.72919999999999</v>
      </c>
      <c r="AMK95" s="319" t="s">
        <v>14573</v>
      </c>
      <c r="AML95" s="319">
        <f t="shared" si="3"/>
        <v>169.64</v>
      </c>
    </row>
    <row r="96" spans="1:4 1025:1026">
      <c r="A96" s="316">
        <v>40867</v>
      </c>
      <c r="B96" s="317" t="s">
        <v>14574</v>
      </c>
      <c r="C96" s="318" t="s">
        <v>6937</v>
      </c>
      <c r="D96" s="319">
        <f t="shared" si="2"/>
        <v>4.0685000000000002</v>
      </c>
      <c r="AMK96" s="319" t="s">
        <v>14575</v>
      </c>
      <c r="AML96" s="319">
        <f t="shared" si="3"/>
        <v>3.9499999999999997</v>
      </c>
    </row>
    <row r="97" spans="1:4 1025:1026">
      <c r="A97" s="316">
        <v>40763</v>
      </c>
      <c r="B97" s="317" t="s">
        <v>14576</v>
      </c>
      <c r="C97" s="318" t="s">
        <v>6937</v>
      </c>
      <c r="D97" s="319">
        <f t="shared" si="2"/>
        <v>1.1741999999999999</v>
      </c>
      <c r="AMK97" s="319" t="s">
        <v>14577</v>
      </c>
      <c r="AML97" s="319">
        <f t="shared" si="3"/>
        <v>1.1399999999999999</v>
      </c>
    </row>
    <row r="98" spans="1:4 1025:1026">
      <c r="A98" s="316">
        <v>40765</v>
      </c>
      <c r="B98" s="317" t="s">
        <v>14578</v>
      </c>
      <c r="C98" s="318" t="s">
        <v>6937</v>
      </c>
      <c r="D98" s="319">
        <f t="shared" si="2"/>
        <v>8.8992000000000004</v>
      </c>
      <c r="AMK98" s="319" t="s">
        <v>14579</v>
      </c>
      <c r="AML98" s="319">
        <f t="shared" si="3"/>
        <v>8.64</v>
      </c>
    </row>
    <row r="99" spans="1:4 1025:1026">
      <c r="A99" s="316">
        <v>40757</v>
      </c>
      <c r="B99" s="317" t="s">
        <v>14580</v>
      </c>
      <c r="C99" s="318" t="s">
        <v>6680</v>
      </c>
      <c r="D99" s="319">
        <f t="shared" si="2"/>
        <v>27.325900000000001</v>
      </c>
      <c r="AMK99" s="319" t="s">
        <v>14581</v>
      </c>
      <c r="AML99" s="319">
        <f t="shared" si="3"/>
        <v>26.53</v>
      </c>
    </row>
    <row r="100" spans="1:4 1025:1026">
      <c r="A100" s="316">
        <v>40758</v>
      </c>
      <c r="B100" s="317" t="s">
        <v>14582</v>
      </c>
      <c r="C100" s="318" t="s">
        <v>6680</v>
      </c>
      <c r="D100" s="319">
        <f t="shared" si="2"/>
        <v>29.427099999999999</v>
      </c>
      <c r="AMK100" s="319" t="s">
        <v>14583</v>
      </c>
      <c r="AML100" s="319">
        <f t="shared" si="3"/>
        <v>28.57</v>
      </c>
    </row>
    <row r="101" spans="1:4 1025:1026" ht="38.25">
      <c r="A101" s="316">
        <v>40761</v>
      </c>
      <c r="B101" s="320" t="s">
        <v>14584</v>
      </c>
      <c r="C101" s="318" t="s">
        <v>6680</v>
      </c>
      <c r="D101" s="319">
        <f t="shared" si="2"/>
        <v>56.9178</v>
      </c>
      <c r="AMK101" s="319" t="s">
        <v>14585</v>
      </c>
      <c r="AML101" s="319">
        <f t="shared" si="3"/>
        <v>55.26</v>
      </c>
    </row>
    <row r="102" spans="1:4 1025:1026">
      <c r="A102" s="316">
        <v>40759</v>
      </c>
      <c r="B102" s="317" t="s">
        <v>14586</v>
      </c>
      <c r="C102" s="318" t="s">
        <v>6680</v>
      </c>
      <c r="D102" s="319">
        <f t="shared" si="2"/>
        <v>30.024500000000003</v>
      </c>
      <c r="AMK102" s="319" t="s">
        <v>14587</v>
      </c>
      <c r="AML102" s="319">
        <f t="shared" si="3"/>
        <v>29.150000000000002</v>
      </c>
    </row>
    <row r="103" spans="1:4 1025:1026">
      <c r="A103" s="316">
        <v>40760</v>
      </c>
      <c r="B103" s="317" t="s">
        <v>14588</v>
      </c>
      <c r="C103" s="318" t="s">
        <v>6680</v>
      </c>
      <c r="D103" s="319">
        <f t="shared" si="2"/>
        <v>30.889700000000001</v>
      </c>
      <c r="AMK103" s="319" t="s">
        <v>14589</v>
      </c>
      <c r="AML103" s="319">
        <f t="shared" si="3"/>
        <v>29.990000000000002</v>
      </c>
    </row>
    <row r="104" spans="1:4 1025:1026" ht="38.25">
      <c r="A104" s="316">
        <v>110236</v>
      </c>
      <c r="B104" s="320" t="s">
        <v>14590</v>
      </c>
      <c r="C104" s="318" t="s">
        <v>6578</v>
      </c>
      <c r="D104" s="319">
        <f t="shared" si="2"/>
        <v>1392.4054999999998</v>
      </c>
      <c r="AMK104" s="319" t="s">
        <v>14591</v>
      </c>
      <c r="AML104" s="319">
        <f t="shared" si="3"/>
        <v>1351.85</v>
      </c>
    </row>
    <row r="105" spans="1:4 1025:1026" ht="18">
      <c r="A105" s="316">
        <v>41069</v>
      </c>
      <c r="B105" s="317" t="s">
        <v>14592</v>
      </c>
      <c r="C105" s="318" t="s">
        <v>6937</v>
      </c>
      <c r="D105" s="319">
        <f t="shared" si="2"/>
        <v>14.471499999999999</v>
      </c>
      <c r="AMK105" s="319" t="s">
        <v>14593</v>
      </c>
      <c r="AML105" s="319">
        <f t="shared" si="3"/>
        <v>14.049999999999999</v>
      </c>
    </row>
    <row r="106" spans="1:4 1025:1026" ht="18">
      <c r="A106" s="316">
        <v>40985</v>
      </c>
      <c r="B106" s="317" t="s">
        <v>14594</v>
      </c>
      <c r="C106" s="318" t="s">
        <v>6937</v>
      </c>
      <c r="D106" s="319">
        <f t="shared" si="2"/>
        <v>12.5351</v>
      </c>
      <c r="AMK106" s="319" t="s">
        <v>14595</v>
      </c>
      <c r="AML106" s="319">
        <f t="shared" si="3"/>
        <v>12.17</v>
      </c>
    </row>
    <row r="107" spans="1:4 1025:1026" ht="18">
      <c r="A107" s="316">
        <v>40868</v>
      </c>
      <c r="B107" s="317" t="s">
        <v>14596</v>
      </c>
      <c r="C107" s="318" t="s">
        <v>6937</v>
      </c>
      <c r="D107" s="319">
        <f t="shared" si="2"/>
        <v>19.724500000000003</v>
      </c>
      <c r="AMK107" s="319" t="s">
        <v>14597</v>
      </c>
      <c r="AML107" s="319">
        <f t="shared" si="3"/>
        <v>19.150000000000002</v>
      </c>
    </row>
    <row r="108" spans="1:4 1025:1026" ht="18">
      <c r="A108" s="316">
        <v>40816</v>
      </c>
      <c r="B108" s="317" t="s">
        <v>14598</v>
      </c>
      <c r="C108" s="318" t="s">
        <v>6937</v>
      </c>
      <c r="D108" s="319">
        <f t="shared" si="2"/>
        <v>1.1330000000000002</v>
      </c>
      <c r="AMK108" s="319" t="s">
        <v>14599</v>
      </c>
      <c r="AML108" s="319">
        <f t="shared" si="3"/>
        <v>1.1000000000000001</v>
      </c>
    </row>
    <row r="109" spans="1:4 1025:1026" ht="18">
      <c r="A109" s="316">
        <v>40817</v>
      </c>
      <c r="B109" s="317" t="s">
        <v>14600</v>
      </c>
      <c r="C109" s="318" t="s">
        <v>6937</v>
      </c>
      <c r="D109" s="319">
        <f t="shared" si="2"/>
        <v>9.0846</v>
      </c>
      <c r="AMK109" s="319" t="s">
        <v>14601</v>
      </c>
      <c r="AML109" s="319">
        <f t="shared" si="3"/>
        <v>8.82</v>
      </c>
    </row>
    <row r="110" spans="1:4 1025:1026" ht="18">
      <c r="A110" s="316">
        <v>40850</v>
      </c>
      <c r="B110" s="317" t="s">
        <v>14602</v>
      </c>
      <c r="C110" s="318" t="s">
        <v>6937</v>
      </c>
      <c r="D110" s="319">
        <f t="shared" si="2"/>
        <v>2.3174999999999999</v>
      </c>
      <c r="AMK110" s="319" t="s">
        <v>14603</v>
      </c>
      <c r="AML110" s="319">
        <f t="shared" si="3"/>
        <v>2.25</v>
      </c>
    </row>
    <row r="111" spans="1:4 1025:1026" ht="18">
      <c r="A111" s="316">
        <v>40851</v>
      </c>
      <c r="B111" s="317" t="s">
        <v>14604</v>
      </c>
      <c r="C111" s="318" t="s">
        <v>6937</v>
      </c>
      <c r="D111" s="319">
        <f t="shared" si="2"/>
        <v>6.4066000000000001</v>
      </c>
      <c r="AMK111" s="319" t="s">
        <v>14605</v>
      </c>
      <c r="AML111" s="319">
        <f t="shared" si="3"/>
        <v>6.22</v>
      </c>
    </row>
    <row r="112" spans="1:4 1025:1026" ht="18">
      <c r="A112" s="316">
        <v>40852</v>
      </c>
      <c r="B112" s="317" t="s">
        <v>14606</v>
      </c>
      <c r="C112" s="318" t="s">
        <v>6937</v>
      </c>
      <c r="D112" s="319">
        <f t="shared" si="2"/>
        <v>2.472</v>
      </c>
      <c r="AMK112" s="319" t="s">
        <v>14607</v>
      </c>
      <c r="AML112" s="319">
        <f t="shared" si="3"/>
        <v>2.4</v>
      </c>
    </row>
    <row r="113" spans="1:4 1025:1026" ht="18">
      <c r="A113" s="316">
        <v>40853</v>
      </c>
      <c r="B113" s="317" t="s">
        <v>14608</v>
      </c>
      <c r="C113" s="318" t="s">
        <v>6937</v>
      </c>
      <c r="D113" s="319">
        <f t="shared" si="2"/>
        <v>8.9095000000000013</v>
      </c>
      <c r="AMK113" s="319" t="s">
        <v>14609</v>
      </c>
      <c r="AML113" s="319">
        <f t="shared" si="3"/>
        <v>8.65</v>
      </c>
    </row>
    <row r="114" spans="1:4 1025:1026" ht="18">
      <c r="A114" s="316">
        <v>40854</v>
      </c>
      <c r="B114" s="317" t="s">
        <v>14610</v>
      </c>
      <c r="C114" s="318" t="s">
        <v>6937</v>
      </c>
      <c r="D114" s="319">
        <f t="shared" si="2"/>
        <v>2.5955999999999997</v>
      </c>
      <c r="AMK114" s="319" t="s">
        <v>14611</v>
      </c>
      <c r="AML114" s="319">
        <f t="shared" si="3"/>
        <v>2.5199999999999996</v>
      </c>
    </row>
    <row r="115" spans="1:4 1025:1026" ht="18">
      <c r="A115" s="316">
        <v>40855</v>
      </c>
      <c r="B115" s="317" t="s">
        <v>14612</v>
      </c>
      <c r="C115" s="318" t="s">
        <v>6937</v>
      </c>
      <c r="D115" s="319">
        <f t="shared" si="2"/>
        <v>11.958299999999999</v>
      </c>
      <c r="AMK115" s="319" t="s">
        <v>14613</v>
      </c>
      <c r="AML115" s="319">
        <f t="shared" si="3"/>
        <v>11.61</v>
      </c>
    </row>
    <row r="116" spans="1:4 1025:1026" ht="18">
      <c r="A116" s="316">
        <v>40856</v>
      </c>
      <c r="B116" s="317" t="s">
        <v>14614</v>
      </c>
      <c r="C116" s="318" t="s">
        <v>6937</v>
      </c>
      <c r="D116" s="319">
        <f t="shared" si="2"/>
        <v>2.9870000000000001</v>
      </c>
      <c r="AMK116" s="319" t="s">
        <v>14615</v>
      </c>
      <c r="AML116" s="319">
        <f t="shared" si="3"/>
        <v>2.9</v>
      </c>
    </row>
    <row r="117" spans="1:4 1025:1026" ht="18">
      <c r="A117" s="316">
        <v>40857</v>
      </c>
      <c r="B117" s="317" t="s">
        <v>14616</v>
      </c>
      <c r="C117" s="318" t="s">
        <v>6937</v>
      </c>
      <c r="D117" s="319">
        <f t="shared" si="2"/>
        <v>15.862</v>
      </c>
      <c r="AMK117" s="319" t="s">
        <v>14617</v>
      </c>
      <c r="AML117" s="319">
        <f t="shared" si="3"/>
        <v>15.4</v>
      </c>
    </row>
    <row r="118" spans="1:4 1025:1026">
      <c r="A118" s="316">
        <v>42229</v>
      </c>
      <c r="B118" s="317" t="s">
        <v>14618</v>
      </c>
      <c r="C118" s="318" t="s">
        <v>6680</v>
      </c>
      <c r="D118" s="319">
        <f t="shared" si="2"/>
        <v>28.963600000000003</v>
      </c>
      <c r="AMK118" s="319" t="s">
        <v>14619</v>
      </c>
      <c r="AML118" s="319">
        <f t="shared" si="3"/>
        <v>28.12</v>
      </c>
    </row>
    <row r="119" spans="1:4 1025:1026">
      <c r="A119" s="316">
        <v>40894</v>
      </c>
      <c r="B119" s="317" t="s">
        <v>14620</v>
      </c>
      <c r="C119" s="318" t="s">
        <v>6578</v>
      </c>
      <c r="D119" s="319">
        <f t="shared" si="2"/>
        <v>38.079099999999997</v>
      </c>
      <c r="AMK119" s="319" t="s">
        <v>14621</v>
      </c>
      <c r="AML119" s="319">
        <f t="shared" si="3"/>
        <v>36.97</v>
      </c>
    </row>
    <row r="120" spans="1:4 1025:1026">
      <c r="A120" s="316">
        <v>40895</v>
      </c>
      <c r="B120" s="317" t="s">
        <v>14622</v>
      </c>
      <c r="C120" s="318" t="s">
        <v>6578</v>
      </c>
      <c r="D120" s="319">
        <f t="shared" si="2"/>
        <v>68.083000000000013</v>
      </c>
      <c r="AMK120" s="319" t="s">
        <v>14623</v>
      </c>
      <c r="AML120" s="319">
        <f t="shared" si="3"/>
        <v>66.100000000000009</v>
      </c>
    </row>
    <row r="121" spans="1:4 1025:1026" ht="18">
      <c r="A121" s="316">
        <v>40869</v>
      </c>
      <c r="B121" s="317" t="s">
        <v>14624</v>
      </c>
      <c r="C121" s="318" t="s">
        <v>6937</v>
      </c>
      <c r="D121" s="319">
        <f t="shared" si="2"/>
        <v>8.7035</v>
      </c>
      <c r="AMK121" s="319" t="s">
        <v>14625</v>
      </c>
      <c r="AML121" s="319">
        <f t="shared" si="3"/>
        <v>8.4499999999999993</v>
      </c>
    </row>
    <row r="122" spans="1:4 1025:1026" ht="38.25">
      <c r="A122" s="316">
        <v>40881</v>
      </c>
      <c r="B122" s="320" t="s">
        <v>14626</v>
      </c>
      <c r="C122" s="318" t="s">
        <v>6937</v>
      </c>
      <c r="D122" s="319">
        <f t="shared" si="2"/>
        <v>8.7035</v>
      </c>
      <c r="AMK122" s="319" t="s">
        <v>14625</v>
      </c>
      <c r="AML122" s="319">
        <f t="shared" si="3"/>
        <v>8.4499999999999993</v>
      </c>
    </row>
    <row r="123" spans="1:4 1025:1026" ht="38.25">
      <c r="A123" s="316">
        <v>40870</v>
      </c>
      <c r="B123" s="320" t="s">
        <v>14627</v>
      </c>
      <c r="C123" s="318" t="s">
        <v>6937</v>
      </c>
      <c r="D123" s="319">
        <f t="shared" si="2"/>
        <v>20.3734</v>
      </c>
      <c r="AMK123" s="319" t="s">
        <v>14628</v>
      </c>
      <c r="AML123" s="319">
        <f t="shared" si="3"/>
        <v>19.78</v>
      </c>
    </row>
    <row r="124" spans="1:4 1025:1026" ht="38.25">
      <c r="A124" s="316">
        <v>40860</v>
      </c>
      <c r="B124" s="320" t="s">
        <v>14629</v>
      </c>
      <c r="C124" s="318" t="s">
        <v>6937</v>
      </c>
      <c r="D124" s="319">
        <f t="shared" si="2"/>
        <v>64.148400000000009</v>
      </c>
      <c r="AMK124" s="319" t="s">
        <v>14630</v>
      </c>
      <c r="AML124" s="319">
        <f t="shared" si="3"/>
        <v>62.28</v>
      </c>
    </row>
    <row r="125" spans="1:4 1025:1026" ht="38.25">
      <c r="A125" s="316">
        <v>40864</v>
      </c>
      <c r="B125" s="320" t="s">
        <v>14631</v>
      </c>
      <c r="C125" s="318" t="s">
        <v>4394</v>
      </c>
      <c r="D125" s="319">
        <f t="shared" si="2"/>
        <v>657.91250000000002</v>
      </c>
      <c r="AMK125" s="319" t="s">
        <v>14632</v>
      </c>
      <c r="AML125" s="319">
        <f t="shared" si="3"/>
        <v>638.75</v>
      </c>
    </row>
    <row r="126" spans="1:4 1025:1026" ht="38.25">
      <c r="A126" s="316">
        <v>40861</v>
      </c>
      <c r="B126" s="320" t="s">
        <v>14633</v>
      </c>
      <c r="C126" s="318" t="s">
        <v>6937</v>
      </c>
      <c r="D126" s="319">
        <f t="shared" si="2"/>
        <v>96.634600000000006</v>
      </c>
      <c r="AMK126" s="319" t="s">
        <v>14634</v>
      </c>
      <c r="AML126" s="319">
        <f t="shared" si="3"/>
        <v>93.820000000000007</v>
      </c>
    </row>
    <row r="127" spans="1:4 1025:1026" ht="18">
      <c r="A127" s="316">
        <v>40865</v>
      </c>
      <c r="B127" s="317" t="s">
        <v>14635</v>
      </c>
      <c r="C127" s="318" t="s">
        <v>4394</v>
      </c>
      <c r="D127" s="319">
        <f t="shared" si="2"/>
        <v>1018.6494</v>
      </c>
      <c r="AMK127" s="319" t="s">
        <v>14636</v>
      </c>
      <c r="AML127" s="319">
        <f t="shared" si="3"/>
        <v>988.98</v>
      </c>
    </row>
    <row r="128" spans="1:4 1025:1026" ht="18">
      <c r="A128" s="316">
        <v>40880</v>
      </c>
      <c r="B128" s="317" t="s">
        <v>14637</v>
      </c>
      <c r="C128" s="318" t="s">
        <v>6937</v>
      </c>
      <c r="D128" s="319">
        <f t="shared" si="2"/>
        <v>70.544700000000006</v>
      </c>
      <c r="AMK128" s="319" t="s">
        <v>14638</v>
      </c>
      <c r="AML128" s="319">
        <f t="shared" si="3"/>
        <v>68.490000000000009</v>
      </c>
    </row>
    <row r="129" spans="1:4 1025:1026" ht="18">
      <c r="A129" s="316">
        <v>40858</v>
      </c>
      <c r="B129" s="317" t="s">
        <v>14639</v>
      </c>
      <c r="C129" s="318" t="s">
        <v>6937</v>
      </c>
      <c r="D129" s="319">
        <f t="shared" si="2"/>
        <v>58.720300000000002</v>
      </c>
      <c r="AMK129" s="319" t="s">
        <v>14640</v>
      </c>
      <c r="AML129" s="319">
        <f t="shared" si="3"/>
        <v>57.01</v>
      </c>
    </row>
    <row r="130" spans="1:4 1025:1026" ht="18">
      <c r="A130" s="316">
        <v>40862</v>
      </c>
      <c r="B130" s="317" t="s">
        <v>14641</v>
      </c>
      <c r="C130" s="318" t="s">
        <v>4394</v>
      </c>
      <c r="D130" s="319">
        <f t="shared" si="2"/>
        <v>601.29340000000002</v>
      </c>
      <c r="AMK130" s="319" t="s">
        <v>14642</v>
      </c>
      <c r="AML130" s="319">
        <f t="shared" si="3"/>
        <v>583.78</v>
      </c>
    </row>
    <row r="131" spans="1:4 1025:1026" ht="18">
      <c r="A131" s="316">
        <v>40859</v>
      </c>
      <c r="B131" s="317" t="s">
        <v>14643</v>
      </c>
      <c r="C131" s="318" t="s">
        <v>6937</v>
      </c>
      <c r="D131" s="319">
        <f t="shared" si="2"/>
        <v>92.174700000000016</v>
      </c>
      <c r="AMK131" s="319" t="s">
        <v>14644</v>
      </c>
      <c r="AML131" s="319">
        <f t="shared" si="3"/>
        <v>89.490000000000009</v>
      </c>
    </row>
    <row r="132" spans="1:4 1025:1026" ht="18">
      <c r="A132" s="316">
        <v>40863</v>
      </c>
      <c r="B132" s="317" t="s">
        <v>14645</v>
      </c>
      <c r="C132" s="318" t="s">
        <v>4394</v>
      </c>
      <c r="D132" s="319">
        <f t="shared" ref="D132:D195" si="4">AML132*1.03</f>
        <v>955.03660000000002</v>
      </c>
      <c r="AMK132" s="319" t="s">
        <v>14646</v>
      </c>
      <c r="AML132" s="319">
        <f t="shared" ref="AML132:AML195" si="5">ROUNDUP(AMK132/(1+0.2332),2)</f>
        <v>927.22</v>
      </c>
    </row>
    <row r="133" spans="1:4 1025:1026" ht="38.25">
      <c r="A133" s="316">
        <v>40883</v>
      </c>
      <c r="B133" s="320" t="s">
        <v>14647</v>
      </c>
      <c r="C133" s="318" t="s">
        <v>6937</v>
      </c>
      <c r="D133" s="319">
        <f t="shared" si="4"/>
        <v>110.23060000000001</v>
      </c>
      <c r="AMK133" s="319" t="s">
        <v>14648</v>
      </c>
      <c r="AML133" s="319">
        <f t="shared" si="5"/>
        <v>107.02000000000001</v>
      </c>
    </row>
    <row r="134" spans="1:4 1025:1026" ht="38.25">
      <c r="A134" s="316">
        <v>40885</v>
      </c>
      <c r="B134" s="320" t="s">
        <v>14649</v>
      </c>
      <c r="C134" s="318" t="s">
        <v>6937</v>
      </c>
      <c r="D134" s="319">
        <f t="shared" si="4"/>
        <v>140.46110000000002</v>
      </c>
      <c r="AMK134" s="319" t="s">
        <v>14650</v>
      </c>
      <c r="AML134" s="319">
        <f t="shared" si="5"/>
        <v>136.37</v>
      </c>
    </row>
    <row r="135" spans="1:4 1025:1026" ht="51">
      <c r="A135" s="316">
        <v>40897</v>
      </c>
      <c r="B135" s="320" t="s">
        <v>14651</v>
      </c>
      <c r="C135" s="318" t="s">
        <v>6937</v>
      </c>
      <c r="D135" s="319">
        <f t="shared" si="4"/>
        <v>110.23060000000001</v>
      </c>
      <c r="AMK135" s="319" t="s">
        <v>14648</v>
      </c>
      <c r="AML135" s="319">
        <f t="shared" si="5"/>
        <v>107.02000000000001</v>
      </c>
    </row>
    <row r="136" spans="1:4 1025:1026" ht="18">
      <c r="A136" s="316">
        <v>40884</v>
      </c>
      <c r="B136" s="317" t="s">
        <v>14652</v>
      </c>
      <c r="C136" s="318" t="s">
        <v>6937</v>
      </c>
      <c r="D136" s="319">
        <f t="shared" si="4"/>
        <v>131.61340000000001</v>
      </c>
      <c r="AMK136" s="319" t="s">
        <v>14653</v>
      </c>
      <c r="AML136" s="319">
        <f t="shared" si="5"/>
        <v>127.78</v>
      </c>
    </row>
    <row r="137" spans="1:4 1025:1026" ht="51">
      <c r="A137" s="316">
        <v>40898</v>
      </c>
      <c r="B137" s="320" t="s">
        <v>14654</v>
      </c>
      <c r="C137" s="318" t="s">
        <v>6937</v>
      </c>
      <c r="D137" s="319">
        <f t="shared" si="4"/>
        <v>131.61340000000001</v>
      </c>
      <c r="AMK137" s="319" t="s">
        <v>14653</v>
      </c>
      <c r="AML137" s="319">
        <f t="shared" si="5"/>
        <v>127.78</v>
      </c>
    </row>
    <row r="138" spans="1:4 1025:1026" ht="51">
      <c r="A138" s="316">
        <v>40896</v>
      </c>
      <c r="B138" s="320" t="s">
        <v>14655</v>
      </c>
      <c r="C138" s="318" t="s">
        <v>6937</v>
      </c>
      <c r="D138" s="319">
        <f t="shared" si="4"/>
        <v>140.46110000000002</v>
      </c>
      <c r="AMK138" s="319" t="s">
        <v>14650</v>
      </c>
      <c r="AML138" s="319">
        <f t="shared" si="5"/>
        <v>136.37</v>
      </c>
    </row>
    <row r="139" spans="1:4 1025:1026" ht="51">
      <c r="A139" s="316">
        <v>40886</v>
      </c>
      <c r="B139" s="320" t="s">
        <v>14656</v>
      </c>
      <c r="C139" s="318" t="s">
        <v>6937</v>
      </c>
      <c r="D139" s="319">
        <f t="shared" si="4"/>
        <v>48.677799999999998</v>
      </c>
      <c r="AMK139" s="319" t="s">
        <v>14657</v>
      </c>
      <c r="AML139" s="319">
        <f t="shared" si="5"/>
        <v>47.26</v>
      </c>
    </row>
    <row r="140" spans="1:4 1025:1026" ht="38.25">
      <c r="A140" s="316">
        <v>40887</v>
      </c>
      <c r="B140" s="320" t="s">
        <v>14658</v>
      </c>
      <c r="C140" s="318" t="s">
        <v>6937</v>
      </c>
      <c r="D140" s="319">
        <f t="shared" si="4"/>
        <v>289.56389999999999</v>
      </c>
      <c r="AMK140" s="319" t="s">
        <v>14659</v>
      </c>
      <c r="AML140" s="319">
        <f t="shared" si="5"/>
        <v>281.13</v>
      </c>
    </row>
    <row r="141" spans="1:4 1025:1026" ht="38.25">
      <c r="A141" s="316">
        <v>40888</v>
      </c>
      <c r="B141" s="320" t="s">
        <v>14660</v>
      </c>
      <c r="C141" s="318" t="s">
        <v>6937</v>
      </c>
      <c r="D141" s="319">
        <f t="shared" si="4"/>
        <v>288.7296</v>
      </c>
      <c r="AMK141" s="319" t="s">
        <v>14661</v>
      </c>
      <c r="AML141" s="319">
        <f t="shared" si="5"/>
        <v>280.32</v>
      </c>
    </row>
    <row r="142" spans="1:4 1025:1026" ht="18">
      <c r="A142" s="316">
        <v>40889</v>
      </c>
      <c r="B142" s="317" t="s">
        <v>14662</v>
      </c>
      <c r="C142" s="318" t="s">
        <v>6937</v>
      </c>
      <c r="D142" s="319">
        <f t="shared" si="4"/>
        <v>186.12099999999998</v>
      </c>
      <c r="AMK142" s="319" t="s">
        <v>14663</v>
      </c>
      <c r="AML142" s="319">
        <f t="shared" si="5"/>
        <v>180.7</v>
      </c>
    </row>
    <row r="143" spans="1:4 1025:1026" ht="18">
      <c r="A143" s="316">
        <v>40818</v>
      </c>
      <c r="B143" s="317" t="s">
        <v>14664</v>
      </c>
      <c r="C143" s="318" t="s">
        <v>6937</v>
      </c>
      <c r="D143" s="319">
        <f t="shared" si="4"/>
        <v>0.94760000000000011</v>
      </c>
      <c r="AMK143" s="319" t="s">
        <v>14665</v>
      </c>
      <c r="AML143" s="319">
        <f t="shared" si="5"/>
        <v>0.92</v>
      </c>
    </row>
    <row r="144" spans="1:4 1025:1026" ht="18">
      <c r="A144" s="316">
        <v>40819</v>
      </c>
      <c r="B144" s="317" t="s">
        <v>14666</v>
      </c>
      <c r="C144" s="318" t="s">
        <v>6937</v>
      </c>
      <c r="D144" s="319">
        <f t="shared" si="4"/>
        <v>2.9766999999999997</v>
      </c>
      <c r="AMK144" s="319" t="s">
        <v>14667</v>
      </c>
      <c r="AML144" s="319">
        <f t="shared" si="5"/>
        <v>2.8899999999999997</v>
      </c>
    </row>
    <row r="145" spans="1:4 1025:1026" ht="18">
      <c r="A145" s="316">
        <v>40872</v>
      </c>
      <c r="B145" s="317" t="s">
        <v>14668</v>
      </c>
      <c r="C145" s="318" t="s">
        <v>4394</v>
      </c>
      <c r="D145" s="319">
        <f t="shared" si="4"/>
        <v>115.566</v>
      </c>
      <c r="AMK145" s="319" t="s">
        <v>14669</v>
      </c>
      <c r="AML145" s="319">
        <f t="shared" si="5"/>
        <v>112.2</v>
      </c>
    </row>
    <row r="146" spans="1:4 1025:1026" ht="13.9" customHeight="1">
      <c r="A146" s="316">
        <v>40836</v>
      </c>
      <c r="B146" s="317" t="s">
        <v>14670</v>
      </c>
      <c r="C146" s="318" t="s">
        <v>4394</v>
      </c>
      <c r="D146" s="319">
        <f t="shared" si="4"/>
        <v>73.840700000000012</v>
      </c>
      <c r="AMK146" s="319" t="s">
        <v>14671</v>
      </c>
      <c r="AML146" s="319">
        <f t="shared" si="5"/>
        <v>71.690000000000012</v>
      </c>
    </row>
    <row r="147" spans="1:4 1025:1026" ht="18">
      <c r="A147" s="316">
        <v>40837</v>
      </c>
      <c r="B147" s="317" t="s">
        <v>14672</v>
      </c>
      <c r="C147" s="318" t="s">
        <v>4394</v>
      </c>
      <c r="D147" s="319">
        <f t="shared" si="4"/>
        <v>380.56440000000003</v>
      </c>
      <c r="AMK147" s="319" t="s">
        <v>14673</v>
      </c>
      <c r="AML147" s="319">
        <f t="shared" si="5"/>
        <v>369.48</v>
      </c>
    </row>
    <row r="148" spans="1:4 1025:1026" ht="14.25" customHeight="1">
      <c r="A148" s="316">
        <v>41076</v>
      </c>
      <c r="B148" s="317" t="s">
        <v>14674</v>
      </c>
      <c r="C148" s="318" t="s">
        <v>6680</v>
      </c>
      <c r="D148" s="319">
        <f t="shared" si="4"/>
        <v>70.379900000000006</v>
      </c>
      <c r="AMK148" s="319" t="s">
        <v>14675</v>
      </c>
      <c r="AML148" s="319">
        <f t="shared" si="5"/>
        <v>68.33</v>
      </c>
    </row>
    <row r="149" spans="1:4 1025:1026">
      <c r="A149" s="316">
        <v>41556</v>
      </c>
      <c r="B149" s="317" t="s">
        <v>14676</v>
      </c>
      <c r="C149" s="318" t="s">
        <v>6680</v>
      </c>
      <c r="D149" s="319">
        <f t="shared" si="4"/>
        <v>76.69380000000001</v>
      </c>
      <c r="AMK149" s="319" t="s">
        <v>14677</v>
      </c>
      <c r="AML149" s="319">
        <f t="shared" si="5"/>
        <v>74.460000000000008</v>
      </c>
    </row>
    <row r="150" spans="1:4 1025:1026" ht="18">
      <c r="A150" s="316">
        <v>43345</v>
      </c>
      <c r="B150" s="317" t="s">
        <v>14678</v>
      </c>
      <c r="C150" s="318" t="s">
        <v>6680</v>
      </c>
      <c r="D150" s="319">
        <f t="shared" si="4"/>
        <v>49.316399999999994</v>
      </c>
      <c r="AMK150" s="319" t="s">
        <v>14679</v>
      </c>
      <c r="AML150" s="319">
        <f t="shared" si="5"/>
        <v>47.879999999999995</v>
      </c>
    </row>
    <row r="151" spans="1:4 1025:1026" ht="18">
      <c r="A151" s="316">
        <v>40720</v>
      </c>
      <c r="B151" s="317" t="s">
        <v>14680</v>
      </c>
      <c r="C151" s="318" t="s">
        <v>6680</v>
      </c>
      <c r="D151" s="319">
        <f t="shared" si="4"/>
        <v>104.62739999999999</v>
      </c>
      <c r="AMK151" s="319" t="s">
        <v>14681</v>
      </c>
      <c r="AML151" s="319">
        <f t="shared" si="5"/>
        <v>101.58</v>
      </c>
    </row>
    <row r="152" spans="1:4 1025:1026" ht="38.25">
      <c r="A152" s="316">
        <v>41070</v>
      </c>
      <c r="B152" s="320" t="s">
        <v>14682</v>
      </c>
      <c r="C152" s="318" t="s">
        <v>6680</v>
      </c>
      <c r="D152" s="319">
        <f t="shared" si="4"/>
        <v>135.75399999999999</v>
      </c>
      <c r="AMK152" s="319" t="s">
        <v>14683</v>
      </c>
      <c r="AML152" s="319">
        <f t="shared" si="5"/>
        <v>131.79999999999998</v>
      </c>
    </row>
    <row r="153" spans="1:4 1025:1026" ht="18">
      <c r="A153" s="316">
        <v>40984</v>
      </c>
      <c r="B153" s="317" t="s">
        <v>14684</v>
      </c>
      <c r="C153" s="318" t="s">
        <v>6680</v>
      </c>
      <c r="D153" s="319">
        <f t="shared" si="4"/>
        <v>66.0642</v>
      </c>
      <c r="AMK153" s="319" t="s">
        <v>14685</v>
      </c>
      <c r="AML153" s="319">
        <f t="shared" si="5"/>
        <v>64.14</v>
      </c>
    </row>
    <row r="154" spans="1:4 1025:1026" ht="38.25">
      <c r="A154" s="316">
        <v>41356</v>
      </c>
      <c r="B154" s="320" t="s">
        <v>14686</v>
      </c>
      <c r="C154" s="318" t="s">
        <v>6680</v>
      </c>
      <c r="D154" s="319">
        <f t="shared" si="4"/>
        <v>142.5829</v>
      </c>
      <c r="AMK154" s="319" t="s">
        <v>14687</v>
      </c>
      <c r="AML154" s="319">
        <f t="shared" si="5"/>
        <v>138.42999999999998</v>
      </c>
    </row>
    <row r="155" spans="1:4 1025:1026" ht="38.25">
      <c r="A155" s="316">
        <v>40774</v>
      </c>
      <c r="B155" s="320" t="s">
        <v>14688</v>
      </c>
      <c r="C155" s="318" t="s">
        <v>6680</v>
      </c>
      <c r="D155" s="319">
        <f t="shared" si="4"/>
        <v>142.5829</v>
      </c>
      <c r="AMK155" s="319" t="s">
        <v>14687</v>
      </c>
      <c r="AML155" s="319">
        <f t="shared" si="5"/>
        <v>138.42999999999998</v>
      </c>
    </row>
    <row r="156" spans="1:4 1025:1026" ht="38.25">
      <c r="A156" s="316">
        <v>40768</v>
      </c>
      <c r="B156" s="320" t="s">
        <v>14689</v>
      </c>
      <c r="C156" s="318" t="s">
        <v>6680</v>
      </c>
      <c r="D156" s="319">
        <f t="shared" si="4"/>
        <v>127.2771</v>
      </c>
      <c r="AMK156" s="319" t="s">
        <v>14690</v>
      </c>
      <c r="AML156" s="319">
        <f t="shared" si="5"/>
        <v>123.57000000000001</v>
      </c>
    </row>
    <row r="157" spans="1:4 1025:1026" ht="18">
      <c r="A157" s="316">
        <v>40767</v>
      </c>
      <c r="B157" s="317" t="s">
        <v>14691</v>
      </c>
      <c r="C157" s="318" t="s">
        <v>6680</v>
      </c>
      <c r="D157" s="319">
        <f t="shared" si="4"/>
        <v>106.4299</v>
      </c>
      <c r="AMK157" s="319" t="s">
        <v>14692</v>
      </c>
      <c r="AML157" s="319">
        <f t="shared" si="5"/>
        <v>103.33</v>
      </c>
    </row>
    <row r="158" spans="1:4 1025:1026" ht="38.25">
      <c r="A158" s="316">
        <v>40769</v>
      </c>
      <c r="B158" s="320" t="s">
        <v>14693</v>
      </c>
      <c r="C158" s="318" t="s">
        <v>6680</v>
      </c>
      <c r="D158" s="319">
        <f t="shared" si="4"/>
        <v>157.8887</v>
      </c>
      <c r="AMK158" s="319" t="s">
        <v>14694</v>
      </c>
      <c r="AML158" s="319">
        <f t="shared" si="5"/>
        <v>153.29</v>
      </c>
    </row>
    <row r="159" spans="1:4 1025:1026">
      <c r="A159" s="316">
        <v>40766</v>
      </c>
      <c r="B159" s="317" t="s">
        <v>14695</v>
      </c>
      <c r="C159" s="318" t="s">
        <v>6680</v>
      </c>
      <c r="D159" s="319">
        <f t="shared" si="4"/>
        <v>72.069100000000006</v>
      </c>
      <c r="AMK159" s="319" t="s">
        <v>14696</v>
      </c>
      <c r="AML159" s="319">
        <f t="shared" si="5"/>
        <v>69.97</v>
      </c>
    </row>
    <row r="160" spans="1:4 1025:1026" ht="38.25">
      <c r="A160" s="316">
        <v>40771</v>
      </c>
      <c r="B160" s="320" t="s">
        <v>14697</v>
      </c>
      <c r="C160" s="318" t="s">
        <v>6680</v>
      </c>
      <c r="D160" s="319">
        <f t="shared" si="4"/>
        <v>324.62510000000003</v>
      </c>
      <c r="AMK160" s="319" t="s">
        <v>14698</v>
      </c>
      <c r="AML160" s="319">
        <f t="shared" si="5"/>
        <v>315.17</v>
      </c>
    </row>
    <row r="161" spans="1:4 1025:1026" ht="38.25">
      <c r="A161" s="316">
        <v>40773</v>
      </c>
      <c r="B161" s="320" t="s">
        <v>14699</v>
      </c>
      <c r="C161" s="318" t="s">
        <v>6680</v>
      </c>
      <c r="D161" s="319">
        <f t="shared" si="4"/>
        <v>94.687900000000013</v>
      </c>
      <c r="AMK161" s="319" t="s">
        <v>14700</v>
      </c>
      <c r="AML161" s="319">
        <f t="shared" si="5"/>
        <v>91.93</v>
      </c>
    </row>
    <row r="162" spans="1:4 1025:1026" ht="38.25">
      <c r="A162" s="316">
        <v>40775</v>
      </c>
      <c r="B162" s="320" t="s">
        <v>14701</v>
      </c>
      <c r="C162" s="318" t="s">
        <v>6680</v>
      </c>
      <c r="D162" s="319">
        <f t="shared" si="4"/>
        <v>157.8887</v>
      </c>
      <c r="AMK162" s="319" t="s">
        <v>14694</v>
      </c>
      <c r="AML162" s="319">
        <f t="shared" si="5"/>
        <v>153.29</v>
      </c>
    </row>
    <row r="163" spans="1:4 1025:1026" ht="18">
      <c r="A163" s="316">
        <v>40762</v>
      </c>
      <c r="B163" s="317" t="s">
        <v>14702</v>
      </c>
      <c r="C163" s="318" t="s">
        <v>6937</v>
      </c>
      <c r="D163" s="319">
        <f t="shared" si="4"/>
        <v>9.0949000000000009</v>
      </c>
      <c r="AMK163" s="319" t="s">
        <v>14409</v>
      </c>
      <c r="AML163" s="319">
        <f t="shared" si="5"/>
        <v>8.83</v>
      </c>
    </row>
    <row r="164" spans="1:4 1025:1026" ht="18">
      <c r="A164" s="316">
        <v>40804</v>
      </c>
      <c r="B164" s="317" t="s">
        <v>14703</v>
      </c>
      <c r="C164" s="318" t="s">
        <v>6937</v>
      </c>
      <c r="D164" s="319">
        <f t="shared" si="4"/>
        <v>17.437900000000003</v>
      </c>
      <c r="AMK164" s="319" t="s">
        <v>14704</v>
      </c>
      <c r="AML164" s="319">
        <f t="shared" si="5"/>
        <v>16.930000000000003</v>
      </c>
    </row>
    <row r="165" spans="1:4 1025:1026" ht="18">
      <c r="A165" s="316">
        <v>40811</v>
      </c>
      <c r="B165" s="317" t="s">
        <v>14705</v>
      </c>
      <c r="C165" s="318" t="s">
        <v>6680</v>
      </c>
      <c r="D165" s="319">
        <f t="shared" si="4"/>
        <v>104.4111</v>
      </c>
      <c r="AMK165" s="319" t="s">
        <v>14706</v>
      </c>
      <c r="AML165" s="319">
        <f t="shared" si="5"/>
        <v>101.37</v>
      </c>
    </row>
    <row r="166" spans="1:4 1025:1026" ht="38.25">
      <c r="A166" s="316">
        <v>42211</v>
      </c>
      <c r="B166" s="320" t="s">
        <v>14707</v>
      </c>
      <c r="C166" s="318" t="s">
        <v>6680</v>
      </c>
      <c r="D166" s="319">
        <f t="shared" si="4"/>
        <v>104.4111</v>
      </c>
      <c r="AMK166" s="319" t="s">
        <v>14706</v>
      </c>
      <c r="AML166" s="319">
        <f t="shared" si="5"/>
        <v>101.37</v>
      </c>
    </row>
    <row r="167" spans="1:4 1025:1026">
      <c r="A167" s="316">
        <v>40756</v>
      </c>
      <c r="B167" s="317" t="s">
        <v>14708</v>
      </c>
      <c r="C167" s="318" t="s">
        <v>6680</v>
      </c>
      <c r="D167" s="319">
        <f t="shared" si="4"/>
        <v>10.083699999999999</v>
      </c>
      <c r="AMK167" s="319" t="s">
        <v>14709</v>
      </c>
      <c r="AML167" s="319">
        <f t="shared" si="5"/>
        <v>9.7899999999999991</v>
      </c>
    </row>
    <row r="168" spans="1:4 1025:1026">
      <c r="A168" s="316">
        <v>40754</v>
      </c>
      <c r="B168" s="317" t="s">
        <v>14710</v>
      </c>
      <c r="C168" s="318" t="s">
        <v>6937</v>
      </c>
      <c r="D168" s="319">
        <f t="shared" si="4"/>
        <v>1.8025</v>
      </c>
      <c r="AMK168" s="319" t="s">
        <v>14711</v>
      </c>
      <c r="AML168" s="319">
        <f t="shared" si="5"/>
        <v>1.75</v>
      </c>
    </row>
    <row r="169" spans="1:4 1025:1026">
      <c r="A169" s="316">
        <v>40866</v>
      </c>
      <c r="B169" s="317" t="s">
        <v>14712</v>
      </c>
      <c r="C169" s="318" t="s">
        <v>6937</v>
      </c>
      <c r="D169" s="319">
        <f t="shared" si="4"/>
        <v>1.1639000000000002</v>
      </c>
      <c r="AMK169" s="319" t="s">
        <v>14713</v>
      </c>
      <c r="AML169" s="319">
        <f t="shared" si="5"/>
        <v>1.1300000000000001</v>
      </c>
    </row>
    <row r="170" spans="1:4 1025:1026">
      <c r="A170" s="316">
        <v>40893</v>
      </c>
      <c r="B170" s="317" t="s">
        <v>14714</v>
      </c>
      <c r="C170" s="318" t="s">
        <v>6578</v>
      </c>
      <c r="D170" s="319">
        <f t="shared" si="4"/>
        <v>29.983300000000003</v>
      </c>
      <c r="AMK170" s="319" t="s">
        <v>14715</v>
      </c>
      <c r="AML170" s="319">
        <f t="shared" si="5"/>
        <v>29.110000000000003</v>
      </c>
    </row>
    <row r="171" spans="1:4 1025:1026">
      <c r="A171" s="316">
        <v>40891</v>
      </c>
      <c r="B171" s="317" t="s">
        <v>14716</v>
      </c>
      <c r="C171" s="318" t="s">
        <v>6937</v>
      </c>
      <c r="D171" s="319">
        <f t="shared" si="4"/>
        <v>24.246200000000002</v>
      </c>
      <c r="AMK171" s="319" t="s">
        <v>14717</v>
      </c>
      <c r="AML171" s="319">
        <f t="shared" si="5"/>
        <v>23.540000000000003</v>
      </c>
    </row>
    <row r="172" spans="1:4 1025:1026">
      <c r="A172" s="316">
        <v>40890</v>
      </c>
      <c r="B172" s="317" t="s">
        <v>14718</v>
      </c>
      <c r="C172" s="318" t="s">
        <v>6937</v>
      </c>
      <c r="D172" s="319">
        <f t="shared" si="4"/>
        <v>93.575500000000005</v>
      </c>
      <c r="AMK172" s="319" t="s">
        <v>14719</v>
      </c>
      <c r="AML172" s="319">
        <f t="shared" si="5"/>
        <v>90.850000000000009</v>
      </c>
    </row>
    <row r="173" spans="1:4 1025:1026" ht="38.25">
      <c r="A173" s="316">
        <v>40892</v>
      </c>
      <c r="B173" s="320" t="s">
        <v>14720</v>
      </c>
      <c r="C173" s="318" t="s">
        <v>6937</v>
      </c>
      <c r="D173" s="319">
        <f t="shared" si="4"/>
        <v>108.4796</v>
      </c>
      <c r="AMK173" s="319" t="s">
        <v>14721</v>
      </c>
      <c r="AML173" s="319">
        <f t="shared" si="5"/>
        <v>105.32000000000001</v>
      </c>
    </row>
    <row r="174" spans="1:4 1025:1026">
      <c r="A174" s="316">
        <v>40749</v>
      </c>
      <c r="B174" s="317" t="s">
        <v>14722</v>
      </c>
      <c r="C174" s="318" t="s">
        <v>6937</v>
      </c>
      <c r="D174" s="319">
        <f t="shared" si="4"/>
        <v>0.24720000000000003</v>
      </c>
      <c r="AMK174" s="319" t="s">
        <v>14723</v>
      </c>
      <c r="AML174" s="319">
        <f t="shared" si="5"/>
        <v>0.24000000000000002</v>
      </c>
    </row>
    <row r="175" spans="1:4 1025:1026" ht="18">
      <c r="A175" s="316">
        <v>40750</v>
      </c>
      <c r="B175" s="317" t="s">
        <v>14724</v>
      </c>
      <c r="C175" s="318" t="s">
        <v>6937</v>
      </c>
      <c r="D175" s="319">
        <f t="shared" si="4"/>
        <v>1.1741999999999999</v>
      </c>
      <c r="AMK175" s="319" t="s">
        <v>14577</v>
      </c>
      <c r="AML175" s="319">
        <f t="shared" si="5"/>
        <v>1.1399999999999999</v>
      </c>
    </row>
    <row r="176" spans="1:4 1025:1026" ht="38.25">
      <c r="A176" s="316">
        <v>40792</v>
      </c>
      <c r="B176" s="320" t="s">
        <v>14725</v>
      </c>
      <c r="C176" s="318" t="s">
        <v>6680</v>
      </c>
      <c r="D176" s="319">
        <f t="shared" si="4"/>
        <v>134.8682</v>
      </c>
      <c r="AMK176" s="319" t="s">
        <v>14511</v>
      </c>
      <c r="AML176" s="319">
        <f t="shared" si="5"/>
        <v>130.94</v>
      </c>
    </row>
    <row r="177" spans="1:4 1025:1026">
      <c r="A177" s="316">
        <v>40794</v>
      </c>
      <c r="B177" s="317" t="s">
        <v>14726</v>
      </c>
      <c r="C177" s="318" t="s">
        <v>6680</v>
      </c>
      <c r="D177" s="319">
        <f t="shared" si="4"/>
        <v>56.196799999999996</v>
      </c>
      <c r="AMK177" s="319" t="s">
        <v>14517</v>
      </c>
      <c r="AML177" s="319">
        <f t="shared" si="5"/>
        <v>54.559999999999995</v>
      </c>
    </row>
    <row r="178" spans="1:4 1025:1026" ht="38.25">
      <c r="A178" s="316">
        <v>40796</v>
      </c>
      <c r="B178" s="320" t="s">
        <v>14727</v>
      </c>
      <c r="C178" s="318" t="s">
        <v>6680</v>
      </c>
      <c r="D178" s="319">
        <f t="shared" si="4"/>
        <v>52.241599999999998</v>
      </c>
      <c r="AMK178" s="319" t="s">
        <v>14513</v>
      </c>
      <c r="AML178" s="319">
        <f t="shared" si="5"/>
        <v>50.72</v>
      </c>
    </row>
    <row r="179" spans="1:4 1025:1026" ht="38.25">
      <c r="A179" s="316">
        <v>41098</v>
      </c>
      <c r="B179" s="320" t="s">
        <v>14728</v>
      </c>
      <c r="C179" s="318" t="s">
        <v>6680</v>
      </c>
      <c r="D179" s="319">
        <f t="shared" si="4"/>
        <v>52.241599999999998</v>
      </c>
      <c r="AMK179" s="319" t="s">
        <v>14513</v>
      </c>
      <c r="AML179" s="319">
        <f t="shared" si="5"/>
        <v>50.72</v>
      </c>
    </row>
    <row r="180" spans="1:4 1025:1026">
      <c r="A180" s="316">
        <v>40786</v>
      </c>
      <c r="B180" s="317" t="s">
        <v>14729</v>
      </c>
      <c r="C180" s="318" t="s">
        <v>6680</v>
      </c>
      <c r="D180" s="319">
        <f t="shared" si="4"/>
        <v>172.87520000000001</v>
      </c>
      <c r="AMK180" s="319" t="s">
        <v>14519</v>
      </c>
      <c r="AML180" s="319">
        <f t="shared" si="5"/>
        <v>167.84</v>
      </c>
    </row>
    <row r="181" spans="1:4 1025:1026" ht="18">
      <c r="A181" s="316">
        <v>43327</v>
      </c>
      <c r="B181" s="317" t="s">
        <v>14730</v>
      </c>
      <c r="C181" s="318" t="s">
        <v>6680</v>
      </c>
      <c r="D181" s="319">
        <f t="shared" si="4"/>
        <v>172.87520000000001</v>
      </c>
      <c r="AMK181" s="319" t="s">
        <v>14519</v>
      </c>
      <c r="AML181" s="319">
        <f t="shared" si="5"/>
        <v>167.84</v>
      </c>
    </row>
    <row r="182" spans="1:4 1025:1026">
      <c r="A182" s="316">
        <v>42675</v>
      </c>
      <c r="B182" s="317" t="s">
        <v>14731</v>
      </c>
      <c r="C182" s="318" t="s">
        <v>6680</v>
      </c>
      <c r="D182" s="319">
        <f t="shared" si="4"/>
        <v>191.4358</v>
      </c>
      <c r="AMK182" s="319" t="s">
        <v>14522</v>
      </c>
      <c r="AML182" s="319">
        <f t="shared" si="5"/>
        <v>185.85999999999999</v>
      </c>
    </row>
    <row r="183" spans="1:4 1025:1026" ht="18">
      <c r="A183" s="316">
        <v>40802</v>
      </c>
      <c r="B183" s="317" t="s">
        <v>14732</v>
      </c>
      <c r="C183" s="318" t="s">
        <v>6680</v>
      </c>
      <c r="D183" s="319">
        <f t="shared" si="4"/>
        <v>86.839300000000009</v>
      </c>
      <c r="AMK183" s="319" t="s">
        <v>14524</v>
      </c>
      <c r="AML183" s="319">
        <f t="shared" si="5"/>
        <v>84.31</v>
      </c>
    </row>
    <row r="184" spans="1:4 1025:1026" ht="18">
      <c r="A184" s="316">
        <v>41074</v>
      </c>
      <c r="B184" s="317" t="s">
        <v>14733</v>
      </c>
      <c r="C184" s="318" t="s">
        <v>6680</v>
      </c>
      <c r="D184" s="319">
        <f t="shared" si="4"/>
        <v>105.8634</v>
      </c>
      <c r="AMK184" s="319" t="s">
        <v>14734</v>
      </c>
      <c r="AML184" s="319">
        <f t="shared" si="5"/>
        <v>102.78</v>
      </c>
    </row>
    <row r="185" spans="1:4 1025:1026" ht="18">
      <c r="A185" s="316">
        <v>40776</v>
      </c>
      <c r="B185" s="317" t="s">
        <v>14735</v>
      </c>
      <c r="C185" s="318" t="s">
        <v>6680</v>
      </c>
      <c r="D185" s="319">
        <f t="shared" si="4"/>
        <v>64.457400000000007</v>
      </c>
      <c r="AMK185" s="319" t="s">
        <v>14541</v>
      </c>
      <c r="AML185" s="319">
        <f t="shared" si="5"/>
        <v>62.58</v>
      </c>
    </row>
    <row r="186" spans="1:4 1025:1026" ht="18">
      <c r="A186" s="316">
        <v>40778</v>
      </c>
      <c r="B186" s="317" t="s">
        <v>14736</v>
      </c>
      <c r="C186" s="318" t="s">
        <v>6680</v>
      </c>
      <c r="D186" s="319">
        <f t="shared" si="4"/>
        <v>75.787400000000005</v>
      </c>
      <c r="AMK186" s="319" t="s">
        <v>14543</v>
      </c>
      <c r="AML186" s="319">
        <f t="shared" si="5"/>
        <v>73.58</v>
      </c>
    </row>
    <row r="187" spans="1:4 1025:1026" ht="18">
      <c r="A187" s="316">
        <v>40780</v>
      </c>
      <c r="B187" s="317" t="s">
        <v>14737</v>
      </c>
      <c r="C187" s="318" t="s">
        <v>6680</v>
      </c>
      <c r="D187" s="319">
        <f t="shared" si="4"/>
        <v>109.59200000000001</v>
      </c>
      <c r="AMK187" s="319" t="s">
        <v>14534</v>
      </c>
      <c r="AML187" s="319">
        <f t="shared" si="5"/>
        <v>106.4</v>
      </c>
    </row>
    <row r="188" spans="1:4 1025:1026" ht="18">
      <c r="A188" s="316">
        <v>40782</v>
      </c>
      <c r="B188" s="317" t="s">
        <v>14738</v>
      </c>
      <c r="C188" s="318" t="s">
        <v>6680</v>
      </c>
      <c r="D188" s="319">
        <f t="shared" si="4"/>
        <v>140.3169</v>
      </c>
      <c r="AMK188" s="319" t="s">
        <v>14536</v>
      </c>
      <c r="AML188" s="319">
        <f t="shared" si="5"/>
        <v>136.22999999999999</v>
      </c>
    </row>
    <row r="189" spans="1:4 1025:1026" ht="38.25">
      <c r="A189" s="316">
        <v>40830</v>
      </c>
      <c r="B189" s="320" t="s">
        <v>14739</v>
      </c>
      <c r="C189" s="318" t="s">
        <v>6937</v>
      </c>
      <c r="D189" s="319">
        <f t="shared" si="4"/>
        <v>12.483599999999999</v>
      </c>
      <c r="AMK189" s="319" t="s">
        <v>14740</v>
      </c>
      <c r="AML189" s="319">
        <f t="shared" si="5"/>
        <v>12.12</v>
      </c>
    </row>
    <row r="190" spans="1:4 1025:1026" ht="38.25">
      <c r="A190" s="316">
        <v>40873</v>
      </c>
      <c r="B190" s="320" t="s">
        <v>14741</v>
      </c>
      <c r="C190" s="318" t="s">
        <v>6937</v>
      </c>
      <c r="D190" s="319">
        <f t="shared" si="4"/>
        <v>9.5789999999999988</v>
      </c>
      <c r="AMK190" s="319" t="s">
        <v>14742</v>
      </c>
      <c r="AML190" s="319">
        <f t="shared" si="5"/>
        <v>9.2999999999999989</v>
      </c>
    </row>
    <row r="191" spans="1:4 1025:1026" ht="13.9" customHeight="1">
      <c r="A191" s="316">
        <v>40876</v>
      </c>
      <c r="B191" s="320" t="s">
        <v>14743</v>
      </c>
      <c r="C191" s="318" t="s">
        <v>6937</v>
      </c>
      <c r="D191" s="319">
        <f t="shared" si="4"/>
        <v>10.4648</v>
      </c>
      <c r="AMK191" s="319" t="s">
        <v>14744</v>
      </c>
      <c r="AML191" s="319">
        <f t="shared" si="5"/>
        <v>10.16</v>
      </c>
    </row>
    <row r="192" spans="1:4 1025:1026" ht="38.25">
      <c r="A192" s="316">
        <v>41363</v>
      </c>
      <c r="B192" s="320" t="s">
        <v>14745</v>
      </c>
      <c r="C192" s="318" t="s">
        <v>6937</v>
      </c>
      <c r="D192" s="319">
        <f t="shared" si="4"/>
        <v>16.1813</v>
      </c>
      <c r="AMK192" s="319" t="s">
        <v>14746</v>
      </c>
      <c r="AML192" s="319">
        <f t="shared" si="5"/>
        <v>15.709999999999999</v>
      </c>
    </row>
    <row r="193" spans="1:4 1025:1026" ht="14.25" customHeight="1">
      <c r="A193" s="316">
        <v>40831</v>
      </c>
      <c r="B193" s="317" t="s">
        <v>14747</v>
      </c>
      <c r="C193" s="318" t="s">
        <v>6937</v>
      </c>
      <c r="D193" s="319">
        <f t="shared" si="4"/>
        <v>28.098400000000002</v>
      </c>
      <c r="AMK193" s="319" t="s">
        <v>14748</v>
      </c>
      <c r="AML193" s="319">
        <f t="shared" si="5"/>
        <v>27.28</v>
      </c>
    </row>
    <row r="194" spans="1:4 1025:1026" ht="38.25">
      <c r="A194" s="316">
        <v>40827</v>
      </c>
      <c r="B194" s="320" t="s">
        <v>14749</v>
      </c>
      <c r="C194" s="318" t="s">
        <v>6937</v>
      </c>
      <c r="D194" s="319">
        <f t="shared" si="4"/>
        <v>16.521200000000004</v>
      </c>
      <c r="AMK194" s="319" t="s">
        <v>14750</v>
      </c>
      <c r="AML194" s="319">
        <f t="shared" si="5"/>
        <v>16.040000000000003</v>
      </c>
    </row>
    <row r="195" spans="1:4 1025:1026" ht="38.25">
      <c r="A195" s="316">
        <v>40828</v>
      </c>
      <c r="B195" s="320" t="s">
        <v>14751</v>
      </c>
      <c r="C195" s="318" t="s">
        <v>6937</v>
      </c>
      <c r="D195" s="319">
        <f t="shared" si="4"/>
        <v>11.4536</v>
      </c>
      <c r="AMK195" s="319" t="s">
        <v>14752</v>
      </c>
      <c r="AML195" s="319">
        <f t="shared" si="5"/>
        <v>11.12</v>
      </c>
    </row>
    <row r="196" spans="1:4 1025:1026" ht="38.25">
      <c r="A196" s="316">
        <v>40874</v>
      </c>
      <c r="B196" s="320" t="s">
        <v>14753</v>
      </c>
      <c r="C196" s="318" t="s">
        <v>6937</v>
      </c>
      <c r="D196" s="319">
        <f t="shared" ref="D196:D259" si="6">AML196*1.03</f>
        <v>10.495699999999999</v>
      </c>
      <c r="AMK196" s="319" t="s">
        <v>14754</v>
      </c>
      <c r="AML196" s="319">
        <f t="shared" ref="AML196:AML259" si="7">ROUNDUP(AMK196/(1+0.2332),2)</f>
        <v>10.19</v>
      </c>
    </row>
    <row r="197" spans="1:4 1025:1026" ht="38.25">
      <c r="A197" s="316">
        <v>40875</v>
      </c>
      <c r="B197" s="320" t="s">
        <v>14755</v>
      </c>
      <c r="C197" s="318" t="s">
        <v>6937</v>
      </c>
      <c r="D197" s="319">
        <f t="shared" si="6"/>
        <v>10.2897</v>
      </c>
      <c r="AMK197" s="319" t="s">
        <v>14756</v>
      </c>
      <c r="AML197" s="319">
        <f t="shared" si="7"/>
        <v>9.99</v>
      </c>
    </row>
    <row r="198" spans="1:4 1025:1026" ht="38.25">
      <c r="A198" s="316">
        <v>40829</v>
      </c>
      <c r="B198" s="320" t="s">
        <v>14757</v>
      </c>
      <c r="C198" s="318" t="s">
        <v>6937</v>
      </c>
      <c r="D198" s="319">
        <f t="shared" si="6"/>
        <v>25.842700000000001</v>
      </c>
      <c r="AMK198" s="319" t="s">
        <v>14758</v>
      </c>
      <c r="AML198" s="319">
        <f t="shared" si="7"/>
        <v>25.09</v>
      </c>
    </row>
    <row r="199" spans="1:4 1025:1026" ht="38.25">
      <c r="A199" s="316">
        <v>40824</v>
      </c>
      <c r="B199" s="320" t="s">
        <v>14759</v>
      </c>
      <c r="C199" s="318" t="s">
        <v>6937</v>
      </c>
      <c r="D199" s="319">
        <f t="shared" si="6"/>
        <v>7.2202999999999999</v>
      </c>
      <c r="AMK199" s="319" t="s">
        <v>14760</v>
      </c>
      <c r="AML199" s="319">
        <f t="shared" si="7"/>
        <v>7.01</v>
      </c>
    </row>
    <row r="200" spans="1:4 1025:1026" ht="38.25">
      <c r="A200" s="316">
        <v>40825</v>
      </c>
      <c r="B200" s="320" t="s">
        <v>14761</v>
      </c>
      <c r="C200" s="318" t="s">
        <v>6937</v>
      </c>
      <c r="D200" s="319">
        <f t="shared" si="6"/>
        <v>12.2879</v>
      </c>
      <c r="AMK200" s="319" t="s">
        <v>14762</v>
      </c>
      <c r="AML200" s="319">
        <f t="shared" si="7"/>
        <v>11.93</v>
      </c>
    </row>
    <row r="201" spans="1:4 1025:1026" ht="38.25">
      <c r="A201" s="316">
        <v>40820</v>
      </c>
      <c r="B201" s="320" t="s">
        <v>14763</v>
      </c>
      <c r="C201" s="318" t="s">
        <v>6937</v>
      </c>
      <c r="D201" s="319">
        <f t="shared" si="6"/>
        <v>6.6435000000000004</v>
      </c>
      <c r="AMK201" s="319" t="s">
        <v>14764</v>
      </c>
      <c r="AML201" s="319">
        <f t="shared" si="7"/>
        <v>6.45</v>
      </c>
    </row>
    <row r="202" spans="1:4 1025:1026" ht="18">
      <c r="A202" s="316">
        <v>40821</v>
      </c>
      <c r="B202" s="317" t="s">
        <v>14765</v>
      </c>
      <c r="C202" s="318" t="s">
        <v>6937</v>
      </c>
      <c r="D202" s="319">
        <f t="shared" si="6"/>
        <v>11.7111</v>
      </c>
      <c r="AMK202" s="319" t="s">
        <v>14766</v>
      </c>
      <c r="AML202" s="319">
        <f t="shared" si="7"/>
        <v>11.37</v>
      </c>
    </row>
    <row r="203" spans="1:4 1025:1026" ht="18">
      <c r="A203" s="316">
        <v>40840</v>
      </c>
      <c r="B203" s="317" t="s">
        <v>14767</v>
      </c>
      <c r="C203" s="318" t="s">
        <v>4394</v>
      </c>
      <c r="D203" s="319">
        <f t="shared" si="6"/>
        <v>67.434100000000001</v>
      </c>
      <c r="AMK203" s="319" t="s">
        <v>14768</v>
      </c>
      <c r="AML203" s="319">
        <f t="shared" si="7"/>
        <v>65.47</v>
      </c>
    </row>
    <row r="204" spans="1:4 1025:1026">
      <c r="A204" s="316">
        <v>43331</v>
      </c>
      <c r="B204" s="317" t="s">
        <v>14769</v>
      </c>
      <c r="C204" s="318" t="s">
        <v>6680</v>
      </c>
      <c r="D204" s="319">
        <f t="shared" si="6"/>
        <v>9.4759999999999991</v>
      </c>
      <c r="AMK204" s="319" t="s">
        <v>14770</v>
      </c>
      <c r="AML204" s="319">
        <f t="shared" si="7"/>
        <v>9.1999999999999993</v>
      </c>
    </row>
    <row r="205" spans="1:4 1025:1026">
      <c r="A205" s="316">
        <v>100394</v>
      </c>
      <c r="B205" s="317" t="s">
        <v>14771</v>
      </c>
      <c r="C205" s="318" t="s">
        <v>113</v>
      </c>
      <c r="D205" s="319">
        <f t="shared" si="6"/>
        <v>13.802000000000001</v>
      </c>
      <c r="AMK205" s="319" t="s">
        <v>14772</v>
      </c>
      <c r="AML205" s="319">
        <f t="shared" si="7"/>
        <v>13.4</v>
      </c>
    </row>
    <row r="206" spans="1:4 1025:1026" ht="18">
      <c r="A206" s="316">
        <v>40376</v>
      </c>
      <c r="B206" s="317" t="s">
        <v>14773</v>
      </c>
      <c r="C206" s="318" t="s">
        <v>113</v>
      </c>
      <c r="D206" s="319">
        <f t="shared" si="6"/>
        <v>11.443299999999999</v>
      </c>
      <c r="AMK206" s="319" t="s">
        <v>14774</v>
      </c>
      <c r="AML206" s="319">
        <f t="shared" si="7"/>
        <v>11.11</v>
      </c>
    </row>
    <row r="207" spans="1:4 1025:1026" ht="13.9" customHeight="1">
      <c r="A207" s="316">
        <v>43351</v>
      </c>
      <c r="B207" s="317" t="s">
        <v>14775</v>
      </c>
      <c r="C207" s="318" t="s">
        <v>113</v>
      </c>
      <c r="D207" s="319">
        <f t="shared" si="6"/>
        <v>11.7111</v>
      </c>
      <c r="AMK207" s="319" t="s">
        <v>14766</v>
      </c>
      <c r="AML207" s="319">
        <f t="shared" si="7"/>
        <v>11.37</v>
      </c>
    </row>
    <row r="208" spans="1:4 1025:1026" ht="18">
      <c r="A208" s="316">
        <v>43350</v>
      </c>
      <c r="B208" s="317" t="s">
        <v>14776</v>
      </c>
      <c r="C208" s="318" t="s">
        <v>113</v>
      </c>
      <c r="D208" s="319">
        <f t="shared" si="6"/>
        <v>11.144600000000001</v>
      </c>
      <c r="AMK208" s="319" t="s">
        <v>14777</v>
      </c>
      <c r="AML208" s="319">
        <f t="shared" si="7"/>
        <v>10.82</v>
      </c>
    </row>
    <row r="209" spans="1:4 1025:1026" ht="14.25" customHeight="1">
      <c r="A209" s="316">
        <v>41261</v>
      </c>
      <c r="B209" s="317" t="s">
        <v>14778</v>
      </c>
      <c r="C209" s="318" t="s">
        <v>113</v>
      </c>
      <c r="D209" s="319">
        <f t="shared" si="6"/>
        <v>12.2158</v>
      </c>
      <c r="AMK209" s="319" t="s">
        <v>14779</v>
      </c>
      <c r="AML209" s="319">
        <f t="shared" si="7"/>
        <v>11.86</v>
      </c>
    </row>
    <row r="210" spans="1:4 1025:1026" ht="18">
      <c r="A210" s="316">
        <v>41023</v>
      </c>
      <c r="B210" s="317" t="s">
        <v>14780</v>
      </c>
      <c r="C210" s="318" t="s">
        <v>6578</v>
      </c>
      <c r="D210" s="319">
        <f t="shared" si="6"/>
        <v>178.35480000000001</v>
      </c>
      <c r="AMK210" s="319" t="s">
        <v>14781</v>
      </c>
      <c r="AML210" s="319">
        <f t="shared" si="7"/>
        <v>173.16</v>
      </c>
    </row>
    <row r="211" spans="1:4 1025:1026" ht="38.25">
      <c r="A211" s="316">
        <v>41575</v>
      </c>
      <c r="B211" s="320" t="s">
        <v>14782</v>
      </c>
      <c r="C211" s="318" t="s">
        <v>6937</v>
      </c>
      <c r="D211" s="319">
        <f t="shared" si="6"/>
        <v>72.378100000000018</v>
      </c>
      <c r="AMK211" s="319" t="s">
        <v>14783</v>
      </c>
      <c r="AML211" s="319">
        <f t="shared" si="7"/>
        <v>70.27000000000001</v>
      </c>
    </row>
    <row r="212" spans="1:4 1025:1026" ht="13.9" customHeight="1">
      <c r="A212" s="316">
        <v>40346</v>
      </c>
      <c r="B212" s="320" t="s">
        <v>14784</v>
      </c>
      <c r="C212" s="318" t="s">
        <v>6937</v>
      </c>
      <c r="D212" s="319">
        <f t="shared" si="6"/>
        <v>120.70570000000002</v>
      </c>
      <c r="AMK212" s="319" t="s">
        <v>14785</v>
      </c>
      <c r="AML212" s="319">
        <f t="shared" si="7"/>
        <v>117.19000000000001</v>
      </c>
    </row>
    <row r="213" spans="1:4 1025:1026" ht="38.25">
      <c r="A213" s="316">
        <v>40345</v>
      </c>
      <c r="B213" s="320" t="s">
        <v>14786</v>
      </c>
      <c r="C213" s="318" t="s">
        <v>6937</v>
      </c>
      <c r="D213" s="319">
        <f t="shared" si="6"/>
        <v>71.770400000000009</v>
      </c>
      <c r="AMK213" s="319" t="s">
        <v>14787</v>
      </c>
      <c r="AML213" s="319">
        <f t="shared" si="7"/>
        <v>69.680000000000007</v>
      </c>
    </row>
    <row r="214" spans="1:4 1025:1026" ht="14.25" customHeight="1">
      <c r="A214" s="316">
        <v>40343</v>
      </c>
      <c r="B214" s="320" t="s">
        <v>14788</v>
      </c>
      <c r="C214" s="318" t="s">
        <v>6680</v>
      </c>
      <c r="D214" s="319">
        <f t="shared" si="6"/>
        <v>468.83539999999999</v>
      </c>
      <c r="AMK214" s="319" t="s">
        <v>14789</v>
      </c>
      <c r="AML214" s="319">
        <f t="shared" si="7"/>
        <v>455.18</v>
      </c>
    </row>
    <row r="215" spans="1:4 1025:1026">
      <c r="A215" s="316">
        <v>40344</v>
      </c>
      <c r="B215" s="317" t="s">
        <v>14790</v>
      </c>
      <c r="C215" s="318" t="s">
        <v>6680</v>
      </c>
      <c r="D215" s="319">
        <f t="shared" si="6"/>
        <v>357.81169999999997</v>
      </c>
      <c r="AMK215" s="319" t="s">
        <v>14791</v>
      </c>
      <c r="AML215" s="319">
        <f t="shared" si="7"/>
        <v>347.39</v>
      </c>
    </row>
    <row r="216" spans="1:4 1025:1026" ht="18">
      <c r="A216" s="316">
        <v>41027</v>
      </c>
      <c r="B216" s="317" t="s">
        <v>14792</v>
      </c>
      <c r="C216" s="318" t="s">
        <v>6680</v>
      </c>
      <c r="D216" s="319">
        <f t="shared" si="6"/>
        <v>33.372</v>
      </c>
      <c r="AMK216" s="319" t="s">
        <v>14793</v>
      </c>
      <c r="AML216" s="319">
        <f t="shared" si="7"/>
        <v>32.4</v>
      </c>
    </row>
    <row r="217" spans="1:4 1025:1026">
      <c r="A217" s="316">
        <v>40337</v>
      </c>
      <c r="B217" s="317" t="s">
        <v>14794</v>
      </c>
      <c r="C217" s="318" t="s">
        <v>6937</v>
      </c>
      <c r="D217" s="319">
        <f t="shared" si="6"/>
        <v>119.03710000000001</v>
      </c>
      <c r="AMK217" s="319" t="s">
        <v>14795</v>
      </c>
      <c r="AML217" s="319">
        <f t="shared" si="7"/>
        <v>115.57000000000001</v>
      </c>
    </row>
    <row r="218" spans="1:4 1025:1026">
      <c r="A218" s="316">
        <v>40395</v>
      </c>
      <c r="B218" s="317" t="s">
        <v>14796</v>
      </c>
      <c r="C218" s="318" t="s">
        <v>6937</v>
      </c>
      <c r="D218" s="319">
        <f t="shared" si="6"/>
        <v>30.436500000000002</v>
      </c>
      <c r="AMK218" s="319" t="s">
        <v>14797</v>
      </c>
      <c r="AML218" s="319">
        <f t="shared" si="7"/>
        <v>29.55</v>
      </c>
    </row>
    <row r="219" spans="1:4 1025:1026">
      <c r="A219" s="316">
        <v>40300</v>
      </c>
      <c r="B219" s="317" t="s">
        <v>4867</v>
      </c>
      <c r="C219" s="318" t="s">
        <v>6680</v>
      </c>
      <c r="D219" s="319">
        <f t="shared" si="6"/>
        <v>65.003299999999996</v>
      </c>
      <c r="AMK219" s="319" t="s">
        <v>14798</v>
      </c>
      <c r="AML219" s="319">
        <f t="shared" si="7"/>
        <v>63.11</v>
      </c>
    </row>
    <row r="220" spans="1:4 1025:1026">
      <c r="A220" s="316">
        <v>40348</v>
      </c>
      <c r="B220" s="317" t="s">
        <v>14799</v>
      </c>
      <c r="C220" s="318" t="s">
        <v>6680</v>
      </c>
      <c r="D220" s="319">
        <f t="shared" si="6"/>
        <v>551.96669999999995</v>
      </c>
      <c r="AMK220" s="319" t="s">
        <v>14800</v>
      </c>
      <c r="AML220" s="319">
        <f t="shared" si="7"/>
        <v>535.89</v>
      </c>
    </row>
    <row r="221" spans="1:4 1025:1026">
      <c r="A221" s="316">
        <v>40347</v>
      </c>
      <c r="B221" s="317" t="s">
        <v>14801</v>
      </c>
      <c r="C221" s="318" t="s">
        <v>6680</v>
      </c>
      <c r="D221" s="319">
        <f t="shared" si="6"/>
        <v>994.49590000000001</v>
      </c>
      <c r="AMK221" s="319" t="s">
        <v>14802</v>
      </c>
      <c r="AML221" s="319">
        <f t="shared" si="7"/>
        <v>965.53</v>
      </c>
    </row>
    <row r="222" spans="1:4 1025:1026">
      <c r="A222" s="316">
        <v>41415</v>
      </c>
      <c r="B222" s="317" t="s">
        <v>14803</v>
      </c>
      <c r="C222" s="318" t="s">
        <v>6680</v>
      </c>
      <c r="D222" s="319">
        <f t="shared" si="6"/>
        <v>567.37549999999999</v>
      </c>
      <c r="AMK222" s="319" t="s">
        <v>14804</v>
      </c>
      <c r="AML222" s="319">
        <f t="shared" si="7"/>
        <v>550.85</v>
      </c>
    </row>
    <row r="223" spans="1:4 1025:1026">
      <c r="A223" s="316">
        <v>42257</v>
      </c>
      <c r="B223" s="317" t="s">
        <v>14805</v>
      </c>
      <c r="C223" s="318" t="s">
        <v>6680</v>
      </c>
      <c r="D223" s="319">
        <f t="shared" si="6"/>
        <v>9.7334999999999994</v>
      </c>
      <c r="AMK223" s="319" t="s">
        <v>14806</v>
      </c>
      <c r="AML223" s="319">
        <f t="shared" si="7"/>
        <v>9.4499999999999993</v>
      </c>
    </row>
    <row r="224" spans="1:4 1025:1026">
      <c r="A224" s="316">
        <v>40519</v>
      </c>
      <c r="B224" s="317" t="s">
        <v>14807</v>
      </c>
      <c r="C224" s="318" t="s">
        <v>6578</v>
      </c>
      <c r="D224" s="319">
        <f t="shared" si="6"/>
        <v>322.8947</v>
      </c>
      <c r="AMK224" s="319" t="s">
        <v>14808</v>
      </c>
      <c r="AML224" s="319">
        <f t="shared" si="7"/>
        <v>313.49</v>
      </c>
    </row>
    <row r="225" spans="1:4 1025:1026">
      <c r="A225" s="316">
        <v>40520</v>
      </c>
      <c r="B225" s="317" t="s">
        <v>14809</v>
      </c>
      <c r="C225" s="318" t="s">
        <v>6578</v>
      </c>
      <c r="D225" s="319">
        <f t="shared" si="6"/>
        <v>506.63639999999998</v>
      </c>
      <c r="AMK225" s="319" t="s">
        <v>14810</v>
      </c>
      <c r="AML225" s="319">
        <f t="shared" si="7"/>
        <v>491.88</v>
      </c>
    </row>
    <row r="226" spans="1:4 1025:1026">
      <c r="A226" s="316">
        <v>40521</v>
      </c>
      <c r="B226" s="317" t="s">
        <v>14811</v>
      </c>
      <c r="C226" s="318" t="s">
        <v>6578</v>
      </c>
      <c r="D226" s="319">
        <f t="shared" si="6"/>
        <v>731.1146</v>
      </c>
      <c r="AMK226" s="319" t="s">
        <v>14812</v>
      </c>
      <c r="AML226" s="319">
        <f t="shared" si="7"/>
        <v>709.81999999999994</v>
      </c>
    </row>
    <row r="227" spans="1:4 1025:1026">
      <c r="A227" s="316">
        <v>40522</v>
      </c>
      <c r="B227" s="317" t="s">
        <v>14813</v>
      </c>
      <c r="C227" s="318" t="s">
        <v>6578</v>
      </c>
      <c r="D227" s="319">
        <f t="shared" si="6"/>
        <v>989.10899999999992</v>
      </c>
      <c r="AMK227" s="319" t="s">
        <v>14814</v>
      </c>
      <c r="AML227" s="319">
        <f t="shared" si="7"/>
        <v>960.3</v>
      </c>
    </row>
    <row r="228" spans="1:4 1025:1026">
      <c r="A228" s="316">
        <v>40523</v>
      </c>
      <c r="B228" s="317" t="s">
        <v>14815</v>
      </c>
      <c r="C228" s="318" t="s">
        <v>6578</v>
      </c>
      <c r="D228" s="319">
        <f t="shared" si="6"/>
        <v>1431.3292000000001</v>
      </c>
      <c r="AMK228" s="319" t="s">
        <v>14816</v>
      </c>
      <c r="AML228" s="319">
        <f t="shared" si="7"/>
        <v>1389.64</v>
      </c>
    </row>
    <row r="229" spans="1:4 1025:1026">
      <c r="A229" s="316">
        <v>40513</v>
      </c>
      <c r="B229" s="317" t="s">
        <v>14817</v>
      </c>
      <c r="C229" s="318" t="s">
        <v>6578</v>
      </c>
      <c r="D229" s="319">
        <f t="shared" si="6"/>
        <v>112.27</v>
      </c>
      <c r="AMK229" s="319" t="s">
        <v>14818</v>
      </c>
      <c r="AML229" s="319">
        <f t="shared" si="7"/>
        <v>109</v>
      </c>
    </row>
    <row r="230" spans="1:4 1025:1026">
      <c r="A230" s="316">
        <v>40514</v>
      </c>
      <c r="B230" s="317" t="s">
        <v>14819</v>
      </c>
      <c r="C230" s="318" t="s">
        <v>6578</v>
      </c>
      <c r="D230" s="319">
        <f t="shared" si="6"/>
        <v>190.035</v>
      </c>
      <c r="AMK230" s="319" t="s">
        <v>14820</v>
      </c>
      <c r="AML230" s="319">
        <f t="shared" si="7"/>
        <v>184.5</v>
      </c>
    </row>
    <row r="231" spans="1:4 1025:1026">
      <c r="A231" s="316">
        <v>40515</v>
      </c>
      <c r="B231" s="317" t="s">
        <v>14821</v>
      </c>
      <c r="C231" s="318" t="s">
        <v>6578</v>
      </c>
      <c r="D231" s="319">
        <f t="shared" si="6"/>
        <v>291.16040000000004</v>
      </c>
      <c r="AMK231" s="319" t="s">
        <v>14822</v>
      </c>
      <c r="AML231" s="319">
        <f t="shared" si="7"/>
        <v>282.68</v>
      </c>
    </row>
    <row r="232" spans="1:4 1025:1026">
      <c r="A232" s="316">
        <v>40516</v>
      </c>
      <c r="B232" s="317" t="s">
        <v>14823</v>
      </c>
      <c r="C232" s="318" t="s">
        <v>6578</v>
      </c>
      <c r="D232" s="319">
        <f t="shared" si="6"/>
        <v>412.37080000000003</v>
      </c>
      <c r="AMK232" s="319" t="s">
        <v>14824</v>
      </c>
      <c r="AML232" s="319">
        <f t="shared" si="7"/>
        <v>400.36</v>
      </c>
    </row>
    <row r="233" spans="1:4 1025:1026">
      <c r="A233" s="316">
        <v>40517</v>
      </c>
      <c r="B233" s="317" t="s">
        <v>14825</v>
      </c>
      <c r="C233" s="318" t="s">
        <v>6578</v>
      </c>
      <c r="D233" s="319">
        <f t="shared" si="6"/>
        <v>550.89550000000008</v>
      </c>
      <c r="AMK233" s="319" t="s">
        <v>14826</v>
      </c>
      <c r="AML233" s="319">
        <f t="shared" si="7"/>
        <v>534.85</v>
      </c>
    </row>
    <row r="234" spans="1:4 1025:1026">
      <c r="A234" s="316">
        <v>40518</v>
      </c>
      <c r="B234" s="317" t="s">
        <v>14827</v>
      </c>
      <c r="C234" s="318" t="s">
        <v>6578</v>
      </c>
      <c r="D234" s="319">
        <f t="shared" si="6"/>
        <v>785.45740000000001</v>
      </c>
      <c r="AMK234" s="319" t="s">
        <v>14828</v>
      </c>
      <c r="AML234" s="319">
        <f t="shared" si="7"/>
        <v>762.58</v>
      </c>
    </row>
    <row r="235" spans="1:4 1025:1026">
      <c r="A235" s="316">
        <v>40524</v>
      </c>
      <c r="B235" s="317" t="s">
        <v>14829</v>
      </c>
      <c r="C235" s="318" t="s">
        <v>6578</v>
      </c>
      <c r="D235" s="319">
        <f t="shared" si="6"/>
        <v>453.51929999999999</v>
      </c>
      <c r="AMK235" s="319" t="s">
        <v>14830</v>
      </c>
      <c r="AML235" s="319">
        <f t="shared" si="7"/>
        <v>440.31</v>
      </c>
    </row>
    <row r="236" spans="1:4 1025:1026">
      <c r="A236" s="316">
        <v>40525</v>
      </c>
      <c r="B236" s="317" t="s">
        <v>14831</v>
      </c>
      <c r="C236" s="318" t="s">
        <v>6578</v>
      </c>
      <c r="D236" s="319">
        <f t="shared" si="6"/>
        <v>723.22479999999996</v>
      </c>
      <c r="AMK236" s="319" t="s">
        <v>14832</v>
      </c>
      <c r="AML236" s="319">
        <f t="shared" si="7"/>
        <v>702.16</v>
      </c>
    </row>
    <row r="237" spans="1:4 1025:1026">
      <c r="A237" s="316">
        <v>40526</v>
      </c>
      <c r="B237" s="317" t="s">
        <v>14833</v>
      </c>
      <c r="C237" s="318" t="s">
        <v>6578</v>
      </c>
      <c r="D237" s="319">
        <f t="shared" si="6"/>
        <v>1049.3125</v>
      </c>
      <c r="AMK237" s="319" t="s">
        <v>14834</v>
      </c>
      <c r="AML237" s="319">
        <f t="shared" si="7"/>
        <v>1018.75</v>
      </c>
    </row>
    <row r="238" spans="1:4 1025:1026">
      <c r="A238" s="316">
        <v>40527</v>
      </c>
      <c r="B238" s="317" t="s">
        <v>14835</v>
      </c>
      <c r="C238" s="318" t="s">
        <v>6578</v>
      </c>
      <c r="D238" s="319">
        <f t="shared" si="6"/>
        <v>1427.3122000000001</v>
      </c>
      <c r="AMK238" s="319" t="s">
        <v>14836</v>
      </c>
      <c r="AML238" s="319">
        <f t="shared" si="7"/>
        <v>1385.74</v>
      </c>
    </row>
    <row r="239" spans="1:4 1025:1026">
      <c r="A239" s="316">
        <v>40528</v>
      </c>
      <c r="B239" s="317" t="s">
        <v>14837</v>
      </c>
      <c r="C239" s="318" t="s">
        <v>6578</v>
      </c>
      <c r="D239" s="319">
        <f t="shared" si="6"/>
        <v>2077.201</v>
      </c>
      <c r="AMK239" s="319" t="s">
        <v>14838</v>
      </c>
      <c r="AML239" s="319">
        <f t="shared" si="7"/>
        <v>2016.7</v>
      </c>
    </row>
    <row r="240" spans="1:4 1025:1026">
      <c r="A240" s="316">
        <v>41177</v>
      </c>
      <c r="B240" s="317" t="s">
        <v>14839</v>
      </c>
      <c r="C240" s="318" t="s">
        <v>6578</v>
      </c>
      <c r="D240" s="319">
        <f t="shared" si="6"/>
        <v>61.872100000000003</v>
      </c>
      <c r="AMK240" s="319" t="s">
        <v>14840</v>
      </c>
      <c r="AML240" s="319">
        <f t="shared" si="7"/>
        <v>60.07</v>
      </c>
    </row>
    <row r="241" spans="1:4 1025:1026">
      <c r="A241" s="316">
        <v>100391</v>
      </c>
      <c r="B241" s="317" t="s">
        <v>14841</v>
      </c>
      <c r="C241" s="318" t="s">
        <v>6578</v>
      </c>
      <c r="D241" s="319">
        <f t="shared" si="6"/>
        <v>68.999700000000004</v>
      </c>
      <c r="AMK241" s="319" t="s">
        <v>14842</v>
      </c>
      <c r="AML241" s="319">
        <f t="shared" si="7"/>
        <v>66.990000000000009</v>
      </c>
    </row>
    <row r="242" spans="1:4 1025:1026">
      <c r="A242" s="316">
        <v>41172</v>
      </c>
      <c r="B242" s="317" t="s">
        <v>14843</v>
      </c>
      <c r="C242" s="318" t="s">
        <v>6578</v>
      </c>
      <c r="D242" s="319">
        <f t="shared" si="6"/>
        <v>101.43440000000001</v>
      </c>
      <c r="AMK242" s="319" t="s">
        <v>14844</v>
      </c>
      <c r="AML242" s="319">
        <f t="shared" si="7"/>
        <v>98.48</v>
      </c>
    </row>
    <row r="243" spans="1:4 1025:1026">
      <c r="A243" s="316">
        <v>40620</v>
      </c>
      <c r="B243" s="317" t="s">
        <v>14845</v>
      </c>
      <c r="C243" s="318" t="s">
        <v>14425</v>
      </c>
      <c r="D243" s="319">
        <f t="shared" si="6"/>
        <v>16908.2225</v>
      </c>
      <c r="AMK243" s="319" t="s">
        <v>14846</v>
      </c>
      <c r="AML243" s="319">
        <f t="shared" si="7"/>
        <v>16415.75</v>
      </c>
    </row>
    <row r="244" spans="1:4 1025:1026">
      <c r="A244" s="316">
        <v>40626</v>
      </c>
      <c r="B244" s="317" t="s">
        <v>14847</v>
      </c>
      <c r="C244" s="318" t="s">
        <v>14425</v>
      </c>
      <c r="D244" s="319">
        <f t="shared" si="6"/>
        <v>16463.653900000001</v>
      </c>
      <c r="AMK244" s="319" t="s">
        <v>14848</v>
      </c>
      <c r="AML244" s="319">
        <f t="shared" si="7"/>
        <v>15984.130000000001</v>
      </c>
    </row>
    <row r="245" spans="1:4 1025:1026">
      <c r="A245" s="316">
        <v>40621</v>
      </c>
      <c r="B245" s="317" t="s">
        <v>14849</v>
      </c>
      <c r="C245" s="318" t="s">
        <v>14425</v>
      </c>
      <c r="D245" s="319">
        <f t="shared" si="6"/>
        <v>25927.448400000001</v>
      </c>
      <c r="AMK245" s="319" t="s">
        <v>14850</v>
      </c>
      <c r="AML245" s="319">
        <f t="shared" si="7"/>
        <v>25172.28</v>
      </c>
    </row>
    <row r="246" spans="1:4 1025:1026">
      <c r="A246" s="316">
        <v>40622</v>
      </c>
      <c r="B246" s="317" t="s">
        <v>14851</v>
      </c>
      <c r="C246" s="318" t="s">
        <v>14425</v>
      </c>
      <c r="D246" s="319">
        <f t="shared" si="6"/>
        <v>40306.145400000001</v>
      </c>
      <c r="AMK246" s="319" t="s">
        <v>14852</v>
      </c>
      <c r="AML246" s="319">
        <f t="shared" si="7"/>
        <v>39132.18</v>
      </c>
    </row>
    <row r="247" spans="1:4 1025:1026">
      <c r="A247" s="316">
        <v>40627</v>
      </c>
      <c r="B247" s="317" t="s">
        <v>14853</v>
      </c>
      <c r="C247" s="318" t="s">
        <v>14425</v>
      </c>
      <c r="D247" s="319">
        <f t="shared" si="6"/>
        <v>30377.120500000001</v>
      </c>
      <c r="AMK247" s="319" t="s">
        <v>14854</v>
      </c>
      <c r="AML247" s="319">
        <f t="shared" si="7"/>
        <v>29492.35</v>
      </c>
    </row>
    <row r="248" spans="1:4 1025:1026">
      <c r="A248" s="316">
        <v>40623</v>
      </c>
      <c r="B248" s="317" t="s">
        <v>14855</v>
      </c>
      <c r="C248" s="318" t="s">
        <v>14425</v>
      </c>
      <c r="D248" s="319">
        <f t="shared" si="6"/>
        <v>36081.456200000001</v>
      </c>
      <c r="AMK248" s="319" t="s">
        <v>14856</v>
      </c>
      <c r="AML248" s="319">
        <f t="shared" si="7"/>
        <v>35030.54</v>
      </c>
    </row>
    <row r="249" spans="1:4 1025:1026">
      <c r="A249" s="316">
        <v>40624</v>
      </c>
      <c r="B249" s="317" t="s">
        <v>14857</v>
      </c>
      <c r="C249" s="318" t="s">
        <v>14425</v>
      </c>
      <c r="D249" s="319">
        <f t="shared" si="6"/>
        <v>45741.506900000008</v>
      </c>
      <c r="AMK249" s="319" t="s">
        <v>14858</v>
      </c>
      <c r="AML249" s="319">
        <f t="shared" si="7"/>
        <v>44409.23</v>
      </c>
    </row>
    <row r="250" spans="1:4 1025:1026">
      <c r="A250" s="316">
        <v>40625</v>
      </c>
      <c r="B250" s="317" t="s">
        <v>14859</v>
      </c>
      <c r="C250" s="318" t="s">
        <v>14425</v>
      </c>
      <c r="D250" s="319">
        <f t="shared" si="6"/>
        <v>51395.516800000005</v>
      </c>
      <c r="AMK250" s="319" t="s">
        <v>14860</v>
      </c>
      <c r="AML250" s="319">
        <f t="shared" si="7"/>
        <v>49898.560000000005</v>
      </c>
    </row>
    <row r="251" spans="1:4 1025:1026">
      <c r="A251" s="316">
        <v>40613</v>
      </c>
      <c r="B251" s="317" t="s">
        <v>14861</v>
      </c>
      <c r="C251" s="318" t="s">
        <v>14425</v>
      </c>
      <c r="D251" s="319">
        <f t="shared" si="6"/>
        <v>14798.8855</v>
      </c>
      <c r="AMK251" s="319" t="s">
        <v>14862</v>
      </c>
      <c r="AML251" s="319">
        <f t="shared" si="7"/>
        <v>14367.85</v>
      </c>
    </row>
    <row r="252" spans="1:4 1025:1026">
      <c r="A252" s="316">
        <v>40614</v>
      </c>
      <c r="B252" s="317" t="s">
        <v>14863</v>
      </c>
      <c r="C252" s="318" t="s">
        <v>14425</v>
      </c>
      <c r="D252" s="319">
        <f t="shared" si="6"/>
        <v>22764.730399999997</v>
      </c>
      <c r="AMK252" s="319" t="s">
        <v>14864</v>
      </c>
      <c r="AML252" s="319">
        <f t="shared" si="7"/>
        <v>22101.679999999997</v>
      </c>
    </row>
    <row r="253" spans="1:4 1025:1026">
      <c r="A253" s="316">
        <v>40615</v>
      </c>
      <c r="B253" s="317" t="s">
        <v>14865</v>
      </c>
      <c r="C253" s="318" t="s">
        <v>14425</v>
      </c>
      <c r="D253" s="319">
        <f t="shared" si="6"/>
        <v>34169.765899999999</v>
      </c>
      <c r="AMK253" s="319" t="s">
        <v>14866</v>
      </c>
      <c r="AML253" s="319">
        <f t="shared" si="7"/>
        <v>33174.53</v>
      </c>
    </row>
    <row r="254" spans="1:4 1025:1026">
      <c r="A254" s="316">
        <v>40616</v>
      </c>
      <c r="B254" s="317" t="s">
        <v>14867</v>
      </c>
      <c r="C254" s="318" t="s">
        <v>14425</v>
      </c>
      <c r="D254" s="319">
        <f t="shared" si="6"/>
        <v>29761.746999999999</v>
      </c>
      <c r="AMK254" s="319" t="s">
        <v>14868</v>
      </c>
      <c r="AML254" s="319">
        <f t="shared" si="7"/>
        <v>28894.899999999998</v>
      </c>
    </row>
    <row r="255" spans="1:4 1025:1026">
      <c r="A255" s="316">
        <v>40617</v>
      </c>
      <c r="B255" s="317" t="s">
        <v>14869</v>
      </c>
      <c r="C255" s="318" t="s">
        <v>14425</v>
      </c>
      <c r="D255" s="319">
        <f t="shared" si="6"/>
        <v>38156.6178</v>
      </c>
      <c r="AMK255" s="319" t="s">
        <v>14870</v>
      </c>
      <c r="AML255" s="319">
        <f t="shared" si="7"/>
        <v>37045.26</v>
      </c>
    </row>
    <row r="256" spans="1:4 1025:1026">
      <c r="A256" s="316">
        <v>40618</v>
      </c>
      <c r="B256" s="317" t="s">
        <v>14871</v>
      </c>
      <c r="C256" s="318" t="s">
        <v>14425</v>
      </c>
      <c r="D256" s="319">
        <f t="shared" si="6"/>
        <v>42780.679199999999</v>
      </c>
      <c r="AMK256" s="319" t="s">
        <v>14872</v>
      </c>
      <c r="AML256" s="319">
        <f t="shared" si="7"/>
        <v>41534.639999999999</v>
      </c>
    </row>
    <row r="257" spans="1:4 1025:1026">
      <c r="A257" s="316">
        <v>40629</v>
      </c>
      <c r="B257" s="317" t="s">
        <v>14873</v>
      </c>
      <c r="C257" s="318" t="s">
        <v>14425</v>
      </c>
      <c r="D257" s="319">
        <f t="shared" si="6"/>
        <v>20937.417700000002</v>
      </c>
      <c r="AMK257" s="319" t="s">
        <v>14874</v>
      </c>
      <c r="AML257" s="319">
        <f t="shared" si="7"/>
        <v>20327.59</v>
      </c>
    </row>
    <row r="258" spans="1:4 1025:1026">
      <c r="A258" s="316">
        <v>40630</v>
      </c>
      <c r="B258" s="317" t="s">
        <v>14875</v>
      </c>
      <c r="C258" s="318" t="s">
        <v>14425</v>
      </c>
      <c r="D258" s="319">
        <f t="shared" si="6"/>
        <v>31776.715399999997</v>
      </c>
      <c r="AMK258" s="319" t="s">
        <v>14876</v>
      </c>
      <c r="AML258" s="319">
        <f t="shared" si="7"/>
        <v>30851.179999999997</v>
      </c>
    </row>
    <row r="259" spans="1:4 1025:1026">
      <c r="A259" s="316">
        <v>40631</v>
      </c>
      <c r="B259" s="317" t="s">
        <v>14877</v>
      </c>
      <c r="C259" s="318" t="s">
        <v>14425</v>
      </c>
      <c r="D259" s="319">
        <f t="shared" si="6"/>
        <v>47951.557300000008</v>
      </c>
      <c r="AMK259" s="319" t="s">
        <v>14878</v>
      </c>
      <c r="AML259" s="319">
        <f t="shared" si="7"/>
        <v>46554.91</v>
      </c>
    </row>
    <row r="260" spans="1:4 1025:1026">
      <c r="A260" s="316">
        <v>40632</v>
      </c>
      <c r="B260" s="317" t="s">
        <v>14879</v>
      </c>
      <c r="C260" s="318" t="s">
        <v>14425</v>
      </c>
      <c r="D260" s="319">
        <f t="shared" ref="D260:D323" si="8">AML260*1.03</f>
        <v>44224.584700000007</v>
      </c>
      <c r="AMK260" s="319" t="s">
        <v>14880</v>
      </c>
      <c r="AML260" s="319">
        <f t="shared" ref="AML260:AML323" si="9">ROUNDUP(AMK260/(1+0.2332),2)</f>
        <v>42936.490000000005</v>
      </c>
    </row>
    <row r="261" spans="1:4 1025:1026">
      <c r="A261" s="316">
        <v>40633</v>
      </c>
      <c r="B261" s="317" t="s">
        <v>14881</v>
      </c>
      <c r="C261" s="318" t="s">
        <v>14425</v>
      </c>
      <c r="D261" s="319">
        <f t="shared" si="8"/>
        <v>54594.748299999999</v>
      </c>
      <c r="AMK261" s="319" t="s">
        <v>14882</v>
      </c>
      <c r="AML261" s="319">
        <f t="shared" si="9"/>
        <v>53004.61</v>
      </c>
    </row>
    <row r="262" spans="1:4 1025:1026">
      <c r="A262" s="316">
        <v>40634</v>
      </c>
      <c r="B262" s="317" t="s">
        <v>14883</v>
      </c>
      <c r="C262" s="318" t="s">
        <v>14425</v>
      </c>
      <c r="D262" s="319">
        <f t="shared" si="8"/>
        <v>61858.524600000004</v>
      </c>
      <c r="AMK262" s="319" t="s">
        <v>14884</v>
      </c>
      <c r="AML262" s="319">
        <f t="shared" si="9"/>
        <v>60056.82</v>
      </c>
    </row>
    <row r="263" spans="1:4 1025:1026">
      <c r="A263" s="316">
        <v>40535</v>
      </c>
      <c r="B263" s="317" t="s">
        <v>14885</v>
      </c>
      <c r="C263" s="318" t="s">
        <v>14425</v>
      </c>
      <c r="D263" s="319">
        <f t="shared" si="8"/>
        <v>1611.4967999999999</v>
      </c>
      <c r="AMK263" s="319" t="s">
        <v>14886</v>
      </c>
      <c r="AML263" s="319">
        <f t="shared" si="9"/>
        <v>1564.56</v>
      </c>
    </row>
    <row r="264" spans="1:4 1025:1026">
      <c r="A264" s="316">
        <v>40536</v>
      </c>
      <c r="B264" s="317" t="s">
        <v>14887</v>
      </c>
      <c r="C264" s="318" t="s">
        <v>14425</v>
      </c>
      <c r="D264" s="319">
        <f t="shared" si="8"/>
        <v>2678.5974000000006</v>
      </c>
      <c r="AMK264" s="319" t="s">
        <v>14888</v>
      </c>
      <c r="AML264" s="319">
        <f t="shared" si="9"/>
        <v>2600.5800000000004</v>
      </c>
    </row>
    <row r="265" spans="1:4 1025:1026">
      <c r="A265" s="316">
        <v>40537</v>
      </c>
      <c r="B265" s="317" t="s">
        <v>14889</v>
      </c>
      <c r="C265" s="318" t="s">
        <v>14425</v>
      </c>
      <c r="D265" s="319">
        <f t="shared" si="8"/>
        <v>4900.8224</v>
      </c>
      <c r="AMK265" s="319" t="s">
        <v>14890</v>
      </c>
      <c r="AML265" s="319">
        <f t="shared" si="9"/>
        <v>4758.08</v>
      </c>
    </row>
    <row r="266" spans="1:4 1025:1026">
      <c r="A266" s="316">
        <v>40538</v>
      </c>
      <c r="B266" s="317" t="s">
        <v>14891</v>
      </c>
      <c r="C266" s="318" t="s">
        <v>14425</v>
      </c>
      <c r="D266" s="319">
        <f t="shared" si="8"/>
        <v>7103.1993000000002</v>
      </c>
      <c r="AMK266" s="319" t="s">
        <v>14892</v>
      </c>
      <c r="AML266" s="319">
        <f t="shared" si="9"/>
        <v>6896.31</v>
      </c>
    </row>
    <row r="267" spans="1:4 1025:1026" ht="13.9" customHeight="1">
      <c r="A267" s="316">
        <v>40539</v>
      </c>
      <c r="B267" s="317" t="s">
        <v>14893</v>
      </c>
      <c r="C267" s="318" t="s">
        <v>14425</v>
      </c>
      <c r="D267" s="319">
        <f t="shared" si="8"/>
        <v>12549.561200000002</v>
      </c>
      <c r="AMK267" s="319" t="s">
        <v>14894</v>
      </c>
      <c r="AML267" s="319">
        <f t="shared" si="9"/>
        <v>12184.04</v>
      </c>
    </row>
    <row r="268" spans="1:4 1025:1026">
      <c r="A268" s="316">
        <v>40529</v>
      </c>
      <c r="B268" s="317" t="s">
        <v>14895</v>
      </c>
      <c r="C268" s="318" t="s">
        <v>14425</v>
      </c>
      <c r="D268" s="319">
        <f t="shared" si="8"/>
        <v>456.1046</v>
      </c>
      <c r="AMK268" s="319" t="s">
        <v>14896</v>
      </c>
      <c r="AML268" s="319">
        <f t="shared" si="9"/>
        <v>442.82</v>
      </c>
    </row>
    <row r="269" spans="1:4 1025:1026" ht="14.25" customHeight="1">
      <c r="A269" s="316">
        <v>40530</v>
      </c>
      <c r="B269" s="317" t="s">
        <v>14897</v>
      </c>
      <c r="C269" s="318" t="s">
        <v>14425</v>
      </c>
      <c r="D269" s="319">
        <f t="shared" si="8"/>
        <v>1368.3138000000001</v>
      </c>
      <c r="AMK269" s="319" t="s">
        <v>14898</v>
      </c>
      <c r="AML269" s="319">
        <f t="shared" si="9"/>
        <v>1328.46</v>
      </c>
    </row>
    <row r="270" spans="1:4 1025:1026">
      <c r="A270" s="316">
        <v>40531</v>
      </c>
      <c r="B270" s="317" t="s">
        <v>14899</v>
      </c>
      <c r="C270" s="318" t="s">
        <v>14425</v>
      </c>
      <c r="D270" s="319">
        <f t="shared" si="8"/>
        <v>2281.1410000000005</v>
      </c>
      <c r="AMK270" s="319" t="s">
        <v>14900</v>
      </c>
      <c r="AML270" s="319">
        <f t="shared" si="9"/>
        <v>2214.7000000000003</v>
      </c>
    </row>
    <row r="271" spans="1:4 1025:1026">
      <c r="A271" s="316">
        <v>40532</v>
      </c>
      <c r="B271" s="317" t="s">
        <v>14901</v>
      </c>
      <c r="C271" s="318" t="s">
        <v>14425</v>
      </c>
      <c r="D271" s="319">
        <f t="shared" si="8"/>
        <v>3516.4303000000004</v>
      </c>
      <c r="AMK271" s="319" t="s">
        <v>14902</v>
      </c>
      <c r="AML271" s="319">
        <f t="shared" si="9"/>
        <v>3414.01</v>
      </c>
    </row>
    <row r="272" spans="1:4 1025:1026">
      <c r="A272" s="316">
        <v>40533</v>
      </c>
      <c r="B272" s="317" t="s">
        <v>14903</v>
      </c>
      <c r="C272" s="318" t="s">
        <v>14425</v>
      </c>
      <c r="D272" s="319">
        <f t="shared" si="8"/>
        <v>5082.2878000000001</v>
      </c>
      <c r="AMK272" s="319" t="s">
        <v>14904</v>
      </c>
      <c r="AML272" s="319">
        <f t="shared" si="9"/>
        <v>4934.26</v>
      </c>
    </row>
    <row r="273" spans="1:4 1025:1026">
      <c r="A273" s="316">
        <v>40534</v>
      </c>
      <c r="B273" s="317" t="s">
        <v>14905</v>
      </c>
      <c r="C273" s="318" t="s">
        <v>14425</v>
      </c>
      <c r="D273" s="319">
        <f t="shared" si="8"/>
        <v>9199.7128000000012</v>
      </c>
      <c r="AMK273" s="319" t="s">
        <v>14906</v>
      </c>
      <c r="AML273" s="319">
        <f t="shared" si="9"/>
        <v>8931.76</v>
      </c>
    </row>
    <row r="274" spans="1:4 1025:1026">
      <c r="A274" s="316">
        <v>40540</v>
      </c>
      <c r="B274" s="317" t="s">
        <v>14907</v>
      </c>
      <c r="C274" s="318" t="s">
        <v>14425</v>
      </c>
      <c r="D274" s="319">
        <f t="shared" si="8"/>
        <v>2016.9974999999999</v>
      </c>
      <c r="AMK274" s="319" t="s">
        <v>14908</v>
      </c>
      <c r="AML274" s="319">
        <f t="shared" si="9"/>
        <v>1958.25</v>
      </c>
    </row>
    <row r="275" spans="1:4 1025:1026">
      <c r="A275" s="316">
        <v>40541</v>
      </c>
      <c r="B275" s="317" t="s">
        <v>14909</v>
      </c>
      <c r="C275" s="318" t="s">
        <v>14425</v>
      </c>
      <c r="D275" s="319">
        <f t="shared" si="8"/>
        <v>3297.1021000000001</v>
      </c>
      <c r="AMK275" s="319" t="s">
        <v>14910</v>
      </c>
      <c r="AML275" s="319">
        <f t="shared" si="9"/>
        <v>3201.07</v>
      </c>
    </row>
    <row r="276" spans="1:4 1025:1026">
      <c r="A276" s="316">
        <v>40542</v>
      </c>
      <c r="B276" s="317" t="s">
        <v>14911</v>
      </c>
      <c r="C276" s="318" t="s">
        <v>14425</v>
      </c>
      <c r="D276" s="319">
        <f t="shared" si="8"/>
        <v>6285.2248</v>
      </c>
      <c r="AMK276" s="319" t="s">
        <v>14912</v>
      </c>
      <c r="AML276" s="319">
        <f t="shared" si="9"/>
        <v>6102.16</v>
      </c>
    </row>
    <row r="277" spans="1:4 1025:1026">
      <c r="A277" s="316">
        <v>40543</v>
      </c>
      <c r="B277" s="317" t="s">
        <v>14913</v>
      </c>
      <c r="C277" s="318" t="s">
        <v>14425</v>
      </c>
      <c r="D277" s="319">
        <f t="shared" si="8"/>
        <v>9123.1116999999995</v>
      </c>
      <c r="AMK277" s="319" t="s">
        <v>14914</v>
      </c>
      <c r="AML277" s="319">
        <f t="shared" si="9"/>
        <v>8857.39</v>
      </c>
    </row>
    <row r="278" spans="1:4 1025:1026">
      <c r="A278" s="316">
        <v>40544</v>
      </c>
      <c r="B278" s="317" t="s">
        <v>14915</v>
      </c>
      <c r="C278" s="318" t="s">
        <v>14425</v>
      </c>
      <c r="D278" s="319">
        <f t="shared" si="8"/>
        <v>15959.4071</v>
      </c>
      <c r="AMK278" s="319" t="s">
        <v>14916</v>
      </c>
      <c r="AML278" s="319">
        <f t="shared" si="9"/>
        <v>15494.57</v>
      </c>
    </row>
    <row r="279" spans="1:4 1025:1026">
      <c r="A279" s="316">
        <v>40565</v>
      </c>
      <c r="B279" s="317" t="s">
        <v>14917</v>
      </c>
      <c r="C279" s="318" t="s">
        <v>14425</v>
      </c>
      <c r="D279" s="319">
        <f t="shared" si="8"/>
        <v>3867.4337000000005</v>
      </c>
      <c r="AMK279" s="319" t="s">
        <v>14918</v>
      </c>
      <c r="AML279" s="319">
        <f t="shared" si="9"/>
        <v>3754.7900000000004</v>
      </c>
    </row>
    <row r="280" spans="1:4 1025:1026">
      <c r="A280" s="316">
        <v>40656</v>
      </c>
      <c r="B280" s="317" t="s">
        <v>14919</v>
      </c>
      <c r="C280" s="318" t="s">
        <v>14425</v>
      </c>
      <c r="D280" s="319">
        <f t="shared" si="8"/>
        <v>283.37360000000001</v>
      </c>
      <c r="AMK280" s="319" t="s">
        <v>14920</v>
      </c>
      <c r="AML280" s="319">
        <f t="shared" si="9"/>
        <v>275.12</v>
      </c>
    </row>
    <row r="281" spans="1:4 1025:1026" ht="38.25">
      <c r="A281" s="316">
        <v>41102</v>
      </c>
      <c r="B281" s="320" t="s">
        <v>14921</v>
      </c>
      <c r="C281" s="318" t="s">
        <v>6578</v>
      </c>
      <c r="D281" s="319">
        <f t="shared" si="8"/>
        <v>3528.1517000000003</v>
      </c>
      <c r="AMK281" s="319" t="s">
        <v>14922</v>
      </c>
      <c r="AML281" s="319">
        <f t="shared" si="9"/>
        <v>3425.3900000000003</v>
      </c>
    </row>
    <row r="282" spans="1:4 1025:1026" ht="38.25">
      <c r="A282" s="316">
        <v>41103</v>
      </c>
      <c r="B282" s="320" t="s">
        <v>14923</v>
      </c>
      <c r="C282" s="318" t="s">
        <v>6578</v>
      </c>
      <c r="D282" s="319">
        <f t="shared" si="8"/>
        <v>4476.8744000000006</v>
      </c>
      <c r="AMK282" s="319" t="s">
        <v>14924</v>
      </c>
      <c r="AML282" s="319">
        <f t="shared" si="9"/>
        <v>4346.4800000000005</v>
      </c>
    </row>
    <row r="283" spans="1:4 1025:1026" ht="38.25">
      <c r="A283" s="316">
        <v>41104</v>
      </c>
      <c r="B283" s="320" t="s">
        <v>14925</v>
      </c>
      <c r="C283" s="318" t="s">
        <v>6578</v>
      </c>
      <c r="D283" s="319">
        <f t="shared" si="8"/>
        <v>5223.2947999999997</v>
      </c>
      <c r="AMK283" s="319" t="s">
        <v>14926</v>
      </c>
      <c r="AML283" s="319">
        <f t="shared" si="9"/>
        <v>5071.16</v>
      </c>
    </row>
    <row r="284" spans="1:4 1025:1026" ht="18">
      <c r="A284" s="316">
        <v>41155</v>
      </c>
      <c r="B284" s="317" t="s">
        <v>14927</v>
      </c>
      <c r="C284" s="318" t="s">
        <v>6578</v>
      </c>
      <c r="D284" s="319">
        <f t="shared" si="8"/>
        <v>6960.595800000001</v>
      </c>
      <c r="AMK284" s="319" t="s">
        <v>14928</v>
      </c>
      <c r="AML284" s="319">
        <f t="shared" si="9"/>
        <v>6757.8600000000006</v>
      </c>
    </row>
    <row r="285" spans="1:4 1025:1026" ht="38.25">
      <c r="A285" s="316">
        <v>40635</v>
      </c>
      <c r="B285" s="320" t="s">
        <v>14929</v>
      </c>
      <c r="C285" s="318" t="s">
        <v>6578</v>
      </c>
      <c r="D285" s="319">
        <f t="shared" si="8"/>
        <v>17076.112499999999</v>
      </c>
      <c r="AMK285" s="319" t="s">
        <v>14930</v>
      </c>
      <c r="AML285" s="319">
        <f t="shared" si="9"/>
        <v>16578.75</v>
      </c>
    </row>
    <row r="286" spans="1:4 1025:1026" ht="38.25">
      <c r="A286" s="316">
        <v>42230</v>
      </c>
      <c r="B286" s="320" t="s">
        <v>14931</v>
      </c>
      <c r="C286" s="318" t="s">
        <v>6578</v>
      </c>
      <c r="D286" s="319">
        <f t="shared" si="8"/>
        <v>16026.6558</v>
      </c>
      <c r="AMK286" s="319" t="s">
        <v>14932</v>
      </c>
      <c r="AML286" s="319">
        <f t="shared" si="9"/>
        <v>15559.86</v>
      </c>
    </row>
    <row r="287" spans="1:4 1025:1026">
      <c r="A287" s="316">
        <v>40658</v>
      </c>
      <c r="B287" s="317" t="s">
        <v>14933</v>
      </c>
      <c r="C287" s="318" t="s">
        <v>6937</v>
      </c>
      <c r="D287" s="319">
        <f t="shared" si="8"/>
        <v>7.2202999999999999</v>
      </c>
      <c r="AMK287" s="319" t="s">
        <v>14760</v>
      </c>
      <c r="AML287" s="319">
        <f t="shared" si="9"/>
        <v>7.01</v>
      </c>
    </row>
    <row r="288" spans="1:4 1025:1026">
      <c r="A288" s="316">
        <v>41161</v>
      </c>
      <c r="B288" s="317" t="s">
        <v>14934</v>
      </c>
      <c r="C288" s="318" t="s">
        <v>14425</v>
      </c>
      <c r="D288" s="319">
        <f t="shared" si="8"/>
        <v>5693.9018000000005</v>
      </c>
      <c r="AMK288" s="319" t="s">
        <v>14935</v>
      </c>
      <c r="AML288" s="319">
        <f t="shared" si="9"/>
        <v>5528.06</v>
      </c>
    </row>
    <row r="289" spans="1:4 1025:1026">
      <c r="A289" s="316">
        <v>40563</v>
      </c>
      <c r="B289" s="317" t="s">
        <v>14936</v>
      </c>
      <c r="C289" s="318" t="s">
        <v>14425</v>
      </c>
      <c r="D289" s="319">
        <f t="shared" si="8"/>
        <v>5471.5557000000008</v>
      </c>
      <c r="AMK289" s="319" t="s">
        <v>14937</v>
      </c>
      <c r="AML289" s="319">
        <f t="shared" si="9"/>
        <v>5312.1900000000005</v>
      </c>
    </row>
    <row r="290" spans="1:4 1025:1026">
      <c r="A290" s="316">
        <v>40564</v>
      </c>
      <c r="B290" s="317" t="s">
        <v>14938</v>
      </c>
      <c r="C290" s="318" t="s">
        <v>14425</v>
      </c>
      <c r="D290" s="319">
        <f t="shared" si="8"/>
        <v>6709.1419000000005</v>
      </c>
      <c r="AMK290" s="319" t="s">
        <v>14939</v>
      </c>
      <c r="AML290" s="319">
        <f t="shared" si="9"/>
        <v>6513.7300000000005</v>
      </c>
    </row>
    <row r="291" spans="1:4 1025:1026">
      <c r="A291" s="316">
        <v>41333</v>
      </c>
      <c r="B291" s="317" t="s">
        <v>14940</v>
      </c>
      <c r="C291" s="318" t="s">
        <v>14425</v>
      </c>
      <c r="D291" s="319">
        <f t="shared" si="8"/>
        <v>2925.6738</v>
      </c>
      <c r="AMK291" s="319" t="s">
        <v>14941</v>
      </c>
      <c r="AML291" s="319">
        <f t="shared" si="9"/>
        <v>2840.46</v>
      </c>
    </row>
    <row r="292" spans="1:4 1025:1026">
      <c r="A292" s="316">
        <v>40545</v>
      </c>
      <c r="B292" s="317" t="s">
        <v>14942</v>
      </c>
      <c r="C292" s="318" t="s">
        <v>14425</v>
      </c>
      <c r="D292" s="319">
        <f t="shared" si="8"/>
        <v>2550.5787000000005</v>
      </c>
      <c r="AMK292" s="319" t="s">
        <v>14943</v>
      </c>
      <c r="AML292" s="319">
        <f t="shared" si="9"/>
        <v>2476.2900000000004</v>
      </c>
    </row>
    <row r="293" spans="1:4 1025:1026">
      <c r="A293" s="316">
        <v>40546</v>
      </c>
      <c r="B293" s="317" t="s">
        <v>14944</v>
      </c>
      <c r="C293" s="318" t="s">
        <v>14425</v>
      </c>
      <c r="D293" s="319">
        <f t="shared" si="8"/>
        <v>3914.3811000000005</v>
      </c>
      <c r="AMK293" s="319" t="s">
        <v>14945</v>
      </c>
      <c r="AML293" s="319">
        <f t="shared" si="9"/>
        <v>3800.3700000000003</v>
      </c>
    </row>
    <row r="294" spans="1:4 1025:1026" ht="13.9" customHeight="1">
      <c r="A294" s="316">
        <v>40547</v>
      </c>
      <c r="B294" s="317" t="s">
        <v>14946</v>
      </c>
      <c r="C294" s="318" t="s">
        <v>14425</v>
      </c>
      <c r="D294" s="319">
        <f t="shared" si="8"/>
        <v>4857.9435000000003</v>
      </c>
      <c r="AMK294" s="319" t="s">
        <v>14947</v>
      </c>
      <c r="AML294" s="319">
        <f t="shared" si="9"/>
        <v>4716.45</v>
      </c>
    </row>
    <row r="295" spans="1:4 1025:1026">
      <c r="A295" s="316">
        <v>40548</v>
      </c>
      <c r="B295" s="317" t="s">
        <v>14948</v>
      </c>
      <c r="C295" s="318" t="s">
        <v>14425</v>
      </c>
      <c r="D295" s="319">
        <f t="shared" si="8"/>
        <v>5758.8639000000003</v>
      </c>
      <c r="AMK295" s="319" t="s">
        <v>14949</v>
      </c>
      <c r="AML295" s="319">
        <f t="shared" si="9"/>
        <v>5591.13</v>
      </c>
    </row>
    <row r="296" spans="1:4 1025:1026" ht="14.25" customHeight="1">
      <c r="A296" s="316">
        <v>40549</v>
      </c>
      <c r="B296" s="317" t="s">
        <v>14950</v>
      </c>
      <c r="C296" s="318" t="s">
        <v>14425</v>
      </c>
      <c r="D296" s="319">
        <f t="shared" si="8"/>
        <v>1675.604</v>
      </c>
      <c r="AMK296" s="319" t="s">
        <v>14951</v>
      </c>
      <c r="AML296" s="319">
        <f t="shared" si="9"/>
        <v>1626.8</v>
      </c>
    </row>
    <row r="297" spans="1:4 1025:1026">
      <c r="A297" s="316">
        <v>40550</v>
      </c>
      <c r="B297" s="317" t="s">
        <v>14952</v>
      </c>
      <c r="C297" s="318" t="s">
        <v>14425</v>
      </c>
      <c r="D297" s="319">
        <f t="shared" si="8"/>
        <v>2117.6697000000004</v>
      </c>
      <c r="AMK297" s="319" t="s">
        <v>14953</v>
      </c>
      <c r="AML297" s="319">
        <f t="shared" si="9"/>
        <v>2055.9900000000002</v>
      </c>
    </row>
    <row r="298" spans="1:4 1025:1026">
      <c r="A298" s="316">
        <v>40551</v>
      </c>
      <c r="B298" s="317" t="s">
        <v>14954</v>
      </c>
      <c r="C298" s="318" t="s">
        <v>14425</v>
      </c>
      <c r="D298" s="319">
        <f t="shared" si="8"/>
        <v>2672.4277000000002</v>
      </c>
      <c r="AMK298" s="319" t="s">
        <v>14955</v>
      </c>
      <c r="AML298" s="319">
        <f t="shared" si="9"/>
        <v>2594.59</v>
      </c>
    </row>
    <row r="299" spans="1:4 1025:1026">
      <c r="A299" s="316">
        <v>40552</v>
      </c>
      <c r="B299" s="317" t="s">
        <v>14956</v>
      </c>
      <c r="C299" s="318" t="s">
        <v>14425</v>
      </c>
      <c r="D299" s="319">
        <f t="shared" si="8"/>
        <v>4268.7834999999995</v>
      </c>
      <c r="AMK299" s="319" t="s">
        <v>14957</v>
      </c>
      <c r="AML299" s="319">
        <f t="shared" si="9"/>
        <v>4144.45</v>
      </c>
    </row>
    <row r="300" spans="1:4 1025:1026">
      <c r="A300" s="316">
        <v>41320</v>
      </c>
      <c r="B300" s="317" t="s">
        <v>14958</v>
      </c>
      <c r="C300" s="318" t="s">
        <v>14425</v>
      </c>
      <c r="D300" s="319">
        <f t="shared" si="8"/>
        <v>10369.411700000001</v>
      </c>
      <c r="AMK300" s="319" t="s">
        <v>14959</v>
      </c>
      <c r="AML300" s="319">
        <f t="shared" si="9"/>
        <v>10067.39</v>
      </c>
    </row>
    <row r="301" spans="1:4 1025:1026">
      <c r="A301" s="316">
        <v>41184</v>
      </c>
      <c r="B301" s="317" t="s">
        <v>14960</v>
      </c>
      <c r="C301" s="318" t="s">
        <v>6578</v>
      </c>
      <c r="D301" s="319">
        <f t="shared" si="8"/>
        <v>1706.7924</v>
      </c>
      <c r="AMK301" s="319" t="s">
        <v>14961</v>
      </c>
      <c r="AML301" s="319">
        <f t="shared" si="9"/>
        <v>1657.08</v>
      </c>
    </row>
    <row r="302" spans="1:4 1025:1026">
      <c r="A302" s="316">
        <v>41338</v>
      </c>
      <c r="B302" s="317" t="s">
        <v>14962</v>
      </c>
      <c r="C302" s="318" t="s">
        <v>14425</v>
      </c>
      <c r="D302" s="319">
        <f t="shared" si="8"/>
        <v>778.23709999999994</v>
      </c>
      <c r="AMK302" s="319" t="s">
        <v>14963</v>
      </c>
      <c r="AML302" s="319">
        <f t="shared" si="9"/>
        <v>755.56999999999994</v>
      </c>
    </row>
    <row r="303" spans="1:4 1025:1026">
      <c r="A303" s="316">
        <v>40561</v>
      </c>
      <c r="B303" s="317" t="s">
        <v>14964</v>
      </c>
      <c r="C303" s="318" t="s">
        <v>14425</v>
      </c>
      <c r="D303" s="319">
        <f t="shared" si="8"/>
        <v>540.53369999999995</v>
      </c>
      <c r="AMK303" s="319" t="s">
        <v>14965</v>
      </c>
      <c r="AML303" s="319">
        <f t="shared" si="9"/>
        <v>524.79</v>
      </c>
    </row>
    <row r="304" spans="1:4 1025:1026">
      <c r="A304" s="316">
        <v>40672</v>
      </c>
      <c r="B304" s="317" t="s">
        <v>14966</v>
      </c>
      <c r="C304" s="318" t="s">
        <v>6578</v>
      </c>
      <c r="D304" s="319">
        <f t="shared" si="8"/>
        <v>690.24419999999998</v>
      </c>
      <c r="AMK304" s="319" t="s">
        <v>14967</v>
      </c>
      <c r="AML304" s="319">
        <f t="shared" si="9"/>
        <v>670.14</v>
      </c>
    </row>
    <row r="305" spans="1:4 1025:1026" ht="18">
      <c r="A305" s="316">
        <v>40703</v>
      </c>
      <c r="B305" s="317" t="s">
        <v>14968</v>
      </c>
      <c r="C305" s="318" t="s">
        <v>6578</v>
      </c>
      <c r="D305" s="319">
        <f t="shared" si="8"/>
        <v>248.82739999999998</v>
      </c>
      <c r="AMK305" s="319" t="s">
        <v>14969</v>
      </c>
      <c r="AML305" s="319">
        <f t="shared" si="9"/>
        <v>241.57999999999998</v>
      </c>
    </row>
    <row r="306" spans="1:4 1025:1026">
      <c r="A306" s="316">
        <v>40671</v>
      </c>
      <c r="B306" s="317" t="s">
        <v>14970</v>
      </c>
      <c r="C306" s="318" t="s">
        <v>6578</v>
      </c>
      <c r="D306" s="319">
        <f t="shared" si="8"/>
        <v>298.95749999999998</v>
      </c>
      <c r="AMK306" s="319" t="s">
        <v>14971</v>
      </c>
      <c r="AML306" s="319">
        <f t="shared" si="9"/>
        <v>290.25</v>
      </c>
    </row>
    <row r="307" spans="1:4 1025:1026">
      <c r="A307" s="316">
        <v>41016</v>
      </c>
      <c r="B307" s="317" t="s">
        <v>14972</v>
      </c>
      <c r="C307" s="318" t="s">
        <v>6578</v>
      </c>
      <c r="D307" s="319">
        <f t="shared" si="8"/>
        <v>224.42669999999998</v>
      </c>
      <c r="AMK307" s="319" t="s">
        <v>14973</v>
      </c>
      <c r="AML307" s="319">
        <f t="shared" si="9"/>
        <v>217.89</v>
      </c>
    </row>
    <row r="308" spans="1:4 1025:1026">
      <c r="A308" s="316">
        <v>40952</v>
      </c>
      <c r="B308" s="317" t="s">
        <v>14974</v>
      </c>
      <c r="C308" s="318" t="s">
        <v>6937</v>
      </c>
      <c r="D308" s="319">
        <f t="shared" si="8"/>
        <v>48.152500000000003</v>
      </c>
      <c r="AMK308" s="319" t="s">
        <v>14975</v>
      </c>
      <c r="AML308" s="319">
        <f t="shared" si="9"/>
        <v>46.75</v>
      </c>
    </row>
    <row r="309" spans="1:4 1025:1026">
      <c r="A309" s="316">
        <v>40953</v>
      </c>
      <c r="B309" s="317" t="s">
        <v>14976</v>
      </c>
      <c r="C309" s="318" t="s">
        <v>6578</v>
      </c>
      <c r="D309" s="319">
        <f t="shared" si="8"/>
        <v>115.99860000000001</v>
      </c>
      <c r="AMK309" s="319" t="s">
        <v>14977</v>
      </c>
      <c r="AML309" s="319">
        <f t="shared" si="9"/>
        <v>112.62</v>
      </c>
    </row>
    <row r="310" spans="1:4 1025:1026" ht="38.25">
      <c r="A310" s="316">
        <v>40708</v>
      </c>
      <c r="B310" s="320" t="s">
        <v>14978</v>
      </c>
      <c r="C310" s="318" t="s">
        <v>6937</v>
      </c>
      <c r="D310" s="319">
        <f t="shared" si="8"/>
        <v>122.10650000000001</v>
      </c>
      <c r="AMK310" s="319" t="s">
        <v>14979</v>
      </c>
      <c r="AML310" s="319">
        <f t="shared" si="9"/>
        <v>118.55000000000001</v>
      </c>
    </row>
    <row r="311" spans="1:4 1025:1026">
      <c r="A311" s="316">
        <v>40377</v>
      </c>
      <c r="B311" s="317" t="s">
        <v>14980</v>
      </c>
      <c r="C311" s="318" t="s">
        <v>6937</v>
      </c>
      <c r="D311" s="319">
        <f t="shared" si="8"/>
        <v>7.0039999999999996</v>
      </c>
      <c r="AMK311" s="319" t="s">
        <v>14981</v>
      </c>
      <c r="AML311" s="319">
        <f t="shared" si="9"/>
        <v>6.8</v>
      </c>
    </row>
    <row r="312" spans="1:4 1025:1026">
      <c r="A312" s="316">
        <v>40378</v>
      </c>
      <c r="B312" s="317" t="s">
        <v>14982</v>
      </c>
      <c r="C312" s="318" t="s">
        <v>6937</v>
      </c>
      <c r="D312" s="319">
        <f t="shared" si="8"/>
        <v>11.9686</v>
      </c>
      <c r="AMK312" s="319" t="s">
        <v>14983</v>
      </c>
      <c r="AML312" s="319">
        <f t="shared" si="9"/>
        <v>11.62</v>
      </c>
    </row>
    <row r="313" spans="1:4 1025:1026" ht="18">
      <c r="A313" s="316">
        <v>41389</v>
      </c>
      <c r="B313" s="317" t="s">
        <v>14984</v>
      </c>
      <c r="C313" s="318" t="s">
        <v>6680</v>
      </c>
      <c r="D313" s="319">
        <f t="shared" si="8"/>
        <v>6.9215999999999998</v>
      </c>
      <c r="AMK313" s="319" t="s">
        <v>14985</v>
      </c>
      <c r="AML313" s="319">
        <f t="shared" si="9"/>
        <v>6.72</v>
      </c>
    </row>
    <row r="314" spans="1:4 1025:1026" ht="38.25">
      <c r="A314" s="316">
        <v>40715</v>
      </c>
      <c r="B314" s="320" t="s">
        <v>14986</v>
      </c>
      <c r="C314" s="318" t="s">
        <v>6680</v>
      </c>
      <c r="D314" s="319">
        <f t="shared" si="8"/>
        <v>93.874200000000002</v>
      </c>
      <c r="AMK314" s="319" t="s">
        <v>14987</v>
      </c>
      <c r="AML314" s="319">
        <f t="shared" si="9"/>
        <v>91.14</v>
      </c>
    </row>
    <row r="315" spans="1:4 1025:1026" ht="38.25">
      <c r="A315" s="316">
        <v>40716</v>
      </c>
      <c r="B315" s="320" t="s">
        <v>14988</v>
      </c>
      <c r="C315" s="318" t="s">
        <v>6680</v>
      </c>
      <c r="D315" s="319">
        <f t="shared" si="8"/>
        <v>148.98949999999999</v>
      </c>
      <c r="AMK315" s="319" t="s">
        <v>14989</v>
      </c>
      <c r="AML315" s="319">
        <f t="shared" si="9"/>
        <v>144.64999999999998</v>
      </c>
    </row>
    <row r="316" spans="1:4 1025:1026" ht="38.25">
      <c r="A316" s="316">
        <v>40717</v>
      </c>
      <c r="B316" s="320" t="s">
        <v>14990</v>
      </c>
      <c r="C316" s="318" t="s">
        <v>6680</v>
      </c>
      <c r="D316" s="319">
        <f t="shared" si="8"/>
        <v>148.98949999999999</v>
      </c>
      <c r="AMK316" s="319" t="s">
        <v>14989</v>
      </c>
      <c r="AML316" s="319">
        <f t="shared" si="9"/>
        <v>144.64999999999998</v>
      </c>
    </row>
    <row r="317" spans="1:4 1025:1026" ht="38.25">
      <c r="A317" s="316">
        <v>40718</v>
      </c>
      <c r="B317" s="320" t="s">
        <v>14991</v>
      </c>
      <c r="C317" s="318" t="s">
        <v>6680</v>
      </c>
      <c r="D317" s="319">
        <f t="shared" si="8"/>
        <v>148.98949999999999</v>
      </c>
      <c r="AMK317" s="319" t="s">
        <v>14989</v>
      </c>
      <c r="AML317" s="319">
        <f t="shared" si="9"/>
        <v>144.64999999999998</v>
      </c>
    </row>
    <row r="318" spans="1:4 1025:1026" ht="18">
      <c r="A318" s="316">
        <v>40652</v>
      </c>
      <c r="B318" s="317" t="s">
        <v>14992</v>
      </c>
      <c r="C318" s="318" t="s">
        <v>6578</v>
      </c>
      <c r="D318" s="319">
        <f t="shared" si="8"/>
        <v>542.58339999999998</v>
      </c>
      <c r="AMK318" s="319" t="s">
        <v>14993</v>
      </c>
      <c r="AML318" s="319">
        <f t="shared" si="9"/>
        <v>526.78</v>
      </c>
    </row>
    <row r="319" spans="1:4 1025:1026" ht="38.25">
      <c r="A319" s="316">
        <v>41090</v>
      </c>
      <c r="B319" s="320" t="s">
        <v>14994</v>
      </c>
      <c r="C319" s="318" t="s">
        <v>6680</v>
      </c>
      <c r="D319" s="319">
        <f t="shared" si="8"/>
        <v>1202.4838</v>
      </c>
      <c r="AMK319" s="319" t="s">
        <v>14995</v>
      </c>
      <c r="AML319" s="319">
        <f t="shared" si="9"/>
        <v>1167.46</v>
      </c>
    </row>
    <row r="320" spans="1:4 1025:1026" ht="18">
      <c r="A320" s="316">
        <v>40350</v>
      </c>
      <c r="B320" s="317" t="s">
        <v>14996</v>
      </c>
      <c r="C320" s="318" t="s">
        <v>6680</v>
      </c>
      <c r="D320" s="319">
        <f t="shared" si="8"/>
        <v>522.87950000000001</v>
      </c>
      <c r="AMK320" s="319" t="s">
        <v>14997</v>
      </c>
      <c r="AML320" s="319">
        <f t="shared" si="9"/>
        <v>507.65</v>
      </c>
    </row>
    <row r="321" spans="1:4 1025:1026" ht="18">
      <c r="A321" s="316">
        <v>40351</v>
      </c>
      <c r="B321" s="317" t="s">
        <v>14998</v>
      </c>
      <c r="C321" s="318" t="s">
        <v>6680</v>
      </c>
      <c r="D321" s="319">
        <f t="shared" si="8"/>
        <v>558.22910000000002</v>
      </c>
      <c r="AMK321" s="319" t="s">
        <v>14999</v>
      </c>
      <c r="AML321" s="319">
        <f t="shared" si="9"/>
        <v>541.97</v>
      </c>
    </row>
    <row r="322" spans="1:4 1025:1026" ht="18">
      <c r="A322" s="316">
        <v>40353</v>
      </c>
      <c r="B322" s="317" t="s">
        <v>15000</v>
      </c>
      <c r="C322" s="318" t="s">
        <v>6680</v>
      </c>
      <c r="D322" s="319">
        <f t="shared" si="8"/>
        <v>576.02750000000003</v>
      </c>
      <c r="AMK322" s="319" t="s">
        <v>15001</v>
      </c>
      <c r="AML322" s="319">
        <f t="shared" si="9"/>
        <v>559.25</v>
      </c>
    </row>
    <row r="323" spans="1:4 1025:1026" ht="13.9" customHeight="1">
      <c r="A323" s="316">
        <v>40349</v>
      </c>
      <c r="B323" s="317" t="s">
        <v>15002</v>
      </c>
      <c r="C323" s="318" t="s">
        <v>6680</v>
      </c>
      <c r="D323" s="319">
        <f t="shared" si="8"/>
        <v>568.43640000000005</v>
      </c>
      <c r="AMK323" s="319" t="s">
        <v>15003</v>
      </c>
      <c r="AML323" s="319">
        <f t="shared" si="9"/>
        <v>551.88</v>
      </c>
    </row>
    <row r="324" spans="1:4 1025:1026">
      <c r="A324" s="316">
        <v>40358</v>
      </c>
      <c r="B324" s="317" t="s">
        <v>15004</v>
      </c>
      <c r="C324" s="318" t="s">
        <v>6680</v>
      </c>
      <c r="D324" s="319">
        <f t="shared" ref="D324:D387" si="10">AML324*1.03</f>
        <v>719.10479999999995</v>
      </c>
      <c r="AMK324" s="319" t="s">
        <v>15005</v>
      </c>
      <c r="AML324" s="319">
        <f t="shared" ref="AML324:AML387" si="11">ROUNDUP(AMK324/(1+0.2332),2)</f>
        <v>698.16</v>
      </c>
    </row>
    <row r="325" spans="1:4 1025:1026" ht="14.25" customHeight="1">
      <c r="A325" s="316">
        <v>40361</v>
      </c>
      <c r="B325" s="317" t="s">
        <v>15006</v>
      </c>
      <c r="C325" s="318" t="s">
        <v>6680</v>
      </c>
      <c r="D325" s="319">
        <f t="shared" si="10"/>
        <v>749.86059999999998</v>
      </c>
      <c r="AMK325" s="319" t="s">
        <v>15007</v>
      </c>
      <c r="AML325" s="319">
        <f t="shared" si="11"/>
        <v>728.02</v>
      </c>
    </row>
    <row r="326" spans="1:4 1025:1026">
      <c r="A326" s="316">
        <v>40360</v>
      </c>
      <c r="B326" s="317" t="s">
        <v>15008</v>
      </c>
      <c r="C326" s="318" t="s">
        <v>6680</v>
      </c>
      <c r="D326" s="319">
        <f t="shared" si="10"/>
        <v>744.53550000000007</v>
      </c>
      <c r="AMK326" s="319" t="s">
        <v>15009</v>
      </c>
      <c r="AML326" s="319">
        <f t="shared" si="11"/>
        <v>722.85</v>
      </c>
    </row>
    <row r="327" spans="1:4 1025:1026">
      <c r="A327" s="316">
        <v>40363</v>
      </c>
      <c r="B327" s="317" t="s">
        <v>15010</v>
      </c>
      <c r="C327" s="318" t="s">
        <v>6680</v>
      </c>
      <c r="D327" s="319">
        <f t="shared" si="10"/>
        <v>777.51610000000005</v>
      </c>
      <c r="AMK327" s="319" t="s">
        <v>15011</v>
      </c>
      <c r="AML327" s="319">
        <f t="shared" si="11"/>
        <v>754.87</v>
      </c>
    </row>
    <row r="328" spans="1:4 1025:1026" ht="38.25">
      <c r="A328" s="316">
        <v>40362</v>
      </c>
      <c r="B328" s="320" t="s">
        <v>15012</v>
      </c>
      <c r="C328" s="318" t="s">
        <v>6680</v>
      </c>
      <c r="D328" s="319">
        <f t="shared" si="10"/>
        <v>771.55240000000003</v>
      </c>
      <c r="AMK328" s="319" t="s">
        <v>15013</v>
      </c>
      <c r="AML328" s="319">
        <f t="shared" si="11"/>
        <v>749.08</v>
      </c>
    </row>
    <row r="329" spans="1:4 1025:1026" ht="18">
      <c r="A329" s="316">
        <v>40368</v>
      </c>
      <c r="B329" s="317" t="s">
        <v>15014</v>
      </c>
      <c r="C329" s="318" t="s">
        <v>6680</v>
      </c>
      <c r="D329" s="319">
        <f t="shared" si="10"/>
        <v>946.9511</v>
      </c>
      <c r="AMK329" s="319" t="s">
        <v>15015</v>
      </c>
      <c r="AML329" s="319">
        <f t="shared" si="11"/>
        <v>919.37</v>
      </c>
    </row>
    <row r="330" spans="1:4 1025:1026">
      <c r="A330" s="316">
        <v>40365</v>
      </c>
      <c r="B330" s="317" t="s">
        <v>15016</v>
      </c>
      <c r="C330" s="318" t="s">
        <v>6680</v>
      </c>
      <c r="D330" s="319">
        <f t="shared" si="10"/>
        <v>803.01890000000003</v>
      </c>
      <c r="AMK330" s="319" t="s">
        <v>15017</v>
      </c>
      <c r="AML330" s="319">
        <f t="shared" si="11"/>
        <v>779.63</v>
      </c>
    </row>
    <row r="331" spans="1:4 1025:1026">
      <c r="A331" s="316">
        <v>40364</v>
      </c>
      <c r="B331" s="317" t="s">
        <v>15018</v>
      </c>
      <c r="C331" s="318" t="s">
        <v>6680</v>
      </c>
      <c r="D331" s="319">
        <f t="shared" si="10"/>
        <v>796.45780000000002</v>
      </c>
      <c r="AMK331" s="319" t="s">
        <v>15019</v>
      </c>
      <c r="AML331" s="319">
        <f t="shared" si="11"/>
        <v>773.26</v>
      </c>
    </row>
    <row r="332" spans="1:4 1025:1026" ht="18">
      <c r="A332" s="316">
        <v>40369</v>
      </c>
      <c r="B332" s="317" t="s">
        <v>15020</v>
      </c>
      <c r="C332" s="318" t="s">
        <v>6680</v>
      </c>
      <c r="D332" s="319">
        <f t="shared" si="10"/>
        <v>987.40949999999998</v>
      </c>
      <c r="AMK332" s="319" t="s">
        <v>15021</v>
      </c>
      <c r="AML332" s="319">
        <f t="shared" si="11"/>
        <v>958.65</v>
      </c>
    </row>
    <row r="333" spans="1:4 1025:1026">
      <c r="A333" s="316">
        <v>40371</v>
      </c>
      <c r="B333" s="317" t="s">
        <v>15022</v>
      </c>
      <c r="C333" s="318" t="s">
        <v>6680</v>
      </c>
      <c r="D333" s="319">
        <f t="shared" si="10"/>
        <v>1655.3438999999998</v>
      </c>
      <c r="AMK333" s="319" t="s">
        <v>15023</v>
      </c>
      <c r="AML333" s="319">
        <f t="shared" si="11"/>
        <v>1607.1299999999999</v>
      </c>
    </row>
    <row r="334" spans="1:4 1025:1026" ht="38.25">
      <c r="A334" s="316">
        <v>40467</v>
      </c>
      <c r="B334" s="320" t="s">
        <v>15024</v>
      </c>
      <c r="C334" s="318" t="s">
        <v>6578</v>
      </c>
      <c r="D334" s="319">
        <f t="shared" si="10"/>
        <v>630.06130000000007</v>
      </c>
      <c r="AMK334" s="319" t="s">
        <v>15025</v>
      </c>
      <c r="AML334" s="319">
        <f t="shared" si="11"/>
        <v>611.71</v>
      </c>
    </row>
    <row r="335" spans="1:4 1025:1026" ht="38.25">
      <c r="A335" s="316">
        <v>40468</v>
      </c>
      <c r="B335" s="320" t="s">
        <v>15026</v>
      </c>
      <c r="C335" s="318" t="s">
        <v>6578</v>
      </c>
      <c r="D335" s="319">
        <f t="shared" si="10"/>
        <v>637.12709999999993</v>
      </c>
      <c r="AMK335" s="319" t="s">
        <v>15027</v>
      </c>
      <c r="AML335" s="319">
        <f t="shared" si="11"/>
        <v>618.56999999999994</v>
      </c>
    </row>
    <row r="336" spans="1:4 1025:1026" ht="38.25">
      <c r="A336" s="316">
        <v>40469</v>
      </c>
      <c r="B336" s="320" t="s">
        <v>15028</v>
      </c>
      <c r="C336" s="318" t="s">
        <v>6578</v>
      </c>
      <c r="D336" s="319">
        <f t="shared" si="10"/>
        <v>586.4923</v>
      </c>
      <c r="AMK336" s="319" t="s">
        <v>15029</v>
      </c>
      <c r="AML336" s="319">
        <f t="shared" si="11"/>
        <v>569.41</v>
      </c>
    </row>
    <row r="337" spans="1:4 1025:1026" ht="38.25">
      <c r="A337" s="316">
        <v>40470</v>
      </c>
      <c r="B337" s="320" t="s">
        <v>15030</v>
      </c>
      <c r="C337" s="318" t="s">
        <v>6578</v>
      </c>
      <c r="D337" s="319">
        <f t="shared" si="10"/>
        <v>586.4923</v>
      </c>
      <c r="AMK337" s="319" t="s">
        <v>15029</v>
      </c>
      <c r="AML337" s="319">
        <f t="shared" si="11"/>
        <v>569.41</v>
      </c>
    </row>
    <row r="338" spans="1:4 1025:1026" ht="38.25">
      <c r="A338" s="316">
        <v>40471</v>
      </c>
      <c r="B338" s="320" t="s">
        <v>15031</v>
      </c>
      <c r="C338" s="318" t="s">
        <v>6578</v>
      </c>
      <c r="D338" s="319">
        <f t="shared" si="10"/>
        <v>1204.5953</v>
      </c>
      <c r="AMK338" s="319" t="s">
        <v>15032</v>
      </c>
      <c r="AML338" s="319">
        <f t="shared" si="11"/>
        <v>1169.51</v>
      </c>
    </row>
    <row r="339" spans="1:4 1025:1026" ht="18">
      <c r="A339" s="316">
        <v>40472</v>
      </c>
      <c r="B339" s="317" t="s">
        <v>15033</v>
      </c>
      <c r="C339" s="318" t="s">
        <v>6578</v>
      </c>
      <c r="D339" s="319">
        <f t="shared" si="10"/>
        <v>1204.5953</v>
      </c>
      <c r="AMK339" s="319" t="s">
        <v>15032</v>
      </c>
      <c r="AML339" s="319">
        <f t="shared" si="11"/>
        <v>1169.51</v>
      </c>
    </row>
    <row r="340" spans="1:4 1025:1026" ht="38.25">
      <c r="A340" s="316">
        <v>40473</v>
      </c>
      <c r="B340" s="320" t="s">
        <v>15034</v>
      </c>
      <c r="C340" s="318" t="s">
        <v>6578</v>
      </c>
      <c r="D340" s="319">
        <f t="shared" si="10"/>
        <v>1221.6108999999999</v>
      </c>
      <c r="AMK340" s="319" t="s">
        <v>15035</v>
      </c>
      <c r="AML340" s="319">
        <f t="shared" si="11"/>
        <v>1186.03</v>
      </c>
    </row>
    <row r="341" spans="1:4 1025:1026" ht="38.25">
      <c r="A341" s="316">
        <v>40474</v>
      </c>
      <c r="B341" s="320" t="s">
        <v>15036</v>
      </c>
      <c r="C341" s="318" t="s">
        <v>6578</v>
      </c>
      <c r="D341" s="319">
        <f t="shared" si="10"/>
        <v>1221.6108999999999</v>
      </c>
      <c r="AMK341" s="319" t="s">
        <v>15035</v>
      </c>
      <c r="AML341" s="319">
        <f t="shared" si="11"/>
        <v>1186.03</v>
      </c>
    </row>
    <row r="342" spans="1:4 1025:1026" ht="38.25">
      <c r="A342" s="316">
        <v>40475</v>
      </c>
      <c r="B342" s="320" t="s">
        <v>15037</v>
      </c>
      <c r="C342" s="318" t="s">
        <v>6578</v>
      </c>
      <c r="D342" s="319">
        <f t="shared" si="10"/>
        <v>1438.4876999999999</v>
      </c>
      <c r="AMK342" s="319" t="s">
        <v>15038</v>
      </c>
      <c r="AML342" s="319">
        <f t="shared" si="11"/>
        <v>1396.59</v>
      </c>
    </row>
    <row r="343" spans="1:4 1025:1026" ht="38.25">
      <c r="A343" s="316">
        <v>40476</v>
      </c>
      <c r="B343" s="320" t="s">
        <v>15039</v>
      </c>
      <c r="C343" s="318" t="s">
        <v>6578</v>
      </c>
      <c r="D343" s="319">
        <f t="shared" si="10"/>
        <v>1438.4876999999999</v>
      </c>
      <c r="AMK343" s="319" t="s">
        <v>15038</v>
      </c>
      <c r="AML343" s="319">
        <f t="shared" si="11"/>
        <v>1396.59</v>
      </c>
    </row>
    <row r="344" spans="1:4 1025:1026" ht="38.25">
      <c r="A344" s="316">
        <v>40477</v>
      </c>
      <c r="B344" s="320" t="s">
        <v>15040</v>
      </c>
      <c r="C344" s="318" t="s">
        <v>6578</v>
      </c>
      <c r="D344" s="319">
        <f t="shared" si="10"/>
        <v>1532.0117000000002</v>
      </c>
      <c r="AMK344" s="319" t="s">
        <v>15041</v>
      </c>
      <c r="AML344" s="319">
        <f t="shared" si="11"/>
        <v>1487.39</v>
      </c>
    </row>
    <row r="345" spans="1:4 1025:1026" ht="18">
      <c r="A345" s="316">
        <v>40478</v>
      </c>
      <c r="B345" s="317" t="s">
        <v>15042</v>
      </c>
      <c r="C345" s="318" t="s">
        <v>6578</v>
      </c>
      <c r="D345" s="319">
        <f t="shared" si="10"/>
        <v>1532.0117000000002</v>
      </c>
      <c r="AMK345" s="319" t="s">
        <v>15041</v>
      </c>
      <c r="AML345" s="319">
        <f t="shared" si="11"/>
        <v>1487.39</v>
      </c>
    </row>
    <row r="346" spans="1:4 1025:1026" ht="18">
      <c r="A346" s="316">
        <v>40479</v>
      </c>
      <c r="B346" s="317" t="s">
        <v>15043</v>
      </c>
      <c r="C346" s="318" t="s">
        <v>6578</v>
      </c>
      <c r="D346" s="319">
        <f t="shared" si="10"/>
        <v>1770.9304999999999</v>
      </c>
      <c r="AMK346" s="319" t="s">
        <v>15044</v>
      </c>
      <c r="AML346" s="319">
        <f t="shared" si="11"/>
        <v>1719.35</v>
      </c>
    </row>
    <row r="347" spans="1:4 1025:1026" ht="38.25">
      <c r="A347" s="316">
        <v>40480</v>
      </c>
      <c r="B347" s="320" t="s">
        <v>15045</v>
      </c>
      <c r="C347" s="318" t="s">
        <v>6578</v>
      </c>
      <c r="D347" s="319">
        <f t="shared" si="10"/>
        <v>2026.1130000000001</v>
      </c>
      <c r="AMK347" s="319" t="s">
        <v>15046</v>
      </c>
      <c r="AML347" s="319">
        <f t="shared" si="11"/>
        <v>1967.1</v>
      </c>
    </row>
    <row r="348" spans="1:4 1025:1026" ht="38.25">
      <c r="A348" s="316">
        <v>40481</v>
      </c>
      <c r="B348" s="320" t="s">
        <v>15047</v>
      </c>
      <c r="C348" s="318" t="s">
        <v>6578</v>
      </c>
      <c r="D348" s="319">
        <f t="shared" si="10"/>
        <v>2026.1130000000001</v>
      </c>
      <c r="AMK348" s="319" t="s">
        <v>15046</v>
      </c>
      <c r="AML348" s="319">
        <f t="shared" si="11"/>
        <v>1967.1</v>
      </c>
    </row>
    <row r="349" spans="1:4 1025:1026" ht="38.25">
      <c r="A349" s="316">
        <v>40482</v>
      </c>
      <c r="B349" s="320" t="s">
        <v>15048</v>
      </c>
      <c r="C349" s="318" t="s">
        <v>6578</v>
      </c>
      <c r="D349" s="319">
        <f t="shared" si="10"/>
        <v>2137.9298000000003</v>
      </c>
      <c r="AMK349" s="319" t="s">
        <v>15049</v>
      </c>
      <c r="AML349" s="319">
        <f t="shared" si="11"/>
        <v>2075.6600000000003</v>
      </c>
    </row>
    <row r="350" spans="1:4 1025:1026" ht="38.25">
      <c r="A350" s="316">
        <v>40483</v>
      </c>
      <c r="B350" s="320" t="s">
        <v>15050</v>
      </c>
      <c r="C350" s="318" t="s">
        <v>6578</v>
      </c>
      <c r="D350" s="319">
        <f t="shared" si="10"/>
        <v>2137.9298000000003</v>
      </c>
      <c r="AMK350" s="319" t="s">
        <v>15049</v>
      </c>
      <c r="AML350" s="319">
        <f t="shared" si="11"/>
        <v>2075.6600000000003</v>
      </c>
    </row>
    <row r="351" spans="1:4 1025:1026" ht="38.25">
      <c r="A351" s="316">
        <v>40484</v>
      </c>
      <c r="B351" s="320" t="s">
        <v>15051</v>
      </c>
      <c r="C351" s="318" t="s">
        <v>6578</v>
      </c>
      <c r="D351" s="319">
        <f t="shared" si="10"/>
        <v>2719.0764000000004</v>
      </c>
      <c r="AMK351" s="319" t="s">
        <v>15052</v>
      </c>
      <c r="AML351" s="319">
        <f t="shared" si="11"/>
        <v>2639.88</v>
      </c>
    </row>
    <row r="352" spans="1:4 1025:1026" ht="18">
      <c r="A352" s="316">
        <v>40485</v>
      </c>
      <c r="B352" s="317" t="s">
        <v>15053</v>
      </c>
      <c r="C352" s="318" t="s">
        <v>6578</v>
      </c>
      <c r="D352" s="319">
        <f t="shared" si="10"/>
        <v>2807.7388000000001</v>
      </c>
      <c r="AMK352" s="319" t="s">
        <v>15054</v>
      </c>
      <c r="AML352" s="319">
        <f t="shared" si="11"/>
        <v>2725.96</v>
      </c>
    </row>
    <row r="353" spans="1:4 1025:1026" ht="38.25">
      <c r="A353" s="316">
        <v>40486</v>
      </c>
      <c r="B353" s="320" t="s">
        <v>15055</v>
      </c>
      <c r="C353" s="318" t="s">
        <v>6578</v>
      </c>
      <c r="D353" s="319">
        <f t="shared" si="10"/>
        <v>2807.7388000000001</v>
      </c>
      <c r="AMK353" s="319" t="s">
        <v>15054</v>
      </c>
      <c r="AML353" s="319">
        <f t="shared" si="11"/>
        <v>2725.96</v>
      </c>
    </row>
    <row r="354" spans="1:4 1025:1026" ht="38.25">
      <c r="A354" s="316">
        <v>40487</v>
      </c>
      <c r="B354" s="320" t="s">
        <v>15056</v>
      </c>
      <c r="C354" s="318" t="s">
        <v>6578</v>
      </c>
      <c r="D354" s="319">
        <f t="shared" si="10"/>
        <v>2950.0848000000005</v>
      </c>
      <c r="AMK354" s="319" t="s">
        <v>15057</v>
      </c>
      <c r="AML354" s="319">
        <f t="shared" si="11"/>
        <v>2864.1600000000003</v>
      </c>
    </row>
    <row r="355" spans="1:4 1025:1026" ht="38.25">
      <c r="A355" s="316">
        <v>40488</v>
      </c>
      <c r="B355" s="320" t="s">
        <v>15058</v>
      </c>
      <c r="C355" s="318" t="s">
        <v>6578</v>
      </c>
      <c r="D355" s="319">
        <f t="shared" si="10"/>
        <v>2950.0848000000005</v>
      </c>
      <c r="AMK355" s="319" t="s">
        <v>15057</v>
      </c>
      <c r="AML355" s="319">
        <f t="shared" si="11"/>
        <v>2864.1600000000003</v>
      </c>
    </row>
    <row r="356" spans="1:4 1025:1026" ht="38.25">
      <c r="A356" s="316">
        <v>40489</v>
      </c>
      <c r="B356" s="320" t="s">
        <v>15059</v>
      </c>
      <c r="C356" s="318" t="s">
        <v>6578</v>
      </c>
      <c r="D356" s="319">
        <f t="shared" si="10"/>
        <v>3958.6196000000004</v>
      </c>
      <c r="AMK356" s="319" t="s">
        <v>15060</v>
      </c>
      <c r="AML356" s="319">
        <f t="shared" si="11"/>
        <v>3843.32</v>
      </c>
    </row>
    <row r="357" spans="1:4 1025:1026" ht="18">
      <c r="A357" s="316">
        <v>40417</v>
      </c>
      <c r="B357" s="317" t="s">
        <v>15061</v>
      </c>
      <c r="C357" s="318" t="s">
        <v>6578</v>
      </c>
      <c r="D357" s="319">
        <f t="shared" si="10"/>
        <v>133.69399999999999</v>
      </c>
      <c r="AMK357" s="319" t="s">
        <v>15062</v>
      </c>
      <c r="AML357" s="319">
        <f t="shared" si="11"/>
        <v>129.79999999999998</v>
      </c>
    </row>
    <row r="358" spans="1:4 1025:1026" ht="18">
      <c r="A358" s="316">
        <v>40418</v>
      </c>
      <c r="B358" s="317" t="s">
        <v>15063</v>
      </c>
      <c r="C358" s="318" t="s">
        <v>6578</v>
      </c>
      <c r="D358" s="319">
        <f t="shared" si="10"/>
        <v>144.82829999999998</v>
      </c>
      <c r="AMK358" s="319" t="s">
        <v>15064</v>
      </c>
      <c r="AML358" s="319">
        <f t="shared" si="11"/>
        <v>140.60999999999999</v>
      </c>
    </row>
    <row r="359" spans="1:4 1025:1026" ht="18">
      <c r="A359" s="316">
        <v>40419</v>
      </c>
      <c r="B359" s="317" t="s">
        <v>15065</v>
      </c>
      <c r="C359" s="318" t="s">
        <v>6578</v>
      </c>
      <c r="D359" s="319">
        <f t="shared" si="10"/>
        <v>173.1842</v>
      </c>
      <c r="AMK359" s="319" t="s">
        <v>15066</v>
      </c>
      <c r="AML359" s="319">
        <f t="shared" si="11"/>
        <v>168.14</v>
      </c>
    </row>
    <row r="360" spans="1:4 1025:1026" ht="18">
      <c r="A360" s="316">
        <v>40420</v>
      </c>
      <c r="B360" s="317" t="s">
        <v>15067</v>
      </c>
      <c r="C360" s="318" t="s">
        <v>6578</v>
      </c>
      <c r="D360" s="319">
        <f t="shared" si="10"/>
        <v>186.9965</v>
      </c>
      <c r="AMK360" s="319" t="s">
        <v>15068</v>
      </c>
      <c r="AML360" s="319">
        <f t="shared" si="11"/>
        <v>181.54999999999998</v>
      </c>
    </row>
    <row r="361" spans="1:4 1025:1026" ht="18">
      <c r="A361" s="316">
        <v>40422</v>
      </c>
      <c r="B361" s="317" t="s">
        <v>15069</v>
      </c>
      <c r="C361" s="318" t="s">
        <v>6578</v>
      </c>
      <c r="D361" s="319">
        <f t="shared" si="10"/>
        <v>242.49289999999999</v>
      </c>
      <c r="AMK361" s="319" t="s">
        <v>15070</v>
      </c>
      <c r="AML361" s="319">
        <f t="shared" si="11"/>
        <v>235.42999999999998</v>
      </c>
    </row>
    <row r="362" spans="1:4 1025:1026" ht="18">
      <c r="A362" s="316">
        <v>40423</v>
      </c>
      <c r="B362" s="317" t="s">
        <v>15071</v>
      </c>
      <c r="C362" s="318" t="s">
        <v>6578</v>
      </c>
      <c r="D362" s="319">
        <f t="shared" si="10"/>
        <v>244.11</v>
      </c>
      <c r="AMK362" s="319" t="s">
        <v>15072</v>
      </c>
      <c r="AML362" s="319">
        <f t="shared" si="11"/>
        <v>237</v>
      </c>
    </row>
    <row r="363" spans="1:4 1025:1026" ht="18">
      <c r="A363" s="316">
        <v>40426</v>
      </c>
      <c r="B363" s="317" t="s">
        <v>15073</v>
      </c>
      <c r="C363" s="318" t="s">
        <v>6578</v>
      </c>
      <c r="D363" s="319">
        <f t="shared" si="10"/>
        <v>387.44479999999999</v>
      </c>
      <c r="AMK363" s="319" t="s">
        <v>15074</v>
      </c>
      <c r="AML363" s="319">
        <f t="shared" si="11"/>
        <v>376.15999999999997</v>
      </c>
    </row>
    <row r="364" spans="1:4 1025:1026" ht="18">
      <c r="A364" s="316">
        <v>40427</v>
      </c>
      <c r="B364" s="317" t="s">
        <v>15075</v>
      </c>
      <c r="C364" s="318" t="s">
        <v>6578</v>
      </c>
      <c r="D364" s="319">
        <f t="shared" si="10"/>
        <v>400.63909999999998</v>
      </c>
      <c r="AMK364" s="319" t="s">
        <v>15076</v>
      </c>
      <c r="AML364" s="319">
        <f t="shared" si="11"/>
        <v>388.96999999999997</v>
      </c>
    </row>
    <row r="365" spans="1:4 1025:1026" ht="38.25">
      <c r="A365" s="316">
        <v>40421</v>
      </c>
      <c r="B365" s="320" t="s">
        <v>15077</v>
      </c>
      <c r="C365" s="318" t="s">
        <v>6578</v>
      </c>
      <c r="D365" s="319">
        <f t="shared" si="10"/>
        <v>215.40389999999999</v>
      </c>
      <c r="AMK365" s="319" t="s">
        <v>15078</v>
      </c>
      <c r="AML365" s="319">
        <f t="shared" si="11"/>
        <v>209.13</v>
      </c>
    </row>
    <row r="366" spans="1:4 1025:1026" ht="18">
      <c r="A366" s="316">
        <v>40424</v>
      </c>
      <c r="B366" s="317" t="s">
        <v>15079</v>
      </c>
      <c r="C366" s="318" t="s">
        <v>6578</v>
      </c>
      <c r="D366" s="319">
        <f t="shared" si="10"/>
        <v>271.7758</v>
      </c>
      <c r="AMK366" s="319" t="s">
        <v>15080</v>
      </c>
      <c r="AML366" s="319">
        <f t="shared" si="11"/>
        <v>263.86</v>
      </c>
    </row>
    <row r="367" spans="1:4 1025:1026" ht="38.25">
      <c r="A367" s="316">
        <v>40425</v>
      </c>
      <c r="B367" s="320" t="s">
        <v>15081</v>
      </c>
      <c r="C367" s="318" t="s">
        <v>6578</v>
      </c>
      <c r="D367" s="319">
        <f t="shared" si="10"/>
        <v>278.8931</v>
      </c>
      <c r="AMK367" s="319" t="s">
        <v>15082</v>
      </c>
      <c r="AML367" s="319">
        <f t="shared" si="11"/>
        <v>270.77</v>
      </c>
    </row>
    <row r="368" spans="1:4 1025:1026" ht="38.25">
      <c r="A368" s="316">
        <v>40428</v>
      </c>
      <c r="B368" s="320" t="s">
        <v>15083</v>
      </c>
      <c r="C368" s="318" t="s">
        <v>6578</v>
      </c>
      <c r="D368" s="319">
        <f t="shared" si="10"/>
        <v>458.87529999999998</v>
      </c>
      <c r="AMK368" s="319" t="s">
        <v>15084</v>
      </c>
      <c r="AML368" s="319">
        <f t="shared" si="11"/>
        <v>445.51</v>
      </c>
    </row>
    <row r="369" spans="1:4 1025:1026" ht="38.25">
      <c r="A369" s="316">
        <v>40429</v>
      </c>
      <c r="B369" s="320" t="s">
        <v>15085</v>
      </c>
      <c r="C369" s="318" t="s">
        <v>6578</v>
      </c>
      <c r="D369" s="319">
        <f t="shared" si="10"/>
        <v>462.40820000000002</v>
      </c>
      <c r="AMK369" s="319" t="s">
        <v>15086</v>
      </c>
      <c r="AML369" s="319">
        <f t="shared" si="11"/>
        <v>448.94</v>
      </c>
    </row>
    <row r="370" spans="1:4 1025:1026" ht="38.25">
      <c r="A370" s="316">
        <v>40430</v>
      </c>
      <c r="B370" s="320" t="s">
        <v>15087</v>
      </c>
      <c r="C370" s="318" t="s">
        <v>6578</v>
      </c>
      <c r="D370" s="319">
        <f t="shared" si="10"/>
        <v>437.0908</v>
      </c>
      <c r="AMK370" s="319" t="s">
        <v>15088</v>
      </c>
      <c r="AML370" s="319">
        <f t="shared" si="11"/>
        <v>424.36</v>
      </c>
    </row>
    <row r="371" spans="1:4 1025:1026" ht="13.9" customHeight="1">
      <c r="A371" s="316">
        <v>40431</v>
      </c>
      <c r="B371" s="320" t="s">
        <v>15089</v>
      </c>
      <c r="C371" s="318" t="s">
        <v>6578</v>
      </c>
      <c r="D371" s="319">
        <f t="shared" si="10"/>
        <v>437.0908</v>
      </c>
      <c r="AMK371" s="319" t="s">
        <v>15088</v>
      </c>
      <c r="AML371" s="319">
        <f t="shared" si="11"/>
        <v>424.36</v>
      </c>
    </row>
    <row r="372" spans="1:4 1025:1026" ht="18">
      <c r="A372" s="316">
        <v>40432</v>
      </c>
      <c r="B372" s="317" t="s">
        <v>15090</v>
      </c>
      <c r="C372" s="318" t="s">
        <v>6578</v>
      </c>
      <c r="D372" s="319">
        <f t="shared" si="10"/>
        <v>868.23850000000004</v>
      </c>
      <c r="AMK372" s="319" t="s">
        <v>15091</v>
      </c>
      <c r="AML372" s="319">
        <f t="shared" si="11"/>
        <v>842.95</v>
      </c>
    </row>
    <row r="373" spans="1:4 1025:1026" ht="14.25" customHeight="1">
      <c r="A373" s="316">
        <v>40433</v>
      </c>
      <c r="B373" s="320" t="s">
        <v>15092</v>
      </c>
      <c r="C373" s="318" t="s">
        <v>6578</v>
      </c>
      <c r="D373" s="319">
        <f t="shared" si="10"/>
        <v>868.23850000000004</v>
      </c>
      <c r="AMK373" s="319" t="s">
        <v>15091</v>
      </c>
      <c r="AML373" s="319">
        <f t="shared" si="11"/>
        <v>842.95</v>
      </c>
    </row>
    <row r="374" spans="1:4 1025:1026" ht="38.25">
      <c r="A374" s="316">
        <v>40434</v>
      </c>
      <c r="B374" s="320" t="s">
        <v>15093</v>
      </c>
      <c r="C374" s="318" t="s">
        <v>6578</v>
      </c>
      <c r="D374" s="319">
        <f t="shared" si="10"/>
        <v>876.74630000000002</v>
      </c>
      <c r="AMK374" s="319" t="s">
        <v>15094</v>
      </c>
      <c r="AML374" s="319">
        <f t="shared" si="11"/>
        <v>851.21</v>
      </c>
    </row>
    <row r="375" spans="1:4 1025:1026" ht="38.25">
      <c r="A375" s="316">
        <v>40435</v>
      </c>
      <c r="B375" s="320" t="s">
        <v>15095</v>
      </c>
      <c r="C375" s="318" t="s">
        <v>6578</v>
      </c>
      <c r="D375" s="319">
        <f t="shared" si="10"/>
        <v>876.74630000000002</v>
      </c>
      <c r="AMK375" s="319" t="s">
        <v>15094</v>
      </c>
      <c r="AML375" s="319">
        <f t="shared" si="11"/>
        <v>851.21</v>
      </c>
    </row>
    <row r="376" spans="1:4 1025:1026" ht="38.25">
      <c r="A376" s="316">
        <v>40436</v>
      </c>
      <c r="B376" s="320" t="s">
        <v>15096</v>
      </c>
      <c r="C376" s="318" t="s">
        <v>6578</v>
      </c>
      <c r="D376" s="319">
        <f t="shared" si="10"/>
        <v>1107.7135000000001</v>
      </c>
      <c r="AMK376" s="319" t="s">
        <v>15097</v>
      </c>
      <c r="AML376" s="319">
        <f t="shared" si="11"/>
        <v>1075.45</v>
      </c>
    </row>
    <row r="377" spans="1:4 1025:1026" ht="38.25">
      <c r="A377" s="316">
        <v>40437</v>
      </c>
      <c r="B377" s="320" t="s">
        <v>15098</v>
      </c>
      <c r="C377" s="318" t="s">
        <v>6578</v>
      </c>
      <c r="D377" s="319">
        <f t="shared" si="10"/>
        <v>1107.7135000000001</v>
      </c>
      <c r="AMK377" s="319" t="s">
        <v>15097</v>
      </c>
      <c r="AML377" s="319">
        <f t="shared" si="11"/>
        <v>1075.45</v>
      </c>
    </row>
    <row r="378" spans="1:4 1025:1026" ht="18">
      <c r="A378" s="316">
        <v>40438</v>
      </c>
      <c r="B378" s="317" t="s">
        <v>15099</v>
      </c>
      <c r="C378" s="318" t="s">
        <v>6578</v>
      </c>
      <c r="D378" s="319">
        <f t="shared" si="10"/>
        <v>1154.4755</v>
      </c>
      <c r="AMK378" s="319" t="s">
        <v>15100</v>
      </c>
      <c r="AML378" s="319">
        <f t="shared" si="11"/>
        <v>1120.8499999999999</v>
      </c>
    </row>
    <row r="379" spans="1:4 1025:1026" ht="38.25">
      <c r="A379" s="316">
        <v>40439</v>
      </c>
      <c r="B379" s="320" t="s">
        <v>15101</v>
      </c>
      <c r="C379" s="318" t="s">
        <v>6578</v>
      </c>
      <c r="D379" s="319">
        <f t="shared" si="10"/>
        <v>1154.4755</v>
      </c>
      <c r="AMK379" s="319" t="s">
        <v>15100</v>
      </c>
      <c r="AML379" s="319">
        <f t="shared" si="11"/>
        <v>1120.8499999999999</v>
      </c>
    </row>
    <row r="380" spans="1:4 1025:1026" ht="38.25">
      <c r="A380" s="316">
        <v>40440</v>
      </c>
      <c r="B380" s="320" t="s">
        <v>15102</v>
      </c>
      <c r="C380" s="318" t="s">
        <v>6578</v>
      </c>
      <c r="D380" s="319">
        <f t="shared" si="10"/>
        <v>1520.7641000000001</v>
      </c>
      <c r="AMK380" s="319" t="s">
        <v>15103</v>
      </c>
      <c r="AML380" s="319">
        <f t="shared" si="11"/>
        <v>1476.47</v>
      </c>
    </row>
    <row r="381" spans="1:4 1025:1026" ht="38.25">
      <c r="A381" s="316">
        <v>40441</v>
      </c>
      <c r="B381" s="320" t="s">
        <v>15104</v>
      </c>
      <c r="C381" s="318" t="s">
        <v>6578</v>
      </c>
      <c r="D381" s="319">
        <f t="shared" si="10"/>
        <v>1520.7641000000001</v>
      </c>
      <c r="AMK381" s="319" t="s">
        <v>15103</v>
      </c>
      <c r="AML381" s="319">
        <f t="shared" si="11"/>
        <v>1476.47</v>
      </c>
    </row>
    <row r="382" spans="1:4 1025:1026" ht="38.25">
      <c r="A382" s="316">
        <v>40442</v>
      </c>
      <c r="B382" s="320" t="s">
        <v>15105</v>
      </c>
      <c r="C382" s="318" t="s">
        <v>6578</v>
      </c>
      <c r="D382" s="319">
        <f t="shared" si="10"/>
        <v>1576.6725000000001</v>
      </c>
      <c r="AMK382" s="319" t="s">
        <v>15106</v>
      </c>
      <c r="AML382" s="319">
        <f t="shared" si="11"/>
        <v>1530.75</v>
      </c>
    </row>
    <row r="383" spans="1:4 1025:1026" ht="38.25">
      <c r="A383" s="316">
        <v>40443</v>
      </c>
      <c r="B383" s="320" t="s">
        <v>15107</v>
      </c>
      <c r="C383" s="318" t="s">
        <v>6578</v>
      </c>
      <c r="D383" s="319">
        <f t="shared" si="10"/>
        <v>1576.6725000000001</v>
      </c>
      <c r="AMK383" s="319" t="s">
        <v>15106</v>
      </c>
      <c r="AML383" s="319">
        <f t="shared" si="11"/>
        <v>1530.75</v>
      </c>
    </row>
    <row r="384" spans="1:4 1025:1026" ht="18">
      <c r="A384" s="316">
        <v>40444</v>
      </c>
      <c r="B384" s="317" t="s">
        <v>15108</v>
      </c>
      <c r="C384" s="318" t="s">
        <v>6578</v>
      </c>
      <c r="D384" s="319">
        <f t="shared" si="10"/>
        <v>317.10610000000003</v>
      </c>
      <c r="AMK384" s="319" t="s">
        <v>15109</v>
      </c>
      <c r="AML384" s="319">
        <f t="shared" si="11"/>
        <v>307.87</v>
      </c>
    </row>
    <row r="385" spans="1:4 1025:1026" ht="18">
      <c r="A385" s="316">
        <v>40445</v>
      </c>
      <c r="B385" s="317" t="s">
        <v>15110</v>
      </c>
      <c r="C385" s="318" t="s">
        <v>6578</v>
      </c>
      <c r="D385" s="319">
        <f t="shared" si="10"/>
        <v>320.63900000000001</v>
      </c>
      <c r="AMK385" s="319" t="s">
        <v>15111</v>
      </c>
      <c r="AML385" s="319">
        <f t="shared" si="11"/>
        <v>311.3</v>
      </c>
    </row>
    <row r="386" spans="1:4 1025:1026" ht="38.25">
      <c r="A386" s="316">
        <v>40446</v>
      </c>
      <c r="B386" s="320" t="s">
        <v>15112</v>
      </c>
      <c r="C386" s="318" t="s">
        <v>6578</v>
      </c>
      <c r="D386" s="319">
        <f t="shared" si="10"/>
        <v>295.32159999999999</v>
      </c>
      <c r="AMK386" s="319" t="s">
        <v>15113</v>
      </c>
      <c r="AML386" s="319">
        <f t="shared" si="11"/>
        <v>286.71999999999997</v>
      </c>
    </row>
    <row r="387" spans="1:4 1025:1026" ht="38.25">
      <c r="A387" s="316">
        <v>40447</v>
      </c>
      <c r="B387" s="320" t="s">
        <v>15114</v>
      </c>
      <c r="C387" s="318" t="s">
        <v>6578</v>
      </c>
      <c r="D387" s="319">
        <f t="shared" si="10"/>
        <v>295.32159999999999</v>
      </c>
      <c r="AMK387" s="319" t="s">
        <v>15113</v>
      </c>
      <c r="AML387" s="319">
        <f t="shared" si="11"/>
        <v>286.71999999999997</v>
      </c>
    </row>
    <row r="388" spans="1:4 1025:1026" ht="38.25">
      <c r="A388" s="316">
        <v>40448</v>
      </c>
      <c r="B388" s="320" t="s">
        <v>15115</v>
      </c>
      <c r="C388" s="318" t="s">
        <v>6578</v>
      </c>
      <c r="D388" s="319">
        <f t="shared" ref="D388:D451" si="12">AML388*1.03</f>
        <v>667.71810000000005</v>
      </c>
      <c r="AMK388" s="319" t="s">
        <v>15116</v>
      </c>
      <c r="AML388" s="319">
        <f t="shared" ref="AML388:AML451" si="13">ROUNDUP(AMK388/(1+0.2332),2)</f>
        <v>648.27</v>
      </c>
    </row>
    <row r="389" spans="1:4 1025:1026" ht="38.25">
      <c r="A389" s="316">
        <v>40449</v>
      </c>
      <c r="B389" s="320" t="s">
        <v>15117</v>
      </c>
      <c r="C389" s="318" t="s">
        <v>6578</v>
      </c>
      <c r="D389" s="319">
        <f t="shared" si="12"/>
        <v>667.71810000000005</v>
      </c>
      <c r="AMK389" s="319" t="s">
        <v>15116</v>
      </c>
      <c r="AML389" s="319">
        <f t="shared" si="13"/>
        <v>648.27</v>
      </c>
    </row>
    <row r="390" spans="1:4 1025:1026" ht="38.25">
      <c r="A390" s="316">
        <v>40450</v>
      </c>
      <c r="B390" s="320" t="s">
        <v>15118</v>
      </c>
      <c r="C390" s="318" t="s">
        <v>6578</v>
      </c>
      <c r="D390" s="319">
        <f t="shared" si="12"/>
        <v>676.22590000000002</v>
      </c>
      <c r="AMK390" s="319" t="s">
        <v>15119</v>
      </c>
      <c r="AML390" s="319">
        <f t="shared" si="13"/>
        <v>656.53</v>
      </c>
    </row>
    <row r="391" spans="1:4 1025:1026" ht="18">
      <c r="A391" s="316">
        <v>40451</v>
      </c>
      <c r="B391" s="317" t="s">
        <v>15120</v>
      </c>
      <c r="C391" s="318" t="s">
        <v>6578</v>
      </c>
      <c r="D391" s="319">
        <f t="shared" si="12"/>
        <v>676.22590000000002</v>
      </c>
      <c r="AMK391" s="319" t="s">
        <v>15119</v>
      </c>
      <c r="AML391" s="319">
        <f t="shared" si="13"/>
        <v>656.53</v>
      </c>
    </row>
    <row r="392" spans="1:4 1025:1026" ht="38.25">
      <c r="A392" s="316">
        <v>40452</v>
      </c>
      <c r="B392" s="320" t="s">
        <v>15121</v>
      </c>
      <c r="C392" s="318" t="s">
        <v>6578</v>
      </c>
      <c r="D392" s="319">
        <f t="shared" si="12"/>
        <v>783.52100000000007</v>
      </c>
      <c r="AMK392" s="319" t="s">
        <v>15122</v>
      </c>
      <c r="AML392" s="319">
        <f t="shared" si="13"/>
        <v>760.7</v>
      </c>
    </row>
    <row r="393" spans="1:4 1025:1026" ht="38.25">
      <c r="A393" s="316">
        <v>40453</v>
      </c>
      <c r="B393" s="320" t="s">
        <v>15123</v>
      </c>
      <c r="C393" s="318" t="s">
        <v>6578</v>
      </c>
      <c r="D393" s="319">
        <f t="shared" si="12"/>
        <v>783.52100000000007</v>
      </c>
      <c r="AMK393" s="319" t="s">
        <v>15122</v>
      </c>
      <c r="AML393" s="319">
        <f t="shared" si="13"/>
        <v>760.7</v>
      </c>
    </row>
    <row r="394" spans="1:4 1025:1026" ht="38.25">
      <c r="A394" s="316">
        <v>40454</v>
      </c>
      <c r="B394" s="320" t="s">
        <v>15124</v>
      </c>
      <c r="C394" s="318" t="s">
        <v>6578</v>
      </c>
      <c r="D394" s="319">
        <f t="shared" si="12"/>
        <v>830.28300000000002</v>
      </c>
      <c r="AMK394" s="319" t="s">
        <v>15125</v>
      </c>
      <c r="AML394" s="319">
        <f t="shared" si="13"/>
        <v>806.1</v>
      </c>
    </row>
    <row r="395" spans="1:4 1025:1026" ht="38.25">
      <c r="A395" s="316">
        <v>40455</v>
      </c>
      <c r="B395" s="320" t="s">
        <v>15126</v>
      </c>
      <c r="C395" s="318" t="s">
        <v>6578</v>
      </c>
      <c r="D395" s="319">
        <f t="shared" si="12"/>
        <v>830.28300000000002</v>
      </c>
      <c r="AMK395" s="319" t="s">
        <v>15125</v>
      </c>
      <c r="AML395" s="319">
        <f t="shared" si="13"/>
        <v>806.1</v>
      </c>
    </row>
    <row r="396" spans="1:4 1025:1026" ht="13.9" customHeight="1">
      <c r="A396" s="316">
        <v>40456</v>
      </c>
      <c r="B396" s="320" t="s">
        <v>15127</v>
      </c>
      <c r="C396" s="318" t="s">
        <v>6578</v>
      </c>
      <c r="D396" s="319">
        <f t="shared" si="12"/>
        <v>949.74240000000009</v>
      </c>
      <c r="AMK396" s="319" t="s">
        <v>15128</v>
      </c>
      <c r="AML396" s="319">
        <f t="shared" si="13"/>
        <v>922.08</v>
      </c>
    </row>
    <row r="397" spans="1:4 1025:1026" ht="38.25">
      <c r="A397" s="316">
        <v>40457</v>
      </c>
      <c r="B397" s="320" t="s">
        <v>15129</v>
      </c>
      <c r="C397" s="318" t="s">
        <v>6578</v>
      </c>
      <c r="D397" s="319">
        <f t="shared" si="12"/>
        <v>1081.5206000000001</v>
      </c>
      <c r="AMK397" s="319" t="s">
        <v>15130</v>
      </c>
      <c r="AML397" s="319">
        <f t="shared" si="13"/>
        <v>1050.02</v>
      </c>
    </row>
    <row r="398" spans="1:4 1025:1026" ht="14.25" customHeight="1">
      <c r="A398" s="316">
        <v>40458</v>
      </c>
      <c r="B398" s="320" t="s">
        <v>15131</v>
      </c>
      <c r="C398" s="318" t="s">
        <v>6578</v>
      </c>
      <c r="D398" s="319">
        <f t="shared" si="12"/>
        <v>1081.5206000000001</v>
      </c>
      <c r="AMK398" s="319" t="s">
        <v>15130</v>
      </c>
      <c r="AML398" s="319">
        <f t="shared" si="13"/>
        <v>1050.02</v>
      </c>
    </row>
    <row r="399" spans="1:4 1025:1026" ht="38.25">
      <c r="A399" s="316">
        <v>40459</v>
      </c>
      <c r="B399" s="320" t="s">
        <v>15132</v>
      </c>
      <c r="C399" s="318" t="s">
        <v>6578</v>
      </c>
      <c r="D399" s="319">
        <f t="shared" si="12"/>
        <v>1137.4290000000001</v>
      </c>
      <c r="AMK399" s="319" t="s">
        <v>15133</v>
      </c>
      <c r="AML399" s="319">
        <f t="shared" si="13"/>
        <v>1104.3</v>
      </c>
    </row>
    <row r="400" spans="1:4 1025:1026" ht="38.25">
      <c r="A400" s="316">
        <v>40460</v>
      </c>
      <c r="B400" s="320" t="s">
        <v>15134</v>
      </c>
      <c r="C400" s="318" t="s">
        <v>6578</v>
      </c>
      <c r="D400" s="319">
        <f t="shared" si="12"/>
        <v>1137.4290000000001</v>
      </c>
      <c r="AMK400" s="319" t="s">
        <v>15133</v>
      </c>
      <c r="AML400" s="319">
        <f t="shared" si="13"/>
        <v>1104.3</v>
      </c>
    </row>
    <row r="401" spans="1:4 1025:1026" ht="18">
      <c r="A401" s="316">
        <v>40461</v>
      </c>
      <c r="B401" s="317" t="s">
        <v>15135</v>
      </c>
      <c r="C401" s="318" t="s">
        <v>6578</v>
      </c>
      <c r="D401" s="319">
        <f t="shared" si="12"/>
        <v>1428.0023000000001</v>
      </c>
      <c r="AMK401" s="319" t="s">
        <v>15136</v>
      </c>
      <c r="AML401" s="319">
        <f t="shared" si="13"/>
        <v>1386.41</v>
      </c>
    </row>
    <row r="402" spans="1:4 1025:1026" ht="38.25">
      <c r="A402" s="316">
        <v>40462</v>
      </c>
      <c r="B402" s="320" t="s">
        <v>15137</v>
      </c>
      <c r="C402" s="318" t="s">
        <v>6578</v>
      </c>
      <c r="D402" s="319">
        <f t="shared" si="12"/>
        <v>1468.1517000000001</v>
      </c>
      <c r="AMK402" s="319" t="s">
        <v>15138</v>
      </c>
      <c r="AML402" s="319">
        <f t="shared" si="13"/>
        <v>1425.39</v>
      </c>
    </row>
    <row r="403" spans="1:4 1025:1026" ht="38.25">
      <c r="A403" s="316">
        <v>40463</v>
      </c>
      <c r="B403" s="320" t="s">
        <v>15139</v>
      </c>
      <c r="C403" s="318" t="s">
        <v>6578</v>
      </c>
      <c r="D403" s="319">
        <f t="shared" si="12"/>
        <v>1468.1517000000001</v>
      </c>
      <c r="AMK403" s="319" t="s">
        <v>15138</v>
      </c>
      <c r="AML403" s="319">
        <f t="shared" si="13"/>
        <v>1425.39</v>
      </c>
    </row>
    <row r="404" spans="1:4 1025:1026" ht="13.9" customHeight="1">
      <c r="A404" s="316">
        <v>40464</v>
      </c>
      <c r="B404" s="320" t="s">
        <v>15140</v>
      </c>
      <c r="C404" s="318" t="s">
        <v>6578</v>
      </c>
      <c r="D404" s="319">
        <f t="shared" si="12"/>
        <v>1539.3247000000001</v>
      </c>
      <c r="AMK404" s="319" t="s">
        <v>15141</v>
      </c>
      <c r="AML404" s="319">
        <f t="shared" si="13"/>
        <v>1494.49</v>
      </c>
    </row>
    <row r="405" spans="1:4 1025:1026" ht="38.25">
      <c r="A405" s="316">
        <v>40465</v>
      </c>
      <c r="B405" s="320" t="s">
        <v>15142</v>
      </c>
      <c r="C405" s="318" t="s">
        <v>6578</v>
      </c>
      <c r="D405" s="319">
        <f t="shared" si="12"/>
        <v>1539.3247000000001</v>
      </c>
      <c r="AMK405" s="319" t="s">
        <v>15141</v>
      </c>
      <c r="AML405" s="319">
        <f t="shared" si="13"/>
        <v>1494.49</v>
      </c>
    </row>
    <row r="406" spans="1:4 1025:1026" ht="14.25" customHeight="1">
      <c r="A406" s="316">
        <v>40466</v>
      </c>
      <c r="B406" s="320" t="s">
        <v>15143</v>
      </c>
      <c r="C406" s="318" t="s">
        <v>6578</v>
      </c>
      <c r="D406" s="319">
        <f t="shared" si="12"/>
        <v>2043.5921000000001</v>
      </c>
      <c r="AMK406" s="319" t="s">
        <v>15144</v>
      </c>
      <c r="AML406" s="319">
        <f t="shared" si="13"/>
        <v>1984.07</v>
      </c>
    </row>
    <row r="407" spans="1:4 1025:1026" ht="18">
      <c r="A407" s="316">
        <v>40490</v>
      </c>
      <c r="B407" s="317" t="s">
        <v>15145</v>
      </c>
      <c r="C407" s="318" t="s">
        <v>6578</v>
      </c>
      <c r="D407" s="319">
        <f t="shared" si="12"/>
        <v>947.19830000000002</v>
      </c>
      <c r="AMK407" s="319" t="s">
        <v>15146</v>
      </c>
      <c r="AML407" s="319">
        <f t="shared" si="13"/>
        <v>919.61</v>
      </c>
    </row>
    <row r="408" spans="1:4 1025:1026" ht="38.25">
      <c r="A408" s="316">
        <v>40491</v>
      </c>
      <c r="B408" s="320" t="s">
        <v>15147</v>
      </c>
      <c r="C408" s="318" t="s">
        <v>6578</v>
      </c>
      <c r="D408" s="319">
        <f t="shared" si="12"/>
        <v>957.79700000000003</v>
      </c>
      <c r="AMK408" s="319" t="s">
        <v>15148</v>
      </c>
      <c r="AML408" s="319">
        <f t="shared" si="13"/>
        <v>929.9</v>
      </c>
    </row>
    <row r="409" spans="1:4 1025:1026" ht="38.25">
      <c r="A409" s="316">
        <v>40492</v>
      </c>
      <c r="B409" s="320" t="s">
        <v>15149</v>
      </c>
      <c r="C409" s="318" t="s">
        <v>6578</v>
      </c>
      <c r="D409" s="319">
        <f t="shared" si="12"/>
        <v>881.84479999999996</v>
      </c>
      <c r="AMK409" s="319" t="s">
        <v>15150</v>
      </c>
      <c r="AML409" s="319">
        <f t="shared" si="13"/>
        <v>856.16</v>
      </c>
    </row>
    <row r="410" spans="1:4 1025:1026" ht="38.25">
      <c r="A410" s="316">
        <v>40493</v>
      </c>
      <c r="B410" s="320" t="s">
        <v>15151</v>
      </c>
      <c r="C410" s="318" t="s">
        <v>6578</v>
      </c>
      <c r="D410" s="319">
        <f t="shared" si="12"/>
        <v>881.84479999999996</v>
      </c>
      <c r="AMK410" s="319" t="s">
        <v>15150</v>
      </c>
      <c r="AML410" s="319">
        <f t="shared" si="13"/>
        <v>856.16</v>
      </c>
    </row>
    <row r="411" spans="1:4 1025:1026" ht="38.25">
      <c r="A411" s="316">
        <v>40494</v>
      </c>
      <c r="B411" s="320" t="s">
        <v>15152</v>
      </c>
      <c r="C411" s="318" t="s">
        <v>6578</v>
      </c>
      <c r="D411" s="319">
        <f t="shared" si="12"/>
        <v>1746.056</v>
      </c>
      <c r="AMK411" s="319" t="s">
        <v>15153</v>
      </c>
      <c r="AML411" s="319">
        <f t="shared" si="13"/>
        <v>1695.2</v>
      </c>
    </row>
    <row r="412" spans="1:4 1025:1026" ht="38.25">
      <c r="A412" s="316">
        <v>40495</v>
      </c>
      <c r="B412" s="320" t="s">
        <v>15154</v>
      </c>
      <c r="C412" s="318" t="s">
        <v>6578</v>
      </c>
      <c r="D412" s="319">
        <f t="shared" si="12"/>
        <v>1746.056</v>
      </c>
      <c r="AMK412" s="319" t="s">
        <v>15153</v>
      </c>
      <c r="AML412" s="319">
        <f t="shared" si="13"/>
        <v>1695.2</v>
      </c>
    </row>
    <row r="413" spans="1:4 1025:1026" ht="18">
      <c r="A413" s="316">
        <v>40496</v>
      </c>
      <c r="B413" s="317" t="s">
        <v>15155</v>
      </c>
      <c r="C413" s="318" t="s">
        <v>6578</v>
      </c>
      <c r="D413" s="319">
        <f t="shared" si="12"/>
        <v>1771.5794000000001</v>
      </c>
      <c r="AMK413" s="319" t="s">
        <v>15156</v>
      </c>
      <c r="AML413" s="319">
        <f t="shared" si="13"/>
        <v>1719.98</v>
      </c>
    </row>
    <row r="414" spans="1:4 1025:1026" ht="38.25">
      <c r="A414" s="316">
        <v>40497</v>
      </c>
      <c r="B414" s="320" t="s">
        <v>15157</v>
      </c>
      <c r="C414" s="318" t="s">
        <v>6578</v>
      </c>
      <c r="D414" s="319">
        <f t="shared" si="12"/>
        <v>1771.5794000000001</v>
      </c>
      <c r="AMK414" s="319" t="s">
        <v>15156</v>
      </c>
      <c r="AML414" s="319">
        <f t="shared" si="13"/>
        <v>1719.98</v>
      </c>
    </row>
    <row r="415" spans="1:4 1025:1026" ht="38.25">
      <c r="A415" s="316">
        <v>40498</v>
      </c>
      <c r="B415" s="320" t="s">
        <v>15158</v>
      </c>
      <c r="C415" s="318" t="s">
        <v>6578</v>
      </c>
      <c r="D415" s="319">
        <f t="shared" si="12"/>
        <v>2093.4544000000001</v>
      </c>
      <c r="AMK415" s="319" t="s">
        <v>15159</v>
      </c>
      <c r="AML415" s="319">
        <f t="shared" si="13"/>
        <v>2032.48</v>
      </c>
    </row>
    <row r="416" spans="1:4 1025:1026" ht="38.25">
      <c r="A416" s="316">
        <v>40499</v>
      </c>
      <c r="B416" s="320" t="s">
        <v>15160</v>
      </c>
      <c r="C416" s="318" t="s">
        <v>6578</v>
      </c>
      <c r="D416" s="319">
        <f t="shared" si="12"/>
        <v>2093.4544000000001</v>
      </c>
      <c r="AMK416" s="319" t="s">
        <v>15159</v>
      </c>
      <c r="AML416" s="319">
        <f t="shared" si="13"/>
        <v>2032.48</v>
      </c>
    </row>
    <row r="417" spans="1:4 1025:1026" ht="38.25">
      <c r="A417" s="316">
        <v>40500</v>
      </c>
      <c r="B417" s="320" t="s">
        <v>15161</v>
      </c>
      <c r="C417" s="318" t="s">
        <v>6578</v>
      </c>
      <c r="D417" s="319">
        <f t="shared" si="12"/>
        <v>2233.7404000000001</v>
      </c>
      <c r="AMK417" s="319" t="s">
        <v>15162</v>
      </c>
      <c r="AML417" s="319">
        <f t="shared" si="13"/>
        <v>2168.6800000000003</v>
      </c>
    </row>
    <row r="418" spans="1:4 1025:1026" ht="38.25">
      <c r="A418" s="316">
        <v>40501</v>
      </c>
      <c r="B418" s="320" t="s">
        <v>15163</v>
      </c>
      <c r="C418" s="318" t="s">
        <v>6578</v>
      </c>
      <c r="D418" s="319">
        <f t="shared" si="12"/>
        <v>2233.7404000000001</v>
      </c>
      <c r="AMK418" s="319" t="s">
        <v>15162</v>
      </c>
      <c r="AML418" s="319">
        <f t="shared" si="13"/>
        <v>2168.6800000000003</v>
      </c>
    </row>
    <row r="419" spans="1:4 1025:1026" ht="18">
      <c r="A419" s="316">
        <v>40502</v>
      </c>
      <c r="B419" s="317" t="s">
        <v>15164</v>
      </c>
      <c r="C419" s="318" t="s">
        <v>6578</v>
      </c>
      <c r="D419" s="319">
        <f t="shared" si="12"/>
        <v>2592.1186000000002</v>
      </c>
      <c r="AMK419" s="319" t="s">
        <v>15165</v>
      </c>
      <c r="AML419" s="319">
        <f t="shared" si="13"/>
        <v>2516.6200000000003</v>
      </c>
    </row>
    <row r="420" spans="1:4 1025:1026" ht="13.9" customHeight="1">
      <c r="A420" s="316">
        <v>40503</v>
      </c>
      <c r="B420" s="317" t="s">
        <v>15166</v>
      </c>
      <c r="C420" s="318" t="s">
        <v>6578</v>
      </c>
      <c r="D420" s="319">
        <f t="shared" si="12"/>
        <v>2987.4326000000001</v>
      </c>
      <c r="AMK420" s="319" t="s">
        <v>15167</v>
      </c>
      <c r="AML420" s="319">
        <f t="shared" si="13"/>
        <v>2900.42</v>
      </c>
    </row>
    <row r="421" spans="1:4 1025:1026" ht="38.25">
      <c r="A421" s="316">
        <v>40504</v>
      </c>
      <c r="B421" s="320" t="s">
        <v>15168</v>
      </c>
      <c r="C421" s="318" t="s">
        <v>6578</v>
      </c>
      <c r="D421" s="319">
        <f t="shared" si="12"/>
        <v>2987.4326000000001</v>
      </c>
      <c r="AMK421" s="319" t="s">
        <v>15167</v>
      </c>
      <c r="AML421" s="319">
        <f t="shared" si="13"/>
        <v>2900.42</v>
      </c>
    </row>
    <row r="422" spans="1:4 1025:1026" ht="14.25" customHeight="1">
      <c r="A422" s="316">
        <v>40505</v>
      </c>
      <c r="B422" s="320" t="s">
        <v>15169</v>
      </c>
      <c r="C422" s="318" t="s">
        <v>6578</v>
      </c>
      <c r="D422" s="319">
        <f t="shared" si="12"/>
        <v>3155.1578000000004</v>
      </c>
      <c r="AMK422" s="319" t="s">
        <v>15170</v>
      </c>
      <c r="AML422" s="319">
        <f t="shared" si="13"/>
        <v>3063.26</v>
      </c>
    </row>
    <row r="423" spans="1:4 1025:1026" ht="38.25">
      <c r="A423" s="316">
        <v>40506</v>
      </c>
      <c r="B423" s="320" t="s">
        <v>15171</v>
      </c>
      <c r="C423" s="318" t="s">
        <v>6578</v>
      </c>
      <c r="D423" s="319">
        <f t="shared" si="12"/>
        <v>3155.1578000000004</v>
      </c>
      <c r="AMK423" s="319" t="s">
        <v>15170</v>
      </c>
      <c r="AML423" s="319">
        <f t="shared" si="13"/>
        <v>3063.26</v>
      </c>
    </row>
    <row r="424" spans="1:4 1025:1026" ht="38.25">
      <c r="A424" s="316">
        <v>40507</v>
      </c>
      <c r="B424" s="320" t="s">
        <v>15172</v>
      </c>
      <c r="C424" s="318" t="s">
        <v>6578</v>
      </c>
      <c r="D424" s="319">
        <f t="shared" si="12"/>
        <v>4026.8777000000005</v>
      </c>
      <c r="AMK424" s="319" t="s">
        <v>15173</v>
      </c>
      <c r="AML424" s="319">
        <f t="shared" si="13"/>
        <v>3909.59</v>
      </c>
    </row>
    <row r="425" spans="1:4 1025:1026" ht="38.25">
      <c r="A425" s="316">
        <v>40508</v>
      </c>
      <c r="B425" s="320" t="s">
        <v>15174</v>
      </c>
      <c r="C425" s="318" t="s">
        <v>6578</v>
      </c>
      <c r="D425" s="319">
        <f t="shared" si="12"/>
        <v>4147.3362000000006</v>
      </c>
      <c r="AMK425" s="319" t="s">
        <v>15175</v>
      </c>
      <c r="AML425" s="319">
        <f t="shared" si="13"/>
        <v>4026.5400000000004</v>
      </c>
    </row>
    <row r="426" spans="1:4 1025:1026" ht="18">
      <c r="A426" s="316">
        <v>40509</v>
      </c>
      <c r="B426" s="317" t="s">
        <v>15176</v>
      </c>
      <c r="C426" s="318" t="s">
        <v>6578</v>
      </c>
      <c r="D426" s="319">
        <f t="shared" si="12"/>
        <v>4147.3362000000006</v>
      </c>
      <c r="AMK426" s="319" t="s">
        <v>15175</v>
      </c>
      <c r="AML426" s="319">
        <f t="shared" si="13"/>
        <v>4026.5400000000004</v>
      </c>
    </row>
    <row r="427" spans="1:4 1025:1026" ht="38.25">
      <c r="A427" s="316">
        <v>40510</v>
      </c>
      <c r="B427" s="320" t="s">
        <v>15177</v>
      </c>
      <c r="C427" s="318" t="s">
        <v>6578</v>
      </c>
      <c r="D427" s="319">
        <f t="shared" si="12"/>
        <v>4360.8552</v>
      </c>
      <c r="AMK427" s="319" t="s">
        <v>15178</v>
      </c>
      <c r="AML427" s="319">
        <f t="shared" si="13"/>
        <v>4233.84</v>
      </c>
    </row>
    <row r="428" spans="1:4 1025:1026" ht="38.25">
      <c r="A428" s="316">
        <v>40511</v>
      </c>
      <c r="B428" s="320" t="s">
        <v>15179</v>
      </c>
      <c r="C428" s="318" t="s">
        <v>6578</v>
      </c>
      <c r="D428" s="319">
        <f t="shared" si="12"/>
        <v>4360.8552</v>
      </c>
      <c r="AMK428" s="319" t="s">
        <v>15178</v>
      </c>
      <c r="AML428" s="319">
        <f t="shared" si="13"/>
        <v>4233.84</v>
      </c>
    </row>
    <row r="429" spans="1:4 1025:1026" ht="38.25">
      <c r="A429" s="316">
        <v>40512</v>
      </c>
      <c r="B429" s="320" t="s">
        <v>15180</v>
      </c>
      <c r="C429" s="318" t="s">
        <v>6578</v>
      </c>
      <c r="D429" s="319">
        <f t="shared" si="12"/>
        <v>5873.6574000000001</v>
      </c>
      <c r="AMK429" s="319" t="s">
        <v>15181</v>
      </c>
      <c r="AML429" s="319">
        <f t="shared" si="13"/>
        <v>5702.58</v>
      </c>
    </row>
    <row r="430" spans="1:4 1025:1026">
      <c r="A430" s="316">
        <v>40586</v>
      </c>
      <c r="B430" s="317" t="s">
        <v>15182</v>
      </c>
      <c r="C430" s="318" t="s">
        <v>6578</v>
      </c>
      <c r="D430" s="319">
        <f t="shared" si="12"/>
        <v>4994.1095000000005</v>
      </c>
      <c r="AMK430" s="319" t="s">
        <v>15183</v>
      </c>
      <c r="AML430" s="319">
        <f t="shared" si="13"/>
        <v>4848.6500000000005</v>
      </c>
    </row>
    <row r="431" spans="1:4 1025:1026">
      <c r="A431" s="316">
        <v>40592</v>
      </c>
      <c r="B431" s="317" t="s">
        <v>15184</v>
      </c>
      <c r="C431" s="318" t="s">
        <v>6578</v>
      </c>
      <c r="D431" s="319">
        <f t="shared" si="12"/>
        <v>5222.9755000000005</v>
      </c>
      <c r="AMK431" s="319" t="s">
        <v>15185</v>
      </c>
      <c r="AML431" s="319">
        <f t="shared" si="13"/>
        <v>5070.8500000000004</v>
      </c>
    </row>
    <row r="432" spans="1:4 1025:1026">
      <c r="A432" s="316">
        <v>40598</v>
      </c>
      <c r="B432" s="317" t="s">
        <v>15186</v>
      </c>
      <c r="C432" s="318" t="s">
        <v>6578</v>
      </c>
      <c r="D432" s="319">
        <f t="shared" si="12"/>
        <v>7345.6407000000008</v>
      </c>
      <c r="AMK432" s="319" t="s">
        <v>15187</v>
      </c>
      <c r="AML432" s="319">
        <f t="shared" si="13"/>
        <v>7131.6900000000005</v>
      </c>
    </row>
    <row r="433" spans="1:4 1025:1026">
      <c r="A433" s="316">
        <v>40587</v>
      </c>
      <c r="B433" s="317" t="s">
        <v>15188</v>
      </c>
      <c r="C433" s="318" t="s">
        <v>6578</v>
      </c>
      <c r="D433" s="319">
        <f t="shared" si="12"/>
        <v>7184.9709999999995</v>
      </c>
      <c r="AMK433" s="319" t="s">
        <v>15189</v>
      </c>
      <c r="AML433" s="319">
        <f t="shared" si="13"/>
        <v>6975.7</v>
      </c>
    </row>
    <row r="434" spans="1:4 1025:1026">
      <c r="A434" s="316">
        <v>40593</v>
      </c>
      <c r="B434" s="317" t="s">
        <v>15190</v>
      </c>
      <c r="C434" s="318" t="s">
        <v>6578</v>
      </c>
      <c r="D434" s="319">
        <f t="shared" si="12"/>
        <v>8049.8414000000002</v>
      </c>
      <c r="AMK434" s="319" t="s">
        <v>15191</v>
      </c>
      <c r="AML434" s="319">
        <f t="shared" si="13"/>
        <v>7815.38</v>
      </c>
    </row>
    <row r="435" spans="1:4 1025:1026">
      <c r="A435" s="316">
        <v>40588</v>
      </c>
      <c r="B435" s="317" t="s">
        <v>15192</v>
      </c>
      <c r="C435" s="318" t="s">
        <v>6578</v>
      </c>
      <c r="D435" s="319">
        <f t="shared" si="12"/>
        <v>10275.486000000001</v>
      </c>
      <c r="AMK435" s="319" t="s">
        <v>15193</v>
      </c>
      <c r="AML435" s="319">
        <f t="shared" si="13"/>
        <v>9976.2000000000007</v>
      </c>
    </row>
    <row r="436" spans="1:4 1025:1026">
      <c r="A436" s="316">
        <v>40594</v>
      </c>
      <c r="B436" s="317" t="s">
        <v>15194</v>
      </c>
      <c r="C436" s="318" t="s">
        <v>6578</v>
      </c>
      <c r="D436" s="319">
        <f t="shared" si="12"/>
        <v>11998.603900000002</v>
      </c>
      <c r="AMK436" s="319" t="s">
        <v>15195</v>
      </c>
      <c r="AML436" s="319">
        <f t="shared" si="13"/>
        <v>11649.130000000001</v>
      </c>
    </row>
    <row r="437" spans="1:4 1025:1026">
      <c r="A437" s="316">
        <v>40599</v>
      </c>
      <c r="B437" s="317" t="s">
        <v>15196</v>
      </c>
      <c r="C437" s="318" t="s">
        <v>6578</v>
      </c>
      <c r="D437" s="319">
        <f t="shared" si="12"/>
        <v>10596.588500000002</v>
      </c>
      <c r="AMK437" s="319" t="s">
        <v>15197</v>
      </c>
      <c r="AML437" s="319">
        <f t="shared" si="13"/>
        <v>10287.950000000001</v>
      </c>
    </row>
    <row r="438" spans="1:4 1025:1026">
      <c r="A438" s="316">
        <v>40589</v>
      </c>
      <c r="B438" s="317" t="s">
        <v>15198</v>
      </c>
      <c r="C438" s="318" t="s">
        <v>6578</v>
      </c>
      <c r="D438" s="319">
        <f t="shared" si="12"/>
        <v>9762.3297000000002</v>
      </c>
      <c r="AMK438" s="319" t="s">
        <v>15199</v>
      </c>
      <c r="AML438" s="319">
        <f t="shared" si="13"/>
        <v>9477.99</v>
      </c>
    </row>
    <row r="439" spans="1:4 1025:1026">
      <c r="A439" s="316">
        <v>40595</v>
      </c>
      <c r="B439" s="317" t="s">
        <v>15200</v>
      </c>
      <c r="C439" s="318" t="s">
        <v>6578</v>
      </c>
      <c r="D439" s="319">
        <f t="shared" si="12"/>
        <v>10896.061000000002</v>
      </c>
      <c r="AMK439" s="319" t="s">
        <v>15201</v>
      </c>
      <c r="AML439" s="319">
        <f t="shared" si="13"/>
        <v>10578.7</v>
      </c>
    </row>
    <row r="440" spans="1:4 1025:1026">
      <c r="A440" s="316">
        <v>40590</v>
      </c>
      <c r="B440" s="317" t="s">
        <v>15202</v>
      </c>
      <c r="C440" s="318" t="s">
        <v>6578</v>
      </c>
      <c r="D440" s="319">
        <f t="shared" si="12"/>
        <v>11781.644700000001</v>
      </c>
      <c r="AMK440" s="319" t="s">
        <v>15203</v>
      </c>
      <c r="AML440" s="319">
        <f t="shared" si="13"/>
        <v>11438.49</v>
      </c>
    </row>
    <row r="441" spans="1:4 1025:1026">
      <c r="A441" s="316">
        <v>40596</v>
      </c>
      <c r="B441" s="317" t="s">
        <v>15204</v>
      </c>
      <c r="C441" s="318" t="s">
        <v>6578</v>
      </c>
      <c r="D441" s="319">
        <f t="shared" si="12"/>
        <v>13036.658500000001</v>
      </c>
      <c r="AMK441" s="319" t="s">
        <v>15205</v>
      </c>
      <c r="AML441" s="319">
        <f t="shared" si="13"/>
        <v>12656.95</v>
      </c>
    </row>
    <row r="442" spans="1:4 1025:1026">
      <c r="A442" s="316">
        <v>40591</v>
      </c>
      <c r="B442" s="317" t="s">
        <v>15206</v>
      </c>
      <c r="C442" s="318" t="s">
        <v>6578</v>
      </c>
      <c r="D442" s="319">
        <f t="shared" si="12"/>
        <v>12957.853200000001</v>
      </c>
      <c r="AMK442" s="319" t="s">
        <v>15207</v>
      </c>
      <c r="AML442" s="319">
        <f t="shared" si="13"/>
        <v>12580.44</v>
      </c>
    </row>
    <row r="443" spans="1:4 1025:1026">
      <c r="A443" s="316">
        <v>40597</v>
      </c>
      <c r="B443" s="317" t="s">
        <v>15208</v>
      </c>
      <c r="C443" s="318" t="s">
        <v>6578</v>
      </c>
      <c r="D443" s="319">
        <f t="shared" si="12"/>
        <v>13962.216500000002</v>
      </c>
      <c r="AMK443" s="319" t="s">
        <v>15209</v>
      </c>
      <c r="AML443" s="319">
        <f t="shared" si="13"/>
        <v>13555.550000000001</v>
      </c>
    </row>
    <row r="444" spans="1:4 1025:1026">
      <c r="A444" s="316">
        <v>40573</v>
      </c>
      <c r="B444" s="317" t="s">
        <v>15210</v>
      </c>
      <c r="C444" s="318" t="s">
        <v>6578</v>
      </c>
      <c r="D444" s="319">
        <f t="shared" si="12"/>
        <v>3024.9967000000006</v>
      </c>
      <c r="AMK444" s="319" t="s">
        <v>15211</v>
      </c>
      <c r="AML444" s="319">
        <f t="shared" si="13"/>
        <v>2936.8900000000003</v>
      </c>
    </row>
    <row r="445" spans="1:4 1025:1026">
      <c r="A445" s="316">
        <v>40579</v>
      </c>
      <c r="B445" s="317" t="s">
        <v>15212</v>
      </c>
      <c r="C445" s="318" t="s">
        <v>6578</v>
      </c>
      <c r="D445" s="319">
        <f t="shared" si="12"/>
        <v>3196.6462000000006</v>
      </c>
      <c r="AMK445" s="319" t="s">
        <v>15213</v>
      </c>
      <c r="AML445" s="319">
        <f t="shared" si="13"/>
        <v>3103.5400000000004</v>
      </c>
    </row>
    <row r="446" spans="1:4 1025:1026">
      <c r="A446" s="316">
        <v>41113</v>
      </c>
      <c r="B446" s="317" t="s">
        <v>15214</v>
      </c>
      <c r="C446" s="318" t="s">
        <v>6578</v>
      </c>
      <c r="D446" s="319">
        <f t="shared" si="12"/>
        <v>5246.6963999999998</v>
      </c>
      <c r="AMK446" s="319" t="s">
        <v>15215</v>
      </c>
      <c r="AML446" s="319">
        <f t="shared" si="13"/>
        <v>5093.88</v>
      </c>
    </row>
    <row r="447" spans="1:4 1025:1026">
      <c r="A447" s="316">
        <v>40574</v>
      </c>
      <c r="B447" s="317" t="s">
        <v>15216</v>
      </c>
      <c r="C447" s="318" t="s">
        <v>6578</v>
      </c>
      <c r="D447" s="319">
        <f t="shared" si="12"/>
        <v>4309.3552</v>
      </c>
      <c r="AMK447" s="319" t="s">
        <v>15217</v>
      </c>
      <c r="AML447" s="319">
        <f t="shared" si="13"/>
        <v>4183.84</v>
      </c>
    </row>
    <row r="448" spans="1:4 1025:1026">
      <c r="A448" s="316">
        <v>40580</v>
      </c>
      <c r="B448" s="317" t="s">
        <v>15218</v>
      </c>
      <c r="C448" s="318" t="s">
        <v>6578</v>
      </c>
      <c r="D448" s="319">
        <f t="shared" si="12"/>
        <v>4846.1809000000012</v>
      </c>
      <c r="AMK448" s="319" t="s">
        <v>15219</v>
      </c>
      <c r="AML448" s="319">
        <f t="shared" si="13"/>
        <v>4705.0300000000007</v>
      </c>
    </row>
    <row r="449" spans="1:4 1025:1026">
      <c r="A449" s="316">
        <v>40575</v>
      </c>
      <c r="B449" s="317" t="s">
        <v>15220</v>
      </c>
      <c r="C449" s="318" t="s">
        <v>6578</v>
      </c>
      <c r="D449" s="319">
        <f t="shared" si="12"/>
        <v>6223.5484000000006</v>
      </c>
      <c r="AMK449" s="319" t="s">
        <v>15221</v>
      </c>
      <c r="AML449" s="319">
        <f t="shared" si="13"/>
        <v>6042.2800000000007</v>
      </c>
    </row>
    <row r="450" spans="1:4 1025:1026">
      <c r="A450" s="316">
        <v>40581</v>
      </c>
      <c r="B450" s="317" t="s">
        <v>15222</v>
      </c>
      <c r="C450" s="318" t="s">
        <v>6578</v>
      </c>
      <c r="D450" s="319">
        <f t="shared" si="12"/>
        <v>7850.1450000000004</v>
      </c>
      <c r="AMK450" s="319" t="s">
        <v>15223</v>
      </c>
      <c r="AML450" s="319">
        <f t="shared" si="13"/>
        <v>7621.5</v>
      </c>
    </row>
    <row r="451" spans="1:4 1025:1026">
      <c r="A451" s="316">
        <v>40576</v>
      </c>
      <c r="B451" s="317" t="s">
        <v>15224</v>
      </c>
      <c r="C451" s="318" t="s">
        <v>6578</v>
      </c>
      <c r="D451" s="319">
        <f t="shared" si="12"/>
        <v>6115.9546000000009</v>
      </c>
      <c r="AMK451" s="319" t="s">
        <v>15225</v>
      </c>
      <c r="AML451" s="319">
        <f t="shared" si="13"/>
        <v>5937.8200000000006</v>
      </c>
    </row>
    <row r="452" spans="1:4 1025:1026">
      <c r="A452" s="316">
        <v>40582</v>
      </c>
      <c r="B452" s="317" t="s">
        <v>15226</v>
      </c>
      <c r="C452" s="318" t="s">
        <v>6578</v>
      </c>
      <c r="D452" s="319">
        <f t="shared" ref="D452:D515" si="14">AML452*1.03</f>
        <v>6722.4495000000006</v>
      </c>
      <c r="AMK452" s="319" t="s">
        <v>15227</v>
      </c>
      <c r="AML452" s="319">
        <f t="shared" ref="AML452:AML515" si="15">ROUNDUP(AMK452/(1+0.2332),2)</f>
        <v>6526.6500000000005</v>
      </c>
    </row>
    <row r="453" spans="1:4 1025:1026">
      <c r="A453" s="316">
        <v>40577</v>
      </c>
      <c r="B453" s="317" t="s">
        <v>15228</v>
      </c>
      <c r="C453" s="318" t="s">
        <v>6578</v>
      </c>
      <c r="D453" s="319">
        <f t="shared" si="14"/>
        <v>7766.1691000000001</v>
      </c>
      <c r="AMK453" s="319" t="s">
        <v>15229</v>
      </c>
      <c r="AML453" s="319">
        <f t="shared" si="15"/>
        <v>7539.97</v>
      </c>
    </row>
    <row r="454" spans="1:4 1025:1026">
      <c r="A454" s="316">
        <v>40583</v>
      </c>
      <c r="B454" s="317" t="s">
        <v>15230</v>
      </c>
      <c r="C454" s="318" t="s">
        <v>6578</v>
      </c>
      <c r="D454" s="319">
        <f t="shared" si="14"/>
        <v>9259.6485000000011</v>
      </c>
      <c r="AMK454" s="319" t="s">
        <v>15231</v>
      </c>
      <c r="AML454" s="319">
        <f t="shared" si="15"/>
        <v>8989.9500000000007</v>
      </c>
    </row>
    <row r="455" spans="1:4 1025:1026">
      <c r="A455" s="316">
        <v>40578</v>
      </c>
      <c r="B455" s="317" t="s">
        <v>15232</v>
      </c>
      <c r="C455" s="318" t="s">
        <v>6578</v>
      </c>
      <c r="D455" s="319">
        <f t="shared" si="14"/>
        <v>8448.4616999999998</v>
      </c>
      <c r="AMK455" s="319" t="s">
        <v>15233</v>
      </c>
      <c r="AML455" s="319">
        <f t="shared" si="15"/>
        <v>8202.39</v>
      </c>
    </row>
    <row r="456" spans="1:4 1025:1026">
      <c r="A456" s="316">
        <v>40584</v>
      </c>
      <c r="B456" s="317" t="s">
        <v>15234</v>
      </c>
      <c r="C456" s="318" t="s">
        <v>6578</v>
      </c>
      <c r="D456" s="319">
        <f t="shared" si="14"/>
        <v>9655.1582000000017</v>
      </c>
      <c r="AMK456" s="319" t="s">
        <v>15235</v>
      </c>
      <c r="AML456" s="319">
        <f t="shared" si="15"/>
        <v>9373.94</v>
      </c>
    </row>
    <row r="457" spans="1:4 1025:1026">
      <c r="A457" s="316">
        <v>40601</v>
      </c>
      <c r="B457" s="317" t="s">
        <v>15236</v>
      </c>
      <c r="C457" s="318" t="s">
        <v>6578</v>
      </c>
      <c r="D457" s="319">
        <f t="shared" si="14"/>
        <v>6988.1483000000007</v>
      </c>
      <c r="AMK457" s="319" t="s">
        <v>15237</v>
      </c>
      <c r="AML457" s="319">
        <f t="shared" si="15"/>
        <v>6784.6100000000006</v>
      </c>
    </row>
    <row r="458" spans="1:4 1025:1026">
      <c r="A458" s="316">
        <v>40607</v>
      </c>
      <c r="B458" s="317" t="s">
        <v>15238</v>
      </c>
      <c r="C458" s="318" t="s">
        <v>6578</v>
      </c>
      <c r="D458" s="319">
        <f t="shared" si="14"/>
        <v>7411.5504000000001</v>
      </c>
      <c r="AMK458" s="319" t="s">
        <v>15239</v>
      </c>
      <c r="AML458" s="319">
        <f t="shared" si="15"/>
        <v>7195.68</v>
      </c>
    </row>
    <row r="459" spans="1:4 1025:1026">
      <c r="A459" s="316">
        <v>40602</v>
      </c>
      <c r="B459" s="317" t="s">
        <v>15240</v>
      </c>
      <c r="C459" s="318" t="s">
        <v>6578</v>
      </c>
      <c r="D459" s="319">
        <f t="shared" si="14"/>
        <v>10283.3655</v>
      </c>
      <c r="AMK459" s="319" t="s">
        <v>15241</v>
      </c>
      <c r="AML459" s="319">
        <f t="shared" si="15"/>
        <v>9983.85</v>
      </c>
    </row>
    <row r="460" spans="1:4 1025:1026">
      <c r="A460" s="316">
        <v>40608</v>
      </c>
      <c r="B460" s="317" t="s">
        <v>15242</v>
      </c>
      <c r="C460" s="318" t="s">
        <v>6578</v>
      </c>
      <c r="D460" s="319">
        <f t="shared" si="14"/>
        <v>10929.010700000001</v>
      </c>
      <c r="AMK460" s="319" t="s">
        <v>15243</v>
      </c>
      <c r="AML460" s="319">
        <f t="shared" si="15"/>
        <v>10610.69</v>
      </c>
    </row>
    <row r="461" spans="1:4 1025:1026">
      <c r="A461" s="316">
        <v>40603</v>
      </c>
      <c r="B461" s="317" t="s">
        <v>15244</v>
      </c>
      <c r="C461" s="318" t="s">
        <v>6578</v>
      </c>
      <c r="D461" s="319">
        <f t="shared" si="14"/>
        <v>14882.727500000001</v>
      </c>
      <c r="AMK461" s="319" t="s">
        <v>15245</v>
      </c>
      <c r="AML461" s="319">
        <f t="shared" si="15"/>
        <v>14449.25</v>
      </c>
    </row>
    <row r="462" spans="1:4 1025:1026">
      <c r="A462" s="316">
        <v>40609</v>
      </c>
      <c r="B462" s="317" t="s">
        <v>15246</v>
      </c>
      <c r="C462" s="318" t="s">
        <v>6578</v>
      </c>
      <c r="D462" s="319">
        <f t="shared" si="14"/>
        <v>16859.153300000002</v>
      </c>
      <c r="AMK462" s="319" t="s">
        <v>15247</v>
      </c>
      <c r="AML462" s="319">
        <f t="shared" si="15"/>
        <v>16368.11</v>
      </c>
    </row>
    <row r="463" spans="1:4 1025:1026">
      <c r="A463" s="316">
        <v>40604</v>
      </c>
      <c r="B463" s="317" t="s">
        <v>15248</v>
      </c>
      <c r="C463" s="318" t="s">
        <v>6578</v>
      </c>
      <c r="D463" s="319">
        <f t="shared" si="14"/>
        <v>13475.7166</v>
      </c>
      <c r="AMK463" s="319" t="s">
        <v>15249</v>
      </c>
      <c r="AML463" s="319">
        <f t="shared" si="15"/>
        <v>13083.22</v>
      </c>
    </row>
    <row r="464" spans="1:4 1025:1026">
      <c r="A464" s="316">
        <v>40610</v>
      </c>
      <c r="B464" s="317" t="s">
        <v>15250</v>
      </c>
      <c r="C464" s="318" t="s">
        <v>6578</v>
      </c>
      <c r="D464" s="319">
        <f t="shared" si="14"/>
        <v>15093.0741</v>
      </c>
      <c r="AMK464" s="319" t="s">
        <v>15251</v>
      </c>
      <c r="AML464" s="319">
        <f t="shared" si="15"/>
        <v>14653.47</v>
      </c>
    </row>
    <row r="465" spans="1:4 1025:1026">
      <c r="A465" s="316">
        <v>40605</v>
      </c>
      <c r="B465" s="317" t="s">
        <v>15252</v>
      </c>
      <c r="C465" s="318" t="s">
        <v>6578</v>
      </c>
      <c r="D465" s="319">
        <f t="shared" si="14"/>
        <v>16689.934600000001</v>
      </c>
      <c r="AMK465" s="319" t="s">
        <v>15253</v>
      </c>
      <c r="AML465" s="319">
        <f t="shared" si="15"/>
        <v>16203.82</v>
      </c>
    </row>
    <row r="466" spans="1:4 1025:1026">
      <c r="A466" s="316">
        <v>40611</v>
      </c>
      <c r="B466" s="317" t="s">
        <v>15254</v>
      </c>
      <c r="C466" s="318" t="s">
        <v>6578</v>
      </c>
      <c r="D466" s="319">
        <f t="shared" si="14"/>
        <v>18900.036499999998</v>
      </c>
      <c r="AMK466" s="319" t="s">
        <v>15255</v>
      </c>
      <c r="AML466" s="319">
        <f t="shared" si="15"/>
        <v>18349.55</v>
      </c>
    </row>
    <row r="467" spans="1:4 1025:1026">
      <c r="A467" s="316">
        <v>40606</v>
      </c>
      <c r="B467" s="317" t="s">
        <v>15256</v>
      </c>
      <c r="C467" s="318" t="s">
        <v>6578</v>
      </c>
      <c r="D467" s="319">
        <f t="shared" si="14"/>
        <v>17984.036899999999</v>
      </c>
      <c r="AMK467" s="319" t="s">
        <v>15257</v>
      </c>
      <c r="AML467" s="319">
        <f t="shared" si="15"/>
        <v>17460.23</v>
      </c>
    </row>
    <row r="468" spans="1:4 1025:1026">
      <c r="A468" s="316">
        <v>40612</v>
      </c>
      <c r="B468" s="317" t="s">
        <v>15258</v>
      </c>
      <c r="C468" s="318" t="s">
        <v>6578</v>
      </c>
      <c r="D468" s="319">
        <f t="shared" si="14"/>
        <v>20130.350899999998</v>
      </c>
      <c r="AMK468" s="319" t="s">
        <v>15259</v>
      </c>
      <c r="AML468" s="319">
        <f t="shared" si="15"/>
        <v>19544.03</v>
      </c>
    </row>
    <row r="469" spans="1:4 1025:1026">
      <c r="A469" s="316">
        <v>40305</v>
      </c>
      <c r="B469" s="317" t="s">
        <v>15260</v>
      </c>
      <c r="C469" s="318" t="s">
        <v>6680</v>
      </c>
      <c r="D469" s="319">
        <f t="shared" si="14"/>
        <v>20.507300000000001</v>
      </c>
      <c r="AMK469" s="319" t="s">
        <v>15261</v>
      </c>
      <c r="AML469" s="319">
        <f t="shared" si="15"/>
        <v>19.91</v>
      </c>
    </row>
    <row r="470" spans="1:4 1025:1026">
      <c r="A470" s="316">
        <v>40306</v>
      </c>
      <c r="B470" s="317" t="s">
        <v>15262</v>
      </c>
      <c r="C470" s="318" t="s">
        <v>6680</v>
      </c>
      <c r="D470" s="319">
        <f t="shared" si="14"/>
        <v>41.024900000000002</v>
      </c>
      <c r="AMK470" s="319" t="s">
        <v>15263</v>
      </c>
      <c r="AML470" s="319">
        <f t="shared" si="15"/>
        <v>39.83</v>
      </c>
    </row>
    <row r="471" spans="1:4 1025:1026" ht="18">
      <c r="A471" s="316">
        <v>41049</v>
      </c>
      <c r="B471" s="317" t="s">
        <v>15264</v>
      </c>
      <c r="C471" s="318" t="s">
        <v>6578</v>
      </c>
      <c r="D471" s="319">
        <f t="shared" si="14"/>
        <v>24.689100000000003</v>
      </c>
      <c r="AMK471" s="319" t="s">
        <v>15265</v>
      </c>
      <c r="AML471" s="319">
        <f t="shared" si="15"/>
        <v>23.970000000000002</v>
      </c>
    </row>
    <row r="472" spans="1:4 1025:1026">
      <c r="A472" s="316">
        <v>40372</v>
      </c>
      <c r="B472" s="317" t="s">
        <v>15266</v>
      </c>
      <c r="C472" s="318" t="s">
        <v>6680</v>
      </c>
      <c r="D472" s="319">
        <f t="shared" si="14"/>
        <v>250.58869999999999</v>
      </c>
      <c r="AMK472" s="319" t="s">
        <v>15267</v>
      </c>
      <c r="AML472" s="319">
        <f t="shared" si="15"/>
        <v>243.29</v>
      </c>
    </row>
    <row r="473" spans="1:4 1025:1026">
      <c r="A473" s="316">
        <v>40374</v>
      </c>
      <c r="B473" s="317" t="s">
        <v>1755</v>
      </c>
      <c r="C473" s="318" t="s">
        <v>6680</v>
      </c>
      <c r="D473" s="319">
        <f t="shared" si="14"/>
        <v>369.81119999999999</v>
      </c>
      <c r="AMK473" s="319" t="s">
        <v>15268</v>
      </c>
      <c r="AML473" s="319">
        <f t="shared" si="15"/>
        <v>359.03999999999996</v>
      </c>
    </row>
    <row r="474" spans="1:4 1025:1026" ht="13.9" customHeight="1">
      <c r="A474" s="316">
        <v>40373</v>
      </c>
      <c r="B474" s="317" t="s">
        <v>15269</v>
      </c>
      <c r="C474" s="318" t="s">
        <v>6680</v>
      </c>
      <c r="D474" s="319">
        <f t="shared" si="14"/>
        <v>326.30400000000003</v>
      </c>
      <c r="AMK474" s="319" t="s">
        <v>15270</v>
      </c>
      <c r="AML474" s="319">
        <f t="shared" si="15"/>
        <v>316.8</v>
      </c>
    </row>
    <row r="475" spans="1:4 1025:1026">
      <c r="A475" s="316">
        <v>40375</v>
      </c>
      <c r="B475" s="317" t="s">
        <v>15271</v>
      </c>
      <c r="C475" s="318" t="s">
        <v>6680</v>
      </c>
      <c r="D475" s="319">
        <f t="shared" si="14"/>
        <v>228.0214</v>
      </c>
      <c r="AMK475" s="319" t="s">
        <v>15272</v>
      </c>
      <c r="AML475" s="319">
        <f t="shared" si="15"/>
        <v>221.38</v>
      </c>
    </row>
    <row r="476" spans="1:4 1025:1026" ht="14.25" customHeight="1">
      <c r="A476" s="316">
        <v>40678</v>
      </c>
      <c r="B476" s="317" t="s">
        <v>15273</v>
      </c>
      <c r="C476" s="318" t="s">
        <v>6578</v>
      </c>
      <c r="D476" s="319">
        <f t="shared" si="14"/>
        <v>433.45490000000001</v>
      </c>
      <c r="AMK476" s="319" t="s">
        <v>15274</v>
      </c>
      <c r="AML476" s="319">
        <f t="shared" si="15"/>
        <v>420.83</v>
      </c>
    </row>
    <row r="477" spans="1:4 1025:1026">
      <c r="A477" s="316">
        <v>40679</v>
      </c>
      <c r="B477" s="317" t="s">
        <v>15275</v>
      </c>
      <c r="C477" s="318" t="s">
        <v>14425</v>
      </c>
      <c r="D477" s="319">
        <f t="shared" si="14"/>
        <v>864.49959999999999</v>
      </c>
      <c r="AMK477" s="319" t="s">
        <v>15276</v>
      </c>
      <c r="AML477" s="319">
        <f t="shared" si="15"/>
        <v>839.31999999999994</v>
      </c>
    </row>
    <row r="478" spans="1:4 1025:1026">
      <c r="A478" s="316">
        <v>40684</v>
      </c>
      <c r="B478" s="317" t="s">
        <v>15277</v>
      </c>
      <c r="C478" s="318" t="s">
        <v>14425</v>
      </c>
      <c r="D478" s="319">
        <f t="shared" si="14"/>
        <v>951.93630000000007</v>
      </c>
      <c r="AMK478" s="319" t="s">
        <v>15278</v>
      </c>
      <c r="AML478" s="319">
        <f t="shared" si="15"/>
        <v>924.21</v>
      </c>
    </row>
    <row r="479" spans="1:4 1025:1026">
      <c r="A479" s="316">
        <v>40683</v>
      </c>
      <c r="B479" s="317" t="s">
        <v>15279</v>
      </c>
      <c r="C479" s="318" t="s">
        <v>6578</v>
      </c>
      <c r="D479" s="319">
        <f t="shared" si="14"/>
        <v>466.18830000000003</v>
      </c>
      <c r="AMK479" s="319" t="s">
        <v>15280</v>
      </c>
      <c r="AML479" s="319">
        <f t="shared" si="15"/>
        <v>452.61</v>
      </c>
    </row>
    <row r="480" spans="1:4 1025:1026" ht="18">
      <c r="A480" s="316">
        <v>40685</v>
      </c>
      <c r="B480" s="317" t="s">
        <v>15281</v>
      </c>
      <c r="C480" s="318" t="s">
        <v>14425</v>
      </c>
      <c r="D480" s="319">
        <f t="shared" si="14"/>
        <v>832.64170000000001</v>
      </c>
      <c r="AMK480" s="319" t="s">
        <v>15282</v>
      </c>
      <c r="AML480" s="319">
        <f t="shared" si="15"/>
        <v>808.39</v>
      </c>
    </row>
    <row r="481" spans="1:4 1025:1026">
      <c r="A481" s="316">
        <v>40686</v>
      </c>
      <c r="B481" s="317" t="s">
        <v>15283</v>
      </c>
      <c r="C481" s="318" t="s">
        <v>6578</v>
      </c>
      <c r="D481" s="319">
        <f t="shared" si="14"/>
        <v>581.61009999999999</v>
      </c>
      <c r="AMK481" s="319" t="s">
        <v>15284</v>
      </c>
      <c r="AML481" s="319">
        <f t="shared" si="15"/>
        <v>564.66999999999996</v>
      </c>
    </row>
    <row r="482" spans="1:4 1025:1026">
      <c r="A482" s="316">
        <v>40687</v>
      </c>
      <c r="B482" s="317" t="s">
        <v>15285</v>
      </c>
      <c r="C482" s="318" t="s">
        <v>6578</v>
      </c>
      <c r="D482" s="319">
        <f t="shared" si="14"/>
        <v>563.69839999999999</v>
      </c>
      <c r="AMK482" s="319" t="s">
        <v>15286</v>
      </c>
      <c r="AML482" s="319">
        <f t="shared" si="15"/>
        <v>547.28</v>
      </c>
    </row>
    <row r="483" spans="1:4 1025:1026">
      <c r="A483" s="316">
        <v>40676</v>
      </c>
      <c r="B483" s="317" t="s">
        <v>15287</v>
      </c>
      <c r="C483" s="318" t="s">
        <v>6578</v>
      </c>
      <c r="D483" s="319">
        <f t="shared" si="14"/>
        <v>353.35180000000003</v>
      </c>
      <c r="AMK483" s="319" t="s">
        <v>15288</v>
      </c>
      <c r="AML483" s="319">
        <f t="shared" si="15"/>
        <v>343.06</v>
      </c>
    </row>
    <row r="484" spans="1:4 1025:1026">
      <c r="A484" s="316">
        <v>40677</v>
      </c>
      <c r="B484" s="317" t="s">
        <v>15289</v>
      </c>
      <c r="C484" s="318" t="s">
        <v>14425</v>
      </c>
      <c r="D484" s="319">
        <f t="shared" si="14"/>
        <v>772.95319999999992</v>
      </c>
      <c r="AMK484" s="319" t="s">
        <v>15290</v>
      </c>
      <c r="AML484" s="319">
        <f t="shared" si="15"/>
        <v>750.43999999999994</v>
      </c>
    </row>
    <row r="485" spans="1:4 1025:1026">
      <c r="A485" s="316">
        <v>40681</v>
      </c>
      <c r="B485" s="317" t="s">
        <v>15291</v>
      </c>
      <c r="C485" s="318" t="s">
        <v>14425</v>
      </c>
      <c r="D485" s="319">
        <f t="shared" si="14"/>
        <v>884.99660000000006</v>
      </c>
      <c r="AMK485" s="319" t="s">
        <v>15292</v>
      </c>
      <c r="AML485" s="319">
        <f t="shared" si="15"/>
        <v>859.22</v>
      </c>
    </row>
    <row r="486" spans="1:4 1025:1026">
      <c r="A486" s="316">
        <v>40680</v>
      </c>
      <c r="B486" s="317" t="s">
        <v>15293</v>
      </c>
      <c r="C486" s="318" t="s">
        <v>6578</v>
      </c>
      <c r="D486" s="319">
        <f t="shared" si="14"/>
        <v>443.30169999999998</v>
      </c>
      <c r="AMK486" s="319" t="s">
        <v>15294</v>
      </c>
      <c r="AML486" s="319">
        <f t="shared" si="15"/>
        <v>430.39</v>
      </c>
    </row>
    <row r="487" spans="1:4 1025:1026">
      <c r="A487" s="316">
        <v>40682</v>
      </c>
      <c r="B487" s="317" t="s">
        <v>15295</v>
      </c>
      <c r="C487" s="318" t="s">
        <v>14425</v>
      </c>
      <c r="D487" s="319">
        <f t="shared" si="14"/>
        <v>775.42520000000002</v>
      </c>
      <c r="AMK487" s="319" t="s">
        <v>15296</v>
      </c>
      <c r="AML487" s="319">
        <f t="shared" si="15"/>
        <v>752.84</v>
      </c>
    </row>
    <row r="488" spans="1:4 1025:1026">
      <c r="A488" s="316">
        <v>41189</v>
      </c>
      <c r="B488" s="317" t="s">
        <v>15297</v>
      </c>
      <c r="C488" s="318" t="s">
        <v>6578</v>
      </c>
      <c r="D488" s="319">
        <f t="shared" si="14"/>
        <v>49.079500000000003</v>
      </c>
      <c r="AMK488" s="319" t="s">
        <v>15298</v>
      </c>
      <c r="AML488" s="319">
        <f t="shared" si="15"/>
        <v>47.65</v>
      </c>
    </row>
    <row r="489" spans="1:4 1025:1026">
      <c r="A489" s="316">
        <v>40728</v>
      </c>
      <c r="B489" s="317" t="s">
        <v>15299</v>
      </c>
      <c r="C489" s="318" t="s">
        <v>14425</v>
      </c>
      <c r="D489" s="319">
        <f t="shared" si="14"/>
        <v>471.77089999999998</v>
      </c>
      <c r="AMK489" s="319" t="s">
        <v>15300</v>
      </c>
      <c r="AML489" s="319">
        <f t="shared" si="15"/>
        <v>458.03</v>
      </c>
    </row>
    <row r="490" spans="1:4 1025:1026" ht="18">
      <c r="A490" s="316">
        <v>40732</v>
      </c>
      <c r="B490" s="317" t="s">
        <v>15301</v>
      </c>
      <c r="C490" s="318" t="s">
        <v>14425</v>
      </c>
      <c r="D490" s="319">
        <f t="shared" si="14"/>
        <v>739.87990000000002</v>
      </c>
      <c r="AMK490" s="319" t="s">
        <v>15302</v>
      </c>
      <c r="AML490" s="319">
        <f t="shared" si="15"/>
        <v>718.33</v>
      </c>
    </row>
    <row r="491" spans="1:4 1025:1026" ht="13.9" customHeight="1">
      <c r="A491" s="316">
        <v>40733</v>
      </c>
      <c r="B491" s="317" t="s">
        <v>15303</v>
      </c>
      <c r="C491" s="318" t="s">
        <v>14425</v>
      </c>
      <c r="D491" s="319">
        <f t="shared" si="14"/>
        <v>1901.4727</v>
      </c>
      <c r="AMK491" s="319" t="s">
        <v>15304</v>
      </c>
      <c r="AML491" s="319">
        <f t="shared" si="15"/>
        <v>1846.09</v>
      </c>
    </row>
    <row r="492" spans="1:4 1025:1026" ht="18">
      <c r="A492" s="316">
        <v>40734</v>
      </c>
      <c r="B492" s="317" t="s">
        <v>15305</v>
      </c>
      <c r="C492" s="318" t="s">
        <v>14425</v>
      </c>
      <c r="D492" s="319">
        <f t="shared" si="14"/>
        <v>2987.0618000000004</v>
      </c>
      <c r="AMK492" s="319" t="s">
        <v>15306</v>
      </c>
      <c r="AML492" s="319">
        <f t="shared" si="15"/>
        <v>2900.0600000000004</v>
      </c>
    </row>
    <row r="493" spans="1:4 1025:1026" ht="14.25" customHeight="1">
      <c r="A493" s="316">
        <v>40735</v>
      </c>
      <c r="B493" s="317" t="s">
        <v>15307</v>
      </c>
      <c r="C493" s="318" t="s">
        <v>14425</v>
      </c>
      <c r="D493" s="319">
        <f t="shared" si="14"/>
        <v>4325.8867</v>
      </c>
      <c r="AMK493" s="319" t="s">
        <v>15308</v>
      </c>
      <c r="AML493" s="319">
        <f t="shared" si="15"/>
        <v>4199.8900000000003</v>
      </c>
    </row>
    <row r="494" spans="1:4 1025:1026" ht="18">
      <c r="A494" s="316">
        <v>40736</v>
      </c>
      <c r="B494" s="317" t="s">
        <v>15309</v>
      </c>
      <c r="C494" s="318" t="s">
        <v>14425</v>
      </c>
      <c r="D494" s="319">
        <f t="shared" si="14"/>
        <v>5826.4112999999998</v>
      </c>
      <c r="AMK494" s="319" t="s">
        <v>15310</v>
      </c>
      <c r="AML494" s="319">
        <f t="shared" si="15"/>
        <v>5656.71</v>
      </c>
    </row>
    <row r="495" spans="1:4 1025:1026" ht="18">
      <c r="A495" s="316">
        <v>40737</v>
      </c>
      <c r="B495" s="317" t="s">
        <v>15311</v>
      </c>
      <c r="C495" s="318" t="s">
        <v>14425</v>
      </c>
      <c r="D495" s="319">
        <f t="shared" si="14"/>
        <v>9305.617400000001</v>
      </c>
      <c r="AMK495" s="319" t="s">
        <v>15312</v>
      </c>
      <c r="AML495" s="319">
        <f t="shared" si="15"/>
        <v>9034.58</v>
      </c>
    </row>
    <row r="496" spans="1:4 1025:1026" ht="18">
      <c r="A496" s="316">
        <v>40738</v>
      </c>
      <c r="B496" s="317" t="s">
        <v>15313</v>
      </c>
      <c r="C496" s="318" t="s">
        <v>14425</v>
      </c>
      <c r="D496" s="319">
        <f t="shared" si="14"/>
        <v>5953.3691000000008</v>
      </c>
      <c r="AMK496" s="319" t="s">
        <v>15314</v>
      </c>
      <c r="AML496" s="319">
        <f t="shared" si="15"/>
        <v>5779.97</v>
      </c>
    </row>
    <row r="497" spans="1:4 1025:1026" ht="18">
      <c r="A497" s="316">
        <v>40739</v>
      </c>
      <c r="B497" s="317" t="s">
        <v>15315</v>
      </c>
      <c r="C497" s="318" t="s">
        <v>14425</v>
      </c>
      <c r="D497" s="319">
        <f t="shared" si="14"/>
        <v>8026.2235000000001</v>
      </c>
      <c r="AMK497" s="319" t="s">
        <v>15316</v>
      </c>
      <c r="AML497" s="319">
        <f t="shared" si="15"/>
        <v>7792.45</v>
      </c>
    </row>
    <row r="498" spans="1:4 1025:1026" ht="18">
      <c r="A498" s="316">
        <v>40740</v>
      </c>
      <c r="B498" s="317" t="s">
        <v>15317</v>
      </c>
      <c r="C498" s="318" t="s">
        <v>14425</v>
      </c>
      <c r="D498" s="319">
        <f t="shared" si="14"/>
        <v>12496.269000000002</v>
      </c>
      <c r="AMK498" s="319" t="s">
        <v>15318</v>
      </c>
      <c r="AML498" s="319">
        <f t="shared" si="15"/>
        <v>12132.300000000001</v>
      </c>
    </row>
    <row r="499" spans="1:4 1025:1026" ht="18">
      <c r="A499" s="316">
        <v>40741</v>
      </c>
      <c r="B499" s="317" t="s">
        <v>15319</v>
      </c>
      <c r="C499" s="318" t="s">
        <v>14425</v>
      </c>
      <c r="D499" s="319">
        <f t="shared" si="14"/>
        <v>7589.8743000000004</v>
      </c>
      <c r="AMK499" s="319" t="s">
        <v>15320</v>
      </c>
      <c r="AML499" s="319">
        <f t="shared" si="15"/>
        <v>7368.81</v>
      </c>
    </row>
    <row r="500" spans="1:4 1025:1026" ht="18">
      <c r="A500" s="316">
        <v>40742</v>
      </c>
      <c r="B500" s="317" t="s">
        <v>15321</v>
      </c>
      <c r="C500" s="318" t="s">
        <v>14425</v>
      </c>
      <c r="D500" s="319">
        <f t="shared" si="14"/>
        <v>15684.561900000001</v>
      </c>
      <c r="AMK500" s="319" t="s">
        <v>15322</v>
      </c>
      <c r="AML500" s="319">
        <f t="shared" si="15"/>
        <v>15227.73</v>
      </c>
    </row>
    <row r="501" spans="1:4 1025:1026">
      <c r="A501" s="316">
        <v>40729</v>
      </c>
      <c r="B501" s="317" t="s">
        <v>15323</v>
      </c>
      <c r="C501" s="318" t="s">
        <v>14425</v>
      </c>
      <c r="D501" s="319">
        <f t="shared" si="14"/>
        <v>396.67360000000002</v>
      </c>
      <c r="AMK501" s="319" t="s">
        <v>15324</v>
      </c>
      <c r="AML501" s="319">
        <f t="shared" si="15"/>
        <v>385.12</v>
      </c>
    </row>
    <row r="502" spans="1:4 1025:1026">
      <c r="A502" s="316">
        <v>40730</v>
      </c>
      <c r="B502" s="317" t="s">
        <v>15325</v>
      </c>
      <c r="C502" s="318" t="s">
        <v>14425</v>
      </c>
      <c r="D502" s="319">
        <f t="shared" si="14"/>
        <v>471.77089999999998</v>
      </c>
      <c r="AMK502" s="319" t="s">
        <v>15300</v>
      </c>
      <c r="AML502" s="319">
        <f t="shared" si="15"/>
        <v>458.03</v>
      </c>
    </row>
    <row r="503" spans="1:4 1025:1026">
      <c r="A503" s="316">
        <v>40731</v>
      </c>
      <c r="B503" s="317" t="s">
        <v>15326</v>
      </c>
      <c r="C503" s="318" t="s">
        <v>14425</v>
      </c>
      <c r="D503" s="319">
        <f t="shared" si="14"/>
        <v>562.54480000000001</v>
      </c>
      <c r="AMK503" s="319" t="s">
        <v>15327</v>
      </c>
      <c r="AML503" s="319">
        <f t="shared" si="15"/>
        <v>546.16</v>
      </c>
    </row>
    <row r="504" spans="1:4 1025:1026" ht="38.25">
      <c r="A504" s="316">
        <v>40650</v>
      </c>
      <c r="B504" s="320" t="s">
        <v>15328</v>
      </c>
      <c r="C504" s="318" t="s">
        <v>6578</v>
      </c>
      <c r="D504" s="319">
        <f t="shared" si="14"/>
        <v>71.718900000000005</v>
      </c>
      <c r="AMK504" s="319" t="s">
        <v>15329</v>
      </c>
      <c r="AML504" s="319">
        <f t="shared" si="15"/>
        <v>69.63000000000001</v>
      </c>
    </row>
    <row r="505" spans="1:4 1025:1026">
      <c r="A505" s="316">
        <v>40637</v>
      </c>
      <c r="B505" s="317" t="s">
        <v>15330</v>
      </c>
      <c r="C505" s="318" t="s">
        <v>6578</v>
      </c>
      <c r="D505" s="319">
        <f t="shared" si="14"/>
        <v>57.999299999999998</v>
      </c>
      <c r="AMK505" s="319" t="s">
        <v>15331</v>
      </c>
      <c r="AML505" s="319">
        <f t="shared" si="15"/>
        <v>56.309999999999995</v>
      </c>
    </row>
    <row r="506" spans="1:4 1025:1026">
      <c r="A506" s="316">
        <v>40636</v>
      </c>
      <c r="B506" s="317" t="s">
        <v>15332</v>
      </c>
      <c r="C506" s="318" t="s">
        <v>6578</v>
      </c>
      <c r="D506" s="319">
        <f t="shared" si="14"/>
        <v>29.458000000000002</v>
      </c>
      <c r="AMK506" s="319" t="s">
        <v>15333</v>
      </c>
      <c r="AML506" s="319">
        <f t="shared" si="15"/>
        <v>28.6</v>
      </c>
    </row>
    <row r="507" spans="1:4 1025:1026" ht="51">
      <c r="A507" s="316">
        <v>40712</v>
      </c>
      <c r="B507" s="320" t="s">
        <v>15334</v>
      </c>
      <c r="C507" s="318" t="s">
        <v>6578</v>
      </c>
      <c r="D507" s="319">
        <f t="shared" si="14"/>
        <v>122.03440000000001</v>
      </c>
      <c r="AMK507" s="319" t="s">
        <v>15335</v>
      </c>
      <c r="AML507" s="319">
        <f t="shared" si="15"/>
        <v>118.48</v>
      </c>
    </row>
    <row r="508" spans="1:4 1025:1026" ht="38.25">
      <c r="A508" s="316">
        <v>40713</v>
      </c>
      <c r="B508" s="320" t="s">
        <v>15336</v>
      </c>
      <c r="C508" s="318" t="s">
        <v>6578</v>
      </c>
      <c r="D508" s="319">
        <f t="shared" si="14"/>
        <v>160.83449999999999</v>
      </c>
      <c r="AMK508" s="319" t="s">
        <v>15337</v>
      </c>
      <c r="AML508" s="319">
        <f t="shared" si="15"/>
        <v>156.14999999999998</v>
      </c>
    </row>
    <row r="509" spans="1:4 1025:1026" ht="13.9" customHeight="1">
      <c r="A509" s="316">
        <v>41262</v>
      </c>
      <c r="B509" s="317" t="s">
        <v>15338</v>
      </c>
      <c r="C509" s="318" t="s">
        <v>6578</v>
      </c>
      <c r="D509" s="319">
        <f t="shared" si="14"/>
        <v>124.41370000000001</v>
      </c>
      <c r="AMK509" s="319" t="s">
        <v>15339</v>
      </c>
      <c r="AML509" s="319">
        <f t="shared" si="15"/>
        <v>120.79</v>
      </c>
    </row>
    <row r="510" spans="1:4 1025:1026">
      <c r="A510" s="316">
        <v>41259</v>
      </c>
      <c r="B510" s="317" t="s">
        <v>15340</v>
      </c>
      <c r="C510" s="318" t="s">
        <v>6578</v>
      </c>
      <c r="D510" s="319">
        <f t="shared" si="14"/>
        <v>26.759399999999999</v>
      </c>
      <c r="AMK510" s="319" t="s">
        <v>15341</v>
      </c>
      <c r="AML510" s="319">
        <f t="shared" si="15"/>
        <v>25.98</v>
      </c>
    </row>
    <row r="511" spans="1:4 1025:1026" ht="14.25" customHeight="1">
      <c r="A511" s="316">
        <v>40640</v>
      </c>
      <c r="B511" s="320" t="s">
        <v>15342</v>
      </c>
      <c r="C511" s="318" t="s">
        <v>6578</v>
      </c>
      <c r="D511" s="319">
        <f t="shared" si="14"/>
        <v>121.1486</v>
      </c>
      <c r="AMK511" s="319" t="s">
        <v>15343</v>
      </c>
      <c r="AML511" s="319">
        <f t="shared" si="15"/>
        <v>117.62</v>
      </c>
    </row>
    <row r="512" spans="1:4 1025:1026" ht="38.25">
      <c r="A512" s="316">
        <v>40642</v>
      </c>
      <c r="B512" s="320" t="s">
        <v>15344</v>
      </c>
      <c r="C512" s="318" t="s">
        <v>6578</v>
      </c>
      <c r="D512" s="319">
        <f t="shared" si="14"/>
        <v>137.5565</v>
      </c>
      <c r="AMK512" s="319" t="s">
        <v>15345</v>
      </c>
      <c r="AML512" s="319">
        <f t="shared" si="15"/>
        <v>133.54999999999998</v>
      </c>
    </row>
    <row r="513" spans="1:4 1025:1026" ht="38.25">
      <c r="A513" s="316">
        <v>40643</v>
      </c>
      <c r="B513" s="320" t="s">
        <v>15346</v>
      </c>
      <c r="C513" s="318" t="s">
        <v>6578</v>
      </c>
      <c r="D513" s="319">
        <f t="shared" si="14"/>
        <v>149.21610000000001</v>
      </c>
      <c r="AMK513" s="319" t="s">
        <v>15347</v>
      </c>
      <c r="AML513" s="319">
        <f t="shared" si="15"/>
        <v>144.87</v>
      </c>
    </row>
    <row r="514" spans="1:4 1025:1026" ht="38.25">
      <c r="A514" s="316">
        <v>40641</v>
      </c>
      <c r="B514" s="320" t="s">
        <v>15348</v>
      </c>
      <c r="C514" s="318" t="s">
        <v>6578</v>
      </c>
      <c r="D514" s="319">
        <f t="shared" si="14"/>
        <v>144.94159999999999</v>
      </c>
      <c r="AMK514" s="319" t="s">
        <v>15349</v>
      </c>
      <c r="AML514" s="319">
        <f t="shared" si="15"/>
        <v>140.72</v>
      </c>
    </row>
    <row r="515" spans="1:4 1025:1026" ht="27">
      <c r="A515" s="316">
        <v>40648</v>
      </c>
      <c r="B515" s="317" t="s">
        <v>15350</v>
      </c>
      <c r="C515" s="318" t="s">
        <v>6578</v>
      </c>
      <c r="D515" s="319">
        <f t="shared" si="14"/>
        <v>175.8519</v>
      </c>
      <c r="AMK515" s="319" t="s">
        <v>15351</v>
      </c>
      <c r="AML515" s="319">
        <f t="shared" si="15"/>
        <v>170.73</v>
      </c>
    </row>
    <row r="516" spans="1:4 1025:1026" ht="27">
      <c r="A516" s="316">
        <v>40649</v>
      </c>
      <c r="B516" s="317" t="s">
        <v>15352</v>
      </c>
      <c r="C516" s="318" t="s">
        <v>6578</v>
      </c>
      <c r="D516" s="319">
        <f t="shared" ref="D516:D579" si="16">AML516*1.03</f>
        <v>146.21879999999999</v>
      </c>
      <c r="AMK516" s="319" t="s">
        <v>15353</v>
      </c>
      <c r="AML516" s="319">
        <f t="shared" ref="AML516:AML579" si="17">ROUNDUP(AMK516/(1+0.2332),2)</f>
        <v>141.95999999999998</v>
      </c>
    </row>
    <row r="517" spans="1:4 1025:1026" ht="38.25">
      <c r="A517" s="316">
        <v>40645</v>
      </c>
      <c r="B517" s="320" t="s">
        <v>15354</v>
      </c>
      <c r="C517" s="318" t="s">
        <v>6578</v>
      </c>
      <c r="D517" s="319">
        <f t="shared" si="16"/>
        <v>316.61169999999998</v>
      </c>
      <c r="AMK517" s="319" t="s">
        <v>15355</v>
      </c>
      <c r="AML517" s="319">
        <f t="shared" si="17"/>
        <v>307.39</v>
      </c>
    </row>
    <row r="518" spans="1:4 1025:1026" ht="38.25">
      <c r="A518" s="316">
        <v>40644</v>
      </c>
      <c r="B518" s="320" t="s">
        <v>15356</v>
      </c>
      <c r="C518" s="318" t="s">
        <v>6578</v>
      </c>
      <c r="D518" s="319">
        <f t="shared" si="16"/>
        <v>197.70849999999999</v>
      </c>
      <c r="AMK518" s="319" t="s">
        <v>15357</v>
      </c>
      <c r="AML518" s="319">
        <f t="shared" si="17"/>
        <v>191.95</v>
      </c>
    </row>
    <row r="519" spans="1:4 1025:1026" ht="38.25">
      <c r="A519" s="316">
        <v>40646</v>
      </c>
      <c r="B519" s="320" t="s">
        <v>15358</v>
      </c>
      <c r="C519" s="318" t="s">
        <v>6578</v>
      </c>
      <c r="D519" s="319">
        <f t="shared" si="16"/>
        <v>158.15649999999999</v>
      </c>
      <c r="AMK519" s="319" t="s">
        <v>15359</v>
      </c>
      <c r="AML519" s="319">
        <f t="shared" si="17"/>
        <v>153.54999999999998</v>
      </c>
    </row>
    <row r="520" spans="1:4 1025:1026" ht="38.25">
      <c r="A520" s="316">
        <v>40647</v>
      </c>
      <c r="B520" s="320" t="s">
        <v>15360</v>
      </c>
      <c r="C520" s="318" t="s">
        <v>6578</v>
      </c>
      <c r="D520" s="319">
        <f t="shared" si="16"/>
        <v>164.19229999999999</v>
      </c>
      <c r="AMK520" s="319" t="s">
        <v>15361</v>
      </c>
      <c r="AML520" s="319">
        <f t="shared" si="17"/>
        <v>159.41</v>
      </c>
    </row>
    <row r="521" spans="1:4 1025:1026" ht="38.25">
      <c r="A521" s="316">
        <v>40704</v>
      </c>
      <c r="B521" s="320" t="s">
        <v>15362</v>
      </c>
      <c r="C521" s="318" t="s">
        <v>6578</v>
      </c>
      <c r="D521" s="319">
        <f t="shared" si="16"/>
        <v>120.00530000000001</v>
      </c>
      <c r="AMK521" s="319" t="s">
        <v>15363</v>
      </c>
      <c r="AML521" s="319">
        <f t="shared" si="17"/>
        <v>116.51</v>
      </c>
    </row>
    <row r="522" spans="1:4 1025:1026" ht="18">
      <c r="A522" s="316">
        <v>41107</v>
      </c>
      <c r="B522" s="317" t="s">
        <v>15364</v>
      </c>
      <c r="C522" s="318" t="s">
        <v>6578</v>
      </c>
      <c r="D522" s="319">
        <f t="shared" si="16"/>
        <v>166.54070000000002</v>
      </c>
      <c r="AMK522" s="319" t="s">
        <v>15365</v>
      </c>
      <c r="AML522" s="319">
        <f t="shared" si="17"/>
        <v>161.69</v>
      </c>
    </row>
    <row r="523" spans="1:4 1025:1026" ht="38.25">
      <c r="A523" s="316">
        <v>40638</v>
      </c>
      <c r="B523" s="320" t="s">
        <v>15366</v>
      </c>
      <c r="C523" s="318" t="s">
        <v>6578</v>
      </c>
      <c r="D523" s="319">
        <f t="shared" si="16"/>
        <v>696.47569999999996</v>
      </c>
      <c r="AMK523" s="319" t="s">
        <v>15367</v>
      </c>
      <c r="AML523" s="319">
        <f t="shared" si="17"/>
        <v>676.18999999999994</v>
      </c>
    </row>
    <row r="524" spans="1:4 1025:1026" ht="38.25">
      <c r="A524" s="316">
        <v>41188</v>
      </c>
      <c r="B524" s="320" t="s">
        <v>15368</v>
      </c>
      <c r="C524" s="318" t="s">
        <v>6578</v>
      </c>
      <c r="D524" s="319">
        <f t="shared" si="16"/>
        <v>974.07100000000003</v>
      </c>
      <c r="AMK524" s="319" t="s">
        <v>15369</v>
      </c>
      <c r="AML524" s="319">
        <f t="shared" si="17"/>
        <v>945.7</v>
      </c>
    </row>
    <row r="525" spans="1:4 1025:1026" ht="38.25">
      <c r="A525" s="316">
        <v>41187</v>
      </c>
      <c r="B525" s="320" t="s">
        <v>15370</v>
      </c>
      <c r="C525" s="318" t="s">
        <v>6578</v>
      </c>
      <c r="D525" s="319">
        <f t="shared" si="16"/>
        <v>1263.6967000000002</v>
      </c>
      <c r="AMK525" s="319" t="s">
        <v>15371</v>
      </c>
      <c r="AML525" s="319">
        <f t="shared" si="17"/>
        <v>1226.8900000000001</v>
      </c>
    </row>
    <row r="526" spans="1:4 1025:1026" ht="51">
      <c r="A526" s="316">
        <v>40705</v>
      </c>
      <c r="B526" s="320" t="s">
        <v>15372</v>
      </c>
      <c r="C526" s="318" t="s">
        <v>6578</v>
      </c>
      <c r="D526" s="319">
        <f t="shared" si="16"/>
        <v>101.81550000000001</v>
      </c>
      <c r="AMK526" s="319" t="s">
        <v>15373</v>
      </c>
      <c r="AML526" s="319">
        <f t="shared" si="17"/>
        <v>98.850000000000009</v>
      </c>
    </row>
    <row r="527" spans="1:4 1025:1026" ht="18">
      <c r="A527" s="316">
        <v>40639</v>
      </c>
      <c r="B527" s="317" t="s">
        <v>15374</v>
      </c>
      <c r="C527" s="318" t="s">
        <v>6578</v>
      </c>
      <c r="D527" s="319">
        <f t="shared" si="16"/>
        <v>711.55490000000009</v>
      </c>
      <c r="AMK527" s="319" t="s">
        <v>15375</v>
      </c>
      <c r="AML527" s="319">
        <f t="shared" si="17"/>
        <v>690.83</v>
      </c>
    </row>
    <row r="528" spans="1:4 1025:1026" ht="18">
      <c r="A528" s="316">
        <v>41227</v>
      </c>
      <c r="B528" s="317" t="s">
        <v>15376</v>
      </c>
      <c r="C528" s="318" t="s">
        <v>6578</v>
      </c>
      <c r="D528" s="319">
        <f t="shared" si="16"/>
        <v>126.7724</v>
      </c>
      <c r="AMK528" s="319" t="s">
        <v>15377</v>
      </c>
      <c r="AML528" s="319">
        <f t="shared" si="17"/>
        <v>123.08</v>
      </c>
    </row>
    <row r="529" spans="1:4 1025:1026">
      <c r="A529" s="316">
        <v>40951</v>
      </c>
      <c r="B529" s="317" t="s">
        <v>15378</v>
      </c>
      <c r="C529" s="318" t="s">
        <v>6578</v>
      </c>
      <c r="D529" s="319">
        <f t="shared" si="16"/>
        <v>29.303500000000003</v>
      </c>
      <c r="AMK529" s="319" t="s">
        <v>15379</v>
      </c>
      <c r="AML529" s="319">
        <f t="shared" si="17"/>
        <v>28.450000000000003</v>
      </c>
    </row>
    <row r="530" spans="1:4 1025:1026">
      <c r="A530" s="316">
        <v>41121</v>
      </c>
      <c r="B530" s="317" t="s">
        <v>15380</v>
      </c>
      <c r="C530" s="318" t="s">
        <v>6578</v>
      </c>
      <c r="D530" s="319">
        <f t="shared" si="16"/>
        <v>33.341099999999997</v>
      </c>
      <c r="AMK530" s="319" t="s">
        <v>15381</v>
      </c>
      <c r="AML530" s="319">
        <f t="shared" si="17"/>
        <v>32.369999999999997</v>
      </c>
    </row>
    <row r="531" spans="1:4 1025:1026">
      <c r="A531" s="316">
        <v>41120</v>
      </c>
      <c r="B531" s="317" t="s">
        <v>15382</v>
      </c>
      <c r="C531" s="318" t="s">
        <v>6578</v>
      </c>
      <c r="D531" s="319">
        <f t="shared" si="16"/>
        <v>18.962299999999999</v>
      </c>
      <c r="AMK531" s="319" t="s">
        <v>15383</v>
      </c>
      <c r="AML531" s="319">
        <f t="shared" si="17"/>
        <v>18.41</v>
      </c>
    </row>
    <row r="532" spans="1:4 1025:1026">
      <c r="A532" s="316">
        <v>41128</v>
      </c>
      <c r="B532" s="317" t="s">
        <v>15384</v>
      </c>
      <c r="C532" s="318" t="s">
        <v>6578</v>
      </c>
      <c r="D532" s="319">
        <f t="shared" si="16"/>
        <v>8.4253999999999998</v>
      </c>
      <c r="AMK532" s="319" t="s">
        <v>15385</v>
      </c>
      <c r="AML532" s="319">
        <f t="shared" si="17"/>
        <v>8.18</v>
      </c>
    </row>
    <row r="533" spans="1:4 1025:1026">
      <c r="A533" s="316">
        <v>41129</v>
      </c>
      <c r="B533" s="317" t="s">
        <v>15386</v>
      </c>
      <c r="C533" s="318" t="s">
        <v>6578</v>
      </c>
      <c r="D533" s="319">
        <f t="shared" si="16"/>
        <v>8.9919000000000011</v>
      </c>
      <c r="AMK533" s="319" t="s">
        <v>15387</v>
      </c>
      <c r="AML533" s="319">
        <f t="shared" si="17"/>
        <v>8.73</v>
      </c>
    </row>
    <row r="534" spans="1:4 1025:1026">
      <c r="A534" s="316">
        <v>41131</v>
      </c>
      <c r="B534" s="317" t="s">
        <v>15388</v>
      </c>
      <c r="C534" s="318" t="s">
        <v>6578</v>
      </c>
      <c r="D534" s="319">
        <f t="shared" si="16"/>
        <v>10.135199999999999</v>
      </c>
      <c r="AMK534" s="319" t="s">
        <v>15389</v>
      </c>
      <c r="AML534" s="319">
        <f t="shared" si="17"/>
        <v>9.84</v>
      </c>
    </row>
    <row r="535" spans="1:4 1025:1026">
      <c r="A535" s="316">
        <v>41130</v>
      </c>
      <c r="B535" s="317" t="s">
        <v>15390</v>
      </c>
      <c r="C535" s="318" t="s">
        <v>6578</v>
      </c>
      <c r="D535" s="319">
        <f t="shared" si="16"/>
        <v>17.2319</v>
      </c>
      <c r="AMK535" s="319" t="s">
        <v>15391</v>
      </c>
      <c r="AML535" s="319">
        <f t="shared" si="17"/>
        <v>16.73</v>
      </c>
    </row>
    <row r="536" spans="1:4 1025:1026" ht="38.25">
      <c r="A536" s="316">
        <v>40997</v>
      </c>
      <c r="B536" s="320" t="s">
        <v>15392</v>
      </c>
      <c r="C536" s="318" t="s">
        <v>6680</v>
      </c>
      <c r="D536" s="319">
        <f t="shared" si="16"/>
        <v>177.09819999999999</v>
      </c>
      <c r="AMK536" s="319" t="s">
        <v>15393</v>
      </c>
      <c r="AML536" s="319">
        <f t="shared" si="17"/>
        <v>171.94</v>
      </c>
    </row>
    <row r="537" spans="1:4 1025:1026">
      <c r="A537" s="316">
        <v>40724</v>
      </c>
      <c r="B537" s="317" t="s">
        <v>15394</v>
      </c>
      <c r="C537" s="318" t="s">
        <v>6680</v>
      </c>
      <c r="D537" s="319">
        <f t="shared" si="16"/>
        <v>236.06569999999999</v>
      </c>
      <c r="AMK537" s="319" t="s">
        <v>15395</v>
      </c>
      <c r="AML537" s="319">
        <f t="shared" si="17"/>
        <v>229.19</v>
      </c>
    </row>
    <row r="538" spans="1:4 1025:1026" ht="38.25">
      <c r="A538" s="316">
        <v>40722</v>
      </c>
      <c r="B538" s="320" t="s">
        <v>15396</v>
      </c>
      <c r="C538" s="318" t="s">
        <v>6680</v>
      </c>
      <c r="D538" s="319">
        <f t="shared" si="16"/>
        <v>15.4603</v>
      </c>
      <c r="AMK538" s="319" t="s">
        <v>15397</v>
      </c>
      <c r="AML538" s="319">
        <f t="shared" si="17"/>
        <v>15.01</v>
      </c>
    </row>
    <row r="539" spans="1:4 1025:1026" ht="18">
      <c r="A539" s="316">
        <v>40998</v>
      </c>
      <c r="B539" s="317" t="s">
        <v>15398</v>
      </c>
      <c r="C539" s="318" t="s">
        <v>6680</v>
      </c>
      <c r="D539" s="319">
        <f t="shared" si="16"/>
        <v>15.429400000000001</v>
      </c>
      <c r="AMK539" s="319" t="s">
        <v>15399</v>
      </c>
      <c r="AML539" s="319">
        <f t="shared" si="17"/>
        <v>14.98</v>
      </c>
    </row>
    <row r="540" spans="1:4 1025:1026" ht="18">
      <c r="A540" s="316">
        <v>40723</v>
      </c>
      <c r="B540" s="317" t="s">
        <v>15400</v>
      </c>
      <c r="C540" s="318" t="s">
        <v>6680</v>
      </c>
      <c r="D540" s="319">
        <f t="shared" si="16"/>
        <v>138.03029999999998</v>
      </c>
      <c r="AMK540" s="319" t="s">
        <v>15401</v>
      </c>
      <c r="AML540" s="319">
        <f t="shared" si="17"/>
        <v>134.01</v>
      </c>
    </row>
    <row r="541" spans="1:4 1025:1026">
      <c r="A541" s="316">
        <v>40335</v>
      </c>
      <c r="B541" s="317" t="s">
        <v>15402</v>
      </c>
      <c r="C541" s="318" t="s">
        <v>6937</v>
      </c>
      <c r="D541" s="319">
        <f t="shared" si="16"/>
        <v>693.72559999999999</v>
      </c>
      <c r="AMK541" s="319" t="s">
        <v>15403</v>
      </c>
      <c r="AML541" s="319">
        <f t="shared" si="17"/>
        <v>673.52</v>
      </c>
    </row>
    <row r="542" spans="1:4 1025:1026" ht="18">
      <c r="A542" s="316">
        <v>40334</v>
      </c>
      <c r="B542" s="317" t="s">
        <v>15404</v>
      </c>
      <c r="C542" s="318" t="s">
        <v>6937</v>
      </c>
      <c r="D542" s="319">
        <f t="shared" si="16"/>
        <v>942.24400000000003</v>
      </c>
      <c r="AMK542" s="319" t="s">
        <v>15405</v>
      </c>
      <c r="AML542" s="319">
        <f t="shared" si="17"/>
        <v>914.8</v>
      </c>
    </row>
    <row r="543" spans="1:4 1025:1026" ht="38.25">
      <c r="A543" s="316">
        <v>40333</v>
      </c>
      <c r="B543" s="320" t="s">
        <v>15406</v>
      </c>
      <c r="C543" s="318" t="s">
        <v>6937</v>
      </c>
      <c r="D543" s="319">
        <f t="shared" si="16"/>
        <v>346.86279999999999</v>
      </c>
      <c r="AMK543" s="319" t="s">
        <v>15407</v>
      </c>
      <c r="AML543" s="319">
        <f t="shared" si="17"/>
        <v>336.76</v>
      </c>
    </row>
    <row r="544" spans="1:4 1025:1026" ht="38.25">
      <c r="A544" s="316">
        <v>40332</v>
      </c>
      <c r="B544" s="320" t="s">
        <v>15408</v>
      </c>
      <c r="C544" s="318" t="s">
        <v>6937</v>
      </c>
      <c r="D544" s="319">
        <f t="shared" si="16"/>
        <v>471.12200000000001</v>
      </c>
      <c r="AMK544" s="319" t="s">
        <v>15409</v>
      </c>
      <c r="AML544" s="319">
        <f t="shared" si="17"/>
        <v>457.4</v>
      </c>
    </row>
    <row r="545" spans="1:4 1025:1026">
      <c r="A545" s="316">
        <v>40675</v>
      </c>
      <c r="B545" s="317" t="s">
        <v>15410</v>
      </c>
      <c r="C545" s="318" t="s">
        <v>14425</v>
      </c>
      <c r="D545" s="319">
        <f t="shared" si="16"/>
        <v>252.21610000000001</v>
      </c>
      <c r="AMK545" s="319" t="s">
        <v>15411</v>
      </c>
      <c r="AML545" s="319">
        <f t="shared" si="17"/>
        <v>244.87</v>
      </c>
    </row>
    <row r="546" spans="1:4 1025:1026">
      <c r="A546" s="316">
        <v>40673</v>
      </c>
      <c r="B546" s="317" t="s">
        <v>15412</v>
      </c>
      <c r="C546" s="318" t="s">
        <v>14425</v>
      </c>
      <c r="D546" s="319">
        <f t="shared" si="16"/>
        <v>92.627900000000011</v>
      </c>
      <c r="AMK546" s="319" t="s">
        <v>15413</v>
      </c>
      <c r="AML546" s="319">
        <f t="shared" si="17"/>
        <v>89.93</v>
      </c>
    </row>
    <row r="547" spans="1:4 1025:1026">
      <c r="A547" s="316">
        <v>40674</v>
      </c>
      <c r="B547" s="317" t="s">
        <v>15414</v>
      </c>
      <c r="C547" s="318" t="s">
        <v>14425</v>
      </c>
      <c r="D547" s="319">
        <f t="shared" si="16"/>
        <v>99.292000000000002</v>
      </c>
      <c r="AMK547" s="319" t="s">
        <v>15415</v>
      </c>
      <c r="AML547" s="319">
        <f t="shared" si="17"/>
        <v>96.4</v>
      </c>
    </row>
    <row r="548" spans="1:4 1025:1026" ht="18">
      <c r="A548" s="316">
        <v>41037</v>
      </c>
      <c r="B548" s="317" t="s">
        <v>15416</v>
      </c>
      <c r="C548" s="318" t="s">
        <v>6578</v>
      </c>
      <c r="D548" s="319">
        <f t="shared" si="16"/>
        <v>93.019300000000001</v>
      </c>
      <c r="AMK548" s="319" t="s">
        <v>15417</v>
      </c>
      <c r="AML548" s="319">
        <f t="shared" si="17"/>
        <v>90.31</v>
      </c>
    </row>
    <row r="549" spans="1:4 1025:1026">
      <c r="A549" s="316">
        <v>40258</v>
      </c>
      <c r="B549" s="317" t="s">
        <v>15418</v>
      </c>
      <c r="C549" s="318" t="s">
        <v>6680</v>
      </c>
      <c r="D549" s="319">
        <f t="shared" si="16"/>
        <v>79.701400000000007</v>
      </c>
      <c r="AMK549" s="319" t="s">
        <v>15419</v>
      </c>
      <c r="AML549" s="319">
        <f t="shared" si="17"/>
        <v>77.38000000000001</v>
      </c>
    </row>
    <row r="550" spans="1:4 1025:1026">
      <c r="A550" s="316">
        <v>40261</v>
      </c>
      <c r="B550" s="317" t="s">
        <v>15420</v>
      </c>
      <c r="C550" s="318" t="s">
        <v>6680</v>
      </c>
      <c r="D550" s="319">
        <f t="shared" si="16"/>
        <v>91.052000000000007</v>
      </c>
      <c r="AMK550" s="319" t="s">
        <v>15421</v>
      </c>
      <c r="AML550" s="319">
        <f t="shared" si="17"/>
        <v>88.4</v>
      </c>
    </row>
    <row r="551" spans="1:4 1025:1026">
      <c r="A551" s="316">
        <v>40259</v>
      </c>
      <c r="B551" s="317" t="s">
        <v>15422</v>
      </c>
      <c r="C551" s="318" t="s">
        <v>6680</v>
      </c>
      <c r="D551" s="319">
        <f t="shared" si="16"/>
        <v>117.47150000000002</v>
      </c>
      <c r="AMK551" s="319" t="s">
        <v>15423</v>
      </c>
      <c r="AML551" s="319">
        <f t="shared" si="17"/>
        <v>114.05000000000001</v>
      </c>
    </row>
    <row r="552" spans="1:4 1025:1026">
      <c r="A552" s="316">
        <v>40262</v>
      </c>
      <c r="B552" s="317" t="s">
        <v>15424</v>
      </c>
      <c r="C552" s="318" t="s">
        <v>6680</v>
      </c>
      <c r="D552" s="319">
        <f t="shared" si="16"/>
        <v>128.82210000000001</v>
      </c>
      <c r="AMK552" s="319" t="s">
        <v>15425</v>
      </c>
      <c r="AML552" s="319">
        <f t="shared" si="17"/>
        <v>125.07000000000001</v>
      </c>
    </row>
    <row r="553" spans="1:4 1025:1026">
      <c r="A553" s="316">
        <v>40260</v>
      </c>
      <c r="B553" s="317" t="s">
        <v>15426</v>
      </c>
      <c r="C553" s="318" t="s">
        <v>6680</v>
      </c>
      <c r="D553" s="319">
        <f t="shared" si="16"/>
        <v>174.1215</v>
      </c>
      <c r="AMK553" s="319" t="s">
        <v>15427</v>
      </c>
      <c r="AML553" s="319">
        <f t="shared" si="17"/>
        <v>169.04999999999998</v>
      </c>
    </row>
    <row r="554" spans="1:4 1025:1026">
      <c r="A554" s="316">
        <v>40263</v>
      </c>
      <c r="B554" s="317" t="s">
        <v>15428</v>
      </c>
      <c r="C554" s="318" t="s">
        <v>6680</v>
      </c>
      <c r="D554" s="319">
        <f t="shared" si="16"/>
        <v>185.47210000000001</v>
      </c>
      <c r="AMK554" s="319" t="s">
        <v>15429</v>
      </c>
      <c r="AML554" s="319">
        <f t="shared" si="17"/>
        <v>180.07</v>
      </c>
    </row>
    <row r="555" spans="1:4 1025:1026">
      <c r="A555" s="316">
        <v>40267</v>
      </c>
      <c r="B555" s="317" t="s">
        <v>15430</v>
      </c>
      <c r="C555" s="318" t="s">
        <v>6680</v>
      </c>
      <c r="D555" s="319">
        <f t="shared" si="16"/>
        <v>191.0444</v>
      </c>
      <c r="AMK555" s="319" t="s">
        <v>15431</v>
      </c>
      <c r="AML555" s="319">
        <f t="shared" si="17"/>
        <v>185.48</v>
      </c>
    </row>
    <row r="556" spans="1:4 1025:1026">
      <c r="A556" s="316">
        <v>40264</v>
      </c>
      <c r="B556" s="317" t="s">
        <v>15432</v>
      </c>
      <c r="C556" s="318" t="s">
        <v>6680</v>
      </c>
      <c r="D556" s="319">
        <f t="shared" si="16"/>
        <v>179.69379999999998</v>
      </c>
      <c r="AMK556" s="319" t="s">
        <v>15433</v>
      </c>
      <c r="AML556" s="319">
        <f t="shared" si="17"/>
        <v>174.45999999999998</v>
      </c>
    </row>
    <row r="557" spans="1:4 1025:1026">
      <c r="A557" s="316">
        <v>40268</v>
      </c>
      <c r="B557" s="317" t="s">
        <v>15434</v>
      </c>
      <c r="C557" s="318" t="s">
        <v>6680</v>
      </c>
      <c r="D557" s="319">
        <f t="shared" si="16"/>
        <v>234.98419999999999</v>
      </c>
      <c r="AMK557" s="319" t="s">
        <v>15435</v>
      </c>
      <c r="AML557" s="319">
        <f t="shared" si="17"/>
        <v>228.14</v>
      </c>
    </row>
    <row r="558" spans="1:4 1025:1026">
      <c r="A558" s="316">
        <v>40265</v>
      </c>
      <c r="B558" s="317" t="s">
        <v>15436</v>
      </c>
      <c r="C558" s="318" t="s">
        <v>6680</v>
      </c>
      <c r="D558" s="319">
        <f t="shared" si="16"/>
        <v>223.6336</v>
      </c>
      <c r="AMK558" s="319" t="s">
        <v>15437</v>
      </c>
      <c r="AML558" s="319">
        <f t="shared" si="17"/>
        <v>217.12</v>
      </c>
    </row>
    <row r="559" spans="1:4 1025:1026">
      <c r="A559" s="316">
        <v>40269</v>
      </c>
      <c r="B559" s="317" t="s">
        <v>15438</v>
      </c>
      <c r="C559" s="318" t="s">
        <v>6680</v>
      </c>
      <c r="D559" s="319">
        <f t="shared" si="16"/>
        <v>408.52890000000002</v>
      </c>
      <c r="AMK559" s="319" t="s">
        <v>15439</v>
      </c>
      <c r="AML559" s="319">
        <f t="shared" si="17"/>
        <v>396.63</v>
      </c>
    </row>
    <row r="560" spans="1:4 1025:1026">
      <c r="A560" s="316">
        <v>40266</v>
      </c>
      <c r="B560" s="317" t="s">
        <v>15440</v>
      </c>
      <c r="C560" s="318" t="s">
        <v>6680</v>
      </c>
      <c r="D560" s="319">
        <f t="shared" si="16"/>
        <v>397.17830000000004</v>
      </c>
      <c r="AMK560" s="319" t="s">
        <v>15441</v>
      </c>
      <c r="AML560" s="319">
        <f t="shared" si="17"/>
        <v>385.61</v>
      </c>
    </row>
    <row r="561" spans="1:4 1025:1026">
      <c r="A561" s="316">
        <v>40276</v>
      </c>
      <c r="B561" s="317" t="s">
        <v>15442</v>
      </c>
      <c r="C561" s="318" t="s">
        <v>6680</v>
      </c>
      <c r="D561" s="319">
        <f t="shared" si="16"/>
        <v>310.6583</v>
      </c>
      <c r="AMK561" s="319" t="s">
        <v>15443</v>
      </c>
      <c r="AML561" s="319">
        <f t="shared" si="17"/>
        <v>301.61</v>
      </c>
    </row>
    <row r="562" spans="1:4 1025:1026">
      <c r="A562" s="316">
        <v>40256</v>
      </c>
      <c r="B562" s="317" t="s">
        <v>15444</v>
      </c>
      <c r="C562" s="318" t="s">
        <v>6680</v>
      </c>
      <c r="D562" s="319">
        <f t="shared" si="16"/>
        <v>117.47150000000002</v>
      </c>
      <c r="AMK562" s="319" t="s">
        <v>15423</v>
      </c>
      <c r="AML562" s="319">
        <f t="shared" si="17"/>
        <v>114.05000000000001</v>
      </c>
    </row>
    <row r="563" spans="1:4 1025:1026" ht="18">
      <c r="A563" s="316">
        <v>40257</v>
      </c>
      <c r="B563" s="317" t="s">
        <v>15445</v>
      </c>
      <c r="C563" s="318" t="s">
        <v>6680</v>
      </c>
      <c r="D563" s="319">
        <f t="shared" si="16"/>
        <v>267.46010000000001</v>
      </c>
      <c r="AMK563" s="319" t="s">
        <v>15446</v>
      </c>
      <c r="AML563" s="319">
        <f t="shared" si="17"/>
        <v>259.67</v>
      </c>
    </row>
    <row r="564" spans="1:4 1025:1026">
      <c r="A564" s="316">
        <v>40282</v>
      </c>
      <c r="B564" s="317" t="s">
        <v>15447</v>
      </c>
      <c r="C564" s="318" t="s">
        <v>6680</v>
      </c>
      <c r="D564" s="319">
        <f t="shared" si="16"/>
        <v>18.643000000000001</v>
      </c>
      <c r="AMK564" s="319" t="s">
        <v>15448</v>
      </c>
      <c r="AML564" s="319">
        <f t="shared" si="17"/>
        <v>18.100000000000001</v>
      </c>
    </row>
    <row r="565" spans="1:4 1025:1026" ht="18">
      <c r="A565" s="316">
        <v>40285</v>
      </c>
      <c r="B565" s="317" t="s">
        <v>15449</v>
      </c>
      <c r="C565" s="318" t="s">
        <v>6680</v>
      </c>
      <c r="D565" s="319">
        <f t="shared" si="16"/>
        <v>29.993600000000001</v>
      </c>
      <c r="AMK565" s="319" t="s">
        <v>15450</v>
      </c>
      <c r="AML565" s="319">
        <f t="shared" si="17"/>
        <v>29.12</v>
      </c>
    </row>
    <row r="566" spans="1:4 1025:1026">
      <c r="A566" s="316">
        <v>40283</v>
      </c>
      <c r="B566" s="317" t="s">
        <v>15451</v>
      </c>
      <c r="C566" s="318" t="s">
        <v>6680</v>
      </c>
      <c r="D566" s="319">
        <f t="shared" si="16"/>
        <v>20.507300000000001</v>
      </c>
      <c r="AMK566" s="319" t="s">
        <v>15261</v>
      </c>
      <c r="AML566" s="319">
        <f t="shared" si="17"/>
        <v>19.91</v>
      </c>
    </row>
    <row r="567" spans="1:4 1025:1026" ht="18">
      <c r="A567" s="316">
        <v>40286</v>
      </c>
      <c r="B567" s="317" t="s">
        <v>15452</v>
      </c>
      <c r="C567" s="318" t="s">
        <v>6680</v>
      </c>
      <c r="D567" s="319">
        <f t="shared" si="16"/>
        <v>31.857900000000004</v>
      </c>
      <c r="AMK567" s="319" t="s">
        <v>15453</v>
      </c>
      <c r="AML567" s="319">
        <f t="shared" si="17"/>
        <v>30.930000000000003</v>
      </c>
    </row>
    <row r="568" spans="1:4 1025:1026">
      <c r="A568" s="316">
        <v>40284</v>
      </c>
      <c r="B568" s="317" t="s">
        <v>15454</v>
      </c>
      <c r="C568" s="318" t="s">
        <v>6680</v>
      </c>
      <c r="D568" s="319">
        <f t="shared" si="16"/>
        <v>24.132900000000003</v>
      </c>
      <c r="AMK568" s="319" t="s">
        <v>15455</v>
      </c>
      <c r="AML568" s="319">
        <f t="shared" si="17"/>
        <v>23.430000000000003</v>
      </c>
    </row>
    <row r="569" spans="1:4 1025:1026" ht="18">
      <c r="A569" s="316">
        <v>40287</v>
      </c>
      <c r="B569" s="317" t="s">
        <v>15456</v>
      </c>
      <c r="C569" s="318" t="s">
        <v>6680</v>
      </c>
      <c r="D569" s="319">
        <f t="shared" si="16"/>
        <v>35.483499999999999</v>
      </c>
      <c r="AMK569" s="319" t="s">
        <v>15457</v>
      </c>
      <c r="AML569" s="319">
        <f t="shared" si="17"/>
        <v>34.449999999999996</v>
      </c>
    </row>
    <row r="570" spans="1:4 1025:1026">
      <c r="A570" s="316">
        <v>40288</v>
      </c>
      <c r="B570" s="317" t="s">
        <v>15458</v>
      </c>
      <c r="C570" s="318" t="s">
        <v>6680</v>
      </c>
      <c r="D570" s="319">
        <f t="shared" si="16"/>
        <v>34.185699999999997</v>
      </c>
      <c r="AMK570" s="319" t="s">
        <v>15459</v>
      </c>
      <c r="AML570" s="319">
        <f t="shared" si="17"/>
        <v>33.19</v>
      </c>
    </row>
    <row r="571" spans="1:4 1025:1026" ht="18">
      <c r="A571" s="316">
        <v>40291</v>
      </c>
      <c r="B571" s="317" t="s">
        <v>15460</v>
      </c>
      <c r="C571" s="318" t="s">
        <v>6680</v>
      </c>
      <c r="D571" s="319">
        <f t="shared" si="16"/>
        <v>45.536300000000004</v>
      </c>
      <c r="AMK571" s="319" t="s">
        <v>15461</v>
      </c>
      <c r="AML571" s="319">
        <f t="shared" si="17"/>
        <v>44.21</v>
      </c>
    </row>
    <row r="572" spans="1:4 1025:1026">
      <c r="A572" s="316">
        <v>40289</v>
      </c>
      <c r="B572" s="317" t="s">
        <v>15462</v>
      </c>
      <c r="C572" s="318" t="s">
        <v>6680</v>
      </c>
      <c r="D572" s="319">
        <f t="shared" si="16"/>
        <v>41.024900000000002</v>
      </c>
      <c r="AMK572" s="319" t="s">
        <v>15263</v>
      </c>
      <c r="AML572" s="319">
        <f t="shared" si="17"/>
        <v>39.83</v>
      </c>
    </row>
    <row r="573" spans="1:4 1025:1026" ht="18">
      <c r="A573" s="316">
        <v>40292</v>
      </c>
      <c r="B573" s="317" t="s">
        <v>15463</v>
      </c>
      <c r="C573" s="318" t="s">
        <v>6680</v>
      </c>
      <c r="D573" s="319">
        <f t="shared" si="16"/>
        <v>52.375500000000002</v>
      </c>
      <c r="AMK573" s="319" t="s">
        <v>15464</v>
      </c>
      <c r="AML573" s="319">
        <f t="shared" si="17"/>
        <v>50.85</v>
      </c>
    </row>
    <row r="574" spans="1:4 1025:1026">
      <c r="A574" s="316">
        <v>40290</v>
      </c>
      <c r="B574" s="317" t="s">
        <v>15465</v>
      </c>
      <c r="C574" s="318" t="s">
        <v>6680</v>
      </c>
      <c r="D574" s="319">
        <f t="shared" si="16"/>
        <v>51.273400000000002</v>
      </c>
      <c r="AMK574" s="319" t="s">
        <v>15466</v>
      </c>
      <c r="AML574" s="319">
        <f t="shared" si="17"/>
        <v>49.78</v>
      </c>
    </row>
    <row r="575" spans="1:4 1025:1026" ht="18">
      <c r="A575" s="316">
        <v>40293</v>
      </c>
      <c r="B575" s="317" t="s">
        <v>15467</v>
      </c>
      <c r="C575" s="318" t="s">
        <v>6680</v>
      </c>
      <c r="D575" s="319">
        <f t="shared" si="16"/>
        <v>62.623999999999995</v>
      </c>
      <c r="AMK575" s="319" t="s">
        <v>15468</v>
      </c>
      <c r="AML575" s="319">
        <f t="shared" si="17"/>
        <v>60.8</v>
      </c>
    </row>
    <row r="576" spans="1:4 1025:1026">
      <c r="A576" s="316">
        <v>40294</v>
      </c>
      <c r="B576" s="317" t="s">
        <v>15469</v>
      </c>
      <c r="C576" s="318" t="s">
        <v>6680</v>
      </c>
      <c r="D576" s="319">
        <f t="shared" si="16"/>
        <v>177.1806</v>
      </c>
      <c r="AMK576" s="319" t="s">
        <v>15470</v>
      </c>
      <c r="AML576" s="319">
        <f t="shared" si="17"/>
        <v>172.01999999999998</v>
      </c>
    </row>
    <row r="577" spans="1:4 1025:1026" ht="18">
      <c r="A577" s="316">
        <v>40297</v>
      </c>
      <c r="B577" s="317" t="s">
        <v>15471</v>
      </c>
      <c r="C577" s="318" t="s">
        <v>6680</v>
      </c>
      <c r="D577" s="319">
        <f t="shared" si="16"/>
        <v>188.53119999999998</v>
      </c>
      <c r="AMK577" s="319" t="s">
        <v>15472</v>
      </c>
      <c r="AML577" s="319">
        <f t="shared" si="17"/>
        <v>183.04</v>
      </c>
    </row>
    <row r="578" spans="1:4 1025:1026">
      <c r="A578" s="316">
        <v>40295</v>
      </c>
      <c r="B578" s="317" t="s">
        <v>15473</v>
      </c>
      <c r="C578" s="318" t="s">
        <v>6680</v>
      </c>
      <c r="D578" s="319">
        <f t="shared" si="16"/>
        <v>198.07930000000002</v>
      </c>
      <c r="AMK578" s="319" t="s">
        <v>15474</v>
      </c>
      <c r="AML578" s="319">
        <f t="shared" si="17"/>
        <v>192.31</v>
      </c>
    </row>
    <row r="579" spans="1:4 1025:1026" ht="18">
      <c r="A579" s="316">
        <v>40298</v>
      </c>
      <c r="B579" s="317" t="s">
        <v>15475</v>
      </c>
      <c r="C579" s="318" t="s">
        <v>6680</v>
      </c>
      <c r="D579" s="319">
        <f t="shared" si="16"/>
        <v>209.42989999999998</v>
      </c>
      <c r="AMK579" s="319" t="s">
        <v>15476</v>
      </c>
      <c r="AML579" s="319">
        <f t="shared" si="17"/>
        <v>203.32999999999998</v>
      </c>
    </row>
    <row r="580" spans="1:4 1025:1026">
      <c r="A580" s="316">
        <v>40296</v>
      </c>
      <c r="B580" s="317" t="s">
        <v>15477</v>
      </c>
      <c r="C580" s="318" t="s">
        <v>6680</v>
      </c>
      <c r="D580" s="319">
        <f t="shared" ref="D580:D643" si="18">AML580*1.03</f>
        <v>236.0966</v>
      </c>
      <c r="AMK580" s="319" t="s">
        <v>15478</v>
      </c>
      <c r="AML580" s="319">
        <f t="shared" ref="AML580:AML643" si="19">ROUNDUP(AMK580/(1+0.2332),2)</f>
        <v>229.22</v>
      </c>
    </row>
    <row r="581" spans="1:4 1025:1026" ht="18">
      <c r="A581" s="316">
        <v>40299</v>
      </c>
      <c r="B581" s="317" t="s">
        <v>15479</v>
      </c>
      <c r="C581" s="318" t="s">
        <v>6680</v>
      </c>
      <c r="D581" s="319">
        <f t="shared" si="18"/>
        <v>247.44719999999998</v>
      </c>
      <c r="AMK581" s="319" t="s">
        <v>15480</v>
      </c>
      <c r="AML581" s="319">
        <f t="shared" si="19"/>
        <v>240.23999999999998</v>
      </c>
    </row>
    <row r="582" spans="1:4 1025:1026" ht="18">
      <c r="A582" s="316">
        <v>40327</v>
      </c>
      <c r="B582" s="317" t="s">
        <v>15481</v>
      </c>
      <c r="C582" s="318" t="s">
        <v>6937</v>
      </c>
      <c r="D582" s="319">
        <f t="shared" si="18"/>
        <v>254.101</v>
      </c>
      <c r="AMK582" s="319" t="s">
        <v>15482</v>
      </c>
      <c r="AML582" s="319">
        <f t="shared" si="19"/>
        <v>246.7</v>
      </c>
    </row>
    <row r="583" spans="1:4 1025:1026" ht="38.25">
      <c r="A583" s="316">
        <v>40328</v>
      </c>
      <c r="B583" s="320" t="s">
        <v>15483</v>
      </c>
      <c r="C583" s="318" t="s">
        <v>6680</v>
      </c>
      <c r="D583" s="319">
        <f t="shared" si="18"/>
        <v>154.64419999999998</v>
      </c>
      <c r="AMK583" s="319" t="s">
        <v>15484</v>
      </c>
      <c r="AML583" s="319">
        <f t="shared" si="19"/>
        <v>150.13999999999999</v>
      </c>
    </row>
    <row r="584" spans="1:4 1025:1026" ht="38.25">
      <c r="A584" s="316">
        <v>43332</v>
      </c>
      <c r="B584" s="320" t="s">
        <v>15485</v>
      </c>
      <c r="C584" s="318" t="s">
        <v>15486</v>
      </c>
      <c r="D584" s="319">
        <f t="shared" si="18"/>
        <v>8267.4598000000005</v>
      </c>
      <c r="AMK584" s="319" t="s">
        <v>15487</v>
      </c>
      <c r="AML584" s="319">
        <f t="shared" si="19"/>
        <v>8026.66</v>
      </c>
    </row>
    <row r="585" spans="1:4 1025:1026" ht="18">
      <c r="A585" s="316">
        <v>40316</v>
      </c>
      <c r="B585" s="317" t="s">
        <v>15488</v>
      </c>
      <c r="C585" s="318" t="s">
        <v>6937</v>
      </c>
      <c r="D585" s="319">
        <f t="shared" si="18"/>
        <v>88.04440000000001</v>
      </c>
      <c r="AMK585" s="319" t="s">
        <v>15489</v>
      </c>
      <c r="AML585" s="319">
        <f t="shared" si="19"/>
        <v>85.48</v>
      </c>
    </row>
    <row r="586" spans="1:4 1025:1026" ht="38.25">
      <c r="A586" s="316">
        <v>40317</v>
      </c>
      <c r="B586" s="320" t="s">
        <v>15490</v>
      </c>
      <c r="C586" s="318" t="s">
        <v>6937</v>
      </c>
      <c r="D586" s="319">
        <f t="shared" si="18"/>
        <v>75.890400000000014</v>
      </c>
      <c r="AMK586" s="319" t="s">
        <v>15491</v>
      </c>
      <c r="AML586" s="319">
        <f t="shared" si="19"/>
        <v>73.680000000000007</v>
      </c>
    </row>
    <row r="587" spans="1:4 1025:1026">
      <c r="A587" s="316">
        <v>40318</v>
      </c>
      <c r="B587" s="317" t="s">
        <v>15492</v>
      </c>
      <c r="C587" s="318" t="s">
        <v>6937</v>
      </c>
      <c r="D587" s="319">
        <f t="shared" si="18"/>
        <v>9.1669999999999998</v>
      </c>
      <c r="AMK587" s="319" t="s">
        <v>15493</v>
      </c>
      <c r="AML587" s="319">
        <f t="shared" si="19"/>
        <v>8.9</v>
      </c>
    </row>
    <row r="588" spans="1:4 1025:1026" ht="38.25">
      <c r="A588" s="316">
        <v>40311</v>
      </c>
      <c r="B588" s="320" t="s">
        <v>15494</v>
      </c>
      <c r="C588" s="318" t="s">
        <v>6937</v>
      </c>
      <c r="D588" s="319">
        <f t="shared" si="18"/>
        <v>114.12400000000001</v>
      </c>
      <c r="AMK588" s="319" t="s">
        <v>15495</v>
      </c>
      <c r="AML588" s="319">
        <f t="shared" si="19"/>
        <v>110.80000000000001</v>
      </c>
    </row>
    <row r="589" spans="1:4 1025:1026" ht="18">
      <c r="A589" s="316">
        <v>40312</v>
      </c>
      <c r="B589" s="317" t="s">
        <v>15496</v>
      </c>
      <c r="C589" s="318" t="s">
        <v>6937</v>
      </c>
      <c r="D589" s="319">
        <f t="shared" si="18"/>
        <v>97.273200000000017</v>
      </c>
      <c r="AMK589" s="319" t="s">
        <v>15497</v>
      </c>
      <c r="AML589" s="319">
        <f t="shared" si="19"/>
        <v>94.440000000000012</v>
      </c>
    </row>
    <row r="590" spans="1:4 1025:1026" ht="18">
      <c r="A590" s="316">
        <v>40313</v>
      </c>
      <c r="B590" s="317" t="s">
        <v>15498</v>
      </c>
      <c r="C590" s="318" t="s">
        <v>6937</v>
      </c>
      <c r="D590" s="319">
        <f t="shared" si="18"/>
        <v>84.099500000000006</v>
      </c>
      <c r="AMK590" s="319" t="s">
        <v>15499</v>
      </c>
      <c r="AML590" s="319">
        <f t="shared" si="19"/>
        <v>81.650000000000006</v>
      </c>
    </row>
    <row r="591" spans="1:4 1025:1026" ht="13.9" customHeight="1">
      <c r="A591" s="316">
        <v>40310</v>
      </c>
      <c r="B591" s="320" t="s">
        <v>15500</v>
      </c>
      <c r="C591" s="318" t="s">
        <v>6937</v>
      </c>
      <c r="D591" s="319">
        <f t="shared" si="18"/>
        <v>162.77090000000001</v>
      </c>
      <c r="AMK591" s="319" t="s">
        <v>15501</v>
      </c>
      <c r="AML591" s="319">
        <f t="shared" si="19"/>
        <v>158.03</v>
      </c>
    </row>
    <row r="592" spans="1:4 1025:1026" ht="38.25">
      <c r="A592" s="316">
        <v>40748</v>
      </c>
      <c r="B592" s="320" t="s">
        <v>15502</v>
      </c>
      <c r="C592" s="318" t="s">
        <v>6937</v>
      </c>
      <c r="D592" s="319">
        <f t="shared" si="18"/>
        <v>261.9599</v>
      </c>
      <c r="AMK592" s="319" t="s">
        <v>15503</v>
      </c>
      <c r="AML592" s="319">
        <f t="shared" si="19"/>
        <v>254.32999999999998</v>
      </c>
    </row>
    <row r="593" spans="1:4 1025:1026" ht="14.25" customHeight="1">
      <c r="A593" s="316">
        <v>40726</v>
      </c>
      <c r="B593" s="320" t="s">
        <v>15504</v>
      </c>
      <c r="C593" s="318" t="s">
        <v>6680</v>
      </c>
      <c r="D593" s="319">
        <f t="shared" si="18"/>
        <v>646.1087</v>
      </c>
      <c r="AMK593" s="319" t="s">
        <v>15505</v>
      </c>
      <c r="AML593" s="319">
        <f t="shared" si="19"/>
        <v>627.29</v>
      </c>
    </row>
    <row r="594" spans="1:4 1025:1026">
      <c r="A594" s="316">
        <v>40725</v>
      </c>
      <c r="B594" s="317" t="s">
        <v>15506</v>
      </c>
      <c r="C594" s="318" t="s">
        <v>6680</v>
      </c>
      <c r="D594" s="319">
        <f t="shared" si="18"/>
        <v>643.12170000000003</v>
      </c>
      <c r="AMK594" s="319" t="s">
        <v>15507</v>
      </c>
      <c r="AML594" s="319">
        <f t="shared" si="19"/>
        <v>624.39</v>
      </c>
    </row>
    <row r="595" spans="1:4 1025:1026" ht="38.25">
      <c r="A595" s="316">
        <v>41394</v>
      </c>
      <c r="B595" s="320" t="s">
        <v>15508</v>
      </c>
      <c r="C595" s="318" t="s">
        <v>6937</v>
      </c>
      <c r="D595" s="319">
        <f t="shared" si="18"/>
        <v>17.520300000000002</v>
      </c>
      <c r="AMK595" s="319" t="s">
        <v>15509</v>
      </c>
      <c r="AML595" s="319">
        <f t="shared" si="19"/>
        <v>17.010000000000002</v>
      </c>
    </row>
    <row r="596" spans="1:4 1025:1026" ht="18">
      <c r="A596" s="316">
        <v>41393</v>
      </c>
      <c r="B596" s="317" t="s">
        <v>15510</v>
      </c>
      <c r="C596" s="318" t="s">
        <v>6937</v>
      </c>
      <c r="D596" s="319">
        <f t="shared" si="18"/>
        <v>17.777800000000003</v>
      </c>
      <c r="AMK596" s="319" t="s">
        <v>15511</v>
      </c>
      <c r="AML596" s="319">
        <f t="shared" si="19"/>
        <v>17.260000000000002</v>
      </c>
    </row>
    <row r="597" spans="1:4 1025:1026" ht="38.25">
      <c r="A597" s="316">
        <v>41391</v>
      </c>
      <c r="B597" s="320" t="s">
        <v>15512</v>
      </c>
      <c r="C597" s="318" t="s">
        <v>6937</v>
      </c>
      <c r="D597" s="319">
        <f t="shared" si="18"/>
        <v>49.2134</v>
      </c>
      <c r="AMK597" s="319" t="s">
        <v>15513</v>
      </c>
      <c r="AML597" s="319">
        <f t="shared" si="19"/>
        <v>47.78</v>
      </c>
    </row>
    <row r="598" spans="1:4 1025:1026" ht="38.25">
      <c r="A598" s="316">
        <v>102596</v>
      </c>
      <c r="B598" s="320" t="s">
        <v>15514</v>
      </c>
      <c r="C598" s="318" t="s">
        <v>1461</v>
      </c>
      <c r="D598" s="319">
        <f t="shared" si="18"/>
        <v>17.520300000000002</v>
      </c>
      <c r="AMK598" s="319" t="s">
        <v>15509</v>
      </c>
      <c r="AML598" s="319">
        <f t="shared" si="19"/>
        <v>17.010000000000002</v>
      </c>
    </row>
    <row r="599" spans="1:4 1025:1026" ht="38.25">
      <c r="A599" s="316">
        <v>102595</v>
      </c>
      <c r="B599" s="320" t="s">
        <v>15515</v>
      </c>
      <c r="C599" s="318" t="s">
        <v>1461</v>
      </c>
      <c r="D599" s="319">
        <f t="shared" si="18"/>
        <v>17.777800000000003</v>
      </c>
      <c r="AMK599" s="319" t="s">
        <v>15511</v>
      </c>
      <c r="AML599" s="319">
        <f t="shared" si="19"/>
        <v>17.260000000000002</v>
      </c>
    </row>
    <row r="600" spans="1:4 1025:1026" ht="38.25">
      <c r="A600" s="316">
        <v>41392</v>
      </c>
      <c r="B600" s="320" t="s">
        <v>15516</v>
      </c>
      <c r="C600" s="318" t="s">
        <v>6937</v>
      </c>
      <c r="D600" s="319">
        <f t="shared" si="18"/>
        <v>23.628200000000003</v>
      </c>
      <c r="AMK600" s="319" t="s">
        <v>15517</v>
      </c>
      <c r="AML600" s="319">
        <f t="shared" si="19"/>
        <v>22.94</v>
      </c>
    </row>
    <row r="601" spans="1:4 1025:1026" ht="38.25">
      <c r="A601" s="316">
        <v>102594</v>
      </c>
      <c r="B601" s="320" t="s">
        <v>15518</v>
      </c>
      <c r="C601" s="318" t="s">
        <v>1461</v>
      </c>
      <c r="D601" s="319">
        <f t="shared" si="18"/>
        <v>23.628200000000003</v>
      </c>
      <c r="AMK601" s="319" t="s">
        <v>15517</v>
      </c>
      <c r="AML601" s="319">
        <f t="shared" si="19"/>
        <v>22.94</v>
      </c>
    </row>
    <row r="602" spans="1:4 1025:1026">
      <c r="A602" s="316">
        <v>41197</v>
      </c>
      <c r="B602" s="317" t="s">
        <v>15519</v>
      </c>
      <c r="C602" s="318" t="s">
        <v>6937</v>
      </c>
      <c r="D602" s="319">
        <f t="shared" si="18"/>
        <v>30.900000000000002</v>
      </c>
      <c r="AMK602" s="319" t="s">
        <v>15520</v>
      </c>
      <c r="AML602" s="319">
        <f t="shared" si="19"/>
        <v>30</v>
      </c>
    </row>
    <row r="603" spans="1:4 1025:1026" ht="51">
      <c r="A603" s="316">
        <v>40709</v>
      </c>
      <c r="B603" s="320" t="s">
        <v>15521</v>
      </c>
      <c r="C603" s="318" t="s">
        <v>6937</v>
      </c>
      <c r="D603" s="319">
        <f t="shared" si="18"/>
        <v>55.444899999999997</v>
      </c>
      <c r="AMK603" s="319" t="s">
        <v>15522</v>
      </c>
      <c r="AML603" s="319">
        <f t="shared" si="19"/>
        <v>53.83</v>
      </c>
    </row>
    <row r="604" spans="1:4 1025:1026">
      <c r="A604" s="316">
        <v>40721</v>
      </c>
      <c r="B604" s="317" t="s">
        <v>15523</v>
      </c>
      <c r="C604" s="318" t="s">
        <v>6680</v>
      </c>
      <c r="D604" s="319">
        <f t="shared" si="18"/>
        <v>178.10759999999999</v>
      </c>
      <c r="AMK604" s="319" t="s">
        <v>15524</v>
      </c>
      <c r="AML604" s="319">
        <f t="shared" si="19"/>
        <v>172.92</v>
      </c>
    </row>
    <row r="605" spans="1:4 1025:1026">
      <c r="A605" s="316">
        <v>40396</v>
      </c>
      <c r="B605" s="317" t="s">
        <v>15525</v>
      </c>
      <c r="C605" s="318" t="s">
        <v>6937</v>
      </c>
      <c r="D605" s="319">
        <f t="shared" si="18"/>
        <v>43.651399999999995</v>
      </c>
      <c r="AMK605" s="319" t="s">
        <v>15526</v>
      </c>
      <c r="AML605" s="319">
        <f t="shared" si="19"/>
        <v>42.379999999999995</v>
      </c>
    </row>
    <row r="606" spans="1:4 1025:1026" ht="13.9" customHeight="1">
      <c r="A606" s="316">
        <v>40744</v>
      </c>
      <c r="B606" s="317" t="s">
        <v>15527</v>
      </c>
      <c r="C606" s="318" t="s">
        <v>6578</v>
      </c>
      <c r="D606" s="319">
        <f t="shared" si="18"/>
        <v>39.109099999999998</v>
      </c>
      <c r="AMK606" s="319" t="s">
        <v>15528</v>
      </c>
      <c r="AML606" s="319">
        <f t="shared" si="19"/>
        <v>37.97</v>
      </c>
    </row>
    <row r="607" spans="1:4 1025:1026">
      <c r="A607" s="316">
        <v>40746</v>
      </c>
      <c r="B607" s="317" t="s">
        <v>15529</v>
      </c>
      <c r="C607" s="318" t="s">
        <v>6578</v>
      </c>
      <c r="D607" s="319">
        <f t="shared" si="18"/>
        <v>76.147900000000007</v>
      </c>
      <c r="AMK607" s="319" t="s">
        <v>15530</v>
      </c>
      <c r="AML607" s="319">
        <f t="shared" si="19"/>
        <v>73.930000000000007</v>
      </c>
    </row>
    <row r="608" spans="1:4 1025:1026" ht="14.25" customHeight="1">
      <c r="A608" s="316">
        <v>40743</v>
      </c>
      <c r="B608" s="317" t="s">
        <v>15531</v>
      </c>
      <c r="C608" s="318" t="s">
        <v>6578</v>
      </c>
      <c r="D608" s="319">
        <f t="shared" si="18"/>
        <v>20.6</v>
      </c>
      <c r="AMK608" s="319" t="s">
        <v>15532</v>
      </c>
      <c r="AML608" s="319">
        <f t="shared" si="19"/>
        <v>20</v>
      </c>
    </row>
    <row r="609" spans="1:4 1025:1026">
      <c r="A609" s="316">
        <v>40745</v>
      </c>
      <c r="B609" s="317" t="s">
        <v>15533</v>
      </c>
      <c r="C609" s="318" t="s">
        <v>6578</v>
      </c>
      <c r="D609" s="319">
        <f t="shared" si="18"/>
        <v>57.628499999999995</v>
      </c>
      <c r="AMK609" s="319" t="s">
        <v>15534</v>
      </c>
      <c r="AML609" s="319">
        <f t="shared" si="19"/>
        <v>55.949999999999996</v>
      </c>
    </row>
    <row r="610" spans="1:4 1025:1026">
      <c r="A610" s="316">
        <v>40397</v>
      </c>
      <c r="B610" s="317" t="s">
        <v>15535</v>
      </c>
      <c r="C610" s="318" t="s">
        <v>6937</v>
      </c>
      <c r="D610" s="319">
        <f t="shared" si="18"/>
        <v>116.55480000000001</v>
      </c>
      <c r="AMK610" s="319" t="s">
        <v>15536</v>
      </c>
      <c r="AML610" s="319">
        <f t="shared" si="19"/>
        <v>113.16000000000001</v>
      </c>
    </row>
    <row r="611" spans="1:4 1025:1026" ht="18">
      <c r="A611" s="316">
        <v>41221</v>
      </c>
      <c r="B611" s="317" t="s">
        <v>15537</v>
      </c>
      <c r="C611" s="318" t="s">
        <v>6937</v>
      </c>
      <c r="D611" s="319">
        <f t="shared" si="18"/>
        <v>4.9748999999999999</v>
      </c>
      <c r="AMK611" s="319" t="s">
        <v>15538</v>
      </c>
      <c r="AML611" s="319">
        <f t="shared" si="19"/>
        <v>4.83</v>
      </c>
    </row>
    <row r="612" spans="1:4 1025:1026" ht="38.25">
      <c r="A612" s="316">
        <v>41401</v>
      </c>
      <c r="B612" s="320" t="s">
        <v>15539</v>
      </c>
      <c r="C612" s="318" t="s">
        <v>6937</v>
      </c>
      <c r="D612" s="319">
        <f t="shared" si="18"/>
        <v>7.1997</v>
      </c>
      <c r="AMK612" s="319" t="s">
        <v>15540</v>
      </c>
      <c r="AML612" s="319">
        <f t="shared" si="19"/>
        <v>6.99</v>
      </c>
    </row>
    <row r="613" spans="1:4 1025:1026">
      <c r="A613" s="316">
        <v>40714</v>
      </c>
      <c r="B613" s="317" t="s">
        <v>15541</v>
      </c>
      <c r="C613" s="318" t="s">
        <v>6937</v>
      </c>
      <c r="D613" s="319">
        <f t="shared" si="18"/>
        <v>8.5593000000000004</v>
      </c>
      <c r="AMK613" s="319" t="s">
        <v>15542</v>
      </c>
      <c r="AML613" s="319">
        <f t="shared" si="19"/>
        <v>8.31</v>
      </c>
    </row>
    <row r="614" spans="1:4 1025:1026">
      <c r="A614" s="316">
        <v>40660</v>
      </c>
      <c r="B614" s="317" t="s">
        <v>15543</v>
      </c>
      <c r="C614" s="318" t="s">
        <v>6578</v>
      </c>
      <c r="D614" s="319">
        <f t="shared" si="18"/>
        <v>68.1036</v>
      </c>
      <c r="AMK614" s="319" t="s">
        <v>15544</v>
      </c>
      <c r="AML614" s="319">
        <f t="shared" si="19"/>
        <v>66.12</v>
      </c>
    </row>
    <row r="615" spans="1:4 1025:1026">
      <c r="A615" s="316">
        <v>40661</v>
      </c>
      <c r="B615" s="317" t="s">
        <v>15545</v>
      </c>
      <c r="C615" s="318" t="s">
        <v>6578</v>
      </c>
      <c r="D615" s="319">
        <f t="shared" si="18"/>
        <v>136.74279999999999</v>
      </c>
      <c r="AMK615" s="319" t="s">
        <v>15546</v>
      </c>
      <c r="AML615" s="319">
        <f t="shared" si="19"/>
        <v>132.76</v>
      </c>
    </row>
    <row r="616" spans="1:4 1025:1026">
      <c r="A616" s="316">
        <v>40662</v>
      </c>
      <c r="B616" s="317" t="s">
        <v>15547</v>
      </c>
      <c r="C616" s="318" t="s">
        <v>6578</v>
      </c>
      <c r="D616" s="319">
        <f t="shared" si="18"/>
        <v>72.151500000000013</v>
      </c>
      <c r="AMK616" s="319" t="s">
        <v>15548</v>
      </c>
      <c r="AML616" s="319">
        <f t="shared" si="19"/>
        <v>70.050000000000011</v>
      </c>
    </row>
    <row r="617" spans="1:4 1025:1026" ht="18">
      <c r="A617" s="316">
        <v>40663</v>
      </c>
      <c r="B617" s="317" t="s">
        <v>15549</v>
      </c>
      <c r="C617" s="318" t="s">
        <v>6578</v>
      </c>
      <c r="D617" s="319">
        <f t="shared" si="18"/>
        <v>77.136700000000005</v>
      </c>
      <c r="AMK617" s="319" t="s">
        <v>15550</v>
      </c>
      <c r="AML617" s="319">
        <f t="shared" si="19"/>
        <v>74.89</v>
      </c>
    </row>
    <row r="618" spans="1:4 1025:1026">
      <c r="A618" s="316">
        <v>40659</v>
      </c>
      <c r="B618" s="317" t="s">
        <v>15551</v>
      </c>
      <c r="C618" s="318" t="s">
        <v>6578</v>
      </c>
      <c r="D618" s="319">
        <f t="shared" si="18"/>
        <v>62.562199999999997</v>
      </c>
      <c r="AMK618" s="319" t="s">
        <v>15552</v>
      </c>
      <c r="AML618" s="319">
        <f t="shared" si="19"/>
        <v>60.739999999999995</v>
      </c>
    </row>
    <row r="619" spans="1:4 1025:1026" ht="38.25">
      <c r="A619" s="316">
        <v>41024</v>
      </c>
      <c r="B619" s="320" t="s">
        <v>15553</v>
      </c>
      <c r="C619" s="318" t="s">
        <v>6578</v>
      </c>
      <c r="D619" s="319">
        <f t="shared" si="18"/>
        <v>27.047800000000002</v>
      </c>
      <c r="AMK619" s="319" t="s">
        <v>15554</v>
      </c>
      <c r="AML619" s="319">
        <f t="shared" si="19"/>
        <v>26.26</v>
      </c>
    </row>
    <row r="620" spans="1:4 1025:1026">
      <c r="A620" s="316">
        <v>40657</v>
      </c>
      <c r="B620" s="317" t="s">
        <v>15555</v>
      </c>
      <c r="C620" s="318" t="s">
        <v>6578</v>
      </c>
      <c r="D620" s="319">
        <f t="shared" si="18"/>
        <v>230.88480000000001</v>
      </c>
      <c r="AMK620" s="319" t="s">
        <v>15556</v>
      </c>
      <c r="AML620" s="319">
        <f t="shared" si="19"/>
        <v>224.16</v>
      </c>
    </row>
    <row r="621" spans="1:4 1025:1026" ht="18">
      <c r="A621" s="316">
        <v>41395</v>
      </c>
      <c r="B621" s="317" t="s">
        <v>15557</v>
      </c>
      <c r="C621" s="318" t="s">
        <v>6937</v>
      </c>
      <c r="D621" s="319">
        <f t="shared" si="18"/>
        <v>928.98789999999997</v>
      </c>
      <c r="AMK621" s="319" t="s">
        <v>15558</v>
      </c>
      <c r="AML621" s="319">
        <f t="shared" si="19"/>
        <v>901.93</v>
      </c>
    </row>
    <row r="622" spans="1:4 1025:1026" ht="13.9" customHeight="1">
      <c r="A622" s="316">
        <v>41396</v>
      </c>
      <c r="B622" s="317" t="s">
        <v>15559</v>
      </c>
      <c r="C622" s="318" t="s">
        <v>6937</v>
      </c>
      <c r="D622" s="319">
        <f t="shared" si="18"/>
        <v>1096.126</v>
      </c>
      <c r="AMK622" s="319" t="s">
        <v>15560</v>
      </c>
      <c r="AML622" s="319">
        <f t="shared" si="19"/>
        <v>1064.2</v>
      </c>
    </row>
    <row r="623" spans="1:4 1025:1026" ht="38.25">
      <c r="A623" s="316">
        <v>41397</v>
      </c>
      <c r="B623" s="320" t="s">
        <v>15561</v>
      </c>
      <c r="C623" s="318" t="s">
        <v>6937</v>
      </c>
      <c r="D623" s="319">
        <f t="shared" si="18"/>
        <v>1067.2345</v>
      </c>
      <c r="AMK623" s="319" t="s">
        <v>15562</v>
      </c>
      <c r="AML623" s="319">
        <f t="shared" si="19"/>
        <v>1036.1500000000001</v>
      </c>
    </row>
    <row r="624" spans="1:4 1025:1026" ht="14.25" customHeight="1">
      <c r="A624" s="316">
        <v>41398</v>
      </c>
      <c r="B624" s="320" t="s">
        <v>15563</v>
      </c>
      <c r="C624" s="318" t="s">
        <v>6937</v>
      </c>
      <c r="D624" s="319">
        <f t="shared" si="18"/>
        <v>1138.2323999999999</v>
      </c>
      <c r="AMK624" s="319" t="s">
        <v>15564</v>
      </c>
      <c r="AML624" s="319">
        <f t="shared" si="19"/>
        <v>1105.08</v>
      </c>
    </row>
    <row r="625" spans="1:4 1025:1026" ht="38.25">
      <c r="A625" s="316">
        <v>41399</v>
      </c>
      <c r="B625" s="320" t="s">
        <v>15565</v>
      </c>
      <c r="C625" s="318" t="s">
        <v>6937</v>
      </c>
      <c r="D625" s="319">
        <f t="shared" si="18"/>
        <v>1146.4414999999999</v>
      </c>
      <c r="AMK625" s="319" t="s">
        <v>15566</v>
      </c>
      <c r="AML625" s="319">
        <f t="shared" si="19"/>
        <v>1113.05</v>
      </c>
    </row>
    <row r="626" spans="1:4 1025:1026" ht="38.25">
      <c r="A626" s="316">
        <v>40654</v>
      </c>
      <c r="B626" s="320" t="s">
        <v>15567</v>
      </c>
      <c r="C626" s="318" t="s">
        <v>14425</v>
      </c>
      <c r="D626" s="319">
        <f t="shared" si="18"/>
        <v>795.91190000000006</v>
      </c>
      <c r="AMK626" s="319" t="s">
        <v>15568</v>
      </c>
      <c r="AML626" s="319">
        <f t="shared" si="19"/>
        <v>772.73</v>
      </c>
    </row>
    <row r="627" spans="1:4 1025:1026" ht="18">
      <c r="A627" s="316">
        <v>40653</v>
      </c>
      <c r="B627" s="317" t="s">
        <v>15569</v>
      </c>
      <c r="C627" s="318" t="s">
        <v>14425</v>
      </c>
      <c r="D627" s="319">
        <f t="shared" si="18"/>
        <v>868.3827</v>
      </c>
      <c r="AMK627" s="319" t="s">
        <v>15570</v>
      </c>
      <c r="AML627" s="319">
        <f t="shared" si="19"/>
        <v>843.09</v>
      </c>
    </row>
    <row r="628" spans="1:4 1025:1026">
      <c r="A628" s="316">
        <v>41337</v>
      </c>
      <c r="B628" s="317" t="s">
        <v>15571</v>
      </c>
      <c r="C628" s="318" t="s">
        <v>14425</v>
      </c>
      <c r="D628" s="319">
        <f t="shared" si="18"/>
        <v>359.26400000000001</v>
      </c>
      <c r="AMK628" s="319" t="s">
        <v>15572</v>
      </c>
      <c r="AML628" s="319">
        <f t="shared" si="19"/>
        <v>348.8</v>
      </c>
    </row>
    <row r="629" spans="1:4 1025:1026" ht="18">
      <c r="A629" s="316">
        <v>40719</v>
      </c>
      <c r="B629" s="317" t="s">
        <v>15573</v>
      </c>
      <c r="C629" s="318" t="s">
        <v>6680</v>
      </c>
      <c r="D629" s="319">
        <f t="shared" si="18"/>
        <v>90.969600000000014</v>
      </c>
      <c r="AMK629" s="319" t="s">
        <v>15574</v>
      </c>
      <c r="AML629" s="319">
        <f t="shared" si="19"/>
        <v>88.320000000000007</v>
      </c>
    </row>
    <row r="630" spans="1:4 1025:1026" ht="38.25">
      <c r="A630" s="316">
        <v>41019</v>
      </c>
      <c r="B630" s="320" t="s">
        <v>15575</v>
      </c>
      <c r="C630" s="318" t="s">
        <v>6578</v>
      </c>
      <c r="D630" s="319">
        <f t="shared" si="18"/>
        <v>880.39250000000004</v>
      </c>
      <c r="AMK630" s="319" t="s">
        <v>15576</v>
      </c>
      <c r="AML630" s="319">
        <f t="shared" si="19"/>
        <v>854.75</v>
      </c>
    </row>
    <row r="631" spans="1:4 1025:1026" ht="38.25">
      <c r="A631" s="316">
        <v>40557</v>
      </c>
      <c r="B631" s="320" t="s">
        <v>15577</v>
      </c>
      <c r="C631" s="318" t="s">
        <v>14425</v>
      </c>
      <c r="D631" s="319">
        <f t="shared" si="18"/>
        <v>156.69390000000001</v>
      </c>
      <c r="AMK631" s="319" t="s">
        <v>15578</v>
      </c>
      <c r="AML631" s="319">
        <f t="shared" si="19"/>
        <v>152.13</v>
      </c>
    </row>
    <row r="632" spans="1:4 1025:1026">
      <c r="A632" s="316">
        <v>40391</v>
      </c>
      <c r="B632" s="317" t="s">
        <v>15579</v>
      </c>
      <c r="C632" s="318" t="s">
        <v>6937</v>
      </c>
      <c r="D632" s="319">
        <f t="shared" si="18"/>
        <v>5.7576999999999998</v>
      </c>
      <c r="AMK632" s="319" t="s">
        <v>15580</v>
      </c>
      <c r="AML632" s="319">
        <f t="shared" si="19"/>
        <v>5.59</v>
      </c>
    </row>
    <row r="633" spans="1:4 1025:1026" ht="18">
      <c r="A633" s="316">
        <v>40380</v>
      </c>
      <c r="B633" s="317" t="s">
        <v>15581</v>
      </c>
      <c r="C633" s="318" t="s">
        <v>6937</v>
      </c>
      <c r="D633" s="319">
        <f t="shared" si="18"/>
        <v>47.833199999999998</v>
      </c>
      <c r="AMK633" s="319" t="s">
        <v>15582</v>
      </c>
      <c r="AML633" s="319">
        <f t="shared" si="19"/>
        <v>46.44</v>
      </c>
    </row>
    <row r="634" spans="1:4 1025:1026">
      <c r="A634" s="316">
        <v>40399</v>
      </c>
      <c r="B634" s="317" t="s">
        <v>15583</v>
      </c>
      <c r="C634" s="318" t="s">
        <v>6937</v>
      </c>
      <c r="D634" s="319">
        <f t="shared" si="18"/>
        <v>236.31289999999998</v>
      </c>
      <c r="AMK634" s="319" t="s">
        <v>15584</v>
      </c>
      <c r="AML634" s="319">
        <f t="shared" si="19"/>
        <v>229.42999999999998</v>
      </c>
    </row>
    <row r="635" spans="1:4 1025:1026">
      <c r="A635" s="316">
        <v>41028</v>
      </c>
      <c r="B635" s="317" t="s">
        <v>15585</v>
      </c>
      <c r="C635" s="318" t="s">
        <v>6937</v>
      </c>
      <c r="D635" s="319">
        <f t="shared" si="18"/>
        <v>4.4702000000000002</v>
      </c>
      <c r="AMK635" s="319" t="s">
        <v>15586</v>
      </c>
      <c r="AML635" s="319">
        <f t="shared" si="19"/>
        <v>4.34</v>
      </c>
    </row>
    <row r="636" spans="1:4 1025:1026">
      <c r="A636" s="316">
        <v>41167</v>
      </c>
      <c r="B636" s="317" t="s">
        <v>15587</v>
      </c>
      <c r="C636" s="318" t="s">
        <v>14425</v>
      </c>
      <c r="D636" s="319">
        <f t="shared" si="18"/>
        <v>3311.1410000000005</v>
      </c>
      <c r="AMK636" s="319" t="s">
        <v>15588</v>
      </c>
      <c r="AML636" s="319">
        <f t="shared" si="19"/>
        <v>3214.7000000000003</v>
      </c>
    </row>
    <row r="637" spans="1:4 1025:1026">
      <c r="A637" s="316">
        <v>41168</v>
      </c>
      <c r="B637" s="317" t="s">
        <v>15589</v>
      </c>
      <c r="C637" s="318" t="s">
        <v>14425</v>
      </c>
      <c r="D637" s="319">
        <f t="shared" si="18"/>
        <v>3841.9927000000002</v>
      </c>
      <c r="AMK637" s="319" t="s">
        <v>15590</v>
      </c>
      <c r="AML637" s="319">
        <f t="shared" si="19"/>
        <v>3730.09</v>
      </c>
    </row>
    <row r="638" spans="1:4 1025:1026">
      <c r="A638" s="316">
        <v>40570</v>
      </c>
      <c r="B638" s="317" t="s">
        <v>15591</v>
      </c>
      <c r="C638" s="318" t="s">
        <v>14425</v>
      </c>
      <c r="D638" s="319">
        <f t="shared" si="18"/>
        <v>12678.465700000001</v>
      </c>
      <c r="AMK638" s="319" t="s">
        <v>15592</v>
      </c>
      <c r="AML638" s="319">
        <f t="shared" si="19"/>
        <v>12309.19</v>
      </c>
    </row>
    <row r="639" spans="1:4 1025:1026">
      <c r="A639" s="316">
        <v>41115</v>
      </c>
      <c r="B639" s="317" t="s">
        <v>15593</v>
      </c>
      <c r="C639" s="318" t="s">
        <v>14425</v>
      </c>
      <c r="D639" s="319">
        <f t="shared" si="18"/>
        <v>1846.6663999999998</v>
      </c>
      <c r="AMK639" s="319" t="s">
        <v>15594</v>
      </c>
      <c r="AML639" s="319">
        <f t="shared" si="19"/>
        <v>1792.8799999999999</v>
      </c>
    </row>
    <row r="640" spans="1:4 1025:1026">
      <c r="A640" s="316">
        <v>41116</v>
      </c>
      <c r="B640" s="317" t="s">
        <v>15595</v>
      </c>
      <c r="C640" s="318" t="s">
        <v>14425</v>
      </c>
      <c r="D640" s="319">
        <f t="shared" si="18"/>
        <v>2379.7429000000002</v>
      </c>
      <c r="AMK640" s="319" t="s">
        <v>15596</v>
      </c>
      <c r="AML640" s="319">
        <f t="shared" si="19"/>
        <v>2310.4300000000003</v>
      </c>
    </row>
    <row r="641" spans="1:4 1025:1026">
      <c r="A641" s="316">
        <v>41117</v>
      </c>
      <c r="B641" s="317" t="s">
        <v>15597</v>
      </c>
      <c r="C641" s="318" t="s">
        <v>14425</v>
      </c>
      <c r="D641" s="319">
        <f t="shared" si="18"/>
        <v>2900.2224999999999</v>
      </c>
      <c r="AMK641" s="319" t="s">
        <v>15598</v>
      </c>
      <c r="AML641" s="319">
        <f t="shared" si="19"/>
        <v>2815.75</v>
      </c>
    </row>
    <row r="642" spans="1:4 1025:1026">
      <c r="A642" s="316">
        <v>40572</v>
      </c>
      <c r="B642" s="317" t="s">
        <v>15599</v>
      </c>
      <c r="C642" s="318" t="s">
        <v>14425</v>
      </c>
      <c r="D642" s="319">
        <f t="shared" si="18"/>
        <v>20832.2238</v>
      </c>
      <c r="AMK642" s="319" t="s">
        <v>15600</v>
      </c>
      <c r="AML642" s="319">
        <f t="shared" si="19"/>
        <v>20225.46</v>
      </c>
    </row>
    <row r="643" spans="1:4 1025:1026" ht="38.25">
      <c r="A643" s="316">
        <v>40553</v>
      </c>
      <c r="B643" s="320" t="s">
        <v>15601</v>
      </c>
      <c r="C643" s="318" t="s">
        <v>14425</v>
      </c>
      <c r="D643" s="319">
        <f t="shared" si="18"/>
        <v>4658.6487999999999</v>
      </c>
      <c r="AMK643" s="319" t="s">
        <v>15602</v>
      </c>
      <c r="AML643" s="319">
        <f t="shared" si="19"/>
        <v>4522.96</v>
      </c>
    </row>
    <row r="644" spans="1:4 1025:1026" ht="38.25">
      <c r="A644" s="316">
        <v>40554</v>
      </c>
      <c r="B644" s="320" t="s">
        <v>15603</v>
      </c>
      <c r="C644" s="318" t="s">
        <v>14425</v>
      </c>
      <c r="D644" s="319">
        <f t="shared" ref="D644:D707" si="20">AML644*1.03</f>
        <v>5154.0479000000005</v>
      </c>
      <c r="AMK644" s="319" t="s">
        <v>15604</v>
      </c>
      <c r="AML644" s="319">
        <f t="shared" ref="AML644:AML707" si="21">ROUNDUP(AMK644/(1+0.2332),2)</f>
        <v>5003.93</v>
      </c>
    </row>
    <row r="645" spans="1:4 1025:1026" ht="38.25">
      <c r="A645" s="316">
        <v>40555</v>
      </c>
      <c r="B645" s="320" t="s">
        <v>15605</v>
      </c>
      <c r="C645" s="318" t="s">
        <v>14425</v>
      </c>
      <c r="D645" s="319">
        <f t="shared" si="20"/>
        <v>5649.4058000000005</v>
      </c>
      <c r="AMK645" s="319" t="s">
        <v>15606</v>
      </c>
      <c r="AML645" s="319">
        <f t="shared" si="21"/>
        <v>5484.8600000000006</v>
      </c>
    </row>
    <row r="646" spans="1:4 1025:1026" ht="38.25">
      <c r="A646" s="316">
        <v>40556</v>
      </c>
      <c r="B646" s="320" t="s">
        <v>15607</v>
      </c>
      <c r="C646" s="318" t="s">
        <v>14425</v>
      </c>
      <c r="D646" s="319">
        <f t="shared" si="20"/>
        <v>6144.7946000000011</v>
      </c>
      <c r="AMK646" s="319" t="s">
        <v>15608</v>
      </c>
      <c r="AML646" s="319">
        <f t="shared" si="21"/>
        <v>5965.8200000000006</v>
      </c>
    </row>
    <row r="647" spans="1:4 1025:1026" ht="18">
      <c r="A647" s="316">
        <v>41086</v>
      </c>
      <c r="B647" s="317" t="s">
        <v>15609</v>
      </c>
      <c r="C647" s="318" t="s">
        <v>6937</v>
      </c>
      <c r="D647" s="319">
        <f t="shared" si="20"/>
        <v>13.1943</v>
      </c>
      <c r="AMK647" s="319" t="s">
        <v>15610</v>
      </c>
      <c r="AML647" s="319">
        <f t="shared" si="21"/>
        <v>12.81</v>
      </c>
    </row>
    <row r="648" spans="1:4 1025:1026" ht="38.25">
      <c r="A648" s="316">
        <v>41021</v>
      </c>
      <c r="B648" s="320" t="s">
        <v>15611</v>
      </c>
      <c r="C648" s="318" t="s">
        <v>6937</v>
      </c>
      <c r="D648" s="319">
        <f t="shared" si="20"/>
        <v>10.578099999999999</v>
      </c>
      <c r="AMK648" s="319" t="s">
        <v>15612</v>
      </c>
      <c r="AML648" s="319">
        <f t="shared" si="21"/>
        <v>10.27</v>
      </c>
    </row>
    <row r="649" spans="1:4 1025:1026">
      <c r="A649" s="316">
        <v>40304</v>
      </c>
      <c r="B649" s="317" t="s">
        <v>15613</v>
      </c>
      <c r="C649" s="318" t="s">
        <v>6680</v>
      </c>
      <c r="D649" s="319">
        <f t="shared" si="20"/>
        <v>52.045900000000003</v>
      </c>
      <c r="AMK649" s="319" t="s">
        <v>15614</v>
      </c>
      <c r="AML649" s="319">
        <f t="shared" si="21"/>
        <v>50.53</v>
      </c>
    </row>
    <row r="650" spans="1:4 1025:1026">
      <c r="A650" s="316">
        <v>40302</v>
      </c>
      <c r="B650" s="317" t="s">
        <v>15615</v>
      </c>
      <c r="C650" s="318" t="s">
        <v>6680</v>
      </c>
      <c r="D650" s="319">
        <f t="shared" si="20"/>
        <v>83.883200000000016</v>
      </c>
      <c r="AMK650" s="319" t="s">
        <v>15616</v>
      </c>
      <c r="AML650" s="319">
        <f t="shared" si="21"/>
        <v>81.440000000000012</v>
      </c>
    </row>
    <row r="651" spans="1:4 1025:1026">
      <c r="A651" s="316">
        <v>40301</v>
      </c>
      <c r="B651" s="317" t="s">
        <v>15617</v>
      </c>
      <c r="C651" s="318" t="s">
        <v>6680</v>
      </c>
      <c r="D651" s="319">
        <f t="shared" si="20"/>
        <v>121.6533</v>
      </c>
      <c r="AMK651" s="319" t="s">
        <v>15618</v>
      </c>
      <c r="AML651" s="319">
        <f t="shared" si="21"/>
        <v>118.11</v>
      </c>
    </row>
    <row r="652" spans="1:4 1025:1026">
      <c r="A652" s="316">
        <v>40303</v>
      </c>
      <c r="B652" s="317" t="s">
        <v>15619</v>
      </c>
      <c r="C652" s="318" t="s">
        <v>6680</v>
      </c>
      <c r="D652" s="319">
        <f t="shared" si="20"/>
        <v>52.735999999999997</v>
      </c>
      <c r="AMK652" s="319" t="s">
        <v>15620</v>
      </c>
      <c r="AML652" s="319">
        <f t="shared" si="21"/>
        <v>51.199999999999996</v>
      </c>
    </row>
    <row r="653" spans="1:4 1025:1026">
      <c r="A653" s="316">
        <v>40559</v>
      </c>
      <c r="B653" s="317" t="s">
        <v>15621</v>
      </c>
      <c r="C653" s="318" t="s">
        <v>14425</v>
      </c>
      <c r="D653" s="319">
        <f t="shared" si="20"/>
        <v>932.91219999999998</v>
      </c>
      <c r="AMK653" s="319" t="s">
        <v>15622</v>
      </c>
      <c r="AML653" s="319">
        <f t="shared" si="21"/>
        <v>905.74</v>
      </c>
    </row>
    <row r="654" spans="1:4 1025:1026">
      <c r="A654" s="316">
        <v>41224</v>
      </c>
      <c r="B654" s="317" t="s">
        <v>15623</v>
      </c>
      <c r="C654" s="318" t="s">
        <v>6578</v>
      </c>
      <c r="D654" s="319">
        <f t="shared" si="20"/>
        <v>23.617900000000002</v>
      </c>
      <c r="AMK654" s="319" t="s">
        <v>15624</v>
      </c>
      <c r="AML654" s="319">
        <f t="shared" si="21"/>
        <v>22.930000000000003</v>
      </c>
    </row>
    <row r="655" spans="1:4 1025:1026">
      <c r="A655" s="316">
        <v>41225</v>
      </c>
      <c r="B655" s="317" t="s">
        <v>15625</v>
      </c>
      <c r="C655" s="318" t="s">
        <v>6578</v>
      </c>
      <c r="D655" s="319">
        <f t="shared" si="20"/>
        <v>26.903600000000001</v>
      </c>
      <c r="AMK655" s="319" t="s">
        <v>15626</v>
      </c>
      <c r="AML655" s="319">
        <f t="shared" si="21"/>
        <v>26.12</v>
      </c>
    </row>
    <row r="656" spans="1:4 1025:1026">
      <c r="A656" s="316">
        <v>41226</v>
      </c>
      <c r="B656" s="317" t="s">
        <v>15627</v>
      </c>
      <c r="C656" s="318" t="s">
        <v>6578</v>
      </c>
      <c r="D656" s="319">
        <f t="shared" si="20"/>
        <v>32.3626</v>
      </c>
      <c r="AMK656" s="319" t="s">
        <v>15628</v>
      </c>
      <c r="AML656" s="319">
        <f t="shared" si="21"/>
        <v>31.42</v>
      </c>
    </row>
    <row r="657" spans="1:4 1025:1026">
      <c r="A657" s="316">
        <v>41060</v>
      </c>
      <c r="B657" s="317" t="s">
        <v>15629</v>
      </c>
      <c r="C657" s="318" t="s">
        <v>6578</v>
      </c>
      <c r="D657" s="319">
        <f t="shared" si="20"/>
        <v>79.330600000000018</v>
      </c>
      <c r="AMK657" s="319" t="s">
        <v>15630</v>
      </c>
      <c r="AML657" s="319">
        <f t="shared" si="21"/>
        <v>77.02000000000001</v>
      </c>
    </row>
    <row r="658" spans="1:4 1025:1026" ht="18">
      <c r="A658" s="316">
        <v>41059</v>
      </c>
      <c r="B658" s="317" t="s">
        <v>15631</v>
      </c>
      <c r="C658" s="318" t="s">
        <v>6578</v>
      </c>
      <c r="D658" s="319">
        <f t="shared" si="20"/>
        <v>110.11730000000001</v>
      </c>
      <c r="AMK658" s="319" t="s">
        <v>15632</v>
      </c>
      <c r="AML658" s="319">
        <f t="shared" si="21"/>
        <v>106.91000000000001</v>
      </c>
    </row>
    <row r="659" spans="1:4 1025:1026">
      <c r="A659" s="316">
        <v>40567</v>
      </c>
      <c r="B659" s="317" t="s">
        <v>15633</v>
      </c>
      <c r="C659" s="318" t="s">
        <v>6578</v>
      </c>
      <c r="D659" s="319">
        <f t="shared" si="20"/>
        <v>100.2499</v>
      </c>
      <c r="AMK659" s="319" t="s">
        <v>15634</v>
      </c>
      <c r="AML659" s="319">
        <f t="shared" si="21"/>
        <v>97.33</v>
      </c>
    </row>
    <row r="660" spans="1:4 1025:1026" ht="13.9" customHeight="1">
      <c r="A660" s="316">
        <v>40747</v>
      </c>
      <c r="B660" s="317" t="s">
        <v>15635</v>
      </c>
      <c r="C660" s="318" t="s">
        <v>6578</v>
      </c>
      <c r="D660" s="319">
        <f t="shared" si="20"/>
        <v>168.7243</v>
      </c>
      <c r="AMK660" s="319" t="s">
        <v>15636</v>
      </c>
      <c r="AML660" s="319">
        <f t="shared" si="21"/>
        <v>163.81</v>
      </c>
    </row>
    <row r="661" spans="1:4 1025:1026" ht="18">
      <c r="A661" s="316">
        <v>40727</v>
      </c>
      <c r="B661" s="317" t="s">
        <v>15637</v>
      </c>
      <c r="C661" s="318" t="s">
        <v>6680</v>
      </c>
      <c r="D661" s="319">
        <f t="shared" si="20"/>
        <v>398.51729999999998</v>
      </c>
      <c r="AMK661" s="319" t="s">
        <v>15638</v>
      </c>
      <c r="AML661" s="319">
        <f t="shared" si="21"/>
        <v>386.90999999999997</v>
      </c>
    </row>
    <row r="662" spans="1:4 1025:1026" ht="14.25" customHeight="1">
      <c r="A662" s="316">
        <v>41264</v>
      </c>
      <c r="B662" s="317" t="s">
        <v>15639</v>
      </c>
      <c r="C662" s="318" t="s">
        <v>6680</v>
      </c>
      <c r="D662" s="319">
        <f t="shared" si="20"/>
        <v>537.06259999999997</v>
      </c>
      <c r="AMK662" s="319" t="s">
        <v>15640</v>
      </c>
      <c r="AML662" s="319">
        <f t="shared" si="21"/>
        <v>521.41999999999996</v>
      </c>
    </row>
    <row r="663" spans="1:4 1025:1026">
      <c r="A663" s="316">
        <v>41239</v>
      </c>
      <c r="B663" s="317" t="s">
        <v>15641</v>
      </c>
      <c r="C663" s="318" t="s">
        <v>6680</v>
      </c>
      <c r="D663" s="319">
        <f t="shared" si="20"/>
        <v>128.24530000000001</v>
      </c>
      <c r="AMK663" s="319" t="s">
        <v>15642</v>
      </c>
      <c r="AML663" s="319">
        <f t="shared" si="21"/>
        <v>124.51</v>
      </c>
    </row>
    <row r="664" spans="1:4 1025:1026">
      <c r="A664" s="316">
        <v>40688</v>
      </c>
      <c r="B664" s="317" t="s">
        <v>15643</v>
      </c>
      <c r="C664" s="318" t="s">
        <v>14425</v>
      </c>
      <c r="D664" s="319">
        <f t="shared" si="20"/>
        <v>348.77860000000004</v>
      </c>
      <c r="AMK664" s="319" t="s">
        <v>15644</v>
      </c>
      <c r="AML664" s="319">
        <f t="shared" si="21"/>
        <v>338.62</v>
      </c>
    </row>
    <row r="665" spans="1:4 1025:1026">
      <c r="A665" s="316">
        <v>40690</v>
      </c>
      <c r="B665" s="317" t="s">
        <v>15645</v>
      </c>
      <c r="C665" s="318" t="s">
        <v>14425</v>
      </c>
      <c r="D665" s="319">
        <f t="shared" si="20"/>
        <v>1719.9146000000001</v>
      </c>
      <c r="AMK665" s="319" t="s">
        <v>15646</v>
      </c>
      <c r="AML665" s="319">
        <f t="shared" si="21"/>
        <v>1669.82</v>
      </c>
    </row>
    <row r="666" spans="1:4 1025:1026">
      <c r="A666" s="316">
        <v>40691</v>
      </c>
      <c r="B666" s="317" t="s">
        <v>15647</v>
      </c>
      <c r="C666" s="318" t="s">
        <v>14425</v>
      </c>
      <c r="D666" s="319">
        <f t="shared" si="20"/>
        <v>2059.2069000000001</v>
      </c>
      <c r="AMK666" s="319" t="s">
        <v>15648</v>
      </c>
      <c r="AML666" s="319">
        <f t="shared" si="21"/>
        <v>1999.23</v>
      </c>
    </row>
    <row r="667" spans="1:4 1025:1026">
      <c r="A667" s="316">
        <v>40689</v>
      </c>
      <c r="B667" s="317" t="s">
        <v>15649</v>
      </c>
      <c r="C667" s="318" t="s">
        <v>14425</v>
      </c>
      <c r="D667" s="319">
        <f t="shared" si="20"/>
        <v>868.1046</v>
      </c>
      <c r="AMK667" s="319" t="s">
        <v>15650</v>
      </c>
      <c r="AML667" s="319">
        <f t="shared" si="21"/>
        <v>842.81999999999994</v>
      </c>
    </row>
    <row r="668" spans="1:4 1025:1026">
      <c r="A668" s="316">
        <v>40666</v>
      </c>
      <c r="B668" s="317" t="s">
        <v>15651</v>
      </c>
      <c r="C668" s="318" t="s">
        <v>6578</v>
      </c>
      <c r="D668" s="319">
        <f t="shared" si="20"/>
        <v>107.01700000000001</v>
      </c>
      <c r="AMK668" s="319" t="s">
        <v>15652</v>
      </c>
      <c r="AML668" s="319">
        <f t="shared" si="21"/>
        <v>103.9</v>
      </c>
    </row>
    <row r="669" spans="1:4 1025:1026">
      <c r="A669" s="316">
        <v>40667</v>
      </c>
      <c r="B669" s="317" t="s">
        <v>15653</v>
      </c>
      <c r="C669" s="318" t="s">
        <v>6578</v>
      </c>
      <c r="D669" s="319">
        <f t="shared" si="20"/>
        <v>111.94040000000001</v>
      </c>
      <c r="AMK669" s="319" t="s">
        <v>15654</v>
      </c>
      <c r="AML669" s="319">
        <f t="shared" si="21"/>
        <v>108.68</v>
      </c>
    </row>
    <row r="670" spans="1:4 1025:1026">
      <c r="A670" s="316">
        <v>41180</v>
      </c>
      <c r="B670" s="317" t="s">
        <v>15655</v>
      </c>
      <c r="C670" s="318" t="s">
        <v>6578</v>
      </c>
      <c r="D670" s="319">
        <f t="shared" si="20"/>
        <v>95.079300000000003</v>
      </c>
      <c r="AMK670" s="319" t="s">
        <v>15656</v>
      </c>
      <c r="AML670" s="319">
        <f t="shared" si="21"/>
        <v>92.31</v>
      </c>
    </row>
    <row r="671" spans="1:4 1025:1026">
      <c r="A671" s="316">
        <v>40668</v>
      </c>
      <c r="B671" s="317" t="s">
        <v>15657</v>
      </c>
      <c r="C671" s="318" t="s">
        <v>6578</v>
      </c>
      <c r="D671" s="319">
        <f t="shared" si="20"/>
        <v>123.30130000000001</v>
      </c>
      <c r="AMK671" s="319" t="s">
        <v>15658</v>
      </c>
      <c r="AML671" s="319">
        <f t="shared" si="21"/>
        <v>119.71000000000001</v>
      </c>
    </row>
    <row r="672" spans="1:4 1025:1026">
      <c r="A672" s="316">
        <v>40982</v>
      </c>
      <c r="B672" s="317" t="s">
        <v>15659</v>
      </c>
      <c r="C672" s="318" t="s">
        <v>6578</v>
      </c>
      <c r="D672" s="319">
        <f t="shared" si="20"/>
        <v>217.62870000000001</v>
      </c>
      <c r="AMK672" s="319" t="s">
        <v>15660</v>
      </c>
      <c r="AML672" s="319">
        <f t="shared" si="21"/>
        <v>211.29</v>
      </c>
    </row>
    <row r="673" spans="1:4 1025:1026">
      <c r="A673" s="316">
        <v>41336</v>
      </c>
      <c r="B673" s="317" t="s">
        <v>15661</v>
      </c>
      <c r="C673" s="318" t="s">
        <v>6578</v>
      </c>
      <c r="D673" s="319">
        <f t="shared" si="20"/>
        <v>114.3918</v>
      </c>
      <c r="AMK673" s="319" t="s">
        <v>15662</v>
      </c>
      <c r="AML673" s="319">
        <f t="shared" si="21"/>
        <v>111.06</v>
      </c>
    </row>
    <row r="674" spans="1:4 1025:1026" ht="18">
      <c r="A674" s="316">
        <v>40669</v>
      </c>
      <c r="B674" s="317" t="s">
        <v>15663</v>
      </c>
      <c r="C674" s="318" t="s">
        <v>6578</v>
      </c>
      <c r="D674" s="319">
        <f t="shared" si="20"/>
        <v>105.12180000000001</v>
      </c>
      <c r="AMK674" s="319" t="s">
        <v>15664</v>
      </c>
      <c r="AML674" s="319">
        <f t="shared" si="21"/>
        <v>102.06</v>
      </c>
    </row>
    <row r="675" spans="1:4 1025:1026" ht="18">
      <c r="A675" s="316">
        <v>40670</v>
      </c>
      <c r="B675" s="317" t="s">
        <v>15665</v>
      </c>
      <c r="C675" s="318" t="s">
        <v>6578</v>
      </c>
      <c r="D675" s="319">
        <f t="shared" si="20"/>
        <v>78.465400000000002</v>
      </c>
      <c r="AMK675" s="319" t="s">
        <v>15666</v>
      </c>
      <c r="AML675" s="319">
        <f t="shared" si="21"/>
        <v>76.180000000000007</v>
      </c>
    </row>
    <row r="676" spans="1:4 1025:1026">
      <c r="A676" s="316">
        <v>40560</v>
      </c>
      <c r="B676" s="317" t="s">
        <v>15667</v>
      </c>
      <c r="C676" s="318" t="s">
        <v>14425</v>
      </c>
      <c r="D676" s="319">
        <f t="shared" si="20"/>
        <v>180.98129999999998</v>
      </c>
      <c r="AMK676" s="319" t="s">
        <v>15668</v>
      </c>
      <c r="AML676" s="319">
        <f t="shared" si="21"/>
        <v>175.70999999999998</v>
      </c>
    </row>
    <row r="677" spans="1:4 1025:1026">
      <c r="A677" s="316">
        <v>40558</v>
      </c>
      <c r="B677" s="317" t="s">
        <v>15669</v>
      </c>
      <c r="C677" s="318" t="s">
        <v>14425</v>
      </c>
      <c r="D677" s="319">
        <f t="shared" si="20"/>
        <v>614.63190000000009</v>
      </c>
      <c r="AMK677" s="319" t="s">
        <v>15670</v>
      </c>
      <c r="AML677" s="319">
        <f t="shared" si="21"/>
        <v>596.73</v>
      </c>
    </row>
    <row r="678" spans="1:4 1025:1026" ht="18">
      <c r="A678" s="316">
        <v>41029</v>
      </c>
      <c r="B678" s="317" t="s">
        <v>15671</v>
      </c>
      <c r="C678" s="318" t="s">
        <v>6937</v>
      </c>
      <c r="D678" s="319">
        <f t="shared" si="20"/>
        <v>56.567599999999999</v>
      </c>
      <c r="AMK678" s="319" t="s">
        <v>15672</v>
      </c>
      <c r="AML678" s="319">
        <f t="shared" si="21"/>
        <v>54.919999999999995</v>
      </c>
    </row>
    <row r="679" spans="1:4 1025:1026" ht="18">
      <c r="A679" s="316">
        <v>41040</v>
      </c>
      <c r="B679" s="317" t="s">
        <v>15673</v>
      </c>
      <c r="C679" s="318" t="s">
        <v>6937</v>
      </c>
      <c r="D679" s="319">
        <f t="shared" si="20"/>
        <v>37.790700000000001</v>
      </c>
      <c r="AMK679" s="319" t="s">
        <v>15674</v>
      </c>
      <c r="AML679" s="319">
        <f t="shared" si="21"/>
        <v>36.69</v>
      </c>
    </row>
    <row r="680" spans="1:4 1025:1026" ht="18">
      <c r="A680" s="316">
        <v>42658</v>
      </c>
      <c r="B680" s="317" t="s">
        <v>15675</v>
      </c>
      <c r="C680" s="318" t="s">
        <v>6937</v>
      </c>
      <c r="D680" s="319">
        <f t="shared" si="20"/>
        <v>46.123400000000004</v>
      </c>
      <c r="AMK680" s="319" t="s">
        <v>15676</v>
      </c>
      <c r="AML680" s="319">
        <f t="shared" si="21"/>
        <v>44.78</v>
      </c>
    </row>
    <row r="681" spans="1:4 1025:1026">
      <c r="A681" s="316">
        <v>40655</v>
      </c>
      <c r="B681" s="317" t="s">
        <v>15677</v>
      </c>
      <c r="C681" s="318" t="s">
        <v>14425</v>
      </c>
      <c r="D681" s="319">
        <f t="shared" si="20"/>
        <v>429.64390000000003</v>
      </c>
      <c r="AMK681" s="319" t="s">
        <v>15678</v>
      </c>
      <c r="AML681" s="319">
        <f t="shared" si="21"/>
        <v>417.13</v>
      </c>
    </row>
    <row r="682" spans="1:4 1025:1026" ht="18">
      <c r="A682" s="316">
        <v>41092</v>
      </c>
      <c r="B682" s="317" t="s">
        <v>15679</v>
      </c>
      <c r="C682" s="318" t="s">
        <v>15680</v>
      </c>
      <c r="D682" s="319">
        <f t="shared" si="20"/>
        <v>29.973000000000003</v>
      </c>
      <c r="AMK682" s="319" t="s">
        <v>15681</v>
      </c>
      <c r="AML682" s="319">
        <f t="shared" si="21"/>
        <v>29.1</v>
      </c>
    </row>
    <row r="683" spans="1:4 1025:1026" ht="18">
      <c r="A683" s="316">
        <v>41091</v>
      </c>
      <c r="B683" s="317" t="s">
        <v>15682</v>
      </c>
      <c r="C683" s="318" t="s">
        <v>15680</v>
      </c>
      <c r="D683" s="319">
        <f t="shared" si="20"/>
        <v>40.551099999999998</v>
      </c>
      <c r="AMK683" s="319" t="s">
        <v>15683</v>
      </c>
      <c r="AML683" s="319">
        <f t="shared" si="21"/>
        <v>39.369999999999997</v>
      </c>
    </row>
    <row r="684" spans="1:4 1025:1026" ht="18">
      <c r="A684" s="316">
        <v>40706</v>
      </c>
      <c r="B684" s="317" t="s">
        <v>15684</v>
      </c>
      <c r="C684" s="318" t="s">
        <v>6578</v>
      </c>
      <c r="D684" s="319">
        <f t="shared" si="20"/>
        <v>424.66900000000004</v>
      </c>
      <c r="AMK684" s="319" t="s">
        <v>15685</v>
      </c>
      <c r="AML684" s="319">
        <f t="shared" si="21"/>
        <v>412.3</v>
      </c>
    </row>
    <row r="685" spans="1:4 1025:1026" ht="38.25">
      <c r="A685" s="316">
        <v>40651</v>
      </c>
      <c r="B685" s="320" t="s">
        <v>15686</v>
      </c>
      <c r="C685" s="318" t="s">
        <v>6578</v>
      </c>
      <c r="D685" s="319">
        <f t="shared" si="20"/>
        <v>577.12959999999998</v>
      </c>
      <c r="AMK685" s="319" t="s">
        <v>15687</v>
      </c>
      <c r="AML685" s="319">
        <f t="shared" si="21"/>
        <v>560.31999999999994</v>
      </c>
    </row>
    <row r="686" spans="1:4 1025:1026">
      <c r="A686" s="316">
        <v>41122</v>
      </c>
      <c r="B686" s="317" t="s">
        <v>15688</v>
      </c>
      <c r="C686" s="318" t="s">
        <v>6578</v>
      </c>
      <c r="D686" s="319">
        <f t="shared" si="20"/>
        <v>24.132900000000003</v>
      </c>
      <c r="AMK686" s="319" t="s">
        <v>15455</v>
      </c>
      <c r="AML686" s="319">
        <f t="shared" si="21"/>
        <v>23.430000000000003</v>
      </c>
    </row>
    <row r="687" spans="1:4 1025:1026">
      <c r="A687" s="316">
        <v>41123</v>
      </c>
      <c r="B687" s="317" t="s">
        <v>15689</v>
      </c>
      <c r="C687" s="318" t="s">
        <v>6578</v>
      </c>
      <c r="D687" s="319">
        <f t="shared" si="20"/>
        <v>54.693000000000005</v>
      </c>
      <c r="AMK687" s="319" t="s">
        <v>15690</v>
      </c>
      <c r="AML687" s="319">
        <f t="shared" si="21"/>
        <v>53.1</v>
      </c>
    </row>
    <row r="688" spans="1:4 1025:1026" ht="18">
      <c r="A688" s="316">
        <v>41125</v>
      </c>
      <c r="B688" s="317" t="s">
        <v>15691</v>
      </c>
      <c r="C688" s="318" t="s">
        <v>6578</v>
      </c>
      <c r="D688" s="319">
        <f t="shared" si="20"/>
        <v>42.024000000000001</v>
      </c>
      <c r="AMK688" s="319" t="s">
        <v>15692</v>
      </c>
      <c r="AML688" s="319">
        <f t="shared" si="21"/>
        <v>40.799999999999997</v>
      </c>
    </row>
    <row r="689" spans="1:4 1025:1026">
      <c r="A689" s="316">
        <v>41119</v>
      </c>
      <c r="B689" s="317" t="s">
        <v>15693</v>
      </c>
      <c r="C689" s="318" t="s">
        <v>6578</v>
      </c>
      <c r="D689" s="319">
        <f t="shared" si="20"/>
        <v>11.7523</v>
      </c>
      <c r="AMK689" s="319" t="s">
        <v>15694</v>
      </c>
      <c r="AML689" s="319">
        <f t="shared" si="21"/>
        <v>11.41</v>
      </c>
    </row>
    <row r="690" spans="1:4 1025:1026">
      <c r="A690" s="316">
        <v>41114</v>
      </c>
      <c r="B690" s="317" t="s">
        <v>15695</v>
      </c>
      <c r="C690" s="318" t="s">
        <v>6578</v>
      </c>
      <c r="D690" s="319">
        <f t="shared" si="20"/>
        <v>11.7317</v>
      </c>
      <c r="AMK690" s="319" t="s">
        <v>15696</v>
      </c>
      <c r="AML690" s="319">
        <f t="shared" si="21"/>
        <v>11.39</v>
      </c>
    </row>
    <row r="691" spans="1:4 1025:1026">
      <c r="A691" s="316">
        <v>40707</v>
      </c>
      <c r="B691" s="317" t="s">
        <v>15697</v>
      </c>
      <c r="C691" s="318" t="s">
        <v>6578</v>
      </c>
      <c r="D691" s="319">
        <f t="shared" si="20"/>
        <v>223.9323</v>
      </c>
      <c r="AMK691" s="319" t="s">
        <v>15698</v>
      </c>
      <c r="AML691" s="319">
        <f t="shared" si="21"/>
        <v>217.41</v>
      </c>
    </row>
    <row r="692" spans="1:4 1025:1026" ht="18">
      <c r="A692" s="316">
        <v>41118</v>
      </c>
      <c r="B692" s="317" t="s">
        <v>15699</v>
      </c>
      <c r="C692" s="318" t="s">
        <v>6578</v>
      </c>
      <c r="D692" s="319">
        <f t="shared" si="20"/>
        <v>20.569100000000002</v>
      </c>
      <c r="AMK692" s="319" t="s">
        <v>15700</v>
      </c>
      <c r="AML692" s="319">
        <f t="shared" si="21"/>
        <v>19.970000000000002</v>
      </c>
    </row>
    <row r="693" spans="1:4 1025:1026">
      <c r="A693" s="316">
        <v>40702</v>
      </c>
      <c r="B693" s="317" t="s">
        <v>15701</v>
      </c>
      <c r="C693" s="318" t="s">
        <v>6680</v>
      </c>
      <c r="D693" s="319">
        <f t="shared" si="20"/>
        <v>468.83539999999999</v>
      </c>
      <c r="AMK693" s="319" t="s">
        <v>14789</v>
      </c>
      <c r="AML693" s="319">
        <f t="shared" si="21"/>
        <v>455.18</v>
      </c>
    </row>
    <row r="694" spans="1:4 1025:1026">
      <c r="A694" s="316">
        <v>40701</v>
      </c>
      <c r="B694" s="317" t="s">
        <v>15702</v>
      </c>
      <c r="C694" s="318" t="s">
        <v>6680</v>
      </c>
      <c r="D694" s="319">
        <f t="shared" si="20"/>
        <v>236.05539999999999</v>
      </c>
      <c r="AMK694" s="319" t="s">
        <v>15703</v>
      </c>
      <c r="AML694" s="319">
        <f t="shared" si="21"/>
        <v>229.17999999999998</v>
      </c>
    </row>
    <row r="695" spans="1:4 1025:1026">
      <c r="A695" s="316">
        <v>40698</v>
      </c>
      <c r="B695" s="317" t="s">
        <v>15704</v>
      </c>
      <c r="C695" s="318" t="s">
        <v>6578</v>
      </c>
      <c r="D695" s="319">
        <f t="shared" si="20"/>
        <v>114.20640000000002</v>
      </c>
      <c r="AMK695" s="319" t="s">
        <v>15705</v>
      </c>
      <c r="AML695" s="319">
        <f t="shared" si="21"/>
        <v>110.88000000000001</v>
      </c>
    </row>
    <row r="696" spans="1:4 1025:1026">
      <c r="A696" s="316">
        <v>40700</v>
      </c>
      <c r="B696" s="317" t="s">
        <v>15706</v>
      </c>
      <c r="C696" s="318" t="s">
        <v>6578</v>
      </c>
      <c r="D696" s="319">
        <f t="shared" si="20"/>
        <v>113.31030000000001</v>
      </c>
      <c r="AMK696" s="319" t="s">
        <v>15707</v>
      </c>
      <c r="AML696" s="319">
        <f t="shared" si="21"/>
        <v>110.01</v>
      </c>
    </row>
    <row r="697" spans="1:4 1025:1026">
      <c r="A697" s="316">
        <v>40696</v>
      </c>
      <c r="B697" s="317" t="s">
        <v>15708</v>
      </c>
      <c r="C697" s="318" t="s">
        <v>6578</v>
      </c>
      <c r="D697" s="319">
        <f t="shared" si="20"/>
        <v>223.35550000000001</v>
      </c>
      <c r="AMK697" s="319" t="s">
        <v>15709</v>
      </c>
      <c r="AML697" s="319">
        <f t="shared" si="21"/>
        <v>216.85</v>
      </c>
    </row>
    <row r="698" spans="1:4 1025:1026">
      <c r="A698" s="316">
        <v>40695</v>
      </c>
      <c r="B698" s="317" t="s">
        <v>15710</v>
      </c>
      <c r="C698" s="318" t="s">
        <v>6578</v>
      </c>
      <c r="D698" s="319">
        <f t="shared" si="20"/>
        <v>82.729600000000005</v>
      </c>
      <c r="AMK698" s="319" t="s">
        <v>15711</v>
      </c>
      <c r="AML698" s="319">
        <f t="shared" si="21"/>
        <v>80.320000000000007</v>
      </c>
    </row>
    <row r="699" spans="1:4 1025:1026">
      <c r="A699" s="316">
        <v>40692</v>
      </c>
      <c r="B699" s="317" t="s">
        <v>15712</v>
      </c>
      <c r="C699" s="318" t="s">
        <v>6578</v>
      </c>
      <c r="D699" s="319">
        <f t="shared" si="20"/>
        <v>4.6040999999999999</v>
      </c>
      <c r="AMK699" s="319" t="s">
        <v>15713</v>
      </c>
      <c r="AML699" s="319">
        <f t="shared" si="21"/>
        <v>4.47</v>
      </c>
    </row>
    <row r="700" spans="1:4 1025:1026">
      <c r="A700" s="316">
        <v>40697</v>
      </c>
      <c r="B700" s="317" t="s">
        <v>15714</v>
      </c>
      <c r="C700" s="318" t="s">
        <v>6578</v>
      </c>
      <c r="D700" s="319">
        <f t="shared" si="20"/>
        <v>111.82710000000002</v>
      </c>
      <c r="AMK700" s="319" t="s">
        <v>15715</v>
      </c>
      <c r="AML700" s="319">
        <f t="shared" si="21"/>
        <v>108.57000000000001</v>
      </c>
    </row>
    <row r="701" spans="1:4 1025:1026">
      <c r="A701" s="316">
        <v>40699</v>
      </c>
      <c r="B701" s="317" t="s">
        <v>15716</v>
      </c>
      <c r="C701" s="318" t="s">
        <v>6578</v>
      </c>
      <c r="D701" s="319">
        <f t="shared" si="20"/>
        <v>252.18520000000001</v>
      </c>
      <c r="AMK701" s="319" t="s">
        <v>15717</v>
      </c>
      <c r="AML701" s="319">
        <f t="shared" si="21"/>
        <v>244.84</v>
      </c>
    </row>
    <row r="702" spans="1:4 1025:1026">
      <c r="A702" s="316">
        <v>40693</v>
      </c>
      <c r="B702" s="317" t="s">
        <v>15718</v>
      </c>
      <c r="C702" s="318" t="s">
        <v>6578</v>
      </c>
      <c r="D702" s="319">
        <f t="shared" si="20"/>
        <v>44.784399999999998</v>
      </c>
      <c r="AMK702" s="319" t="s">
        <v>15719</v>
      </c>
      <c r="AML702" s="319">
        <f t="shared" si="21"/>
        <v>43.48</v>
      </c>
    </row>
    <row r="703" spans="1:4 1025:1026">
      <c r="A703" s="316">
        <v>40694</v>
      </c>
      <c r="B703" s="317" t="s">
        <v>15720</v>
      </c>
      <c r="C703" s="318" t="s">
        <v>6578</v>
      </c>
      <c r="D703" s="319">
        <f t="shared" si="20"/>
        <v>93.019300000000001</v>
      </c>
      <c r="AMK703" s="319" t="s">
        <v>15417</v>
      </c>
      <c r="AML703" s="319">
        <f t="shared" si="21"/>
        <v>90.31</v>
      </c>
    </row>
    <row r="704" spans="1:4 1025:1026">
      <c r="A704" s="316">
        <v>40972</v>
      </c>
      <c r="B704" s="317" t="s">
        <v>15721</v>
      </c>
      <c r="C704" s="318" t="s">
        <v>15722</v>
      </c>
      <c r="D704" s="319">
        <f t="shared" si="20"/>
        <v>0</v>
      </c>
      <c r="AMK704" s="319" t="s">
        <v>15723</v>
      </c>
      <c r="AML704" s="319">
        <f t="shared" si="21"/>
        <v>0</v>
      </c>
    </row>
    <row r="705" spans="1:4 1025:1026">
      <c r="A705" s="316">
        <v>41405</v>
      </c>
      <c r="B705" s="317" t="s">
        <v>15724</v>
      </c>
      <c r="C705" s="318" t="s">
        <v>4394</v>
      </c>
      <c r="D705" s="319">
        <f t="shared" si="20"/>
        <v>5108.8515000000007</v>
      </c>
      <c r="AMK705" s="319" t="s">
        <v>15725</v>
      </c>
      <c r="AML705" s="319">
        <f t="shared" si="21"/>
        <v>4960.05</v>
      </c>
    </row>
    <row r="706" spans="1:4 1025:1026">
      <c r="A706" s="316">
        <v>41360</v>
      </c>
      <c r="B706" s="317" t="s">
        <v>15726</v>
      </c>
      <c r="C706" s="318" t="s">
        <v>4394</v>
      </c>
      <c r="D706" s="319">
        <f t="shared" si="20"/>
        <v>3876.1475</v>
      </c>
      <c r="AMK706" s="319" t="s">
        <v>15727</v>
      </c>
      <c r="AML706" s="319">
        <f t="shared" si="21"/>
        <v>3763.25</v>
      </c>
    </row>
    <row r="707" spans="1:4 1025:1026">
      <c r="A707" s="316">
        <v>40968</v>
      </c>
      <c r="B707" s="317" t="s">
        <v>15728</v>
      </c>
      <c r="C707" s="318" t="s">
        <v>4394</v>
      </c>
      <c r="D707" s="319">
        <f t="shared" si="20"/>
        <v>5374.0044000000007</v>
      </c>
      <c r="AMK707" s="319" t="s">
        <v>15729</v>
      </c>
      <c r="AML707" s="319">
        <f t="shared" si="21"/>
        <v>5217.4800000000005</v>
      </c>
    </row>
    <row r="708" spans="1:4 1025:1026">
      <c r="A708" s="316">
        <v>40976</v>
      </c>
      <c r="B708" s="317" t="s">
        <v>15730</v>
      </c>
      <c r="C708" s="318" t="s">
        <v>4394</v>
      </c>
      <c r="D708" s="319">
        <f t="shared" ref="D708:D771" si="22">AML708*1.03</f>
        <v>67193.893700000001</v>
      </c>
      <c r="AMK708" s="319" t="s">
        <v>15731</v>
      </c>
      <c r="AML708" s="319">
        <f t="shared" ref="AML708:AML771" si="23">ROUNDUP(AMK708/(1+0.2332),2)</f>
        <v>65236.79</v>
      </c>
    </row>
    <row r="709" spans="1:4 1025:1026">
      <c r="A709" s="316">
        <v>101196</v>
      </c>
      <c r="B709" s="317" t="s">
        <v>15732</v>
      </c>
      <c r="C709" s="318" t="s">
        <v>4394</v>
      </c>
      <c r="D709" s="319">
        <f t="shared" si="22"/>
        <v>2492.4455000000003</v>
      </c>
      <c r="AMK709" s="319" t="s">
        <v>15733</v>
      </c>
      <c r="AML709" s="319">
        <f t="shared" si="23"/>
        <v>2419.8500000000004</v>
      </c>
    </row>
    <row r="710" spans="1:4 1025:1026">
      <c r="A710" s="316">
        <v>42545</v>
      </c>
      <c r="B710" s="317" t="s">
        <v>15734</v>
      </c>
      <c r="C710" s="318" t="s">
        <v>4394</v>
      </c>
      <c r="D710" s="319">
        <f t="shared" si="22"/>
        <v>4745.9722000000002</v>
      </c>
      <c r="AMK710" s="319" t="s">
        <v>15735</v>
      </c>
      <c r="AML710" s="319">
        <f t="shared" si="23"/>
        <v>4607.74</v>
      </c>
    </row>
    <row r="711" spans="1:4 1025:1026">
      <c r="A711" s="316">
        <v>40974</v>
      </c>
      <c r="B711" s="317" t="s">
        <v>15736</v>
      </c>
      <c r="C711" s="318" t="s">
        <v>4394</v>
      </c>
      <c r="D711" s="319">
        <f t="shared" si="22"/>
        <v>3109.0859000000005</v>
      </c>
      <c r="AMK711" s="319" t="s">
        <v>15737</v>
      </c>
      <c r="AML711" s="319">
        <f t="shared" si="23"/>
        <v>3018.53</v>
      </c>
    </row>
    <row r="712" spans="1:4 1025:1026">
      <c r="A712" s="316">
        <v>40978</v>
      </c>
      <c r="B712" s="317" t="s">
        <v>15738</v>
      </c>
      <c r="C712" s="318" t="s">
        <v>4394</v>
      </c>
      <c r="D712" s="319">
        <f t="shared" si="22"/>
        <v>2975.6906000000004</v>
      </c>
      <c r="AMK712" s="319" t="s">
        <v>15739</v>
      </c>
      <c r="AML712" s="319">
        <f t="shared" si="23"/>
        <v>2889.0200000000004</v>
      </c>
    </row>
    <row r="713" spans="1:4 1025:1026">
      <c r="A713" s="316">
        <v>40975</v>
      </c>
      <c r="B713" s="317" t="s">
        <v>15740</v>
      </c>
      <c r="C713" s="318" t="s">
        <v>4394</v>
      </c>
      <c r="D713" s="319">
        <f t="shared" si="22"/>
        <v>2743.0342000000005</v>
      </c>
      <c r="AMK713" s="319" t="s">
        <v>15741</v>
      </c>
      <c r="AML713" s="319">
        <f t="shared" si="23"/>
        <v>2663.1400000000003</v>
      </c>
    </row>
    <row r="714" spans="1:4 1025:1026">
      <c r="A714" s="316">
        <v>40969</v>
      </c>
      <c r="B714" s="317" t="s">
        <v>15742</v>
      </c>
      <c r="C714" s="318" t="s">
        <v>4394</v>
      </c>
      <c r="D714" s="319">
        <f t="shared" si="22"/>
        <v>3333.9452000000001</v>
      </c>
      <c r="AMK714" s="319" t="s">
        <v>15743</v>
      </c>
      <c r="AML714" s="319">
        <f t="shared" si="23"/>
        <v>3236.84</v>
      </c>
    </row>
    <row r="715" spans="1:4 1025:1026">
      <c r="A715" s="316">
        <v>40971</v>
      </c>
      <c r="B715" s="317" t="s">
        <v>15744</v>
      </c>
      <c r="C715" s="318" t="s">
        <v>4394</v>
      </c>
      <c r="D715" s="319">
        <f t="shared" si="22"/>
        <v>3642.0594000000001</v>
      </c>
      <c r="AMK715" s="319" t="s">
        <v>15745</v>
      </c>
      <c r="AML715" s="319">
        <f t="shared" si="23"/>
        <v>3535.98</v>
      </c>
    </row>
    <row r="716" spans="1:4 1025:1026">
      <c r="A716" s="316">
        <v>40910</v>
      </c>
      <c r="B716" s="317" t="s">
        <v>15746</v>
      </c>
      <c r="C716" s="318" t="s">
        <v>14425</v>
      </c>
      <c r="D716" s="319">
        <f t="shared" si="22"/>
        <v>19341.206099999999</v>
      </c>
      <c r="AMK716" s="319" t="s">
        <v>15747</v>
      </c>
      <c r="AML716" s="319">
        <f t="shared" si="23"/>
        <v>18777.87</v>
      </c>
    </row>
    <row r="717" spans="1:4 1025:1026">
      <c r="A717" s="316">
        <v>41362</v>
      </c>
      <c r="B717" s="317" t="s">
        <v>15748</v>
      </c>
      <c r="C717" s="318" t="s">
        <v>14425</v>
      </c>
      <c r="D717" s="319">
        <f t="shared" si="22"/>
        <v>14310.500700000001</v>
      </c>
      <c r="AMK717" s="319" t="s">
        <v>15749</v>
      </c>
      <c r="AML717" s="319">
        <f t="shared" si="23"/>
        <v>13893.69</v>
      </c>
    </row>
    <row r="718" spans="1:4 1025:1026" ht="51">
      <c r="A718" s="316">
        <v>43343</v>
      </c>
      <c r="B718" s="320" t="s">
        <v>15750</v>
      </c>
      <c r="C718" s="318" t="s">
        <v>6937</v>
      </c>
      <c r="D718" s="319">
        <f t="shared" si="22"/>
        <v>118.57360000000001</v>
      </c>
      <c r="AMK718" s="319" t="s">
        <v>15751</v>
      </c>
      <c r="AML718" s="319">
        <f t="shared" si="23"/>
        <v>115.12</v>
      </c>
    </row>
    <row r="719" spans="1:4 1025:1026">
      <c r="A719" s="316">
        <v>41151</v>
      </c>
      <c r="B719" s="317" t="s">
        <v>15752</v>
      </c>
      <c r="C719" s="318" t="s">
        <v>14425</v>
      </c>
      <c r="D719" s="319">
        <f t="shared" si="22"/>
        <v>3471.8416000000002</v>
      </c>
      <c r="AMK719" s="319" t="s">
        <v>15753</v>
      </c>
      <c r="AML719" s="319">
        <f t="shared" si="23"/>
        <v>3370.7200000000003</v>
      </c>
    </row>
    <row r="720" spans="1:4 1025:1026">
      <c r="A720" s="316">
        <v>41346</v>
      </c>
      <c r="B720" s="317" t="s">
        <v>15754</v>
      </c>
      <c r="C720" s="318" t="s">
        <v>6578</v>
      </c>
      <c r="D720" s="319">
        <f t="shared" si="22"/>
        <v>49.028000000000006</v>
      </c>
      <c r="AMK720" s="319" t="s">
        <v>15755</v>
      </c>
      <c r="AML720" s="319">
        <f t="shared" si="23"/>
        <v>47.6</v>
      </c>
    </row>
    <row r="721" spans="1:4 1025:1026">
      <c r="A721" s="316">
        <v>41150</v>
      </c>
      <c r="B721" s="317" t="s">
        <v>15756</v>
      </c>
      <c r="C721" s="318" t="s">
        <v>6578</v>
      </c>
      <c r="D721" s="319">
        <f t="shared" si="22"/>
        <v>9.3111999999999995</v>
      </c>
      <c r="AMK721" s="319" t="s">
        <v>15757</v>
      </c>
      <c r="AML721" s="319">
        <f t="shared" si="23"/>
        <v>9.0399999999999991</v>
      </c>
    </row>
    <row r="722" spans="1:4 1025:1026">
      <c r="A722" s="316">
        <v>41149</v>
      </c>
      <c r="B722" s="317" t="s">
        <v>15758</v>
      </c>
      <c r="C722" s="318" t="s">
        <v>6578</v>
      </c>
      <c r="D722" s="319">
        <f t="shared" si="22"/>
        <v>11.144600000000001</v>
      </c>
      <c r="AMK722" s="319" t="s">
        <v>14777</v>
      </c>
      <c r="AML722" s="319">
        <f t="shared" si="23"/>
        <v>10.82</v>
      </c>
    </row>
    <row r="723" spans="1:4 1025:1026">
      <c r="A723" s="316">
        <v>41410</v>
      </c>
      <c r="B723" s="317" t="s">
        <v>15759</v>
      </c>
      <c r="C723" s="318" t="s">
        <v>6578</v>
      </c>
      <c r="D723" s="319">
        <f t="shared" si="22"/>
        <v>10.639900000000001</v>
      </c>
      <c r="AMK723" s="319" t="s">
        <v>15760</v>
      </c>
      <c r="AML723" s="319">
        <f t="shared" si="23"/>
        <v>10.33</v>
      </c>
    </row>
    <row r="724" spans="1:4 1025:1026">
      <c r="A724" s="316">
        <v>41148</v>
      </c>
      <c r="B724" s="317" t="s">
        <v>15761</v>
      </c>
      <c r="C724" s="318" t="s">
        <v>6578</v>
      </c>
      <c r="D724" s="319">
        <f t="shared" si="22"/>
        <v>12.978</v>
      </c>
      <c r="AMK724" s="319" t="s">
        <v>15762</v>
      </c>
      <c r="AML724" s="319">
        <f t="shared" si="23"/>
        <v>12.6</v>
      </c>
    </row>
    <row r="725" spans="1:4 1025:1026">
      <c r="A725" s="316">
        <v>41152</v>
      </c>
      <c r="B725" s="317" t="s">
        <v>15763</v>
      </c>
      <c r="C725" s="318" t="s">
        <v>14425</v>
      </c>
      <c r="D725" s="319">
        <f t="shared" si="22"/>
        <v>530.36759999999992</v>
      </c>
      <c r="AMK725" s="319" t="s">
        <v>15764</v>
      </c>
      <c r="AML725" s="319">
        <f t="shared" si="23"/>
        <v>514.91999999999996</v>
      </c>
    </row>
    <row r="726" spans="1:4 1025:1026">
      <c r="A726" s="316">
        <v>41004</v>
      </c>
      <c r="B726" s="317" t="s">
        <v>15765</v>
      </c>
      <c r="C726" s="318" t="s">
        <v>14425</v>
      </c>
      <c r="D726" s="319">
        <f t="shared" si="22"/>
        <v>1233.2910999999999</v>
      </c>
      <c r="AMK726" s="319" t="s">
        <v>15766</v>
      </c>
      <c r="AML726" s="319">
        <f t="shared" si="23"/>
        <v>1197.3699999999999</v>
      </c>
    </row>
    <row r="727" spans="1:4 1025:1026">
      <c r="A727" s="316">
        <v>40911</v>
      </c>
      <c r="B727" s="317" t="s">
        <v>15767</v>
      </c>
      <c r="C727" s="318" t="s">
        <v>6937</v>
      </c>
      <c r="D727" s="319">
        <f t="shared" si="22"/>
        <v>60.914200000000001</v>
      </c>
      <c r="AMK727" s="319" t="s">
        <v>15768</v>
      </c>
      <c r="AML727" s="319">
        <f t="shared" si="23"/>
        <v>59.14</v>
      </c>
    </row>
    <row r="728" spans="1:4 1025:1026" ht="13.9" customHeight="1">
      <c r="A728" s="316">
        <v>40915</v>
      </c>
      <c r="B728" s="320" t="s">
        <v>15769</v>
      </c>
      <c r="C728" s="318" t="s">
        <v>6937</v>
      </c>
      <c r="D728" s="319">
        <f t="shared" si="22"/>
        <v>122.77600000000001</v>
      </c>
      <c r="AMK728" s="319" t="s">
        <v>15770</v>
      </c>
      <c r="AML728" s="319">
        <f t="shared" si="23"/>
        <v>119.2</v>
      </c>
    </row>
    <row r="729" spans="1:4 1025:1026" ht="38.25">
      <c r="A729" s="316">
        <v>40899</v>
      </c>
      <c r="B729" s="320" t="s">
        <v>15771</v>
      </c>
      <c r="C729" s="318" t="s">
        <v>6578</v>
      </c>
      <c r="D729" s="319">
        <f t="shared" si="22"/>
        <v>20.950199999999999</v>
      </c>
      <c r="AMK729" s="319" t="s">
        <v>15772</v>
      </c>
      <c r="AML729" s="319">
        <f t="shared" si="23"/>
        <v>20.34</v>
      </c>
    </row>
    <row r="730" spans="1:4 1025:1026" ht="14.25" customHeight="1">
      <c r="A730" s="316">
        <v>40900</v>
      </c>
      <c r="B730" s="320" t="s">
        <v>15773</v>
      </c>
      <c r="C730" s="318" t="s">
        <v>6578</v>
      </c>
      <c r="D730" s="319">
        <f t="shared" si="22"/>
        <v>31.136900000000001</v>
      </c>
      <c r="AMK730" s="319" t="s">
        <v>15774</v>
      </c>
      <c r="AML730" s="319">
        <f t="shared" si="23"/>
        <v>30.23</v>
      </c>
    </row>
    <row r="731" spans="1:4 1025:1026" ht="38.25">
      <c r="A731" s="316">
        <v>41365</v>
      </c>
      <c r="B731" s="320" t="s">
        <v>15775</v>
      </c>
      <c r="C731" s="318" t="s">
        <v>6578</v>
      </c>
      <c r="D731" s="319">
        <f t="shared" si="22"/>
        <v>24.926000000000002</v>
      </c>
      <c r="AMK731" s="319" t="s">
        <v>15776</v>
      </c>
      <c r="AML731" s="319">
        <f t="shared" si="23"/>
        <v>24.200000000000003</v>
      </c>
    </row>
    <row r="732" spans="1:4 1025:1026" ht="18">
      <c r="A732" s="316">
        <v>41110</v>
      </c>
      <c r="B732" s="317" t="s">
        <v>15777</v>
      </c>
      <c r="C732" s="318" t="s">
        <v>6578</v>
      </c>
      <c r="D732" s="319">
        <f t="shared" si="22"/>
        <v>23.422200000000004</v>
      </c>
      <c r="AMK732" s="319" t="s">
        <v>15778</v>
      </c>
      <c r="AML732" s="319">
        <f t="shared" si="23"/>
        <v>22.740000000000002</v>
      </c>
    </row>
    <row r="733" spans="1:4 1025:1026" ht="18">
      <c r="A733" s="316">
        <v>40903</v>
      </c>
      <c r="B733" s="317" t="s">
        <v>15779</v>
      </c>
      <c r="C733" s="318" t="s">
        <v>6578</v>
      </c>
      <c r="D733" s="319">
        <f t="shared" si="22"/>
        <v>35.967599999999997</v>
      </c>
      <c r="AMK733" s="319" t="s">
        <v>15780</v>
      </c>
      <c r="AML733" s="319">
        <f t="shared" si="23"/>
        <v>34.919999999999995</v>
      </c>
    </row>
    <row r="734" spans="1:4 1025:1026" ht="18">
      <c r="A734" s="316">
        <v>40904</v>
      </c>
      <c r="B734" s="317" t="s">
        <v>15781</v>
      </c>
      <c r="C734" s="318" t="s">
        <v>6578</v>
      </c>
      <c r="D734" s="319">
        <f t="shared" si="22"/>
        <v>71.317200000000014</v>
      </c>
      <c r="AMK734" s="319" t="s">
        <v>15782</v>
      </c>
      <c r="AML734" s="319">
        <f t="shared" si="23"/>
        <v>69.240000000000009</v>
      </c>
    </row>
    <row r="735" spans="1:4 1025:1026" ht="38.25">
      <c r="A735" s="316">
        <v>40905</v>
      </c>
      <c r="B735" s="320" t="s">
        <v>15783</v>
      </c>
      <c r="C735" s="318" t="s">
        <v>6578</v>
      </c>
      <c r="D735" s="319">
        <f t="shared" si="22"/>
        <v>38.1203</v>
      </c>
      <c r="AMK735" s="319" t="s">
        <v>15784</v>
      </c>
      <c r="AML735" s="319">
        <f t="shared" si="23"/>
        <v>37.01</v>
      </c>
    </row>
    <row r="736" spans="1:4 1025:1026" ht="38.25">
      <c r="A736" s="316">
        <v>43330</v>
      </c>
      <c r="B736" s="320" t="s">
        <v>15785</v>
      </c>
      <c r="C736" s="318" t="s">
        <v>6578</v>
      </c>
      <c r="D736" s="319">
        <f t="shared" si="22"/>
        <v>38.913400000000003</v>
      </c>
      <c r="AMK736" s="319" t="s">
        <v>15786</v>
      </c>
      <c r="AML736" s="319">
        <f t="shared" si="23"/>
        <v>37.78</v>
      </c>
    </row>
    <row r="737" spans="1:4 1025:1026" ht="38.25">
      <c r="A737" s="316">
        <v>40901</v>
      </c>
      <c r="B737" s="320" t="s">
        <v>15787</v>
      </c>
      <c r="C737" s="318" t="s">
        <v>6578</v>
      </c>
      <c r="D737" s="319">
        <f t="shared" si="22"/>
        <v>19.806900000000002</v>
      </c>
      <c r="AMK737" s="319" t="s">
        <v>15788</v>
      </c>
      <c r="AML737" s="319">
        <f t="shared" si="23"/>
        <v>19.23</v>
      </c>
    </row>
    <row r="738" spans="1:4 1025:1026" ht="18">
      <c r="A738" s="316">
        <v>42475</v>
      </c>
      <c r="B738" s="317" t="s">
        <v>15789</v>
      </c>
      <c r="C738" s="318" t="s">
        <v>6680</v>
      </c>
      <c r="D738" s="319">
        <f t="shared" si="22"/>
        <v>668.61419999999998</v>
      </c>
      <c r="AMK738" s="319" t="s">
        <v>15790</v>
      </c>
      <c r="AML738" s="319">
        <f t="shared" si="23"/>
        <v>649.14</v>
      </c>
    </row>
    <row r="739" spans="1:4 1025:1026">
      <c r="A739" s="316">
        <v>40945</v>
      </c>
      <c r="B739" s="317" t="s">
        <v>15791</v>
      </c>
      <c r="C739" s="318" t="s">
        <v>6578</v>
      </c>
      <c r="D739" s="319">
        <f t="shared" si="22"/>
        <v>86.458200000000019</v>
      </c>
      <c r="AMK739" s="319" t="s">
        <v>15792</v>
      </c>
      <c r="AML739" s="319">
        <f t="shared" si="23"/>
        <v>83.940000000000012</v>
      </c>
    </row>
    <row r="740" spans="1:4 1025:1026">
      <c r="A740" s="316">
        <v>41109</v>
      </c>
      <c r="B740" s="317" t="s">
        <v>15793</v>
      </c>
      <c r="C740" s="318" t="s">
        <v>6578</v>
      </c>
      <c r="D740" s="319">
        <f t="shared" si="22"/>
        <v>3.4710999999999999</v>
      </c>
      <c r="AMK740" s="319" t="s">
        <v>15794</v>
      </c>
      <c r="AML740" s="319">
        <f t="shared" si="23"/>
        <v>3.3699999999999997</v>
      </c>
    </row>
    <row r="741" spans="1:4 1025:1026">
      <c r="A741" s="316">
        <v>40164</v>
      </c>
      <c r="B741" s="317" t="s">
        <v>15795</v>
      </c>
      <c r="C741" s="318" t="s">
        <v>6937</v>
      </c>
      <c r="D741" s="319">
        <f t="shared" si="22"/>
        <v>64.951799999999992</v>
      </c>
      <c r="AMK741" s="319" t="s">
        <v>15796</v>
      </c>
      <c r="AML741" s="319">
        <f t="shared" si="23"/>
        <v>63.059999999999995</v>
      </c>
    </row>
    <row r="742" spans="1:4 1025:1026">
      <c r="A742" s="316">
        <v>40944</v>
      </c>
      <c r="B742" s="317" t="s">
        <v>15797</v>
      </c>
      <c r="C742" s="318" t="s">
        <v>6578</v>
      </c>
      <c r="D742" s="319">
        <f t="shared" si="22"/>
        <v>795.51020000000005</v>
      </c>
      <c r="AMK742" s="319" t="s">
        <v>15798</v>
      </c>
      <c r="AML742" s="319">
        <f t="shared" si="23"/>
        <v>772.34</v>
      </c>
    </row>
    <row r="743" spans="1:4 1025:1026">
      <c r="A743" s="316">
        <v>40902</v>
      </c>
      <c r="B743" s="317" t="s">
        <v>15799</v>
      </c>
      <c r="C743" s="318" t="s">
        <v>6578</v>
      </c>
      <c r="D743" s="319">
        <f t="shared" si="22"/>
        <v>6.2314999999999996</v>
      </c>
      <c r="AMK743" s="319" t="s">
        <v>15800</v>
      </c>
      <c r="AML743" s="319">
        <f t="shared" si="23"/>
        <v>6.05</v>
      </c>
    </row>
    <row r="744" spans="1:4 1025:1026" ht="18">
      <c r="A744" s="316">
        <v>41344</v>
      </c>
      <c r="B744" s="317" t="s">
        <v>15801</v>
      </c>
      <c r="C744" s="318" t="s">
        <v>6578</v>
      </c>
      <c r="D744" s="319">
        <f t="shared" si="22"/>
        <v>75.272400000000005</v>
      </c>
      <c r="AMK744" s="319" t="s">
        <v>15802</v>
      </c>
      <c r="AML744" s="319">
        <f t="shared" si="23"/>
        <v>73.08</v>
      </c>
    </row>
    <row r="745" spans="1:4 1025:1026" ht="13.9" customHeight="1">
      <c r="A745" s="316">
        <v>41345</v>
      </c>
      <c r="B745" s="317" t="s">
        <v>15803</v>
      </c>
      <c r="C745" s="318" t="s">
        <v>6578</v>
      </c>
      <c r="D745" s="319">
        <f t="shared" si="22"/>
        <v>128.95600000000002</v>
      </c>
      <c r="AMK745" s="319" t="s">
        <v>15804</v>
      </c>
      <c r="AML745" s="319">
        <f t="shared" si="23"/>
        <v>125.2</v>
      </c>
    </row>
    <row r="746" spans="1:4 1025:1026">
      <c r="A746" s="316">
        <v>41242</v>
      </c>
      <c r="B746" s="317" t="s">
        <v>15805</v>
      </c>
      <c r="C746" s="318" t="s">
        <v>6937</v>
      </c>
      <c r="D746" s="319">
        <f t="shared" si="22"/>
        <v>65.672799999999995</v>
      </c>
      <c r="AMK746" s="319" t="s">
        <v>15806</v>
      </c>
      <c r="AML746" s="319">
        <f t="shared" si="23"/>
        <v>63.76</v>
      </c>
    </row>
    <row r="747" spans="1:4 1025:1026" ht="14.25" customHeight="1">
      <c r="A747" s="316">
        <v>42476</v>
      </c>
      <c r="B747" s="317" t="s">
        <v>15807</v>
      </c>
      <c r="C747" s="318" t="s">
        <v>14425</v>
      </c>
      <c r="D747" s="319">
        <f t="shared" si="22"/>
        <v>47.101900000000001</v>
      </c>
      <c r="AMK747" s="319" t="s">
        <v>15808</v>
      </c>
      <c r="AML747" s="319">
        <f t="shared" si="23"/>
        <v>45.73</v>
      </c>
    </row>
    <row r="748" spans="1:4 1025:1026" ht="18">
      <c r="A748" s="316">
        <v>41136</v>
      </c>
      <c r="B748" s="317" t="s">
        <v>15809</v>
      </c>
      <c r="C748" s="318" t="s">
        <v>14425</v>
      </c>
      <c r="D748" s="319">
        <f t="shared" si="22"/>
        <v>152.32669999999999</v>
      </c>
      <c r="AMK748" s="319" t="s">
        <v>15810</v>
      </c>
      <c r="AML748" s="319">
        <f t="shared" si="23"/>
        <v>147.88999999999999</v>
      </c>
    </row>
    <row r="749" spans="1:4 1025:1026">
      <c r="A749" s="316">
        <v>41135</v>
      </c>
      <c r="B749" s="317" t="s">
        <v>15811</v>
      </c>
      <c r="C749" s="318" t="s">
        <v>14425</v>
      </c>
      <c r="D749" s="319">
        <f t="shared" si="22"/>
        <v>123.8266</v>
      </c>
      <c r="AMK749" s="319" t="s">
        <v>15812</v>
      </c>
      <c r="AML749" s="319">
        <f t="shared" si="23"/>
        <v>120.22</v>
      </c>
    </row>
    <row r="750" spans="1:4 1025:1026" ht="18">
      <c r="A750" s="316">
        <v>40912</v>
      </c>
      <c r="B750" s="317" t="s">
        <v>15813</v>
      </c>
      <c r="C750" s="318" t="s">
        <v>6937</v>
      </c>
      <c r="D750" s="319">
        <f t="shared" si="22"/>
        <v>114.5566</v>
      </c>
      <c r="AMK750" s="319" t="s">
        <v>15814</v>
      </c>
      <c r="AML750" s="319">
        <f t="shared" si="23"/>
        <v>111.22</v>
      </c>
    </row>
    <row r="751" spans="1:4 1025:1026">
      <c r="A751" s="316">
        <v>40908</v>
      </c>
      <c r="B751" s="317" t="s">
        <v>15815</v>
      </c>
      <c r="C751" s="318" t="s">
        <v>14425</v>
      </c>
      <c r="D751" s="319">
        <f t="shared" si="22"/>
        <v>11301.067300000001</v>
      </c>
      <c r="AMK751" s="319" t="s">
        <v>15816</v>
      </c>
      <c r="AML751" s="319">
        <f t="shared" si="23"/>
        <v>10971.91</v>
      </c>
    </row>
    <row r="752" spans="1:4 1025:1026">
      <c r="A752" s="316">
        <v>40907</v>
      </c>
      <c r="B752" s="317" t="s">
        <v>15817</v>
      </c>
      <c r="C752" s="318" t="s">
        <v>14425</v>
      </c>
      <c r="D752" s="319">
        <f t="shared" si="22"/>
        <v>16272.794900000001</v>
      </c>
      <c r="AMK752" s="319" t="s">
        <v>15818</v>
      </c>
      <c r="AML752" s="319">
        <f t="shared" si="23"/>
        <v>15798.83</v>
      </c>
    </row>
    <row r="753" spans="1:4 1025:1026">
      <c r="A753" s="316">
        <v>40906</v>
      </c>
      <c r="B753" s="317" t="s">
        <v>15819</v>
      </c>
      <c r="C753" s="318" t="s">
        <v>6578</v>
      </c>
      <c r="D753" s="319">
        <f t="shared" si="22"/>
        <v>4766.7884999999997</v>
      </c>
      <c r="AMK753" s="319" t="s">
        <v>15820</v>
      </c>
      <c r="AML753" s="319">
        <f t="shared" si="23"/>
        <v>4627.95</v>
      </c>
    </row>
    <row r="754" spans="1:4 1025:1026" ht="18">
      <c r="A754" s="316">
        <v>41240</v>
      </c>
      <c r="B754" s="317" t="s">
        <v>15821</v>
      </c>
      <c r="C754" s="318" t="s">
        <v>6937</v>
      </c>
      <c r="D754" s="319">
        <f t="shared" si="22"/>
        <v>105.38960000000002</v>
      </c>
      <c r="AMK754" s="319" t="s">
        <v>15822</v>
      </c>
      <c r="AML754" s="319">
        <f t="shared" si="23"/>
        <v>102.32000000000001</v>
      </c>
    </row>
    <row r="755" spans="1:4 1025:1026" ht="27">
      <c r="A755" s="316">
        <v>40946</v>
      </c>
      <c r="B755" s="317" t="s">
        <v>15823</v>
      </c>
      <c r="C755" s="318" t="s">
        <v>6937</v>
      </c>
      <c r="D755" s="319">
        <f t="shared" si="22"/>
        <v>114.80380000000001</v>
      </c>
      <c r="AMK755" s="319" t="s">
        <v>15824</v>
      </c>
      <c r="AML755" s="319">
        <f t="shared" si="23"/>
        <v>111.46000000000001</v>
      </c>
    </row>
    <row r="756" spans="1:4 1025:1026">
      <c r="A756" s="316">
        <v>40942</v>
      </c>
      <c r="B756" s="317" t="s">
        <v>15825</v>
      </c>
      <c r="C756" s="318" t="s">
        <v>6937</v>
      </c>
      <c r="D756" s="319">
        <f t="shared" si="22"/>
        <v>50.305199999999999</v>
      </c>
      <c r="AMK756" s="319" t="s">
        <v>15826</v>
      </c>
      <c r="AML756" s="319">
        <f t="shared" si="23"/>
        <v>48.839999999999996</v>
      </c>
    </row>
    <row r="757" spans="1:4 1025:1026">
      <c r="A757" s="316">
        <v>41245</v>
      </c>
      <c r="B757" s="317" t="s">
        <v>15827</v>
      </c>
      <c r="C757" s="318" t="s">
        <v>6937</v>
      </c>
      <c r="D757" s="319">
        <f t="shared" si="22"/>
        <v>48.966200000000001</v>
      </c>
      <c r="AMK757" s="319" t="s">
        <v>15828</v>
      </c>
      <c r="AML757" s="319">
        <f t="shared" si="23"/>
        <v>47.54</v>
      </c>
    </row>
    <row r="758" spans="1:4 1025:1026">
      <c r="A758" s="316">
        <v>41404</v>
      </c>
      <c r="B758" s="317" t="s">
        <v>15829</v>
      </c>
      <c r="C758" s="318" t="s">
        <v>6937</v>
      </c>
      <c r="D758" s="319">
        <f t="shared" si="22"/>
        <v>40.788000000000004</v>
      </c>
      <c r="AMK758" s="319" t="s">
        <v>15830</v>
      </c>
      <c r="AML758" s="319">
        <f t="shared" si="23"/>
        <v>39.6</v>
      </c>
    </row>
    <row r="759" spans="1:4 1025:1026" ht="18">
      <c r="A759" s="316">
        <v>41244</v>
      </c>
      <c r="B759" s="317" t="s">
        <v>15831</v>
      </c>
      <c r="C759" s="318" t="s">
        <v>6937</v>
      </c>
      <c r="D759" s="319">
        <f t="shared" si="22"/>
        <v>23.391300000000001</v>
      </c>
      <c r="AMK759" s="319" t="s">
        <v>15832</v>
      </c>
      <c r="AML759" s="319">
        <f t="shared" si="23"/>
        <v>22.71</v>
      </c>
    </row>
    <row r="760" spans="1:4 1025:1026">
      <c r="A760" s="316">
        <v>43328</v>
      </c>
      <c r="B760" s="317" t="s">
        <v>15833</v>
      </c>
      <c r="C760" s="318" t="s">
        <v>14425</v>
      </c>
      <c r="D760" s="319">
        <f t="shared" si="22"/>
        <v>14.3376</v>
      </c>
      <c r="AMK760" s="319" t="s">
        <v>15834</v>
      </c>
      <c r="AML760" s="319">
        <f t="shared" si="23"/>
        <v>13.92</v>
      </c>
    </row>
    <row r="761" spans="1:4 1025:1026" ht="38.25">
      <c r="A761" s="316">
        <v>40909</v>
      </c>
      <c r="B761" s="320" t="s">
        <v>15835</v>
      </c>
      <c r="C761" s="318" t="s">
        <v>14425</v>
      </c>
      <c r="D761" s="319">
        <f t="shared" si="22"/>
        <v>3363.4547000000002</v>
      </c>
      <c r="AMK761" s="319" t="s">
        <v>15836</v>
      </c>
      <c r="AML761" s="319">
        <f t="shared" si="23"/>
        <v>3265.4900000000002</v>
      </c>
    </row>
    <row r="762" spans="1:4 1025:1026">
      <c r="A762" s="316">
        <v>41140</v>
      </c>
      <c r="B762" s="317" t="s">
        <v>15837</v>
      </c>
      <c r="C762" s="318" t="s">
        <v>14425</v>
      </c>
      <c r="D762" s="319">
        <f t="shared" si="22"/>
        <v>3460.4601000000002</v>
      </c>
      <c r="AMK762" s="319" t="s">
        <v>15838</v>
      </c>
      <c r="AML762" s="319">
        <f t="shared" si="23"/>
        <v>3359.67</v>
      </c>
    </row>
    <row r="763" spans="1:4 1025:1026">
      <c r="A763" s="316">
        <v>41139</v>
      </c>
      <c r="B763" s="317" t="s">
        <v>15839</v>
      </c>
      <c r="C763" s="318" t="s">
        <v>14425</v>
      </c>
      <c r="D763" s="319">
        <f t="shared" si="22"/>
        <v>4357.7343000000001</v>
      </c>
      <c r="AMK763" s="319" t="s">
        <v>15840</v>
      </c>
      <c r="AML763" s="319">
        <f t="shared" si="23"/>
        <v>4230.8100000000004</v>
      </c>
    </row>
    <row r="764" spans="1:4 1025:1026">
      <c r="A764" s="316">
        <v>41138</v>
      </c>
      <c r="B764" s="317" t="s">
        <v>15841</v>
      </c>
      <c r="C764" s="318" t="s">
        <v>14425</v>
      </c>
      <c r="D764" s="319">
        <f t="shared" si="22"/>
        <v>2514.5184000000004</v>
      </c>
      <c r="AMK764" s="319" t="s">
        <v>15842</v>
      </c>
      <c r="AML764" s="319">
        <f t="shared" si="23"/>
        <v>2441.2800000000002</v>
      </c>
    </row>
    <row r="765" spans="1:4 1025:1026">
      <c r="A765" s="316">
        <v>41246</v>
      </c>
      <c r="B765" s="317" t="s">
        <v>15843</v>
      </c>
      <c r="C765" s="318" t="s">
        <v>6578</v>
      </c>
      <c r="D765" s="319">
        <f t="shared" si="22"/>
        <v>66.733700000000013</v>
      </c>
      <c r="AMK765" s="319" t="s">
        <v>15844</v>
      </c>
      <c r="AML765" s="319">
        <f t="shared" si="23"/>
        <v>64.790000000000006</v>
      </c>
    </row>
    <row r="766" spans="1:4 1025:1026">
      <c r="A766" s="316">
        <v>40943</v>
      </c>
      <c r="B766" s="317" t="s">
        <v>15845</v>
      </c>
      <c r="C766" s="318" t="s">
        <v>6578</v>
      </c>
      <c r="D766" s="319">
        <f t="shared" si="22"/>
        <v>60.327100000000002</v>
      </c>
      <c r="AMK766" s="319" t="s">
        <v>15846</v>
      </c>
      <c r="AML766" s="319">
        <f t="shared" si="23"/>
        <v>58.57</v>
      </c>
    </row>
    <row r="767" spans="1:4 1025:1026">
      <c r="A767" s="316">
        <v>40922</v>
      </c>
      <c r="B767" s="317" t="s">
        <v>15847</v>
      </c>
      <c r="C767" s="318" t="s">
        <v>6680</v>
      </c>
      <c r="D767" s="319">
        <f t="shared" si="22"/>
        <v>8.0854999999999997</v>
      </c>
      <c r="AMK767" s="319" t="s">
        <v>15848</v>
      </c>
      <c r="AML767" s="319">
        <f t="shared" si="23"/>
        <v>7.85</v>
      </c>
    </row>
    <row r="768" spans="1:4 1025:1026">
      <c r="A768" s="316">
        <v>40914</v>
      </c>
      <c r="B768" s="317" t="s">
        <v>15849</v>
      </c>
      <c r="C768" s="318" t="s">
        <v>6578</v>
      </c>
      <c r="D768" s="319">
        <f t="shared" si="22"/>
        <v>23.896000000000004</v>
      </c>
      <c r="AMK768" s="319" t="s">
        <v>15850</v>
      </c>
      <c r="AML768" s="319">
        <f t="shared" si="23"/>
        <v>23.200000000000003</v>
      </c>
    </row>
    <row r="769" spans="1:4 1025:1026">
      <c r="A769" s="316">
        <v>40913</v>
      </c>
      <c r="B769" s="317" t="s">
        <v>15851</v>
      </c>
      <c r="C769" s="318" t="s">
        <v>6578</v>
      </c>
      <c r="D769" s="319">
        <f t="shared" si="22"/>
        <v>144.47809999999998</v>
      </c>
      <c r="AMK769" s="319" t="s">
        <v>15852</v>
      </c>
      <c r="AML769" s="319">
        <f t="shared" si="23"/>
        <v>140.26999999999998</v>
      </c>
    </row>
    <row r="770" spans="1:4 1025:1026" ht="51">
      <c r="A770" s="316">
        <v>41191</v>
      </c>
      <c r="B770" s="320" t="s">
        <v>15853</v>
      </c>
      <c r="C770" s="318" t="s">
        <v>6578</v>
      </c>
      <c r="D770" s="319">
        <f t="shared" si="22"/>
        <v>664.58690000000001</v>
      </c>
      <c r="AMK770" s="319" t="s">
        <v>15854</v>
      </c>
      <c r="AML770" s="319">
        <f t="shared" si="23"/>
        <v>645.23</v>
      </c>
    </row>
    <row r="771" spans="1:4 1025:1026" ht="18">
      <c r="A771" s="316">
        <v>40947</v>
      </c>
      <c r="B771" s="317" t="s">
        <v>15855</v>
      </c>
      <c r="C771" s="318" t="s">
        <v>14425</v>
      </c>
      <c r="D771" s="319">
        <f t="shared" si="22"/>
        <v>4932.0417000000007</v>
      </c>
      <c r="AMK771" s="319" t="s">
        <v>15856</v>
      </c>
      <c r="AML771" s="319">
        <f t="shared" si="23"/>
        <v>4788.3900000000003</v>
      </c>
    </row>
    <row r="772" spans="1:4 1025:1026" ht="18">
      <c r="A772" s="316">
        <v>43329</v>
      </c>
      <c r="B772" s="317" t="s">
        <v>15857</v>
      </c>
      <c r="C772" s="318" t="s">
        <v>14425</v>
      </c>
      <c r="D772" s="319">
        <f t="shared" ref="D772:D835" si="24">AML772*1.03</f>
        <v>257.42789999999997</v>
      </c>
      <c r="AMK772" s="319" t="s">
        <v>15858</v>
      </c>
      <c r="AML772" s="319">
        <f t="shared" ref="AML772:AML835" si="25">ROUNDUP(AMK772/(1+0.2332),2)</f>
        <v>249.92999999999998</v>
      </c>
    </row>
    <row r="773" spans="1:4 1025:1026" ht="51">
      <c r="A773" s="316">
        <v>42050</v>
      </c>
      <c r="B773" s="320" t="s">
        <v>15859</v>
      </c>
      <c r="C773" s="318" t="s">
        <v>6937</v>
      </c>
      <c r="D773" s="319">
        <f t="shared" si="24"/>
        <v>175.1618</v>
      </c>
      <c r="AMK773" s="319" t="s">
        <v>15860</v>
      </c>
      <c r="AML773" s="319">
        <f t="shared" si="25"/>
        <v>170.06</v>
      </c>
    </row>
    <row r="774" spans="1:4 1025:1026" ht="18">
      <c r="A774" s="316">
        <v>42203</v>
      </c>
      <c r="B774" s="317" t="s">
        <v>15861</v>
      </c>
      <c r="C774" s="318" t="s">
        <v>14425</v>
      </c>
      <c r="D774" s="319">
        <f t="shared" si="24"/>
        <v>205.49529999999999</v>
      </c>
      <c r="AMK774" s="319" t="s">
        <v>15862</v>
      </c>
      <c r="AML774" s="319">
        <f t="shared" si="25"/>
        <v>199.51</v>
      </c>
    </row>
    <row r="775" spans="1:4 1025:1026" ht="18">
      <c r="A775" s="316">
        <v>42202</v>
      </c>
      <c r="B775" s="317" t="s">
        <v>15863</v>
      </c>
      <c r="C775" s="318" t="s">
        <v>14425</v>
      </c>
      <c r="D775" s="319">
        <f t="shared" si="24"/>
        <v>129.85210000000001</v>
      </c>
      <c r="AMK775" s="319" t="s">
        <v>15864</v>
      </c>
      <c r="AML775" s="319">
        <f t="shared" si="25"/>
        <v>126.07000000000001</v>
      </c>
    </row>
    <row r="776" spans="1:4 1025:1026" ht="38.25">
      <c r="A776" s="316">
        <v>42041</v>
      </c>
      <c r="B776" s="320" t="s">
        <v>15865</v>
      </c>
      <c r="C776" s="318" t="s">
        <v>6578</v>
      </c>
      <c r="D776" s="319">
        <f t="shared" si="24"/>
        <v>32.136000000000003</v>
      </c>
      <c r="AMK776" s="319" t="s">
        <v>15866</v>
      </c>
      <c r="AML776" s="319">
        <f t="shared" si="25"/>
        <v>31.200000000000003</v>
      </c>
    </row>
    <row r="777" spans="1:4 1025:1026">
      <c r="A777" s="316">
        <v>42199</v>
      </c>
      <c r="B777" s="317" t="s">
        <v>15867</v>
      </c>
      <c r="C777" s="318" t="s">
        <v>6937</v>
      </c>
      <c r="D777" s="319">
        <f t="shared" si="24"/>
        <v>1.9261000000000001</v>
      </c>
      <c r="AMK777" s="319" t="s">
        <v>15868</v>
      </c>
      <c r="AML777" s="319">
        <f t="shared" si="25"/>
        <v>1.87</v>
      </c>
    </row>
    <row r="778" spans="1:4 1025:1026" ht="18">
      <c r="A778" s="316">
        <v>42210</v>
      </c>
      <c r="B778" s="317" t="s">
        <v>15869</v>
      </c>
      <c r="C778" s="318" t="s">
        <v>6937</v>
      </c>
      <c r="D778" s="319">
        <f t="shared" si="24"/>
        <v>27.634900000000002</v>
      </c>
      <c r="AMK778" s="319" t="s">
        <v>15870</v>
      </c>
      <c r="AML778" s="319">
        <f t="shared" si="25"/>
        <v>26.830000000000002</v>
      </c>
    </row>
    <row r="779" spans="1:4 1025:1026">
      <c r="A779" s="316">
        <v>42206</v>
      </c>
      <c r="B779" s="317" t="s">
        <v>15871</v>
      </c>
      <c r="C779" s="318" t="s">
        <v>6937</v>
      </c>
      <c r="D779" s="319">
        <f t="shared" si="24"/>
        <v>23.751800000000003</v>
      </c>
      <c r="AMK779" s="319" t="s">
        <v>15872</v>
      </c>
      <c r="AML779" s="319">
        <f t="shared" si="25"/>
        <v>23.060000000000002</v>
      </c>
    </row>
    <row r="780" spans="1:4 1025:1026">
      <c r="A780" s="316">
        <v>42208</v>
      </c>
      <c r="B780" s="317" t="s">
        <v>15873</v>
      </c>
      <c r="C780" s="318" t="s">
        <v>6937</v>
      </c>
      <c r="D780" s="319">
        <f t="shared" si="24"/>
        <v>2.2866</v>
      </c>
      <c r="AMK780" s="319" t="s">
        <v>15874</v>
      </c>
      <c r="AML780" s="319">
        <f t="shared" si="25"/>
        <v>2.2199999999999998</v>
      </c>
    </row>
    <row r="781" spans="1:4 1025:1026">
      <c r="A781" s="316">
        <v>42209</v>
      </c>
      <c r="B781" s="317" t="s">
        <v>15875</v>
      </c>
      <c r="C781" s="318" t="s">
        <v>6937</v>
      </c>
      <c r="D781" s="319">
        <f t="shared" si="24"/>
        <v>10.835599999999999</v>
      </c>
      <c r="AMK781" s="319" t="s">
        <v>15876</v>
      </c>
      <c r="AML781" s="319">
        <f t="shared" si="25"/>
        <v>10.52</v>
      </c>
    </row>
    <row r="782" spans="1:4 1025:1026">
      <c r="A782" s="316">
        <v>42207</v>
      </c>
      <c r="B782" s="317" t="s">
        <v>15877</v>
      </c>
      <c r="C782" s="318" t="s">
        <v>6937</v>
      </c>
      <c r="D782" s="319">
        <f t="shared" si="24"/>
        <v>4.3775000000000004</v>
      </c>
      <c r="AMK782" s="319" t="s">
        <v>15878</v>
      </c>
      <c r="AML782" s="319">
        <f t="shared" si="25"/>
        <v>4.25</v>
      </c>
    </row>
    <row r="783" spans="1:4 1025:1026">
      <c r="A783" s="316">
        <v>42237</v>
      </c>
      <c r="B783" s="317" t="s">
        <v>15879</v>
      </c>
      <c r="C783" s="318" t="s">
        <v>6937</v>
      </c>
      <c r="D783" s="319">
        <f t="shared" si="24"/>
        <v>6.2727000000000004</v>
      </c>
      <c r="AMK783" s="319" t="s">
        <v>15880</v>
      </c>
      <c r="AML783" s="319">
        <f t="shared" si="25"/>
        <v>6.09</v>
      </c>
    </row>
    <row r="784" spans="1:4 1025:1026">
      <c r="A784" s="316">
        <v>42200</v>
      </c>
      <c r="B784" s="317" t="s">
        <v>15881</v>
      </c>
      <c r="C784" s="318" t="s">
        <v>6937</v>
      </c>
      <c r="D784" s="319">
        <f t="shared" si="24"/>
        <v>9.136099999999999</v>
      </c>
      <c r="AMK784" s="319" t="s">
        <v>15882</v>
      </c>
      <c r="AML784" s="319">
        <f t="shared" si="25"/>
        <v>8.8699999999999992</v>
      </c>
    </row>
    <row r="785" spans="1:4 1025:1026">
      <c r="A785" s="316">
        <v>42201</v>
      </c>
      <c r="B785" s="317" t="s">
        <v>15883</v>
      </c>
      <c r="C785" s="318" t="s">
        <v>6937</v>
      </c>
      <c r="D785" s="319">
        <f t="shared" si="24"/>
        <v>7.0967000000000002</v>
      </c>
      <c r="AMK785" s="319" t="s">
        <v>15884</v>
      </c>
      <c r="AML785" s="319">
        <f t="shared" si="25"/>
        <v>6.89</v>
      </c>
    </row>
    <row r="786" spans="1:4 1025:1026" ht="38.25">
      <c r="A786" s="316">
        <v>41247</v>
      </c>
      <c r="B786" s="320" t="s">
        <v>15885</v>
      </c>
      <c r="C786" s="318" t="s">
        <v>6680</v>
      </c>
      <c r="D786" s="319">
        <f t="shared" si="24"/>
        <v>79.639600000000016</v>
      </c>
      <c r="AMK786" s="319" t="s">
        <v>15886</v>
      </c>
      <c r="AML786" s="319">
        <f t="shared" si="25"/>
        <v>77.320000000000007</v>
      </c>
    </row>
    <row r="787" spans="1:4 1025:1026" ht="18">
      <c r="A787" s="316">
        <v>42204</v>
      </c>
      <c r="B787" s="317" t="s">
        <v>15887</v>
      </c>
      <c r="C787" s="318" t="s">
        <v>14425</v>
      </c>
      <c r="D787" s="319">
        <f t="shared" si="24"/>
        <v>55.403700000000001</v>
      </c>
      <c r="AMK787" s="319" t="s">
        <v>15888</v>
      </c>
      <c r="AML787" s="319">
        <f t="shared" si="25"/>
        <v>53.79</v>
      </c>
    </row>
    <row r="788" spans="1:4 1025:1026">
      <c r="A788" s="316">
        <v>42044</v>
      </c>
      <c r="B788" s="317" t="s">
        <v>15889</v>
      </c>
      <c r="C788" s="318" t="s">
        <v>14425</v>
      </c>
      <c r="D788" s="319">
        <f t="shared" si="24"/>
        <v>4873.1257000000005</v>
      </c>
      <c r="AMK788" s="319" t="s">
        <v>15890</v>
      </c>
      <c r="AML788" s="319">
        <f t="shared" si="25"/>
        <v>4731.1900000000005</v>
      </c>
    </row>
    <row r="789" spans="1:4 1025:1026">
      <c r="A789" s="316">
        <v>40102</v>
      </c>
      <c r="B789" s="317" t="s">
        <v>15891</v>
      </c>
      <c r="C789" s="318" t="s">
        <v>6937</v>
      </c>
      <c r="D789" s="319">
        <f t="shared" si="24"/>
        <v>23.236800000000002</v>
      </c>
      <c r="AMK789" s="319" t="s">
        <v>15892</v>
      </c>
      <c r="AML789" s="319">
        <f t="shared" si="25"/>
        <v>22.560000000000002</v>
      </c>
    </row>
    <row r="790" spans="1:4 1025:1026">
      <c r="A790" s="316">
        <v>42039</v>
      </c>
      <c r="B790" s="317" t="s">
        <v>15893</v>
      </c>
      <c r="C790" s="318" t="s">
        <v>6937</v>
      </c>
      <c r="D790" s="319">
        <f t="shared" si="24"/>
        <v>25.9148</v>
      </c>
      <c r="AMK790" s="319" t="s">
        <v>15894</v>
      </c>
      <c r="AML790" s="319">
        <f t="shared" si="25"/>
        <v>25.16</v>
      </c>
    </row>
    <row r="791" spans="1:4 1025:1026" ht="18">
      <c r="A791" s="316">
        <v>41153</v>
      </c>
      <c r="B791" s="317" t="s">
        <v>15895</v>
      </c>
      <c r="C791" s="318" t="s">
        <v>14425</v>
      </c>
      <c r="D791" s="319">
        <f t="shared" si="24"/>
        <v>133.94120000000001</v>
      </c>
      <c r="AMK791" s="319" t="s">
        <v>15896</v>
      </c>
      <c r="AML791" s="319">
        <f t="shared" si="25"/>
        <v>130.04</v>
      </c>
    </row>
    <row r="792" spans="1:4 1025:1026">
      <c r="A792" s="316">
        <v>41409</v>
      </c>
      <c r="B792" s="317" t="s">
        <v>15897</v>
      </c>
      <c r="C792" s="318" t="s">
        <v>14425</v>
      </c>
      <c r="D792" s="319">
        <f t="shared" si="24"/>
        <v>627.38330000000008</v>
      </c>
      <c r="AMK792" s="319" t="s">
        <v>15898</v>
      </c>
      <c r="AML792" s="319">
        <f t="shared" si="25"/>
        <v>609.11</v>
      </c>
    </row>
    <row r="793" spans="1:4 1025:1026">
      <c r="A793" s="316">
        <v>40928</v>
      </c>
      <c r="B793" s="317" t="s">
        <v>15899</v>
      </c>
      <c r="C793" s="318" t="s">
        <v>14425</v>
      </c>
      <c r="D793" s="319">
        <f t="shared" si="24"/>
        <v>78.33150000000002</v>
      </c>
      <c r="AMK793" s="319" t="s">
        <v>15900</v>
      </c>
      <c r="AML793" s="319">
        <f t="shared" si="25"/>
        <v>76.050000000000011</v>
      </c>
    </row>
    <row r="794" spans="1:4 1025:1026">
      <c r="A794" s="316">
        <v>41408</v>
      </c>
      <c r="B794" s="317" t="s">
        <v>15901</v>
      </c>
      <c r="C794" s="318" t="s">
        <v>14425</v>
      </c>
      <c r="D794" s="319">
        <f t="shared" si="24"/>
        <v>4136.7169000000004</v>
      </c>
      <c r="AMK794" s="319" t="s">
        <v>15902</v>
      </c>
      <c r="AML794" s="319">
        <f t="shared" si="25"/>
        <v>4016.23</v>
      </c>
    </row>
    <row r="795" spans="1:4 1025:1026" ht="18">
      <c r="A795" s="316">
        <v>41147</v>
      </c>
      <c r="B795" s="317" t="s">
        <v>15903</v>
      </c>
      <c r="C795" s="318" t="s">
        <v>6578</v>
      </c>
      <c r="D795" s="319">
        <f t="shared" si="24"/>
        <v>10.454500000000001</v>
      </c>
      <c r="AMK795" s="319" t="s">
        <v>15904</v>
      </c>
      <c r="AML795" s="319">
        <f t="shared" si="25"/>
        <v>10.15</v>
      </c>
    </row>
    <row r="796" spans="1:4 1025:1026">
      <c r="A796" s="316">
        <v>42046</v>
      </c>
      <c r="B796" s="317" t="s">
        <v>15905</v>
      </c>
      <c r="C796" s="318" t="s">
        <v>14425</v>
      </c>
      <c r="D796" s="319">
        <f t="shared" si="24"/>
        <v>97.252600000000001</v>
      </c>
      <c r="AMK796" s="319" t="s">
        <v>15906</v>
      </c>
      <c r="AML796" s="319">
        <f t="shared" si="25"/>
        <v>94.42</v>
      </c>
    </row>
    <row r="797" spans="1:4 1025:1026" ht="18">
      <c r="A797" s="316">
        <v>41407</v>
      </c>
      <c r="B797" s="317" t="s">
        <v>15907</v>
      </c>
      <c r="C797" s="318" t="s">
        <v>14425</v>
      </c>
      <c r="D797" s="319">
        <f t="shared" si="24"/>
        <v>11536.2472</v>
      </c>
      <c r="AMK797" s="319" t="s">
        <v>15908</v>
      </c>
      <c r="AML797" s="319">
        <f t="shared" si="25"/>
        <v>11200.24</v>
      </c>
    </row>
    <row r="798" spans="1:4 1025:1026" ht="18">
      <c r="A798" s="316">
        <v>41146</v>
      </c>
      <c r="B798" s="317" t="s">
        <v>15909</v>
      </c>
      <c r="C798" s="318" t="s">
        <v>14425</v>
      </c>
      <c r="D798" s="319">
        <f t="shared" si="24"/>
        <v>22076.515299999999</v>
      </c>
      <c r="AMK798" s="319" t="s">
        <v>15910</v>
      </c>
      <c r="AML798" s="319">
        <f t="shared" si="25"/>
        <v>21433.51</v>
      </c>
    </row>
    <row r="799" spans="1:4 1025:1026">
      <c r="A799" s="316">
        <v>41017</v>
      </c>
      <c r="B799" s="317" t="s">
        <v>15911</v>
      </c>
      <c r="C799" s="318" t="s">
        <v>6578</v>
      </c>
      <c r="D799" s="319">
        <f t="shared" si="24"/>
        <v>558.89859999999999</v>
      </c>
      <c r="AMK799" s="319" t="s">
        <v>15912</v>
      </c>
      <c r="AML799" s="319">
        <f t="shared" si="25"/>
        <v>542.62</v>
      </c>
    </row>
    <row r="800" spans="1:4 1025:1026" ht="18">
      <c r="A800" s="316">
        <v>40929</v>
      </c>
      <c r="B800" s="317" t="s">
        <v>15913</v>
      </c>
      <c r="C800" s="318" t="s">
        <v>6578</v>
      </c>
      <c r="D800" s="319">
        <f t="shared" si="24"/>
        <v>394.94319999999999</v>
      </c>
      <c r="AMK800" s="319" t="s">
        <v>15914</v>
      </c>
      <c r="AML800" s="319">
        <f t="shared" si="25"/>
        <v>383.44</v>
      </c>
    </row>
    <row r="801" spans="1:4 1025:1026" ht="38.25">
      <c r="A801" s="316">
        <v>41203</v>
      </c>
      <c r="B801" s="320" t="s">
        <v>15915</v>
      </c>
      <c r="C801" s="318" t="s">
        <v>6578</v>
      </c>
      <c r="D801" s="319">
        <f t="shared" si="24"/>
        <v>780.77089999999998</v>
      </c>
      <c r="AMK801" s="319" t="s">
        <v>15916</v>
      </c>
      <c r="AML801" s="319">
        <f t="shared" si="25"/>
        <v>758.03</v>
      </c>
    </row>
    <row r="802" spans="1:4 1025:1026">
      <c r="A802" s="316">
        <v>42047</v>
      </c>
      <c r="B802" s="317" t="s">
        <v>15917</v>
      </c>
      <c r="C802" s="318" t="s">
        <v>14425</v>
      </c>
      <c r="D802" s="319">
        <f t="shared" si="24"/>
        <v>44.156099999999995</v>
      </c>
      <c r="AMK802" s="319" t="s">
        <v>15918</v>
      </c>
      <c r="AML802" s="319">
        <f t="shared" si="25"/>
        <v>42.87</v>
      </c>
    </row>
    <row r="803" spans="1:4 1025:1026" ht="38.25">
      <c r="A803" s="316">
        <v>41145</v>
      </c>
      <c r="B803" s="320" t="s">
        <v>15919</v>
      </c>
      <c r="C803" s="318" t="s">
        <v>14425</v>
      </c>
      <c r="D803" s="319">
        <f t="shared" si="24"/>
        <v>5887.1401000000005</v>
      </c>
      <c r="AMK803" s="319" t="s">
        <v>15920</v>
      </c>
      <c r="AML803" s="319">
        <f t="shared" si="25"/>
        <v>5715.67</v>
      </c>
    </row>
    <row r="804" spans="1:4 1025:1026" ht="18">
      <c r="A804" s="316">
        <v>41141</v>
      </c>
      <c r="B804" s="317" t="s">
        <v>15921</v>
      </c>
      <c r="C804" s="318" t="s">
        <v>14425</v>
      </c>
      <c r="D804" s="319">
        <f t="shared" si="24"/>
        <v>2405.7916000000005</v>
      </c>
      <c r="AMK804" s="319" t="s">
        <v>15922</v>
      </c>
      <c r="AML804" s="319">
        <f t="shared" si="25"/>
        <v>2335.7200000000003</v>
      </c>
    </row>
    <row r="805" spans="1:4 1025:1026" ht="18">
      <c r="A805" s="316">
        <v>41142</v>
      </c>
      <c r="B805" s="317" t="s">
        <v>15923</v>
      </c>
      <c r="C805" s="318" t="s">
        <v>14425</v>
      </c>
      <c r="D805" s="319">
        <f t="shared" si="24"/>
        <v>3415.3358000000003</v>
      </c>
      <c r="AMK805" s="319" t="s">
        <v>15924</v>
      </c>
      <c r="AML805" s="319">
        <f t="shared" si="25"/>
        <v>3315.86</v>
      </c>
    </row>
    <row r="806" spans="1:4 1025:1026" ht="18">
      <c r="A806" s="316">
        <v>41143</v>
      </c>
      <c r="B806" s="317" t="s">
        <v>15925</v>
      </c>
      <c r="C806" s="318" t="s">
        <v>14425</v>
      </c>
      <c r="D806" s="319">
        <f t="shared" si="24"/>
        <v>4125.6032000000005</v>
      </c>
      <c r="AMK806" s="319" t="s">
        <v>15926</v>
      </c>
      <c r="AML806" s="319">
        <f t="shared" si="25"/>
        <v>4005.44</v>
      </c>
    </row>
    <row r="807" spans="1:4 1025:1026">
      <c r="A807" s="316">
        <v>43162</v>
      </c>
      <c r="B807" s="317" t="s">
        <v>15927</v>
      </c>
      <c r="C807" s="318" t="s">
        <v>6578</v>
      </c>
      <c r="D807" s="319">
        <f t="shared" si="24"/>
        <v>477.4153</v>
      </c>
      <c r="AMK807" s="319" t="s">
        <v>15928</v>
      </c>
      <c r="AML807" s="319">
        <f t="shared" si="25"/>
        <v>463.51</v>
      </c>
    </row>
    <row r="808" spans="1:4 1025:1026">
      <c r="A808" s="316">
        <v>40931</v>
      </c>
      <c r="B808" s="317" t="s">
        <v>15929</v>
      </c>
      <c r="C808" s="318" t="s">
        <v>6937</v>
      </c>
      <c r="D808" s="319">
        <f t="shared" si="24"/>
        <v>274.69069999999999</v>
      </c>
      <c r="AMK808" s="319" t="s">
        <v>15930</v>
      </c>
      <c r="AML808" s="319">
        <f t="shared" si="25"/>
        <v>266.69</v>
      </c>
    </row>
    <row r="809" spans="1:4 1025:1026">
      <c r="A809" s="316">
        <v>41526</v>
      </c>
      <c r="B809" s="317" t="s">
        <v>15931</v>
      </c>
      <c r="C809" s="318" t="s">
        <v>6937</v>
      </c>
      <c r="D809" s="319">
        <f t="shared" si="24"/>
        <v>13.565100000000001</v>
      </c>
      <c r="AMK809" s="319" t="s">
        <v>15932</v>
      </c>
      <c r="AML809" s="319">
        <f t="shared" si="25"/>
        <v>13.17</v>
      </c>
    </row>
    <row r="810" spans="1:4 1025:1026" ht="18">
      <c r="A810" s="316">
        <v>42524</v>
      </c>
      <c r="B810" s="317" t="s">
        <v>15933</v>
      </c>
      <c r="C810" s="318" t="s">
        <v>6937</v>
      </c>
      <c r="D810" s="319">
        <f t="shared" si="24"/>
        <v>94.657000000000011</v>
      </c>
      <c r="AMK810" s="319" t="s">
        <v>15934</v>
      </c>
      <c r="AML810" s="319">
        <f t="shared" si="25"/>
        <v>91.9</v>
      </c>
    </row>
    <row r="811" spans="1:4 1025:1026">
      <c r="A811" s="316">
        <v>40938</v>
      </c>
      <c r="B811" s="317" t="s">
        <v>15935</v>
      </c>
      <c r="C811" s="318" t="s">
        <v>6937</v>
      </c>
      <c r="D811" s="319">
        <f t="shared" si="24"/>
        <v>766.67020000000002</v>
      </c>
      <c r="AMK811" s="319" t="s">
        <v>15936</v>
      </c>
      <c r="AML811" s="319">
        <f t="shared" si="25"/>
        <v>744.34</v>
      </c>
    </row>
    <row r="812" spans="1:4 1025:1026">
      <c r="A812" s="316">
        <v>40924</v>
      </c>
      <c r="B812" s="317" t="s">
        <v>15937</v>
      </c>
      <c r="C812" s="318" t="s">
        <v>6937</v>
      </c>
      <c r="D812" s="319">
        <f t="shared" si="24"/>
        <v>18.179500000000004</v>
      </c>
      <c r="AMK812" s="319" t="s">
        <v>15938</v>
      </c>
      <c r="AML812" s="319">
        <f t="shared" si="25"/>
        <v>17.650000000000002</v>
      </c>
    </row>
    <row r="813" spans="1:4 1025:1026">
      <c r="A813" s="316">
        <v>40925</v>
      </c>
      <c r="B813" s="317" t="s">
        <v>15939</v>
      </c>
      <c r="C813" s="318" t="s">
        <v>6937</v>
      </c>
      <c r="D813" s="319">
        <f t="shared" si="24"/>
        <v>23.793000000000003</v>
      </c>
      <c r="AMK813" s="319" t="s">
        <v>15940</v>
      </c>
      <c r="AML813" s="319">
        <f t="shared" si="25"/>
        <v>23.1</v>
      </c>
    </row>
    <row r="814" spans="1:4 1025:1026">
      <c r="A814" s="316">
        <v>40926</v>
      </c>
      <c r="B814" s="317" t="s">
        <v>15941</v>
      </c>
      <c r="C814" s="318" t="s">
        <v>6937</v>
      </c>
      <c r="D814" s="319">
        <f t="shared" si="24"/>
        <v>29.406500000000001</v>
      </c>
      <c r="AMK814" s="319" t="s">
        <v>15942</v>
      </c>
      <c r="AML814" s="319">
        <f t="shared" si="25"/>
        <v>28.55</v>
      </c>
    </row>
    <row r="815" spans="1:4 1025:1026" ht="18">
      <c r="A815" s="316">
        <v>40927</v>
      </c>
      <c r="B815" s="317" t="s">
        <v>15943</v>
      </c>
      <c r="C815" s="318" t="s">
        <v>6937</v>
      </c>
      <c r="D815" s="319">
        <f t="shared" si="24"/>
        <v>43.229100000000003</v>
      </c>
      <c r="AMK815" s="319" t="s">
        <v>15944</v>
      </c>
      <c r="AML815" s="319">
        <f t="shared" si="25"/>
        <v>41.97</v>
      </c>
    </row>
    <row r="816" spans="1:4 1025:1026">
      <c r="A816" s="316">
        <v>41202</v>
      </c>
      <c r="B816" s="317" t="s">
        <v>15945</v>
      </c>
      <c r="C816" s="318" t="s">
        <v>6578</v>
      </c>
      <c r="D816" s="319">
        <f t="shared" si="24"/>
        <v>35.205399999999997</v>
      </c>
      <c r="AMK816" s="319" t="s">
        <v>15946</v>
      </c>
      <c r="AML816" s="319">
        <f t="shared" si="25"/>
        <v>34.18</v>
      </c>
    </row>
    <row r="817" spans="1:4 1025:1026">
      <c r="A817" s="316">
        <v>40937</v>
      </c>
      <c r="B817" s="317" t="s">
        <v>15947</v>
      </c>
      <c r="C817" s="318" t="s">
        <v>6937</v>
      </c>
      <c r="D817" s="319">
        <f t="shared" si="24"/>
        <v>624.798</v>
      </c>
      <c r="AMK817" s="319" t="s">
        <v>15948</v>
      </c>
      <c r="AML817" s="319">
        <f t="shared" si="25"/>
        <v>606.6</v>
      </c>
    </row>
    <row r="818" spans="1:4 1025:1026" ht="18">
      <c r="A818" s="316">
        <v>40939</v>
      </c>
      <c r="B818" s="317" t="s">
        <v>15949</v>
      </c>
      <c r="C818" s="318" t="s">
        <v>6937</v>
      </c>
      <c r="D818" s="319">
        <f t="shared" si="24"/>
        <v>682.18959999999993</v>
      </c>
      <c r="AMK818" s="319" t="s">
        <v>15950</v>
      </c>
      <c r="AML818" s="319">
        <f t="shared" si="25"/>
        <v>662.31999999999994</v>
      </c>
    </row>
    <row r="819" spans="1:4 1025:1026" ht="18">
      <c r="A819" s="316">
        <v>40936</v>
      </c>
      <c r="B819" s="317" t="s">
        <v>15951</v>
      </c>
      <c r="C819" s="318" t="s">
        <v>6937</v>
      </c>
      <c r="D819" s="319">
        <f t="shared" si="24"/>
        <v>720.91759999999999</v>
      </c>
      <c r="AMK819" s="319" t="s">
        <v>15952</v>
      </c>
      <c r="AML819" s="319">
        <f t="shared" si="25"/>
        <v>699.92</v>
      </c>
    </row>
    <row r="820" spans="1:4 1025:1026">
      <c r="A820" s="316">
        <v>40930</v>
      </c>
      <c r="B820" s="317" t="s">
        <v>15953</v>
      </c>
      <c r="C820" s="318" t="s">
        <v>6937</v>
      </c>
      <c r="D820" s="319">
        <f t="shared" si="24"/>
        <v>268.15019999999998</v>
      </c>
      <c r="AMK820" s="319" t="s">
        <v>15954</v>
      </c>
      <c r="AML820" s="319">
        <f t="shared" si="25"/>
        <v>260.33999999999997</v>
      </c>
    </row>
    <row r="821" spans="1:4 1025:1026" ht="38.25">
      <c r="A821" s="316">
        <v>41222</v>
      </c>
      <c r="B821" s="320" t="s">
        <v>15955</v>
      </c>
      <c r="C821" s="318" t="s">
        <v>14425</v>
      </c>
      <c r="D821" s="319">
        <f t="shared" si="24"/>
        <v>97.808800000000005</v>
      </c>
      <c r="AMK821" s="319" t="s">
        <v>15956</v>
      </c>
      <c r="AML821" s="319">
        <f t="shared" si="25"/>
        <v>94.960000000000008</v>
      </c>
    </row>
    <row r="822" spans="1:4 1025:1026">
      <c r="A822" s="316">
        <v>40932</v>
      </c>
      <c r="B822" s="317" t="s">
        <v>15957</v>
      </c>
      <c r="C822" s="318" t="s">
        <v>14425</v>
      </c>
      <c r="D822" s="319">
        <f t="shared" si="24"/>
        <v>18.952000000000002</v>
      </c>
      <c r="AMK822" s="319" t="s">
        <v>15958</v>
      </c>
      <c r="AML822" s="319">
        <f t="shared" si="25"/>
        <v>18.400000000000002</v>
      </c>
    </row>
    <row r="823" spans="1:4 1025:1026">
      <c r="A823" s="316">
        <v>40934</v>
      </c>
      <c r="B823" s="317" t="s">
        <v>15959</v>
      </c>
      <c r="C823" s="318" t="s">
        <v>14425</v>
      </c>
      <c r="D823" s="319">
        <f t="shared" si="24"/>
        <v>18.952000000000002</v>
      </c>
      <c r="AMK823" s="319" t="s">
        <v>15958</v>
      </c>
      <c r="AML823" s="319">
        <f t="shared" si="25"/>
        <v>18.400000000000002</v>
      </c>
    </row>
    <row r="824" spans="1:4 1025:1026">
      <c r="A824" s="316">
        <v>40933</v>
      </c>
      <c r="B824" s="317" t="s">
        <v>15960</v>
      </c>
      <c r="C824" s="318" t="s">
        <v>14425</v>
      </c>
      <c r="D824" s="319">
        <f t="shared" si="24"/>
        <v>59.554600000000001</v>
      </c>
      <c r="AMK824" s="319" t="s">
        <v>15961</v>
      </c>
      <c r="AML824" s="319">
        <f t="shared" si="25"/>
        <v>57.82</v>
      </c>
    </row>
    <row r="825" spans="1:4 1025:1026">
      <c r="A825" s="316">
        <v>40935</v>
      </c>
      <c r="B825" s="317" t="s">
        <v>15962</v>
      </c>
      <c r="C825" s="318" t="s">
        <v>14425</v>
      </c>
      <c r="D825" s="319">
        <f t="shared" si="24"/>
        <v>59.554600000000001</v>
      </c>
      <c r="AMK825" s="319" t="s">
        <v>15961</v>
      </c>
      <c r="AML825" s="319">
        <f t="shared" si="25"/>
        <v>57.82</v>
      </c>
    </row>
    <row r="826" spans="1:4 1025:1026" ht="18">
      <c r="A826" s="316">
        <v>41359</v>
      </c>
      <c r="B826" s="317" t="s">
        <v>15963</v>
      </c>
      <c r="C826" s="318" t="s">
        <v>6578</v>
      </c>
      <c r="D826" s="319">
        <f t="shared" si="24"/>
        <v>22.464300000000001</v>
      </c>
      <c r="AMK826" s="319" t="s">
        <v>15964</v>
      </c>
      <c r="AML826" s="319">
        <f t="shared" si="25"/>
        <v>21.810000000000002</v>
      </c>
    </row>
    <row r="827" spans="1:4 1025:1026" ht="38.25">
      <c r="A827" s="316">
        <v>42878</v>
      </c>
      <c r="B827" s="320" t="s">
        <v>15965</v>
      </c>
      <c r="C827" s="318" t="s">
        <v>15486</v>
      </c>
      <c r="D827" s="319">
        <f t="shared" si="24"/>
        <v>3182.2365000000004</v>
      </c>
      <c r="AMK827" s="319" t="s">
        <v>15966</v>
      </c>
      <c r="AML827" s="319">
        <f t="shared" si="25"/>
        <v>3089.55</v>
      </c>
    </row>
    <row r="828" spans="1:4 1025:1026" ht="18">
      <c r="A828" s="316">
        <v>42888</v>
      </c>
      <c r="B828" s="317" t="s">
        <v>15967</v>
      </c>
      <c r="C828" s="318" t="s">
        <v>15486</v>
      </c>
      <c r="D828" s="319">
        <f t="shared" si="24"/>
        <v>8050.5315000000001</v>
      </c>
      <c r="AMK828" s="319" t="s">
        <v>15968</v>
      </c>
      <c r="AML828" s="319">
        <f t="shared" si="25"/>
        <v>7816.05</v>
      </c>
    </row>
    <row r="829" spans="1:4 1025:1026">
      <c r="A829" s="316">
        <v>40981</v>
      </c>
      <c r="B829" s="317" t="s">
        <v>15969</v>
      </c>
      <c r="C829" s="318" t="s">
        <v>6937</v>
      </c>
      <c r="D829" s="319">
        <f t="shared" si="24"/>
        <v>2.472</v>
      </c>
      <c r="AMK829" s="319" t="s">
        <v>14607</v>
      </c>
      <c r="AML829" s="319">
        <f t="shared" si="25"/>
        <v>2.4</v>
      </c>
    </row>
    <row r="830" spans="1:4 1025:1026">
      <c r="A830" s="316">
        <v>40101</v>
      </c>
      <c r="B830" s="317" t="s">
        <v>15970</v>
      </c>
      <c r="C830" s="318" t="s">
        <v>14425</v>
      </c>
      <c r="D830" s="319">
        <f t="shared" si="24"/>
        <v>243.6156</v>
      </c>
      <c r="AMK830" s="319" t="s">
        <v>15971</v>
      </c>
      <c r="AML830" s="319">
        <f t="shared" si="25"/>
        <v>236.51999999999998</v>
      </c>
    </row>
    <row r="831" spans="1:4 1025:1026" ht="18">
      <c r="A831" s="316">
        <v>40110</v>
      </c>
      <c r="B831" s="317" t="s">
        <v>15972</v>
      </c>
      <c r="C831" s="318" t="s">
        <v>6680</v>
      </c>
      <c r="D831" s="319">
        <f t="shared" si="24"/>
        <v>52.983199999999997</v>
      </c>
      <c r="AMK831" s="319" t="s">
        <v>15973</v>
      </c>
      <c r="AML831" s="319">
        <f t="shared" si="25"/>
        <v>51.44</v>
      </c>
    </row>
    <row r="832" spans="1:4 1025:1026" ht="18">
      <c r="A832" s="316">
        <v>40137</v>
      </c>
      <c r="B832" s="317" t="s">
        <v>15974</v>
      </c>
      <c r="C832" s="318" t="s">
        <v>14425</v>
      </c>
      <c r="D832" s="319">
        <f t="shared" si="24"/>
        <v>1950.8303000000001</v>
      </c>
      <c r="AMK832" s="319" t="s">
        <v>15975</v>
      </c>
      <c r="AML832" s="319">
        <f t="shared" si="25"/>
        <v>1894.01</v>
      </c>
    </row>
    <row r="833" spans="1:4 1025:1026" ht="18">
      <c r="A833" s="316">
        <v>40138</v>
      </c>
      <c r="B833" s="317" t="s">
        <v>15976</v>
      </c>
      <c r="C833" s="318" t="s">
        <v>14425</v>
      </c>
      <c r="D833" s="319">
        <f t="shared" si="24"/>
        <v>3205.9059000000002</v>
      </c>
      <c r="AMK833" s="319" t="s">
        <v>15977</v>
      </c>
      <c r="AML833" s="319">
        <f t="shared" si="25"/>
        <v>3112.53</v>
      </c>
    </row>
    <row r="834" spans="1:4 1025:1026">
      <c r="A834" s="316">
        <v>43336</v>
      </c>
      <c r="B834" s="317" t="s">
        <v>14397</v>
      </c>
      <c r="C834" s="318" t="s">
        <v>6937</v>
      </c>
      <c r="D834" s="319">
        <f t="shared" si="24"/>
        <v>1.9364000000000001</v>
      </c>
      <c r="AMK834" s="319" t="s">
        <v>15978</v>
      </c>
      <c r="AML834" s="319">
        <f t="shared" si="25"/>
        <v>1.8800000000000001</v>
      </c>
    </row>
    <row r="835" spans="1:4 1025:1026">
      <c r="A835" s="316">
        <v>40980</v>
      </c>
      <c r="B835" s="317" t="s">
        <v>15979</v>
      </c>
      <c r="C835" s="318" t="s">
        <v>6680</v>
      </c>
      <c r="D835" s="319">
        <f t="shared" si="24"/>
        <v>18.509100000000004</v>
      </c>
      <c r="AMK835" s="319" t="s">
        <v>15980</v>
      </c>
      <c r="AML835" s="319">
        <f t="shared" si="25"/>
        <v>17.970000000000002</v>
      </c>
    </row>
    <row r="836" spans="1:4 1025:1026">
      <c r="A836" s="316">
        <v>40115</v>
      </c>
      <c r="B836" s="317" t="s">
        <v>15981</v>
      </c>
      <c r="C836" s="318" t="s">
        <v>4394</v>
      </c>
      <c r="D836" s="319">
        <f t="shared" ref="D836:D899" si="26">AML836*1.03</f>
        <v>444.17720000000003</v>
      </c>
      <c r="AMK836" s="319" t="s">
        <v>14567</v>
      </c>
      <c r="AML836" s="319">
        <f t="shared" ref="AML836:AML899" si="27">ROUNDUP(AMK836/(1+0.2332),2)</f>
        <v>431.24</v>
      </c>
    </row>
    <row r="837" spans="1:4 1025:1026" ht="18">
      <c r="A837" s="316">
        <v>40104</v>
      </c>
      <c r="B837" s="317" t="s">
        <v>15982</v>
      </c>
      <c r="C837" s="318" t="s">
        <v>6578</v>
      </c>
      <c r="D837" s="319">
        <f t="shared" si="26"/>
        <v>20.466100000000001</v>
      </c>
      <c r="AMK837" s="319" t="s">
        <v>15983</v>
      </c>
      <c r="AML837" s="319">
        <f t="shared" si="27"/>
        <v>19.87</v>
      </c>
    </row>
    <row r="838" spans="1:4 1025:1026" ht="38.25">
      <c r="A838" s="316">
        <v>40143</v>
      </c>
      <c r="B838" s="320" t="s">
        <v>15984</v>
      </c>
      <c r="C838" s="318" t="s">
        <v>6680</v>
      </c>
      <c r="D838" s="319">
        <f t="shared" si="26"/>
        <v>151.32759999999999</v>
      </c>
      <c r="AMK838" s="319" t="s">
        <v>15985</v>
      </c>
      <c r="AML838" s="319">
        <f t="shared" si="27"/>
        <v>146.91999999999999</v>
      </c>
    </row>
    <row r="839" spans="1:4 1025:1026">
      <c r="A839" s="316">
        <v>40107</v>
      </c>
      <c r="B839" s="317" t="s">
        <v>14410</v>
      </c>
      <c r="C839" s="318" t="s">
        <v>6680</v>
      </c>
      <c r="D839" s="319">
        <f t="shared" si="26"/>
        <v>8.6829000000000001</v>
      </c>
      <c r="AMK839" s="319" t="s">
        <v>15986</v>
      </c>
      <c r="AML839" s="319">
        <f t="shared" si="27"/>
        <v>8.43</v>
      </c>
    </row>
    <row r="840" spans="1:4 1025:1026">
      <c r="A840" s="316">
        <v>40108</v>
      </c>
      <c r="B840" s="317" t="s">
        <v>15987</v>
      </c>
      <c r="C840" s="318" t="s">
        <v>6937</v>
      </c>
      <c r="D840" s="319">
        <f t="shared" si="26"/>
        <v>4.1715</v>
      </c>
      <c r="AMK840" s="319" t="s">
        <v>15988</v>
      </c>
      <c r="AML840" s="319">
        <f t="shared" si="27"/>
        <v>4.05</v>
      </c>
    </row>
    <row r="841" spans="1:4 1025:1026">
      <c r="A841" s="316">
        <v>40081</v>
      </c>
      <c r="B841" s="317" t="s">
        <v>15989</v>
      </c>
      <c r="C841" s="318" t="s">
        <v>6680</v>
      </c>
      <c r="D841" s="319">
        <f t="shared" si="26"/>
        <v>11.536</v>
      </c>
      <c r="AMK841" s="319" t="s">
        <v>15990</v>
      </c>
      <c r="AML841" s="319">
        <f t="shared" si="27"/>
        <v>11.2</v>
      </c>
    </row>
    <row r="842" spans="1:4 1025:1026">
      <c r="A842" s="316">
        <v>40136</v>
      </c>
      <c r="B842" s="317" t="s">
        <v>15991</v>
      </c>
      <c r="C842" s="318" t="s">
        <v>6578</v>
      </c>
      <c r="D842" s="319">
        <f t="shared" si="26"/>
        <v>839.26459999999997</v>
      </c>
      <c r="AMK842" s="319" t="s">
        <v>15992</v>
      </c>
      <c r="AML842" s="319">
        <f t="shared" si="27"/>
        <v>814.81999999999994</v>
      </c>
    </row>
    <row r="843" spans="1:4 1025:1026" ht="38.25">
      <c r="A843" s="316">
        <v>40096</v>
      </c>
      <c r="B843" s="320" t="s">
        <v>15993</v>
      </c>
      <c r="C843" s="318" t="s">
        <v>6578</v>
      </c>
      <c r="D843" s="319">
        <f t="shared" si="26"/>
        <v>528.68869999999993</v>
      </c>
      <c r="AMK843" s="319" t="s">
        <v>15994</v>
      </c>
      <c r="AML843" s="319">
        <f t="shared" si="27"/>
        <v>513.29</v>
      </c>
    </row>
    <row r="844" spans="1:4 1025:1026">
      <c r="A844" s="316">
        <v>40134</v>
      </c>
      <c r="B844" s="317" t="s">
        <v>15995</v>
      </c>
      <c r="C844" s="318" t="s">
        <v>6937</v>
      </c>
      <c r="D844" s="319">
        <f t="shared" si="26"/>
        <v>7.9413</v>
      </c>
      <c r="AMK844" s="319" t="s">
        <v>15996</v>
      </c>
      <c r="AML844" s="319">
        <f t="shared" si="27"/>
        <v>7.71</v>
      </c>
    </row>
    <row r="845" spans="1:4 1025:1026">
      <c r="A845" s="316">
        <v>40105</v>
      </c>
      <c r="B845" s="317" t="s">
        <v>15997</v>
      </c>
      <c r="C845" s="318" t="s">
        <v>6937</v>
      </c>
      <c r="D845" s="319">
        <f t="shared" si="26"/>
        <v>0.95790000000000008</v>
      </c>
      <c r="AMK845" s="319" t="s">
        <v>15998</v>
      </c>
      <c r="AML845" s="319">
        <f t="shared" si="27"/>
        <v>0.93</v>
      </c>
    </row>
    <row r="846" spans="1:4 1025:1026">
      <c r="A846" s="316">
        <v>40084</v>
      </c>
      <c r="B846" s="317" t="s">
        <v>15999</v>
      </c>
      <c r="C846" s="318" t="s">
        <v>6578</v>
      </c>
      <c r="D846" s="319">
        <f t="shared" si="26"/>
        <v>2.3174999999999999</v>
      </c>
      <c r="AMK846" s="319" t="s">
        <v>14603</v>
      </c>
      <c r="AML846" s="319">
        <f t="shared" si="27"/>
        <v>2.25</v>
      </c>
    </row>
    <row r="847" spans="1:4 1025:1026">
      <c r="A847" s="316">
        <v>40144</v>
      </c>
      <c r="B847" s="317" t="s">
        <v>16000</v>
      </c>
      <c r="C847" s="318" t="s">
        <v>6578</v>
      </c>
      <c r="D847" s="319">
        <f t="shared" si="26"/>
        <v>191.64180000000002</v>
      </c>
      <c r="AMK847" s="319" t="s">
        <v>16001</v>
      </c>
      <c r="AML847" s="319">
        <f t="shared" si="27"/>
        <v>186.06</v>
      </c>
    </row>
    <row r="848" spans="1:4 1025:1026">
      <c r="A848" s="316">
        <v>40106</v>
      </c>
      <c r="B848" s="317" t="s">
        <v>16002</v>
      </c>
      <c r="C848" s="318" t="s">
        <v>6680</v>
      </c>
      <c r="D848" s="319">
        <f t="shared" si="26"/>
        <v>16.253399999999999</v>
      </c>
      <c r="AMK848" s="319" t="s">
        <v>16003</v>
      </c>
      <c r="AML848" s="319">
        <f t="shared" si="27"/>
        <v>15.78</v>
      </c>
    </row>
    <row r="849" spans="1:4 1025:1026">
      <c r="A849" s="316">
        <v>40135</v>
      </c>
      <c r="B849" s="317" t="s">
        <v>16004</v>
      </c>
      <c r="C849" s="318" t="s">
        <v>6937</v>
      </c>
      <c r="D849" s="319">
        <f t="shared" si="26"/>
        <v>19.724500000000003</v>
      </c>
      <c r="AMK849" s="319" t="s">
        <v>14597</v>
      </c>
      <c r="AML849" s="319">
        <f t="shared" si="27"/>
        <v>19.150000000000002</v>
      </c>
    </row>
    <row r="850" spans="1:4 1025:1026">
      <c r="A850" s="316">
        <v>40111</v>
      </c>
      <c r="B850" s="317" t="s">
        <v>16005</v>
      </c>
      <c r="C850" s="318" t="s">
        <v>6937</v>
      </c>
      <c r="D850" s="319">
        <f t="shared" si="26"/>
        <v>9.3729999999999993</v>
      </c>
      <c r="AMK850" s="319" t="s">
        <v>16006</v>
      </c>
      <c r="AML850" s="319">
        <f t="shared" si="27"/>
        <v>9.1</v>
      </c>
    </row>
    <row r="851" spans="1:4 1025:1026">
      <c r="A851" s="316">
        <v>40126</v>
      </c>
      <c r="B851" s="317" t="s">
        <v>16007</v>
      </c>
      <c r="C851" s="318" t="s">
        <v>6937</v>
      </c>
      <c r="D851" s="319">
        <f t="shared" si="26"/>
        <v>6.4066000000000001</v>
      </c>
      <c r="AMK851" s="319" t="s">
        <v>14605</v>
      </c>
      <c r="AML851" s="319">
        <f t="shared" si="27"/>
        <v>6.22</v>
      </c>
    </row>
    <row r="852" spans="1:4 1025:1026">
      <c r="A852" s="316">
        <v>40127</v>
      </c>
      <c r="B852" s="317" t="s">
        <v>16008</v>
      </c>
      <c r="C852" s="318" t="s">
        <v>6937</v>
      </c>
      <c r="D852" s="319">
        <f t="shared" si="26"/>
        <v>8.9095000000000013</v>
      </c>
      <c r="AMK852" s="319" t="s">
        <v>14609</v>
      </c>
      <c r="AML852" s="319">
        <f t="shared" si="27"/>
        <v>8.65</v>
      </c>
    </row>
    <row r="853" spans="1:4 1025:1026">
      <c r="A853" s="316">
        <v>40128</v>
      </c>
      <c r="B853" s="317" t="s">
        <v>16009</v>
      </c>
      <c r="C853" s="318" t="s">
        <v>6937</v>
      </c>
      <c r="D853" s="319">
        <f t="shared" si="26"/>
        <v>11.958299999999999</v>
      </c>
      <c r="AMK853" s="319" t="s">
        <v>14613</v>
      </c>
      <c r="AML853" s="319">
        <f t="shared" si="27"/>
        <v>11.61</v>
      </c>
    </row>
    <row r="854" spans="1:4 1025:1026">
      <c r="A854" s="316">
        <v>40129</v>
      </c>
      <c r="B854" s="317" t="s">
        <v>16010</v>
      </c>
      <c r="C854" s="318" t="s">
        <v>6937</v>
      </c>
      <c r="D854" s="319">
        <f t="shared" si="26"/>
        <v>15.862</v>
      </c>
      <c r="AMK854" s="319" t="s">
        <v>14617</v>
      </c>
      <c r="AML854" s="319">
        <f t="shared" si="27"/>
        <v>15.4</v>
      </c>
    </row>
    <row r="855" spans="1:4 1025:1026">
      <c r="A855" s="316">
        <v>40085</v>
      </c>
      <c r="B855" s="317" t="s">
        <v>4973</v>
      </c>
      <c r="C855" s="318" t="s">
        <v>6578</v>
      </c>
      <c r="D855" s="319">
        <f t="shared" si="26"/>
        <v>1.7406999999999999</v>
      </c>
      <c r="AMK855" s="319" t="s">
        <v>16011</v>
      </c>
      <c r="AML855" s="319">
        <f t="shared" si="27"/>
        <v>1.69</v>
      </c>
    </row>
    <row r="856" spans="1:4 1025:1026">
      <c r="A856" s="316">
        <v>40086</v>
      </c>
      <c r="B856" s="317" t="s">
        <v>16012</v>
      </c>
      <c r="C856" s="318" t="s">
        <v>6578</v>
      </c>
      <c r="D856" s="319">
        <f t="shared" si="26"/>
        <v>41.941600000000001</v>
      </c>
      <c r="AMK856" s="319" t="s">
        <v>16013</v>
      </c>
      <c r="AML856" s="319">
        <f t="shared" si="27"/>
        <v>40.72</v>
      </c>
    </row>
    <row r="857" spans="1:4 1025:1026">
      <c r="A857" s="316">
        <v>40087</v>
      </c>
      <c r="B857" s="317" t="s">
        <v>16014</v>
      </c>
      <c r="C857" s="318" t="s">
        <v>14425</v>
      </c>
      <c r="D857" s="319">
        <f t="shared" si="26"/>
        <v>163.6155</v>
      </c>
      <c r="AMK857" s="319" t="s">
        <v>16015</v>
      </c>
      <c r="AML857" s="319">
        <f t="shared" si="27"/>
        <v>158.85</v>
      </c>
    </row>
    <row r="858" spans="1:4 1025:1026" ht="38.25">
      <c r="A858" s="316">
        <v>40983</v>
      </c>
      <c r="B858" s="320" t="s">
        <v>16016</v>
      </c>
      <c r="C858" s="318" t="s">
        <v>6578</v>
      </c>
      <c r="D858" s="319">
        <f t="shared" si="26"/>
        <v>13.503299999999999</v>
      </c>
      <c r="AMK858" s="319" t="s">
        <v>16017</v>
      </c>
      <c r="AML858" s="319">
        <f t="shared" si="27"/>
        <v>13.11</v>
      </c>
    </row>
    <row r="859" spans="1:4 1025:1026">
      <c r="A859" s="316">
        <v>40100</v>
      </c>
      <c r="B859" s="317" t="s">
        <v>16018</v>
      </c>
      <c r="C859" s="318" t="s">
        <v>6578</v>
      </c>
      <c r="D859" s="319">
        <f t="shared" si="26"/>
        <v>138.42169999999999</v>
      </c>
      <c r="AMK859" s="319" t="s">
        <v>16019</v>
      </c>
      <c r="AML859" s="319">
        <f t="shared" si="27"/>
        <v>134.38999999999999</v>
      </c>
    </row>
    <row r="860" spans="1:4 1025:1026" ht="18">
      <c r="A860" s="316">
        <v>40141</v>
      </c>
      <c r="B860" s="317" t="s">
        <v>16020</v>
      </c>
      <c r="C860" s="318" t="s">
        <v>6578</v>
      </c>
      <c r="D860" s="319">
        <f t="shared" si="26"/>
        <v>77.136700000000005</v>
      </c>
      <c r="AMK860" s="319" t="s">
        <v>15550</v>
      </c>
      <c r="AML860" s="319">
        <f t="shared" si="27"/>
        <v>74.89</v>
      </c>
    </row>
    <row r="861" spans="1:4 1025:1026">
      <c r="A861" s="316">
        <v>40118</v>
      </c>
      <c r="B861" s="317" t="s">
        <v>16021</v>
      </c>
      <c r="C861" s="318" t="s">
        <v>6937</v>
      </c>
      <c r="D861" s="319">
        <f t="shared" si="26"/>
        <v>102.02150000000002</v>
      </c>
      <c r="AMK861" s="319" t="s">
        <v>16022</v>
      </c>
      <c r="AML861" s="319">
        <f t="shared" si="27"/>
        <v>99.050000000000011</v>
      </c>
    </row>
    <row r="862" spans="1:4 1025:1026">
      <c r="A862" s="316">
        <v>40116</v>
      </c>
      <c r="B862" s="317" t="s">
        <v>16023</v>
      </c>
      <c r="C862" s="318" t="s">
        <v>6937</v>
      </c>
      <c r="D862" s="319">
        <f t="shared" si="26"/>
        <v>92.514600000000016</v>
      </c>
      <c r="AMK862" s="319" t="s">
        <v>16024</v>
      </c>
      <c r="AML862" s="319">
        <f t="shared" si="27"/>
        <v>89.820000000000007</v>
      </c>
    </row>
    <row r="863" spans="1:4 1025:1026">
      <c r="A863" s="316">
        <v>40117</v>
      </c>
      <c r="B863" s="317" t="s">
        <v>16025</v>
      </c>
      <c r="C863" s="318" t="s">
        <v>6937</v>
      </c>
      <c r="D863" s="319">
        <f t="shared" si="26"/>
        <v>59.647300000000001</v>
      </c>
      <c r="AMK863" s="319" t="s">
        <v>16026</v>
      </c>
      <c r="AML863" s="319">
        <f t="shared" si="27"/>
        <v>57.91</v>
      </c>
    </row>
    <row r="864" spans="1:4 1025:1026">
      <c r="A864" s="316">
        <v>40148</v>
      </c>
      <c r="B864" s="317" t="s">
        <v>16027</v>
      </c>
      <c r="C864" s="318" t="s">
        <v>6578</v>
      </c>
      <c r="D864" s="319">
        <f t="shared" si="26"/>
        <v>3.8727999999999998</v>
      </c>
      <c r="AMK864" s="319" t="s">
        <v>16028</v>
      </c>
      <c r="AML864" s="319">
        <f t="shared" si="27"/>
        <v>3.76</v>
      </c>
    </row>
    <row r="865" spans="1:4 1025:1026">
      <c r="A865" s="316">
        <v>40112</v>
      </c>
      <c r="B865" s="317" t="s">
        <v>16029</v>
      </c>
      <c r="C865" s="318" t="s">
        <v>6937</v>
      </c>
      <c r="D865" s="319">
        <f t="shared" si="26"/>
        <v>3.1621000000000001</v>
      </c>
      <c r="AMK865" s="319" t="s">
        <v>16030</v>
      </c>
      <c r="AML865" s="319">
        <f t="shared" si="27"/>
        <v>3.07</v>
      </c>
    </row>
    <row r="866" spans="1:4 1025:1026">
      <c r="A866" s="316">
        <v>40149</v>
      </c>
      <c r="B866" s="317" t="s">
        <v>16031</v>
      </c>
      <c r="C866" s="318" t="s">
        <v>6937</v>
      </c>
      <c r="D866" s="319">
        <f t="shared" si="26"/>
        <v>7.9207000000000001</v>
      </c>
      <c r="AMK866" s="319" t="s">
        <v>16032</v>
      </c>
      <c r="AML866" s="319">
        <f t="shared" si="27"/>
        <v>7.6899999999999995</v>
      </c>
    </row>
    <row r="867" spans="1:4 1025:1026">
      <c r="A867" s="316">
        <v>40094</v>
      </c>
      <c r="B867" s="317" t="s">
        <v>16033</v>
      </c>
      <c r="C867" s="318" t="s">
        <v>6937</v>
      </c>
      <c r="D867" s="319">
        <f t="shared" si="26"/>
        <v>136.41319999999999</v>
      </c>
      <c r="AMK867" s="319" t="s">
        <v>16034</v>
      </c>
      <c r="AML867" s="319">
        <f t="shared" si="27"/>
        <v>132.44</v>
      </c>
    </row>
    <row r="868" spans="1:4 1025:1026">
      <c r="A868" s="316">
        <v>40095</v>
      </c>
      <c r="B868" s="317" t="s">
        <v>16035</v>
      </c>
      <c r="C868" s="318" t="s">
        <v>6937</v>
      </c>
      <c r="D868" s="319">
        <f t="shared" si="26"/>
        <v>376.91820000000001</v>
      </c>
      <c r="AMK868" s="319" t="s">
        <v>16036</v>
      </c>
      <c r="AML868" s="319">
        <f t="shared" si="27"/>
        <v>365.94</v>
      </c>
    </row>
    <row r="869" spans="1:4 1025:1026">
      <c r="A869" s="316">
        <v>40114</v>
      </c>
      <c r="B869" s="317" t="s">
        <v>16037</v>
      </c>
      <c r="C869" s="318" t="s">
        <v>4394</v>
      </c>
      <c r="D869" s="319">
        <f t="shared" si="26"/>
        <v>373.56040000000002</v>
      </c>
      <c r="AMK869" s="319" t="s">
        <v>16038</v>
      </c>
      <c r="AML869" s="319">
        <f t="shared" si="27"/>
        <v>362.68</v>
      </c>
    </row>
    <row r="870" spans="1:4 1025:1026" ht="38.25">
      <c r="A870" s="316">
        <v>41134</v>
      </c>
      <c r="B870" s="320" t="s">
        <v>16039</v>
      </c>
      <c r="C870" s="318" t="s">
        <v>6680</v>
      </c>
      <c r="D870" s="319">
        <f t="shared" si="26"/>
        <v>149.46329999999998</v>
      </c>
      <c r="AMK870" s="319" t="s">
        <v>16040</v>
      </c>
      <c r="AML870" s="319">
        <f t="shared" si="27"/>
        <v>145.10999999999999</v>
      </c>
    </row>
    <row r="871" spans="1:4 1025:1026" ht="18">
      <c r="A871" s="316">
        <v>40130</v>
      </c>
      <c r="B871" s="317" t="s">
        <v>16041</v>
      </c>
      <c r="C871" s="318" t="s">
        <v>4394</v>
      </c>
      <c r="D871" s="319">
        <f t="shared" si="26"/>
        <v>477.53890000000001</v>
      </c>
      <c r="AMK871" s="319" t="s">
        <v>16042</v>
      </c>
      <c r="AML871" s="319">
        <f t="shared" si="27"/>
        <v>463.63</v>
      </c>
    </row>
    <row r="872" spans="1:4 1025:1026" ht="18">
      <c r="A872" s="316">
        <v>40131</v>
      </c>
      <c r="B872" s="317" t="s">
        <v>16043</v>
      </c>
      <c r="C872" s="318" t="s">
        <v>4394</v>
      </c>
      <c r="D872" s="319">
        <f t="shared" si="26"/>
        <v>403.5849</v>
      </c>
      <c r="AMK872" s="319" t="s">
        <v>16044</v>
      </c>
      <c r="AML872" s="319">
        <f t="shared" si="27"/>
        <v>391.83</v>
      </c>
    </row>
    <row r="873" spans="1:4 1025:1026">
      <c r="A873" s="316">
        <v>40083</v>
      </c>
      <c r="B873" s="317" t="s">
        <v>16045</v>
      </c>
      <c r="C873" s="318" t="s">
        <v>6937</v>
      </c>
      <c r="D873" s="319">
        <f t="shared" si="26"/>
        <v>4.2126999999999999</v>
      </c>
      <c r="AMK873" s="319" t="s">
        <v>16046</v>
      </c>
      <c r="AML873" s="319">
        <f t="shared" si="27"/>
        <v>4.09</v>
      </c>
    </row>
    <row r="874" spans="1:4 1025:1026">
      <c r="A874" s="316">
        <v>40079</v>
      </c>
      <c r="B874" s="317" t="s">
        <v>16047</v>
      </c>
      <c r="C874" s="318" t="s">
        <v>6680</v>
      </c>
      <c r="D874" s="319">
        <f t="shared" si="26"/>
        <v>34.762500000000003</v>
      </c>
      <c r="AMK874" s="319" t="s">
        <v>16048</v>
      </c>
      <c r="AML874" s="319">
        <f t="shared" si="27"/>
        <v>33.75</v>
      </c>
    </row>
    <row r="875" spans="1:4 1025:1026">
      <c r="A875" s="316">
        <v>40082</v>
      </c>
      <c r="B875" s="317" t="s">
        <v>16049</v>
      </c>
      <c r="C875" s="318" t="s">
        <v>6937</v>
      </c>
      <c r="D875" s="319">
        <f t="shared" si="26"/>
        <v>0.17510000000000001</v>
      </c>
      <c r="AMK875" s="319" t="s">
        <v>16050</v>
      </c>
      <c r="AML875" s="319">
        <f t="shared" si="27"/>
        <v>0.17</v>
      </c>
    </row>
    <row r="876" spans="1:4 1025:1026">
      <c r="A876" s="316">
        <v>40119</v>
      </c>
      <c r="B876" s="317" t="s">
        <v>16051</v>
      </c>
      <c r="C876" s="318" t="s">
        <v>6937</v>
      </c>
      <c r="D876" s="319">
        <f t="shared" si="26"/>
        <v>49.656300000000002</v>
      </c>
      <c r="AMK876" s="319" t="s">
        <v>16052</v>
      </c>
      <c r="AML876" s="319">
        <f t="shared" si="27"/>
        <v>48.21</v>
      </c>
    </row>
    <row r="877" spans="1:4 1025:1026">
      <c r="A877" s="316">
        <v>40122</v>
      </c>
      <c r="B877" s="317" t="s">
        <v>16051</v>
      </c>
      <c r="C877" s="318" t="s">
        <v>4394</v>
      </c>
      <c r="D877" s="319">
        <f t="shared" si="26"/>
        <v>564.1001</v>
      </c>
      <c r="AMK877" s="319" t="s">
        <v>16053</v>
      </c>
      <c r="AML877" s="319">
        <f t="shared" si="27"/>
        <v>547.66999999999996</v>
      </c>
    </row>
    <row r="878" spans="1:4 1025:1026">
      <c r="A878" s="316">
        <v>40120</v>
      </c>
      <c r="B878" s="317" t="s">
        <v>16054</v>
      </c>
      <c r="C878" s="318" t="s">
        <v>6937</v>
      </c>
      <c r="D878" s="319">
        <f t="shared" si="26"/>
        <v>16.789000000000001</v>
      </c>
      <c r="AMK878" s="319" t="s">
        <v>16055</v>
      </c>
      <c r="AML878" s="319">
        <f t="shared" si="27"/>
        <v>16.3</v>
      </c>
    </row>
    <row r="879" spans="1:4 1025:1026">
      <c r="A879" s="316">
        <v>40121</v>
      </c>
      <c r="B879" s="317" t="s">
        <v>16056</v>
      </c>
      <c r="C879" s="318" t="s">
        <v>6937</v>
      </c>
      <c r="D879" s="319">
        <f t="shared" si="26"/>
        <v>59.163199999999996</v>
      </c>
      <c r="AMK879" s="319" t="s">
        <v>16057</v>
      </c>
      <c r="AML879" s="319">
        <f t="shared" si="27"/>
        <v>57.44</v>
      </c>
    </row>
    <row r="880" spans="1:4 1025:1026">
      <c r="A880" s="316">
        <v>40123</v>
      </c>
      <c r="B880" s="317" t="s">
        <v>16056</v>
      </c>
      <c r="C880" s="318" t="s">
        <v>4394</v>
      </c>
      <c r="D880" s="319">
        <f t="shared" si="26"/>
        <v>627.71289999999999</v>
      </c>
      <c r="AMK880" s="319" t="s">
        <v>16058</v>
      </c>
      <c r="AML880" s="319">
        <f t="shared" si="27"/>
        <v>609.42999999999995</v>
      </c>
    </row>
    <row r="881" spans="1:4 1025:1026">
      <c r="A881" s="316">
        <v>40080</v>
      </c>
      <c r="B881" s="317" t="s">
        <v>16059</v>
      </c>
      <c r="C881" s="318" t="s">
        <v>6680</v>
      </c>
      <c r="D881" s="319">
        <f t="shared" si="26"/>
        <v>2.7088999999999999</v>
      </c>
      <c r="AMK881" s="319" t="s">
        <v>16060</v>
      </c>
      <c r="AML881" s="319">
        <f t="shared" si="27"/>
        <v>2.63</v>
      </c>
    </row>
    <row r="882" spans="1:4 1025:1026">
      <c r="A882" s="316">
        <v>40089</v>
      </c>
      <c r="B882" s="317" t="s">
        <v>16061</v>
      </c>
      <c r="C882" s="318" t="s">
        <v>14425</v>
      </c>
      <c r="D882" s="319">
        <f t="shared" si="26"/>
        <v>2173.7326000000003</v>
      </c>
      <c r="AMK882" s="319" t="s">
        <v>16062</v>
      </c>
      <c r="AML882" s="319">
        <f t="shared" si="27"/>
        <v>2110.42</v>
      </c>
    </row>
    <row r="883" spans="1:4 1025:1026">
      <c r="A883" s="316">
        <v>40088</v>
      </c>
      <c r="B883" s="317" t="s">
        <v>16063</v>
      </c>
      <c r="C883" s="318" t="s">
        <v>14425</v>
      </c>
      <c r="D883" s="319">
        <f t="shared" si="26"/>
        <v>1088.0713999999998</v>
      </c>
      <c r="AMK883" s="319" t="s">
        <v>16064</v>
      </c>
      <c r="AML883" s="319">
        <f t="shared" si="27"/>
        <v>1056.3799999999999</v>
      </c>
    </row>
    <row r="884" spans="1:4 1025:1026">
      <c r="A884" s="316">
        <v>40092</v>
      </c>
      <c r="B884" s="317" t="s">
        <v>16065</v>
      </c>
      <c r="C884" s="318" t="s">
        <v>14425</v>
      </c>
      <c r="D884" s="319">
        <f t="shared" si="26"/>
        <v>387.17699999999996</v>
      </c>
      <c r="AMK884" s="319" t="s">
        <v>16066</v>
      </c>
      <c r="AML884" s="319">
        <f t="shared" si="27"/>
        <v>375.9</v>
      </c>
    </row>
    <row r="885" spans="1:4 1025:1026" ht="18">
      <c r="A885" s="316">
        <v>40078</v>
      </c>
      <c r="B885" s="317" t="s">
        <v>16067</v>
      </c>
      <c r="C885" s="318" t="s">
        <v>6578</v>
      </c>
      <c r="D885" s="319">
        <f t="shared" si="26"/>
        <v>10.093999999999999</v>
      </c>
      <c r="AMK885" s="319" t="s">
        <v>16068</v>
      </c>
      <c r="AML885" s="319">
        <f t="shared" si="27"/>
        <v>9.7999999999999989</v>
      </c>
    </row>
    <row r="886" spans="1:4 1025:1026">
      <c r="A886" s="316">
        <v>40097</v>
      </c>
      <c r="B886" s="317" t="s">
        <v>16069</v>
      </c>
      <c r="C886" s="318" t="s">
        <v>6578</v>
      </c>
      <c r="D886" s="319">
        <f t="shared" si="26"/>
        <v>168.46680000000001</v>
      </c>
      <c r="AMK886" s="319" t="s">
        <v>16070</v>
      </c>
      <c r="AML886" s="319">
        <f t="shared" si="27"/>
        <v>163.56</v>
      </c>
    </row>
    <row r="887" spans="1:4 1025:1026">
      <c r="A887" s="316">
        <v>40090</v>
      </c>
      <c r="B887" s="317" t="s">
        <v>16071</v>
      </c>
      <c r="C887" s="318" t="s">
        <v>6578</v>
      </c>
      <c r="D887" s="319">
        <f t="shared" si="26"/>
        <v>44.8874</v>
      </c>
      <c r="AMK887" s="319" t="s">
        <v>16072</v>
      </c>
      <c r="AML887" s="319">
        <f t="shared" si="27"/>
        <v>43.58</v>
      </c>
    </row>
    <row r="888" spans="1:4 1025:1026">
      <c r="A888" s="316">
        <v>40099</v>
      </c>
      <c r="B888" s="317" t="s">
        <v>16073</v>
      </c>
      <c r="C888" s="318" t="s">
        <v>6680</v>
      </c>
      <c r="D888" s="319">
        <f t="shared" si="26"/>
        <v>917.59609999999998</v>
      </c>
      <c r="AMK888" s="319" t="s">
        <v>16074</v>
      </c>
      <c r="AML888" s="319">
        <f t="shared" si="27"/>
        <v>890.87</v>
      </c>
    </row>
    <row r="889" spans="1:4 1025:1026">
      <c r="A889" s="316">
        <v>40091</v>
      </c>
      <c r="B889" s="317" t="s">
        <v>16075</v>
      </c>
      <c r="C889" s="318" t="s">
        <v>6578</v>
      </c>
      <c r="D889" s="319">
        <f t="shared" si="26"/>
        <v>58.225900000000003</v>
      </c>
      <c r="AMK889" s="319" t="s">
        <v>16076</v>
      </c>
      <c r="AML889" s="319">
        <f t="shared" si="27"/>
        <v>56.53</v>
      </c>
    </row>
    <row r="890" spans="1:4 1025:1026">
      <c r="A890" s="316">
        <v>40093</v>
      </c>
      <c r="B890" s="317" t="s">
        <v>16077</v>
      </c>
      <c r="C890" s="318" t="s">
        <v>6937</v>
      </c>
      <c r="D890" s="319">
        <f t="shared" si="26"/>
        <v>126.74150000000002</v>
      </c>
      <c r="AMK890" s="319" t="s">
        <v>16078</v>
      </c>
      <c r="AML890" s="319">
        <f t="shared" si="27"/>
        <v>123.05000000000001</v>
      </c>
    </row>
    <row r="891" spans="1:4 1025:1026" ht="38.25">
      <c r="A891" s="316">
        <v>43353</v>
      </c>
      <c r="B891" s="320" t="s">
        <v>16079</v>
      </c>
      <c r="C891" s="318" t="s">
        <v>6937</v>
      </c>
      <c r="D891" s="319">
        <f t="shared" si="26"/>
        <v>0.95790000000000008</v>
      </c>
      <c r="AMK891" s="319" t="s">
        <v>15998</v>
      </c>
      <c r="AML891" s="319">
        <f t="shared" si="27"/>
        <v>0.93</v>
      </c>
    </row>
    <row r="892" spans="1:4 1025:1026" ht="38.25">
      <c r="A892" s="316">
        <v>43337</v>
      </c>
      <c r="B892" s="320" t="s">
        <v>16080</v>
      </c>
      <c r="C892" s="318" t="s">
        <v>6937</v>
      </c>
      <c r="D892" s="319">
        <f t="shared" si="26"/>
        <v>0.81370000000000009</v>
      </c>
      <c r="AMK892" s="319" t="s">
        <v>16081</v>
      </c>
      <c r="AML892" s="319">
        <f t="shared" si="27"/>
        <v>0.79</v>
      </c>
    </row>
    <row r="893" spans="1:4 1025:1026">
      <c r="A893" s="316">
        <v>40077</v>
      </c>
      <c r="B893" s="317" t="s">
        <v>16082</v>
      </c>
      <c r="C893" s="318" t="s">
        <v>6937</v>
      </c>
      <c r="D893" s="319">
        <f t="shared" si="26"/>
        <v>0.28840000000000005</v>
      </c>
      <c r="AMK893" s="319" t="s">
        <v>16083</v>
      </c>
      <c r="AML893" s="319">
        <f t="shared" si="27"/>
        <v>0.28000000000000003</v>
      </c>
    </row>
    <row r="894" spans="1:4 1025:1026">
      <c r="A894" s="316">
        <v>40142</v>
      </c>
      <c r="B894" s="317" t="s">
        <v>16084</v>
      </c>
      <c r="C894" s="318" t="s">
        <v>6578</v>
      </c>
      <c r="D894" s="319">
        <f t="shared" si="26"/>
        <v>119.58300000000001</v>
      </c>
      <c r="AMK894" s="319" t="s">
        <v>16085</v>
      </c>
      <c r="AML894" s="319">
        <f t="shared" si="27"/>
        <v>116.10000000000001</v>
      </c>
    </row>
    <row r="895" spans="1:4 1025:1026">
      <c r="A895" s="316">
        <v>40124</v>
      </c>
      <c r="B895" s="317" t="s">
        <v>16086</v>
      </c>
      <c r="C895" s="318" t="s">
        <v>6937</v>
      </c>
      <c r="D895" s="319">
        <f t="shared" si="26"/>
        <v>14.553899999999999</v>
      </c>
      <c r="AMK895" s="319" t="s">
        <v>16087</v>
      </c>
      <c r="AML895" s="319">
        <f t="shared" si="27"/>
        <v>14.129999999999999</v>
      </c>
    </row>
    <row r="896" spans="1:4 1025:1026">
      <c r="A896" s="316">
        <v>40146</v>
      </c>
      <c r="B896" s="317" t="s">
        <v>16088</v>
      </c>
      <c r="C896" s="318" t="s">
        <v>6937</v>
      </c>
      <c r="D896" s="319">
        <f t="shared" si="26"/>
        <v>22.8248</v>
      </c>
      <c r="AMK896" s="319" t="s">
        <v>16089</v>
      </c>
      <c r="AML896" s="319">
        <f t="shared" si="27"/>
        <v>22.16</v>
      </c>
    </row>
    <row r="897" spans="1:4 1025:1026">
      <c r="A897" s="316">
        <v>40145</v>
      </c>
      <c r="B897" s="317" t="s">
        <v>16090</v>
      </c>
      <c r="C897" s="318" t="s">
        <v>6937</v>
      </c>
      <c r="D897" s="319">
        <f t="shared" si="26"/>
        <v>235.149</v>
      </c>
      <c r="AMK897" s="319" t="s">
        <v>16091</v>
      </c>
      <c r="AML897" s="319">
        <f t="shared" si="27"/>
        <v>228.29999999999998</v>
      </c>
    </row>
    <row r="898" spans="1:4 1025:1026" ht="18">
      <c r="A898" s="316">
        <v>40109</v>
      </c>
      <c r="B898" s="317" t="s">
        <v>16092</v>
      </c>
      <c r="C898" s="318" t="s">
        <v>6680</v>
      </c>
      <c r="D898" s="319">
        <f t="shared" si="26"/>
        <v>46.679600000000001</v>
      </c>
      <c r="AMK898" s="319" t="s">
        <v>16093</v>
      </c>
      <c r="AML898" s="319">
        <f t="shared" si="27"/>
        <v>45.32</v>
      </c>
    </row>
    <row r="899" spans="1:4 1025:1026">
      <c r="A899" s="316">
        <v>40125</v>
      </c>
      <c r="B899" s="317" t="s">
        <v>16094</v>
      </c>
      <c r="C899" s="318" t="s">
        <v>6937</v>
      </c>
      <c r="D899" s="319">
        <f t="shared" si="26"/>
        <v>18.3855</v>
      </c>
      <c r="AMK899" s="319" t="s">
        <v>16095</v>
      </c>
      <c r="AML899" s="319">
        <f t="shared" si="27"/>
        <v>17.850000000000001</v>
      </c>
    </row>
    <row r="900" spans="1:4 1025:1026">
      <c r="A900" s="316">
        <v>40113</v>
      </c>
      <c r="B900" s="317" t="s">
        <v>16096</v>
      </c>
      <c r="C900" s="318" t="s">
        <v>6937</v>
      </c>
      <c r="D900" s="319">
        <f t="shared" ref="D900:D903" si="28">AML900*1.03</f>
        <v>23.535500000000003</v>
      </c>
      <c r="AMK900" s="319" t="s">
        <v>16097</v>
      </c>
      <c r="AML900" s="319">
        <f t="shared" ref="AML900:AML903" si="29">ROUNDUP(AMK900/(1+0.2332),2)</f>
        <v>22.85</v>
      </c>
    </row>
    <row r="901" spans="1:4 1025:1026">
      <c r="A901" s="316">
        <v>40140</v>
      </c>
      <c r="B901" s="317" t="s">
        <v>16098</v>
      </c>
      <c r="C901" s="318" t="s">
        <v>6578</v>
      </c>
      <c r="D901" s="319">
        <f t="shared" si="28"/>
        <v>116.7299</v>
      </c>
      <c r="AMK901" s="319" t="s">
        <v>16099</v>
      </c>
      <c r="AML901" s="319">
        <f t="shared" si="29"/>
        <v>113.33</v>
      </c>
    </row>
    <row r="902" spans="1:4 1025:1026">
      <c r="A902" s="316">
        <v>40139</v>
      </c>
      <c r="B902" s="317" t="s">
        <v>16100</v>
      </c>
      <c r="C902" s="318" t="s">
        <v>6578</v>
      </c>
      <c r="D902" s="319">
        <f t="shared" si="28"/>
        <v>13.2973</v>
      </c>
      <c r="AMK902" s="319" t="s">
        <v>16101</v>
      </c>
      <c r="AML902" s="319">
        <f t="shared" si="29"/>
        <v>12.91</v>
      </c>
    </row>
    <row r="903" spans="1:4 1025:1026" ht="18">
      <c r="A903" s="316">
        <v>42186</v>
      </c>
      <c r="B903" s="317" t="s">
        <v>16102</v>
      </c>
      <c r="C903" s="318" t="s">
        <v>15486</v>
      </c>
      <c r="D903" s="319">
        <f t="shared" si="28"/>
        <v>9408.02</v>
      </c>
      <c r="AMK903" s="319" t="s">
        <v>16103</v>
      </c>
      <c r="AML903" s="383">
        <f t="shared" si="29"/>
        <v>9134</v>
      </c>
    </row>
    <row r="904" spans="1:4 1025:1026" ht="25.5">
      <c r="A904" s="316">
        <v>60019</v>
      </c>
      <c r="B904" s="317" t="s">
        <v>16104</v>
      </c>
      <c r="C904" s="318" t="s">
        <v>7741</v>
      </c>
      <c r="D904" s="319" t="e">
        <f t="shared" ref="D904:D920" si="30">AMK904*1.03</f>
        <v>#VALUE!</v>
      </c>
      <c r="AMK904" s="321" t="s">
        <v>16105</v>
      </c>
      <c r="AML904" s="321" t="s">
        <v>16105</v>
      </c>
    </row>
    <row r="905" spans="1:4 1025:1026" ht="25.5">
      <c r="A905" s="316">
        <v>60022</v>
      </c>
      <c r="B905" s="317" t="s">
        <v>16106</v>
      </c>
      <c r="C905" s="318" t="s">
        <v>7741</v>
      </c>
      <c r="D905" s="319" t="e">
        <f t="shared" si="30"/>
        <v>#VALUE!</v>
      </c>
      <c r="AMK905" s="321" t="s">
        <v>16107</v>
      </c>
      <c r="AML905" s="321" t="s">
        <v>16107</v>
      </c>
    </row>
    <row r="906" spans="1:4 1025:1026" ht="13.9" customHeight="1">
      <c r="A906" s="316">
        <v>60020</v>
      </c>
      <c r="B906" s="317" t="s">
        <v>16108</v>
      </c>
      <c r="C906" s="318" t="s">
        <v>7741</v>
      </c>
      <c r="D906" s="319" t="e">
        <f t="shared" si="30"/>
        <v>#VALUE!</v>
      </c>
      <c r="AMK906" s="321" t="s">
        <v>16109</v>
      </c>
      <c r="AML906" s="321" t="s">
        <v>16109</v>
      </c>
    </row>
    <row r="907" spans="1:4 1025:1026" ht="25.5">
      <c r="A907" s="316">
        <v>60021</v>
      </c>
      <c r="B907" s="317" t="s">
        <v>16110</v>
      </c>
      <c r="C907" s="318" t="s">
        <v>7741</v>
      </c>
      <c r="D907" s="319" t="e">
        <f t="shared" si="30"/>
        <v>#VALUE!</v>
      </c>
      <c r="AMK907" s="321" t="s">
        <v>16111</v>
      </c>
      <c r="AML907" s="321" t="s">
        <v>16111</v>
      </c>
    </row>
    <row r="908" spans="1:4 1025:1026" ht="14.25" customHeight="1">
      <c r="A908" s="316">
        <v>60024</v>
      </c>
      <c r="B908" s="317" t="s">
        <v>16112</v>
      </c>
      <c r="C908" s="318" t="s">
        <v>7741</v>
      </c>
      <c r="D908" s="319" t="e">
        <f t="shared" si="30"/>
        <v>#VALUE!</v>
      </c>
      <c r="AMK908" s="321" t="s">
        <v>16113</v>
      </c>
      <c r="AML908" s="321" t="s">
        <v>16113</v>
      </c>
    </row>
    <row r="909" spans="1:4 1025:1026" ht="25.5">
      <c r="A909" s="316">
        <v>102263</v>
      </c>
      <c r="B909" s="317" t="s">
        <v>32953</v>
      </c>
      <c r="C909" s="318" t="s">
        <v>4394</v>
      </c>
      <c r="D909" s="319">
        <f t="shared" si="30"/>
        <v>86.515879999999996</v>
      </c>
      <c r="AMK909" s="321">
        <f>0.653*22+69.63</f>
        <v>83.995999999999995</v>
      </c>
      <c r="AML909" s="321" t="s">
        <v>16114</v>
      </c>
    </row>
    <row r="910" spans="1:4 1025:1026" ht="25.5">
      <c r="A910" s="316">
        <v>100849</v>
      </c>
      <c r="B910" s="317" t="s">
        <v>32955</v>
      </c>
      <c r="C910" s="318" t="s">
        <v>7741</v>
      </c>
      <c r="D910" s="319">
        <f t="shared" si="30"/>
        <v>520.30449999999996</v>
      </c>
      <c r="AMK910" s="321">
        <f>0.752*565+80.27</f>
        <v>505.15</v>
      </c>
      <c r="AML910" s="321" t="s">
        <v>16115</v>
      </c>
    </row>
    <row r="911" spans="1:4 1025:1026" ht="25.5">
      <c r="A911" s="316">
        <v>60010</v>
      </c>
      <c r="B911" s="317" t="s">
        <v>16116</v>
      </c>
      <c r="C911" s="318" t="s">
        <v>4394</v>
      </c>
      <c r="D911" s="319" t="e">
        <f t="shared" si="30"/>
        <v>#VALUE!</v>
      </c>
      <c r="AMK911" s="321" t="s">
        <v>16117</v>
      </c>
      <c r="AML911" s="321" t="s">
        <v>16117</v>
      </c>
    </row>
    <row r="912" spans="1:4 1025:1026">
      <c r="A912" s="316">
        <v>60001</v>
      </c>
      <c r="B912" s="317" t="s">
        <v>16118</v>
      </c>
      <c r="C912" s="318" t="s">
        <v>4394</v>
      </c>
      <c r="D912" s="319">
        <f t="shared" si="30"/>
        <v>0</v>
      </c>
      <c r="AMK912" s="322"/>
      <c r="AML912" s="322"/>
    </row>
    <row r="913" spans="1:4 1025:1026" ht="25.5">
      <c r="A913" s="316">
        <v>60002</v>
      </c>
      <c r="B913" s="317" t="s">
        <v>16119</v>
      </c>
      <c r="C913" s="318" t="s">
        <v>7741</v>
      </c>
      <c r="D913" s="319" t="e">
        <f t="shared" si="30"/>
        <v>#VALUE!</v>
      </c>
      <c r="AMK913" s="321" t="s">
        <v>16120</v>
      </c>
      <c r="AML913" s="321" t="s">
        <v>16120</v>
      </c>
    </row>
    <row r="914" spans="1:4 1025:1026">
      <c r="A914" s="316">
        <v>60003</v>
      </c>
      <c r="B914" s="317" t="s">
        <v>16121</v>
      </c>
      <c r="C914" s="318" t="s">
        <v>7741</v>
      </c>
      <c r="D914" s="319" t="e">
        <f t="shared" si="30"/>
        <v>#VALUE!</v>
      </c>
      <c r="AMK914" s="319" t="s">
        <v>16122</v>
      </c>
      <c r="AML914" s="319" t="s">
        <v>16122</v>
      </c>
    </row>
    <row r="915" spans="1:4 1025:1026">
      <c r="A915" s="316">
        <v>60012</v>
      </c>
      <c r="B915" s="317" t="s">
        <v>16123</v>
      </c>
      <c r="C915" s="318" t="s">
        <v>7741</v>
      </c>
      <c r="D915" s="319" t="e">
        <f t="shared" si="30"/>
        <v>#VALUE!</v>
      </c>
      <c r="AMK915" s="319" t="s">
        <v>16122</v>
      </c>
      <c r="AML915" s="319" t="s">
        <v>16122</v>
      </c>
    </row>
    <row r="916" spans="1:4 1025:1026">
      <c r="A916" s="316">
        <v>60004</v>
      </c>
      <c r="B916" s="317" t="s">
        <v>16124</v>
      </c>
      <c r="C916" s="318" t="s">
        <v>7741</v>
      </c>
      <c r="D916" s="319" t="e">
        <f t="shared" si="30"/>
        <v>#VALUE!</v>
      </c>
      <c r="AMK916" s="319" t="s">
        <v>16125</v>
      </c>
      <c r="AML916" s="319" t="s">
        <v>16125</v>
      </c>
    </row>
    <row r="917" spans="1:4 1025:1026">
      <c r="A917" s="316">
        <v>60013</v>
      </c>
      <c r="B917" s="317" t="s">
        <v>16126</v>
      </c>
      <c r="C917" s="318" t="s">
        <v>7741</v>
      </c>
      <c r="D917" s="319" t="e">
        <f t="shared" si="30"/>
        <v>#VALUE!</v>
      </c>
      <c r="AMK917" s="319" t="s">
        <v>16125</v>
      </c>
      <c r="AML917" s="319" t="s">
        <v>16125</v>
      </c>
    </row>
    <row r="918" spans="1:4 1025:1026">
      <c r="A918" s="316">
        <v>60005</v>
      </c>
      <c r="B918" s="317" t="s">
        <v>16127</v>
      </c>
      <c r="C918" s="318" t="s">
        <v>7741</v>
      </c>
      <c r="D918" s="319" t="e">
        <f t="shared" si="30"/>
        <v>#VALUE!</v>
      </c>
      <c r="AMK918" s="319" t="s">
        <v>16128</v>
      </c>
      <c r="AML918" s="319" t="s">
        <v>16128</v>
      </c>
    </row>
    <row r="919" spans="1:4 1025:1026">
      <c r="A919" s="316">
        <v>60014</v>
      </c>
      <c r="B919" s="317" t="s">
        <v>16129</v>
      </c>
      <c r="C919" s="318" t="s">
        <v>7741</v>
      </c>
      <c r="D919" s="319" t="e">
        <f t="shared" si="30"/>
        <v>#VALUE!</v>
      </c>
      <c r="AMK919" s="319" t="s">
        <v>16128</v>
      </c>
      <c r="AML919" s="319" t="s">
        <v>16128</v>
      </c>
    </row>
    <row r="920" spans="1:4 1025:1026" ht="25.5">
      <c r="A920" s="316">
        <v>60006</v>
      </c>
      <c r="B920" s="317" t="s">
        <v>16130</v>
      </c>
      <c r="C920" s="318" t="s">
        <v>7741</v>
      </c>
      <c r="D920" s="319" t="e">
        <f t="shared" si="30"/>
        <v>#VALUE!</v>
      </c>
      <c r="AMK920" s="321" t="s">
        <v>16131</v>
      </c>
      <c r="AML920" s="321" t="s">
        <v>16131</v>
      </c>
    </row>
    <row r="921" spans="1:4 1025:1026">
      <c r="A921" s="316">
        <v>41352</v>
      </c>
      <c r="B921" s="317" t="s">
        <v>16132</v>
      </c>
      <c r="C921" s="318" t="s">
        <v>14425</v>
      </c>
      <c r="D921" s="319">
        <f t="shared" ref="D921:D984" si="31">AML921*1.03</f>
        <v>205.48500000000001</v>
      </c>
      <c r="AMK921" s="319" t="s">
        <v>16133</v>
      </c>
      <c r="AML921" s="383">
        <f t="shared" ref="AML921:AML984" si="32">ROUNDUP(AMK921/(1+0.2332),2)</f>
        <v>199.5</v>
      </c>
    </row>
    <row r="922" spans="1:4 1025:1026" ht="18">
      <c r="A922" s="316">
        <v>41340</v>
      </c>
      <c r="B922" s="317" t="s">
        <v>16134</v>
      </c>
      <c r="C922" s="318" t="s">
        <v>6578</v>
      </c>
      <c r="D922" s="319">
        <f t="shared" si="31"/>
        <v>643.85300000000007</v>
      </c>
      <c r="AMK922" s="319" t="s">
        <v>16135</v>
      </c>
      <c r="AML922" s="383">
        <f t="shared" si="32"/>
        <v>625.1</v>
      </c>
    </row>
    <row r="923" spans="1:4 1025:1026">
      <c r="A923" s="316">
        <v>40331</v>
      </c>
      <c r="B923" s="317" t="s">
        <v>16136</v>
      </c>
      <c r="C923" s="318" t="s">
        <v>6937</v>
      </c>
      <c r="D923" s="319">
        <f t="shared" si="31"/>
        <v>111.3533</v>
      </c>
      <c r="AMK923" s="319" t="s">
        <v>16137</v>
      </c>
      <c r="AML923" s="383">
        <f t="shared" si="32"/>
        <v>108.11</v>
      </c>
    </row>
    <row r="924" spans="1:4 1025:1026">
      <c r="A924" s="316">
        <v>40403</v>
      </c>
      <c r="B924" s="317" t="s">
        <v>16138</v>
      </c>
      <c r="C924" s="318" t="s">
        <v>6578</v>
      </c>
      <c r="D924" s="319">
        <f t="shared" si="31"/>
        <v>242.78129999999999</v>
      </c>
      <c r="AMK924" s="319" t="s">
        <v>16139</v>
      </c>
      <c r="AML924" s="383">
        <f t="shared" si="32"/>
        <v>235.70999999999998</v>
      </c>
    </row>
    <row r="925" spans="1:4 1025:1026">
      <c r="A925" s="316">
        <v>40405</v>
      </c>
      <c r="B925" s="317" t="s">
        <v>16140</v>
      </c>
      <c r="C925" s="318" t="s">
        <v>6578</v>
      </c>
      <c r="D925" s="319">
        <f t="shared" si="31"/>
        <v>367.76150000000001</v>
      </c>
      <c r="AMK925" s="319" t="s">
        <v>16141</v>
      </c>
      <c r="AML925" s="383">
        <f t="shared" si="32"/>
        <v>357.05</v>
      </c>
    </row>
    <row r="926" spans="1:4 1025:1026" ht="18">
      <c r="A926" s="316">
        <v>40408</v>
      </c>
      <c r="B926" s="317" t="s">
        <v>16142</v>
      </c>
      <c r="C926" s="318" t="s">
        <v>6578</v>
      </c>
      <c r="D926" s="319">
        <f t="shared" si="31"/>
        <v>689.15240000000006</v>
      </c>
      <c r="AMK926" s="319" t="s">
        <v>16143</v>
      </c>
      <c r="AML926" s="383">
        <f t="shared" si="32"/>
        <v>669.08</v>
      </c>
    </row>
    <row r="927" spans="1:4 1025:1026" ht="38.25">
      <c r="A927" s="316">
        <v>40406</v>
      </c>
      <c r="B927" s="320" t="s">
        <v>16144</v>
      </c>
      <c r="C927" s="318" t="s">
        <v>6578</v>
      </c>
      <c r="D927" s="319">
        <f t="shared" si="31"/>
        <v>627.76440000000002</v>
      </c>
      <c r="AMK927" s="319" t="s">
        <v>16145</v>
      </c>
      <c r="AML927" s="383">
        <f t="shared" si="32"/>
        <v>609.48</v>
      </c>
    </row>
    <row r="928" spans="1:4 1025:1026" ht="38.25">
      <c r="A928" s="316">
        <v>40407</v>
      </c>
      <c r="B928" s="320" t="s">
        <v>16146</v>
      </c>
      <c r="C928" s="318" t="s">
        <v>6578</v>
      </c>
      <c r="D928" s="319">
        <f t="shared" si="31"/>
        <v>1078.4614999999999</v>
      </c>
      <c r="AMK928" s="319" t="s">
        <v>16147</v>
      </c>
      <c r="AML928" s="383">
        <f t="shared" si="32"/>
        <v>1047.05</v>
      </c>
    </row>
    <row r="929" spans="1:4 1025:1026" ht="38.25">
      <c r="A929" s="316">
        <v>40409</v>
      </c>
      <c r="B929" s="320" t="s">
        <v>16148</v>
      </c>
      <c r="C929" s="318" t="s">
        <v>6578</v>
      </c>
      <c r="D929" s="319">
        <f t="shared" si="31"/>
        <v>1201.2272</v>
      </c>
      <c r="AMK929" s="319" t="s">
        <v>16149</v>
      </c>
      <c r="AML929" s="383">
        <f t="shared" si="32"/>
        <v>1166.24</v>
      </c>
    </row>
    <row r="930" spans="1:4 1025:1026">
      <c r="A930" s="316">
        <v>40404</v>
      </c>
      <c r="B930" s="317" t="s">
        <v>16150</v>
      </c>
      <c r="C930" s="318" t="s">
        <v>6578</v>
      </c>
      <c r="D930" s="319">
        <f t="shared" si="31"/>
        <v>251.14489999999998</v>
      </c>
      <c r="AMK930" s="319" t="s">
        <v>16151</v>
      </c>
      <c r="AML930" s="383">
        <f t="shared" si="32"/>
        <v>243.82999999999998</v>
      </c>
    </row>
    <row r="931" spans="1:4 1025:1026">
      <c r="A931" s="316">
        <v>40410</v>
      </c>
      <c r="B931" s="317" t="s">
        <v>16152</v>
      </c>
      <c r="C931" s="318" t="s">
        <v>6578</v>
      </c>
      <c r="D931" s="319">
        <f t="shared" si="31"/>
        <v>528.69899999999996</v>
      </c>
      <c r="AMK931" s="319" t="s">
        <v>16153</v>
      </c>
      <c r="AML931" s="383">
        <f t="shared" si="32"/>
        <v>513.29999999999995</v>
      </c>
    </row>
    <row r="932" spans="1:4 1025:1026" ht="38.25">
      <c r="A932" s="316">
        <v>40309</v>
      </c>
      <c r="B932" s="320" t="s">
        <v>16154</v>
      </c>
      <c r="C932" s="318" t="s">
        <v>6937</v>
      </c>
      <c r="D932" s="319">
        <f t="shared" si="31"/>
        <v>174.37899999999999</v>
      </c>
      <c r="AMK932" s="319" t="s">
        <v>16155</v>
      </c>
      <c r="AML932" s="383">
        <f t="shared" si="32"/>
        <v>169.29999999999998</v>
      </c>
    </row>
    <row r="933" spans="1:4 1025:1026" ht="18">
      <c r="A933" s="316">
        <v>41258</v>
      </c>
      <c r="B933" s="317" t="s">
        <v>16156</v>
      </c>
      <c r="C933" s="318" t="s">
        <v>6578</v>
      </c>
      <c r="D933" s="319">
        <f t="shared" si="31"/>
        <v>348.45929999999998</v>
      </c>
      <c r="AMK933" s="319" t="s">
        <v>16157</v>
      </c>
      <c r="AML933" s="383">
        <f t="shared" si="32"/>
        <v>338.31</v>
      </c>
    </row>
    <row r="934" spans="1:4 1025:1026" ht="18">
      <c r="A934" s="316">
        <v>41034</v>
      </c>
      <c r="B934" s="317" t="s">
        <v>16158</v>
      </c>
      <c r="C934" s="318" t="s">
        <v>6578</v>
      </c>
      <c r="D934" s="319">
        <f t="shared" si="31"/>
        <v>268.0369</v>
      </c>
      <c r="AMK934" s="319" t="s">
        <v>16159</v>
      </c>
      <c r="AML934" s="383">
        <f t="shared" si="32"/>
        <v>260.23</v>
      </c>
    </row>
    <row r="935" spans="1:4 1025:1026" ht="38.25">
      <c r="A935" s="316">
        <v>41026</v>
      </c>
      <c r="B935" s="320" t="s">
        <v>16160</v>
      </c>
      <c r="C935" s="318" t="s">
        <v>6578</v>
      </c>
      <c r="D935" s="319">
        <f t="shared" si="31"/>
        <v>219.37969999999999</v>
      </c>
      <c r="AMK935" s="319" t="s">
        <v>16161</v>
      </c>
      <c r="AML935" s="383">
        <f t="shared" si="32"/>
        <v>212.98999999999998</v>
      </c>
    </row>
    <row r="936" spans="1:4 1025:1026" ht="27">
      <c r="A936" s="316">
        <v>41022</v>
      </c>
      <c r="B936" s="317" t="s">
        <v>16162</v>
      </c>
      <c r="C936" s="318" t="s">
        <v>6578</v>
      </c>
      <c r="D936" s="319">
        <f t="shared" si="31"/>
        <v>204.75370000000001</v>
      </c>
      <c r="AMK936" s="319" t="s">
        <v>16163</v>
      </c>
      <c r="AML936" s="383">
        <f t="shared" si="32"/>
        <v>198.79</v>
      </c>
    </row>
    <row r="937" spans="1:4 1025:1026" ht="38.25">
      <c r="A937" s="316">
        <v>41403</v>
      </c>
      <c r="B937" s="320" t="s">
        <v>16164</v>
      </c>
      <c r="C937" s="318" t="s">
        <v>6578</v>
      </c>
      <c r="D937" s="319">
        <f t="shared" si="31"/>
        <v>1209.6835000000001</v>
      </c>
      <c r="AMK937" s="319" t="s">
        <v>16165</v>
      </c>
      <c r="AML937" s="383">
        <f t="shared" si="32"/>
        <v>1174.45</v>
      </c>
    </row>
    <row r="938" spans="1:4 1025:1026">
      <c r="A938" s="316">
        <v>40398</v>
      </c>
      <c r="B938" s="317" t="s">
        <v>16166</v>
      </c>
      <c r="C938" s="318" t="s">
        <v>6937</v>
      </c>
      <c r="D938" s="319">
        <f t="shared" si="31"/>
        <v>236.31289999999998</v>
      </c>
      <c r="AMK938" s="319" t="s">
        <v>15584</v>
      </c>
      <c r="AML938" s="383">
        <f t="shared" si="32"/>
        <v>229.42999999999998</v>
      </c>
    </row>
    <row r="939" spans="1:4 1025:1026" ht="18">
      <c r="A939" s="316">
        <v>41036</v>
      </c>
      <c r="B939" s="317" t="s">
        <v>16167</v>
      </c>
      <c r="C939" s="318" t="s">
        <v>7741</v>
      </c>
      <c r="D939" s="319">
        <f t="shared" si="31"/>
        <v>167.0248</v>
      </c>
      <c r="AMK939" s="319" t="s">
        <v>16168</v>
      </c>
      <c r="AML939" s="383">
        <f t="shared" si="32"/>
        <v>162.16</v>
      </c>
    </row>
    <row r="940" spans="1:4 1025:1026" ht="38.25">
      <c r="A940" s="316">
        <v>40381</v>
      </c>
      <c r="B940" s="320" t="s">
        <v>16169</v>
      </c>
      <c r="C940" s="318" t="s">
        <v>6937</v>
      </c>
      <c r="D940" s="319">
        <f t="shared" si="31"/>
        <v>31.342900000000004</v>
      </c>
      <c r="AMK940" s="319" t="s">
        <v>16170</v>
      </c>
      <c r="AML940" s="383">
        <f t="shared" si="32"/>
        <v>30.430000000000003</v>
      </c>
    </row>
    <row r="941" spans="1:4 1025:1026" ht="18">
      <c r="A941" s="316">
        <v>41260</v>
      </c>
      <c r="B941" s="317" t="s">
        <v>16171</v>
      </c>
      <c r="C941" s="318" t="s">
        <v>14425</v>
      </c>
      <c r="D941" s="319">
        <f t="shared" si="31"/>
        <v>1095.508</v>
      </c>
      <c r="AMK941" s="319" t="s">
        <v>16172</v>
      </c>
      <c r="AML941" s="383">
        <f t="shared" si="32"/>
        <v>1063.5999999999999</v>
      </c>
    </row>
    <row r="942" spans="1:4 1025:1026">
      <c r="A942" s="316">
        <v>41045</v>
      </c>
      <c r="B942" s="317" t="s">
        <v>16173</v>
      </c>
      <c r="C942" s="318" t="s">
        <v>14425</v>
      </c>
      <c r="D942" s="319">
        <f t="shared" si="31"/>
        <v>1015.7756999999999</v>
      </c>
      <c r="AMK942" s="319" t="s">
        <v>16174</v>
      </c>
      <c r="AML942" s="383">
        <f t="shared" si="32"/>
        <v>986.18999999999994</v>
      </c>
    </row>
    <row r="943" spans="1:4 1025:1026" ht="18">
      <c r="A943" s="316">
        <v>40387</v>
      </c>
      <c r="B943" s="317" t="s">
        <v>16175</v>
      </c>
      <c r="C943" s="318" t="s">
        <v>16176</v>
      </c>
      <c r="D943" s="319">
        <f t="shared" si="31"/>
        <v>115.86470000000001</v>
      </c>
      <c r="AMK943" s="319" t="s">
        <v>16177</v>
      </c>
      <c r="AML943" s="383">
        <f t="shared" si="32"/>
        <v>112.49000000000001</v>
      </c>
    </row>
    <row r="944" spans="1:4 1025:1026" ht="38.25">
      <c r="A944" s="316">
        <v>40339</v>
      </c>
      <c r="B944" s="320" t="s">
        <v>16178</v>
      </c>
      <c r="C944" s="318" t="s">
        <v>6578</v>
      </c>
      <c r="D944" s="319">
        <f t="shared" si="31"/>
        <v>99.312600000000003</v>
      </c>
      <c r="AMK944" s="319" t="s">
        <v>16179</v>
      </c>
      <c r="AML944" s="383">
        <f t="shared" si="32"/>
        <v>96.42</v>
      </c>
    </row>
    <row r="945" spans="1:4 1025:1026" ht="18">
      <c r="A945" s="316">
        <v>40379</v>
      </c>
      <c r="B945" s="317" t="s">
        <v>16180</v>
      </c>
      <c r="C945" s="318" t="s">
        <v>113</v>
      </c>
      <c r="D945" s="319">
        <f t="shared" si="31"/>
        <v>14.9556</v>
      </c>
      <c r="AMK945" s="319" t="s">
        <v>16181</v>
      </c>
      <c r="AML945" s="383">
        <f t="shared" si="32"/>
        <v>14.52</v>
      </c>
    </row>
    <row r="946" spans="1:4 1025:1026" ht="38.25">
      <c r="A946" s="316">
        <v>42875</v>
      </c>
      <c r="B946" s="320" t="s">
        <v>16182</v>
      </c>
      <c r="C946" s="318" t="s">
        <v>6578</v>
      </c>
      <c r="D946" s="319">
        <f t="shared" si="31"/>
        <v>52.385800000000003</v>
      </c>
      <c r="AMK946" s="319" t="s">
        <v>16183</v>
      </c>
      <c r="AML946" s="383">
        <f t="shared" si="32"/>
        <v>50.86</v>
      </c>
    </row>
    <row r="947" spans="1:4 1025:1026" ht="38.25">
      <c r="A947" s="316">
        <v>40991</v>
      </c>
      <c r="B947" s="320" t="s">
        <v>16184</v>
      </c>
      <c r="C947" s="318" t="s">
        <v>113</v>
      </c>
      <c r="D947" s="319">
        <f t="shared" si="31"/>
        <v>50.439100000000003</v>
      </c>
      <c r="AMK947" s="319" t="s">
        <v>16185</v>
      </c>
      <c r="AML947" s="383">
        <f t="shared" si="32"/>
        <v>48.97</v>
      </c>
    </row>
    <row r="948" spans="1:4 1025:1026" ht="18">
      <c r="A948" s="316">
        <v>108478</v>
      </c>
      <c r="B948" s="317" t="s">
        <v>16186</v>
      </c>
      <c r="C948" s="318" t="s">
        <v>222</v>
      </c>
      <c r="D948" s="319">
        <f t="shared" si="31"/>
        <v>616.74339999999995</v>
      </c>
      <c r="AMK948" s="319" t="s">
        <v>16187</v>
      </c>
      <c r="AML948" s="383">
        <f t="shared" si="32"/>
        <v>598.78</v>
      </c>
    </row>
    <row r="949" spans="1:4 1025:1026" ht="18">
      <c r="A949" s="316">
        <v>108479</v>
      </c>
      <c r="B949" s="317" t="s">
        <v>16188</v>
      </c>
      <c r="C949" s="318" t="s">
        <v>222</v>
      </c>
      <c r="D949" s="319">
        <f t="shared" si="31"/>
        <v>640.02139999999997</v>
      </c>
      <c r="AMK949" s="319" t="s">
        <v>16189</v>
      </c>
      <c r="AML949" s="383">
        <f t="shared" si="32"/>
        <v>621.38</v>
      </c>
    </row>
    <row r="950" spans="1:4 1025:1026" ht="18">
      <c r="A950" s="316">
        <v>108480</v>
      </c>
      <c r="B950" s="317" t="s">
        <v>16190</v>
      </c>
      <c r="C950" s="318" t="s">
        <v>222</v>
      </c>
      <c r="D950" s="319">
        <f t="shared" si="31"/>
        <v>659.22059999999999</v>
      </c>
      <c r="AMK950" s="319" t="s">
        <v>16191</v>
      </c>
      <c r="AML950" s="383">
        <f t="shared" si="32"/>
        <v>640.02</v>
      </c>
    </row>
    <row r="951" spans="1:4 1025:1026" ht="18">
      <c r="A951" s="316">
        <v>108481</v>
      </c>
      <c r="B951" s="317" t="s">
        <v>16192</v>
      </c>
      <c r="C951" s="318" t="s">
        <v>222</v>
      </c>
      <c r="D951" s="319">
        <f t="shared" si="31"/>
        <v>685.44440000000009</v>
      </c>
      <c r="AMK951" s="319" t="s">
        <v>16193</v>
      </c>
      <c r="AML951" s="383">
        <f t="shared" si="32"/>
        <v>665.48</v>
      </c>
    </row>
    <row r="952" spans="1:4 1025:1026" ht="18">
      <c r="A952" s="316">
        <v>108477</v>
      </c>
      <c r="B952" s="317" t="s">
        <v>16194</v>
      </c>
      <c r="C952" s="318" t="s">
        <v>222</v>
      </c>
      <c r="D952" s="319">
        <f t="shared" si="31"/>
        <v>734.65780000000007</v>
      </c>
      <c r="AMK952" s="319" t="s">
        <v>16195</v>
      </c>
      <c r="AML952" s="383">
        <f t="shared" si="32"/>
        <v>713.26</v>
      </c>
    </row>
    <row r="953" spans="1:4 1025:1026">
      <c r="A953" s="316">
        <v>40382</v>
      </c>
      <c r="B953" s="317" t="s">
        <v>16196</v>
      </c>
      <c r="C953" s="318" t="s">
        <v>6680</v>
      </c>
      <c r="D953" s="319">
        <f t="shared" si="31"/>
        <v>943.85080000000005</v>
      </c>
      <c r="AMK953" s="319" t="s">
        <v>16197</v>
      </c>
      <c r="AML953" s="383">
        <f t="shared" si="32"/>
        <v>916.36</v>
      </c>
    </row>
    <row r="954" spans="1:4 1025:1026" ht="18">
      <c r="A954" s="316">
        <v>42660</v>
      </c>
      <c r="B954" s="317" t="s">
        <v>16198</v>
      </c>
      <c r="C954" s="318" t="s">
        <v>6680</v>
      </c>
      <c r="D954" s="319">
        <f t="shared" si="31"/>
        <v>1174.0867000000001</v>
      </c>
      <c r="AMK954" s="319" t="s">
        <v>16199</v>
      </c>
      <c r="AML954" s="383">
        <f t="shared" si="32"/>
        <v>1139.8900000000001</v>
      </c>
    </row>
    <row r="955" spans="1:4 1025:1026" ht="38.25">
      <c r="A955" s="316">
        <v>40401</v>
      </c>
      <c r="B955" s="320" t="s">
        <v>16200</v>
      </c>
      <c r="C955" s="318" t="s">
        <v>14425</v>
      </c>
      <c r="D955" s="319">
        <f t="shared" si="31"/>
        <v>1456.729</v>
      </c>
      <c r="AMK955" s="319" t="s">
        <v>16201</v>
      </c>
      <c r="AML955" s="383">
        <f t="shared" si="32"/>
        <v>1414.3</v>
      </c>
    </row>
    <row r="956" spans="1:4 1025:1026">
      <c r="A956" s="316">
        <v>41200</v>
      </c>
      <c r="B956" s="317" t="s">
        <v>16202</v>
      </c>
      <c r="C956" s="318" t="s">
        <v>14425</v>
      </c>
      <c r="D956" s="319">
        <f t="shared" si="31"/>
        <v>29.962700000000002</v>
      </c>
      <c r="AMK956" s="319" t="s">
        <v>16203</v>
      </c>
      <c r="AML956" s="383">
        <f t="shared" si="32"/>
        <v>29.09</v>
      </c>
    </row>
    <row r="957" spans="1:4 1025:1026" ht="18">
      <c r="A957" s="316">
        <v>42876</v>
      </c>
      <c r="B957" s="317" t="s">
        <v>16204</v>
      </c>
      <c r="C957" s="318" t="s">
        <v>6937</v>
      </c>
      <c r="D957" s="319">
        <f t="shared" si="31"/>
        <v>159.2792</v>
      </c>
      <c r="AMK957" s="319" t="s">
        <v>16205</v>
      </c>
      <c r="AML957" s="383">
        <f t="shared" si="32"/>
        <v>154.63999999999999</v>
      </c>
    </row>
    <row r="958" spans="1:4 1025:1026" ht="38.25">
      <c r="A958" s="316">
        <v>42239</v>
      </c>
      <c r="B958" s="320" t="s">
        <v>16206</v>
      </c>
      <c r="C958" s="318" t="s">
        <v>6680</v>
      </c>
      <c r="D958" s="319">
        <f t="shared" si="31"/>
        <v>203.53829999999999</v>
      </c>
      <c r="AMK958" s="319" t="s">
        <v>16207</v>
      </c>
      <c r="AML958" s="383">
        <f t="shared" si="32"/>
        <v>197.60999999999999</v>
      </c>
    </row>
    <row r="959" spans="1:4 1025:1026" ht="38.25">
      <c r="A959" s="316">
        <v>40329</v>
      </c>
      <c r="B959" s="320" t="s">
        <v>16208</v>
      </c>
      <c r="C959" s="318" t="s">
        <v>6680</v>
      </c>
      <c r="D959" s="319">
        <f t="shared" si="31"/>
        <v>214.8065</v>
      </c>
      <c r="AMK959" s="319" t="s">
        <v>16209</v>
      </c>
      <c r="AML959" s="383">
        <f t="shared" si="32"/>
        <v>208.54999999999998</v>
      </c>
    </row>
    <row r="960" spans="1:4 1025:1026">
      <c r="A960" s="316">
        <v>41195</v>
      </c>
      <c r="B960" s="317" t="s">
        <v>16210</v>
      </c>
      <c r="C960" s="318" t="s">
        <v>113</v>
      </c>
      <c r="D960" s="319">
        <f t="shared" si="31"/>
        <v>16.572700000000001</v>
      </c>
      <c r="AMK960" s="319" t="s">
        <v>16211</v>
      </c>
      <c r="AML960" s="383">
        <f t="shared" si="32"/>
        <v>16.09</v>
      </c>
    </row>
    <row r="961" spans="1:4 1025:1026" ht="18">
      <c r="A961" s="316">
        <v>40315</v>
      </c>
      <c r="B961" s="317" t="s">
        <v>16212</v>
      </c>
      <c r="C961" s="318" t="s">
        <v>6937</v>
      </c>
      <c r="D961" s="319">
        <f t="shared" si="31"/>
        <v>322.42089999999996</v>
      </c>
      <c r="AMK961" s="319" t="s">
        <v>16213</v>
      </c>
      <c r="AML961" s="383">
        <f t="shared" si="32"/>
        <v>313.02999999999997</v>
      </c>
    </row>
    <row r="962" spans="1:4 1025:1026" ht="38.25">
      <c r="A962" s="316">
        <v>40314</v>
      </c>
      <c r="B962" s="320" t="s">
        <v>16214</v>
      </c>
      <c r="C962" s="318" t="s">
        <v>6937</v>
      </c>
      <c r="D962" s="319">
        <f t="shared" si="31"/>
        <v>137.71099999999998</v>
      </c>
      <c r="AMK962" s="319" t="s">
        <v>16215</v>
      </c>
      <c r="AML962" s="383">
        <f t="shared" si="32"/>
        <v>133.69999999999999</v>
      </c>
    </row>
    <row r="963" spans="1:4 1025:1026" ht="38.25">
      <c r="A963" s="316">
        <v>40321</v>
      </c>
      <c r="B963" s="320" t="s">
        <v>16216</v>
      </c>
      <c r="C963" s="318" t="s">
        <v>6937</v>
      </c>
      <c r="D963" s="319">
        <f t="shared" si="31"/>
        <v>110.91040000000001</v>
      </c>
      <c r="AMK963" s="319" t="s">
        <v>16217</v>
      </c>
      <c r="AML963" s="383">
        <f t="shared" si="32"/>
        <v>107.68</v>
      </c>
    </row>
    <row r="964" spans="1:4 1025:1026" ht="38.25">
      <c r="A964" s="316">
        <v>40323</v>
      </c>
      <c r="B964" s="320" t="s">
        <v>16218</v>
      </c>
      <c r="C964" s="318" t="s">
        <v>6937</v>
      </c>
      <c r="D964" s="319">
        <f t="shared" si="31"/>
        <v>120.2834</v>
      </c>
      <c r="AMK964" s="319" t="s">
        <v>16219</v>
      </c>
      <c r="AML964" s="383">
        <f t="shared" si="32"/>
        <v>116.78</v>
      </c>
    </row>
    <row r="965" spans="1:4 1025:1026" ht="38.25">
      <c r="A965" s="316">
        <v>40324</v>
      </c>
      <c r="B965" s="320" t="s">
        <v>16220</v>
      </c>
      <c r="C965" s="318" t="s">
        <v>6937</v>
      </c>
      <c r="D965" s="319">
        <f t="shared" si="31"/>
        <v>103.3811</v>
      </c>
      <c r="AMK965" s="319" t="s">
        <v>16221</v>
      </c>
      <c r="AML965" s="383">
        <f t="shared" si="32"/>
        <v>100.37</v>
      </c>
    </row>
    <row r="966" spans="1:4 1025:1026" ht="38.25">
      <c r="A966" s="316">
        <v>40325</v>
      </c>
      <c r="B966" s="320" t="s">
        <v>16222</v>
      </c>
      <c r="C966" s="318" t="s">
        <v>6937</v>
      </c>
      <c r="D966" s="319">
        <f t="shared" si="31"/>
        <v>88.961100000000002</v>
      </c>
      <c r="AMK966" s="319" t="s">
        <v>16223</v>
      </c>
      <c r="AML966" s="383">
        <f t="shared" si="32"/>
        <v>86.37</v>
      </c>
    </row>
    <row r="967" spans="1:4 1025:1026" ht="18">
      <c r="A967" s="316">
        <v>40319</v>
      </c>
      <c r="B967" s="317" t="s">
        <v>16224</v>
      </c>
      <c r="C967" s="318" t="s">
        <v>6937</v>
      </c>
      <c r="D967" s="319">
        <f t="shared" si="31"/>
        <v>142.70649999999998</v>
      </c>
      <c r="AMK967" s="319" t="s">
        <v>16225</v>
      </c>
      <c r="AML967" s="383">
        <f t="shared" si="32"/>
        <v>138.54999999999998</v>
      </c>
    </row>
    <row r="968" spans="1:4 1025:1026" ht="38.25">
      <c r="A968" s="316">
        <v>40320</v>
      </c>
      <c r="B968" s="320" t="s">
        <v>16226</v>
      </c>
      <c r="C968" s="318" t="s">
        <v>6937</v>
      </c>
      <c r="D968" s="319">
        <f t="shared" si="31"/>
        <v>157.48699999999999</v>
      </c>
      <c r="AMK968" s="319" t="s">
        <v>16227</v>
      </c>
      <c r="AML968" s="383">
        <f t="shared" si="32"/>
        <v>152.89999999999998</v>
      </c>
    </row>
    <row r="969" spans="1:4 1025:1026" ht="38.25">
      <c r="A969" s="316">
        <v>40322</v>
      </c>
      <c r="B969" s="320" t="s">
        <v>16228</v>
      </c>
      <c r="C969" s="318" t="s">
        <v>6937</v>
      </c>
      <c r="D969" s="319">
        <f t="shared" si="31"/>
        <v>173.32840000000002</v>
      </c>
      <c r="AMK969" s="319" t="s">
        <v>16229</v>
      </c>
      <c r="AML969" s="383">
        <f t="shared" si="32"/>
        <v>168.28</v>
      </c>
    </row>
    <row r="970" spans="1:4 1025:1026" ht="18">
      <c r="A970" s="316">
        <v>40342</v>
      </c>
      <c r="B970" s="317" t="s">
        <v>16230</v>
      </c>
      <c r="C970" s="318" t="s">
        <v>14425</v>
      </c>
      <c r="D970" s="319">
        <f t="shared" si="31"/>
        <v>41.210299999999997</v>
      </c>
      <c r="AMK970" s="319" t="s">
        <v>16231</v>
      </c>
      <c r="AML970" s="383">
        <f t="shared" si="32"/>
        <v>40.01</v>
      </c>
    </row>
    <row r="971" spans="1:4 1025:1026">
      <c r="A971" s="316">
        <v>40338</v>
      </c>
      <c r="B971" s="317" t="s">
        <v>16232</v>
      </c>
      <c r="C971" s="318" t="s">
        <v>14425</v>
      </c>
      <c r="D971" s="319">
        <f t="shared" si="31"/>
        <v>36.472299999999997</v>
      </c>
      <c r="AMK971" s="319" t="s">
        <v>16233</v>
      </c>
      <c r="AML971" s="383">
        <f t="shared" si="32"/>
        <v>35.409999999999997</v>
      </c>
    </row>
    <row r="972" spans="1:4 1025:1026" ht="38.25">
      <c r="A972" s="316">
        <v>40341</v>
      </c>
      <c r="B972" s="320" t="s">
        <v>16234</v>
      </c>
      <c r="C972" s="318" t="s">
        <v>14425</v>
      </c>
      <c r="D972" s="319">
        <f t="shared" si="31"/>
        <v>9.6408000000000005</v>
      </c>
      <c r="AMK972" s="319" t="s">
        <v>16235</v>
      </c>
      <c r="AML972" s="383">
        <f t="shared" si="32"/>
        <v>9.36</v>
      </c>
    </row>
    <row r="973" spans="1:4 1025:1026">
      <c r="A973" s="316">
        <v>40416</v>
      </c>
      <c r="B973" s="317" t="s">
        <v>16236</v>
      </c>
      <c r="C973" s="318" t="s">
        <v>6578</v>
      </c>
      <c r="D973" s="319">
        <f t="shared" si="31"/>
        <v>374.54919999999998</v>
      </c>
      <c r="AMK973" s="319" t="s">
        <v>16237</v>
      </c>
      <c r="AML973" s="383">
        <f t="shared" si="32"/>
        <v>363.64</v>
      </c>
    </row>
    <row r="974" spans="1:4 1025:1026">
      <c r="A974" s="316">
        <v>40388</v>
      </c>
      <c r="B974" s="317" t="s">
        <v>16238</v>
      </c>
      <c r="C974" s="318" t="s">
        <v>6578</v>
      </c>
      <c r="D974" s="319">
        <f t="shared" si="31"/>
        <v>336.16110000000003</v>
      </c>
      <c r="AMK974" s="319" t="s">
        <v>16239</v>
      </c>
      <c r="AML974" s="383">
        <f t="shared" si="32"/>
        <v>326.37</v>
      </c>
    </row>
    <row r="975" spans="1:4 1025:1026">
      <c r="A975" s="316">
        <v>40402</v>
      </c>
      <c r="B975" s="317" t="s">
        <v>16240</v>
      </c>
      <c r="C975" s="318" t="s">
        <v>6937</v>
      </c>
      <c r="D975" s="319">
        <f t="shared" si="31"/>
        <v>20.641200000000005</v>
      </c>
      <c r="AMK975" s="319" t="s">
        <v>16241</v>
      </c>
      <c r="AML975" s="383">
        <f t="shared" si="32"/>
        <v>20.040000000000003</v>
      </c>
    </row>
    <row r="976" spans="1:4 1025:1026">
      <c r="A976" s="316">
        <v>41033</v>
      </c>
      <c r="B976" s="317" t="s">
        <v>16242</v>
      </c>
      <c r="C976" s="318" t="s">
        <v>16243</v>
      </c>
      <c r="D976" s="319">
        <f t="shared" si="31"/>
        <v>49.429699999999997</v>
      </c>
      <c r="AMK976" s="319" t="s">
        <v>16244</v>
      </c>
      <c r="AML976" s="383">
        <f t="shared" si="32"/>
        <v>47.989999999999995</v>
      </c>
    </row>
    <row r="977" spans="1:4 1025:1026" ht="18">
      <c r="A977" s="316">
        <v>41233</v>
      </c>
      <c r="B977" s="317" t="s">
        <v>16245</v>
      </c>
      <c r="C977" s="318" t="s">
        <v>113</v>
      </c>
      <c r="D977" s="319">
        <f t="shared" si="31"/>
        <v>652.96850000000006</v>
      </c>
      <c r="AMK977" s="319" t="s">
        <v>16246</v>
      </c>
      <c r="AML977" s="383">
        <f t="shared" si="32"/>
        <v>633.95000000000005</v>
      </c>
    </row>
    <row r="978" spans="1:4 1025:1026">
      <c r="A978" s="316">
        <v>40386</v>
      </c>
      <c r="B978" s="317" t="s">
        <v>16247</v>
      </c>
      <c r="C978" s="318" t="s">
        <v>6578</v>
      </c>
      <c r="D978" s="319">
        <f t="shared" si="31"/>
        <v>212.13879999999997</v>
      </c>
      <c r="AMK978" s="319" t="s">
        <v>16248</v>
      </c>
      <c r="AML978" s="383">
        <f t="shared" si="32"/>
        <v>205.95999999999998</v>
      </c>
    </row>
    <row r="979" spans="1:4 1025:1026" ht="27">
      <c r="A979" s="316">
        <v>41199</v>
      </c>
      <c r="B979" s="317" t="s">
        <v>16249</v>
      </c>
      <c r="C979" s="318" t="s">
        <v>6578</v>
      </c>
      <c r="D979" s="319">
        <f t="shared" si="31"/>
        <v>44.918300000000002</v>
      </c>
      <c r="AMK979" s="319" t="s">
        <v>16250</v>
      </c>
      <c r="AML979" s="383">
        <f t="shared" si="32"/>
        <v>43.61</v>
      </c>
    </row>
    <row r="980" spans="1:4 1025:1026" ht="38.25">
      <c r="A980" s="316">
        <v>42529</v>
      </c>
      <c r="B980" s="320" t="s">
        <v>16251</v>
      </c>
      <c r="C980" s="318" t="s">
        <v>6578</v>
      </c>
      <c r="D980" s="319">
        <f t="shared" si="31"/>
        <v>1011.3982</v>
      </c>
      <c r="AMK980" s="319" t="s">
        <v>16252</v>
      </c>
      <c r="AML980" s="383">
        <f t="shared" si="32"/>
        <v>981.93999999999994</v>
      </c>
    </row>
    <row r="981" spans="1:4 1025:1026" ht="51">
      <c r="A981" s="316">
        <v>40384</v>
      </c>
      <c r="B981" s="320" t="s">
        <v>16253</v>
      </c>
      <c r="C981" s="318" t="s">
        <v>6578</v>
      </c>
      <c r="D981" s="319">
        <f t="shared" si="31"/>
        <v>1295.6473000000001</v>
      </c>
      <c r="AMK981" s="319" t="s">
        <v>16254</v>
      </c>
      <c r="AML981" s="383">
        <f t="shared" si="32"/>
        <v>1257.9100000000001</v>
      </c>
    </row>
    <row r="982" spans="1:4 1025:1026" ht="51">
      <c r="A982" s="316">
        <v>40385</v>
      </c>
      <c r="B982" s="320" t="s">
        <v>16255</v>
      </c>
      <c r="C982" s="318" t="s">
        <v>6578</v>
      </c>
      <c r="D982" s="319">
        <f t="shared" si="31"/>
        <v>1352.3591000000001</v>
      </c>
      <c r="AMK982" s="319" t="s">
        <v>16256</v>
      </c>
      <c r="AML982" s="383">
        <f t="shared" si="32"/>
        <v>1312.97</v>
      </c>
    </row>
    <row r="983" spans="1:4 1025:1026">
      <c r="A983" s="316">
        <v>40393</v>
      </c>
      <c r="B983" s="317" t="s">
        <v>16257</v>
      </c>
      <c r="C983" s="318" t="s">
        <v>6578</v>
      </c>
      <c r="D983" s="319">
        <f t="shared" si="31"/>
        <v>28.366200000000003</v>
      </c>
      <c r="AMK983" s="319" t="s">
        <v>16258</v>
      </c>
      <c r="AML983" s="383">
        <f t="shared" si="32"/>
        <v>27.540000000000003</v>
      </c>
    </row>
    <row r="984" spans="1:4 1025:1026">
      <c r="A984" s="316">
        <v>40394</v>
      </c>
      <c r="B984" s="317" t="s">
        <v>16259</v>
      </c>
      <c r="C984" s="318" t="s">
        <v>6578</v>
      </c>
      <c r="D984" s="319">
        <f t="shared" si="31"/>
        <v>32.702500000000001</v>
      </c>
      <c r="AMK984" s="319" t="s">
        <v>16260</v>
      </c>
      <c r="AML984" s="383">
        <f t="shared" si="32"/>
        <v>31.75</v>
      </c>
    </row>
    <row r="985" spans="1:4 1025:1026">
      <c r="A985" s="316">
        <v>40390</v>
      </c>
      <c r="B985" s="317" t="s">
        <v>16261</v>
      </c>
      <c r="C985" s="318" t="s">
        <v>6937</v>
      </c>
      <c r="D985" s="319">
        <f t="shared" ref="D985:D1048" si="33">AML985*1.03</f>
        <v>5.2117999999999993</v>
      </c>
      <c r="AMK985" s="319" t="s">
        <v>16262</v>
      </c>
      <c r="AML985" s="383">
        <f t="shared" ref="AML985:AML1048" si="34">ROUNDUP(AMK985/(1+0.2332),2)</f>
        <v>5.0599999999999996</v>
      </c>
    </row>
    <row r="986" spans="1:4 1025:1026" ht="18">
      <c r="A986" s="316">
        <v>42256</v>
      </c>
      <c r="B986" s="317" t="s">
        <v>16263</v>
      </c>
      <c r="C986" s="318" t="s">
        <v>6937</v>
      </c>
      <c r="D986" s="319">
        <f t="shared" si="33"/>
        <v>4996.1180000000004</v>
      </c>
      <c r="AMK986" s="319" t="s">
        <v>16264</v>
      </c>
      <c r="AML986" s="383">
        <f t="shared" si="34"/>
        <v>4850.6000000000004</v>
      </c>
    </row>
    <row r="987" spans="1:4 1025:1026" ht="18">
      <c r="A987" s="316">
        <v>40400</v>
      </c>
      <c r="B987" s="317" t="s">
        <v>16265</v>
      </c>
      <c r="C987" s="318" t="s">
        <v>113</v>
      </c>
      <c r="D987" s="319">
        <f t="shared" si="33"/>
        <v>15.831099999999999</v>
      </c>
      <c r="AMK987" s="319" t="s">
        <v>16266</v>
      </c>
      <c r="AML987" s="383">
        <f t="shared" si="34"/>
        <v>15.37</v>
      </c>
    </row>
    <row r="988" spans="1:4 1025:1026" ht="18">
      <c r="A988" s="316">
        <v>41201</v>
      </c>
      <c r="B988" s="317" t="s">
        <v>16267</v>
      </c>
      <c r="C988" s="318" t="s">
        <v>6937</v>
      </c>
      <c r="D988" s="319">
        <f t="shared" si="33"/>
        <v>366.14440000000002</v>
      </c>
      <c r="AMK988" s="319" t="s">
        <v>16268</v>
      </c>
      <c r="AML988" s="383">
        <f t="shared" si="34"/>
        <v>355.48</v>
      </c>
    </row>
    <row r="989" spans="1:4 1025:1026">
      <c r="A989" s="316">
        <v>41035</v>
      </c>
      <c r="B989" s="317" t="s">
        <v>16269</v>
      </c>
      <c r="C989" s="318" t="s">
        <v>6578</v>
      </c>
      <c r="D989" s="319">
        <f t="shared" si="33"/>
        <v>125.9999</v>
      </c>
      <c r="AMK989" s="319" t="s">
        <v>16270</v>
      </c>
      <c r="AML989" s="383">
        <f t="shared" si="34"/>
        <v>122.33</v>
      </c>
    </row>
    <row r="990" spans="1:4 1025:1026" ht="51">
      <c r="A990" s="316">
        <v>41263</v>
      </c>
      <c r="B990" s="320" t="s">
        <v>16271</v>
      </c>
      <c r="C990" s="318" t="s">
        <v>6578</v>
      </c>
      <c r="D990" s="319">
        <f t="shared" si="33"/>
        <v>230.52430000000001</v>
      </c>
      <c r="AMK990" s="319" t="s">
        <v>16272</v>
      </c>
      <c r="AML990" s="383">
        <f t="shared" si="34"/>
        <v>223.81</v>
      </c>
    </row>
    <row r="991" spans="1:4 1025:1026" ht="51">
      <c r="A991" s="316">
        <v>41089</v>
      </c>
      <c r="B991" s="320" t="s">
        <v>16273</v>
      </c>
      <c r="C991" s="318" t="s">
        <v>6578</v>
      </c>
      <c r="D991" s="319">
        <f t="shared" si="33"/>
        <v>240.1651</v>
      </c>
      <c r="AMK991" s="319" t="s">
        <v>16274</v>
      </c>
      <c r="AML991" s="383">
        <f t="shared" si="34"/>
        <v>233.17</v>
      </c>
    </row>
    <row r="992" spans="1:4 1025:1026" ht="38.25">
      <c r="A992" s="316">
        <v>41039</v>
      </c>
      <c r="B992" s="320" t="s">
        <v>16275</v>
      </c>
      <c r="C992" s="318" t="s">
        <v>6578</v>
      </c>
      <c r="D992" s="319">
        <f t="shared" si="33"/>
        <v>386.64140000000003</v>
      </c>
      <c r="AMK992" s="319" t="s">
        <v>16276</v>
      </c>
      <c r="AML992" s="383">
        <f t="shared" si="34"/>
        <v>375.38</v>
      </c>
    </row>
    <row r="993" spans="1:4 1025:1026">
      <c r="A993" s="316">
        <v>41030</v>
      </c>
      <c r="B993" s="317" t="s">
        <v>16277</v>
      </c>
      <c r="C993" s="318" t="s">
        <v>6578</v>
      </c>
      <c r="D993" s="319">
        <f t="shared" si="33"/>
        <v>225.12710000000001</v>
      </c>
      <c r="AMK993" s="319" t="s">
        <v>16278</v>
      </c>
      <c r="AML993" s="383">
        <f t="shared" si="34"/>
        <v>218.57</v>
      </c>
    </row>
    <row r="994" spans="1:4 1025:1026">
      <c r="A994" s="316">
        <v>42045</v>
      </c>
      <c r="B994" s="317" t="s">
        <v>16279</v>
      </c>
      <c r="C994" s="318" t="s">
        <v>6680</v>
      </c>
      <c r="D994" s="319">
        <f t="shared" si="33"/>
        <v>31.198700000000002</v>
      </c>
      <c r="AMK994" s="319" t="s">
        <v>16280</v>
      </c>
      <c r="AML994" s="383">
        <f t="shared" si="34"/>
        <v>30.290000000000003</v>
      </c>
    </row>
    <row r="995" spans="1:4 1025:1026">
      <c r="A995" s="316">
        <v>42043</v>
      </c>
      <c r="B995" s="317" t="s">
        <v>16281</v>
      </c>
      <c r="C995" s="318" t="s">
        <v>15722</v>
      </c>
      <c r="D995" s="319">
        <f t="shared" si="33"/>
        <v>0</v>
      </c>
      <c r="AMK995" s="319" t="s">
        <v>15723</v>
      </c>
      <c r="AML995" s="383">
        <f t="shared" si="34"/>
        <v>0</v>
      </c>
    </row>
    <row r="996" spans="1:4 1025:1026">
      <c r="A996" s="316">
        <v>42512</v>
      </c>
      <c r="B996" s="317" t="s">
        <v>16282</v>
      </c>
      <c r="C996" s="318" t="s">
        <v>6680</v>
      </c>
      <c r="D996" s="319">
        <f t="shared" si="33"/>
        <v>5.4692999999999996</v>
      </c>
      <c r="AMK996" s="319" t="s">
        <v>16283</v>
      </c>
      <c r="AML996" s="383">
        <f t="shared" si="34"/>
        <v>5.31</v>
      </c>
    </row>
    <row r="997" spans="1:4 1025:1026" ht="18">
      <c r="A997" s="316">
        <v>42513</v>
      </c>
      <c r="B997" s="317" t="s">
        <v>16284</v>
      </c>
      <c r="C997" s="318" t="s">
        <v>6680</v>
      </c>
      <c r="D997" s="319">
        <f t="shared" si="33"/>
        <v>7.1069999999999993</v>
      </c>
      <c r="AMK997" s="319" t="s">
        <v>16285</v>
      </c>
      <c r="AML997" s="383">
        <f t="shared" si="34"/>
        <v>6.8999999999999995</v>
      </c>
    </row>
    <row r="998" spans="1:4 1025:1026">
      <c r="A998" s="316">
        <v>42514</v>
      </c>
      <c r="B998" s="317" t="s">
        <v>16286</v>
      </c>
      <c r="C998" s="318" t="s">
        <v>6680</v>
      </c>
      <c r="D998" s="319">
        <f t="shared" si="33"/>
        <v>11.041600000000001</v>
      </c>
      <c r="AMK998" s="319" t="s">
        <v>16287</v>
      </c>
      <c r="AML998" s="383">
        <f t="shared" si="34"/>
        <v>10.72</v>
      </c>
    </row>
    <row r="999" spans="1:4 1025:1026">
      <c r="A999" s="316">
        <v>43349</v>
      </c>
      <c r="B999" s="317" t="s">
        <v>16288</v>
      </c>
      <c r="C999" s="318" t="s">
        <v>6680</v>
      </c>
      <c r="D999" s="319">
        <f t="shared" si="33"/>
        <v>10.9695</v>
      </c>
      <c r="AMK999" s="319" t="s">
        <v>16289</v>
      </c>
      <c r="AML999" s="383">
        <f t="shared" si="34"/>
        <v>10.65</v>
      </c>
    </row>
    <row r="1000" spans="1:4 1025:1026">
      <c r="A1000" s="316">
        <v>42515</v>
      </c>
      <c r="B1000" s="317" t="s">
        <v>16290</v>
      </c>
      <c r="C1000" s="318" t="s">
        <v>6680</v>
      </c>
      <c r="D1000" s="319">
        <f t="shared" si="33"/>
        <v>8.4666000000000015</v>
      </c>
      <c r="AMK1000" s="319" t="s">
        <v>16291</v>
      </c>
      <c r="AML1000" s="383">
        <f t="shared" si="34"/>
        <v>8.2200000000000006</v>
      </c>
    </row>
    <row r="1001" spans="1:4 1025:1026">
      <c r="A1001" s="316">
        <v>42523</v>
      </c>
      <c r="B1001" s="317" t="s">
        <v>16292</v>
      </c>
      <c r="C1001" s="318" t="s">
        <v>6680</v>
      </c>
      <c r="D1001" s="319">
        <f t="shared" si="33"/>
        <v>12.8338</v>
      </c>
      <c r="AMK1001" s="319" t="s">
        <v>16293</v>
      </c>
      <c r="AML1001" s="383">
        <f t="shared" si="34"/>
        <v>12.459999999999999</v>
      </c>
    </row>
    <row r="1002" spans="1:4 1025:1026" ht="18">
      <c r="A1002" s="316">
        <v>42576</v>
      </c>
      <c r="B1002" s="317" t="s">
        <v>16294</v>
      </c>
      <c r="C1002" s="318" t="s">
        <v>6680</v>
      </c>
      <c r="D1002" s="319">
        <f t="shared" si="33"/>
        <v>167.57069999999999</v>
      </c>
      <c r="AMK1002" s="319" t="s">
        <v>16295</v>
      </c>
      <c r="AML1002" s="383">
        <f t="shared" si="34"/>
        <v>162.69</v>
      </c>
    </row>
    <row r="1003" spans="1:4 1025:1026">
      <c r="A1003" s="316">
        <v>42577</v>
      </c>
      <c r="B1003" s="317" t="s">
        <v>16296</v>
      </c>
      <c r="C1003" s="318" t="s">
        <v>6680</v>
      </c>
      <c r="D1003" s="319">
        <f t="shared" si="33"/>
        <v>14.090400000000001</v>
      </c>
      <c r="AMK1003" s="319" t="s">
        <v>16297</v>
      </c>
      <c r="AML1003" s="383">
        <f t="shared" si="34"/>
        <v>13.68</v>
      </c>
    </row>
    <row r="1004" spans="1:4 1025:1026" ht="18">
      <c r="A1004" s="316">
        <v>42578</v>
      </c>
      <c r="B1004" s="317" t="s">
        <v>16298</v>
      </c>
      <c r="C1004" s="318" t="s">
        <v>6680</v>
      </c>
      <c r="D1004" s="319">
        <f t="shared" si="33"/>
        <v>5.3250999999999999</v>
      </c>
      <c r="AMK1004" s="319" t="s">
        <v>16299</v>
      </c>
      <c r="AML1004" s="383">
        <f t="shared" si="34"/>
        <v>5.17</v>
      </c>
    </row>
    <row r="1005" spans="1:4 1025:1026" ht="18">
      <c r="A1005" s="316">
        <v>42580</v>
      </c>
      <c r="B1005" s="317" t="s">
        <v>16300</v>
      </c>
      <c r="C1005" s="318" t="s">
        <v>6680</v>
      </c>
      <c r="D1005" s="319">
        <f t="shared" si="33"/>
        <v>7.8589000000000002</v>
      </c>
      <c r="AMK1005" s="319" t="s">
        <v>16301</v>
      </c>
      <c r="AML1005" s="383">
        <f t="shared" si="34"/>
        <v>7.63</v>
      </c>
    </row>
    <row r="1006" spans="1:4 1025:1026" ht="18">
      <c r="A1006" s="316">
        <v>42582</v>
      </c>
      <c r="B1006" s="317" t="s">
        <v>16302</v>
      </c>
      <c r="C1006" s="318" t="s">
        <v>6680</v>
      </c>
      <c r="D1006" s="319">
        <f t="shared" si="33"/>
        <v>77.116100000000003</v>
      </c>
      <c r="AMK1006" s="319" t="s">
        <v>16303</v>
      </c>
      <c r="AML1006" s="383">
        <f t="shared" si="34"/>
        <v>74.87</v>
      </c>
    </row>
    <row r="1007" spans="1:4 1025:1026">
      <c r="A1007" s="316">
        <v>42586</v>
      </c>
      <c r="B1007" s="317" t="s">
        <v>16304</v>
      </c>
      <c r="C1007" s="318" t="s">
        <v>6680</v>
      </c>
      <c r="D1007" s="319">
        <f t="shared" si="33"/>
        <v>76.786500000000018</v>
      </c>
      <c r="AMK1007" s="319" t="s">
        <v>16305</v>
      </c>
      <c r="AML1007" s="383">
        <f t="shared" si="34"/>
        <v>74.550000000000011</v>
      </c>
    </row>
    <row r="1008" spans="1:4 1025:1026">
      <c r="A1008" s="316">
        <v>42587</v>
      </c>
      <c r="B1008" s="317" t="s">
        <v>16306</v>
      </c>
      <c r="C1008" s="318" t="s">
        <v>6937</v>
      </c>
      <c r="D1008" s="319">
        <f t="shared" si="33"/>
        <v>1.2875000000000001</v>
      </c>
      <c r="AMK1008" s="319" t="s">
        <v>16307</v>
      </c>
      <c r="AML1008" s="383">
        <f t="shared" si="34"/>
        <v>1.25</v>
      </c>
    </row>
    <row r="1009" spans="1:4 1025:1026" ht="38.25">
      <c r="A1009" s="316">
        <v>42590</v>
      </c>
      <c r="B1009" s="320" t="s">
        <v>16308</v>
      </c>
      <c r="C1009" s="318" t="s">
        <v>6937</v>
      </c>
      <c r="D1009" s="319">
        <f t="shared" si="33"/>
        <v>13.029500000000001</v>
      </c>
      <c r="AMK1009" s="319" t="s">
        <v>16309</v>
      </c>
      <c r="AML1009" s="383">
        <f t="shared" si="34"/>
        <v>12.65</v>
      </c>
    </row>
    <row r="1010" spans="1:4 1025:1026">
      <c r="A1010" s="316">
        <v>42591</v>
      </c>
      <c r="B1010" s="317" t="s">
        <v>16310</v>
      </c>
      <c r="C1010" s="318" t="s">
        <v>6937</v>
      </c>
      <c r="D1010" s="319">
        <f t="shared" si="33"/>
        <v>57.123800000000003</v>
      </c>
      <c r="AMK1010" s="319" t="s">
        <v>16311</v>
      </c>
      <c r="AML1010" s="383">
        <f t="shared" si="34"/>
        <v>55.46</v>
      </c>
    </row>
    <row r="1011" spans="1:4 1025:1026" ht="18">
      <c r="A1011" s="316">
        <v>42592</v>
      </c>
      <c r="B1011" s="317" t="s">
        <v>16312</v>
      </c>
      <c r="C1011" s="318" t="s">
        <v>6937</v>
      </c>
      <c r="D1011" s="319">
        <f t="shared" si="33"/>
        <v>23.937200000000004</v>
      </c>
      <c r="AMK1011" s="319" t="s">
        <v>16313</v>
      </c>
      <c r="AML1011" s="383">
        <f t="shared" si="34"/>
        <v>23.240000000000002</v>
      </c>
    </row>
    <row r="1012" spans="1:4 1025:1026" ht="38.25">
      <c r="A1012" s="316">
        <v>42593</v>
      </c>
      <c r="B1012" s="320" t="s">
        <v>16314</v>
      </c>
      <c r="C1012" s="318" t="s">
        <v>6680</v>
      </c>
      <c r="D1012" s="319">
        <f t="shared" si="33"/>
        <v>45.206700000000005</v>
      </c>
      <c r="AMK1012" s="319" t="s">
        <v>16315</v>
      </c>
      <c r="AML1012" s="383">
        <f t="shared" si="34"/>
        <v>43.89</v>
      </c>
    </row>
    <row r="1013" spans="1:4 1025:1026" ht="38.25">
      <c r="A1013" s="316">
        <v>42596</v>
      </c>
      <c r="B1013" s="320" t="s">
        <v>16316</v>
      </c>
      <c r="C1013" s="318" t="s">
        <v>6680</v>
      </c>
      <c r="D1013" s="319">
        <f t="shared" si="33"/>
        <v>8.8992000000000004</v>
      </c>
      <c r="AMK1013" s="319" t="s">
        <v>14579</v>
      </c>
      <c r="AML1013" s="383">
        <f t="shared" si="34"/>
        <v>8.64</v>
      </c>
    </row>
    <row r="1014" spans="1:4 1025:1026" ht="18">
      <c r="A1014" s="316">
        <v>42483</v>
      </c>
      <c r="B1014" s="317" t="s">
        <v>16317</v>
      </c>
      <c r="C1014" s="318" t="s">
        <v>6680</v>
      </c>
      <c r="D1014" s="319">
        <f t="shared" si="33"/>
        <v>181.38300000000001</v>
      </c>
      <c r="AMK1014" s="319" t="s">
        <v>16318</v>
      </c>
      <c r="AML1014" s="383">
        <f t="shared" si="34"/>
        <v>176.1</v>
      </c>
    </row>
    <row r="1015" spans="1:4 1025:1026" ht="18">
      <c r="A1015" s="316">
        <v>42695</v>
      </c>
      <c r="B1015" s="317" t="s">
        <v>16319</v>
      </c>
      <c r="C1015" s="318" t="s">
        <v>6680</v>
      </c>
      <c r="D1015" s="319">
        <f t="shared" si="33"/>
        <v>199.9436</v>
      </c>
      <c r="AMK1015" s="319" t="s">
        <v>16320</v>
      </c>
      <c r="AML1015" s="383">
        <f t="shared" si="34"/>
        <v>194.12</v>
      </c>
    </row>
    <row r="1016" spans="1:4 1025:1026" ht="38.25">
      <c r="A1016" s="316">
        <v>42481</v>
      </c>
      <c r="B1016" s="320" t="s">
        <v>16321</v>
      </c>
      <c r="C1016" s="318" t="s">
        <v>6680</v>
      </c>
      <c r="D1016" s="319">
        <f t="shared" si="33"/>
        <v>123.77510000000001</v>
      </c>
      <c r="AMK1016" s="319" t="s">
        <v>16322</v>
      </c>
      <c r="AML1016" s="383">
        <f t="shared" si="34"/>
        <v>120.17</v>
      </c>
    </row>
    <row r="1017" spans="1:4 1025:1026">
      <c r="A1017" s="316">
        <v>42496</v>
      </c>
      <c r="B1017" s="317" t="s">
        <v>16323</v>
      </c>
      <c r="C1017" s="318" t="s">
        <v>6937</v>
      </c>
      <c r="D1017" s="319">
        <f t="shared" si="33"/>
        <v>5.8194999999999997</v>
      </c>
      <c r="AMK1017" s="319" t="s">
        <v>16324</v>
      </c>
      <c r="AML1017" s="383">
        <f t="shared" si="34"/>
        <v>5.6499999999999995</v>
      </c>
    </row>
    <row r="1018" spans="1:4 1025:1026" ht="38.25">
      <c r="A1018" s="316">
        <v>41133</v>
      </c>
      <c r="B1018" s="320" t="s">
        <v>16325</v>
      </c>
      <c r="C1018" s="318" t="s">
        <v>6937</v>
      </c>
      <c r="D1018" s="319">
        <f t="shared" si="33"/>
        <v>19.291900000000002</v>
      </c>
      <c r="AMK1018" s="319" t="s">
        <v>16326</v>
      </c>
      <c r="AML1018" s="383">
        <f t="shared" si="34"/>
        <v>18.73</v>
      </c>
    </row>
    <row r="1019" spans="1:4 1025:1026" ht="38.25">
      <c r="A1019" s="316">
        <v>42479</v>
      </c>
      <c r="B1019" s="320" t="s">
        <v>16327</v>
      </c>
      <c r="C1019" s="318" t="s">
        <v>6937</v>
      </c>
      <c r="D1019" s="319">
        <f t="shared" si="33"/>
        <v>13.431199999999999</v>
      </c>
      <c r="AMK1019" s="319" t="s">
        <v>16328</v>
      </c>
      <c r="AML1019" s="383">
        <f t="shared" si="34"/>
        <v>13.04</v>
      </c>
    </row>
    <row r="1020" spans="1:4 1025:1026" ht="18">
      <c r="A1020" s="316">
        <v>43333</v>
      </c>
      <c r="B1020" s="317" t="s">
        <v>16329</v>
      </c>
      <c r="C1020" s="318" t="s">
        <v>6937</v>
      </c>
      <c r="D1020" s="319">
        <f t="shared" si="33"/>
        <v>1.6274000000000002</v>
      </c>
      <c r="AMK1020" s="319" t="s">
        <v>16330</v>
      </c>
      <c r="AML1020" s="383">
        <f t="shared" si="34"/>
        <v>1.58</v>
      </c>
    </row>
    <row r="1021" spans="1:4 1025:1026" ht="38.25">
      <c r="A1021" s="316">
        <v>42484</v>
      </c>
      <c r="B1021" s="320" t="s">
        <v>16331</v>
      </c>
      <c r="C1021" s="318" t="s">
        <v>6937</v>
      </c>
      <c r="D1021" s="319">
        <f t="shared" si="33"/>
        <v>9.5789999999999988</v>
      </c>
      <c r="AMK1021" s="319" t="s">
        <v>14742</v>
      </c>
      <c r="AML1021" s="383">
        <f t="shared" si="34"/>
        <v>9.2999999999999989</v>
      </c>
    </row>
    <row r="1022" spans="1:4 1025:1026" ht="38.25">
      <c r="A1022" s="316">
        <v>42497</v>
      </c>
      <c r="B1022" s="320" t="s">
        <v>16332</v>
      </c>
      <c r="C1022" s="318" t="s">
        <v>6937</v>
      </c>
      <c r="D1022" s="319">
        <f t="shared" si="33"/>
        <v>22.423100000000005</v>
      </c>
      <c r="AMK1022" s="319" t="s">
        <v>16333</v>
      </c>
      <c r="AML1022" s="383">
        <f t="shared" si="34"/>
        <v>21.770000000000003</v>
      </c>
    </row>
    <row r="1023" spans="1:4 1025:1026" ht="38.25">
      <c r="A1023" s="316">
        <v>42493</v>
      </c>
      <c r="B1023" s="320" t="s">
        <v>16334</v>
      </c>
      <c r="C1023" s="318" t="s">
        <v>6937</v>
      </c>
      <c r="D1023" s="319">
        <f t="shared" si="33"/>
        <v>118.85170000000001</v>
      </c>
      <c r="AMK1023" s="319" t="s">
        <v>16335</v>
      </c>
      <c r="AML1023" s="383">
        <f t="shared" si="34"/>
        <v>115.39</v>
      </c>
    </row>
    <row r="1024" spans="1:4 1025:1026" ht="38.25">
      <c r="A1024" s="316">
        <v>42494</v>
      </c>
      <c r="B1024" s="320" t="s">
        <v>16336</v>
      </c>
      <c r="C1024" s="318" t="s">
        <v>4394</v>
      </c>
      <c r="D1024" s="319">
        <f t="shared" si="33"/>
        <v>671.34370000000001</v>
      </c>
      <c r="AMK1024" s="319" t="s">
        <v>16337</v>
      </c>
      <c r="AML1024" s="383">
        <f t="shared" si="34"/>
        <v>651.79</v>
      </c>
    </row>
    <row r="1025" spans="1:4 1025:1026" ht="51">
      <c r="A1025" s="316">
        <v>42498</v>
      </c>
      <c r="B1025" s="320" t="s">
        <v>16338</v>
      </c>
      <c r="C1025" s="318" t="s">
        <v>6937</v>
      </c>
      <c r="D1025" s="319">
        <f t="shared" si="33"/>
        <v>119.3049</v>
      </c>
      <c r="AMK1025" s="319" t="s">
        <v>16339</v>
      </c>
      <c r="AML1025" s="383">
        <f t="shared" si="34"/>
        <v>115.83</v>
      </c>
    </row>
    <row r="1026" spans="1:4 1025:1026" ht="27">
      <c r="A1026" s="316">
        <v>42499</v>
      </c>
      <c r="B1026" s="317" t="s">
        <v>16340</v>
      </c>
      <c r="C1026" s="318" t="s">
        <v>6937</v>
      </c>
      <c r="D1026" s="319">
        <f t="shared" si="33"/>
        <v>140.68770000000001</v>
      </c>
      <c r="AMK1026" s="319" t="s">
        <v>16341</v>
      </c>
      <c r="AML1026" s="383">
        <f t="shared" si="34"/>
        <v>136.59</v>
      </c>
    </row>
    <row r="1027" spans="1:4 1025:1026" ht="27">
      <c r="A1027" s="316">
        <v>42500</v>
      </c>
      <c r="B1027" s="317" t="s">
        <v>16342</v>
      </c>
      <c r="C1027" s="318" t="s">
        <v>6937</v>
      </c>
      <c r="D1027" s="319">
        <f t="shared" si="33"/>
        <v>149.53539999999998</v>
      </c>
      <c r="AMK1027" s="319" t="s">
        <v>16343</v>
      </c>
      <c r="AML1027" s="383">
        <f t="shared" si="34"/>
        <v>145.17999999999998</v>
      </c>
    </row>
    <row r="1028" spans="1:4 1025:1026" ht="38.25">
      <c r="A1028" s="316">
        <v>42501</v>
      </c>
      <c r="B1028" s="320" t="s">
        <v>16344</v>
      </c>
      <c r="C1028" s="318" t="s">
        <v>6937</v>
      </c>
      <c r="D1028" s="319">
        <f t="shared" si="33"/>
        <v>298.63819999999998</v>
      </c>
      <c r="AMK1028" s="319" t="s">
        <v>16345</v>
      </c>
      <c r="AML1028" s="383">
        <f t="shared" si="34"/>
        <v>289.94</v>
      </c>
    </row>
    <row r="1029" spans="1:4 1025:1026" ht="51">
      <c r="A1029" s="316">
        <v>42502</v>
      </c>
      <c r="B1029" s="320" t="s">
        <v>16346</v>
      </c>
      <c r="C1029" s="318" t="s">
        <v>6937</v>
      </c>
      <c r="D1029" s="319">
        <f t="shared" si="33"/>
        <v>297.8039</v>
      </c>
      <c r="AMK1029" s="319" t="s">
        <v>16347</v>
      </c>
      <c r="AML1029" s="383">
        <f t="shared" si="34"/>
        <v>289.13</v>
      </c>
    </row>
    <row r="1030" spans="1:4 1025:1026" ht="38.25">
      <c r="A1030" s="316">
        <v>42503</v>
      </c>
      <c r="B1030" s="320" t="s">
        <v>16348</v>
      </c>
      <c r="C1030" s="318" t="s">
        <v>6937</v>
      </c>
      <c r="D1030" s="319">
        <f t="shared" si="33"/>
        <v>200.30410000000001</v>
      </c>
      <c r="AMK1030" s="319" t="s">
        <v>16349</v>
      </c>
      <c r="AML1030" s="383">
        <f t="shared" si="34"/>
        <v>194.47</v>
      </c>
    </row>
    <row r="1031" spans="1:4 1025:1026" ht="38.25">
      <c r="A1031" s="316">
        <v>43334</v>
      </c>
      <c r="B1031" s="320" t="s">
        <v>16350</v>
      </c>
      <c r="C1031" s="318" t="s">
        <v>6937</v>
      </c>
      <c r="D1031" s="319">
        <f t="shared" si="33"/>
        <v>1.3493000000000002</v>
      </c>
      <c r="AMK1031" s="319" t="s">
        <v>16351</v>
      </c>
      <c r="AML1031" s="383">
        <f t="shared" si="34"/>
        <v>1.31</v>
      </c>
    </row>
    <row r="1032" spans="1:4 1025:1026" ht="38.25">
      <c r="A1032" s="316">
        <v>42485</v>
      </c>
      <c r="B1032" s="320" t="s">
        <v>16352</v>
      </c>
      <c r="C1032" s="318" t="s">
        <v>6937</v>
      </c>
      <c r="D1032" s="319">
        <f t="shared" si="33"/>
        <v>3.3784000000000001</v>
      </c>
      <c r="AMK1032" s="319" t="s">
        <v>16353</v>
      </c>
      <c r="AML1032" s="383">
        <f t="shared" si="34"/>
        <v>3.28</v>
      </c>
    </row>
    <row r="1033" spans="1:4 1025:1026" ht="18">
      <c r="A1033" s="316">
        <v>42495</v>
      </c>
      <c r="B1033" s="317" t="s">
        <v>16354</v>
      </c>
      <c r="C1033" s="318" t="s">
        <v>6937</v>
      </c>
      <c r="D1033" s="319">
        <f t="shared" si="33"/>
        <v>1.6686000000000001</v>
      </c>
      <c r="AMK1033" s="319" t="s">
        <v>16355</v>
      </c>
      <c r="AML1033" s="383">
        <f t="shared" si="34"/>
        <v>1.62</v>
      </c>
    </row>
    <row r="1034" spans="1:4 1025:1026">
      <c r="A1034" s="316">
        <v>42507</v>
      </c>
      <c r="B1034" s="317" t="s">
        <v>16356</v>
      </c>
      <c r="C1034" s="318" t="s">
        <v>6578</v>
      </c>
      <c r="D1034" s="319">
        <f t="shared" si="33"/>
        <v>32.589199999999998</v>
      </c>
      <c r="AMK1034" s="319" t="s">
        <v>16357</v>
      </c>
      <c r="AML1034" s="383">
        <f t="shared" si="34"/>
        <v>31.64</v>
      </c>
    </row>
    <row r="1035" spans="1:4 1025:1026">
      <c r="A1035" s="316">
        <v>42505</v>
      </c>
      <c r="B1035" s="317" t="s">
        <v>16358</v>
      </c>
      <c r="C1035" s="318" t="s">
        <v>6937</v>
      </c>
      <c r="D1035" s="319">
        <f t="shared" si="33"/>
        <v>26.347400000000004</v>
      </c>
      <c r="AMK1035" s="319" t="s">
        <v>16359</v>
      </c>
      <c r="AML1035" s="383">
        <f t="shared" si="34"/>
        <v>25.580000000000002</v>
      </c>
    </row>
    <row r="1036" spans="1:4 1025:1026" ht="18">
      <c r="A1036" s="316">
        <v>42504</v>
      </c>
      <c r="B1036" s="317" t="s">
        <v>16360</v>
      </c>
      <c r="C1036" s="318" t="s">
        <v>6937</v>
      </c>
      <c r="D1036" s="319">
        <f t="shared" si="33"/>
        <v>71.389300000000006</v>
      </c>
      <c r="AMK1036" s="319" t="s">
        <v>16361</v>
      </c>
      <c r="AML1036" s="383">
        <f t="shared" si="34"/>
        <v>69.31</v>
      </c>
    </row>
    <row r="1037" spans="1:4 1025:1026" ht="18">
      <c r="A1037" s="316">
        <v>42506</v>
      </c>
      <c r="B1037" s="317" t="s">
        <v>16362</v>
      </c>
      <c r="C1037" s="318" t="s">
        <v>6937</v>
      </c>
      <c r="D1037" s="319">
        <f t="shared" si="33"/>
        <v>86.293400000000005</v>
      </c>
      <c r="AMK1037" s="319" t="s">
        <v>16363</v>
      </c>
      <c r="AML1037" s="383">
        <f t="shared" si="34"/>
        <v>83.78</v>
      </c>
    </row>
    <row r="1038" spans="1:4 1025:1026" ht="18">
      <c r="A1038" s="316">
        <v>42482</v>
      </c>
      <c r="B1038" s="317" t="s">
        <v>16364</v>
      </c>
      <c r="C1038" s="318" t="s">
        <v>6680</v>
      </c>
      <c r="D1038" s="319">
        <f t="shared" si="33"/>
        <v>172.87520000000001</v>
      </c>
      <c r="AMK1038" s="319" t="s">
        <v>14519</v>
      </c>
      <c r="AML1038" s="383">
        <f t="shared" si="34"/>
        <v>167.84</v>
      </c>
    </row>
    <row r="1039" spans="1:4 1025:1026" ht="18">
      <c r="A1039" s="316">
        <v>42702</v>
      </c>
      <c r="B1039" s="317" t="s">
        <v>16365</v>
      </c>
      <c r="C1039" s="318" t="s">
        <v>6680</v>
      </c>
      <c r="D1039" s="319">
        <f t="shared" si="33"/>
        <v>199.9436</v>
      </c>
      <c r="AMK1039" s="319" t="s">
        <v>16320</v>
      </c>
      <c r="AML1039" s="383">
        <f t="shared" si="34"/>
        <v>194.12</v>
      </c>
    </row>
    <row r="1040" spans="1:4 1025:1026" ht="38.25">
      <c r="A1040" s="316">
        <v>42480</v>
      </c>
      <c r="B1040" s="320" t="s">
        <v>16366</v>
      </c>
      <c r="C1040" s="318" t="s">
        <v>6680</v>
      </c>
      <c r="D1040" s="319">
        <f t="shared" si="33"/>
        <v>123.77510000000001</v>
      </c>
      <c r="AMK1040" s="319" t="s">
        <v>16322</v>
      </c>
      <c r="AML1040" s="383">
        <f t="shared" si="34"/>
        <v>120.17</v>
      </c>
    </row>
    <row r="1041" spans="1:4 1025:1026" ht="51">
      <c r="A1041" s="316">
        <v>42489</v>
      </c>
      <c r="B1041" s="320" t="s">
        <v>16367</v>
      </c>
      <c r="C1041" s="318" t="s">
        <v>6937</v>
      </c>
      <c r="D1041" s="319">
        <f t="shared" si="33"/>
        <v>18.519400000000001</v>
      </c>
      <c r="AMK1041" s="319" t="s">
        <v>16368</v>
      </c>
      <c r="AML1041" s="383">
        <f t="shared" si="34"/>
        <v>17.98</v>
      </c>
    </row>
    <row r="1042" spans="1:4 1025:1026" ht="27">
      <c r="A1042" s="316">
        <v>42487</v>
      </c>
      <c r="B1042" s="317" t="s">
        <v>16369</v>
      </c>
      <c r="C1042" s="318" t="s">
        <v>6937</v>
      </c>
      <c r="D1042" s="319">
        <f t="shared" si="33"/>
        <v>31.219300000000004</v>
      </c>
      <c r="AMK1042" s="319" t="s">
        <v>16370</v>
      </c>
      <c r="AML1042" s="383">
        <f t="shared" si="34"/>
        <v>30.310000000000002</v>
      </c>
    </row>
    <row r="1043" spans="1:4 1025:1026" ht="18">
      <c r="A1043" s="316">
        <v>42486</v>
      </c>
      <c r="B1043" s="317" t="s">
        <v>16371</v>
      </c>
      <c r="C1043" s="318" t="s">
        <v>6937</v>
      </c>
      <c r="D1043" s="319">
        <f t="shared" si="33"/>
        <v>19.281600000000005</v>
      </c>
      <c r="AMK1043" s="319" t="s">
        <v>16372</v>
      </c>
      <c r="AML1043" s="383">
        <f t="shared" si="34"/>
        <v>18.720000000000002</v>
      </c>
    </row>
    <row r="1044" spans="1:4 1025:1026" ht="51">
      <c r="A1044" s="316">
        <v>42488</v>
      </c>
      <c r="B1044" s="320" t="s">
        <v>16373</v>
      </c>
      <c r="C1044" s="318" t="s">
        <v>6937</v>
      </c>
      <c r="D1044" s="319">
        <f t="shared" si="33"/>
        <v>12.8338</v>
      </c>
      <c r="AMK1044" s="319" t="s">
        <v>16293</v>
      </c>
      <c r="AML1044" s="383">
        <f t="shared" si="34"/>
        <v>12.459999999999999</v>
      </c>
    </row>
    <row r="1045" spans="1:4 1025:1026" ht="18">
      <c r="A1045" s="316">
        <v>42601</v>
      </c>
      <c r="B1045" s="317" t="s">
        <v>16374</v>
      </c>
      <c r="C1045" s="318" t="s">
        <v>6937</v>
      </c>
      <c r="D1045" s="319">
        <f t="shared" si="33"/>
        <v>79.176100000000005</v>
      </c>
      <c r="AMK1045" s="319" t="s">
        <v>16375</v>
      </c>
      <c r="AML1045" s="383">
        <f t="shared" si="34"/>
        <v>76.87</v>
      </c>
    </row>
    <row r="1046" spans="1:4 1025:1026">
      <c r="A1046" s="316">
        <v>43602</v>
      </c>
      <c r="B1046" s="317" t="s">
        <v>16376</v>
      </c>
      <c r="C1046" s="318" t="s">
        <v>6937</v>
      </c>
      <c r="D1046" s="319">
        <f t="shared" si="33"/>
        <v>120.70570000000002</v>
      </c>
      <c r="AMK1046" s="319" t="s">
        <v>14785</v>
      </c>
      <c r="AML1046" s="383">
        <f t="shared" si="34"/>
        <v>117.19000000000001</v>
      </c>
    </row>
    <row r="1047" spans="1:4 1025:1026" ht="38.25">
      <c r="A1047" s="316">
        <v>42602</v>
      </c>
      <c r="B1047" s="320" t="s">
        <v>16377</v>
      </c>
      <c r="C1047" s="318" t="s">
        <v>6937</v>
      </c>
      <c r="D1047" s="319">
        <f t="shared" si="33"/>
        <v>130.90270000000001</v>
      </c>
      <c r="AMK1047" s="319" t="s">
        <v>16378</v>
      </c>
      <c r="AML1047" s="383">
        <f t="shared" si="34"/>
        <v>127.09</v>
      </c>
    </row>
    <row r="1048" spans="1:4 1025:1026" ht="38.25">
      <c r="A1048" s="316">
        <v>42603</v>
      </c>
      <c r="B1048" s="320" t="s">
        <v>16379</v>
      </c>
      <c r="C1048" s="318" t="s">
        <v>6937</v>
      </c>
      <c r="D1048" s="319">
        <f t="shared" si="33"/>
        <v>79.06280000000001</v>
      </c>
      <c r="AMK1048" s="319" t="s">
        <v>16380</v>
      </c>
      <c r="AML1048" s="383">
        <f t="shared" si="34"/>
        <v>76.760000000000005</v>
      </c>
    </row>
    <row r="1049" spans="1:4 1025:1026" ht="18">
      <c r="A1049" s="316">
        <v>42604</v>
      </c>
      <c r="B1049" s="317" t="s">
        <v>16381</v>
      </c>
      <c r="C1049" s="318" t="s">
        <v>6680</v>
      </c>
      <c r="D1049" s="319">
        <f t="shared" ref="D1049:D1112" si="35">AML1049*1.03</f>
        <v>383.94279999999998</v>
      </c>
      <c r="AMK1049" s="319" t="s">
        <v>16382</v>
      </c>
      <c r="AML1049" s="383">
        <f t="shared" ref="AML1049:AML1112" si="36">ROUNDUP(AMK1049/(1+0.2332),2)</f>
        <v>372.76</v>
      </c>
    </row>
    <row r="1050" spans="1:4 1025:1026" ht="38.25">
      <c r="A1050" s="316">
        <v>42605</v>
      </c>
      <c r="B1050" s="320" t="s">
        <v>16383</v>
      </c>
      <c r="C1050" s="318" t="s">
        <v>6680</v>
      </c>
      <c r="D1050" s="319">
        <f t="shared" si="35"/>
        <v>504.53519999999997</v>
      </c>
      <c r="AMK1050" s="319" t="s">
        <v>16384</v>
      </c>
      <c r="AML1050" s="383">
        <f t="shared" si="36"/>
        <v>489.84</v>
      </c>
    </row>
    <row r="1051" spans="1:4 1025:1026" ht="38.25">
      <c r="A1051" s="316">
        <v>42606</v>
      </c>
      <c r="B1051" s="320" t="s">
        <v>16385</v>
      </c>
      <c r="C1051" s="318" t="s">
        <v>6680</v>
      </c>
      <c r="D1051" s="319">
        <f t="shared" si="35"/>
        <v>36.142699999999998</v>
      </c>
      <c r="AMK1051" s="319" t="s">
        <v>16386</v>
      </c>
      <c r="AML1051" s="383">
        <f t="shared" si="36"/>
        <v>35.089999999999996</v>
      </c>
    </row>
    <row r="1052" spans="1:4 1025:1026" ht="18">
      <c r="A1052" s="316">
        <v>42607</v>
      </c>
      <c r="B1052" s="317" t="s">
        <v>16387</v>
      </c>
      <c r="C1052" s="318" t="s">
        <v>6937</v>
      </c>
      <c r="D1052" s="319">
        <f t="shared" si="35"/>
        <v>125.4025</v>
      </c>
      <c r="AMK1052" s="319" t="s">
        <v>16388</v>
      </c>
      <c r="AML1052" s="383">
        <f t="shared" si="36"/>
        <v>121.75</v>
      </c>
    </row>
    <row r="1053" spans="1:4 1025:1026">
      <c r="A1053" s="316">
        <v>42608</v>
      </c>
      <c r="B1053" s="317" t="s">
        <v>16389</v>
      </c>
      <c r="C1053" s="318" t="s">
        <v>6937</v>
      </c>
      <c r="D1053" s="319">
        <f t="shared" si="35"/>
        <v>33.073300000000003</v>
      </c>
      <c r="AMK1053" s="319" t="s">
        <v>16390</v>
      </c>
      <c r="AML1053" s="383">
        <f t="shared" si="36"/>
        <v>32.11</v>
      </c>
    </row>
    <row r="1054" spans="1:4 1025:1026">
      <c r="A1054" s="316">
        <v>42609</v>
      </c>
      <c r="B1054" s="317" t="s">
        <v>16391</v>
      </c>
      <c r="C1054" s="318" t="s">
        <v>6680</v>
      </c>
      <c r="D1054" s="319">
        <f t="shared" si="35"/>
        <v>70.6477</v>
      </c>
      <c r="AMK1054" s="319" t="s">
        <v>16392</v>
      </c>
      <c r="AML1054" s="383">
        <f t="shared" si="36"/>
        <v>68.59</v>
      </c>
    </row>
    <row r="1055" spans="1:4 1025:1026">
      <c r="A1055" s="316">
        <v>42611</v>
      </c>
      <c r="B1055" s="317" t="s">
        <v>16393</v>
      </c>
      <c r="C1055" s="318" t="s">
        <v>6680</v>
      </c>
      <c r="D1055" s="319">
        <f t="shared" si="35"/>
        <v>599.3261</v>
      </c>
      <c r="AMK1055" s="319" t="s">
        <v>16394</v>
      </c>
      <c r="AML1055" s="383">
        <f t="shared" si="36"/>
        <v>581.87</v>
      </c>
    </row>
    <row r="1056" spans="1:4 1025:1026">
      <c r="A1056" s="316">
        <v>42612</v>
      </c>
      <c r="B1056" s="317" t="s">
        <v>16395</v>
      </c>
      <c r="C1056" s="318" t="s">
        <v>6680</v>
      </c>
      <c r="D1056" s="319">
        <f t="shared" si="35"/>
        <v>1041.8552999999999</v>
      </c>
      <c r="AMK1056" s="319" t="s">
        <v>16396</v>
      </c>
      <c r="AML1056" s="383">
        <f t="shared" si="36"/>
        <v>1011.51</v>
      </c>
    </row>
    <row r="1057" spans="1:4 1025:1026" ht="18">
      <c r="A1057" s="316">
        <v>42613</v>
      </c>
      <c r="B1057" s="317" t="s">
        <v>16397</v>
      </c>
      <c r="C1057" s="318" t="s">
        <v>6680</v>
      </c>
      <c r="D1057" s="319">
        <f t="shared" si="35"/>
        <v>613.98300000000006</v>
      </c>
      <c r="AMK1057" s="319" t="s">
        <v>16398</v>
      </c>
      <c r="AML1057" s="383">
        <f t="shared" si="36"/>
        <v>596.1</v>
      </c>
    </row>
    <row r="1058" spans="1:4 1025:1026">
      <c r="A1058" s="316">
        <v>42615</v>
      </c>
      <c r="B1058" s="317" t="s">
        <v>16399</v>
      </c>
      <c r="C1058" s="318" t="s">
        <v>6578</v>
      </c>
      <c r="D1058" s="319">
        <f t="shared" si="35"/>
        <v>322.8947</v>
      </c>
      <c r="AMK1058" s="319" t="s">
        <v>14808</v>
      </c>
      <c r="AML1058" s="383">
        <f t="shared" si="36"/>
        <v>313.49</v>
      </c>
    </row>
    <row r="1059" spans="1:4 1025:1026">
      <c r="A1059" s="316">
        <v>41173</v>
      </c>
      <c r="B1059" s="317" t="s">
        <v>16400</v>
      </c>
      <c r="C1059" s="318" t="s">
        <v>6578</v>
      </c>
      <c r="D1059" s="319">
        <f t="shared" si="35"/>
        <v>26.254700000000003</v>
      </c>
      <c r="AMK1059" s="319" t="s">
        <v>16401</v>
      </c>
      <c r="AML1059" s="383">
        <f t="shared" si="36"/>
        <v>25.490000000000002</v>
      </c>
    </row>
    <row r="1060" spans="1:4 1025:1026">
      <c r="A1060" s="316">
        <v>41174</v>
      </c>
      <c r="B1060" s="317" t="s">
        <v>16402</v>
      </c>
      <c r="C1060" s="318" t="s">
        <v>6578</v>
      </c>
      <c r="D1060" s="319">
        <f t="shared" si="35"/>
        <v>28.036600000000004</v>
      </c>
      <c r="AMK1060" s="319" t="s">
        <v>16403</v>
      </c>
      <c r="AML1060" s="383">
        <f t="shared" si="36"/>
        <v>27.220000000000002</v>
      </c>
    </row>
    <row r="1061" spans="1:4 1025:1026">
      <c r="A1061" s="316">
        <v>41175</v>
      </c>
      <c r="B1061" s="317" t="s">
        <v>16404</v>
      </c>
      <c r="C1061" s="318" t="s">
        <v>6578</v>
      </c>
      <c r="D1061" s="319">
        <f t="shared" si="35"/>
        <v>35.153899999999993</v>
      </c>
      <c r="AMK1061" s="319" t="s">
        <v>16405</v>
      </c>
      <c r="AML1061" s="383">
        <f t="shared" si="36"/>
        <v>34.129999999999995</v>
      </c>
    </row>
    <row r="1062" spans="1:4 1025:1026">
      <c r="A1062" s="316">
        <v>41176</v>
      </c>
      <c r="B1062" s="317" t="s">
        <v>16406</v>
      </c>
      <c r="C1062" s="318" t="s">
        <v>6578</v>
      </c>
      <c r="D1062" s="319">
        <f t="shared" si="35"/>
        <v>52.962599999999995</v>
      </c>
      <c r="AMK1062" s="319" t="s">
        <v>16407</v>
      </c>
      <c r="AML1062" s="383">
        <f t="shared" si="36"/>
        <v>51.419999999999995</v>
      </c>
    </row>
    <row r="1063" spans="1:4 1025:1026">
      <c r="A1063" s="316">
        <v>42635</v>
      </c>
      <c r="B1063" s="317" t="s">
        <v>16408</v>
      </c>
      <c r="C1063" s="318" t="s">
        <v>14425</v>
      </c>
      <c r="D1063" s="319">
        <f t="shared" si="35"/>
        <v>16574.172900000001</v>
      </c>
      <c r="AMK1063" s="319" t="s">
        <v>16409</v>
      </c>
      <c r="AML1063" s="383">
        <f t="shared" si="36"/>
        <v>16091.43</v>
      </c>
    </row>
    <row r="1064" spans="1:4 1025:1026">
      <c r="A1064" s="316">
        <v>40628</v>
      </c>
      <c r="B1064" s="317" t="s">
        <v>16410</v>
      </c>
      <c r="C1064" s="318" t="s">
        <v>14425</v>
      </c>
      <c r="D1064" s="319">
        <f t="shared" si="35"/>
        <v>33304.225999999995</v>
      </c>
      <c r="AMK1064" s="319" t="s">
        <v>16411</v>
      </c>
      <c r="AML1064" s="383">
        <f t="shared" si="36"/>
        <v>32334.199999999997</v>
      </c>
    </row>
    <row r="1065" spans="1:4 1025:1026">
      <c r="A1065" s="316">
        <v>40619</v>
      </c>
      <c r="B1065" s="317" t="s">
        <v>16412</v>
      </c>
      <c r="C1065" s="318" t="s">
        <v>14425</v>
      </c>
      <c r="D1065" s="319">
        <f t="shared" si="35"/>
        <v>30455.555</v>
      </c>
      <c r="AMK1065" s="319" t="s">
        <v>16413</v>
      </c>
      <c r="AML1065" s="383">
        <f t="shared" si="36"/>
        <v>29568.5</v>
      </c>
    </row>
    <row r="1066" spans="1:4 1025:1026" ht="18">
      <c r="A1066" s="316">
        <v>41087</v>
      </c>
      <c r="B1066" s="317" t="s">
        <v>16414</v>
      </c>
      <c r="C1066" s="318" t="s">
        <v>14425</v>
      </c>
      <c r="D1066" s="319">
        <f t="shared" si="35"/>
        <v>1764.1633999999999</v>
      </c>
      <c r="AMK1066" s="319" t="s">
        <v>16415</v>
      </c>
      <c r="AML1066" s="383">
        <f t="shared" si="36"/>
        <v>1712.78</v>
      </c>
    </row>
    <row r="1067" spans="1:4 1025:1026" ht="38.25">
      <c r="A1067" s="316">
        <v>42676</v>
      </c>
      <c r="B1067" s="320" t="s">
        <v>16416</v>
      </c>
      <c r="C1067" s="318" t="s">
        <v>6578</v>
      </c>
      <c r="D1067" s="319">
        <f t="shared" si="35"/>
        <v>18131.986099999998</v>
      </c>
      <c r="AMK1067" s="319" t="s">
        <v>16417</v>
      </c>
      <c r="AML1067" s="383">
        <f t="shared" si="36"/>
        <v>17603.87</v>
      </c>
    </row>
    <row r="1068" spans="1:4 1025:1026" ht="38.25">
      <c r="A1068" s="316">
        <v>42677</v>
      </c>
      <c r="B1068" s="320" t="s">
        <v>16418</v>
      </c>
      <c r="C1068" s="318" t="s">
        <v>6578</v>
      </c>
      <c r="D1068" s="319">
        <f t="shared" si="35"/>
        <v>16234.602500000001</v>
      </c>
      <c r="AMK1068" s="319" t="s">
        <v>16419</v>
      </c>
      <c r="AML1068" s="383">
        <f t="shared" si="36"/>
        <v>15761.75</v>
      </c>
    </row>
    <row r="1069" spans="1:4 1025:1026">
      <c r="A1069" s="316">
        <v>42678</v>
      </c>
      <c r="B1069" s="317" t="s">
        <v>16420</v>
      </c>
      <c r="C1069" s="318" t="s">
        <v>6937</v>
      </c>
      <c r="D1069" s="319">
        <f t="shared" si="35"/>
        <v>8.5901999999999994</v>
      </c>
      <c r="AMK1069" s="319" t="s">
        <v>16421</v>
      </c>
      <c r="AML1069" s="383">
        <f t="shared" si="36"/>
        <v>8.34</v>
      </c>
    </row>
    <row r="1070" spans="1:4 1025:1026" ht="38.25">
      <c r="A1070" s="316">
        <v>41159</v>
      </c>
      <c r="B1070" s="320" t="s">
        <v>16422</v>
      </c>
      <c r="C1070" s="318" t="s">
        <v>14425</v>
      </c>
      <c r="D1070" s="319">
        <f t="shared" si="35"/>
        <v>4128.7550000000001</v>
      </c>
      <c r="AMK1070" s="319" t="s">
        <v>16423</v>
      </c>
      <c r="AML1070" s="383">
        <f t="shared" si="36"/>
        <v>4008.5</v>
      </c>
    </row>
    <row r="1071" spans="1:4 1025:1026" ht="18">
      <c r="A1071" s="316">
        <v>41144</v>
      </c>
      <c r="B1071" s="317" t="s">
        <v>16424</v>
      </c>
      <c r="C1071" s="318" t="s">
        <v>14425</v>
      </c>
      <c r="D1071" s="319">
        <f t="shared" si="35"/>
        <v>3026.1915000000004</v>
      </c>
      <c r="AMK1071" s="319" t="s">
        <v>16425</v>
      </c>
      <c r="AML1071" s="383">
        <f t="shared" si="36"/>
        <v>2938.05</v>
      </c>
    </row>
    <row r="1072" spans="1:4 1025:1026" ht="18">
      <c r="A1072" s="316">
        <v>41158</v>
      </c>
      <c r="B1072" s="317" t="s">
        <v>16426</v>
      </c>
      <c r="C1072" s="318" t="s">
        <v>14425</v>
      </c>
      <c r="D1072" s="319">
        <f t="shared" si="35"/>
        <v>3532.3129000000004</v>
      </c>
      <c r="AMK1072" s="319" t="s">
        <v>16427</v>
      </c>
      <c r="AML1072" s="383">
        <f t="shared" si="36"/>
        <v>3429.4300000000003</v>
      </c>
    </row>
    <row r="1073" spans="1:4 1025:1026" ht="18">
      <c r="A1073" s="316">
        <v>41160</v>
      </c>
      <c r="B1073" s="317" t="s">
        <v>16428</v>
      </c>
      <c r="C1073" s="318" t="s">
        <v>14425</v>
      </c>
      <c r="D1073" s="319">
        <f t="shared" si="35"/>
        <v>5271.3236999999999</v>
      </c>
      <c r="AMK1073" s="319" t="s">
        <v>16429</v>
      </c>
      <c r="AML1073" s="383">
        <f t="shared" si="36"/>
        <v>5117.79</v>
      </c>
    </row>
    <row r="1074" spans="1:4 1025:1026" ht="38.25">
      <c r="A1074" s="316">
        <v>41101</v>
      </c>
      <c r="B1074" s="320" t="s">
        <v>16430</v>
      </c>
      <c r="C1074" s="318" t="s">
        <v>14425</v>
      </c>
      <c r="D1074" s="319">
        <f t="shared" si="35"/>
        <v>2536.7973000000002</v>
      </c>
      <c r="AMK1074" s="319" t="s">
        <v>16431</v>
      </c>
      <c r="AML1074" s="383">
        <f t="shared" si="36"/>
        <v>2462.9100000000003</v>
      </c>
    </row>
    <row r="1075" spans="1:4 1025:1026">
      <c r="A1075" s="316">
        <v>42679</v>
      </c>
      <c r="B1075" s="317" t="s">
        <v>16432</v>
      </c>
      <c r="C1075" s="318" t="s">
        <v>14425</v>
      </c>
      <c r="D1075" s="319">
        <f t="shared" si="35"/>
        <v>5702.8834000000006</v>
      </c>
      <c r="AMK1075" s="319" t="s">
        <v>16433</v>
      </c>
      <c r="AML1075" s="383">
        <f t="shared" si="36"/>
        <v>5536.7800000000007</v>
      </c>
    </row>
    <row r="1076" spans="1:4 1025:1026" ht="18">
      <c r="A1076" s="316">
        <v>42680</v>
      </c>
      <c r="B1076" s="317" t="s">
        <v>16434</v>
      </c>
      <c r="C1076" s="318" t="s">
        <v>14425</v>
      </c>
      <c r="D1076" s="319">
        <f t="shared" si="35"/>
        <v>5480.8463000000002</v>
      </c>
      <c r="AMK1076" s="319" t="s">
        <v>16435</v>
      </c>
      <c r="AML1076" s="383">
        <f t="shared" si="36"/>
        <v>5321.21</v>
      </c>
    </row>
    <row r="1077" spans="1:4 1025:1026" ht="18">
      <c r="A1077" s="316">
        <v>42681</v>
      </c>
      <c r="B1077" s="317" t="s">
        <v>16436</v>
      </c>
      <c r="C1077" s="318" t="s">
        <v>14425</v>
      </c>
      <c r="D1077" s="319">
        <f t="shared" si="35"/>
        <v>6718.4324999999999</v>
      </c>
      <c r="AMK1077" s="319" t="s">
        <v>16437</v>
      </c>
      <c r="AML1077" s="383">
        <f t="shared" si="36"/>
        <v>6522.75</v>
      </c>
    </row>
    <row r="1078" spans="1:4 1025:1026" ht="18">
      <c r="A1078" s="316">
        <v>42682</v>
      </c>
      <c r="B1078" s="317" t="s">
        <v>16438</v>
      </c>
      <c r="C1078" s="318" t="s">
        <v>14425</v>
      </c>
      <c r="D1078" s="319">
        <f t="shared" si="35"/>
        <v>2934.6554000000006</v>
      </c>
      <c r="AMK1078" s="319" t="s">
        <v>16439</v>
      </c>
      <c r="AML1078" s="383">
        <f t="shared" si="36"/>
        <v>2849.1800000000003</v>
      </c>
    </row>
    <row r="1079" spans="1:4 1025:1026" ht="18">
      <c r="A1079" s="316">
        <v>41334</v>
      </c>
      <c r="B1079" s="317" t="s">
        <v>16440</v>
      </c>
      <c r="C1079" s="318" t="s">
        <v>14425</v>
      </c>
      <c r="D1079" s="319">
        <f t="shared" si="35"/>
        <v>3702.0672000000004</v>
      </c>
      <c r="AMK1079" s="319" t="s">
        <v>16441</v>
      </c>
      <c r="AML1079" s="383">
        <f t="shared" si="36"/>
        <v>3594.2400000000002</v>
      </c>
    </row>
    <row r="1080" spans="1:4 1025:1026">
      <c r="A1080" s="316">
        <v>42683</v>
      </c>
      <c r="B1080" s="317" t="s">
        <v>16442</v>
      </c>
      <c r="C1080" s="318" t="s">
        <v>14425</v>
      </c>
      <c r="D1080" s="319">
        <f t="shared" si="35"/>
        <v>2555.2240000000002</v>
      </c>
      <c r="AMK1080" s="319" t="s">
        <v>16443</v>
      </c>
      <c r="AML1080" s="383">
        <f t="shared" si="36"/>
        <v>2480.8000000000002</v>
      </c>
    </row>
    <row r="1081" spans="1:4 1025:1026">
      <c r="A1081" s="316">
        <v>42684</v>
      </c>
      <c r="B1081" s="317" t="s">
        <v>16444</v>
      </c>
      <c r="C1081" s="318" t="s">
        <v>14425</v>
      </c>
      <c r="D1081" s="319">
        <f t="shared" si="35"/>
        <v>3921.3439000000003</v>
      </c>
      <c r="AMK1081" s="319" t="s">
        <v>16445</v>
      </c>
      <c r="AML1081" s="383">
        <f t="shared" si="36"/>
        <v>3807.13</v>
      </c>
    </row>
    <row r="1082" spans="1:4 1025:1026">
      <c r="A1082" s="316">
        <v>42685</v>
      </c>
      <c r="B1082" s="317" t="s">
        <v>16446</v>
      </c>
      <c r="C1082" s="318" t="s">
        <v>14425</v>
      </c>
      <c r="D1082" s="319">
        <f t="shared" si="35"/>
        <v>4867.2341000000006</v>
      </c>
      <c r="AMK1082" s="319" t="s">
        <v>16447</v>
      </c>
      <c r="AML1082" s="383">
        <f t="shared" si="36"/>
        <v>4725.47</v>
      </c>
    </row>
    <row r="1083" spans="1:4 1025:1026">
      <c r="A1083" s="316">
        <v>42686</v>
      </c>
      <c r="B1083" s="317" t="s">
        <v>16448</v>
      </c>
      <c r="C1083" s="318" t="s">
        <v>14425</v>
      </c>
      <c r="D1083" s="319">
        <f t="shared" si="35"/>
        <v>5768.1545000000006</v>
      </c>
      <c r="AMK1083" s="319" t="s">
        <v>16449</v>
      </c>
      <c r="AML1083" s="383">
        <f t="shared" si="36"/>
        <v>5600.1500000000005</v>
      </c>
    </row>
    <row r="1084" spans="1:4 1025:1026" ht="38.25">
      <c r="A1084" s="316">
        <v>41162</v>
      </c>
      <c r="B1084" s="320" t="s">
        <v>16450</v>
      </c>
      <c r="C1084" s="318" t="s">
        <v>14425</v>
      </c>
      <c r="D1084" s="319">
        <f t="shared" si="35"/>
        <v>2702.1329000000005</v>
      </c>
      <c r="AMK1084" s="319" t="s">
        <v>16451</v>
      </c>
      <c r="AML1084" s="383">
        <f t="shared" si="36"/>
        <v>2623.4300000000003</v>
      </c>
    </row>
    <row r="1085" spans="1:4 1025:1026" ht="18">
      <c r="A1085" s="316">
        <v>41163</v>
      </c>
      <c r="B1085" s="317" t="s">
        <v>16452</v>
      </c>
      <c r="C1085" s="318" t="s">
        <v>14425</v>
      </c>
      <c r="D1085" s="319">
        <f t="shared" si="35"/>
        <v>3232.9846000000002</v>
      </c>
      <c r="AMK1085" s="319" t="s">
        <v>16453</v>
      </c>
      <c r="AML1085" s="383">
        <f t="shared" si="36"/>
        <v>3138.82</v>
      </c>
    </row>
    <row r="1086" spans="1:4 1025:1026" ht="18">
      <c r="A1086" s="316">
        <v>41164</v>
      </c>
      <c r="B1086" s="317" t="s">
        <v>16454</v>
      </c>
      <c r="C1086" s="318" t="s">
        <v>14425</v>
      </c>
      <c r="D1086" s="319">
        <f t="shared" si="35"/>
        <v>3938.9260000000004</v>
      </c>
      <c r="AMK1086" s="319" t="s">
        <v>16455</v>
      </c>
      <c r="AML1086" s="383">
        <f t="shared" si="36"/>
        <v>3824.2000000000003</v>
      </c>
    </row>
    <row r="1087" spans="1:4 1025:1026" ht="18">
      <c r="A1087" s="316">
        <v>41165</v>
      </c>
      <c r="B1087" s="317" t="s">
        <v>16456</v>
      </c>
      <c r="C1087" s="318" t="s">
        <v>14425</v>
      </c>
      <c r="D1087" s="319">
        <f t="shared" si="35"/>
        <v>4398.3369000000002</v>
      </c>
      <c r="AMK1087" s="319" t="s">
        <v>16457</v>
      </c>
      <c r="AML1087" s="383">
        <f t="shared" si="36"/>
        <v>4270.2300000000005</v>
      </c>
    </row>
    <row r="1088" spans="1:4 1025:1026" ht="18">
      <c r="A1088" s="316">
        <v>41166</v>
      </c>
      <c r="B1088" s="317" t="s">
        <v>16458</v>
      </c>
      <c r="C1088" s="318" t="s">
        <v>14425</v>
      </c>
      <c r="D1088" s="319">
        <f t="shared" si="35"/>
        <v>5393.5229000000008</v>
      </c>
      <c r="AMK1088" s="319" t="s">
        <v>16459</v>
      </c>
      <c r="AML1088" s="383">
        <f t="shared" si="36"/>
        <v>5236.43</v>
      </c>
    </row>
    <row r="1089" spans="1:4 1025:1026">
      <c r="A1089" s="316">
        <v>42687</v>
      </c>
      <c r="B1089" s="317" t="s">
        <v>16460</v>
      </c>
      <c r="C1089" s="318" t="s">
        <v>14425</v>
      </c>
      <c r="D1089" s="319">
        <f t="shared" si="35"/>
        <v>1680.2492999999999</v>
      </c>
      <c r="AMK1089" s="319" t="s">
        <v>16461</v>
      </c>
      <c r="AML1089" s="383">
        <f t="shared" si="36"/>
        <v>1631.31</v>
      </c>
    </row>
    <row r="1090" spans="1:4 1025:1026">
      <c r="A1090" s="316">
        <v>42688</v>
      </c>
      <c r="B1090" s="317" t="s">
        <v>16462</v>
      </c>
      <c r="C1090" s="318" t="s">
        <v>14425</v>
      </c>
      <c r="D1090" s="319">
        <f t="shared" si="35"/>
        <v>2124.6325000000002</v>
      </c>
      <c r="AMK1090" s="319" t="s">
        <v>16463</v>
      </c>
      <c r="AML1090" s="383">
        <f t="shared" si="36"/>
        <v>2062.75</v>
      </c>
    </row>
    <row r="1091" spans="1:4 1025:1026">
      <c r="A1091" s="316">
        <v>42689</v>
      </c>
      <c r="B1091" s="317" t="s">
        <v>16464</v>
      </c>
      <c r="C1091" s="318" t="s">
        <v>14425</v>
      </c>
      <c r="D1091" s="319">
        <f t="shared" si="35"/>
        <v>2679.3905000000004</v>
      </c>
      <c r="AMK1091" s="319" t="s">
        <v>16465</v>
      </c>
      <c r="AML1091" s="383">
        <f t="shared" si="36"/>
        <v>2601.3500000000004</v>
      </c>
    </row>
    <row r="1092" spans="1:4 1025:1026">
      <c r="A1092" s="316">
        <v>42690</v>
      </c>
      <c r="B1092" s="317" t="s">
        <v>16466</v>
      </c>
      <c r="C1092" s="318" t="s">
        <v>14425</v>
      </c>
      <c r="D1092" s="319">
        <f t="shared" si="35"/>
        <v>4278.0741000000007</v>
      </c>
      <c r="AMK1092" s="319" t="s">
        <v>16467</v>
      </c>
      <c r="AML1092" s="383">
        <f t="shared" si="36"/>
        <v>4153.47</v>
      </c>
    </row>
    <row r="1093" spans="1:4 1025:1026">
      <c r="A1093" s="316">
        <v>42691</v>
      </c>
      <c r="B1093" s="317" t="s">
        <v>16468</v>
      </c>
      <c r="C1093" s="318" t="s">
        <v>14425</v>
      </c>
      <c r="D1093" s="319">
        <f t="shared" si="35"/>
        <v>10487.501200000001</v>
      </c>
      <c r="AMK1093" s="319" t="s">
        <v>16469</v>
      </c>
      <c r="AML1093" s="383">
        <f t="shared" si="36"/>
        <v>10182.040000000001</v>
      </c>
    </row>
    <row r="1094" spans="1:4 1025:1026">
      <c r="A1094" s="316">
        <v>42693</v>
      </c>
      <c r="B1094" s="317" t="s">
        <v>16470</v>
      </c>
      <c r="C1094" s="318" t="s">
        <v>6578</v>
      </c>
      <c r="D1094" s="319">
        <f t="shared" si="35"/>
        <v>4807.0718000000006</v>
      </c>
      <c r="AMK1094" s="319" t="s">
        <v>16471</v>
      </c>
      <c r="AML1094" s="383">
        <f t="shared" si="36"/>
        <v>4667.0600000000004</v>
      </c>
    </row>
    <row r="1095" spans="1:4 1025:1026">
      <c r="A1095" s="316">
        <v>42692</v>
      </c>
      <c r="B1095" s="317" t="s">
        <v>16472</v>
      </c>
      <c r="C1095" s="318" t="s">
        <v>14425</v>
      </c>
      <c r="D1095" s="319">
        <f t="shared" si="35"/>
        <v>826.98699999999997</v>
      </c>
      <c r="AMK1095" s="319" t="s">
        <v>16473</v>
      </c>
      <c r="AML1095" s="383">
        <f t="shared" si="36"/>
        <v>802.9</v>
      </c>
    </row>
    <row r="1096" spans="1:4 1025:1026" ht="18">
      <c r="A1096" s="316">
        <v>41085</v>
      </c>
      <c r="B1096" s="317" t="s">
        <v>16474</v>
      </c>
      <c r="C1096" s="318" t="s">
        <v>14425</v>
      </c>
      <c r="D1096" s="319">
        <f t="shared" si="35"/>
        <v>1786.1539</v>
      </c>
      <c r="AMK1096" s="319" t="s">
        <v>16475</v>
      </c>
      <c r="AML1096" s="383">
        <f t="shared" si="36"/>
        <v>1734.1299999999999</v>
      </c>
    </row>
    <row r="1097" spans="1:4 1025:1026" ht="18">
      <c r="A1097" s="316">
        <v>42694</v>
      </c>
      <c r="B1097" s="317" t="s">
        <v>16476</v>
      </c>
      <c r="C1097" s="318" t="s">
        <v>14425</v>
      </c>
      <c r="D1097" s="319">
        <f t="shared" si="35"/>
        <v>555.38630000000001</v>
      </c>
      <c r="AMK1097" s="319" t="s">
        <v>16477</v>
      </c>
      <c r="AML1097" s="383">
        <f t="shared" si="36"/>
        <v>539.21</v>
      </c>
    </row>
    <row r="1098" spans="1:4 1025:1026" ht="18">
      <c r="A1098" s="316">
        <v>41241</v>
      </c>
      <c r="B1098" s="317" t="s">
        <v>16478</v>
      </c>
      <c r="C1098" s="318" t="s">
        <v>14425</v>
      </c>
      <c r="D1098" s="319">
        <f t="shared" si="35"/>
        <v>1848.1393</v>
      </c>
      <c r="AMK1098" s="319" t="s">
        <v>16479</v>
      </c>
      <c r="AML1098" s="383">
        <f t="shared" si="36"/>
        <v>1794.31</v>
      </c>
    </row>
    <row r="1099" spans="1:4 1025:1026">
      <c r="A1099" s="316">
        <v>42697</v>
      </c>
      <c r="B1099" s="317" t="s">
        <v>16480</v>
      </c>
      <c r="C1099" s="318" t="s">
        <v>6578</v>
      </c>
      <c r="D1099" s="319">
        <f t="shared" si="35"/>
        <v>698.73140000000001</v>
      </c>
      <c r="AMK1099" s="319" t="s">
        <v>16481</v>
      </c>
      <c r="AML1099" s="383">
        <f t="shared" si="36"/>
        <v>678.38</v>
      </c>
    </row>
    <row r="1100" spans="1:4 1025:1026" ht="38.25">
      <c r="A1100" s="316">
        <v>42698</v>
      </c>
      <c r="B1100" s="320" t="s">
        <v>16482</v>
      </c>
      <c r="C1100" s="318" t="s">
        <v>6578</v>
      </c>
      <c r="D1100" s="319">
        <f t="shared" si="35"/>
        <v>242.2148</v>
      </c>
      <c r="AMK1100" s="319" t="s">
        <v>16483</v>
      </c>
      <c r="AML1100" s="383">
        <f t="shared" si="36"/>
        <v>235.16</v>
      </c>
    </row>
    <row r="1101" spans="1:4 1025:1026" ht="18">
      <c r="A1101" s="316">
        <v>42699</v>
      </c>
      <c r="B1101" s="317" t="s">
        <v>16484</v>
      </c>
      <c r="C1101" s="318" t="s">
        <v>6578</v>
      </c>
      <c r="D1101" s="319">
        <f t="shared" si="35"/>
        <v>298.95749999999998</v>
      </c>
      <c r="AMK1101" s="319" t="s">
        <v>14971</v>
      </c>
      <c r="AML1101" s="383">
        <f t="shared" si="36"/>
        <v>290.25</v>
      </c>
    </row>
    <row r="1102" spans="1:4 1025:1026" ht="18">
      <c r="A1102" s="316">
        <v>42700</v>
      </c>
      <c r="B1102" s="317" t="s">
        <v>16485</v>
      </c>
      <c r="C1102" s="318" t="s">
        <v>6578</v>
      </c>
      <c r="D1102" s="319">
        <f t="shared" si="35"/>
        <v>212.93189999999998</v>
      </c>
      <c r="AMK1102" s="319" t="s">
        <v>16486</v>
      </c>
      <c r="AML1102" s="383">
        <f t="shared" si="36"/>
        <v>206.73</v>
      </c>
    </row>
    <row r="1103" spans="1:4 1025:1026">
      <c r="A1103" s="316">
        <v>42701</v>
      </c>
      <c r="B1103" s="317" t="s">
        <v>16487</v>
      </c>
      <c r="C1103" s="318" t="s">
        <v>6937</v>
      </c>
      <c r="D1103" s="319">
        <f t="shared" si="35"/>
        <v>50.521499999999996</v>
      </c>
      <c r="AMK1103" s="319" t="s">
        <v>16488</v>
      </c>
      <c r="AML1103" s="383">
        <f t="shared" si="36"/>
        <v>49.05</v>
      </c>
    </row>
    <row r="1104" spans="1:4 1025:1026" ht="38.25">
      <c r="A1104" s="316">
        <v>42703</v>
      </c>
      <c r="B1104" s="320" t="s">
        <v>16489</v>
      </c>
      <c r="C1104" s="318" t="s">
        <v>6937</v>
      </c>
      <c r="D1104" s="319">
        <f t="shared" si="35"/>
        <v>130.4804</v>
      </c>
      <c r="AMK1104" s="319" t="s">
        <v>16490</v>
      </c>
      <c r="AML1104" s="383">
        <f t="shared" si="36"/>
        <v>126.68</v>
      </c>
    </row>
    <row r="1105" spans="1:4 1025:1026">
      <c r="A1105" s="316">
        <v>42704</v>
      </c>
      <c r="B1105" s="317" t="s">
        <v>16491</v>
      </c>
      <c r="C1105" s="318" t="s">
        <v>6937</v>
      </c>
      <c r="D1105" s="319">
        <f t="shared" si="35"/>
        <v>8.0340000000000007</v>
      </c>
      <c r="AMK1105" s="319" t="s">
        <v>16492</v>
      </c>
      <c r="AML1105" s="383">
        <f t="shared" si="36"/>
        <v>7.8</v>
      </c>
    </row>
    <row r="1106" spans="1:4 1025:1026">
      <c r="A1106" s="316">
        <v>42705</v>
      </c>
      <c r="B1106" s="317" t="s">
        <v>16493</v>
      </c>
      <c r="C1106" s="318" t="s">
        <v>6937</v>
      </c>
      <c r="D1106" s="319">
        <f t="shared" si="35"/>
        <v>13.884400000000001</v>
      </c>
      <c r="AMK1106" s="319" t="s">
        <v>16494</v>
      </c>
      <c r="AML1106" s="383">
        <f t="shared" si="36"/>
        <v>13.48</v>
      </c>
    </row>
    <row r="1107" spans="1:4 1025:1026" ht="38.25">
      <c r="A1107" s="316">
        <v>42706</v>
      </c>
      <c r="B1107" s="320" t="s">
        <v>16495</v>
      </c>
      <c r="C1107" s="318" t="s">
        <v>6680</v>
      </c>
      <c r="D1107" s="319">
        <f t="shared" si="35"/>
        <v>8.3018000000000001</v>
      </c>
      <c r="AMK1107" s="319" t="s">
        <v>16496</v>
      </c>
      <c r="AML1107" s="383">
        <f t="shared" si="36"/>
        <v>8.06</v>
      </c>
    </row>
    <row r="1108" spans="1:4 1025:1026" ht="38.25">
      <c r="A1108" s="316">
        <v>42707</v>
      </c>
      <c r="B1108" s="320" t="s">
        <v>16497</v>
      </c>
      <c r="C1108" s="318" t="s">
        <v>6680</v>
      </c>
      <c r="D1108" s="319">
        <f t="shared" si="35"/>
        <v>95.254400000000004</v>
      </c>
      <c r="AMK1108" s="319" t="s">
        <v>16498</v>
      </c>
      <c r="AML1108" s="383">
        <f t="shared" si="36"/>
        <v>92.48</v>
      </c>
    </row>
    <row r="1109" spans="1:4 1025:1026" ht="38.25">
      <c r="A1109" s="316">
        <v>42708</v>
      </c>
      <c r="B1109" s="320" t="s">
        <v>16499</v>
      </c>
      <c r="C1109" s="318" t="s">
        <v>6680</v>
      </c>
      <c r="D1109" s="319">
        <f t="shared" si="35"/>
        <v>150.63750000000002</v>
      </c>
      <c r="AMK1109" s="319" t="s">
        <v>16500</v>
      </c>
      <c r="AML1109" s="383">
        <f t="shared" si="36"/>
        <v>146.25</v>
      </c>
    </row>
    <row r="1110" spans="1:4 1025:1026" ht="38.25">
      <c r="A1110" s="316">
        <v>42709</v>
      </c>
      <c r="B1110" s="320" t="s">
        <v>16501</v>
      </c>
      <c r="C1110" s="318" t="s">
        <v>6680</v>
      </c>
      <c r="D1110" s="319">
        <f t="shared" si="35"/>
        <v>150.63750000000002</v>
      </c>
      <c r="AMK1110" s="319" t="s">
        <v>16500</v>
      </c>
      <c r="AML1110" s="383">
        <f t="shared" si="36"/>
        <v>146.25</v>
      </c>
    </row>
    <row r="1111" spans="1:4 1025:1026" ht="38.25">
      <c r="A1111" s="316">
        <v>42710</v>
      </c>
      <c r="B1111" s="320" t="s">
        <v>16502</v>
      </c>
      <c r="C1111" s="318" t="s">
        <v>6680</v>
      </c>
      <c r="D1111" s="319">
        <f t="shared" si="35"/>
        <v>150.63750000000002</v>
      </c>
      <c r="AMK1111" s="319" t="s">
        <v>16500</v>
      </c>
      <c r="AML1111" s="383">
        <f t="shared" si="36"/>
        <v>146.25</v>
      </c>
    </row>
    <row r="1112" spans="1:4 1025:1026" ht="38.25">
      <c r="A1112" s="316">
        <v>42711</v>
      </c>
      <c r="B1112" s="320" t="s">
        <v>16503</v>
      </c>
      <c r="C1112" s="318" t="s">
        <v>6578</v>
      </c>
      <c r="D1112" s="319">
        <f t="shared" si="35"/>
        <v>627.29060000000004</v>
      </c>
      <c r="AMK1112" s="319" t="s">
        <v>16504</v>
      </c>
      <c r="AML1112" s="383">
        <f t="shared" si="36"/>
        <v>609.02</v>
      </c>
    </row>
    <row r="1113" spans="1:4 1025:1026" ht="51">
      <c r="A1113" s="316">
        <v>42712</v>
      </c>
      <c r="B1113" s="320" t="s">
        <v>16505</v>
      </c>
      <c r="C1113" s="318" t="s">
        <v>6680</v>
      </c>
      <c r="D1113" s="319">
        <f t="shared" ref="D1113:D1176" si="37">AML1113*1.03</f>
        <v>1252.2328</v>
      </c>
      <c r="AMK1113" s="319" t="s">
        <v>16506</v>
      </c>
      <c r="AML1113" s="383">
        <f t="shared" ref="AML1113:AML1176" si="38">ROUNDUP(AMK1113/(1+0.2332),2)</f>
        <v>1215.76</v>
      </c>
    </row>
    <row r="1114" spans="1:4 1025:1026">
      <c r="A1114" s="316">
        <v>42714</v>
      </c>
      <c r="B1114" s="317" t="s">
        <v>16507</v>
      </c>
      <c r="C1114" s="318" t="s">
        <v>6680</v>
      </c>
      <c r="D1114" s="319">
        <f t="shared" si="37"/>
        <v>628.14550000000008</v>
      </c>
      <c r="AMK1114" s="319" t="s">
        <v>16508</v>
      </c>
      <c r="AML1114" s="383">
        <f t="shared" si="38"/>
        <v>609.85</v>
      </c>
    </row>
    <row r="1115" spans="1:4 1025:1026">
      <c r="A1115" s="316">
        <v>42717</v>
      </c>
      <c r="B1115" s="317" t="s">
        <v>16509</v>
      </c>
      <c r="C1115" s="318" t="s">
        <v>6680</v>
      </c>
      <c r="D1115" s="319">
        <f t="shared" si="37"/>
        <v>823.22750000000008</v>
      </c>
      <c r="AMK1115" s="319" t="s">
        <v>16510</v>
      </c>
      <c r="AML1115" s="383">
        <f t="shared" si="38"/>
        <v>799.25</v>
      </c>
    </row>
    <row r="1116" spans="1:4 1025:1026">
      <c r="A1116" s="316">
        <v>42716</v>
      </c>
      <c r="B1116" s="317" t="s">
        <v>16511</v>
      </c>
      <c r="C1116" s="318" t="s">
        <v>6680</v>
      </c>
      <c r="D1116" s="319">
        <f t="shared" si="37"/>
        <v>817.90240000000006</v>
      </c>
      <c r="AMK1116" s="319" t="s">
        <v>16512</v>
      </c>
      <c r="AML1116" s="383">
        <f t="shared" si="38"/>
        <v>794.08</v>
      </c>
    </row>
    <row r="1117" spans="1:4 1025:1026">
      <c r="A1117" s="316">
        <v>42719</v>
      </c>
      <c r="B1117" s="317" t="s">
        <v>16513</v>
      </c>
      <c r="C1117" s="318" t="s">
        <v>6680</v>
      </c>
      <c r="D1117" s="319">
        <f t="shared" si="37"/>
        <v>850.88300000000004</v>
      </c>
      <c r="AMK1117" s="319" t="s">
        <v>16514</v>
      </c>
      <c r="AML1117" s="383">
        <f t="shared" si="38"/>
        <v>826.1</v>
      </c>
    </row>
    <row r="1118" spans="1:4 1025:1026">
      <c r="A1118" s="316">
        <v>42718</v>
      </c>
      <c r="B1118" s="317" t="s">
        <v>16515</v>
      </c>
      <c r="C1118" s="318" t="s">
        <v>6680</v>
      </c>
      <c r="D1118" s="319">
        <f t="shared" si="37"/>
        <v>844.91930000000002</v>
      </c>
      <c r="AMK1118" s="319" t="s">
        <v>16516</v>
      </c>
      <c r="AML1118" s="383">
        <f t="shared" si="38"/>
        <v>820.31</v>
      </c>
    </row>
    <row r="1119" spans="1:4 1025:1026" ht="38.25">
      <c r="A1119" s="316">
        <v>42722</v>
      </c>
      <c r="B1119" s="320" t="s">
        <v>16517</v>
      </c>
      <c r="C1119" s="318" t="s">
        <v>6680</v>
      </c>
      <c r="D1119" s="319">
        <f t="shared" si="37"/>
        <v>1020.3180000000001</v>
      </c>
      <c r="AMK1119" s="319" t="s">
        <v>16518</v>
      </c>
      <c r="AML1119" s="383">
        <f t="shared" si="38"/>
        <v>990.6</v>
      </c>
    </row>
    <row r="1120" spans="1:4 1025:1026">
      <c r="A1120" s="316">
        <v>42721</v>
      </c>
      <c r="B1120" s="317" t="s">
        <v>16519</v>
      </c>
      <c r="C1120" s="318" t="s">
        <v>6680</v>
      </c>
      <c r="D1120" s="319">
        <f t="shared" si="37"/>
        <v>876.38580000000002</v>
      </c>
      <c r="AMK1120" s="319" t="s">
        <v>16520</v>
      </c>
      <c r="AML1120" s="383">
        <f t="shared" si="38"/>
        <v>850.86</v>
      </c>
    </row>
    <row r="1121" spans="1:4 1025:1026">
      <c r="A1121" s="316">
        <v>42720</v>
      </c>
      <c r="B1121" s="317" t="s">
        <v>16521</v>
      </c>
      <c r="C1121" s="318" t="s">
        <v>6680</v>
      </c>
      <c r="D1121" s="319">
        <f t="shared" si="37"/>
        <v>869.82470000000001</v>
      </c>
      <c r="AMK1121" s="319" t="s">
        <v>16522</v>
      </c>
      <c r="AML1121" s="383">
        <f t="shared" si="38"/>
        <v>844.49</v>
      </c>
    </row>
    <row r="1122" spans="1:4 1025:1026" ht="38.25">
      <c r="A1122" s="316">
        <v>42723</v>
      </c>
      <c r="B1122" s="320" t="s">
        <v>16523</v>
      </c>
      <c r="C1122" s="318" t="s">
        <v>6680</v>
      </c>
      <c r="D1122" s="319">
        <f t="shared" si="37"/>
        <v>964.95550000000003</v>
      </c>
      <c r="AMK1122" s="319" t="s">
        <v>16524</v>
      </c>
      <c r="AML1122" s="383">
        <f t="shared" si="38"/>
        <v>936.85</v>
      </c>
    </row>
    <row r="1123" spans="1:4 1025:1026">
      <c r="A1123" s="316">
        <v>42724</v>
      </c>
      <c r="B1123" s="317" t="s">
        <v>16525</v>
      </c>
      <c r="C1123" s="318" t="s">
        <v>6680</v>
      </c>
      <c r="D1123" s="319">
        <f t="shared" si="37"/>
        <v>1908.4767000000002</v>
      </c>
      <c r="AMK1123" s="319" t="s">
        <v>16526</v>
      </c>
      <c r="AML1123" s="383">
        <f t="shared" si="38"/>
        <v>1852.89</v>
      </c>
    </row>
    <row r="1124" spans="1:4 1025:1026" ht="38.25">
      <c r="A1124" s="316">
        <v>42726</v>
      </c>
      <c r="B1124" s="320" t="s">
        <v>16527</v>
      </c>
      <c r="C1124" s="318" t="s">
        <v>6578</v>
      </c>
      <c r="D1124" s="319">
        <f t="shared" si="37"/>
        <v>660.79649999999992</v>
      </c>
      <c r="AMK1124" s="319" t="s">
        <v>16528</v>
      </c>
      <c r="AML1124" s="383">
        <f t="shared" si="38"/>
        <v>641.54999999999995</v>
      </c>
    </row>
    <row r="1125" spans="1:4 1025:1026" ht="38.25">
      <c r="A1125" s="316">
        <v>42727</v>
      </c>
      <c r="B1125" s="320" t="s">
        <v>16529</v>
      </c>
      <c r="C1125" s="318" t="s">
        <v>6578</v>
      </c>
      <c r="D1125" s="319">
        <f t="shared" si="37"/>
        <v>667.8623</v>
      </c>
      <c r="AMK1125" s="319" t="s">
        <v>16530</v>
      </c>
      <c r="AML1125" s="383">
        <f t="shared" si="38"/>
        <v>648.41</v>
      </c>
    </row>
    <row r="1126" spans="1:4 1025:1026" ht="18">
      <c r="A1126" s="316">
        <v>42728</v>
      </c>
      <c r="B1126" s="317" t="s">
        <v>16531</v>
      </c>
      <c r="C1126" s="318" t="s">
        <v>6578</v>
      </c>
      <c r="D1126" s="319">
        <f t="shared" si="37"/>
        <v>617.22749999999996</v>
      </c>
      <c r="AMK1126" s="319" t="s">
        <v>16532</v>
      </c>
      <c r="AML1126" s="383">
        <f t="shared" si="38"/>
        <v>599.25</v>
      </c>
    </row>
    <row r="1127" spans="1:4 1025:1026" ht="38.25">
      <c r="A1127" s="316">
        <v>42729</v>
      </c>
      <c r="B1127" s="320" t="s">
        <v>16533</v>
      </c>
      <c r="C1127" s="318" t="s">
        <v>6578</v>
      </c>
      <c r="D1127" s="319">
        <f t="shared" si="37"/>
        <v>617.22749999999996</v>
      </c>
      <c r="AMK1127" s="319" t="s">
        <v>16532</v>
      </c>
      <c r="AML1127" s="383">
        <f t="shared" si="38"/>
        <v>599.25</v>
      </c>
    </row>
    <row r="1128" spans="1:4 1025:1026" ht="38.25">
      <c r="A1128" s="316">
        <v>42730</v>
      </c>
      <c r="B1128" s="320" t="s">
        <v>16534</v>
      </c>
      <c r="C1128" s="318" t="s">
        <v>6578</v>
      </c>
      <c r="D1128" s="319">
        <f t="shared" si="37"/>
        <v>1288.8081</v>
      </c>
      <c r="AMK1128" s="319" t="s">
        <v>16535</v>
      </c>
      <c r="AML1128" s="383">
        <f t="shared" si="38"/>
        <v>1251.27</v>
      </c>
    </row>
    <row r="1129" spans="1:4 1025:1026" ht="38.25">
      <c r="A1129" s="316">
        <v>42731</v>
      </c>
      <c r="B1129" s="320" t="s">
        <v>16536</v>
      </c>
      <c r="C1129" s="318" t="s">
        <v>6578</v>
      </c>
      <c r="D1129" s="319">
        <f t="shared" si="37"/>
        <v>1288.8081</v>
      </c>
      <c r="AMK1129" s="319" t="s">
        <v>16535</v>
      </c>
      <c r="AML1129" s="383">
        <f t="shared" si="38"/>
        <v>1251.27</v>
      </c>
    </row>
    <row r="1130" spans="1:4 1025:1026" ht="38.25">
      <c r="A1130" s="316">
        <v>42732</v>
      </c>
      <c r="B1130" s="320" t="s">
        <v>16537</v>
      </c>
      <c r="C1130" s="318" t="s">
        <v>6578</v>
      </c>
      <c r="D1130" s="319">
        <f t="shared" si="37"/>
        <v>1305.8236999999999</v>
      </c>
      <c r="AMK1130" s="319" t="s">
        <v>16538</v>
      </c>
      <c r="AML1130" s="383">
        <f t="shared" si="38"/>
        <v>1267.79</v>
      </c>
    </row>
    <row r="1131" spans="1:4 1025:1026" ht="38.25">
      <c r="A1131" s="316">
        <v>42733</v>
      </c>
      <c r="B1131" s="320" t="s">
        <v>16539</v>
      </c>
      <c r="C1131" s="318" t="s">
        <v>6578</v>
      </c>
      <c r="D1131" s="319">
        <f t="shared" si="37"/>
        <v>1305.8236999999999</v>
      </c>
      <c r="AMK1131" s="319" t="s">
        <v>16538</v>
      </c>
      <c r="AML1131" s="383">
        <f t="shared" si="38"/>
        <v>1267.79</v>
      </c>
    </row>
    <row r="1132" spans="1:4 1025:1026" ht="18">
      <c r="A1132" s="316">
        <v>42734</v>
      </c>
      <c r="B1132" s="317" t="s">
        <v>16540</v>
      </c>
      <c r="C1132" s="318" t="s">
        <v>6578</v>
      </c>
      <c r="D1132" s="319">
        <f t="shared" si="37"/>
        <v>1532.64</v>
      </c>
      <c r="AMK1132" s="319" t="s">
        <v>16541</v>
      </c>
      <c r="AML1132" s="383">
        <f t="shared" si="38"/>
        <v>1488</v>
      </c>
    </row>
    <row r="1133" spans="1:4 1025:1026" ht="38.25">
      <c r="A1133" s="316">
        <v>42735</v>
      </c>
      <c r="B1133" s="320" t="s">
        <v>16542</v>
      </c>
      <c r="C1133" s="318" t="s">
        <v>6578</v>
      </c>
      <c r="D1133" s="319">
        <f t="shared" si="37"/>
        <v>1438.4876999999999</v>
      </c>
      <c r="AMK1133" s="319" t="s">
        <v>15038</v>
      </c>
      <c r="AML1133" s="383">
        <f t="shared" si="38"/>
        <v>1396.59</v>
      </c>
    </row>
    <row r="1134" spans="1:4 1025:1026" ht="38.25">
      <c r="A1134" s="316">
        <v>42736</v>
      </c>
      <c r="B1134" s="320" t="s">
        <v>16543</v>
      </c>
      <c r="C1134" s="318" t="s">
        <v>6578</v>
      </c>
      <c r="D1134" s="319">
        <f t="shared" si="37"/>
        <v>1626.164</v>
      </c>
      <c r="AMK1134" s="319" t="s">
        <v>16544</v>
      </c>
      <c r="AML1134" s="383">
        <f t="shared" si="38"/>
        <v>1578.8</v>
      </c>
    </row>
    <row r="1135" spans="1:4 1025:1026" ht="38.25">
      <c r="A1135" s="316">
        <v>42737</v>
      </c>
      <c r="B1135" s="320" t="s">
        <v>16545</v>
      </c>
      <c r="C1135" s="318" t="s">
        <v>6578</v>
      </c>
      <c r="D1135" s="319">
        <f t="shared" si="37"/>
        <v>1626.164</v>
      </c>
      <c r="AMK1135" s="319" t="s">
        <v>16544</v>
      </c>
      <c r="AML1135" s="383">
        <f t="shared" si="38"/>
        <v>1578.8</v>
      </c>
    </row>
    <row r="1136" spans="1:4 1025:1026" ht="38.25">
      <c r="A1136" s="316">
        <v>42738</v>
      </c>
      <c r="B1136" s="320" t="s">
        <v>16546</v>
      </c>
      <c r="C1136" s="318" t="s">
        <v>6578</v>
      </c>
      <c r="D1136" s="319">
        <f t="shared" si="37"/>
        <v>1865.0828000000001</v>
      </c>
      <c r="AMK1136" s="319" t="s">
        <v>16547</v>
      </c>
      <c r="AML1136" s="383">
        <f t="shared" si="38"/>
        <v>1810.76</v>
      </c>
    </row>
    <row r="1137" spans="1:4 1025:1026" ht="38.25">
      <c r="A1137" s="316">
        <v>42739</v>
      </c>
      <c r="B1137" s="320" t="s">
        <v>16548</v>
      </c>
      <c r="C1137" s="318" t="s">
        <v>6578</v>
      </c>
      <c r="D1137" s="319">
        <f t="shared" si="37"/>
        <v>2142.3073000000004</v>
      </c>
      <c r="AMK1137" s="319" t="s">
        <v>16549</v>
      </c>
      <c r="AML1137" s="383">
        <f t="shared" si="38"/>
        <v>2079.9100000000003</v>
      </c>
    </row>
    <row r="1138" spans="1:4 1025:1026" ht="18">
      <c r="A1138" s="316">
        <v>42740</v>
      </c>
      <c r="B1138" s="317" t="s">
        <v>16550</v>
      </c>
      <c r="C1138" s="318" t="s">
        <v>6578</v>
      </c>
      <c r="D1138" s="319">
        <f t="shared" si="37"/>
        <v>2254.1241000000005</v>
      </c>
      <c r="AMK1138" s="319" t="s">
        <v>16551</v>
      </c>
      <c r="AML1138" s="383">
        <f t="shared" si="38"/>
        <v>2188.4700000000003</v>
      </c>
    </row>
    <row r="1139" spans="1:4 1025:1026" ht="18">
      <c r="A1139" s="316">
        <v>42741</v>
      </c>
      <c r="B1139" s="317" t="s">
        <v>16552</v>
      </c>
      <c r="C1139" s="318" t="s">
        <v>6578</v>
      </c>
      <c r="D1139" s="319">
        <f t="shared" si="37"/>
        <v>2254.1241000000005</v>
      </c>
      <c r="AMK1139" s="319" t="s">
        <v>16551</v>
      </c>
      <c r="AML1139" s="383">
        <f t="shared" si="38"/>
        <v>2188.4700000000003</v>
      </c>
    </row>
    <row r="1140" spans="1:4 1025:1026" ht="38.25">
      <c r="A1140" s="316">
        <v>42742</v>
      </c>
      <c r="B1140" s="320" t="s">
        <v>16553</v>
      </c>
      <c r="C1140" s="318" t="s">
        <v>6578</v>
      </c>
      <c r="D1140" s="319">
        <f t="shared" si="37"/>
        <v>2835.2707</v>
      </c>
      <c r="AMK1140" s="319" t="s">
        <v>16554</v>
      </c>
      <c r="AML1140" s="383">
        <f t="shared" si="38"/>
        <v>2752.69</v>
      </c>
    </row>
    <row r="1141" spans="1:4 1025:1026" ht="38.25">
      <c r="A1141" s="316">
        <v>42743</v>
      </c>
      <c r="B1141" s="320" t="s">
        <v>16555</v>
      </c>
      <c r="C1141" s="318" t="s">
        <v>6578</v>
      </c>
      <c r="D1141" s="319">
        <f t="shared" si="37"/>
        <v>2951.1148000000003</v>
      </c>
      <c r="AMK1141" s="319" t="s">
        <v>16556</v>
      </c>
      <c r="AML1141" s="383">
        <f t="shared" si="38"/>
        <v>2865.1600000000003</v>
      </c>
    </row>
    <row r="1142" spans="1:4 1025:1026" ht="38.25">
      <c r="A1142" s="316">
        <v>42744</v>
      </c>
      <c r="B1142" s="320" t="s">
        <v>16557</v>
      </c>
      <c r="C1142" s="318" t="s">
        <v>6578</v>
      </c>
      <c r="D1142" s="319">
        <f t="shared" si="37"/>
        <v>2951.1148000000003</v>
      </c>
      <c r="AMK1142" s="319" t="s">
        <v>16556</v>
      </c>
      <c r="AML1142" s="383">
        <f t="shared" si="38"/>
        <v>2865.1600000000003</v>
      </c>
    </row>
    <row r="1143" spans="1:4 1025:1026" ht="38.25">
      <c r="A1143" s="316">
        <v>42745</v>
      </c>
      <c r="B1143" s="320" t="s">
        <v>16558</v>
      </c>
      <c r="C1143" s="318" t="s">
        <v>6578</v>
      </c>
      <c r="D1143" s="319">
        <f t="shared" si="37"/>
        <v>3093.4608000000003</v>
      </c>
      <c r="AMK1143" s="319" t="s">
        <v>16559</v>
      </c>
      <c r="AML1143" s="383">
        <f t="shared" si="38"/>
        <v>3003.36</v>
      </c>
    </row>
    <row r="1144" spans="1:4 1025:1026" ht="38.25">
      <c r="A1144" s="316">
        <v>42746</v>
      </c>
      <c r="B1144" s="320" t="s">
        <v>16560</v>
      </c>
      <c r="C1144" s="318" t="s">
        <v>6578</v>
      </c>
      <c r="D1144" s="319">
        <f t="shared" si="37"/>
        <v>3093.4608000000003</v>
      </c>
      <c r="AMK1144" s="319" t="s">
        <v>16559</v>
      </c>
      <c r="AML1144" s="383">
        <f t="shared" si="38"/>
        <v>3003.36</v>
      </c>
    </row>
    <row r="1145" spans="1:4 1025:1026" ht="18">
      <c r="A1145" s="316">
        <v>42747</v>
      </c>
      <c r="B1145" s="317" t="s">
        <v>16561</v>
      </c>
      <c r="C1145" s="318" t="s">
        <v>6578</v>
      </c>
      <c r="D1145" s="319">
        <f t="shared" si="37"/>
        <v>4101.9956000000002</v>
      </c>
      <c r="AMK1145" s="319" t="s">
        <v>16562</v>
      </c>
      <c r="AML1145" s="383">
        <f t="shared" si="38"/>
        <v>3982.5200000000004</v>
      </c>
    </row>
    <row r="1146" spans="1:4 1025:1026" ht="38.25">
      <c r="A1146" s="316">
        <v>42748</v>
      </c>
      <c r="B1146" s="320" t="s">
        <v>16563</v>
      </c>
      <c r="C1146" s="318" t="s">
        <v>6578</v>
      </c>
      <c r="D1146" s="319">
        <f t="shared" si="37"/>
        <v>138.79249999999999</v>
      </c>
      <c r="AMK1146" s="319" t="s">
        <v>16564</v>
      </c>
      <c r="AML1146" s="383">
        <f t="shared" si="38"/>
        <v>134.75</v>
      </c>
    </row>
    <row r="1147" spans="1:4 1025:1026" ht="38.25">
      <c r="A1147" s="316">
        <v>42749</v>
      </c>
      <c r="B1147" s="320" t="s">
        <v>16565</v>
      </c>
      <c r="C1147" s="318" t="s">
        <v>6578</v>
      </c>
      <c r="D1147" s="319">
        <f t="shared" si="37"/>
        <v>149.92680000000001</v>
      </c>
      <c r="AMK1147" s="319" t="s">
        <v>16566</v>
      </c>
      <c r="AML1147" s="383">
        <f t="shared" si="38"/>
        <v>145.56</v>
      </c>
    </row>
    <row r="1148" spans="1:4 1025:1026" ht="38.25">
      <c r="A1148" s="316">
        <v>42750</v>
      </c>
      <c r="B1148" s="320" t="s">
        <v>16567</v>
      </c>
      <c r="C1148" s="318" t="s">
        <v>6578</v>
      </c>
      <c r="D1148" s="319">
        <f t="shared" si="37"/>
        <v>180.6002</v>
      </c>
      <c r="AMK1148" s="319" t="s">
        <v>16568</v>
      </c>
      <c r="AML1148" s="383">
        <f t="shared" si="38"/>
        <v>175.34</v>
      </c>
    </row>
    <row r="1149" spans="1:4 1025:1026" ht="38.25">
      <c r="A1149" s="316">
        <v>42751</v>
      </c>
      <c r="B1149" s="320" t="s">
        <v>16569</v>
      </c>
      <c r="C1149" s="318" t="s">
        <v>6578</v>
      </c>
      <c r="D1149" s="319">
        <f t="shared" si="37"/>
        <v>194.41249999999999</v>
      </c>
      <c r="AMK1149" s="319" t="s">
        <v>16570</v>
      </c>
      <c r="AML1149" s="383">
        <f t="shared" si="38"/>
        <v>188.75</v>
      </c>
    </row>
    <row r="1150" spans="1:4 1025:1026" ht="38.25">
      <c r="A1150" s="316">
        <v>42752</v>
      </c>
      <c r="B1150" s="320" t="s">
        <v>16571</v>
      </c>
      <c r="C1150" s="318" t="s">
        <v>6578</v>
      </c>
      <c r="D1150" s="319">
        <f t="shared" si="37"/>
        <v>253.64779999999999</v>
      </c>
      <c r="AMK1150" s="319" t="s">
        <v>16572</v>
      </c>
      <c r="AML1150" s="383">
        <f t="shared" si="38"/>
        <v>246.26</v>
      </c>
    </row>
    <row r="1151" spans="1:4 1025:1026" ht="38.25">
      <c r="A1151" s="316">
        <v>42753</v>
      </c>
      <c r="B1151" s="320" t="s">
        <v>16573</v>
      </c>
      <c r="C1151" s="318" t="s">
        <v>6578</v>
      </c>
      <c r="D1151" s="319">
        <f t="shared" si="37"/>
        <v>255.26489999999998</v>
      </c>
      <c r="AMK1151" s="319" t="s">
        <v>16574</v>
      </c>
      <c r="AML1151" s="383">
        <f t="shared" si="38"/>
        <v>247.82999999999998</v>
      </c>
    </row>
    <row r="1152" spans="1:4 1025:1026" ht="38.25">
      <c r="A1152" s="316">
        <v>42754</v>
      </c>
      <c r="B1152" s="320" t="s">
        <v>16575</v>
      </c>
      <c r="C1152" s="318" t="s">
        <v>6578</v>
      </c>
      <c r="D1152" s="319">
        <f t="shared" si="37"/>
        <v>403.23470000000003</v>
      </c>
      <c r="AMK1152" s="319" t="s">
        <v>16576</v>
      </c>
      <c r="AML1152" s="383">
        <f t="shared" si="38"/>
        <v>391.49</v>
      </c>
    </row>
    <row r="1153" spans="1:4 1025:1026" ht="38.25">
      <c r="A1153" s="316">
        <v>42755</v>
      </c>
      <c r="B1153" s="320" t="s">
        <v>16577</v>
      </c>
      <c r="C1153" s="318" t="s">
        <v>6578</v>
      </c>
      <c r="D1153" s="319">
        <f t="shared" si="37"/>
        <v>416.42900000000003</v>
      </c>
      <c r="AMK1153" s="319" t="s">
        <v>16578</v>
      </c>
      <c r="AML1153" s="383">
        <f t="shared" si="38"/>
        <v>404.3</v>
      </c>
    </row>
    <row r="1154" spans="1:4 1025:1026" ht="38.25">
      <c r="A1154" s="316">
        <v>42756</v>
      </c>
      <c r="B1154" s="320" t="s">
        <v>16579</v>
      </c>
      <c r="C1154" s="318" t="s">
        <v>6578</v>
      </c>
      <c r="D1154" s="319">
        <f t="shared" si="37"/>
        <v>222.81989999999999</v>
      </c>
      <c r="AMK1154" s="319" t="s">
        <v>16580</v>
      </c>
      <c r="AML1154" s="383">
        <f t="shared" si="38"/>
        <v>216.32999999999998</v>
      </c>
    </row>
    <row r="1155" spans="1:4 1025:1026" ht="18">
      <c r="A1155" s="316">
        <v>42757</v>
      </c>
      <c r="B1155" s="317" t="s">
        <v>16581</v>
      </c>
      <c r="C1155" s="318" t="s">
        <v>6578</v>
      </c>
      <c r="D1155" s="319">
        <f t="shared" si="37"/>
        <v>282.9307</v>
      </c>
      <c r="AMK1155" s="319" t="s">
        <v>16582</v>
      </c>
      <c r="AML1155" s="383">
        <f t="shared" si="38"/>
        <v>274.69</v>
      </c>
    </row>
    <row r="1156" spans="1:4 1025:1026" ht="38.25">
      <c r="A1156" s="316">
        <v>42759</v>
      </c>
      <c r="B1156" s="320" t="s">
        <v>16583</v>
      </c>
      <c r="C1156" s="318" t="s">
        <v>6578</v>
      </c>
      <c r="D1156" s="319">
        <f t="shared" si="37"/>
        <v>290.04799999999994</v>
      </c>
      <c r="AMK1156" s="319" t="s">
        <v>16584</v>
      </c>
      <c r="AML1156" s="383">
        <f t="shared" si="38"/>
        <v>281.59999999999997</v>
      </c>
    </row>
    <row r="1157" spans="1:4 1025:1026" ht="38.25">
      <c r="A1157" s="316">
        <v>42760</v>
      </c>
      <c r="B1157" s="320" t="s">
        <v>16585</v>
      </c>
      <c r="C1157" s="318" t="s">
        <v>6578</v>
      </c>
      <c r="D1157" s="319">
        <f t="shared" si="37"/>
        <v>474.66519999999997</v>
      </c>
      <c r="AMK1157" s="319" t="s">
        <v>16586</v>
      </c>
      <c r="AML1157" s="383">
        <f t="shared" si="38"/>
        <v>460.84</v>
      </c>
    </row>
    <row r="1158" spans="1:4 1025:1026" ht="38.25">
      <c r="A1158" s="316">
        <v>42761</v>
      </c>
      <c r="B1158" s="320" t="s">
        <v>16587</v>
      </c>
      <c r="C1158" s="318" t="s">
        <v>6578</v>
      </c>
      <c r="D1158" s="319">
        <f t="shared" si="37"/>
        <v>478.19810000000001</v>
      </c>
      <c r="AMK1158" s="319" t="s">
        <v>16588</v>
      </c>
      <c r="AML1158" s="383">
        <f t="shared" si="38"/>
        <v>464.27</v>
      </c>
    </row>
    <row r="1159" spans="1:4 1025:1026" ht="38.25">
      <c r="A1159" s="316">
        <v>42762</v>
      </c>
      <c r="B1159" s="320" t="s">
        <v>16589</v>
      </c>
      <c r="C1159" s="318" t="s">
        <v>6578</v>
      </c>
      <c r="D1159" s="319">
        <f t="shared" si="37"/>
        <v>452.88069999999999</v>
      </c>
      <c r="AMK1159" s="319" t="s">
        <v>16590</v>
      </c>
      <c r="AML1159" s="383">
        <f t="shared" si="38"/>
        <v>439.69</v>
      </c>
    </row>
    <row r="1160" spans="1:4 1025:1026" ht="38.25">
      <c r="A1160" s="316">
        <v>42763</v>
      </c>
      <c r="B1160" s="320" t="s">
        <v>16591</v>
      </c>
      <c r="C1160" s="318" t="s">
        <v>6578</v>
      </c>
      <c r="D1160" s="319">
        <f t="shared" si="37"/>
        <v>452.88069999999999</v>
      </c>
      <c r="AMK1160" s="319" t="s">
        <v>16590</v>
      </c>
      <c r="AML1160" s="383">
        <f t="shared" si="38"/>
        <v>439.69</v>
      </c>
    </row>
    <row r="1161" spans="1:4 1025:1026" ht="18">
      <c r="A1161" s="316">
        <v>42764</v>
      </c>
      <c r="B1161" s="317" t="s">
        <v>16592</v>
      </c>
      <c r="C1161" s="318" t="s">
        <v>6578</v>
      </c>
      <c r="D1161" s="319">
        <f t="shared" si="37"/>
        <v>923.74520000000007</v>
      </c>
      <c r="AMK1161" s="319" t="s">
        <v>16593</v>
      </c>
      <c r="AML1161" s="383">
        <f t="shared" si="38"/>
        <v>896.84</v>
      </c>
    </row>
    <row r="1162" spans="1:4 1025:1026" ht="38.25">
      <c r="A1162" s="316">
        <v>42765</v>
      </c>
      <c r="B1162" s="320" t="s">
        <v>16594</v>
      </c>
      <c r="C1162" s="318" t="s">
        <v>6578</v>
      </c>
      <c r="D1162" s="319">
        <f t="shared" si="37"/>
        <v>923.74520000000007</v>
      </c>
      <c r="AMK1162" s="319" t="s">
        <v>16593</v>
      </c>
      <c r="AML1162" s="383">
        <f t="shared" si="38"/>
        <v>896.84</v>
      </c>
    </row>
    <row r="1163" spans="1:4 1025:1026" ht="38.25">
      <c r="A1163" s="316">
        <v>42766</v>
      </c>
      <c r="B1163" s="320" t="s">
        <v>16595</v>
      </c>
      <c r="C1163" s="318" t="s">
        <v>6578</v>
      </c>
      <c r="D1163" s="319">
        <f t="shared" si="37"/>
        <v>932.25300000000004</v>
      </c>
      <c r="AMK1163" s="319" t="s">
        <v>16596</v>
      </c>
      <c r="AML1163" s="383">
        <f t="shared" si="38"/>
        <v>905.1</v>
      </c>
    </row>
    <row r="1164" spans="1:4 1025:1026" ht="38.25">
      <c r="A1164" s="316">
        <v>42767</v>
      </c>
      <c r="B1164" s="320" t="s">
        <v>16597</v>
      </c>
      <c r="C1164" s="318" t="s">
        <v>6578</v>
      </c>
      <c r="D1164" s="319">
        <f t="shared" si="37"/>
        <v>932.25300000000004</v>
      </c>
      <c r="AMK1164" s="319" t="s">
        <v>16596</v>
      </c>
      <c r="AML1164" s="383">
        <f t="shared" si="38"/>
        <v>905.1</v>
      </c>
    </row>
    <row r="1165" spans="1:4 1025:1026" ht="38.25">
      <c r="A1165" s="316">
        <v>42768</v>
      </c>
      <c r="B1165" s="320" t="s">
        <v>16598</v>
      </c>
      <c r="C1165" s="318" t="s">
        <v>6578</v>
      </c>
      <c r="D1165" s="319">
        <f t="shared" si="37"/>
        <v>1167.9582</v>
      </c>
      <c r="AMK1165" s="319" t="s">
        <v>16599</v>
      </c>
      <c r="AML1165" s="383">
        <f t="shared" si="38"/>
        <v>1133.94</v>
      </c>
    </row>
    <row r="1166" spans="1:4 1025:1026" ht="38.25">
      <c r="A1166" s="316">
        <v>42769</v>
      </c>
      <c r="B1166" s="320" t="s">
        <v>16600</v>
      </c>
      <c r="C1166" s="318" t="s">
        <v>6578</v>
      </c>
      <c r="D1166" s="319">
        <f t="shared" si="37"/>
        <v>1167.9582</v>
      </c>
      <c r="AMK1166" s="319" t="s">
        <v>16599</v>
      </c>
      <c r="AML1166" s="383">
        <f t="shared" si="38"/>
        <v>1133.94</v>
      </c>
    </row>
    <row r="1167" spans="1:4 1025:1026" ht="18">
      <c r="A1167" s="316">
        <v>42770</v>
      </c>
      <c r="B1167" s="317" t="s">
        <v>16601</v>
      </c>
      <c r="C1167" s="318" t="s">
        <v>6578</v>
      </c>
      <c r="D1167" s="319">
        <f t="shared" si="37"/>
        <v>1214.7202</v>
      </c>
      <c r="AMK1167" s="319" t="s">
        <v>16602</v>
      </c>
      <c r="AML1167" s="383">
        <f t="shared" si="38"/>
        <v>1179.3399999999999</v>
      </c>
    </row>
    <row r="1168" spans="1:4 1025:1026" ht="38.25">
      <c r="A1168" s="316">
        <v>42771</v>
      </c>
      <c r="B1168" s="320" t="s">
        <v>16603</v>
      </c>
      <c r="C1168" s="318" t="s">
        <v>6578</v>
      </c>
      <c r="D1168" s="319">
        <f t="shared" si="37"/>
        <v>1214.7202</v>
      </c>
      <c r="AMK1168" s="319" t="s">
        <v>16602</v>
      </c>
      <c r="AML1168" s="383">
        <f t="shared" si="38"/>
        <v>1179.3399999999999</v>
      </c>
    </row>
    <row r="1169" spans="1:4 1025:1026" ht="38.25">
      <c r="A1169" s="316">
        <v>42772</v>
      </c>
      <c r="B1169" s="320" t="s">
        <v>16604</v>
      </c>
      <c r="C1169" s="318" t="s">
        <v>6578</v>
      </c>
      <c r="D1169" s="319">
        <f t="shared" si="37"/>
        <v>1592.8847000000001</v>
      </c>
      <c r="AMK1169" s="319" t="s">
        <v>16605</v>
      </c>
      <c r="AML1169" s="383">
        <f t="shared" si="38"/>
        <v>1546.49</v>
      </c>
    </row>
    <row r="1170" spans="1:4 1025:1026" ht="38.25">
      <c r="A1170" s="316">
        <v>42773</v>
      </c>
      <c r="B1170" s="320" t="s">
        <v>16606</v>
      </c>
      <c r="C1170" s="318" t="s">
        <v>6578</v>
      </c>
      <c r="D1170" s="319">
        <f t="shared" si="37"/>
        <v>1592.8847000000001</v>
      </c>
      <c r="AMK1170" s="319" t="s">
        <v>16605</v>
      </c>
      <c r="AML1170" s="383">
        <f t="shared" si="38"/>
        <v>1546.49</v>
      </c>
    </row>
    <row r="1171" spans="1:4 1025:1026" ht="38.25">
      <c r="A1171" s="316">
        <v>42774</v>
      </c>
      <c r="B1171" s="320" t="s">
        <v>16607</v>
      </c>
      <c r="C1171" s="318" t="s">
        <v>6578</v>
      </c>
      <c r="D1171" s="319">
        <f t="shared" si="37"/>
        <v>1648.7931000000001</v>
      </c>
      <c r="AMK1171" s="319" t="s">
        <v>16608</v>
      </c>
      <c r="AML1171" s="383">
        <f t="shared" si="38"/>
        <v>1600.77</v>
      </c>
    </row>
    <row r="1172" spans="1:4 1025:1026" ht="38.25">
      <c r="A1172" s="316">
        <v>42775</v>
      </c>
      <c r="B1172" s="320" t="s">
        <v>16609</v>
      </c>
      <c r="C1172" s="318" t="s">
        <v>6578</v>
      </c>
      <c r="D1172" s="319">
        <f t="shared" si="37"/>
        <v>1648.7931000000001</v>
      </c>
      <c r="AMK1172" s="319" t="s">
        <v>16608</v>
      </c>
      <c r="AML1172" s="383">
        <f t="shared" si="38"/>
        <v>1600.77</v>
      </c>
    </row>
    <row r="1173" spans="1:4 1025:1026" ht="18">
      <c r="A1173" s="316">
        <v>42776</v>
      </c>
      <c r="B1173" s="317" t="s">
        <v>16610</v>
      </c>
      <c r="C1173" s="318" t="s">
        <v>6578</v>
      </c>
      <c r="D1173" s="319">
        <f t="shared" si="37"/>
        <v>332.89600000000002</v>
      </c>
      <c r="AMK1173" s="319" t="s">
        <v>16611</v>
      </c>
      <c r="AML1173" s="383">
        <f t="shared" si="38"/>
        <v>323.2</v>
      </c>
    </row>
    <row r="1174" spans="1:4 1025:1026" ht="18">
      <c r="A1174" s="316">
        <v>42777</v>
      </c>
      <c r="B1174" s="317" t="s">
        <v>16612</v>
      </c>
      <c r="C1174" s="318" t="s">
        <v>6578</v>
      </c>
      <c r="D1174" s="319">
        <f t="shared" si="37"/>
        <v>336.4289</v>
      </c>
      <c r="AMK1174" s="319" t="s">
        <v>16613</v>
      </c>
      <c r="AML1174" s="383">
        <f t="shared" si="38"/>
        <v>326.63</v>
      </c>
    </row>
    <row r="1175" spans="1:4 1025:1026" ht="38.25">
      <c r="A1175" s="316">
        <v>42778</v>
      </c>
      <c r="B1175" s="320" t="s">
        <v>16614</v>
      </c>
      <c r="C1175" s="318" t="s">
        <v>6578</v>
      </c>
      <c r="D1175" s="319">
        <f t="shared" si="37"/>
        <v>311.11150000000004</v>
      </c>
      <c r="AMK1175" s="319" t="s">
        <v>16615</v>
      </c>
      <c r="AML1175" s="383">
        <f t="shared" si="38"/>
        <v>302.05</v>
      </c>
    </row>
    <row r="1176" spans="1:4 1025:1026" ht="38.25">
      <c r="A1176" s="316">
        <v>42779</v>
      </c>
      <c r="B1176" s="320" t="s">
        <v>16616</v>
      </c>
      <c r="C1176" s="318" t="s">
        <v>6578</v>
      </c>
      <c r="D1176" s="319">
        <f t="shared" si="37"/>
        <v>311.11150000000004</v>
      </c>
      <c r="AMK1176" s="319" t="s">
        <v>16615</v>
      </c>
      <c r="AML1176" s="383">
        <f t="shared" si="38"/>
        <v>302.05</v>
      </c>
    </row>
    <row r="1177" spans="1:4 1025:1026" ht="38.25">
      <c r="A1177" s="316">
        <v>42780</v>
      </c>
      <c r="B1177" s="320" t="s">
        <v>16617</v>
      </c>
      <c r="C1177" s="318" t="s">
        <v>6578</v>
      </c>
      <c r="D1177" s="319">
        <f t="shared" ref="D1177:D1240" si="39">AML1177*1.03</f>
        <v>723.22479999999996</v>
      </c>
      <c r="AMK1177" s="319" t="s">
        <v>14832</v>
      </c>
      <c r="AML1177" s="383">
        <f t="shared" ref="AML1177:AML1240" si="40">ROUNDUP(AMK1177/(1+0.2332),2)</f>
        <v>702.16</v>
      </c>
    </row>
    <row r="1178" spans="1:4 1025:1026" ht="38.25">
      <c r="A1178" s="316">
        <v>42781</v>
      </c>
      <c r="B1178" s="320" t="s">
        <v>16618</v>
      </c>
      <c r="C1178" s="318" t="s">
        <v>6578</v>
      </c>
      <c r="D1178" s="319">
        <f t="shared" si="39"/>
        <v>723.22479999999996</v>
      </c>
      <c r="AMK1178" s="319" t="s">
        <v>14832</v>
      </c>
      <c r="AML1178" s="383">
        <f t="shared" si="40"/>
        <v>702.16</v>
      </c>
    </row>
    <row r="1179" spans="1:4 1025:1026" ht="38.25">
      <c r="A1179" s="316">
        <v>42782</v>
      </c>
      <c r="B1179" s="320" t="s">
        <v>16619</v>
      </c>
      <c r="C1179" s="318" t="s">
        <v>6578</v>
      </c>
      <c r="D1179" s="319">
        <f t="shared" si="39"/>
        <v>731.73259999999993</v>
      </c>
      <c r="AMK1179" s="319" t="s">
        <v>16620</v>
      </c>
      <c r="AML1179" s="383">
        <f t="shared" si="40"/>
        <v>710.42</v>
      </c>
    </row>
    <row r="1180" spans="1:4 1025:1026" ht="18">
      <c r="A1180" s="316">
        <v>42783</v>
      </c>
      <c r="B1180" s="317" t="s">
        <v>16621</v>
      </c>
      <c r="C1180" s="318" t="s">
        <v>6578</v>
      </c>
      <c r="D1180" s="319">
        <f t="shared" si="39"/>
        <v>731.73259999999993</v>
      </c>
      <c r="AMK1180" s="319" t="s">
        <v>16620</v>
      </c>
      <c r="AML1180" s="383">
        <f t="shared" si="40"/>
        <v>710.42</v>
      </c>
    </row>
    <row r="1181" spans="1:4 1025:1026" ht="38.25">
      <c r="A1181" s="316">
        <v>42784</v>
      </c>
      <c r="B1181" s="320" t="s">
        <v>16622</v>
      </c>
      <c r="C1181" s="318" t="s">
        <v>6578</v>
      </c>
      <c r="D1181" s="319">
        <f t="shared" si="39"/>
        <v>843.76569999999992</v>
      </c>
      <c r="AMK1181" s="319" t="s">
        <v>16623</v>
      </c>
      <c r="AML1181" s="383">
        <f t="shared" si="40"/>
        <v>819.18999999999994</v>
      </c>
    </row>
    <row r="1182" spans="1:4 1025:1026" ht="38.25">
      <c r="A1182" s="316">
        <v>42785</v>
      </c>
      <c r="B1182" s="320" t="s">
        <v>16624</v>
      </c>
      <c r="C1182" s="318" t="s">
        <v>6578</v>
      </c>
      <c r="D1182" s="319">
        <f t="shared" si="39"/>
        <v>843.76569999999992</v>
      </c>
      <c r="AMK1182" s="319" t="s">
        <v>16623</v>
      </c>
      <c r="AML1182" s="383">
        <f t="shared" si="40"/>
        <v>819.18999999999994</v>
      </c>
    </row>
    <row r="1183" spans="1:4 1025:1026" ht="38.25">
      <c r="A1183" s="316">
        <v>42786</v>
      </c>
      <c r="B1183" s="320" t="s">
        <v>16625</v>
      </c>
      <c r="C1183" s="318" t="s">
        <v>6578</v>
      </c>
      <c r="D1183" s="319">
        <f t="shared" si="39"/>
        <v>890.5277000000001</v>
      </c>
      <c r="AMK1183" s="319" t="s">
        <v>16626</v>
      </c>
      <c r="AML1183" s="383">
        <f t="shared" si="40"/>
        <v>864.59</v>
      </c>
    </row>
    <row r="1184" spans="1:4 1025:1026" ht="38.25">
      <c r="A1184" s="316">
        <v>42787</v>
      </c>
      <c r="B1184" s="320" t="s">
        <v>16627</v>
      </c>
      <c r="C1184" s="318" t="s">
        <v>6578</v>
      </c>
      <c r="D1184" s="319">
        <f t="shared" si="39"/>
        <v>890.5277000000001</v>
      </c>
      <c r="AMK1184" s="319" t="s">
        <v>16626</v>
      </c>
      <c r="AML1184" s="383">
        <f t="shared" si="40"/>
        <v>864.59</v>
      </c>
    </row>
    <row r="1185" spans="1:4 1025:1026" ht="38.25">
      <c r="A1185" s="316">
        <v>42788</v>
      </c>
      <c r="B1185" s="320" t="s">
        <v>16628</v>
      </c>
      <c r="C1185" s="318" t="s">
        <v>6578</v>
      </c>
      <c r="D1185" s="319">
        <f t="shared" si="39"/>
        <v>1009.9870999999999</v>
      </c>
      <c r="AMK1185" s="319" t="s">
        <v>16629</v>
      </c>
      <c r="AML1185" s="383">
        <f t="shared" si="40"/>
        <v>980.56999999999994</v>
      </c>
    </row>
    <row r="1186" spans="1:4 1025:1026" ht="38.25">
      <c r="A1186" s="316">
        <v>42789</v>
      </c>
      <c r="B1186" s="320" t="s">
        <v>16630</v>
      </c>
      <c r="C1186" s="318" t="s">
        <v>6578</v>
      </c>
      <c r="D1186" s="319">
        <f t="shared" si="39"/>
        <v>1153.6412</v>
      </c>
      <c r="AMK1186" s="319" t="s">
        <v>16631</v>
      </c>
      <c r="AML1186" s="383">
        <f t="shared" si="40"/>
        <v>1120.04</v>
      </c>
    </row>
    <row r="1187" spans="1:4 1025:1026" ht="38.25">
      <c r="A1187" s="316">
        <v>42790</v>
      </c>
      <c r="B1187" s="320" t="s">
        <v>16632</v>
      </c>
      <c r="C1187" s="318" t="s">
        <v>6578</v>
      </c>
      <c r="D1187" s="319">
        <f t="shared" si="39"/>
        <v>1153.6412</v>
      </c>
      <c r="AMK1187" s="319" t="s">
        <v>16631</v>
      </c>
      <c r="AML1187" s="383">
        <f t="shared" si="40"/>
        <v>1120.04</v>
      </c>
    </row>
    <row r="1188" spans="1:4 1025:1026" ht="38.25">
      <c r="A1188" s="316">
        <v>42791</v>
      </c>
      <c r="B1188" s="320" t="s">
        <v>16633</v>
      </c>
      <c r="C1188" s="318" t="s">
        <v>6578</v>
      </c>
      <c r="D1188" s="319">
        <f t="shared" si="39"/>
        <v>1209.5496000000001</v>
      </c>
      <c r="AMK1188" s="319" t="s">
        <v>16634</v>
      </c>
      <c r="AML1188" s="383">
        <f t="shared" si="40"/>
        <v>1174.32</v>
      </c>
    </row>
    <row r="1189" spans="1:4 1025:1026" ht="38.25">
      <c r="A1189" s="316">
        <v>42792</v>
      </c>
      <c r="B1189" s="320" t="s">
        <v>16635</v>
      </c>
      <c r="C1189" s="318" t="s">
        <v>6578</v>
      </c>
      <c r="D1189" s="319">
        <f t="shared" si="39"/>
        <v>1209.5496000000001</v>
      </c>
      <c r="AMK1189" s="319" t="s">
        <v>16634</v>
      </c>
      <c r="AML1189" s="383">
        <f t="shared" si="40"/>
        <v>1174.32</v>
      </c>
    </row>
    <row r="1190" spans="1:4 1025:1026" ht="18">
      <c r="A1190" s="316">
        <v>42793</v>
      </c>
      <c r="B1190" s="317" t="s">
        <v>16636</v>
      </c>
      <c r="C1190" s="318" t="s">
        <v>6578</v>
      </c>
      <c r="D1190" s="319">
        <f t="shared" si="39"/>
        <v>1500.1229000000001</v>
      </c>
      <c r="AMK1190" s="319" t="s">
        <v>16637</v>
      </c>
      <c r="AML1190" s="383">
        <f t="shared" si="40"/>
        <v>1456.43</v>
      </c>
    </row>
    <row r="1191" spans="1:4 1025:1026" ht="38.25">
      <c r="A1191" s="316">
        <v>42794</v>
      </c>
      <c r="B1191" s="320" t="s">
        <v>16638</v>
      </c>
      <c r="C1191" s="318" t="s">
        <v>6578</v>
      </c>
      <c r="D1191" s="319">
        <f t="shared" si="39"/>
        <v>1553.0031000000001</v>
      </c>
      <c r="AMK1191" s="319" t="s">
        <v>16639</v>
      </c>
      <c r="AML1191" s="383">
        <f t="shared" si="40"/>
        <v>1507.77</v>
      </c>
    </row>
    <row r="1192" spans="1:4 1025:1026" ht="38.25">
      <c r="A1192" s="316">
        <v>42758</v>
      </c>
      <c r="B1192" s="320" t="s">
        <v>16640</v>
      </c>
      <c r="C1192" s="318" t="s">
        <v>6578</v>
      </c>
      <c r="D1192" s="319">
        <f t="shared" si="39"/>
        <v>1553.0031000000001</v>
      </c>
      <c r="AMK1192" s="319" t="s">
        <v>16639</v>
      </c>
      <c r="AML1192" s="383">
        <f t="shared" si="40"/>
        <v>1507.77</v>
      </c>
    </row>
    <row r="1193" spans="1:4 1025:1026" ht="38.25">
      <c r="A1193" s="316">
        <v>42795</v>
      </c>
      <c r="B1193" s="320" t="s">
        <v>16641</v>
      </c>
      <c r="C1193" s="318" t="s">
        <v>6578</v>
      </c>
      <c r="D1193" s="319">
        <f t="shared" si="39"/>
        <v>1624.1760999999999</v>
      </c>
      <c r="AMK1193" s="319" t="s">
        <v>16642</v>
      </c>
      <c r="AML1193" s="383">
        <f t="shared" si="40"/>
        <v>1576.87</v>
      </c>
    </row>
    <row r="1194" spans="1:4 1025:1026" ht="38.25">
      <c r="A1194" s="316">
        <v>42796</v>
      </c>
      <c r="B1194" s="320" t="s">
        <v>16643</v>
      </c>
      <c r="C1194" s="318" t="s">
        <v>6578</v>
      </c>
      <c r="D1194" s="319">
        <f t="shared" si="39"/>
        <v>1624.1760999999999</v>
      </c>
      <c r="AMK1194" s="319" t="s">
        <v>16642</v>
      </c>
      <c r="AML1194" s="383">
        <f t="shared" si="40"/>
        <v>1576.87</v>
      </c>
    </row>
    <row r="1195" spans="1:4 1025:1026" ht="38.25">
      <c r="A1195" s="316">
        <v>42797</v>
      </c>
      <c r="B1195" s="320" t="s">
        <v>16644</v>
      </c>
      <c r="C1195" s="318" t="s">
        <v>6578</v>
      </c>
      <c r="D1195" s="319">
        <f t="shared" si="39"/>
        <v>2128.4435000000003</v>
      </c>
      <c r="AMK1195" s="319" t="s">
        <v>16645</v>
      </c>
      <c r="AML1195" s="383">
        <f t="shared" si="40"/>
        <v>2066.4500000000003</v>
      </c>
    </row>
    <row r="1196" spans="1:4 1025:1026" ht="18">
      <c r="A1196" s="316">
        <v>42798</v>
      </c>
      <c r="B1196" s="317" t="s">
        <v>16646</v>
      </c>
      <c r="C1196" s="318" t="s">
        <v>6578</v>
      </c>
      <c r="D1196" s="319">
        <f t="shared" si="39"/>
        <v>993.7337</v>
      </c>
      <c r="AMK1196" s="319" t="s">
        <v>16647</v>
      </c>
      <c r="AML1196" s="383">
        <f t="shared" si="40"/>
        <v>964.79</v>
      </c>
    </row>
    <row r="1197" spans="1:4 1025:1026" ht="38.25">
      <c r="A1197" s="316">
        <v>42799</v>
      </c>
      <c r="B1197" s="320" t="s">
        <v>16648</v>
      </c>
      <c r="C1197" s="318" t="s">
        <v>6578</v>
      </c>
      <c r="D1197" s="319">
        <f t="shared" si="39"/>
        <v>1004.3324000000001</v>
      </c>
      <c r="AMK1197" s="319" t="s">
        <v>16649</v>
      </c>
      <c r="AML1197" s="383">
        <f t="shared" si="40"/>
        <v>975.08</v>
      </c>
    </row>
    <row r="1198" spans="1:4 1025:1026" ht="38.25">
      <c r="A1198" s="316">
        <v>42800</v>
      </c>
      <c r="B1198" s="320" t="s">
        <v>16650</v>
      </c>
      <c r="C1198" s="318" t="s">
        <v>6578</v>
      </c>
      <c r="D1198" s="319">
        <f t="shared" si="39"/>
        <v>928.38020000000006</v>
      </c>
      <c r="AMK1198" s="319" t="s">
        <v>16651</v>
      </c>
      <c r="AML1198" s="383">
        <f t="shared" si="40"/>
        <v>901.34</v>
      </c>
    </row>
    <row r="1199" spans="1:4 1025:1026" ht="38.25">
      <c r="A1199" s="316">
        <v>42801</v>
      </c>
      <c r="B1199" s="320" t="s">
        <v>16652</v>
      </c>
      <c r="C1199" s="318" t="s">
        <v>6578</v>
      </c>
      <c r="D1199" s="319">
        <f t="shared" si="39"/>
        <v>928.38020000000006</v>
      </c>
      <c r="AMK1199" s="319" t="s">
        <v>16651</v>
      </c>
      <c r="AML1199" s="383">
        <f t="shared" si="40"/>
        <v>901.34</v>
      </c>
    </row>
    <row r="1200" spans="1:4 1025:1026" ht="38.25">
      <c r="A1200" s="316">
        <v>42802</v>
      </c>
      <c r="B1200" s="320" t="s">
        <v>16653</v>
      </c>
      <c r="C1200" s="318" t="s">
        <v>6578</v>
      </c>
      <c r="D1200" s="319">
        <f t="shared" si="39"/>
        <v>1859.9225000000001</v>
      </c>
      <c r="AMK1200" s="319" t="s">
        <v>16654</v>
      </c>
      <c r="AML1200" s="383">
        <f t="shared" si="40"/>
        <v>1805.75</v>
      </c>
    </row>
    <row r="1201" spans="1:4 1025:1026" ht="38.25">
      <c r="A1201" s="316">
        <v>42803</v>
      </c>
      <c r="B1201" s="320" t="s">
        <v>16655</v>
      </c>
      <c r="C1201" s="318" t="s">
        <v>6578</v>
      </c>
      <c r="D1201" s="319">
        <f t="shared" si="39"/>
        <v>1859.9225000000001</v>
      </c>
      <c r="AMK1201" s="319" t="s">
        <v>16654</v>
      </c>
      <c r="AML1201" s="383">
        <f t="shared" si="40"/>
        <v>1805.75</v>
      </c>
    </row>
    <row r="1202" spans="1:4 1025:1026" ht="18">
      <c r="A1202" s="316">
        <v>42804</v>
      </c>
      <c r="B1202" s="317" t="s">
        <v>16656</v>
      </c>
      <c r="C1202" s="318" t="s">
        <v>6578</v>
      </c>
      <c r="D1202" s="319">
        <f t="shared" si="39"/>
        <v>1885.4458999999999</v>
      </c>
      <c r="AMK1202" s="319" t="s">
        <v>16657</v>
      </c>
      <c r="AML1202" s="383">
        <f t="shared" si="40"/>
        <v>1830.53</v>
      </c>
    </row>
    <row r="1203" spans="1:4 1025:1026" ht="38.25">
      <c r="A1203" s="316">
        <v>42805</v>
      </c>
      <c r="B1203" s="320" t="s">
        <v>16658</v>
      </c>
      <c r="C1203" s="318" t="s">
        <v>6578</v>
      </c>
      <c r="D1203" s="319">
        <f t="shared" si="39"/>
        <v>1885.4458999999999</v>
      </c>
      <c r="AMK1203" s="319" t="s">
        <v>16657</v>
      </c>
      <c r="AML1203" s="383">
        <f t="shared" si="40"/>
        <v>1830.53</v>
      </c>
    </row>
    <row r="1204" spans="1:4 1025:1026" ht="38.25">
      <c r="A1204" s="316">
        <v>42806</v>
      </c>
      <c r="B1204" s="320" t="s">
        <v>16659</v>
      </c>
      <c r="C1204" s="318" t="s">
        <v>6578</v>
      </c>
      <c r="D1204" s="319">
        <f t="shared" si="39"/>
        <v>2221.5143000000003</v>
      </c>
      <c r="AMK1204" s="319" t="s">
        <v>16660</v>
      </c>
      <c r="AML1204" s="383">
        <f t="shared" si="40"/>
        <v>2156.8100000000004</v>
      </c>
    </row>
    <row r="1205" spans="1:4 1025:1026" ht="38.25">
      <c r="A1205" s="316">
        <v>42807</v>
      </c>
      <c r="B1205" s="320" t="s">
        <v>16661</v>
      </c>
      <c r="C1205" s="318" t="s">
        <v>6578</v>
      </c>
      <c r="D1205" s="319">
        <f t="shared" si="39"/>
        <v>2221.5143000000003</v>
      </c>
      <c r="AMK1205" s="319" t="s">
        <v>16660</v>
      </c>
      <c r="AML1205" s="383">
        <f t="shared" si="40"/>
        <v>2156.8100000000004</v>
      </c>
    </row>
    <row r="1206" spans="1:4 1025:1026" ht="38.25">
      <c r="A1206" s="316">
        <v>42808</v>
      </c>
      <c r="B1206" s="320" t="s">
        <v>16662</v>
      </c>
      <c r="C1206" s="318" t="s">
        <v>6578</v>
      </c>
      <c r="D1206" s="319">
        <f t="shared" si="39"/>
        <v>2361.8003000000003</v>
      </c>
      <c r="AMK1206" s="319" t="s">
        <v>16663</v>
      </c>
      <c r="AML1206" s="383">
        <f t="shared" si="40"/>
        <v>2293.0100000000002</v>
      </c>
    </row>
    <row r="1207" spans="1:4 1025:1026" ht="38.25">
      <c r="A1207" s="316">
        <v>42809</v>
      </c>
      <c r="B1207" s="320" t="s">
        <v>16664</v>
      </c>
      <c r="C1207" s="318" t="s">
        <v>6578</v>
      </c>
      <c r="D1207" s="319">
        <f t="shared" si="39"/>
        <v>2361.8003000000003</v>
      </c>
      <c r="AMK1207" s="319" t="s">
        <v>16663</v>
      </c>
      <c r="AML1207" s="383">
        <f t="shared" si="40"/>
        <v>2293.0100000000002</v>
      </c>
    </row>
    <row r="1208" spans="1:4 1025:1026" ht="18">
      <c r="A1208" s="316">
        <v>42810</v>
      </c>
      <c r="B1208" s="317" t="s">
        <v>16665</v>
      </c>
      <c r="C1208" s="318" t="s">
        <v>6578</v>
      </c>
      <c r="D1208" s="319">
        <f t="shared" si="39"/>
        <v>2720.1785000000004</v>
      </c>
      <c r="AMK1208" s="319" t="s">
        <v>16666</v>
      </c>
      <c r="AML1208" s="383">
        <f t="shared" si="40"/>
        <v>2640.9500000000003</v>
      </c>
    </row>
    <row r="1209" spans="1:4 1025:1026" ht="18">
      <c r="A1209" s="316">
        <v>42811</v>
      </c>
      <c r="B1209" s="317" t="s">
        <v>16667</v>
      </c>
      <c r="C1209" s="318" t="s">
        <v>6578</v>
      </c>
      <c r="D1209" s="319">
        <f t="shared" si="39"/>
        <v>3151.1305000000007</v>
      </c>
      <c r="AMK1209" s="319" t="s">
        <v>16668</v>
      </c>
      <c r="AML1209" s="383">
        <f t="shared" si="40"/>
        <v>3059.3500000000004</v>
      </c>
    </row>
    <row r="1210" spans="1:4 1025:1026" ht="38.25">
      <c r="A1210" s="316">
        <v>42812</v>
      </c>
      <c r="B1210" s="320" t="s">
        <v>16669</v>
      </c>
      <c r="C1210" s="318" t="s">
        <v>6578</v>
      </c>
      <c r="D1210" s="319">
        <f t="shared" si="39"/>
        <v>3151.1305000000007</v>
      </c>
      <c r="AMK1210" s="319" t="s">
        <v>16668</v>
      </c>
      <c r="AML1210" s="383">
        <f t="shared" si="40"/>
        <v>3059.3500000000004</v>
      </c>
    </row>
    <row r="1211" spans="1:4 1025:1026" ht="38.25">
      <c r="A1211" s="316">
        <v>42813</v>
      </c>
      <c r="B1211" s="320" t="s">
        <v>16670</v>
      </c>
      <c r="C1211" s="318" t="s">
        <v>6578</v>
      </c>
      <c r="D1211" s="319">
        <f t="shared" si="39"/>
        <v>3318.8557000000001</v>
      </c>
      <c r="AMK1211" s="319" t="s">
        <v>16671</v>
      </c>
      <c r="AML1211" s="383">
        <f t="shared" si="40"/>
        <v>3222.19</v>
      </c>
    </row>
    <row r="1212" spans="1:4 1025:1026" ht="38.25">
      <c r="A1212" s="316">
        <v>42814</v>
      </c>
      <c r="B1212" s="320" t="s">
        <v>16672</v>
      </c>
      <c r="C1212" s="318" t="s">
        <v>6578</v>
      </c>
      <c r="D1212" s="319">
        <f t="shared" si="39"/>
        <v>3318.8557000000001</v>
      </c>
      <c r="AMK1212" s="319" t="s">
        <v>16671</v>
      </c>
      <c r="AML1212" s="383">
        <f t="shared" si="40"/>
        <v>3222.19</v>
      </c>
    </row>
    <row r="1213" spans="1:4 1025:1026" ht="38.25">
      <c r="A1213" s="316">
        <v>42815</v>
      </c>
      <c r="B1213" s="320" t="s">
        <v>16673</v>
      </c>
      <c r="C1213" s="318" t="s">
        <v>6578</v>
      </c>
      <c r="D1213" s="319">
        <f t="shared" si="39"/>
        <v>4190.5756000000001</v>
      </c>
      <c r="AMK1213" s="319" t="s">
        <v>16674</v>
      </c>
      <c r="AML1213" s="383">
        <f t="shared" si="40"/>
        <v>4068.5200000000004</v>
      </c>
    </row>
    <row r="1214" spans="1:4 1025:1026" ht="38.25">
      <c r="A1214" s="316">
        <v>42816</v>
      </c>
      <c r="B1214" s="320" t="s">
        <v>16675</v>
      </c>
      <c r="C1214" s="318" t="s">
        <v>6578</v>
      </c>
      <c r="D1214" s="319">
        <f t="shared" si="39"/>
        <v>4349.2368000000006</v>
      </c>
      <c r="AMK1214" s="319" t="s">
        <v>16676</v>
      </c>
      <c r="AML1214" s="383">
        <f t="shared" si="40"/>
        <v>4222.5600000000004</v>
      </c>
    </row>
    <row r="1215" spans="1:4 1025:1026" ht="18">
      <c r="A1215" s="316">
        <v>42817</v>
      </c>
      <c r="B1215" s="317" t="s">
        <v>16677</v>
      </c>
      <c r="C1215" s="318" t="s">
        <v>6578</v>
      </c>
      <c r="D1215" s="319">
        <f t="shared" si="39"/>
        <v>4349.2368000000006</v>
      </c>
      <c r="AMK1215" s="319" t="s">
        <v>16676</v>
      </c>
      <c r="AML1215" s="383">
        <f t="shared" si="40"/>
        <v>4222.5600000000004</v>
      </c>
    </row>
    <row r="1216" spans="1:4 1025:1026" ht="38.25">
      <c r="A1216" s="316">
        <v>42818</v>
      </c>
      <c r="B1216" s="320" t="s">
        <v>16678</v>
      </c>
      <c r="C1216" s="318" t="s">
        <v>6578</v>
      </c>
      <c r="D1216" s="319">
        <f t="shared" si="39"/>
        <v>4562.7558000000008</v>
      </c>
      <c r="AMK1216" s="319" t="s">
        <v>16679</v>
      </c>
      <c r="AML1216" s="383">
        <f t="shared" si="40"/>
        <v>4429.8600000000006</v>
      </c>
    </row>
    <row r="1217" spans="1:4 1025:1026" ht="38.25">
      <c r="A1217" s="316">
        <v>42819</v>
      </c>
      <c r="B1217" s="320" t="s">
        <v>16680</v>
      </c>
      <c r="C1217" s="318" t="s">
        <v>6578</v>
      </c>
      <c r="D1217" s="319">
        <f t="shared" si="39"/>
        <v>4562.7558000000008</v>
      </c>
      <c r="AMK1217" s="319" t="s">
        <v>16679</v>
      </c>
      <c r="AML1217" s="383">
        <f t="shared" si="40"/>
        <v>4429.8600000000006</v>
      </c>
    </row>
    <row r="1218" spans="1:4 1025:1026" ht="38.25">
      <c r="A1218" s="316">
        <v>42820</v>
      </c>
      <c r="B1218" s="320" t="s">
        <v>16681</v>
      </c>
      <c r="C1218" s="318" t="s">
        <v>6578</v>
      </c>
      <c r="D1218" s="319">
        <f t="shared" si="39"/>
        <v>6075.5580000000009</v>
      </c>
      <c r="AMK1218" s="319" t="s">
        <v>16682</v>
      </c>
      <c r="AML1218" s="383">
        <f t="shared" si="40"/>
        <v>5898.6</v>
      </c>
    </row>
    <row r="1219" spans="1:4 1025:1026">
      <c r="A1219" s="316">
        <v>41321</v>
      </c>
      <c r="B1219" s="317" t="s">
        <v>16683</v>
      </c>
      <c r="C1219" s="318" t="s">
        <v>6578</v>
      </c>
      <c r="D1219" s="319">
        <f t="shared" si="39"/>
        <v>6953.602100000001</v>
      </c>
      <c r="AMK1219" s="319" t="s">
        <v>16684</v>
      </c>
      <c r="AML1219" s="383">
        <f t="shared" si="40"/>
        <v>6751.0700000000006</v>
      </c>
    </row>
    <row r="1220" spans="1:4 1025:1026" ht="18">
      <c r="A1220" s="316">
        <v>42821</v>
      </c>
      <c r="B1220" s="317" t="s">
        <v>16685</v>
      </c>
      <c r="C1220" s="318" t="s">
        <v>6578</v>
      </c>
      <c r="D1220" s="319">
        <f t="shared" si="39"/>
        <v>5049.3690000000006</v>
      </c>
      <c r="AMK1220" s="319" t="s">
        <v>16686</v>
      </c>
      <c r="AML1220" s="383">
        <f t="shared" si="40"/>
        <v>4902.3</v>
      </c>
    </row>
    <row r="1221" spans="1:4 1025:1026" ht="18">
      <c r="A1221" s="316">
        <v>42822</v>
      </c>
      <c r="B1221" s="317" t="s">
        <v>16687</v>
      </c>
      <c r="C1221" s="318" t="s">
        <v>6578</v>
      </c>
      <c r="D1221" s="319">
        <f t="shared" si="39"/>
        <v>5278.2350000000006</v>
      </c>
      <c r="AMK1221" s="319" t="s">
        <v>16688</v>
      </c>
      <c r="AML1221" s="383">
        <f t="shared" si="40"/>
        <v>5124.5</v>
      </c>
    </row>
    <row r="1222" spans="1:4 1025:1026" ht="18">
      <c r="A1222" s="316">
        <v>42823</v>
      </c>
      <c r="B1222" s="317" t="s">
        <v>16689</v>
      </c>
      <c r="C1222" s="318" t="s">
        <v>6578</v>
      </c>
      <c r="D1222" s="319">
        <f t="shared" si="39"/>
        <v>7400.9002</v>
      </c>
      <c r="AMK1222" s="319" t="s">
        <v>16690</v>
      </c>
      <c r="AML1222" s="383">
        <f t="shared" si="40"/>
        <v>7185.34</v>
      </c>
    </row>
    <row r="1223" spans="1:4 1025:1026" ht="18">
      <c r="A1223" s="316">
        <v>42824</v>
      </c>
      <c r="B1223" s="317" t="s">
        <v>16691</v>
      </c>
      <c r="C1223" s="318" t="s">
        <v>6578</v>
      </c>
      <c r="D1223" s="319">
        <f t="shared" si="39"/>
        <v>7240.2305000000006</v>
      </c>
      <c r="AMK1223" s="319" t="s">
        <v>16692</v>
      </c>
      <c r="AML1223" s="383">
        <f t="shared" si="40"/>
        <v>7029.35</v>
      </c>
    </row>
    <row r="1224" spans="1:4 1025:1026" ht="18">
      <c r="A1224" s="316">
        <v>42825</v>
      </c>
      <c r="B1224" s="317" t="s">
        <v>16693</v>
      </c>
      <c r="C1224" s="318" t="s">
        <v>6578</v>
      </c>
      <c r="D1224" s="319">
        <f t="shared" si="39"/>
        <v>8160.3604000000005</v>
      </c>
      <c r="AMK1224" s="319" t="s">
        <v>16694</v>
      </c>
      <c r="AML1224" s="383">
        <f t="shared" si="40"/>
        <v>7922.68</v>
      </c>
    </row>
    <row r="1225" spans="1:4 1025:1026">
      <c r="A1225" s="316">
        <v>40600</v>
      </c>
      <c r="B1225" s="317" t="s">
        <v>16695</v>
      </c>
      <c r="C1225" s="318" t="s">
        <v>6578</v>
      </c>
      <c r="D1225" s="319">
        <f t="shared" si="39"/>
        <v>10841.563700000001</v>
      </c>
      <c r="AMK1225" s="319" t="s">
        <v>16696</v>
      </c>
      <c r="AML1225" s="383">
        <f t="shared" si="40"/>
        <v>10525.79</v>
      </c>
    </row>
    <row r="1226" spans="1:4 1025:1026" ht="18">
      <c r="A1226" s="316">
        <v>42827</v>
      </c>
      <c r="B1226" s="317" t="s">
        <v>16697</v>
      </c>
      <c r="C1226" s="318" t="s">
        <v>6578</v>
      </c>
      <c r="D1226" s="319">
        <f t="shared" si="39"/>
        <v>12109.1229</v>
      </c>
      <c r="AMK1226" s="319" t="s">
        <v>16698</v>
      </c>
      <c r="AML1226" s="383">
        <f t="shared" si="40"/>
        <v>11756.43</v>
      </c>
    </row>
    <row r="1227" spans="1:4 1025:1026" ht="18">
      <c r="A1227" s="316">
        <v>42826</v>
      </c>
      <c r="B1227" s="317" t="s">
        <v>16699</v>
      </c>
      <c r="C1227" s="318" t="s">
        <v>6578</v>
      </c>
      <c r="D1227" s="319">
        <f t="shared" si="39"/>
        <v>10386.005000000001</v>
      </c>
      <c r="AMK1227" s="319" t="s">
        <v>16700</v>
      </c>
      <c r="AML1227" s="383">
        <f t="shared" si="40"/>
        <v>10083.5</v>
      </c>
    </row>
    <row r="1228" spans="1:4 1025:1026" ht="18">
      <c r="A1228" s="316">
        <v>42828</v>
      </c>
      <c r="B1228" s="317" t="s">
        <v>16701</v>
      </c>
      <c r="C1228" s="318" t="s">
        <v>6578</v>
      </c>
      <c r="D1228" s="319">
        <f t="shared" si="39"/>
        <v>10651.848</v>
      </c>
      <c r="AMK1228" s="319" t="s">
        <v>16702</v>
      </c>
      <c r="AML1228" s="383">
        <f t="shared" si="40"/>
        <v>10341.6</v>
      </c>
    </row>
    <row r="1229" spans="1:4 1025:1026" ht="18">
      <c r="A1229" s="316">
        <v>42830</v>
      </c>
      <c r="B1229" s="317" t="s">
        <v>16703</v>
      </c>
      <c r="C1229" s="318" t="s">
        <v>6578</v>
      </c>
      <c r="D1229" s="319">
        <f t="shared" si="39"/>
        <v>11006.58</v>
      </c>
      <c r="AMK1229" s="319" t="s">
        <v>16704</v>
      </c>
      <c r="AML1229" s="383">
        <f t="shared" si="40"/>
        <v>10686</v>
      </c>
    </row>
    <row r="1230" spans="1:4 1025:1026" ht="18">
      <c r="A1230" s="316">
        <v>42829</v>
      </c>
      <c r="B1230" s="317" t="s">
        <v>16705</v>
      </c>
      <c r="C1230" s="318" t="s">
        <v>6578</v>
      </c>
      <c r="D1230" s="319">
        <f t="shared" si="39"/>
        <v>9872.8487000000005</v>
      </c>
      <c r="AMK1230" s="319" t="s">
        <v>16706</v>
      </c>
      <c r="AML1230" s="383">
        <f t="shared" si="40"/>
        <v>9585.2900000000009</v>
      </c>
    </row>
    <row r="1231" spans="1:4 1025:1026" ht="18">
      <c r="A1231" s="316">
        <v>42831</v>
      </c>
      <c r="B1231" s="317" t="s">
        <v>16707</v>
      </c>
      <c r="C1231" s="318" t="s">
        <v>6578</v>
      </c>
      <c r="D1231" s="319">
        <f t="shared" si="39"/>
        <v>11892.163700000001</v>
      </c>
      <c r="AMK1231" s="319" t="s">
        <v>16708</v>
      </c>
      <c r="AML1231" s="383">
        <f t="shared" si="40"/>
        <v>11545.79</v>
      </c>
    </row>
    <row r="1232" spans="1:4 1025:1026" ht="18">
      <c r="A1232" s="316">
        <v>42832</v>
      </c>
      <c r="B1232" s="317" t="s">
        <v>16709</v>
      </c>
      <c r="C1232" s="318" t="s">
        <v>6578</v>
      </c>
      <c r="D1232" s="319">
        <f t="shared" si="39"/>
        <v>13147.1775</v>
      </c>
      <c r="AMK1232" s="319" t="s">
        <v>16710</v>
      </c>
      <c r="AML1232" s="383">
        <f t="shared" si="40"/>
        <v>12764.25</v>
      </c>
    </row>
    <row r="1233" spans="1:4 1025:1026" ht="18">
      <c r="A1233" s="316">
        <v>42834</v>
      </c>
      <c r="B1233" s="317" t="s">
        <v>16711</v>
      </c>
      <c r="C1233" s="318" t="s">
        <v>6578</v>
      </c>
      <c r="D1233" s="319">
        <f t="shared" si="39"/>
        <v>14072.735500000001</v>
      </c>
      <c r="AMK1233" s="319" t="s">
        <v>16712</v>
      </c>
      <c r="AML1233" s="383">
        <f t="shared" si="40"/>
        <v>13662.85</v>
      </c>
    </row>
    <row r="1234" spans="1:4 1025:1026" ht="18">
      <c r="A1234" s="316">
        <v>42833</v>
      </c>
      <c r="B1234" s="317" t="s">
        <v>16713</v>
      </c>
      <c r="C1234" s="318" t="s">
        <v>6578</v>
      </c>
      <c r="D1234" s="319">
        <f t="shared" si="39"/>
        <v>13068.3722</v>
      </c>
      <c r="AMK1234" s="319" t="s">
        <v>16714</v>
      </c>
      <c r="AML1234" s="383">
        <f t="shared" si="40"/>
        <v>12687.74</v>
      </c>
    </row>
    <row r="1235" spans="1:4 1025:1026" ht="18">
      <c r="A1235" s="316">
        <v>42835</v>
      </c>
      <c r="B1235" s="317" t="s">
        <v>16715</v>
      </c>
      <c r="C1235" s="318" t="s">
        <v>6578</v>
      </c>
      <c r="D1235" s="319">
        <f t="shared" si="39"/>
        <v>3060.7583000000004</v>
      </c>
      <c r="AMK1235" s="319" t="s">
        <v>16716</v>
      </c>
      <c r="AML1235" s="383">
        <f t="shared" si="40"/>
        <v>2971.61</v>
      </c>
    </row>
    <row r="1236" spans="1:4 1025:1026" ht="18">
      <c r="A1236" s="316">
        <v>42836</v>
      </c>
      <c r="B1236" s="317" t="s">
        <v>16717</v>
      </c>
      <c r="C1236" s="318" t="s">
        <v>6578</v>
      </c>
      <c r="D1236" s="319">
        <f t="shared" si="39"/>
        <v>3232.4078000000004</v>
      </c>
      <c r="AMK1236" s="319" t="s">
        <v>16718</v>
      </c>
      <c r="AML1236" s="383">
        <f t="shared" si="40"/>
        <v>3138.26</v>
      </c>
    </row>
    <row r="1237" spans="1:4 1025:1026" ht="18">
      <c r="A1237" s="316">
        <v>42837</v>
      </c>
      <c r="B1237" s="317" t="s">
        <v>16719</v>
      </c>
      <c r="C1237" s="318" t="s">
        <v>6578</v>
      </c>
      <c r="D1237" s="319">
        <f t="shared" si="39"/>
        <v>5301.9559000000008</v>
      </c>
      <c r="AMK1237" s="319" t="s">
        <v>16720</v>
      </c>
      <c r="AML1237" s="383">
        <f t="shared" si="40"/>
        <v>5147.5300000000007</v>
      </c>
    </row>
    <row r="1238" spans="1:4 1025:1026">
      <c r="A1238" s="316">
        <v>42838</v>
      </c>
      <c r="B1238" s="317" t="s">
        <v>16721</v>
      </c>
      <c r="C1238" s="318" t="s">
        <v>6578</v>
      </c>
      <c r="D1238" s="319">
        <f t="shared" si="39"/>
        <v>4364.6147000000001</v>
      </c>
      <c r="AMK1238" s="319" t="s">
        <v>16722</v>
      </c>
      <c r="AML1238" s="383">
        <f t="shared" si="40"/>
        <v>4237.49</v>
      </c>
    </row>
    <row r="1239" spans="1:4 1025:1026" ht="18">
      <c r="A1239" s="316">
        <v>42839</v>
      </c>
      <c r="B1239" s="317" t="s">
        <v>16723</v>
      </c>
      <c r="C1239" s="318" t="s">
        <v>6578</v>
      </c>
      <c r="D1239" s="319">
        <f t="shared" si="39"/>
        <v>4901.4404000000004</v>
      </c>
      <c r="AMK1239" s="319" t="s">
        <v>16724</v>
      </c>
      <c r="AML1239" s="383">
        <f t="shared" si="40"/>
        <v>4758.68</v>
      </c>
    </row>
    <row r="1240" spans="1:4 1025:1026">
      <c r="A1240" s="316">
        <v>42840</v>
      </c>
      <c r="B1240" s="317" t="s">
        <v>16725</v>
      </c>
      <c r="C1240" s="318" t="s">
        <v>6578</v>
      </c>
      <c r="D1240" s="319">
        <f t="shared" si="39"/>
        <v>6278.8079000000007</v>
      </c>
      <c r="AMK1240" s="319" t="s">
        <v>16726</v>
      </c>
      <c r="AML1240" s="383">
        <f t="shared" si="40"/>
        <v>6095.93</v>
      </c>
    </row>
    <row r="1241" spans="1:4 1025:1026" ht="18">
      <c r="A1241" s="316">
        <v>42841</v>
      </c>
      <c r="B1241" s="317" t="s">
        <v>16727</v>
      </c>
      <c r="C1241" s="318" t="s">
        <v>6578</v>
      </c>
      <c r="D1241" s="319">
        <f t="shared" ref="D1241:D1304" si="41">AML1241*1.03</f>
        <v>7905.4045000000006</v>
      </c>
      <c r="AMK1241" s="319" t="s">
        <v>16728</v>
      </c>
      <c r="AML1241" s="383">
        <f t="shared" ref="AML1241:AML1304" si="42">ROUNDUP(AMK1241/(1+0.2332),2)</f>
        <v>7675.1500000000005</v>
      </c>
    </row>
    <row r="1242" spans="1:4 1025:1026">
      <c r="A1242" s="316">
        <v>40585</v>
      </c>
      <c r="B1242" s="317" t="s">
        <v>16729</v>
      </c>
      <c r="C1242" s="318" t="s">
        <v>6578</v>
      </c>
      <c r="D1242" s="319">
        <f t="shared" si="41"/>
        <v>6802.4598999999998</v>
      </c>
      <c r="AMK1242" s="319" t="s">
        <v>16730</v>
      </c>
      <c r="AML1242" s="383">
        <f t="shared" si="42"/>
        <v>6604.33</v>
      </c>
    </row>
    <row r="1243" spans="1:4 1025:1026" ht="18">
      <c r="A1243" s="316">
        <v>42843</v>
      </c>
      <c r="B1243" s="317" t="s">
        <v>16731</v>
      </c>
      <c r="C1243" s="318" t="s">
        <v>6578</v>
      </c>
      <c r="D1243" s="319">
        <f t="shared" si="41"/>
        <v>6777.7090000000007</v>
      </c>
      <c r="AMK1243" s="319" t="s">
        <v>16732</v>
      </c>
      <c r="AML1243" s="383">
        <f t="shared" si="42"/>
        <v>6580.3</v>
      </c>
    </row>
    <row r="1244" spans="1:4 1025:1026" ht="18">
      <c r="A1244" s="316">
        <v>42844</v>
      </c>
      <c r="B1244" s="317" t="s">
        <v>16733</v>
      </c>
      <c r="C1244" s="318" t="s">
        <v>6578</v>
      </c>
      <c r="D1244" s="319">
        <f t="shared" si="41"/>
        <v>7876.6881000000003</v>
      </c>
      <c r="AMK1244" s="319" t="s">
        <v>16734</v>
      </c>
      <c r="AML1244" s="383">
        <f t="shared" si="42"/>
        <v>7647.27</v>
      </c>
    </row>
    <row r="1245" spans="1:4 1025:1026" ht="18">
      <c r="A1245" s="316">
        <v>42845</v>
      </c>
      <c r="B1245" s="317" t="s">
        <v>16735</v>
      </c>
      <c r="C1245" s="318" t="s">
        <v>6578</v>
      </c>
      <c r="D1245" s="319">
        <f t="shared" si="41"/>
        <v>9370.1674999999996</v>
      </c>
      <c r="AMK1245" s="319" t="s">
        <v>16736</v>
      </c>
      <c r="AML1245" s="383">
        <f t="shared" si="42"/>
        <v>9097.25</v>
      </c>
    </row>
    <row r="1246" spans="1:4 1025:1026">
      <c r="A1246" s="316">
        <v>41179</v>
      </c>
      <c r="B1246" s="317" t="s">
        <v>16737</v>
      </c>
      <c r="C1246" s="318" t="s">
        <v>6578</v>
      </c>
      <c r="D1246" s="319">
        <f t="shared" si="41"/>
        <v>8266.1414000000004</v>
      </c>
      <c r="AMK1246" s="319" t="s">
        <v>16738</v>
      </c>
      <c r="AML1246" s="383">
        <f t="shared" si="42"/>
        <v>8025.38</v>
      </c>
    </row>
    <row r="1247" spans="1:4 1025:1026" ht="18">
      <c r="A1247" s="316">
        <v>42842</v>
      </c>
      <c r="B1247" s="317" t="s">
        <v>16739</v>
      </c>
      <c r="C1247" s="318" t="s">
        <v>6578</v>
      </c>
      <c r="D1247" s="319">
        <f t="shared" si="41"/>
        <v>8558.9807000000001</v>
      </c>
      <c r="AMK1247" s="319" t="s">
        <v>16740</v>
      </c>
      <c r="AML1247" s="383">
        <f t="shared" si="42"/>
        <v>8309.69</v>
      </c>
    </row>
    <row r="1248" spans="1:4 1025:1026" ht="18">
      <c r="A1248" s="316">
        <v>42848</v>
      </c>
      <c r="B1248" s="317" t="s">
        <v>16741</v>
      </c>
      <c r="C1248" s="318" t="s">
        <v>6578</v>
      </c>
      <c r="D1248" s="319">
        <f t="shared" si="41"/>
        <v>9765.6772000000001</v>
      </c>
      <c r="AMK1248" s="319" t="s">
        <v>16742</v>
      </c>
      <c r="AML1248" s="383">
        <f t="shared" si="42"/>
        <v>9481.24</v>
      </c>
    </row>
    <row r="1249" spans="1:4 1025:1026" ht="18">
      <c r="A1249" s="316">
        <v>42849</v>
      </c>
      <c r="B1249" s="317" t="s">
        <v>16743</v>
      </c>
      <c r="C1249" s="318" t="s">
        <v>6578</v>
      </c>
      <c r="D1249" s="319">
        <f t="shared" si="41"/>
        <v>7043.4078000000009</v>
      </c>
      <c r="AMK1249" s="319" t="s">
        <v>16744</v>
      </c>
      <c r="AML1249" s="383">
        <f t="shared" si="42"/>
        <v>6838.26</v>
      </c>
    </row>
    <row r="1250" spans="1:4 1025:1026" ht="18">
      <c r="A1250" s="316">
        <v>42850</v>
      </c>
      <c r="B1250" s="317" t="s">
        <v>16745</v>
      </c>
      <c r="C1250" s="318" t="s">
        <v>6578</v>
      </c>
      <c r="D1250" s="319">
        <f t="shared" si="41"/>
        <v>7466.8099000000002</v>
      </c>
      <c r="AMK1250" s="319" t="s">
        <v>16746</v>
      </c>
      <c r="AML1250" s="383">
        <f t="shared" si="42"/>
        <v>7249.33</v>
      </c>
    </row>
    <row r="1251" spans="1:4 1025:1026" ht="18">
      <c r="A1251" s="316">
        <v>42851</v>
      </c>
      <c r="B1251" s="317" t="s">
        <v>16747</v>
      </c>
      <c r="C1251" s="318" t="s">
        <v>6578</v>
      </c>
      <c r="D1251" s="319">
        <f t="shared" si="41"/>
        <v>10393.8845</v>
      </c>
      <c r="AMK1251" s="319" t="s">
        <v>16748</v>
      </c>
      <c r="AML1251" s="383">
        <f t="shared" si="42"/>
        <v>10091.15</v>
      </c>
    </row>
    <row r="1252" spans="1:4 1025:1026" ht="18">
      <c r="A1252" s="316">
        <v>42852</v>
      </c>
      <c r="B1252" s="317" t="s">
        <v>16749</v>
      </c>
      <c r="C1252" s="318" t="s">
        <v>6578</v>
      </c>
      <c r="D1252" s="319">
        <f t="shared" si="41"/>
        <v>10984.270200000001</v>
      </c>
      <c r="AMK1252" s="319" t="s">
        <v>16750</v>
      </c>
      <c r="AML1252" s="383">
        <f t="shared" si="42"/>
        <v>10664.34</v>
      </c>
    </row>
    <row r="1253" spans="1:4 1025:1026" ht="18">
      <c r="A1253" s="316">
        <v>42853</v>
      </c>
      <c r="B1253" s="317" t="s">
        <v>16751</v>
      </c>
      <c r="C1253" s="318" t="s">
        <v>6578</v>
      </c>
      <c r="D1253" s="319">
        <f t="shared" si="41"/>
        <v>14993.246500000001</v>
      </c>
      <c r="AMK1253" s="319" t="s">
        <v>16752</v>
      </c>
      <c r="AML1253" s="383">
        <f t="shared" si="42"/>
        <v>14556.550000000001</v>
      </c>
    </row>
    <row r="1254" spans="1:4 1025:1026" ht="18">
      <c r="A1254" s="316">
        <v>42854</v>
      </c>
      <c r="B1254" s="317" t="s">
        <v>16753</v>
      </c>
      <c r="C1254" s="318" t="s">
        <v>6578</v>
      </c>
      <c r="D1254" s="319">
        <f t="shared" si="41"/>
        <v>16969.672300000002</v>
      </c>
      <c r="AMK1254" s="319" t="s">
        <v>16754</v>
      </c>
      <c r="AML1254" s="383">
        <f t="shared" si="42"/>
        <v>16475.41</v>
      </c>
    </row>
    <row r="1255" spans="1:4 1025:1026" ht="18">
      <c r="A1255" s="316">
        <v>42855</v>
      </c>
      <c r="B1255" s="317" t="s">
        <v>16755</v>
      </c>
      <c r="C1255" s="318" t="s">
        <v>6578</v>
      </c>
      <c r="D1255" s="319">
        <f t="shared" si="41"/>
        <v>13586.2356</v>
      </c>
      <c r="AMK1255" s="319" t="s">
        <v>16756</v>
      </c>
      <c r="AML1255" s="383">
        <f t="shared" si="42"/>
        <v>13190.52</v>
      </c>
    </row>
    <row r="1256" spans="1:4 1025:1026" ht="18">
      <c r="A1256" s="316">
        <v>42856</v>
      </c>
      <c r="B1256" s="317" t="s">
        <v>16757</v>
      </c>
      <c r="C1256" s="318" t="s">
        <v>6578</v>
      </c>
      <c r="D1256" s="319">
        <f t="shared" si="41"/>
        <v>15203.5931</v>
      </c>
      <c r="AMK1256" s="319" t="s">
        <v>16758</v>
      </c>
      <c r="AML1256" s="383">
        <f t="shared" si="42"/>
        <v>14760.77</v>
      </c>
    </row>
    <row r="1257" spans="1:4 1025:1026" ht="18">
      <c r="A1257" s="316">
        <v>42858</v>
      </c>
      <c r="B1257" s="317" t="s">
        <v>16759</v>
      </c>
      <c r="C1257" s="318" t="s">
        <v>6578</v>
      </c>
      <c r="D1257" s="319">
        <f t="shared" si="41"/>
        <v>16800.453600000001</v>
      </c>
      <c r="AMK1257" s="319" t="s">
        <v>16760</v>
      </c>
      <c r="AML1257" s="383">
        <f t="shared" si="42"/>
        <v>16311.12</v>
      </c>
    </row>
    <row r="1258" spans="1:4 1025:1026" ht="18">
      <c r="A1258" s="316">
        <v>42857</v>
      </c>
      <c r="B1258" s="317" t="s">
        <v>16761</v>
      </c>
      <c r="C1258" s="318" t="s">
        <v>6578</v>
      </c>
      <c r="D1258" s="319">
        <f t="shared" si="41"/>
        <v>16800.453600000001</v>
      </c>
      <c r="AMK1258" s="319" t="s">
        <v>16760</v>
      </c>
      <c r="AML1258" s="383">
        <f t="shared" si="42"/>
        <v>16311.12</v>
      </c>
    </row>
    <row r="1259" spans="1:4 1025:1026" ht="18">
      <c r="A1259" s="316">
        <v>42859</v>
      </c>
      <c r="B1259" s="317" t="s">
        <v>16762</v>
      </c>
      <c r="C1259" s="318" t="s">
        <v>6578</v>
      </c>
      <c r="D1259" s="319">
        <f t="shared" si="41"/>
        <v>19010.555499999999</v>
      </c>
      <c r="AMK1259" s="319" t="s">
        <v>16763</v>
      </c>
      <c r="AML1259" s="383">
        <f t="shared" si="42"/>
        <v>18456.849999999999</v>
      </c>
    </row>
    <row r="1260" spans="1:4 1025:1026" ht="18">
      <c r="A1260" s="316">
        <v>42860</v>
      </c>
      <c r="B1260" s="317" t="s">
        <v>16764</v>
      </c>
      <c r="C1260" s="318" t="s">
        <v>6578</v>
      </c>
      <c r="D1260" s="319">
        <f t="shared" si="41"/>
        <v>18094.555899999999</v>
      </c>
      <c r="AMK1260" s="319" t="s">
        <v>16765</v>
      </c>
      <c r="AML1260" s="383">
        <f t="shared" si="42"/>
        <v>17567.53</v>
      </c>
    </row>
    <row r="1261" spans="1:4 1025:1026" ht="18">
      <c r="A1261" s="316">
        <v>42861</v>
      </c>
      <c r="B1261" s="317" t="s">
        <v>16766</v>
      </c>
      <c r="C1261" s="318" t="s">
        <v>6578</v>
      </c>
      <c r="D1261" s="319">
        <f t="shared" si="41"/>
        <v>20240.869899999998</v>
      </c>
      <c r="AMK1261" s="319" t="s">
        <v>16767</v>
      </c>
      <c r="AML1261" s="383">
        <f t="shared" si="42"/>
        <v>19651.329999999998</v>
      </c>
    </row>
    <row r="1262" spans="1:4 1025:1026" ht="18">
      <c r="A1262" s="316">
        <v>42862</v>
      </c>
      <c r="B1262" s="317" t="s">
        <v>16768</v>
      </c>
      <c r="C1262" s="318" t="s">
        <v>6680</v>
      </c>
      <c r="D1262" s="319">
        <f t="shared" si="41"/>
        <v>24.709700000000002</v>
      </c>
      <c r="AMK1262" s="319" t="s">
        <v>16769</v>
      </c>
      <c r="AML1262" s="383">
        <f t="shared" si="42"/>
        <v>23.990000000000002</v>
      </c>
    </row>
    <row r="1263" spans="1:4 1025:1026" ht="18">
      <c r="A1263" s="316">
        <v>42863</v>
      </c>
      <c r="B1263" s="317" t="s">
        <v>16770</v>
      </c>
      <c r="C1263" s="318" t="s">
        <v>6680</v>
      </c>
      <c r="D1263" s="319">
        <f t="shared" si="41"/>
        <v>49.419399999999996</v>
      </c>
      <c r="AMK1263" s="319" t="s">
        <v>16771</v>
      </c>
      <c r="AML1263" s="383">
        <f t="shared" si="42"/>
        <v>47.98</v>
      </c>
    </row>
    <row r="1264" spans="1:4 1025:1026" ht="18">
      <c r="A1264" s="316">
        <v>42864</v>
      </c>
      <c r="B1264" s="317" t="s">
        <v>16772</v>
      </c>
      <c r="C1264" s="318" t="s">
        <v>6680</v>
      </c>
      <c r="D1264" s="319">
        <f t="shared" si="41"/>
        <v>207.24629999999999</v>
      </c>
      <c r="AMK1264" s="319" t="s">
        <v>16773</v>
      </c>
      <c r="AML1264" s="383">
        <f t="shared" si="42"/>
        <v>201.20999999999998</v>
      </c>
    </row>
    <row r="1265" spans="1:4 1025:1026" ht="38.25">
      <c r="A1265" s="316">
        <v>42865</v>
      </c>
      <c r="B1265" s="320" t="s">
        <v>16774</v>
      </c>
      <c r="C1265" s="318" t="s">
        <v>6578</v>
      </c>
      <c r="D1265" s="319">
        <f t="shared" si="41"/>
        <v>29.746400000000005</v>
      </c>
      <c r="AMK1265" s="319" t="s">
        <v>16775</v>
      </c>
      <c r="AML1265" s="383">
        <f t="shared" si="42"/>
        <v>28.880000000000003</v>
      </c>
    </row>
    <row r="1266" spans="1:4 1025:1026" ht="18">
      <c r="A1266" s="316">
        <v>42867</v>
      </c>
      <c r="B1266" s="317" t="s">
        <v>16776</v>
      </c>
      <c r="C1266" s="318" t="s">
        <v>6680</v>
      </c>
      <c r="D1266" s="319">
        <f t="shared" si="41"/>
        <v>272.3732</v>
      </c>
      <c r="AMK1266" s="319" t="s">
        <v>16777</v>
      </c>
      <c r="AML1266" s="383">
        <f t="shared" si="42"/>
        <v>264.44</v>
      </c>
    </row>
    <row r="1267" spans="1:4 1025:1026">
      <c r="A1267" s="316">
        <v>42868</v>
      </c>
      <c r="B1267" s="317" t="s">
        <v>16778</v>
      </c>
      <c r="C1267" s="318" t="s">
        <v>6680</v>
      </c>
      <c r="D1267" s="319">
        <f t="shared" si="41"/>
        <v>401.96780000000001</v>
      </c>
      <c r="AMK1267" s="319" t="s">
        <v>16779</v>
      </c>
      <c r="AML1267" s="383">
        <f t="shared" si="42"/>
        <v>390.26</v>
      </c>
    </row>
    <row r="1268" spans="1:4 1025:1026">
      <c r="A1268" s="316">
        <v>42869</v>
      </c>
      <c r="B1268" s="317" t="s">
        <v>16780</v>
      </c>
      <c r="C1268" s="318" t="s">
        <v>6680</v>
      </c>
      <c r="D1268" s="319">
        <f t="shared" si="41"/>
        <v>354.67019999999997</v>
      </c>
      <c r="AMK1268" s="319" t="s">
        <v>16781</v>
      </c>
      <c r="AML1268" s="383">
        <f t="shared" si="42"/>
        <v>344.34</v>
      </c>
    </row>
    <row r="1269" spans="1:4 1025:1026">
      <c r="A1269" s="316">
        <v>42870</v>
      </c>
      <c r="B1269" s="317" t="s">
        <v>16782</v>
      </c>
      <c r="C1269" s="318" t="s">
        <v>6680</v>
      </c>
      <c r="D1269" s="319">
        <f t="shared" si="41"/>
        <v>274.72159999999997</v>
      </c>
      <c r="AMK1269" s="319" t="s">
        <v>16783</v>
      </c>
      <c r="AML1269" s="383">
        <f t="shared" si="42"/>
        <v>266.71999999999997</v>
      </c>
    </row>
    <row r="1270" spans="1:4 1025:1026" ht="18">
      <c r="A1270" s="316">
        <v>42880</v>
      </c>
      <c r="B1270" s="317" t="s">
        <v>16784</v>
      </c>
      <c r="C1270" s="318" t="s">
        <v>14425</v>
      </c>
      <c r="D1270" s="319">
        <f t="shared" si="41"/>
        <v>884.99660000000006</v>
      </c>
      <c r="AMK1270" s="319" t="s">
        <v>15292</v>
      </c>
      <c r="AML1270" s="383">
        <f t="shared" si="42"/>
        <v>859.22</v>
      </c>
    </row>
    <row r="1271" spans="1:4 1025:1026" ht="18">
      <c r="A1271" s="316">
        <v>42883</v>
      </c>
      <c r="B1271" s="317" t="s">
        <v>16785</v>
      </c>
      <c r="C1271" s="318" t="s">
        <v>6578</v>
      </c>
      <c r="D1271" s="319">
        <f t="shared" si="41"/>
        <v>52.756599999999999</v>
      </c>
      <c r="AMK1271" s="319" t="s">
        <v>16786</v>
      </c>
      <c r="AML1271" s="383">
        <f t="shared" si="42"/>
        <v>51.22</v>
      </c>
    </row>
    <row r="1272" spans="1:4 1025:1026" ht="51">
      <c r="A1272" s="316">
        <v>42899</v>
      </c>
      <c r="B1272" s="320" t="s">
        <v>16787</v>
      </c>
      <c r="C1272" s="318" t="s">
        <v>6578</v>
      </c>
      <c r="D1272" s="319">
        <f t="shared" si="41"/>
        <v>77.219099999999997</v>
      </c>
      <c r="AMK1272" s="319" t="s">
        <v>16788</v>
      </c>
      <c r="AML1272" s="383">
        <f t="shared" si="42"/>
        <v>74.97</v>
      </c>
    </row>
    <row r="1273" spans="1:4 1025:1026">
      <c r="A1273" s="316">
        <v>42901</v>
      </c>
      <c r="B1273" s="317" t="s">
        <v>16789</v>
      </c>
      <c r="C1273" s="318" t="s">
        <v>6578</v>
      </c>
      <c r="D1273" s="319">
        <f t="shared" si="41"/>
        <v>62.2532</v>
      </c>
      <c r="AMK1273" s="319" t="s">
        <v>16790</v>
      </c>
      <c r="AML1273" s="383">
        <f t="shared" si="42"/>
        <v>60.44</v>
      </c>
    </row>
    <row r="1274" spans="1:4 1025:1026">
      <c r="A1274" s="316">
        <v>42900</v>
      </c>
      <c r="B1274" s="317" t="s">
        <v>16791</v>
      </c>
      <c r="C1274" s="318" t="s">
        <v>6578</v>
      </c>
      <c r="D1274" s="319">
        <f t="shared" si="41"/>
        <v>32.0124</v>
      </c>
      <c r="AMK1274" s="319" t="s">
        <v>16792</v>
      </c>
      <c r="AML1274" s="383">
        <f t="shared" si="42"/>
        <v>31.080000000000002</v>
      </c>
    </row>
    <row r="1275" spans="1:4 1025:1026" ht="18">
      <c r="A1275" s="316">
        <v>41185</v>
      </c>
      <c r="B1275" s="317" t="s">
        <v>16793</v>
      </c>
      <c r="C1275" s="318" t="s">
        <v>6578</v>
      </c>
      <c r="D1275" s="319">
        <f t="shared" si="41"/>
        <v>13.1119</v>
      </c>
      <c r="AMK1275" s="319" t="s">
        <v>16794</v>
      </c>
      <c r="AML1275" s="383">
        <f t="shared" si="42"/>
        <v>12.73</v>
      </c>
    </row>
    <row r="1276" spans="1:4 1025:1026" ht="51">
      <c r="A1276" s="316">
        <v>42903</v>
      </c>
      <c r="B1276" s="320" t="s">
        <v>16795</v>
      </c>
      <c r="C1276" s="318" t="s">
        <v>6578</v>
      </c>
      <c r="D1276" s="319">
        <f t="shared" si="41"/>
        <v>164.90299999999999</v>
      </c>
      <c r="AMK1276" s="319" t="s">
        <v>16796</v>
      </c>
      <c r="AML1276" s="383">
        <f t="shared" si="42"/>
        <v>160.1</v>
      </c>
    </row>
    <row r="1277" spans="1:4 1025:1026" ht="27">
      <c r="A1277" s="316">
        <v>42904</v>
      </c>
      <c r="B1277" s="317" t="s">
        <v>16797</v>
      </c>
      <c r="C1277" s="318" t="s">
        <v>6578</v>
      </c>
      <c r="D1277" s="319">
        <f t="shared" si="41"/>
        <v>124.04290000000002</v>
      </c>
      <c r="AMK1277" s="319" t="s">
        <v>16798</v>
      </c>
      <c r="AML1277" s="383">
        <f t="shared" si="42"/>
        <v>120.43</v>
      </c>
    </row>
    <row r="1278" spans="1:4 1025:1026" ht="51">
      <c r="A1278" s="316">
        <v>42902</v>
      </c>
      <c r="B1278" s="320" t="s">
        <v>16799</v>
      </c>
      <c r="C1278" s="318" t="s">
        <v>6578</v>
      </c>
      <c r="D1278" s="319">
        <f t="shared" si="41"/>
        <v>133.1996</v>
      </c>
      <c r="AMK1278" s="319" t="s">
        <v>16800</v>
      </c>
      <c r="AML1278" s="383">
        <f t="shared" si="42"/>
        <v>129.32</v>
      </c>
    </row>
    <row r="1279" spans="1:4 1025:1026">
      <c r="A1279" s="316">
        <v>42905</v>
      </c>
      <c r="B1279" s="317" t="s">
        <v>16801</v>
      </c>
      <c r="C1279" s="318" t="s">
        <v>6578</v>
      </c>
      <c r="D1279" s="319">
        <f t="shared" si="41"/>
        <v>28.561900000000001</v>
      </c>
      <c r="AMK1279" s="319" t="s">
        <v>16802</v>
      </c>
      <c r="AML1279" s="383">
        <f t="shared" si="42"/>
        <v>27.73</v>
      </c>
    </row>
    <row r="1280" spans="1:4 1025:1026" ht="38.25">
      <c r="A1280" s="316">
        <v>43120</v>
      </c>
      <c r="B1280" s="320" t="s">
        <v>16803</v>
      </c>
      <c r="C1280" s="318" t="s">
        <v>6578</v>
      </c>
      <c r="D1280" s="319">
        <f t="shared" si="41"/>
        <v>130.4392</v>
      </c>
      <c r="AMK1280" s="319" t="s">
        <v>16804</v>
      </c>
      <c r="AML1280" s="383">
        <f t="shared" si="42"/>
        <v>126.64</v>
      </c>
    </row>
    <row r="1281" spans="1:4 1025:1026" ht="38.25">
      <c r="A1281" s="316">
        <v>42906</v>
      </c>
      <c r="B1281" s="320" t="s">
        <v>16805</v>
      </c>
      <c r="C1281" s="318" t="s">
        <v>6578</v>
      </c>
      <c r="D1281" s="319">
        <f t="shared" si="41"/>
        <v>148.7423</v>
      </c>
      <c r="AMK1281" s="319" t="s">
        <v>16806</v>
      </c>
      <c r="AML1281" s="383">
        <f t="shared" si="42"/>
        <v>144.41</v>
      </c>
    </row>
    <row r="1282" spans="1:4 1025:1026" ht="38.25">
      <c r="A1282" s="316">
        <v>42907</v>
      </c>
      <c r="B1282" s="320" t="s">
        <v>16807</v>
      </c>
      <c r="C1282" s="318" t="s">
        <v>6578</v>
      </c>
      <c r="D1282" s="319">
        <f t="shared" si="41"/>
        <v>160.40189999999998</v>
      </c>
      <c r="AMK1282" s="319" t="s">
        <v>16808</v>
      </c>
      <c r="AML1282" s="383">
        <f t="shared" si="42"/>
        <v>155.72999999999999</v>
      </c>
    </row>
    <row r="1283" spans="1:4 1025:1026" ht="38.25">
      <c r="A1283" s="316">
        <v>42908</v>
      </c>
      <c r="B1283" s="320" t="s">
        <v>16809</v>
      </c>
      <c r="C1283" s="318" t="s">
        <v>6578</v>
      </c>
      <c r="D1283" s="319">
        <f t="shared" si="41"/>
        <v>156.12739999999999</v>
      </c>
      <c r="AMK1283" s="319" t="s">
        <v>16810</v>
      </c>
      <c r="AML1283" s="383">
        <f t="shared" si="42"/>
        <v>151.57999999999998</v>
      </c>
    </row>
    <row r="1284" spans="1:4 1025:1026" ht="38.25">
      <c r="A1284" s="316">
        <v>43122</v>
      </c>
      <c r="B1284" s="320" t="s">
        <v>16811</v>
      </c>
      <c r="C1284" s="318" t="s">
        <v>6578</v>
      </c>
      <c r="D1284" s="319">
        <f t="shared" si="41"/>
        <v>155.44759999999999</v>
      </c>
      <c r="AMK1284" s="319" t="s">
        <v>16812</v>
      </c>
      <c r="AML1284" s="383">
        <f t="shared" si="42"/>
        <v>150.91999999999999</v>
      </c>
    </row>
    <row r="1285" spans="1:4 1025:1026" ht="38.25">
      <c r="A1285" s="316">
        <v>42913</v>
      </c>
      <c r="B1285" s="320" t="s">
        <v>16813</v>
      </c>
      <c r="C1285" s="318" t="s">
        <v>6578</v>
      </c>
      <c r="D1285" s="319">
        <f t="shared" si="41"/>
        <v>185.08070000000001</v>
      </c>
      <c r="AMK1285" s="319" t="s">
        <v>16814</v>
      </c>
      <c r="AML1285" s="383">
        <f t="shared" si="42"/>
        <v>179.69</v>
      </c>
    </row>
    <row r="1286" spans="1:4 1025:1026" ht="38.25">
      <c r="A1286" s="316">
        <v>42910</v>
      </c>
      <c r="B1286" s="320" t="s">
        <v>16815</v>
      </c>
      <c r="C1286" s="318" t="s">
        <v>6578</v>
      </c>
      <c r="D1286" s="319">
        <f t="shared" si="41"/>
        <v>329.20859999999999</v>
      </c>
      <c r="AMK1286" s="319" t="s">
        <v>16816</v>
      </c>
      <c r="AML1286" s="383">
        <f t="shared" si="42"/>
        <v>319.62</v>
      </c>
    </row>
    <row r="1287" spans="1:4 1025:1026" ht="38.25">
      <c r="A1287" s="316">
        <v>42909</v>
      </c>
      <c r="B1287" s="320" t="s">
        <v>16817</v>
      </c>
      <c r="C1287" s="318" t="s">
        <v>6578</v>
      </c>
      <c r="D1287" s="319">
        <f t="shared" si="41"/>
        <v>210.30539999999999</v>
      </c>
      <c r="AMK1287" s="319" t="s">
        <v>16818</v>
      </c>
      <c r="AML1287" s="383">
        <f t="shared" si="42"/>
        <v>204.17999999999998</v>
      </c>
    </row>
    <row r="1288" spans="1:4 1025:1026" ht="51">
      <c r="A1288" s="316">
        <v>42911</v>
      </c>
      <c r="B1288" s="320" t="s">
        <v>16819</v>
      </c>
      <c r="C1288" s="318" t="s">
        <v>6578</v>
      </c>
      <c r="D1288" s="319">
        <f t="shared" si="41"/>
        <v>167.3853</v>
      </c>
      <c r="AMK1288" s="319" t="s">
        <v>16820</v>
      </c>
      <c r="AML1288" s="383">
        <f t="shared" si="42"/>
        <v>162.51</v>
      </c>
    </row>
    <row r="1289" spans="1:4 1025:1026" ht="51">
      <c r="A1289" s="316">
        <v>42912</v>
      </c>
      <c r="B1289" s="320" t="s">
        <v>16821</v>
      </c>
      <c r="C1289" s="318" t="s">
        <v>6578</v>
      </c>
      <c r="D1289" s="319">
        <f t="shared" si="41"/>
        <v>173.4211</v>
      </c>
      <c r="AMK1289" s="319" t="s">
        <v>16822</v>
      </c>
      <c r="AML1289" s="383">
        <f t="shared" si="42"/>
        <v>168.37</v>
      </c>
    </row>
    <row r="1290" spans="1:4 1025:1026" ht="51">
      <c r="A1290" s="316">
        <v>42915</v>
      </c>
      <c r="B1290" s="320" t="s">
        <v>16823</v>
      </c>
      <c r="C1290" s="318" t="s">
        <v>6578</v>
      </c>
      <c r="D1290" s="319">
        <f t="shared" si="41"/>
        <v>177.72649999999999</v>
      </c>
      <c r="AMK1290" s="319" t="s">
        <v>16824</v>
      </c>
      <c r="AML1290" s="383">
        <f t="shared" si="42"/>
        <v>172.54999999999998</v>
      </c>
    </row>
    <row r="1291" spans="1:4 1025:1026" ht="51">
      <c r="A1291" s="316">
        <v>42914</v>
      </c>
      <c r="B1291" s="320" t="s">
        <v>16825</v>
      </c>
      <c r="C1291" s="318" t="s">
        <v>6578</v>
      </c>
      <c r="D1291" s="319">
        <f t="shared" si="41"/>
        <v>123.23950000000001</v>
      </c>
      <c r="AMK1291" s="319" t="s">
        <v>16826</v>
      </c>
      <c r="AML1291" s="383">
        <f t="shared" si="42"/>
        <v>119.65</v>
      </c>
    </row>
    <row r="1292" spans="1:4 1025:1026" ht="38.25">
      <c r="A1292" s="316">
        <v>42917</v>
      </c>
      <c r="B1292" s="320" t="s">
        <v>16827</v>
      </c>
      <c r="C1292" s="318" t="s">
        <v>6578</v>
      </c>
      <c r="D1292" s="319">
        <f t="shared" si="41"/>
        <v>1051.115</v>
      </c>
      <c r="AMK1292" s="319" t="s">
        <v>16828</v>
      </c>
      <c r="AML1292" s="383">
        <f t="shared" si="42"/>
        <v>1020.5</v>
      </c>
    </row>
    <row r="1293" spans="1:4 1025:1026" ht="38.25">
      <c r="A1293" s="316">
        <v>42918</v>
      </c>
      <c r="B1293" s="320" t="s">
        <v>16829</v>
      </c>
      <c r="C1293" s="318" t="s">
        <v>6578</v>
      </c>
      <c r="D1293" s="319">
        <f t="shared" si="41"/>
        <v>1336.9503</v>
      </c>
      <c r="AMK1293" s="319" t="s">
        <v>16830</v>
      </c>
      <c r="AML1293" s="383">
        <f t="shared" si="42"/>
        <v>1298.01</v>
      </c>
    </row>
    <row r="1294" spans="1:4 1025:1026" ht="18">
      <c r="A1294" s="316">
        <v>42916</v>
      </c>
      <c r="B1294" s="317" t="s">
        <v>16831</v>
      </c>
      <c r="C1294" s="318" t="s">
        <v>6578</v>
      </c>
      <c r="D1294" s="319">
        <f t="shared" si="41"/>
        <v>833.97039999999993</v>
      </c>
      <c r="AMK1294" s="319" t="s">
        <v>16832</v>
      </c>
      <c r="AML1294" s="383">
        <f t="shared" si="42"/>
        <v>809.68</v>
      </c>
    </row>
    <row r="1295" spans="1:4 1025:1026" ht="51">
      <c r="A1295" s="316">
        <v>42919</v>
      </c>
      <c r="B1295" s="320" t="s">
        <v>16833</v>
      </c>
      <c r="C1295" s="318" t="s">
        <v>6578</v>
      </c>
      <c r="D1295" s="319">
        <f t="shared" si="41"/>
        <v>105.04970000000002</v>
      </c>
      <c r="AMK1295" s="319" t="s">
        <v>16834</v>
      </c>
      <c r="AML1295" s="383">
        <f t="shared" si="42"/>
        <v>101.99000000000001</v>
      </c>
    </row>
    <row r="1296" spans="1:4 1025:1026" ht="38.25">
      <c r="A1296" s="316">
        <v>42920</v>
      </c>
      <c r="B1296" s="320" t="s">
        <v>16835</v>
      </c>
      <c r="C1296" s="318" t="s">
        <v>6578</v>
      </c>
      <c r="D1296" s="319">
        <f t="shared" si="41"/>
        <v>849.04959999999994</v>
      </c>
      <c r="AMK1296" s="319" t="s">
        <v>16836</v>
      </c>
      <c r="AML1296" s="383">
        <f t="shared" si="42"/>
        <v>824.31999999999994</v>
      </c>
    </row>
    <row r="1297" spans="1:4 1025:1026" ht="38.25">
      <c r="A1297" s="316">
        <v>42921</v>
      </c>
      <c r="B1297" s="320" t="s">
        <v>16837</v>
      </c>
      <c r="C1297" s="318" t="s">
        <v>6578</v>
      </c>
      <c r="D1297" s="319">
        <f t="shared" si="41"/>
        <v>131.7885</v>
      </c>
      <c r="AMK1297" s="319" t="s">
        <v>16838</v>
      </c>
      <c r="AML1297" s="383">
        <f t="shared" si="42"/>
        <v>127.95</v>
      </c>
    </row>
    <row r="1298" spans="1:4 1025:1026">
      <c r="A1298" s="316">
        <v>42922</v>
      </c>
      <c r="B1298" s="317" t="s">
        <v>16839</v>
      </c>
      <c r="C1298" s="318" t="s">
        <v>6578</v>
      </c>
      <c r="D1298" s="319">
        <f t="shared" si="41"/>
        <v>32.125700000000002</v>
      </c>
      <c r="AMK1298" s="319" t="s">
        <v>16840</v>
      </c>
      <c r="AML1298" s="383">
        <f t="shared" si="42"/>
        <v>31.19</v>
      </c>
    </row>
    <row r="1299" spans="1:4 1025:1026" ht="18">
      <c r="A1299" s="316">
        <v>42923</v>
      </c>
      <c r="B1299" s="317" t="s">
        <v>16841</v>
      </c>
      <c r="C1299" s="318" t="s">
        <v>6578</v>
      </c>
      <c r="D1299" s="319">
        <f t="shared" si="41"/>
        <v>34.340199999999996</v>
      </c>
      <c r="AMK1299" s="319" t="s">
        <v>16842</v>
      </c>
      <c r="AML1299" s="383">
        <f t="shared" si="42"/>
        <v>33.339999999999996</v>
      </c>
    </row>
    <row r="1300" spans="1:4 1025:1026" ht="18">
      <c r="A1300" s="316">
        <v>42924</v>
      </c>
      <c r="B1300" s="317" t="s">
        <v>16843</v>
      </c>
      <c r="C1300" s="318" t="s">
        <v>6578</v>
      </c>
      <c r="D1300" s="319">
        <f t="shared" si="41"/>
        <v>19.961400000000005</v>
      </c>
      <c r="AMK1300" s="319" t="s">
        <v>16844</v>
      </c>
      <c r="AML1300" s="383">
        <f t="shared" si="42"/>
        <v>19.380000000000003</v>
      </c>
    </row>
    <row r="1301" spans="1:4 1025:1026" ht="18">
      <c r="A1301" s="316">
        <v>42925</v>
      </c>
      <c r="B1301" s="317" t="s">
        <v>16845</v>
      </c>
      <c r="C1301" s="318" t="s">
        <v>6578</v>
      </c>
      <c r="D1301" s="319">
        <f t="shared" si="41"/>
        <v>9.4245000000000001</v>
      </c>
      <c r="AMK1301" s="319" t="s">
        <v>16846</v>
      </c>
      <c r="AML1301" s="383">
        <f t="shared" si="42"/>
        <v>9.15</v>
      </c>
    </row>
    <row r="1302" spans="1:4 1025:1026" ht="18">
      <c r="A1302" s="316">
        <v>42926</v>
      </c>
      <c r="B1302" s="317" t="s">
        <v>16847</v>
      </c>
      <c r="C1302" s="318" t="s">
        <v>6578</v>
      </c>
      <c r="D1302" s="319">
        <f t="shared" si="41"/>
        <v>9.9909999999999997</v>
      </c>
      <c r="AMK1302" s="319" t="s">
        <v>16848</v>
      </c>
      <c r="AML1302" s="383">
        <f t="shared" si="42"/>
        <v>9.6999999999999993</v>
      </c>
    </row>
    <row r="1303" spans="1:4 1025:1026" ht="18">
      <c r="A1303" s="316">
        <v>42927</v>
      </c>
      <c r="B1303" s="317" t="s">
        <v>16849</v>
      </c>
      <c r="C1303" s="318" t="s">
        <v>6578</v>
      </c>
      <c r="D1303" s="319">
        <f t="shared" si="41"/>
        <v>11.134300000000001</v>
      </c>
      <c r="AMK1303" s="319" t="s">
        <v>16850</v>
      </c>
      <c r="AML1303" s="383">
        <f t="shared" si="42"/>
        <v>10.81</v>
      </c>
    </row>
    <row r="1304" spans="1:4 1025:1026" ht="18">
      <c r="A1304" s="316">
        <v>42928</v>
      </c>
      <c r="B1304" s="317" t="s">
        <v>16851</v>
      </c>
      <c r="C1304" s="318" t="s">
        <v>6578</v>
      </c>
      <c r="D1304" s="319">
        <f t="shared" si="41"/>
        <v>18.231000000000002</v>
      </c>
      <c r="AMK1304" s="319" t="s">
        <v>16852</v>
      </c>
      <c r="AML1304" s="383">
        <f t="shared" si="42"/>
        <v>17.700000000000003</v>
      </c>
    </row>
    <row r="1305" spans="1:4 1025:1026" ht="38.25">
      <c r="A1305" s="316">
        <v>42942</v>
      </c>
      <c r="B1305" s="320" t="s">
        <v>16853</v>
      </c>
      <c r="C1305" s="318" t="s">
        <v>6578</v>
      </c>
      <c r="D1305" s="319">
        <f t="shared" ref="D1305:D1368" si="43">AML1305*1.03</f>
        <v>102.0009</v>
      </c>
      <c r="AMK1305" s="319" t="s">
        <v>16854</v>
      </c>
      <c r="AML1305" s="383">
        <f t="shared" ref="AML1305:AML1368" si="44">ROUNDUP(AMK1305/(1+0.2332),2)</f>
        <v>99.03</v>
      </c>
    </row>
    <row r="1306" spans="1:4 1025:1026" ht="18">
      <c r="A1306" s="316">
        <v>42944</v>
      </c>
      <c r="B1306" s="317" t="s">
        <v>16855</v>
      </c>
      <c r="C1306" s="318" t="s">
        <v>6680</v>
      </c>
      <c r="D1306" s="319">
        <f t="shared" si="43"/>
        <v>92.040800000000004</v>
      </c>
      <c r="AMK1306" s="319" t="s">
        <v>16856</v>
      </c>
      <c r="AML1306" s="383">
        <f t="shared" si="44"/>
        <v>89.36</v>
      </c>
    </row>
    <row r="1307" spans="1:4 1025:1026">
      <c r="A1307" s="316">
        <v>42943</v>
      </c>
      <c r="B1307" s="317" t="s">
        <v>16857</v>
      </c>
      <c r="C1307" s="318" t="s">
        <v>6680</v>
      </c>
      <c r="D1307" s="319">
        <f t="shared" si="43"/>
        <v>86.623000000000005</v>
      </c>
      <c r="AMK1307" s="319" t="s">
        <v>16858</v>
      </c>
      <c r="AML1307" s="383">
        <f t="shared" si="44"/>
        <v>84.100000000000009</v>
      </c>
    </row>
    <row r="1308" spans="1:4 1025:1026" ht="18">
      <c r="A1308" s="316">
        <v>42946</v>
      </c>
      <c r="B1308" s="317" t="s">
        <v>16859</v>
      </c>
      <c r="C1308" s="318" t="s">
        <v>6680</v>
      </c>
      <c r="D1308" s="319">
        <f t="shared" si="43"/>
        <v>129.8109</v>
      </c>
      <c r="AMK1308" s="319" t="s">
        <v>16860</v>
      </c>
      <c r="AML1308" s="383">
        <f t="shared" si="44"/>
        <v>126.03</v>
      </c>
    </row>
    <row r="1309" spans="1:4 1025:1026">
      <c r="A1309" s="316">
        <v>42945</v>
      </c>
      <c r="B1309" s="317" t="s">
        <v>16861</v>
      </c>
      <c r="C1309" s="318" t="s">
        <v>6680</v>
      </c>
      <c r="D1309" s="319">
        <f t="shared" si="43"/>
        <v>127.67880000000001</v>
      </c>
      <c r="AMK1309" s="319" t="s">
        <v>16862</v>
      </c>
      <c r="AML1309" s="383">
        <f t="shared" si="44"/>
        <v>123.96000000000001</v>
      </c>
    </row>
    <row r="1310" spans="1:4 1025:1026" ht="18">
      <c r="A1310" s="316">
        <v>42948</v>
      </c>
      <c r="B1310" s="317" t="s">
        <v>16863</v>
      </c>
      <c r="C1310" s="318" t="s">
        <v>6680</v>
      </c>
      <c r="D1310" s="319">
        <f t="shared" si="43"/>
        <v>186.46090000000001</v>
      </c>
      <c r="AMK1310" s="319" t="s">
        <v>16864</v>
      </c>
      <c r="AML1310" s="383">
        <f t="shared" si="44"/>
        <v>181.03</v>
      </c>
    </row>
    <row r="1311" spans="1:4 1025:1026">
      <c r="A1311" s="316">
        <v>42947</v>
      </c>
      <c r="B1311" s="317" t="s">
        <v>16865</v>
      </c>
      <c r="C1311" s="318" t="s">
        <v>6680</v>
      </c>
      <c r="D1311" s="319">
        <f t="shared" si="43"/>
        <v>189.26250000000002</v>
      </c>
      <c r="AMK1311" s="319" t="s">
        <v>16866</v>
      </c>
      <c r="AML1311" s="383">
        <f t="shared" si="44"/>
        <v>183.75</v>
      </c>
    </row>
    <row r="1312" spans="1:4 1025:1026" ht="18">
      <c r="A1312" s="316">
        <v>42949</v>
      </c>
      <c r="B1312" s="317" t="s">
        <v>16867</v>
      </c>
      <c r="C1312" s="318" t="s">
        <v>6680</v>
      </c>
      <c r="D1312" s="319">
        <f t="shared" si="43"/>
        <v>192.03319999999999</v>
      </c>
      <c r="AMK1312" s="319" t="s">
        <v>16868</v>
      </c>
      <c r="AML1312" s="383">
        <f t="shared" si="44"/>
        <v>186.44</v>
      </c>
    </row>
    <row r="1313" spans="1:4 1025:1026" ht="18">
      <c r="A1313" s="316">
        <v>42950</v>
      </c>
      <c r="B1313" s="317" t="s">
        <v>16869</v>
      </c>
      <c r="C1313" s="318" t="s">
        <v>6680</v>
      </c>
      <c r="D1313" s="319">
        <f t="shared" si="43"/>
        <v>195.31890000000001</v>
      </c>
      <c r="AMK1313" s="319" t="s">
        <v>16870</v>
      </c>
      <c r="AML1313" s="383">
        <f t="shared" si="44"/>
        <v>189.63</v>
      </c>
    </row>
    <row r="1314" spans="1:4 1025:1026" ht="18">
      <c r="A1314" s="316">
        <v>42951</v>
      </c>
      <c r="B1314" s="317" t="s">
        <v>16871</v>
      </c>
      <c r="C1314" s="318" t="s">
        <v>6680</v>
      </c>
      <c r="D1314" s="319">
        <f t="shared" si="43"/>
        <v>235.97300000000001</v>
      </c>
      <c r="AMK1314" s="319" t="s">
        <v>16872</v>
      </c>
      <c r="AML1314" s="383">
        <f t="shared" si="44"/>
        <v>229.1</v>
      </c>
    </row>
    <row r="1315" spans="1:4 1025:1026" ht="18">
      <c r="A1315" s="316">
        <v>42952</v>
      </c>
      <c r="B1315" s="317" t="s">
        <v>16873</v>
      </c>
      <c r="C1315" s="318" t="s">
        <v>6680</v>
      </c>
      <c r="D1315" s="319">
        <f t="shared" si="43"/>
        <v>243.08</v>
      </c>
      <c r="AMK1315" s="319" t="s">
        <v>16874</v>
      </c>
      <c r="AML1315" s="383">
        <f t="shared" si="44"/>
        <v>236</v>
      </c>
    </row>
    <row r="1316" spans="1:4 1025:1026" ht="18">
      <c r="A1316" s="316">
        <v>42953</v>
      </c>
      <c r="B1316" s="317" t="s">
        <v>16875</v>
      </c>
      <c r="C1316" s="318" t="s">
        <v>6680</v>
      </c>
      <c r="D1316" s="319">
        <f t="shared" si="43"/>
        <v>409.51769999999999</v>
      </c>
      <c r="AMK1316" s="319" t="s">
        <v>16876</v>
      </c>
      <c r="AML1316" s="383">
        <f t="shared" si="44"/>
        <v>397.59</v>
      </c>
    </row>
    <row r="1317" spans="1:4 1025:1026" ht="18">
      <c r="A1317" s="316">
        <v>42954</v>
      </c>
      <c r="B1317" s="317" t="s">
        <v>16877</v>
      </c>
      <c r="C1317" s="318" t="s">
        <v>6680</v>
      </c>
      <c r="D1317" s="319">
        <f t="shared" si="43"/>
        <v>431.71420000000001</v>
      </c>
      <c r="AMK1317" s="319" t="s">
        <v>16878</v>
      </c>
      <c r="AML1317" s="383">
        <f t="shared" si="44"/>
        <v>419.14</v>
      </c>
    </row>
    <row r="1318" spans="1:4 1025:1026" ht="18">
      <c r="A1318" s="316">
        <v>42955</v>
      </c>
      <c r="B1318" s="317" t="s">
        <v>16879</v>
      </c>
      <c r="C1318" s="318" t="s">
        <v>6680</v>
      </c>
      <c r="D1318" s="319">
        <f t="shared" si="43"/>
        <v>337.62369999999999</v>
      </c>
      <c r="AMK1318" s="319" t="s">
        <v>16880</v>
      </c>
      <c r="AML1318" s="383">
        <f t="shared" si="44"/>
        <v>327.78999999999996</v>
      </c>
    </row>
    <row r="1319" spans="1:4 1025:1026" ht="18">
      <c r="A1319" s="316">
        <v>42956</v>
      </c>
      <c r="B1319" s="317" t="s">
        <v>16881</v>
      </c>
      <c r="C1319" s="318" t="s">
        <v>6680</v>
      </c>
      <c r="D1319" s="319">
        <f t="shared" si="43"/>
        <v>127.67880000000001</v>
      </c>
      <c r="AMK1319" s="319" t="s">
        <v>16862</v>
      </c>
      <c r="AML1319" s="383">
        <f t="shared" si="44"/>
        <v>123.96000000000001</v>
      </c>
    </row>
    <row r="1320" spans="1:4 1025:1026" ht="38.25">
      <c r="A1320" s="316">
        <v>42957</v>
      </c>
      <c r="B1320" s="320" t="s">
        <v>16882</v>
      </c>
      <c r="C1320" s="318" t="s">
        <v>6680</v>
      </c>
      <c r="D1320" s="319">
        <f t="shared" si="43"/>
        <v>290.71750000000003</v>
      </c>
      <c r="AMK1320" s="319" t="s">
        <v>16883</v>
      </c>
      <c r="AML1320" s="383">
        <f t="shared" si="44"/>
        <v>282.25</v>
      </c>
    </row>
    <row r="1321" spans="1:4 1025:1026" ht="51">
      <c r="A1321" s="316">
        <v>42958</v>
      </c>
      <c r="B1321" s="320" t="s">
        <v>16884</v>
      </c>
      <c r="C1321" s="318" t="s">
        <v>6680</v>
      </c>
      <c r="D1321" s="319">
        <f t="shared" si="43"/>
        <v>355.762</v>
      </c>
      <c r="AMK1321" s="319" t="s">
        <v>16885</v>
      </c>
      <c r="AML1321" s="383">
        <f t="shared" si="44"/>
        <v>345.4</v>
      </c>
    </row>
    <row r="1322" spans="1:4 1025:1026" ht="51">
      <c r="A1322" s="316">
        <v>42959</v>
      </c>
      <c r="B1322" s="320" t="s">
        <v>16886</v>
      </c>
      <c r="C1322" s="318" t="s">
        <v>6680</v>
      </c>
      <c r="D1322" s="319">
        <f t="shared" si="43"/>
        <v>358.85199999999998</v>
      </c>
      <c r="AMK1322" s="319" t="s">
        <v>16887</v>
      </c>
      <c r="AML1322" s="383">
        <f t="shared" si="44"/>
        <v>348.4</v>
      </c>
    </row>
    <row r="1323" spans="1:4 1025:1026" ht="18">
      <c r="A1323" s="316">
        <v>42961</v>
      </c>
      <c r="B1323" s="317" t="s">
        <v>16888</v>
      </c>
      <c r="C1323" s="318" t="s">
        <v>6680</v>
      </c>
      <c r="D1323" s="319">
        <f t="shared" si="43"/>
        <v>30.982400000000002</v>
      </c>
      <c r="AMK1323" s="319" t="s">
        <v>16889</v>
      </c>
      <c r="AML1323" s="383">
        <f t="shared" si="44"/>
        <v>30.080000000000002</v>
      </c>
    </row>
    <row r="1324" spans="1:4 1025:1026" ht="38.25">
      <c r="A1324" s="316">
        <v>42962</v>
      </c>
      <c r="B1324" s="320" t="s">
        <v>16890</v>
      </c>
      <c r="C1324" s="318" t="s">
        <v>6680</v>
      </c>
      <c r="D1324" s="319">
        <f t="shared" si="43"/>
        <v>30.982400000000002</v>
      </c>
      <c r="AMK1324" s="319" t="s">
        <v>16889</v>
      </c>
      <c r="AML1324" s="383">
        <f t="shared" si="44"/>
        <v>30.080000000000002</v>
      </c>
    </row>
    <row r="1325" spans="1:4 1025:1026" ht="18">
      <c r="A1325" s="316">
        <v>42960</v>
      </c>
      <c r="B1325" s="317" t="s">
        <v>16891</v>
      </c>
      <c r="C1325" s="318" t="s">
        <v>6680</v>
      </c>
      <c r="D1325" s="319">
        <f t="shared" si="43"/>
        <v>20.507300000000001</v>
      </c>
      <c r="AMK1325" s="319" t="s">
        <v>15261</v>
      </c>
      <c r="AML1325" s="383">
        <f t="shared" si="44"/>
        <v>19.91</v>
      </c>
    </row>
    <row r="1326" spans="1:4 1025:1026" ht="38.25">
      <c r="A1326" s="316">
        <v>42964</v>
      </c>
      <c r="B1326" s="320" t="s">
        <v>16892</v>
      </c>
      <c r="C1326" s="318" t="s">
        <v>6680</v>
      </c>
      <c r="D1326" s="319">
        <f t="shared" si="43"/>
        <v>32.846699999999998</v>
      </c>
      <c r="AMK1326" s="319" t="s">
        <v>16893</v>
      </c>
      <c r="AML1326" s="383">
        <f t="shared" si="44"/>
        <v>31.89</v>
      </c>
    </row>
    <row r="1327" spans="1:4 1025:1026" ht="18">
      <c r="A1327" s="316">
        <v>42963</v>
      </c>
      <c r="B1327" s="317" t="s">
        <v>16894</v>
      </c>
      <c r="C1327" s="318" t="s">
        <v>6680</v>
      </c>
      <c r="D1327" s="319">
        <f t="shared" si="43"/>
        <v>22.289200000000001</v>
      </c>
      <c r="AMK1327" s="319" t="s">
        <v>16895</v>
      </c>
      <c r="AML1327" s="383">
        <f t="shared" si="44"/>
        <v>21.64</v>
      </c>
    </row>
    <row r="1328" spans="1:4 1025:1026" ht="38.25">
      <c r="A1328" s="316">
        <v>42966</v>
      </c>
      <c r="B1328" s="320" t="s">
        <v>16896</v>
      </c>
      <c r="C1328" s="318" t="s">
        <v>6680</v>
      </c>
      <c r="D1328" s="319">
        <f t="shared" si="43"/>
        <v>36.472299999999997</v>
      </c>
      <c r="AMK1328" s="319" t="s">
        <v>16233</v>
      </c>
      <c r="AML1328" s="383">
        <f t="shared" si="44"/>
        <v>35.409999999999997</v>
      </c>
    </row>
    <row r="1329" spans="1:4 1025:1026" ht="18">
      <c r="A1329" s="316">
        <v>42965</v>
      </c>
      <c r="B1329" s="317" t="s">
        <v>16897</v>
      </c>
      <c r="C1329" s="318" t="s">
        <v>6680</v>
      </c>
      <c r="D1329" s="319">
        <f t="shared" si="43"/>
        <v>25.873600000000003</v>
      </c>
      <c r="AMK1329" s="319" t="s">
        <v>16898</v>
      </c>
      <c r="AML1329" s="383">
        <f t="shared" si="44"/>
        <v>25.12</v>
      </c>
    </row>
    <row r="1330" spans="1:4 1025:1026" ht="38.25">
      <c r="A1330" s="316">
        <v>42968</v>
      </c>
      <c r="B1330" s="320" t="s">
        <v>16899</v>
      </c>
      <c r="C1330" s="318" t="s">
        <v>6680</v>
      </c>
      <c r="D1330" s="319">
        <f t="shared" si="43"/>
        <v>46.525099999999995</v>
      </c>
      <c r="AMK1330" s="319" t="s">
        <v>16900</v>
      </c>
      <c r="AML1330" s="383">
        <f t="shared" si="44"/>
        <v>45.169999999999995</v>
      </c>
    </row>
    <row r="1331" spans="1:4 1025:1026" ht="18">
      <c r="A1331" s="316">
        <v>42967</v>
      </c>
      <c r="B1331" s="317" t="s">
        <v>16901</v>
      </c>
      <c r="C1331" s="318" t="s">
        <v>6680</v>
      </c>
      <c r="D1331" s="319">
        <f t="shared" si="43"/>
        <v>37.296300000000002</v>
      </c>
      <c r="AMK1331" s="319" t="s">
        <v>16902</v>
      </c>
      <c r="AML1331" s="383">
        <f t="shared" si="44"/>
        <v>36.21</v>
      </c>
    </row>
    <row r="1332" spans="1:4 1025:1026" ht="38.25">
      <c r="A1332" s="316">
        <v>42970</v>
      </c>
      <c r="B1332" s="320" t="s">
        <v>16903</v>
      </c>
      <c r="C1332" s="318" t="s">
        <v>6680</v>
      </c>
      <c r="D1332" s="319">
        <f t="shared" si="43"/>
        <v>53.364299999999993</v>
      </c>
      <c r="AMK1332" s="319" t="s">
        <v>16904</v>
      </c>
      <c r="AML1332" s="383">
        <f t="shared" si="44"/>
        <v>51.809999999999995</v>
      </c>
    </row>
    <row r="1333" spans="1:4 1025:1026" ht="18">
      <c r="A1333" s="316">
        <v>42969</v>
      </c>
      <c r="B1333" s="317" t="s">
        <v>16905</v>
      </c>
      <c r="C1333" s="318" t="s">
        <v>6680</v>
      </c>
      <c r="D1333" s="319">
        <f t="shared" si="43"/>
        <v>44.588700000000003</v>
      </c>
      <c r="AMK1333" s="319" t="s">
        <v>16906</v>
      </c>
      <c r="AML1333" s="383">
        <f t="shared" si="44"/>
        <v>43.29</v>
      </c>
    </row>
    <row r="1334" spans="1:4 1025:1026" ht="38.25">
      <c r="A1334" s="316">
        <v>42973</v>
      </c>
      <c r="B1334" s="320" t="s">
        <v>16907</v>
      </c>
      <c r="C1334" s="318" t="s">
        <v>6680</v>
      </c>
      <c r="D1334" s="319">
        <f t="shared" si="43"/>
        <v>63.6128</v>
      </c>
      <c r="AMK1334" s="319" t="s">
        <v>16908</v>
      </c>
      <c r="AML1334" s="383">
        <f t="shared" si="44"/>
        <v>61.76</v>
      </c>
    </row>
    <row r="1335" spans="1:4 1025:1026" ht="38.25">
      <c r="A1335" s="316">
        <v>42979</v>
      </c>
      <c r="B1335" s="320" t="s">
        <v>16909</v>
      </c>
      <c r="C1335" s="318" t="s">
        <v>6680</v>
      </c>
      <c r="D1335" s="319">
        <f t="shared" si="43"/>
        <v>63.6128</v>
      </c>
      <c r="AMK1335" s="319" t="s">
        <v>16908</v>
      </c>
      <c r="AML1335" s="383">
        <f t="shared" si="44"/>
        <v>61.76</v>
      </c>
    </row>
    <row r="1336" spans="1:4 1025:1026" ht="18">
      <c r="A1336" s="316">
        <v>42971</v>
      </c>
      <c r="B1336" s="317" t="s">
        <v>16910</v>
      </c>
      <c r="C1336" s="318" t="s">
        <v>6680</v>
      </c>
      <c r="D1336" s="319">
        <f t="shared" si="43"/>
        <v>55.8157</v>
      </c>
      <c r="AMK1336" s="319" t="s">
        <v>16911</v>
      </c>
      <c r="AML1336" s="383">
        <f t="shared" si="44"/>
        <v>54.19</v>
      </c>
    </row>
    <row r="1337" spans="1:4 1025:1026" ht="38.25">
      <c r="A1337" s="316">
        <v>42981</v>
      </c>
      <c r="B1337" s="320" t="s">
        <v>16912</v>
      </c>
      <c r="C1337" s="318" t="s">
        <v>6937</v>
      </c>
      <c r="D1337" s="319">
        <f t="shared" si="43"/>
        <v>263.41219999999998</v>
      </c>
      <c r="AMK1337" s="319" t="s">
        <v>16913</v>
      </c>
      <c r="AML1337" s="383">
        <f t="shared" si="44"/>
        <v>255.73999999999998</v>
      </c>
    </row>
    <row r="1338" spans="1:4 1025:1026" ht="38.25">
      <c r="A1338" s="316">
        <v>42982</v>
      </c>
      <c r="B1338" s="320" t="s">
        <v>16914</v>
      </c>
      <c r="C1338" s="318" t="s">
        <v>6680</v>
      </c>
      <c r="D1338" s="319">
        <f t="shared" si="43"/>
        <v>193.68119999999999</v>
      </c>
      <c r="AMK1338" s="319" t="s">
        <v>16915</v>
      </c>
      <c r="AML1338" s="383">
        <f t="shared" si="44"/>
        <v>188.04</v>
      </c>
    </row>
    <row r="1339" spans="1:4 1025:1026" ht="38.25">
      <c r="A1339" s="316">
        <v>42987</v>
      </c>
      <c r="B1339" s="320" t="s">
        <v>16916</v>
      </c>
      <c r="C1339" s="318" t="s">
        <v>6937</v>
      </c>
      <c r="D1339" s="319">
        <f t="shared" si="43"/>
        <v>94.615800000000007</v>
      </c>
      <c r="AMK1339" s="319" t="s">
        <v>16917</v>
      </c>
      <c r="AML1339" s="383">
        <f t="shared" si="44"/>
        <v>91.86</v>
      </c>
    </row>
    <row r="1340" spans="1:4 1025:1026" ht="38.25">
      <c r="A1340" s="316">
        <v>42988</v>
      </c>
      <c r="B1340" s="320" t="s">
        <v>16918</v>
      </c>
      <c r="C1340" s="318" t="s">
        <v>6937</v>
      </c>
      <c r="D1340" s="319">
        <f t="shared" si="43"/>
        <v>80.267900000000012</v>
      </c>
      <c r="AMK1340" s="319" t="s">
        <v>16919</v>
      </c>
      <c r="AML1340" s="383">
        <f t="shared" si="44"/>
        <v>77.930000000000007</v>
      </c>
    </row>
    <row r="1341" spans="1:4 1025:1026">
      <c r="A1341" s="316">
        <v>42989</v>
      </c>
      <c r="B1341" s="317" t="s">
        <v>16920</v>
      </c>
      <c r="C1341" s="318" t="s">
        <v>6937</v>
      </c>
      <c r="D1341" s="319">
        <f t="shared" si="43"/>
        <v>10.361800000000001</v>
      </c>
      <c r="AMK1341" s="319" t="s">
        <v>16921</v>
      </c>
      <c r="AML1341" s="383">
        <f t="shared" si="44"/>
        <v>10.06</v>
      </c>
    </row>
    <row r="1342" spans="1:4 1025:1026" ht="38.25">
      <c r="A1342" s="316">
        <v>42991</v>
      </c>
      <c r="B1342" s="320" t="s">
        <v>16922</v>
      </c>
      <c r="C1342" s="318" t="s">
        <v>6937</v>
      </c>
      <c r="D1342" s="319">
        <f t="shared" si="43"/>
        <v>128.49250000000001</v>
      </c>
      <c r="AMK1342" s="319" t="s">
        <v>16923</v>
      </c>
      <c r="AML1342" s="383">
        <f t="shared" si="44"/>
        <v>124.75</v>
      </c>
    </row>
    <row r="1343" spans="1:4 1025:1026" ht="18">
      <c r="A1343" s="316">
        <v>42992</v>
      </c>
      <c r="B1343" s="317" t="s">
        <v>16924</v>
      </c>
      <c r="C1343" s="318" t="s">
        <v>6937</v>
      </c>
      <c r="D1343" s="319">
        <f t="shared" si="43"/>
        <v>110.25120000000001</v>
      </c>
      <c r="AMK1343" s="319" t="s">
        <v>16925</v>
      </c>
      <c r="AML1343" s="383">
        <f t="shared" si="44"/>
        <v>107.04</v>
      </c>
    </row>
    <row r="1344" spans="1:4 1025:1026" ht="38.25">
      <c r="A1344" s="316">
        <v>42993</v>
      </c>
      <c r="B1344" s="320" t="s">
        <v>16926</v>
      </c>
      <c r="C1344" s="318" t="s">
        <v>6937</v>
      </c>
      <c r="D1344" s="319">
        <f t="shared" si="43"/>
        <v>94.327399999999997</v>
      </c>
      <c r="AMK1344" s="319" t="s">
        <v>16927</v>
      </c>
      <c r="AML1344" s="383">
        <f t="shared" si="44"/>
        <v>91.58</v>
      </c>
    </row>
    <row r="1345" spans="1:4 1025:1026" ht="38.25">
      <c r="A1345" s="316">
        <v>42994</v>
      </c>
      <c r="B1345" s="320" t="s">
        <v>16928</v>
      </c>
      <c r="C1345" s="318" t="s">
        <v>6937</v>
      </c>
      <c r="D1345" s="319">
        <f t="shared" si="43"/>
        <v>181.33149999999998</v>
      </c>
      <c r="AMK1345" s="319" t="s">
        <v>16929</v>
      </c>
      <c r="AML1345" s="383">
        <f t="shared" si="44"/>
        <v>176.04999999999998</v>
      </c>
    </row>
    <row r="1346" spans="1:4 1025:1026" ht="51">
      <c r="A1346" s="316">
        <v>43070</v>
      </c>
      <c r="B1346" s="320" t="s">
        <v>16930</v>
      </c>
      <c r="C1346" s="318" t="s">
        <v>6937</v>
      </c>
      <c r="D1346" s="319">
        <f t="shared" si="43"/>
        <v>278.32659999999998</v>
      </c>
      <c r="AMK1346" s="319" t="s">
        <v>16931</v>
      </c>
      <c r="AML1346" s="383">
        <f t="shared" si="44"/>
        <v>270.21999999999997</v>
      </c>
    </row>
    <row r="1347" spans="1:4 1025:1026">
      <c r="A1347" s="316">
        <v>42996</v>
      </c>
      <c r="B1347" s="317" t="s">
        <v>16932</v>
      </c>
      <c r="C1347" s="318" t="s">
        <v>6680</v>
      </c>
      <c r="D1347" s="319">
        <f t="shared" si="43"/>
        <v>655.55380000000002</v>
      </c>
      <c r="AMK1347" s="319" t="s">
        <v>16933</v>
      </c>
      <c r="AML1347" s="383">
        <f t="shared" si="44"/>
        <v>636.46</v>
      </c>
    </row>
    <row r="1348" spans="1:4 1025:1026" ht="18">
      <c r="A1348" s="316">
        <v>43012</v>
      </c>
      <c r="B1348" s="317" t="s">
        <v>16934</v>
      </c>
      <c r="C1348" s="318" t="s">
        <v>6937</v>
      </c>
      <c r="D1348" s="319">
        <f t="shared" si="43"/>
        <v>8.7652999999999999</v>
      </c>
      <c r="AMK1348" s="319" t="s">
        <v>16935</v>
      </c>
      <c r="AML1348" s="383">
        <f t="shared" si="44"/>
        <v>8.51</v>
      </c>
    </row>
    <row r="1349" spans="1:4 1025:1026" ht="38.25">
      <c r="A1349" s="316">
        <v>43011</v>
      </c>
      <c r="B1349" s="320" t="s">
        <v>16936</v>
      </c>
      <c r="C1349" s="318" t="s">
        <v>6937</v>
      </c>
      <c r="D1349" s="319">
        <f t="shared" si="43"/>
        <v>7.4263000000000003</v>
      </c>
      <c r="AMK1349" s="319" t="s">
        <v>16937</v>
      </c>
      <c r="AML1349" s="383">
        <f t="shared" si="44"/>
        <v>7.21</v>
      </c>
    </row>
    <row r="1350" spans="1:4 1025:1026">
      <c r="A1350" s="316">
        <v>43003</v>
      </c>
      <c r="B1350" s="317" t="s">
        <v>16938</v>
      </c>
      <c r="C1350" s="318" t="s">
        <v>6680</v>
      </c>
      <c r="D1350" s="319">
        <f t="shared" si="43"/>
        <v>189.47879999999998</v>
      </c>
      <c r="AMK1350" s="319" t="s">
        <v>16939</v>
      </c>
      <c r="AML1350" s="383">
        <f t="shared" si="44"/>
        <v>183.95999999999998</v>
      </c>
    </row>
    <row r="1351" spans="1:4 1025:1026">
      <c r="A1351" s="316">
        <v>43004</v>
      </c>
      <c r="B1351" s="317" t="s">
        <v>16940</v>
      </c>
      <c r="C1351" s="318" t="s">
        <v>6937</v>
      </c>
      <c r="D1351" s="319">
        <f t="shared" si="43"/>
        <v>52.591799999999999</v>
      </c>
      <c r="AMK1351" s="319" t="s">
        <v>16941</v>
      </c>
      <c r="AML1351" s="383">
        <f t="shared" si="44"/>
        <v>51.059999999999995</v>
      </c>
    </row>
    <row r="1352" spans="1:4 1025:1026">
      <c r="A1352" s="316">
        <v>43005</v>
      </c>
      <c r="B1352" s="317" t="s">
        <v>16942</v>
      </c>
      <c r="C1352" s="318" t="s">
        <v>6578</v>
      </c>
      <c r="D1352" s="319">
        <f t="shared" si="43"/>
        <v>47.112199999999994</v>
      </c>
      <c r="AMK1352" s="319" t="s">
        <v>16943</v>
      </c>
      <c r="AML1352" s="383">
        <f t="shared" si="44"/>
        <v>45.739999999999995</v>
      </c>
    </row>
    <row r="1353" spans="1:4 1025:1026">
      <c r="A1353" s="316">
        <v>43006</v>
      </c>
      <c r="B1353" s="317" t="s">
        <v>16944</v>
      </c>
      <c r="C1353" s="318" t="s">
        <v>6578</v>
      </c>
      <c r="D1353" s="319">
        <f t="shared" si="43"/>
        <v>76.147900000000007</v>
      </c>
      <c r="AMK1353" s="319" t="s">
        <v>15530</v>
      </c>
      <c r="AML1353" s="383">
        <f t="shared" si="44"/>
        <v>73.930000000000007</v>
      </c>
    </row>
    <row r="1354" spans="1:4 1025:1026">
      <c r="A1354" s="316">
        <v>43007</v>
      </c>
      <c r="B1354" s="317" t="s">
        <v>16945</v>
      </c>
      <c r="C1354" s="318" t="s">
        <v>6578</v>
      </c>
      <c r="D1354" s="319">
        <f t="shared" si="43"/>
        <v>24.8127</v>
      </c>
      <c r="AMK1354" s="319" t="s">
        <v>16946</v>
      </c>
      <c r="AML1354" s="383">
        <f t="shared" si="44"/>
        <v>24.09</v>
      </c>
    </row>
    <row r="1355" spans="1:4 1025:1026">
      <c r="A1355" s="316">
        <v>43008</v>
      </c>
      <c r="B1355" s="317" t="s">
        <v>16947</v>
      </c>
      <c r="C1355" s="318" t="s">
        <v>6578</v>
      </c>
      <c r="D1355" s="319">
        <f t="shared" si="43"/>
        <v>69.422000000000011</v>
      </c>
      <c r="AMK1355" s="319" t="s">
        <v>16948</v>
      </c>
      <c r="AML1355" s="383">
        <f t="shared" si="44"/>
        <v>67.400000000000006</v>
      </c>
    </row>
    <row r="1356" spans="1:4 1025:1026">
      <c r="A1356" s="316">
        <v>43009</v>
      </c>
      <c r="B1356" s="317" t="s">
        <v>16949</v>
      </c>
      <c r="C1356" s="318" t="s">
        <v>6937</v>
      </c>
      <c r="D1356" s="319">
        <f t="shared" si="43"/>
        <v>140.41989999999998</v>
      </c>
      <c r="AMK1356" s="319" t="s">
        <v>16950</v>
      </c>
      <c r="AML1356" s="383">
        <f t="shared" si="44"/>
        <v>136.32999999999998</v>
      </c>
    </row>
    <row r="1357" spans="1:4 1025:1026" ht="38.25">
      <c r="A1357" s="316">
        <v>43018</v>
      </c>
      <c r="B1357" s="320" t="s">
        <v>16951</v>
      </c>
      <c r="C1357" s="318" t="s">
        <v>6578</v>
      </c>
      <c r="D1357" s="319">
        <f t="shared" si="43"/>
        <v>84.130400000000009</v>
      </c>
      <c r="AMK1357" s="319" t="s">
        <v>16952</v>
      </c>
      <c r="AML1357" s="383">
        <f t="shared" si="44"/>
        <v>81.680000000000007</v>
      </c>
    </row>
    <row r="1358" spans="1:4 1025:1026" ht="38.25">
      <c r="A1358" s="316">
        <v>43026</v>
      </c>
      <c r="B1358" s="320" t="s">
        <v>16953</v>
      </c>
      <c r="C1358" s="318" t="s">
        <v>6578</v>
      </c>
      <c r="D1358" s="319">
        <f t="shared" si="43"/>
        <v>32.578900000000004</v>
      </c>
      <c r="AMK1358" s="319" t="s">
        <v>16954</v>
      </c>
      <c r="AML1358" s="383">
        <f t="shared" si="44"/>
        <v>31.630000000000003</v>
      </c>
    </row>
    <row r="1359" spans="1:4 1025:1026" ht="38.25">
      <c r="A1359" s="316">
        <v>43033</v>
      </c>
      <c r="B1359" s="320" t="s">
        <v>16955</v>
      </c>
      <c r="C1359" s="318" t="s">
        <v>14425</v>
      </c>
      <c r="D1359" s="319">
        <f t="shared" si="43"/>
        <v>1407.1551000000002</v>
      </c>
      <c r="AMK1359" s="319" t="s">
        <v>16956</v>
      </c>
      <c r="AML1359" s="383">
        <f t="shared" si="44"/>
        <v>1366.17</v>
      </c>
    </row>
    <row r="1360" spans="1:4 1025:1026" ht="18">
      <c r="A1360" s="316">
        <v>43037</v>
      </c>
      <c r="B1360" s="317" t="s">
        <v>16957</v>
      </c>
      <c r="C1360" s="318" t="s">
        <v>6680</v>
      </c>
      <c r="D1360" s="319">
        <f t="shared" si="43"/>
        <v>99.539200000000008</v>
      </c>
      <c r="AMK1360" s="319" t="s">
        <v>16958</v>
      </c>
      <c r="AML1360" s="383">
        <f t="shared" si="44"/>
        <v>96.64</v>
      </c>
    </row>
    <row r="1361" spans="1:4 1025:1026" ht="18">
      <c r="A1361" s="316">
        <v>43038</v>
      </c>
      <c r="B1361" s="317" t="s">
        <v>16959</v>
      </c>
      <c r="C1361" s="318" t="s">
        <v>14425</v>
      </c>
      <c r="D1361" s="319">
        <f t="shared" si="43"/>
        <v>166.89090000000002</v>
      </c>
      <c r="AMK1361" s="319" t="s">
        <v>16960</v>
      </c>
      <c r="AML1361" s="383">
        <f t="shared" si="44"/>
        <v>162.03</v>
      </c>
    </row>
    <row r="1362" spans="1:4 1025:1026">
      <c r="A1362" s="316">
        <v>43039</v>
      </c>
      <c r="B1362" s="317" t="s">
        <v>16961</v>
      </c>
      <c r="C1362" s="318" t="s">
        <v>6937</v>
      </c>
      <c r="D1362" s="319">
        <f t="shared" si="43"/>
        <v>6.6950000000000003</v>
      </c>
      <c r="AMK1362" s="319" t="s">
        <v>16962</v>
      </c>
      <c r="AML1362" s="383">
        <f t="shared" si="44"/>
        <v>6.5</v>
      </c>
    </row>
    <row r="1363" spans="1:4 1025:1026" ht="38.25">
      <c r="A1363" s="316">
        <v>43040</v>
      </c>
      <c r="B1363" s="320" t="s">
        <v>16963</v>
      </c>
      <c r="C1363" s="318" t="s">
        <v>6937</v>
      </c>
      <c r="D1363" s="319">
        <f t="shared" si="43"/>
        <v>51.190999999999995</v>
      </c>
      <c r="AMK1363" s="319" t="s">
        <v>16964</v>
      </c>
      <c r="AML1363" s="383">
        <f t="shared" si="44"/>
        <v>49.699999999999996</v>
      </c>
    </row>
    <row r="1364" spans="1:4 1025:1026" ht="18">
      <c r="A1364" s="316">
        <v>43042</v>
      </c>
      <c r="B1364" s="317" t="s">
        <v>16965</v>
      </c>
      <c r="C1364" s="318" t="s">
        <v>6937</v>
      </c>
      <c r="D1364" s="319">
        <f t="shared" si="43"/>
        <v>4.9131</v>
      </c>
      <c r="AMK1364" s="319" t="s">
        <v>16966</v>
      </c>
      <c r="AML1364" s="383">
        <f t="shared" si="44"/>
        <v>4.7699999999999996</v>
      </c>
    </row>
    <row r="1365" spans="1:4 1025:1026" ht="18">
      <c r="A1365" s="316">
        <v>43043</v>
      </c>
      <c r="B1365" s="317" t="s">
        <v>16967</v>
      </c>
      <c r="C1365" s="318" t="s">
        <v>14425</v>
      </c>
      <c r="D1365" s="319">
        <f t="shared" si="43"/>
        <v>3324.8297000000002</v>
      </c>
      <c r="AMK1365" s="319" t="s">
        <v>16968</v>
      </c>
      <c r="AML1365" s="383">
        <f t="shared" si="44"/>
        <v>3227.9900000000002</v>
      </c>
    </row>
    <row r="1366" spans="1:4 1025:1026" ht="18">
      <c r="A1366" s="316">
        <v>43044</v>
      </c>
      <c r="B1366" s="317" t="s">
        <v>16969</v>
      </c>
      <c r="C1366" s="318" t="s">
        <v>14425</v>
      </c>
      <c r="D1366" s="319">
        <f t="shared" si="43"/>
        <v>3855.6814000000004</v>
      </c>
      <c r="AMK1366" s="319" t="s">
        <v>16970</v>
      </c>
      <c r="AML1366" s="383">
        <f t="shared" si="44"/>
        <v>3743.38</v>
      </c>
    </row>
    <row r="1367" spans="1:4 1025:1026" ht="18">
      <c r="A1367" s="316">
        <v>41169</v>
      </c>
      <c r="B1367" s="317" t="s">
        <v>16971</v>
      </c>
      <c r="C1367" s="318" t="s">
        <v>14425</v>
      </c>
      <c r="D1367" s="319">
        <f t="shared" si="43"/>
        <v>4561.6228000000001</v>
      </c>
      <c r="AMK1367" s="319" t="s">
        <v>16972</v>
      </c>
      <c r="AML1367" s="383">
        <f t="shared" si="44"/>
        <v>4428.76</v>
      </c>
    </row>
    <row r="1368" spans="1:4 1025:1026" ht="18">
      <c r="A1368" s="316">
        <v>41170</v>
      </c>
      <c r="B1368" s="317" t="s">
        <v>16973</v>
      </c>
      <c r="C1368" s="318" t="s">
        <v>14425</v>
      </c>
      <c r="D1368" s="319">
        <f t="shared" si="43"/>
        <v>5021.0337</v>
      </c>
      <c r="AMK1368" s="319" t="s">
        <v>16974</v>
      </c>
      <c r="AML1368" s="383">
        <f t="shared" si="44"/>
        <v>4874.79</v>
      </c>
    </row>
    <row r="1369" spans="1:4 1025:1026" ht="18">
      <c r="A1369" s="316">
        <v>41171</v>
      </c>
      <c r="B1369" s="317" t="s">
        <v>16975</v>
      </c>
      <c r="C1369" s="318" t="s">
        <v>14425</v>
      </c>
      <c r="D1369" s="319">
        <f t="shared" ref="D1369:D1432" si="45">AML1369*1.03</f>
        <v>6002.5309999999999</v>
      </c>
      <c r="AMK1369" s="319" t="s">
        <v>16976</v>
      </c>
      <c r="AML1369" s="383">
        <f t="shared" ref="AML1369:AML1432" si="46">ROUNDUP(AMK1369/(1+0.2332),2)</f>
        <v>5827.7</v>
      </c>
    </row>
    <row r="1370" spans="1:4 1025:1026" ht="18">
      <c r="A1370" s="316">
        <v>43046</v>
      </c>
      <c r="B1370" s="317" t="s">
        <v>16977</v>
      </c>
      <c r="C1370" s="318" t="s">
        <v>14425</v>
      </c>
      <c r="D1370" s="319">
        <f t="shared" si="45"/>
        <v>1893.8713</v>
      </c>
      <c r="AMK1370" s="319" t="s">
        <v>16978</v>
      </c>
      <c r="AML1370" s="383">
        <f t="shared" si="46"/>
        <v>1838.71</v>
      </c>
    </row>
    <row r="1371" spans="1:4 1025:1026" ht="18">
      <c r="A1371" s="316">
        <v>43047</v>
      </c>
      <c r="B1371" s="317" t="s">
        <v>16979</v>
      </c>
      <c r="C1371" s="318" t="s">
        <v>14425</v>
      </c>
      <c r="D1371" s="319">
        <f t="shared" si="45"/>
        <v>2426.9478000000004</v>
      </c>
      <c r="AMK1371" s="319" t="s">
        <v>16980</v>
      </c>
      <c r="AML1371" s="383">
        <f t="shared" si="46"/>
        <v>2356.2600000000002</v>
      </c>
    </row>
    <row r="1372" spans="1:4 1025:1026" ht="18">
      <c r="A1372" s="316">
        <v>43048</v>
      </c>
      <c r="B1372" s="317" t="s">
        <v>16981</v>
      </c>
      <c r="C1372" s="318" t="s">
        <v>14425</v>
      </c>
      <c r="D1372" s="319">
        <f t="shared" si="45"/>
        <v>2947.4274000000005</v>
      </c>
      <c r="AMK1372" s="319" t="s">
        <v>16982</v>
      </c>
      <c r="AML1372" s="383">
        <f t="shared" si="46"/>
        <v>2861.5800000000004</v>
      </c>
    </row>
    <row r="1373" spans="1:4 1025:1026" ht="38.25">
      <c r="A1373" s="316">
        <v>43050</v>
      </c>
      <c r="B1373" s="320" t="s">
        <v>16983</v>
      </c>
      <c r="C1373" s="318" t="s">
        <v>14425</v>
      </c>
      <c r="D1373" s="319">
        <f t="shared" si="45"/>
        <v>4670.5144000000009</v>
      </c>
      <c r="AMK1373" s="319" t="s">
        <v>16984</v>
      </c>
      <c r="AML1373" s="383">
        <f t="shared" si="46"/>
        <v>4534.4800000000005</v>
      </c>
    </row>
    <row r="1374" spans="1:4 1025:1026" ht="38.25">
      <c r="A1374" s="316">
        <v>43051</v>
      </c>
      <c r="B1374" s="320" t="s">
        <v>16985</v>
      </c>
      <c r="C1374" s="318" t="s">
        <v>14425</v>
      </c>
      <c r="D1374" s="319">
        <f t="shared" si="45"/>
        <v>5165.9134999999997</v>
      </c>
      <c r="AMK1374" s="319" t="s">
        <v>16986</v>
      </c>
      <c r="AML1374" s="383">
        <f t="shared" si="46"/>
        <v>5015.45</v>
      </c>
    </row>
    <row r="1375" spans="1:4 1025:1026" ht="38.25">
      <c r="A1375" s="316">
        <v>43052</v>
      </c>
      <c r="B1375" s="320" t="s">
        <v>16987</v>
      </c>
      <c r="C1375" s="318" t="s">
        <v>14425</v>
      </c>
      <c r="D1375" s="319">
        <f t="shared" si="45"/>
        <v>5661.2714000000005</v>
      </c>
      <c r="AMK1375" s="319" t="s">
        <v>16988</v>
      </c>
      <c r="AML1375" s="383">
        <f t="shared" si="46"/>
        <v>5496.38</v>
      </c>
    </row>
    <row r="1376" spans="1:4 1025:1026" ht="38.25">
      <c r="A1376" s="316">
        <v>43053</v>
      </c>
      <c r="B1376" s="320" t="s">
        <v>16989</v>
      </c>
      <c r="C1376" s="318" t="s">
        <v>14425</v>
      </c>
      <c r="D1376" s="319">
        <f t="shared" si="45"/>
        <v>6156.6602000000003</v>
      </c>
      <c r="AMK1376" s="319" t="s">
        <v>16990</v>
      </c>
      <c r="AML1376" s="383">
        <f t="shared" si="46"/>
        <v>5977.34</v>
      </c>
    </row>
    <row r="1377" spans="1:4 1025:1026" ht="38.25">
      <c r="A1377" s="316">
        <v>43054</v>
      </c>
      <c r="B1377" s="320" t="s">
        <v>16991</v>
      </c>
      <c r="C1377" s="318" t="s">
        <v>6937</v>
      </c>
      <c r="D1377" s="319">
        <f t="shared" si="45"/>
        <v>14.3376</v>
      </c>
      <c r="AMK1377" s="319" t="s">
        <v>15834</v>
      </c>
      <c r="AML1377" s="383">
        <f t="shared" si="46"/>
        <v>13.92</v>
      </c>
    </row>
    <row r="1378" spans="1:4 1025:1026" ht="51">
      <c r="A1378" s="316">
        <v>43055</v>
      </c>
      <c r="B1378" s="320" t="s">
        <v>16992</v>
      </c>
      <c r="C1378" s="318" t="s">
        <v>6937</v>
      </c>
      <c r="D1378" s="319">
        <f t="shared" si="45"/>
        <v>11.4948</v>
      </c>
      <c r="AMK1378" s="319" t="s">
        <v>16993</v>
      </c>
      <c r="AML1378" s="383">
        <f t="shared" si="46"/>
        <v>11.16</v>
      </c>
    </row>
    <row r="1379" spans="1:4 1025:1026">
      <c r="A1379" s="316">
        <v>43056</v>
      </c>
      <c r="B1379" s="317" t="s">
        <v>16994</v>
      </c>
      <c r="C1379" s="318" t="s">
        <v>6680</v>
      </c>
      <c r="D1379" s="319">
        <f t="shared" si="45"/>
        <v>54.147100000000002</v>
      </c>
      <c r="AMK1379" s="319" t="s">
        <v>16995</v>
      </c>
      <c r="AML1379" s="383">
        <f t="shared" si="46"/>
        <v>52.57</v>
      </c>
    </row>
    <row r="1380" spans="1:4 1025:1026" ht="18">
      <c r="A1380" s="316">
        <v>43058</v>
      </c>
      <c r="B1380" s="317" t="s">
        <v>16996</v>
      </c>
      <c r="C1380" s="318" t="s">
        <v>6680</v>
      </c>
      <c r="D1380" s="319">
        <f t="shared" si="45"/>
        <v>132.23140000000001</v>
      </c>
      <c r="AMK1380" s="319" t="s">
        <v>16997</v>
      </c>
      <c r="AML1380" s="383">
        <f t="shared" si="46"/>
        <v>128.38</v>
      </c>
    </row>
    <row r="1381" spans="1:4 1025:1026" ht="18">
      <c r="A1381" s="316">
        <v>43057</v>
      </c>
      <c r="B1381" s="317" t="s">
        <v>16998</v>
      </c>
      <c r="C1381" s="318" t="s">
        <v>6680</v>
      </c>
      <c r="D1381" s="319">
        <f t="shared" si="45"/>
        <v>91.175600000000017</v>
      </c>
      <c r="AMK1381" s="319" t="s">
        <v>16999</v>
      </c>
      <c r="AML1381" s="383">
        <f t="shared" si="46"/>
        <v>88.52000000000001</v>
      </c>
    </row>
    <row r="1382" spans="1:4 1025:1026" ht="18">
      <c r="A1382" s="316">
        <v>43059</v>
      </c>
      <c r="B1382" s="317" t="s">
        <v>17000</v>
      </c>
      <c r="C1382" s="318" t="s">
        <v>6680</v>
      </c>
      <c r="D1382" s="319">
        <f t="shared" si="45"/>
        <v>57.319499999999998</v>
      </c>
      <c r="AMK1382" s="319" t="s">
        <v>17001</v>
      </c>
      <c r="AML1382" s="383">
        <f t="shared" si="46"/>
        <v>55.65</v>
      </c>
    </row>
    <row r="1383" spans="1:4 1025:1026" ht="18">
      <c r="A1383" s="316">
        <v>43060</v>
      </c>
      <c r="B1383" s="317" t="s">
        <v>17002</v>
      </c>
      <c r="C1383" s="318" t="s">
        <v>14425</v>
      </c>
      <c r="D1383" s="319">
        <f t="shared" si="45"/>
        <v>935.66229999999996</v>
      </c>
      <c r="AMK1383" s="319" t="s">
        <v>17003</v>
      </c>
      <c r="AML1383" s="383">
        <f t="shared" si="46"/>
        <v>908.41</v>
      </c>
    </row>
    <row r="1384" spans="1:4 1025:1026" ht="18">
      <c r="A1384" s="316">
        <v>43064</v>
      </c>
      <c r="B1384" s="317" t="s">
        <v>17004</v>
      </c>
      <c r="C1384" s="318" t="s">
        <v>6578</v>
      </c>
      <c r="D1384" s="319">
        <f t="shared" si="45"/>
        <v>27.130200000000002</v>
      </c>
      <c r="AMK1384" s="319" t="s">
        <v>17005</v>
      </c>
      <c r="AML1384" s="383">
        <f t="shared" si="46"/>
        <v>26.34</v>
      </c>
    </row>
    <row r="1385" spans="1:4 1025:1026" ht="18">
      <c r="A1385" s="316">
        <v>43065</v>
      </c>
      <c r="B1385" s="317" t="s">
        <v>17006</v>
      </c>
      <c r="C1385" s="318" t="s">
        <v>6578</v>
      </c>
      <c r="D1385" s="319">
        <f t="shared" si="45"/>
        <v>30.910300000000003</v>
      </c>
      <c r="AMK1385" s="319" t="s">
        <v>17007</v>
      </c>
      <c r="AML1385" s="383">
        <f t="shared" si="46"/>
        <v>30.01</v>
      </c>
    </row>
    <row r="1386" spans="1:4 1025:1026" ht="18">
      <c r="A1386" s="316">
        <v>43066</v>
      </c>
      <c r="B1386" s="317" t="s">
        <v>17008</v>
      </c>
      <c r="C1386" s="318" t="s">
        <v>6578</v>
      </c>
      <c r="D1386" s="319">
        <f t="shared" si="45"/>
        <v>39.315099999999994</v>
      </c>
      <c r="AMK1386" s="319" t="s">
        <v>17009</v>
      </c>
      <c r="AML1386" s="383">
        <f t="shared" si="46"/>
        <v>38.169999999999995</v>
      </c>
    </row>
    <row r="1387" spans="1:4 1025:1026" ht="18">
      <c r="A1387" s="316">
        <v>43067</v>
      </c>
      <c r="B1387" s="317" t="s">
        <v>17010</v>
      </c>
      <c r="C1387" s="318" t="s">
        <v>6578</v>
      </c>
      <c r="D1387" s="319">
        <f t="shared" si="45"/>
        <v>84.357000000000014</v>
      </c>
      <c r="AMK1387" s="319" t="s">
        <v>17011</v>
      </c>
      <c r="AML1387" s="383">
        <f t="shared" si="46"/>
        <v>81.900000000000006</v>
      </c>
    </row>
    <row r="1388" spans="1:4 1025:1026" ht="38.25">
      <c r="A1388" s="316">
        <v>43063</v>
      </c>
      <c r="B1388" s="320" t="s">
        <v>17012</v>
      </c>
      <c r="C1388" s="318" t="s">
        <v>6578</v>
      </c>
      <c r="D1388" s="319">
        <f t="shared" si="45"/>
        <v>115.14370000000001</v>
      </c>
      <c r="AMK1388" s="319" t="s">
        <v>17013</v>
      </c>
      <c r="AML1388" s="383">
        <f t="shared" si="46"/>
        <v>111.79</v>
      </c>
    </row>
    <row r="1389" spans="1:4 1025:1026" ht="18">
      <c r="A1389" s="316">
        <v>43068</v>
      </c>
      <c r="B1389" s="317" t="s">
        <v>17014</v>
      </c>
      <c r="C1389" s="318" t="s">
        <v>6578</v>
      </c>
      <c r="D1389" s="319">
        <f t="shared" si="45"/>
        <v>104.49350000000001</v>
      </c>
      <c r="AMK1389" s="319" t="s">
        <v>17015</v>
      </c>
      <c r="AML1389" s="383">
        <f t="shared" si="46"/>
        <v>101.45</v>
      </c>
    </row>
    <row r="1390" spans="1:4 1025:1026">
      <c r="A1390" s="316">
        <v>43069</v>
      </c>
      <c r="B1390" s="317" t="s">
        <v>17016</v>
      </c>
      <c r="C1390" s="318" t="s">
        <v>6578</v>
      </c>
      <c r="D1390" s="319">
        <f t="shared" si="45"/>
        <v>203.2808</v>
      </c>
      <c r="AMK1390" s="319" t="s">
        <v>17017</v>
      </c>
      <c r="AML1390" s="383">
        <f t="shared" si="46"/>
        <v>197.35999999999999</v>
      </c>
    </row>
    <row r="1391" spans="1:4 1025:1026" ht="38.25">
      <c r="A1391" s="316">
        <v>43071</v>
      </c>
      <c r="B1391" s="320" t="s">
        <v>17018</v>
      </c>
      <c r="C1391" s="318" t="s">
        <v>6680</v>
      </c>
      <c r="D1391" s="319">
        <f t="shared" si="45"/>
        <v>417.96369999999996</v>
      </c>
      <c r="AMK1391" s="319" t="s">
        <v>17019</v>
      </c>
      <c r="AML1391" s="383">
        <f t="shared" si="46"/>
        <v>405.78999999999996</v>
      </c>
    </row>
    <row r="1392" spans="1:4 1025:1026" ht="18">
      <c r="A1392" s="316">
        <v>43078</v>
      </c>
      <c r="B1392" s="317" t="s">
        <v>17020</v>
      </c>
      <c r="C1392" s="318" t="s">
        <v>6578</v>
      </c>
      <c r="D1392" s="319">
        <f t="shared" si="45"/>
        <v>111.74470000000001</v>
      </c>
      <c r="AMK1392" s="319" t="s">
        <v>17021</v>
      </c>
      <c r="AML1392" s="383">
        <f t="shared" si="46"/>
        <v>108.49000000000001</v>
      </c>
    </row>
    <row r="1393" spans="1:4 1025:1026" ht="18">
      <c r="A1393" s="316">
        <v>43079</v>
      </c>
      <c r="B1393" s="317" t="s">
        <v>17022</v>
      </c>
      <c r="C1393" s="318" t="s">
        <v>6578</v>
      </c>
      <c r="D1393" s="319">
        <f t="shared" si="45"/>
        <v>116.66810000000001</v>
      </c>
      <c r="AMK1393" s="319" t="s">
        <v>17023</v>
      </c>
      <c r="AML1393" s="383">
        <f t="shared" si="46"/>
        <v>113.27000000000001</v>
      </c>
    </row>
    <row r="1394" spans="1:4 1025:1026">
      <c r="A1394" s="316">
        <v>43080</v>
      </c>
      <c r="B1394" s="317" t="s">
        <v>17024</v>
      </c>
      <c r="C1394" s="318" t="s">
        <v>6578</v>
      </c>
      <c r="D1394" s="319">
        <f t="shared" si="45"/>
        <v>99.807000000000002</v>
      </c>
      <c r="AMK1394" s="319" t="s">
        <v>17025</v>
      </c>
      <c r="AML1394" s="383">
        <f t="shared" si="46"/>
        <v>96.9</v>
      </c>
    </row>
    <row r="1395" spans="1:4 1025:1026" ht="18">
      <c r="A1395" s="316">
        <v>43081</v>
      </c>
      <c r="B1395" s="317" t="s">
        <v>17026</v>
      </c>
      <c r="C1395" s="318" t="s">
        <v>6578</v>
      </c>
      <c r="D1395" s="319">
        <f t="shared" si="45"/>
        <v>128.02900000000002</v>
      </c>
      <c r="AMK1395" s="319" t="s">
        <v>17027</v>
      </c>
      <c r="AML1395" s="383">
        <f t="shared" si="46"/>
        <v>124.30000000000001</v>
      </c>
    </row>
    <row r="1396" spans="1:4 1025:1026" ht="18">
      <c r="A1396" s="316">
        <v>43085</v>
      </c>
      <c r="B1396" s="317" t="s">
        <v>17028</v>
      </c>
      <c r="C1396" s="318" t="s">
        <v>6578</v>
      </c>
      <c r="D1396" s="319">
        <f t="shared" si="45"/>
        <v>223.34520000000001</v>
      </c>
      <c r="AMK1396" s="319" t="s">
        <v>17029</v>
      </c>
      <c r="AML1396" s="383">
        <f t="shared" si="46"/>
        <v>216.84</v>
      </c>
    </row>
    <row r="1397" spans="1:4 1025:1026" ht="38.25">
      <c r="A1397" s="316">
        <v>43083</v>
      </c>
      <c r="B1397" s="320" t="s">
        <v>17030</v>
      </c>
      <c r="C1397" s="318" t="s">
        <v>6578</v>
      </c>
      <c r="D1397" s="319">
        <f t="shared" si="45"/>
        <v>109.84950000000001</v>
      </c>
      <c r="AMK1397" s="319" t="s">
        <v>17031</v>
      </c>
      <c r="AML1397" s="383">
        <f t="shared" si="46"/>
        <v>106.65</v>
      </c>
    </row>
    <row r="1398" spans="1:4 1025:1026" ht="38.25">
      <c r="A1398" s="316">
        <v>43084</v>
      </c>
      <c r="B1398" s="320" t="s">
        <v>17032</v>
      </c>
      <c r="C1398" s="318" t="s">
        <v>6578</v>
      </c>
      <c r="D1398" s="319">
        <f t="shared" si="45"/>
        <v>83.193100000000015</v>
      </c>
      <c r="AMK1398" s="319" t="s">
        <v>17033</v>
      </c>
      <c r="AML1398" s="383">
        <f t="shared" si="46"/>
        <v>80.77000000000001</v>
      </c>
    </row>
    <row r="1399" spans="1:4 1025:1026" ht="18">
      <c r="A1399" s="316">
        <v>43086</v>
      </c>
      <c r="B1399" s="317" t="s">
        <v>17034</v>
      </c>
      <c r="C1399" s="318" t="s">
        <v>14425</v>
      </c>
      <c r="D1399" s="319">
        <f t="shared" si="45"/>
        <v>182.9074</v>
      </c>
      <c r="AMK1399" s="319" t="s">
        <v>17035</v>
      </c>
      <c r="AML1399" s="383">
        <f t="shared" si="46"/>
        <v>177.57999999999998</v>
      </c>
    </row>
    <row r="1400" spans="1:4 1025:1026" ht="18">
      <c r="A1400" s="316">
        <v>43087</v>
      </c>
      <c r="B1400" s="317" t="s">
        <v>17036</v>
      </c>
      <c r="C1400" s="318" t="s">
        <v>14425</v>
      </c>
      <c r="D1400" s="319">
        <f t="shared" si="45"/>
        <v>618.6386</v>
      </c>
      <c r="AMK1400" s="319" t="s">
        <v>17037</v>
      </c>
      <c r="AML1400" s="383">
        <f t="shared" si="46"/>
        <v>600.62</v>
      </c>
    </row>
    <row r="1401" spans="1:4 1025:1026" ht="38.25">
      <c r="A1401" s="316">
        <v>43089</v>
      </c>
      <c r="B1401" s="320" t="s">
        <v>17038</v>
      </c>
      <c r="C1401" s="318" t="s">
        <v>6937</v>
      </c>
      <c r="D1401" s="319">
        <f t="shared" si="45"/>
        <v>63.035999999999994</v>
      </c>
      <c r="AMK1401" s="319" t="s">
        <v>17039</v>
      </c>
      <c r="AML1401" s="383">
        <f t="shared" si="46"/>
        <v>61.199999999999996</v>
      </c>
    </row>
    <row r="1402" spans="1:4 1025:1026" ht="18">
      <c r="A1402" s="316">
        <v>43090</v>
      </c>
      <c r="B1402" s="317" t="s">
        <v>17040</v>
      </c>
      <c r="C1402" s="318" t="s">
        <v>6937</v>
      </c>
      <c r="D1402" s="319">
        <f t="shared" si="45"/>
        <v>41.395699999999998</v>
      </c>
      <c r="AMK1402" s="319" t="s">
        <v>17041</v>
      </c>
      <c r="AML1402" s="383">
        <f t="shared" si="46"/>
        <v>40.19</v>
      </c>
    </row>
    <row r="1403" spans="1:4 1025:1026" ht="38.25">
      <c r="A1403" s="316">
        <v>43088</v>
      </c>
      <c r="B1403" s="320" t="s">
        <v>17042</v>
      </c>
      <c r="C1403" s="318" t="s">
        <v>6578</v>
      </c>
      <c r="D1403" s="319">
        <f t="shared" si="45"/>
        <v>23.0823</v>
      </c>
      <c r="AMK1403" s="319" t="s">
        <v>17043</v>
      </c>
      <c r="AML1403" s="383">
        <f t="shared" si="46"/>
        <v>22.41</v>
      </c>
    </row>
    <row r="1404" spans="1:4 1025:1026" ht="18">
      <c r="A1404" s="316">
        <v>43091</v>
      </c>
      <c r="B1404" s="317" t="s">
        <v>17044</v>
      </c>
      <c r="C1404" s="318" t="s">
        <v>14425</v>
      </c>
      <c r="D1404" s="319">
        <f t="shared" si="45"/>
        <v>478.78519999999997</v>
      </c>
      <c r="AMK1404" s="319" t="s">
        <v>17045</v>
      </c>
      <c r="AML1404" s="383">
        <f t="shared" si="46"/>
        <v>464.84</v>
      </c>
    </row>
    <row r="1405" spans="1:4 1025:1026" ht="38.25">
      <c r="A1405" s="316">
        <v>43092</v>
      </c>
      <c r="B1405" s="320" t="s">
        <v>17046</v>
      </c>
      <c r="C1405" s="318" t="s">
        <v>15680</v>
      </c>
      <c r="D1405" s="319">
        <f t="shared" si="45"/>
        <v>32.578900000000004</v>
      </c>
      <c r="AMK1405" s="319" t="s">
        <v>16954</v>
      </c>
      <c r="AML1405" s="383">
        <f t="shared" si="46"/>
        <v>31.630000000000003</v>
      </c>
    </row>
    <row r="1406" spans="1:4 1025:1026" ht="38.25">
      <c r="A1406" s="316">
        <v>43093</v>
      </c>
      <c r="B1406" s="320" t="s">
        <v>17047</v>
      </c>
      <c r="C1406" s="318" t="s">
        <v>15680</v>
      </c>
      <c r="D1406" s="319">
        <f t="shared" si="45"/>
        <v>44.073700000000002</v>
      </c>
      <c r="AMK1406" s="319" t="s">
        <v>17048</v>
      </c>
      <c r="AML1406" s="383">
        <f t="shared" si="46"/>
        <v>42.79</v>
      </c>
    </row>
    <row r="1407" spans="1:4 1025:1026" ht="38.25">
      <c r="A1407" s="316">
        <v>43094</v>
      </c>
      <c r="B1407" s="320" t="s">
        <v>17049</v>
      </c>
      <c r="C1407" s="318" t="s">
        <v>6578</v>
      </c>
      <c r="D1407" s="319">
        <f t="shared" si="45"/>
        <v>440.04690000000005</v>
      </c>
      <c r="AMK1407" s="319" t="s">
        <v>17050</v>
      </c>
      <c r="AML1407" s="383">
        <f t="shared" si="46"/>
        <v>427.23</v>
      </c>
    </row>
    <row r="1408" spans="1:4 1025:1026" ht="38.25">
      <c r="A1408" s="316">
        <v>43095</v>
      </c>
      <c r="B1408" s="320" t="s">
        <v>17051</v>
      </c>
      <c r="C1408" s="318" t="s">
        <v>6578</v>
      </c>
      <c r="D1408" s="319">
        <f t="shared" si="45"/>
        <v>661.83679999999993</v>
      </c>
      <c r="AMK1408" s="319" t="s">
        <v>17052</v>
      </c>
      <c r="AML1408" s="383">
        <f t="shared" si="46"/>
        <v>642.55999999999995</v>
      </c>
    </row>
    <row r="1409" spans="1:4 1025:1026">
      <c r="A1409" s="316">
        <v>43096</v>
      </c>
      <c r="B1409" s="317" t="s">
        <v>17053</v>
      </c>
      <c r="C1409" s="318" t="s">
        <v>6578</v>
      </c>
      <c r="D1409" s="319">
        <f t="shared" si="45"/>
        <v>625.57050000000004</v>
      </c>
      <c r="AMK1409" s="319" t="s">
        <v>17054</v>
      </c>
      <c r="AML1409" s="383">
        <f t="shared" si="46"/>
        <v>607.35</v>
      </c>
    </row>
    <row r="1410" spans="1:4 1025:1026" ht="18">
      <c r="A1410" s="316">
        <v>43098</v>
      </c>
      <c r="B1410" s="317" t="s">
        <v>17055</v>
      </c>
      <c r="C1410" s="318" t="s">
        <v>6578</v>
      </c>
      <c r="D1410" s="319">
        <f t="shared" si="45"/>
        <v>25.132000000000001</v>
      </c>
      <c r="AMK1410" s="319" t="s">
        <v>17056</v>
      </c>
      <c r="AML1410" s="383">
        <f t="shared" si="46"/>
        <v>24.400000000000002</v>
      </c>
    </row>
    <row r="1411" spans="1:4 1025:1026" ht="18">
      <c r="A1411" s="316">
        <v>43097</v>
      </c>
      <c r="B1411" s="317" t="s">
        <v>17057</v>
      </c>
      <c r="C1411" s="318" t="s">
        <v>6578</v>
      </c>
      <c r="D1411" s="319">
        <f t="shared" si="45"/>
        <v>55.692100000000003</v>
      </c>
      <c r="AMK1411" s="319" t="s">
        <v>17058</v>
      </c>
      <c r="AML1411" s="383">
        <f t="shared" si="46"/>
        <v>54.07</v>
      </c>
    </row>
    <row r="1412" spans="1:4 1025:1026" ht="18">
      <c r="A1412" s="316">
        <v>43100</v>
      </c>
      <c r="B1412" s="317" t="s">
        <v>17059</v>
      </c>
      <c r="C1412" s="318" t="s">
        <v>6578</v>
      </c>
      <c r="D1412" s="319">
        <f t="shared" si="45"/>
        <v>43.023099999999999</v>
      </c>
      <c r="AMK1412" s="319" t="s">
        <v>17060</v>
      </c>
      <c r="AML1412" s="383">
        <f t="shared" si="46"/>
        <v>41.769999999999996</v>
      </c>
    </row>
    <row r="1413" spans="1:4 1025:1026" ht="18">
      <c r="A1413" s="316">
        <v>43101</v>
      </c>
      <c r="B1413" s="317" t="s">
        <v>17061</v>
      </c>
      <c r="C1413" s="318" t="s">
        <v>6578</v>
      </c>
      <c r="D1413" s="319">
        <f t="shared" si="45"/>
        <v>12.751399999999999</v>
      </c>
      <c r="AMK1413" s="319" t="s">
        <v>17062</v>
      </c>
      <c r="AML1413" s="383">
        <f t="shared" si="46"/>
        <v>12.379999999999999</v>
      </c>
    </row>
    <row r="1414" spans="1:4 1025:1026" ht="18">
      <c r="A1414" s="316">
        <v>43102</v>
      </c>
      <c r="B1414" s="317" t="s">
        <v>17063</v>
      </c>
      <c r="C1414" s="318" t="s">
        <v>6578</v>
      </c>
      <c r="D1414" s="319">
        <f t="shared" si="45"/>
        <v>12.7308</v>
      </c>
      <c r="AMK1414" s="319" t="s">
        <v>17064</v>
      </c>
      <c r="AML1414" s="383">
        <f t="shared" si="46"/>
        <v>12.36</v>
      </c>
    </row>
    <row r="1415" spans="1:4 1025:1026">
      <c r="A1415" s="316">
        <v>42614</v>
      </c>
      <c r="B1415" s="317" t="s">
        <v>17065</v>
      </c>
      <c r="C1415" s="318" t="s">
        <v>6578</v>
      </c>
      <c r="D1415" s="319">
        <f t="shared" si="45"/>
        <v>227.95959999999999</v>
      </c>
      <c r="AMK1415" s="319" t="s">
        <v>17066</v>
      </c>
      <c r="AML1415" s="383">
        <f t="shared" si="46"/>
        <v>221.32</v>
      </c>
    </row>
    <row r="1416" spans="1:4 1025:1026" ht="38.25">
      <c r="A1416" s="316">
        <v>43104</v>
      </c>
      <c r="B1416" s="320" t="s">
        <v>17067</v>
      </c>
      <c r="C1416" s="318" t="s">
        <v>6578</v>
      </c>
      <c r="D1416" s="319">
        <f t="shared" si="45"/>
        <v>21.568200000000001</v>
      </c>
      <c r="AMK1416" s="319" t="s">
        <v>17068</v>
      </c>
      <c r="AML1416" s="383">
        <f t="shared" si="46"/>
        <v>20.94</v>
      </c>
    </row>
    <row r="1417" spans="1:4 1025:1026">
      <c r="A1417" s="316">
        <v>43105</v>
      </c>
      <c r="B1417" s="317" t="s">
        <v>17069</v>
      </c>
      <c r="C1417" s="318" t="s">
        <v>6680</v>
      </c>
      <c r="D1417" s="319">
        <f t="shared" si="45"/>
        <v>468.83539999999999</v>
      </c>
      <c r="AMK1417" s="319" t="s">
        <v>14789</v>
      </c>
      <c r="AML1417" s="383">
        <f t="shared" si="46"/>
        <v>455.18</v>
      </c>
    </row>
    <row r="1418" spans="1:4 1025:1026" ht="18">
      <c r="A1418" s="316">
        <v>43106</v>
      </c>
      <c r="B1418" s="317" t="s">
        <v>17070</v>
      </c>
      <c r="C1418" s="318" t="s">
        <v>6680</v>
      </c>
      <c r="D1418" s="319">
        <f t="shared" si="45"/>
        <v>259.29219999999998</v>
      </c>
      <c r="AMK1418" s="319" t="s">
        <v>17071</v>
      </c>
      <c r="AML1418" s="383">
        <f t="shared" si="46"/>
        <v>251.73999999999998</v>
      </c>
    </row>
    <row r="1419" spans="1:4 1025:1026">
      <c r="A1419" s="316">
        <v>43111</v>
      </c>
      <c r="B1419" s="317" t="s">
        <v>17072</v>
      </c>
      <c r="C1419" s="318" t="s">
        <v>6578</v>
      </c>
      <c r="D1419" s="319">
        <f t="shared" si="45"/>
        <v>5.0057999999999998</v>
      </c>
      <c r="AMK1419" s="319" t="s">
        <v>17073</v>
      </c>
      <c r="AML1419" s="383">
        <f t="shared" si="46"/>
        <v>4.8599999999999994</v>
      </c>
    </row>
    <row r="1420" spans="1:4 1025:1026" ht="38.25">
      <c r="A1420" s="316">
        <v>41578</v>
      </c>
      <c r="B1420" s="320" t="s">
        <v>17074</v>
      </c>
      <c r="C1420" s="318" t="s">
        <v>15486</v>
      </c>
      <c r="D1420" s="319">
        <f t="shared" si="45"/>
        <v>1281.835</v>
      </c>
      <c r="AMK1420" s="319" t="s">
        <v>17075</v>
      </c>
      <c r="AML1420" s="383">
        <f t="shared" si="46"/>
        <v>1244.5</v>
      </c>
    </row>
    <row r="1421" spans="1:4 1025:1026" ht="38.25">
      <c r="A1421" s="316">
        <v>42511</v>
      </c>
      <c r="B1421" s="320" t="s">
        <v>17076</v>
      </c>
      <c r="C1421" s="318" t="s">
        <v>15486</v>
      </c>
      <c r="D1421" s="319">
        <f t="shared" si="45"/>
        <v>1161.6649</v>
      </c>
      <c r="AMK1421" s="319" t="s">
        <v>17077</v>
      </c>
      <c r="AML1421" s="383">
        <f t="shared" si="46"/>
        <v>1127.83</v>
      </c>
    </row>
    <row r="1422" spans="1:4 1025:1026">
      <c r="A1422" s="316">
        <v>41579</v>
      </c>
      <c r="B1422" s="317" t="s">
        <v>17078</v>
      </c>
      <c r="C1422" s="318" t="s">
        <v>15486</v>
      </c>
      <c r="D1422" s="319">
        <f t="shared" si="45"/>
        <v>828.12</v>
      </c>
      <c r="AMK1422" s="319" t="s">
        <v>17079</v>
      </c>
      <c r="AML1422" s="383">
        <f t="shared" si="46"/>
        <v>804</v>
      </c>
    </row>
    <row r="1423" spans="1:4 1025:1026" ht="38.25">
      <c r="A1423" s="316">
        <v>41678</v>
      </c>
      <c r="B1423" s="320" t="s">
        <v>17080</v>
      </c>
      <c r="C1423" s="318" t="s">
        <v>15486</v>
      </c>
      <c r="D1423" s="319">
        <f t="shared" si="45"/>
        <v>1242.3551000000002</v>
      </c>
      <c r="AMK1423" s="319" t="s">
        <v>17081</v>
      </c>
      <c r="AML1423" s="383">
        <f t="shared" si="46"/>
        <v>1206.17</v>
      </c>
    </row>
    <row r="1424" spans="1:4 1025:1026" ht="18">
      <c r="A1424" s="316">
        <v>41455</v>
      </c>
      <c r="B1424" s="317" t="s">
        <v>17082</v>
      </c>
      <c r="C1424" s="318" t="s">
        <v>15486</v>
      </c>
      <c r="D1424" s="319">
        <f t="shared" si="45"/>
        <v>2484.7102000000004</v>
      </c>
      <c r="AMK1424" s="319" t="s">
        <v>17083</v>
      </c>
      <c r="AML1424" s="383">
        <f t="shared" si="46"/>
        <v>2412.34</v>
      </c>
    </row>
    <row r="1425" spans="1:4 1025:1026" ht="38.25">
      <c r="A1425" s="316">
        <v>41456</v>
      </c>
      <c r="B1425" s="320" t="s">
        <v>17084</v>
      </c>
      <c r="C1425" s="318" t="s">
        <v>15486</v>
      </c>
      <c r="D1425" s="319">
        <f t="shared" si="45"/>
        <v>3727.0653000000002</v>
      </c>
      <c r="AMK1425" s="319" t="s">
        <v>17085</v>
      </c>
      <c r="AML1425" s="383">
        <f t="shared" si="46"/>
        <v>3618.51</v>
      </c>
    </row>
    <row r="1426" spans="1:4 1025:1026" ht="38.25">
      <c r="A1426" s="316">
        <v>41580</v>
      </c>
      <c r="B1426" s="320" t="s">
        <v>17086</v>
      </c>
      <c r="C1426" s="318" t="s">
        <v>15486</v>
      </c>
      <c r="D1426" s="319">
        <f t="shared" si="45"/>
        <v>1284.8220000000001</v>
      </c>
      <c r="AMK1426" s="319" t="s">
        <v>17087</v>
      </c>
      <c r="AML1426" s="383">
        <f t="shared" si="46"/>
        <v>1247.4000000000001</v>
      </c>
    </row>
    <row r="1427" spans="1:4 1025:1026">
      <c r="A1427" s="316">
        <v>41454</v>
      </c>
      <c r="B1427" s="317" t="s">
        <v>17088</v>
      </c>
      <c r="C1427" s="318" t="s">
        <v>15486</v>
      </c>
      <c r="D1427" s="319">
        <f t="shared" si="45"/>
        <v>774.30250000000001</v>
      </c>
      <c r="AMK1427" s="319" t="s">
        <v>17089</v>
      </c>
      <c r="AML1427" s="383">
        <f t="shared" si="46"/>
        <v>751.75</v>
      </c>
    </row>
    <row r="1428" spans="1:4 1025:1026" ht="51">
      <c r="A1428" s="316">
        <v>41498</v>
      </c>
      <c r="B1428" s="320" t="s">
        <v>17090</v>
      </c>
      <c r="C1428" s="318" t="s">
        <v>6937</v>
      </c>
      <c r="D1428" s="319">
        <f t="shared" si="45"/>
        <v>853.75670000000002</v>
      </c>
      <c r="AMK1428" s="319" t="s">
        <v>17091</v>
      </c>
      <c r="AML1428" s="383">
        <f t="shared" si="46"/>
        <v>828.89</v>
      </c>
    </row>
    <row r="1429" spans="1:4 1025:1026" ht="38.25">
      <c r="A1429" s="316">
        <v>41531</v>
      </c>
      <c r="B1429" s="320" t="s">
        <v>17092</v>
      </c>
      <c r="C1429" s="318" t="s">
        <v>6937</v>
      </c>
      <c r="D1429" s="319">
        <f t="shared" si="45"/>
        <v>598.20339999999999</v>
      </c>
      <c r="AMK1429" s="319" t="s">
        <v>17093</v>
      </c>
      <c r="AML1429" s="383">
        <f t="shared" si="46"/>
        <v>580.78</v>
      </c>
    </row>
    <row r="1430" spans="1:4 1025:1026">
      <c r="A1430" s="316">
        <v>41557</v>
      </c>
      <c r="B1430" s="317" t="s">
        <v>17094</v>
      </c>
      <c r="C1430" s="318" t="s">
        <v>6578</v>
      </c>
      <c r="D1430" s="319">
        <f t="shared" si="45"/>
        <v>200.9633</v>
      </c>
      <c r="AMK1430" s="319" t="s">
        <v>17095</v>
      </c>
      <c r="AML1430" s="383">
        <f t="shared" si="46"/>
        <v>195.10999999999999</v>
      </c>
    </row>
    <row r="1431" spans="1:4 1025:1026" ht="18">
      <c r="A1431" s="316">
        <v>41506</v>
      </c>
      <c r="B1431" s="317" t="s">
        <v>17096</v>
      </c>
      <c r="C1431" s="318" t="s">
        <v>6937</v>
      </c>
      <c r="D1431" s="319">
        <f t="shared" si="45"/>
        <v>52.478499999999997</v>
      </c>
      <c r="AMK1431" s="319" t="s">
        <v>17097</v>
      </c>
      <c r="AML1431" s="383">
        <f t="shared" si="46"/>
        <v>50.949999999999996</v>
      </c>
    </row>
    <row r="1432" spans="1:4 1025:1026" ht="38.25">
      <c r="A1432" s="316">
        <v>41505</v>
      </c>
      <c r="B1432" s="320" t="s">
        <v>17098</v>
      </c>
      <c r="C1432" s="318" t="s">
        <v>6937</v>
      </c>
      <c r="D1432" s="319">
        <f t="shared" si="45"/>
        <v>114.97890000000001</v>
      </c>
      <c r="AMK1432" s="319" t="s">
        <v>17099</v>
      </c>
      <c r="AML1432" s="383">
        <f t="shared" si="46"/>
        <v>111.63000000000001</v>
      </c>
    </row>
    <row r="1433" spans="1:4 1025:1026" ht="38.25">
      <c r="A1433" s="316">
        <v>41528</v>
      </c>
      <c r="B1433" s="320" t="s">
        <v>17100</v>
      </c>
      <c r="C1433" s="318" t="s">
        <v>6937</v>
      </c>
      <c r="D1433" s="319">
        <f t="shared" ref="D1433:D1450" si="47">AML1433*1.03</f>
        <v>283.25</v>
      </c>
      <c r="AMK1433" s="319" t="s">
        <v>17101</v>
      </c>
      <c r="AML1433" s="383">
        <f t="shared" ref="AML1433:AML1450" si="48">ROUNDUP(AMK1433/(1+0.2332),2)</f>
        <v>275</v>
      </c>
    </row>
    <row r="1434" spans="1:4 1025:1026">
      <c r="A1434" s="316">
        <v>41546</v>
      </c>
      <c r="B1434" s="317" t="s">
        <v>17102</v>
      </c>
      <c r="C1434" s="318" t="s">
        <v>3221</v>
      </c>
      <c r="D1434" s="319">
        <f t="shared" si="47"/>
        <v>383.02610000000004</v>
      </c>
      <c r="AMK1434" s="319" t="s">
        <v>17103</v>
      </c>
      <c r="AML1434" s="383">
        <f t="shared" si="48"/>
        <v>371.87</v>
      </c>
    </row>
    <row r="1435" spans="1:4 1025:1026">
      <c r="A1435" s="316">
        <v>41545</v>
      </c>
      <c r="B1435" s="317" t="s">
        <v>17104</v>
      </c>
      <c r="C1435" s="318" t="s">
        <v>3221</v>
      </c>
      <c r="D1435" s="319">
        <f t="shared" si="47"/>
        <v>326.53059999999999</v>
      </c>
      <c r="AMK1435" s="319" t="s">
        <v>17105</v>
      </c>
      <c r="AML1435" s="383">
        <f t="shared" si="48"/>
        <v>317.02</v>
      </c>
    </row>
    <row r="1436" spans="1:4 1025:1026">
      <c r="A1436" s="316">
        <v>41547</v>
      </c>
      <c r="B1436" s="317" t="s">
        <v>17106</v>
      </c>
      <c r="C1436" s="318" t="s">
        <v>3221</v>
      </c>
      <c r="D1436" s="319">
        <f t="shared" si="47"/>
        <v>302.00630000000001</v>
      </c>
      <c r="AMK1436" s="319" t="s">
        <v>17107</v>
      </c>
      <c r="AML1436" s="383">
        <f t="shared" si="48"/>
        <v>293.20999999999998</v>
      </c>
    </row>
    <row r="1437" spans="1:4 1025:1026">
      <c r="A1437" s="316">
        <v>41497</v>
      </c>
      <c r="B1437" s="317" t="s">
        <v>17108</v>
      </c>
      <c r="C1437" s="318" t="s">
        <v>14425</v>
      </c>
      <c r="D1437" s="319">
        <f t="shared" si="47"/>
        <v>3234.8077000000003</v>
      </c>
      <c r="AMK1437" s="319" t="s">
        <v>17109</v>
      </c>
      <c r="AML1437" s="383">
        <f t="shared" si="48"/>
        <v>3140.59</v>
      </c>
    </row>
    <row r="1438" spans="1:4 1025:1026">
      <c r="A1438" s="316">
        <v>41495</v>
      </c>
      <c r="B1438" s="317" t="s">
        <v>17110</v>
      </c>
      <c r="C1438" s="318" t="s">
        <v>14425</v>
      </c>
      <c r="D1438" s="319">
        <f t="shared" si="47"/>
        <v>1020.9566000000001</v>
      </c>
      <c r="AMK1438" s="319" t="s">
        <v>17111</v>
      </c>
      <c r="AML1438" s="383">
        <f t="shared" si="48"/>
        <v>991.22</v>
      </c>
    </row>
    <row r="1439" spans="1:4 1025:1026">
      <c r="A1439" s="316">
        <v>41496</v>
      </c>
      <c r="B1439" s="317" t="s">
        <v>17112</v>
      </c>
      <c r="C1439" s="318" t="s">
        <v>14425</v>
      </c>
      <c r="D1439" s="319">
        <f t="shared" si="47"/>
        <v>1531.2701000000002</v>
      </c>
      <c r="AMK1439" s="319" t="s">
        <v>17113</v>
      </c>
      <c r="AML1439" s="383">
        <f t="shared" si="48"/>
        <v>1486.67</v>
      </c>
    </row>
    <row r="1440" spans="1:4 1025:1026" ht="18">
      <c r="A1440" s="316">
        <v>41544</v>
      </c>
      <c r="B1440" s="317" t="s">
        <v>17114</v>
      </c>
      <c r="C1440" s="318" t="s">
        <v>3221</v>
      </c>
      <c r="D1440" s="319">
        <f t="shared" si="47"/>
        <v>588.5729</v>
      </c>
      <c r="AMK1440" s="319" t="s">
        <v>17115</v>
      </c>
      <c r="AML1440" s="383">
        <f t="shared" si="48"/>
        <v>571.42999999999995</v>
      </c>
    </row>
    <row r="1441" spans="1:4 1025:1026">
      <c r="A1441" s="316">
        <v>41500</v>
      </c>
      <c r="B1441" s="317" t="s">
        <v>17116</v>
      </c>
      <c r="C1441" s="318" t="s">
        <v>6937</v>
      </c>
      <c r="D1441" s="319">
        <f t="shared" si="47"/>
        <v>251.56719999999999</v>
      </c>
      <c r="AMK1441" s="319" t="s">
        <v>17117</v>
      </c>
      <c r="AML1441" s="383">
        <f t="shared" si="48"/>
        <v>244.23999999999998</v>
      </c>
    </row>
    <row r="1442" spans="1:4 1025:1026" ht="38.25">
      <c r="A1442" s="316">
        <v>41501</v>
      </c>
      <c r="B1442" s="320" t="s">
        <v>17118</v>
      </c>
      <c r="C1442" s="318" t="s">
        <v>6578</v>
      </c>
      <c r="D1442" s="319">
        <f t="shared" si="47"/>
        <v>57.422499999999999</v>
      </c>
      <c r="AMK1442" s="319" t="s">
        <v>17119</v>
      </c>
      <c r="AML1442" s="383">
        <f t="shared" si="48"/>
        <v>55.75</v>
      </c>
    </row>
    <row r="1443" spans="1:4 1025:1026" ht="38.25">
      <c r="A1443" s="316">
        <v>41499</v>
      </c>
      <c r="B1443" s="320" t="s">
        <v>17120</v>
      </c>
      <c r="C1443" s="318" t="s">
        <v>6578</v>
      </c>
      <c r="D1443" s="319">
        <f t="shared" si="47"/>
        <v>448.52379999999999</v>
      </c>
      <c r="AMK1443" s="319" t="s">
        <v>17121</v>
      </c>
      <c r="AML1443" s="383">
        <f t="shared" si="48"/>
        <v>435.46</v>
      </c>
    </row>
    <row r="1444" spans="1:4 1025:1026" ht="38.25">
      <c r="A1444" s="316">
        <v>41503</v>
      </c>
      <c r="B1444" s="320" t="s">
        <v>17122</v>
      </c>
      <c r="C1444" s="318" t="s">
        <v>6578</v>
      </c>
      <c r="D1444" s="319">
        <f t="shared" si="47"/>
        <v>466.54879999999997</v>
      </c>
      <c r="AMK1444" s="319" t="s">
        <v>17123</v>
      </c>
      <c r="AML1444" s="383">
        <f t="shared" si="48"/>
        <v>452.96</v>
      </c>
    </row>
    <row r="1445" spans="1:4 1025:1026" ht="38.25">
      <c r="A1445" s="316">
        <v>41530</v>
      </c>
      <c r="B1445" s="320" t="s">
        <v>17124</v>
      </c>
      <c r="C1445" s="318" t="s">
        <v>6937</v>
      </c>
      <c r="D1445" s="319">
        <f t="shared" si="47"/>
        <v>474.83</v>
      </c>
      <c r="AMK1445" s="319" t="s">
        <v>17125</v>
      </c>
      <c r="AML1445" s="383">
        <f t="shared" si="48"/>
        <v>461</v>
      </c>
    </row>
    <row r="1446" spans="1:4 1025:1026" ht="18">
      <c r="A1446" s="316">
        <v>41527</v>
      </c>
      <c r="B1446" s="317" t="s">
        <v>17126</v>
      </c>
      <c r="C1446" s="318" t="s">
        <v>14425</v>
      </c>
      <c r="D1446" s="319">
        <f t="shared" si="47"/>
        <v>2207.3209000000002</v>
      </c>
      <c r="AMK1446" s="319" t="s">
        <v>17127</v>
      </c>
      <c r="AML1446" s="383">
        <f t="shared" si="48"/>
        <v>2143.0300000000002</v>
      </c>
    </row>
    <row r="1447" spans="1:4 1025:1026" ht="38.25">
      <c r="A1447" s="316">
        <v>41529</v>
      </c>
      <c r="B1447" s="320" t="s">
        <v>17128</v>
      </c>
      <c r="C1447" s="318" t="s">
        <v>14425</v>
      </c>
      <c r="D1447" s="319">
        <f t="shared" si="47"/>
        <v>29929.997500000001</v>
      </c>
      <c r="AMK1447" s="319" t="s">
        <v>17129</v>
      </c>
      <c r="AML1447" s="383">
        <f t="shared" si="48"/>
        <v>29058.25</v>
      </c>
    </row>
    <row r="1448" spans="1:4 1025:1026">
      <c r="A1448" s="316">
        <v>41555</v>
      </c>
      <c r="B1448" s="317" t="s">
        <v>17130</v>
      </c>
      <c r="C1448" s="318" t="s">
        <v>14425</v>
      </c>
      <c r="D1448" s="319">
        <f t="shared" si="47"/>
        <v>7075.7292000000007</v>
      </c>
      <c r="AMK1448" s="319" t="s">
        <v>17131</v>
      </c>
      <c r="AML1448" s="383">
        <f t="shared" si="48"/>
        <v>6869.64</v>
      </c>
    </row>
    <row r="1449" spans="1:4 1025:1026" ht="51">
      <c r="A1449" s="316">
        <v>100883</v>
      </c>
      <c r="B1449" s="320" t="s">
        <v>17132</v>
      </c>
      <c r="C1449" s="318" t="s">
        <v>6578</v>
      </c>
      <c r="D1449" s="319">
        <f t="shared" si="47"/>
        <v>319.09399999999999</v>
      </c>
      <c r="AMK1449" s="319" t="s">
        <v>17133</v>
      </c>
      <c r="AML1449" s="383">
        <f t="shared" si="48"/>
        <v>309.8</v>
      </c>
    </row>
    <row r="1450" spans="1:4 1025:1026" ht="51">
      <c r="A1450" s="316">
        <v>100882</v>
      </c>
      <c r="B1450" s="320" t="s">
        <v>17134</v>
      </c>
      <c r="C1450" s="318" t="s">
        <v>6578</v>
      </c>
      <c r="D1450" s="319">
        <f t="shared" si="47"/>
        <v>148.4127</v>
      </c>
      <c r="AMK1450" s="319" t="s">
        <v>17135</v>
      </c>
      <c r="AML1450" s="383">
        <f t="shared" si="48"/>
        <v>144.09</v>
      </c>
    </row>
    <row r="1451" spans="1:4 1025:1026">
      <c r="A1451" s="316">
        <v>100390</v>
      </c>
      <c r="B1451" s="317" t="s">
        <v>17136</v>
      </c>
      <c r="C1451" s="318" t="s">
        <v>14425</v>
      </c>
      <c r="D1451" s="319">
        <f t="shared" ref="D1451" si="49">AMK1451*1.03</f>
        <v>0</v>
      </c>
      <c r="AMK1451" s="319" t="s">
        <v>15723</v>
      </c>
      <c r="AML1451" s="319" t="s">
        <v>15723</v>
      </c>
    </row>
    <row r="1452" spans="1:4 1025:1026" ht="15" thickBot="1"/>
    <row r="1453" spans="1:4 1025:1026" ht="15" thickBot="1">
      <c r="A1453" s="428" t="s">
        <v>13825</v>
      </c>
      <c r="B1453" s="429"/>
      <c r="C1453" s="417" t="s">
        <v>32668</v>
      </c>
      <c r="D1453" s="418" t="s">
        <v>32669</v>
      </c>
      <c r="AMK1453" s="417" t="s">
        <v>32666</v>
      </c>
      <c r="AML1453" s="418" t="s">
        <v>32667</v>
      </c>
    </row>
    <row r="1454" spans="1:4 1025:1026" ht="15" thickBot="1">
      <c r="A1454" s="409">
        <v>30041</v>
      </c>
      <c r="B1454" s="410" t="s">
        <v>32557</v>
      </c>
      <c r="C1454" s="411">
        <f>AMK1454*1.03</f>
        <v>409.79580000000004</v>
      </c>
      <c r="D1454" s="411">
        <f>AML1454*1.03</f>
        <v>204.6404</v>
      </c>
      <c r="AMK1454" s="419">
        <v>397.86</v>
      </c>
      <c r="AML1454" s="420">
        <v>198.68</v>
      </c>
    </row>
    <row r="1455" spans="1:4 1025:1026" ht="18.75" thickBot="1">
      <c r="A1455" s="409">
        <v>30047</v>
      </c>
      <c r="B1455" s="410" t="s">
        <v>32558</v>
      </c>
      <c r="C1455" s="411">
        <f t="shared" ref="C1455:C1500" si="50">AMK1455*1.03</f>
        <v>13.482699999999999</v>
      </c>
      <c r="D1455" s="411">
        <f t="shared" ref="D1455:D1500" si="51">AML1455*1.03</f>
        <v>1.3596000000000001</v>
      </c>
      <c r="AMK1455" s="419">
        <v>13.09</v>
      </c>
      <c r="AML1455" s="420">
        <v>1.32</v>
      </c>
    </row>
    <row r="1456" spans="1:4 1025:1026" ht="18.75" thickBot="1">
      <c r="A1456" s="409">
        <v>30140</v>
      </c>
      <c r="B1456" s="410" t="s">
        <v>32559</v>
      </c>
      <c r="C1456" s="411">
        <f t="shared" si="50"/>
        <v>164.0172</v>
      </c>
      <c r="D1456" s="411">
        <f t="shared" si="51"/>
        <v>133.64250000000001</v>
      </c>
      <c r="AMK1456" s="419">
        <v>159.24</v>
      </c>
      <c r="AML1456" s="420">
        <v>129.75</v>
      </c>
    </row>
    <row r="1457" spans="1:4 1025:1026" ht="15" thickBot="1">
      <c r="A1457" s="409">
        <v>101529</v>
      </c>
      <c r="B1457" s="410" t="s">
        <v>32560</v>
      </c>
      <c r="C1457" s="411">
        <f t="shared" si="50"/>
        <v>47.143100000000004</v>
      </c>
      <c r="D1457" s="411">
        <f t="shared" si="51"/>
        <v>40.283299999999997</v>
      </c>
      <c r="AMK1457" s="419">
        <v>45.77</v>
      </c>
      <c r="AML1457" s="420">
        <v>39.11</v>
      </c>
    </row>
    <row r="1458" spans="1:4 1025:1026" ht="15" thickBot="1">
      <c r="A1458" s="409">
        <v>30102</v>
      </c>
      <c r="B1458" s="410" t="s">
        <v>32561</v>
      </c>
      <c r="C1458" s="411">
        <f t="shared" si="50"/>
        <v>263.2371</v>
      </c>
      <c r="D1458" s="411">
        <f t="shared" si="51"/>
        <v>56.897200000000005</v>
      </c>
      <c r="AMK1458" s="419">
        <v>255.57</v>
      </c>
      <c r="AML1458" s="420">
        <v>55.24</v>
      </c>
    </row>
    <row r="1459" spans="1:4 1025:1026" ht="15" thickBot="1">
      <c r="A1459" s="409">
        <v>30101</v>
      </c>
      <c r="B1459" s="410" t="s">
        <v>32562</v>
      </c>
      <c r="C1459" s="411">
        <f t="shared" si="50"/>
        <v>169.023</v>
      </c>
      <c r="D1459" s="411">
        <f t="shared" si="51"/>
        <v>54.054400000000001</v>
      </c>
      <c r="AMK1459" s="419">
        <v>164.1</v>
      </c>
      <c r="AML1459" s="420">
        <v>52.48</v>
      </c>
    </row>
    <row r="1460" spans="1:4 1025:1026" ht="15" thickBot="1">
      <c r="A1460" s="409">
        <v>30134</v>
      </c>
      <c r="B1460" s="410" t="s">
        <v>32563</v>
      </c>
      <c r="C1460" s="411">
        <f t="shared" si="50"/>
        <v>43.919200000000004</v>
      </c>
      <c r="D1460" s="411">
        <f t="shared" si="51"/>
        <v>26.532800000000002</v>
      </c>
      <c r="AMK1460" s="419">
        <v>42.64</v>
      </c>
      <c r="AML1460" s="420">
        <v>25.76</v>
      </c>
    </row>
    <row r="1461" spans="1:4 1025:1026" ht="15" thickBot="1">
      <c r="A1461" s="409">
        <v>30078</v>
      </c>
      <c r="B1461" s="410" t="s">
        <v>32564</v>
      </c>
      <c r="C1461" s="411">
        <f t="shared" si="50"/>
        <v>255.1207</v>
      </c>
      <c r="D1461" s="411">
        <f t="shared" si="51"/>
        <v>100.2499</v>
      </c>
      <c r="AMK1461" s="419">
        <v>247.69</v>
      </c>
      <c r="AML1461" s="420">
        <v>97.33</v>
      </c>
    </row>
    <row r="1462" spans="1:4 1025:1026" ht="15" thickBot="1">
      <c r="A1462" s="409">
        <v>30070</v>
      </c>
      <c r="B1462" s="410" t="s">
        <v>32565</v>
      </c>
      <c r="C1462" s="411">
        <f t="shared" si="50"/>
        <v>36.523800000000001</v>
      </c>
      <c r="D1462" s="411">
        <f t="shared" si="51"/>
        <v>30.457100000000001</v>
      </c>
      <c r="AMK1462" s="419">
        <v>35.46</v>
      </c>
      <c r="AML1462" s="420">
        <v>29.57</v>
      </c>
    </row>
    <row r="1463" spans="1:4 1025:1026" ht="15" thickBot="1">
      <c r="A1463" s="409">
        <v>30081</v>
      </c>
      <c r="B1463" s="410" t="s">
        <v>32566</v>
      </c>
      <c r="C1463" s="411">
        <f t="shared" si="50"/>
        <v>20.208600000000001</v>
      </c>
      <c r="D1463" s="411">
        <f t="shared" si="51"/>
        <v>17.376100000000001</v>
      </c>
      <c r="AMK1463" s="419">
        <v>19.62</v>
      </c>
      <c r="AML1463" s="420">
        <v>16.87</v>
      </c>
    </row>
    <row r="1464" spans="1:4 1025:1026" ht="15" thickBot="1">
      <c r="A1464" s="409">
        <v>30072</v>
      </c>
      <c r="B1464" s="410" t="s">
        <v>32567</v>
      </c>
      <c r="C1464" s="411">
        <f t="shared" si="50"/>
        <v>251.88650000000001</v>
      </c>
      <c r="D1464" s="411">
        <f t="shared" si="51"/>
        <v>83.151900000000012</v>
      </c>
      <c r="AMK1464" s="419">
        <v>244.55</v>
      </c>
      <c r="AML1464" s="420">
        <v>80.73</v>
      </c>
    </row>
    <row r="1465" spans="1:4 1025:1026" ht="15" thickBot="1">
      <c r="A1465" s="409">
        <v>30088</v>
      </c>
      <c r="B1465" s="410" t="s">
        <v>32568</v>
      </c>
      <c r="C1465" s="411">
        <f t="shared" si="50"/>
        <v>94.296499999999995</v>
      </c>
      <c r="D1465" s="411">
        <f t="shared" si="51"/>
        <v>51.005600000000001</v>
      </c>
      <c r="AMK1465" s="419">
        <v>91.55</v>
      </c>
      <c r="AML1465" s="420">
        <v>49.52</v>
      </c>
    </row>
    <row r="1466" spans="1:4 1025:1026" ht="18.75" thickBot="1">
      <c r="A1466" s="409">
        <v>30113</v>
      </c>
      <c r="B1466" s="410" t="s">
        <v>32569</v>
      </c>
      <c r="C1466" s="411">
        <f t="shared" si="50"/>
        <v>46.535400000000003</v>
      </c>
      <c r="D1466" s="411">
        <f t="shared" si="51"/>
        <v>25.894200000000001</v>
      </c>
      <c r="AMK1466" s="419">
        <v>45.18</v>
      </c>
      <c r="AML1466" s="420">
        <v>25.14</v>
      </c>
    </row>
    <row r="1467" spans="1:4 1025:1026" ht="15" thickBot="1">
      <c r="A1467" s="409">
        <v>101461</v>
      </c>
      <c r="B1467" s="410" t="s">
        <v>32570</v>
      </c>
      <c r="C1467" s="411">
        <f t="shared" si="50"/>
        <v>138.9676</v>
      </c>
      <c r="D1467" s="411">
        <f t="shared" si="51"/>
        <v>87.972300000000004</v>
      </c>
      <c r="AMK1467" s="419">
        <v>134.91999999999999</v>
      </c>
      <c r="AML1467" s="420">
        <v>85.41</v>
      </c>
    </row>
    <row r="1468" spans="1:4 1025:1026" ht="15" thickBot="1">
      <c r="A1468" s="409">
        <v>30002</v>
      </c>
      <c r="B1468" s="410" t="s">
        <v>32571</v>
      </c>
      <c r="C1468" s="411">
        <f t="shared" si="50"/>
        <v>380.4717</v>
      </c>
      <c r="D1468" s="411">
        <f t="shared" si="51"/>
        <v>111.06489999999999</v>
      </c>
      <c r="AMK1468" s="419">
        <v>369.39</v>
      </c>
      <c r="AML1468" s="420">
        <v>107.83</v>
      </c>
    </row>
    <row r="1469" spans="1:4 1025:1026" ht="15" thickBot="1">
      <c r="A1469" s="409">
        <v>30131</v>
      </c>
      <c r="B1469" s="410" t="s">
        <v>32572</v>
      </c>
      <c r="C1469" s="411">
        <f t="shared" si="50"/>
        <v>238.10509999999999</v>
      </c>
      <c r="D1469" s="411">
        <f t="shared" si="51"/>
        <v>141.49110000000002</v>
      </c>
      <c r="AMK1469" s="419">
        <v>231.17</v>
      </c>
      <c r="AML1469" s="420">
        <v>137.37</v>
      </c>
    </row>
    <row r="1470" spans="1:4 1025:1026" ht="15" thickBot="1">
      <c r="A1470" s="409">
        <v>30000</v>
      </c>
      <c r="B1470" s="410" t="s">
        <v>32573</v>
      </c>
      <c r="C1470" s="411">
        <f t="shared" si="50"/>
        <v>303.34530000000001</v>
      </c>
      <c r="D1470" s="411">
        <f t="shared" si="51"/>
        <v>89.888099999999994</v>
      </c>
      <c r="AMK1470" s="419">
        <v>294.51</v>
      </c>
      <c r="AML1470" s="420">
        <v>87.27</v>
      </c>
    </row>
    <row r="1471" spans="1:4 1025:1026" ht="15" thickBot="1">
      <c r="A1471" s="409">
        <v>30001</v>
      </c>
      <c r="B1471" s="410" t="s">
        <v>32574</v>
      </c>
      <c r="C1471" s="411">
        <f t="shared" si="50"/>
        <v>342.08359999999999</v>
      </c>
      <c r="D1471" s="411">
        <f t="shared" si="51"/>
        <v>110.39540000000001</v>
      </c>
      <c r="AMK1471" s="419">
        <v>332.12</v>
      </c>
      <c r="AML1471" s="420">
        <v>107.18</v>
      </c>
    </row>
    <row r="1472" spans="1:4 1025:1026" ht="15" thickBot="1">
      <c r="A1472" s="409">
        <v>30005</v>
      </c>
      <c r="B1472" s="410" t="s">
        <v>32575</v>
      </c>
      <c r="C1472" s="411">
        <f t="shared" si="50"/>
        <v>285.13490000000002</v>
      </c>
      <c r="D1472" s="411">
        <f t="shared" si="51"/>
        <v>83.182800000000015</v>
      </c>
      <c r="AMK1472" s="419">
        <v>276.83</v>
      </c>
      <c r="AML1472" s="420">
        <v>80.760000000000005</v>
      </c>
    </row>
    <row r="1473" spans="1:4 1025:1026" ht="15" thickBot="1">
      <c r="A1473" s="409">
        <v>30006</v>
      </c>
      <c r="B1473" s="410" t="s">
        <v>32576</v>
      </c>
      <c r="C1473" s="411">
        <f t="shared" si="50"/>
        <v>318.78500000000003</v>
      </c>
      <c r="D1473" s="411">
        <f t="shared" si="51"/>
        <v>102.12450000000001</v>
      </c>
      <c r="AMK1473" s="419">
        <v>309.5</v>
      </c>
      <c r="AML1473" s="420">
        <v>99.15</v>
      </c>
    </row>
    <row r="1474" spans="1:4 1025:1026" ht="15" thickBot="1">
      <c r="A1474" s="409">
        <v>30004</v>
      </c>
      <c r="B1474" s="410" t="s">
        <v>32577</v>
      </c>
      <c r="C1474" s="411">
        <f t="shared" si="50"/>
        <v>268.67550000000006</v>
      </c>
      <c r="D1474" s="411">
        <f t="shared" si="51"/>
        <v>78.218199999999996</v>
      </c>
      <c r="AMK1474" s="419">
        <v>260.85000000000002</v>
      </c>
      <c r="AML1474" s="420">
        <v>75.94</v>
      </c>
    </row>
    <row r="1475" spans="1:4 1025:1026" ht="15" thickBot="1">
      <c r="A1475" s="409">
        <v>30010</v>
      </c>
      <c r="B1475" s="410" t="s">
        <v>32578</v>
      </c>
      <c r="C1475" s="411">
        <f t="shared" si="50"/>
        <v>409.17779999999999</v>
      </c>
      <c r="D1475" s="411">
        <f t="shared" si="51"/>
        <v>137.65950000000001</v>
      </c>
      <c r="AMK1475" s="419">
        <v>397.26</v>
      </c>
      <c r="AML1475" s="420">
        <v>133.65</v>
      </c>
    </row>
    <row r="1476" spans="1:4 1025:1026" ht="15" thickBot="1">
      <c r="A1476" s="409">
        <v>30007</v>
      </c>
      <c r="B1476" s="410" t="s">
        <v>32579</v>
      </c>
      <c r="C1476" s="411">
        <f t="shared" si="50"/>
        <v>292.80840000000001</v>
      </c>
      <c r="D1476" s="411">
        <f t="shared" si="51"/>
        <v>87.498500000000007</v>
      </c>
      <c r="AMK1476" s="419">
        <v>284.27999999999997</v>
      </c>
      <c r="AML1476" s="420">
        <v>84.95</v>
      </c>
    </row>
    <row r="1477" spans="1:4 1025:1026" ht="18.75" thickBot="1">
      <c r="A1477" s="409">
        <v>30023</v>
      </c>
      <c r="B1477" s="410" t="s">
        <v>32580</v>
      </c>
      <c r="C1477" s="411">
        <f t="shared" si="50"/>
        <v>374.0754</v>
      </c>
      <c r="D1477" s="411">
        <f t="shared" si="51"/>
        <v>127.48309999999999</v>
      </c>
      <c r="AMK1477" s="419">
        <v>363.18</v>
      </c>
      <c r="AML1477" s="420">
        <v>123.77</v>
      </c>
    </row>
    <row r="1478" spans="1:4 1025:1026" ht="18.75" thickBot="1">
      <c r="A1478" s="409">
        <v>30024</v>
      </c>
      <c r="B1478" s="410" t="s">
        <v>32581</v>
      </c>
      <c r="C1478" s="411">
        <f t="shared" si="50"/>
        <v>587.38839999999993</v>
      </c>
      <c r="D1478" s="411">
        <f t="shared" si="51"/>
        <v>235.20050000000001</v>
      </c>
      <c r="AMK1478" s="419">
        <v>570.28</v>
      </c>
      <c r="AML1478" s="420">
        <v>228.35</v>
      </c>
    </row>
    <row r="1479" spans="1:4 1025:1026" ht="15" thickBot="1">
      <c r="A1479" s="409">
        <v>30008</v>
      </c>
      <c r="B1479" s="410" t="s">
        <v>32582</v>
      </c>
      <c r="C1479" s="411">
        <f t="shared" si="50"/>
        <v>604.98080000000004</v>
      </c>
      <c r="D1479" s="411">
        <f t="shared" si="51"/>
        <v>128.96629999999999</v>
      </c>
      <c r="AMK1479" s="419">
        <v>587.36</v>
      </c>
      <c r="AML1479" s="420">
        <v>125.21</v>
      </c>
    </row>
    <row r="1480" spans="1:4 1025:1026" ht="15" thickBot="1">
      <c r="A1480" s="409">
        <v>30076</v>
      </c>
      <c r="B1480" s="410" t="s">
        <v>12806</v>
      </c>
      <c r="C1480" s="411">
        <f t="shared" si="50"/>
        <v>0.3296</v>
      </c>
      <c r="D1480" s="411">
        <f t="shared" si="51"/>
        <v>0.2266</v>
      </c>
      <c r="AMK1480" s="419">
        <v>0.32</v>
      </c>
      <c r="AML1480" s="420">
        <v>0.22</v>
      </c>
    </row>
    <row r="1481" spans="1:4 1025:1026" ht="18.75" thickBot="1">
      <c r="A1481" s="409">
        <v>30075</v>
      </c>
      <c r="B1481" s="410" t="s">
        <v>32583</v>
      </c>
      <c r="C1481" s="411">
        <f t="shared" si="50"/>
        <v>20.548500000000001</v>
      </c>
      <c r="D1481" s="411">
        <f t="shared" si="51"/>
        <v>18.334</v>
      </c>
      <c r="AMK1481" s="419">
        <v>19.95</v>
      </c>
      <c r="AML1481" s="420">
        <v>17.8</v>
      </c>
    </row>
    <row r="1482" spans="1:4 1025:1026" ht="15" thickBot="1">
      <c r="A1482" s="409">
        <v>30059</v>
      </c>
      <c r="B1482" s="410" t="s">
        <v>32584</v>
      </c>
      <c r="C1482" s="411">
        <f t="shared" si="50"/>
        <v>190.65299999999999</v>
      </c>
      <c r="D1482" s="411">
        <f t="shared" si="51"/>
        <v>35.895500000000006</v>
      </c>
      <c r="AMK1482" s="419">
        <v>185.1</v>
      </c>
      <c r="AML1482" s="420">
        <v>34.85</v>
      </c>
    </row>
    <row r="1483" spans="1:4 1025:1026" ht="15" thickBot="1">
      <c r="A1483" s="409">
        <v>30060</v>
      </c>
      <c r="B1483" s="410" t="s">
        <v>32585</v>
      </c>
      <c r="C1483" s="411">
        <f t="shared" si="50"/>
        <v>293.41610000000003</v>
      </c>
      <c r="D1483" s="411">
        <f t="shared" si="51"/>
        <v>52.808100000000003</v>
      </c>
      <c r="AMK1483" s="419">
        <v>284.87</v>
      </c>
      <c r="AML1483" s="420">
        <v>51.27</v>
      </c>
    </row>
    <row r="1484" spans="1:4 1025:1026" ht="18.75" thickBot="1">
      <c r="A1484" s="409">
        <v>30116</v>
      </c>
      <c r="B1484" s="410" t="s">
        <v>32586</v>
      </c>
      <c r="C1484" s="411">
        <f t="shared" si="50"/>
        <v>25.3277</v>
      </c>
      <c r="D1484" s="411">
        <f t="shared" si="51"/>
        <v>17.170100000000001</v>
      </c>
      <c r="AMK1484" s="419">
        <v>24.59</v>
      </c>
      <c r="AML1484" s="420">
        <v>16.670000000000002</v>
      </c>
    </row>
    <row r="1485" spans="1:4 1025:1026" ht="18.75" thickBot="1">
      <c r="A1485" s="409">
        <v>30117</v>
      </c>
      <c r="B1485" s="410" t="s">
        <v>32587</v>
      </c>
      <c r="C1485" s="411">
        <f t="shared" si="50"/>
        <v>23.957800000000002</v>
      </c>
      <c r="D1485" s="411">
        <f t="shared" si="51"/>
        <v>17.159800000000001</v>
      </c>
      <c r="AMK1485" s="419">
        <v>23.26</v>
      </c>
      <c r="AML1485" s="420">
        <v>16.66</v>
      </c>
    </row>
    <row r="1486" spans="1:4 1025:1026" ht="15" thickBot="1">
      <c r="A1486" s="409">
        <v>30080</v>
      </c>
      <c r="B1486" s="410" t="s">
        <v>32588</v>
      </c>
      <c r="C1486" s="411">
        <f t="shared" si="50"/>
        <v>27.727600000000002</v>
      </c>
      <c r="D1486" s="411">
        <f t="shared" si="51"/>
        <v>17.777800000000003</v>
      </c>
      <c r="AMK1486" s="419">
        <v>26.92</v>
      </c>
      <c r="AML1486" s="420">
        <v>17.260000000000002</v>
      </c>
    </row>
    <row r="1487" spans="1:4 1025:1026" ht="15" thickBot="1">
      <c r="A1487" s="409">
        <v>30145</v>
      </c>
      <c r="B1487" s="410" t="s">
        <v>32589</v>
      </c>
      <c r="C1487" s="411">
        <f t="shared" si="50"/>
        <v>1370.2708</v>
      </c>
      <c r="D1487" s="411">
        <f t="shared" si="51"/>
        <v>824.56650000000002</v>
      </c>
      <c r="AMK1487" s="421">
        <v>1330.36</v>
      </c>
      <c r="AML1487" s="420">
        <v>800.55</v>
      </c>
    </row>
    <row r="1488" spans="1:4 1025:1026" ht="18.75" thickBot="1">
      <c r="A1488" s="409">
        <v>30092</v>
      </c>
      <c r="B1488" s="410" t="s">
        <v>32590</v>
      </c>
      <c r="C1488" s="411">
        <f t="shared" si="50"/>
        <v>235.94210000000001</v>
      </c>
      <c r="D1488" s="411">
        <f t="shared" si="51"/>
        <v>116.28700000000001</v>
      </c>
      <c r="AMK1488" s="419">
        <v>229.07</v>
      </c>
      <c r="AML1488" s="420">
        <v>112.9</v>
      </c>
    </row>
    <row r="1489" spans="1:4 1025:1026" ht="15" thickBot="1">
      <c r="A1489" s="409">
        <v>30053</v>
      </c>
      <c r="B1489" s="410" t="s">
        <v>32591</v>
      </c>
      <c r="C1489" s="411">
        <f t="shared" si="50"/>
        <v>12.0716</v>
      </c>
      <c r="D1489" s="411">
        <f t="shared" si="51"/>
        <v>8.7961999999999989</v>
      </c>
      <c r="AMK1489" s="419">
        <v>11.72</v>
      </c>
      <c r="AML1489" s="420">
        <v>8.5399999999999991</v>
      </c>
    </row>
    <row r="1490" spans="1:4 1025:1026" ht="18.75" thickBot="1">
      <c r="A1490" s="409">
        <v>30009</v>
      </c>
      <c r="B1490" s="410" t="s">
        <v>32592</v>
      </c>
      <c r="C1490" s="411">
        <f t="shared" si="50"/>
        <v>269.34500000000003</v>
      </c>
      <c r="D1490" s="411">
        <f t="shared" si="51"/>
        <v>82.358800000000002</v>
      </c>
      <c r="AMK1490" s="419">
        <v>261.5</v>
      </c>
      <c r="AML1490" s="420">
        <v>79.959999999999994</v>
      </c>
    </row>
    <row r="1491" spans="1:4 1025:1026" ht="18.75" thickBot="1">
      <c r="A1491" s="409">
        <v>30012</v>
      </c>
      <c r="B1491" s="410" t="s">
        <v>32593</v>
      </c>
      <c r="C1491" s="411">
        <f t="shared" si="50"/>
        <v>516.76130000000001</v>
      </c>
      <c r="D1491" s="411">
        <f t="shared" si="51"/>
        <v>198.42950000000002</v>
      </c>
      <c r="AMK1491" s="419">
        <v>501.71</v>
      </c>
      <c r="AML1491" s="420">
        <v>192.65</v>
      </c>
    </row>
    <row r="1492" spans="1:4 1025:1026" ht="18.75" thickBot="1">
      <c r="A1492" s="409">
        <v>30109</v>
      </c>
      <c r="B1492" s="410" t="s">
        <v>32594</v>
      </c>
      <c r="C1492" s="411">
        <f t="shared" si="50"/>
        <v>317.24</v>
      </c>
      <c r="D1492" s="411">
        <f t="shared" si="51"/>
        <v>123.11590000000001</v>
      </c>
      <c r="AMK1492" s="419">
        <v>308</v>
      </c>
      <c r="AML1492" s="420">
        <v>119.53</v>
      </c>
    </row>
    <row r="1493" spans="1:4 1025:1026" ht="15" thickBot="1">
      <c r="A1493" s="409">
        <v>30044</v>
      </c>
      <c r="B1493" s="410" t="s">
        <v>32595</v>
      </c>
      <c r="C1493" s="411">
        <f t="shared" si="50"/>
        <v>372.21109999999999</v>
      </c>
      <c r="D1493" s="411">
        <f t="shared" si="51"/>
        <v>99.116900000000001</v>
      </c>
      <c r="AMK1493" s="419">
        <v>361.37</v>
      </c>
      <c r="AML1493" s="420">
        <v>96.23</v>
      </c>
    </row>
    <row r="1494" spans="1:4 1025:1026" ht="18.75" thickBot="1">
      <c r="A1494" s="409">
        <v>30025</v>
      </c>
      <c r="B1494" s="410" t="s">
        <v>32596</v>
      </c>
      <c r="C1494" s="411">
        <f t="shared" si="50"/>
        <v>352.09519999999998</v>
      </c>
      <c r="D1494" s="411">
        <f t="shared" si="51"/>
        <v>144.3442</v>
      </c>
      <c r="AMK1494" s="419">
        <v>341.84</v>
      </c>
      <c r="AML1494" s="420">
        <v>140.13999999999999</v>
      </c>
    </row>
    <row r="1495" spans="1:4 1025:1026" ht="18.75" thickBot="1">
      <c r="A1495" s="409">
        <v>30098</v>
      </c>
      <c r="B1495" s="410" t="s">
        <v>32597</v>
      </c>
      <c r="C1495" s="411">
        <f t="shared" si="50"/>
        <v>34.886099999999999</v>
      </c>
      <c r="D1495" s="411">
        <f t="shared" si="51"/>
        <v>33.4544</v>
      </c>
      <c r="AMK1495" s="419">
        <v>33.869999999999997</v>
      </c>
      <c r="AML1495" s="420">
        <v>32.479999999999997</v>
      </c>
    </row>
    <row r="1496" spans="1:4 1025:1026" ht="15" thickBot="1">
      <c r="A1496" s="409">
        <v>30042</v>
      </c>
      <c r="B1496" s="410" t="s">
        <v>32598</v>
      </c>
      <c r="C1496" s="411">
        <f t="shared" si="50"/>
        <v>940.77110000000005</v>
      </c>
      <c r="D1496" s="411">
        <f t="shared" si="51"/>
        <v>420.21940000000001</v>
      </c>
      <c r="AMK1496" s="419">
        <v>913.37</v>
      </c>
      <c r="AML1496" s="420">
        <v>407.98</v>
      </c>
    </row>
    <row r="1497" spans="1:4 1025:1026" ht="15" thickBot="1">
      <c r="A1497" s="409">
        <v>30096</v>
      </c>
      <c r="B1497" s="410" t="s">
        <v>32599</v>
      </c>
      <c r="C1497" s="411">
        <f t="shared" si="50"/>
        <v>0.90639999999999998</v>
      </c>
      <c r="D1497" s="411">
        <f t="shared" si="51"/>
        <v>0.1648</v>
      </c>
      <c r="AMK1497" s="419">
        <v>0.88</v>
      </c>
      <c r="AML1497" s="420">
        <v>0.16</v>
      </c>
    </row>
    <row r="1498" spans="1:4 1025:1026" ht="15" thickBot="1">
      <c r="A1498" s="409">
        <v>30094</v>
      </c>
      <c r="B1498" s="410" t="s">
        <v>32600</v>
      </c>
      <c r="C1498" s="411">
        <f t="shared" si="50"/>
        <v>27.2744</v>
      </c>
      <c r="D1498" s="411">
        <f t="shared" si="51"/>
        <v>26.543099999999999</v>
      </c>
      <c r="AMK1498" s="419">
        <v>26.48</v>
      </c>
      <c r="AML1498" s="420">
        <v>25.77</v>
      </c>
    </row>
    <row r="1499" spans="1:4 1025:1026" ht="15" thickBot="1">
      <c r="A1499" s="409">
        <v>30054</v>
      </c>
      <c r="B1499" s="410" t="s">
        <v>32601</v>
      </c>
      <c r="C1499" s="411">
        <f t="shared" si="50"/>
        <v>25.214400000000001</v>
      </c>
      <c r="D1499" s="411">
        <f t="shared" si="51"/>
        <v>22.8248</v>
      </c>
      <c r="AMK1499" s="419">
        <v>24.48</v>
      </c>
      <c r="AML1499" s="420">
        <v>22.16</v>
      </c>
    </row>
    <row r="1500" spans="1:4 1025:1026" ht="15" thickBot="1">
      <c r="A1500" s="409">
        <v>30129</v>
      </c>
      <c r="B1500" s="410" t="s">
        <v>32602</v>
      </c>
      <c r="C1500" s="411">
        <f t="shared" si="50"/>
        <v>61.192299999999996</v>
      </c>
      <c r="D1500" s="411">
        <f t="shared" si="51"/>
        <v>30.900000000000002</v>
      </c>
      <c r="AMK1500" s="419">
        <v>59.41</v>
      </c>
      <c r="AML1500" s="420">
        <v>30</v>
      </c>
    </row>
    <row r="1501" spans="1:4 1025:1026" ht="15" thickBot="1">
      <c r="A1501" s="412"/>
      <c r="B1501"/>
      <c r="C1501"/>
      <c r="D1501"/>
      <c r="AMK1501" s="422"/>
      <c r="AML1501" s="423"/>
    </row>
    <row r="1502" spans="1:4 1025:1026" ht="15" thickBot="1">
      <c r="A1502" s="413" t="s">
        <v>32603</v>
      </c>
      <c r="B1502" s="414" t="s">
        <v>32604</v>
      </c>
      <c r="C1502" s="415" t="s">
        <v>32605</v>
      </c>
      <c r="D1502" s="415" t="s">
        <v>32606</v>
      </c>
      <c r="AMK1502" s="424" t="s">
        <v>32605</v>
      </c>
      <c r="AML1502" s="425" t="s">
        <v>32606</v>
      </c>
    </row>
    <row r="1503" spans="1:4 1025:1026" ht="15" thickBot="1">
      <c r="A1503" s="409">
        <v>30069</v>
      </c>
      <c r="B1503" s="410" t="s">
        <v>32607</v>
      </c>
      <c r="C1503" s="411">
        <f t="shared" ref="C1503:C1549" si="52">AMK1503*1.03</f>
        <v>308.54680000000002</v>
      </c>
      <c r="D1503" s="411">
        <f t="shared" ref="D1503:D1549" si="53">AML1503*1.03</f>
        <v>34.175400000000003</v>
      </c>
      <c r="AMK1503" s="419">
        <v>299.56</v>
      </c>
      <c r="AML1503" s="420">
        <v>33.18</v>
      </c>
    </row>
    <row r="1504" spans="1:4 1025:1026" ht="18.75" thickBot="1">
      <c r="A1504" s="409">
        <v>30144</v>
      </c>
      <c r="B1504" s="410" t="s">
        <v>32608</v>
      </c>
      <c r="C1504" s="411">
        <f t="shared" si="52"/>
        <v>591.03460000000007</v>
      </c>
      <c r="D1504" s="411">
        <f t="shared" si="53"/>
        <v>31.868200000000002</v>
      </c>
      <c r="AMK1504" s="419">
        <v>573.82000000000005</v>
      </c>
      <c r="AML1504" s="420">
        <v>30.94</v>
      </c>
    </row>
    <row r="1505" spans="1:4 1025:1026" ht="15" thickBot="1">
      <c r="A1505" s="409">
        <v>30068</v>
      </c>
      <c r="B1505" s="410" t="s">
        <v>32609</v>
      </c>
      <c r="C1505" s="411">
        <f t="shared" si="52"/>
        <v>185.80169999999998</v>
      </c>
      <c r="D1505" s="411">
        <f t="shared" si="53"/>
        <v>28.829699999999999</v>
      </c>
      <c r="AMK1505" s="419">
        <v>180.39</v>
      </c>
      <c r="AML1505" s="420">
        <v>27.99</v>
      </c>
    </row>
    <row r="1506" spans="1:4 1025:1026" ht="15" thickBot="1">
      <c r="A1506" s="409">
        <v>30093</v>
      </c>
      <c r="B1506" s="410" t="s">
        <v>32610</v>
      </c>
      <c r="C1506" s="411">
        <f t="shared" si="52"/>
        <v>22.763000000000002</v>
      </c>
      <c r="D1506" s="411">
        <f t="shared" si="53"/>
        <v>17.458500000000001</v>
      </c>
      <c r="AMK1506" s="419">
        <v>22.1</v>
      </c>
      <c r="AML1506" s="420">
        <v>16.95</v>
      </c>
    </row>
    <row r="1507" spans="1:4 1025:1026" ht="15" thickBot="1">
      <c r="A1507" s="409">
        <v>30067</v>
      </c>
      <c r="B1507" s="410" t="s">
        <v>32611</v>
      </c>
      <c r="C1507" s="411">
        <f t="shared" si="52"/>
        <v>84.3673</v>
      </c>
      <c r="D1507" s="411">
        <f t="shared" si="53"/>
        <v>26.78</v>
      </c>
      <c r="AMK1507" s="419">
        <v>81.91</v>
      </c>
      <c r="AML1507" s="420">
        <v>26</v>
      </c>
    </row>
    <row r="1508" spans="1:4 1025:1026" ht="15" thickBot="1">
      <c r="A1508" s="409">
        <v>30097</v>
      </c>
      <c r="B1508" s="410" t="s">
        <v>32612</v>
      </c>
      <c r="C1508" s="411">
        <f t="shared" si="52"/>
        <v>52.375500000000002</v>
      </c>
      <c r="D1508" s="411">
        <f t="shared" si="53"/>
        <v>43.888300000000001</v>
      </c>
      <c r="AMK1508" s="419">
        <v>50.85</v>
      </c>
      <c r="AML1508" s="420">
        <v>42.61</v>
      </c>
    </row>
    <row r="1509" spans="1:4 1025:1026" ht="15" thickBot="1">
      <c r="A1509" s="409">
        <v>30028</v>
      </c>
      <c r="B1509" s="410" t="s">
        <v>32613</v>
      </c>
      <c r="C1509" s="411">
        <f t="shared" si="52"/>
        <v>780.50310000000002</v>
      </c>
      <c r="D1509" s="411">
        <f t="shared" si="53"/>
        <v>387.50660000000005</v>
      </c>
      <c r="AMK1509" s="419">
        <v>757.77</v>
      </c>
      <c r="AML1509" s="420">
        <v>376.22</v>
      </c>
    </row>
    <row r="1510" spans="1:4 1025:1026" ht="15" thickBot="1">
      <c r="A1510" s="409">
        <v>30111</v>
      </c>
      <c r="B1510" s="410" t="s">
        <v>32614</v>
      </c>
      <c r="C1510" s="411">
        <f t="shared" si="52"/>
        <v>1182.5120999999999</v>
      </c>
      <c r="D1510" s="411">
        <f t="shared" si="53"/>
        <v>370.8</v>
      </c>
      <c r="AMK1510" s="421">
        <v>1148.07</v>
      </c>
      <c r="AML1510" s="420">
        <v>360</v>
      </c>
    </row>
    <row r="1511" spans="1:4 1025:1026" ht="15" thickBot="1">
      <c r="A1511" s="409">
        <v>30130</v>
      </c>
      <c r="B1511" s="410" t="s">
        <v>32615</v>
      </c>
      <c r="C1511" s="411">
        <f t="shared" si="52"/>
        <v>34.834600000000002</v>
      </c>
      <c r="D1511" s="411">
        <f t="shared" si="53"/>
        <v>32.445</v>
      </c>
      <c r="AMK1511" s="419">
        <v>33.82</v>
      </c>
      <c r="AML1511" s="420">
        <v>31.5</v>
      </c>
    </row>
    <row r="1512" spans="1:4 1025:1026" ht="18.75" thickBot="1">
      <c r="A1512" s="409">
        <v>30115</v>
      </c>
      <c r="B1512" s="410" t="s">
        <v>32616</v>
      </c>
      <c r="C1512" s="411">
        <f t="shared" si="52"/>
        <v>70.493200000000002</v>
      </c>
      <c r="D1512" s="411">
        <f t="shared" si="53"/>
        <v>23.875399999999999</v>
      </c>
      <c r="AMK1512" s="419">
        <v>68.44</v>
      </c>
      <c r="AML1512" s="420">
        <v>23.18</v>
      </c>
    </row>
    <row r="1513" spans="1:4 1025:1026" ht="15" thickBot="1">
      <c r="A1513" s="409">
        <v>30089</v>
      </c>
      <c r="B1513" s="410" t="s">
        <v>32617</v>
      </c>
      <c r="C1513" s="411">
        <f t="shared" si="52"/>
        <v>86.066800000000001</v>
      </c>
      <c r="D1513" s="411">
        <f t="shared" si="53"/>
        <v>74.582300000000004</v>
      </c>
      <c r="AMK1513" s="419">
        <v>83.56</v>
      </c>
      <c r="AML1513" s="420">
        <v>72.41</v>
      </c>
    </row>
    <row r="1514" spans="1:4 1025:1026" ht="15" thickBot="1">
      <c r="A1514" s="409">
        <v>30074</v>
      </c>
      <c r="B1514" s="410" t="s">
        <v>32618</v>
      </c>
      <c r="C1514" s="411">
        <f t="shared" si="52"/>
        <v>23.875399999999999</v>
      </c>
      <c r="D1514" s="411">
        <f t="shared" si="53"/>
        <v>21.156199999999998</v>
      </c>
      <c r="AMK1514" s="419">
        <v>23.18</v>
      </c>
      <c r="AML1514" s="420">
        <v>20.54</v>
      </c>
    </row>
    <row r="1515" spans="1:4 1025:1026" ht="15" thickBot="1">
      <c r="A1515" s="409">
        <v>30147</v>
      </c>
      <c r="B1515" s="410" t="s">
        <v>32619</v>
      </c>
      <c r="C1515" s="411">
        <f t="shared" si="52"/>
        <v>59.513400000000004</v>
      </c>
      <c r="D1515" s="411">
        <f t="shared" si="53"/>
        <v>23.350100000000001</v>
      </c>
      <c r="AMK1515" s="419">
        <v>57.78</v>
      </c>
      <c r="AML1515" s="420">
        <v>22.67</v>
      </c>
    </row>
    <row r="1516" spans="1:4 1025:1026" ht="15" thickBot="1">
      <c r="A1516" s="409">
        <v>30091</v>
      </c>
      <c r="B1516" s="410" t="s">
        <v>32620</v>
      </c>
      <c r="C1516" s="411">
        <f t="shared" si="52"/>
        <v>22.546700000000001</v>
      </c>
      <c r="D1516" s="411">
        <f t="shared" si="53"/>
        <v>20.208600000000001</v>
      </c>
      <c r="AMK1516" s="419">
        <v>21.89</v>
      </c>
      <c r="AML1516" s="420">
        <v>19.62</v>
      </c>
    </row>
    <row r="1517" spans="1:4 1025:1026" ht="15" thickBot="1">
      <c r="A1517" s="409">
        <v>30082</v>
      </c>
      <c r="B1517" s="410" t="s">
        <v>32621</v>
      </c>
      <c r="C1517" s="411">
        <f t="shared" si="52"/>
        <v>55.980500000000006</v>
      </c>
      <c r="D1517" s="411">
        <f t="shared" si="53"/>
        <v>33.619199999999999</v>
      </c>
      <c r="AMK1517" s="419">
        <v>54.35</v>
      </c>
      <c r="AML1517" s="420">
        <v>32.64</v>
      </c>
    </row>
    <row r="1518" spans="1:4 1025:1026" ht="15" thickBot="1">
      <c r="A1518" s="409">
        <v>30090</v>
      </c>
      <c r="B1518" s="410" t="s">
        <v>32622</v>
      </c>
      <c r="C1518" s="411">
        <f t="shared" si="52"/>
        <v>30.003899999999998</v>
      </c>
      <c r="D1518" s="411">
        <f t="shared" si="53"/>
        <v>23.278000000000002</v>
      </c>
      <c r="AMK1518" s="419">
        <v>29.13</v>
      </c>
      <c r="AML1518" s="420">
        <v>22.6</v>
      </c>
    </row>
    <row r="1519" spans="1:4 1025:1026" ht="18.75" thickBot="1">
      <c r="A1519" s="409">
        <v>30146</v>
      </c>
      <c r="B1519" s="410" t="s">
        <v>32623</v>
      </c>
      <c r="C1519" s="411">
        <f t="shared" si="52"/>
        <v>112.04340000000001</v>
      </c>
      <c r="D1519" s="411">
        <f t="shared" si="53"/>
        <v>10.403</v>
      </c>
      <c r="AMK1519" s="419">
        <v>108.78</v>
      </c>
      <c r="AML1519" s="420">
        <v>10.1</v>
      </c>
    </row>
    <row r="1520" spans="1:4 1025:1026" ht="15" thickBot="1">
      <c r="A1520" s="409">
        <v>30061</v>
      </c>
      <c r="B1520" s="410" t="s">
        <v>32624</v>
      </c>
      <c r="C1520" s="411">
        <f t="shared" si="52"/>
        <v>26.481300000000001</v>
      </c>
      <c r="D1520" s="411">
        <f t="shared" si="53"/>
        <v>24.359500000000001</v>
      </c>
      <c r="AMK1520" s="419">
        <v>25.71</v>
      </c>
      <c r="AML1520" s="420">
        <v>23.65</v>
      </c>
    </row>
    <row r="1521" spans="1:4 1025:1026" ht="15" thickBot="1">
      <c r="A1521" s="409">
        <v>30021</v>
      </c>
      <c r="B1521" s="410" t="s">
        <v>32625</v>
      </c>
      <c r="C1521" s="411">
        <f t="shared" si="52"/>
        <v>1480.7279999999998</v>
      </c>
      <c r="D1521" s="411">
        <f t="shared" si="53"/>
        <v>566.40729999999996</v>
      </c>
      <c r="AMK1521" s="421">
        <v>1437.6</v>
      </c>
      <c r="AML1521" s="420">
        <v>549.91</v>
      </c>
    </row>
    <row r="1522" spans="1:4 1025:1026" ht="15" thickBot="1">
      <c r="A1522" s="409">
        <v>30085</v>
      </c>
      <c r="B1522" s="410" t="s">
        <v>32626</v>
      </c>
      <c r="C1522" s="411">
        <f t="shared" si="52"/>
        <v>33.423500000000004</v>
      </c>
      <c r="D1522" s="411">
        <f t="shared" si="53"/>
        <v>21.238600000000002</v>
      </c>
      <c r="AMK1522" s="419">
        <v>32.450000000000003</v>
      </c>
      <c r="AML1522" s="420">
        <v>20.62</v>
      </c>
    </row>
    <row r="1523" spans="1:4 1025:1026" ht="18.75" thickBot="1">
      <c r="A1523" s="409">
        <v>30022</v>
      </c>
      <c r="B1523" s="410" t="s">
        <v>32627</v>
      </c>
      <c r="C1523" s="411">
        <f t="shared" si="52"/>
        <v>421.20820000000003</v>
      </c>
      <c r="D1523" s="411">
        <f t="shared" si="53"/>
        <v>139.67830000000001</v>
      </c>
      <c r="AMK1523" s="419">
        <v>408.94</v>
      </c>
      <c r="AML1523" s="420">
        <v>135.61000000000001</v>
      </c>
    </row>
    <row r="1524" spans="1:4 1025:1026" ht="18.75" thickBot="1">
      <c r="A1524" s="409">
        <v>30046</v>
      </c>
      <c r="B1524" s="410" t="s">
        <v>32628</v>
      </c>
      <c r="C1524" s="411">
        <f t="shared" si="52"/>
        <v>321.5351</v>
      </c>
      <c r="D1524" s="411">
        <f t="shared" si="53"/>
        <v>50.799599999999998</v>
      </c>
      <c r="AMK1524" s="419">
        <v>312.17</v>
      </c>
      <c r="AML1524" s="420">
        <v>49.32</v>
      </c>
    </row>
    <row r="1525" spans="1:4 1025:1026" ht="15" thickBot="1">
      <c r="A1525" s="409">
        <v>30099</v>
      </c>
      <c r="B1525" s="410" t="s">
        <v>32629</v>
      </c>
      <c r="C1525" s="411">
        <f t="shared" si="52"/>
        <v>15.5427</v>
      </c>
      <c r="D1525" s="411">
        <f t="shared" si="53"/>
        <v>2.0291000000000001</v>
      </c>
      <c r="AMK1525" s="419">
        <v>15.09</v>
      </c>
      <c r="AML1525" s="420">
        <v>1.97</v>
      </c>
    </row>
    <row r="1526" spans="1:4 1025:1026" ht="18.75" thickBot="1">
      <c r="A1526" s="409">
        <v>30133</v>
      </c>
      <c r="B1526" s="410" t="s">
        <v>32630</v>
      </c>
      <c r="C1526" s="411">
        <f t="shared" si="52"/>
        <v>480.78339999999997</v>
      </c>
      <c r="D1526" s="411">
        <f t="shared" si="53"/>
        <v>227.19740000000002</v>
      </c>
      <c r="AMK1526" s="419">
        <v>466.78</v>
      </c>
      <c r="AML1526" s="420">
        <v>220.58</v>
      </c>
    </row>
    <row r="1527" spans="1:4 1025:1026" ht="15" thickBot="1">
      <c r="A1527" s="409">
        <v>30045</v>
      </c>
      <c r="B1527" s="410" t="s">
        <v>32631</v>
      </c>
      <c r="C1527" s="411">
        <f t="shared" si="52"/>
        <v>1442.3707999999999</v>
      </c>
      <c r="D1527" s="411">
        <f t="shared" si="53"/>
        <v>592.42509999999993</v>
      </c>
      <c r="AMK1527" s="421">
        <v>1400.36</v>
      </c>
      <c r="AML1527" s="420">
        <v>575.16999999999996</v>
      </c>
    </row>
    <row r="1528" spans="1:4 1025:1026" ht="15" thickBot="1">
      <c r="A1528" s="409">
        <v>30029</v>
      </c>
      <c r="B1528" s="410" t="s">
        <v>32632</v>
      </c>
      <c r="C1528" s="411">
        <f t="shared" si="52"/>
        <v>194.1653</v>
      </c>
      <c r="D1528" s="411">
        <f t="shared" si="53"/>
        <v>76.292099999999991</v>
      </c>
      <c r="AMK1528" s="419">
        <v>188.51</v>
      </c>
      <c r="AML1528" s="420">
        <v>74.069999999999993</v>
      </c>
    </row>
    <row r="1529" spans="1:4 1025:1026" ht="15" thickBot="1">
      <c r="A1529" s="409">
        <v>30055</v>
      </c>
      <c r="B1529" s="410" t="s">
        <v>32633</v>
      </c>
      <c r="C1529" s="411">
        <f t="shared" si="52"/>
        <v>18.0868</v>
      </c>
      <c r="D1529" s="411">
        <f t="shared" si="53"/>
        <v>17.7469</v>
      </c>
      <c r="AMK1529" s="419">
        <v>17.559999999999999</v>
      </c>
      <c r="AML1529" s="420">
        <v>17.23</v>
      </c>
    </row>
    <row r="1530" spans="1:4 1025:1026" ht="15" thickBot="1">
      <c r="A1530" s="409">
        <v>30142</v>
      </c>
      <c r="B1530" s="410" t="s">
        <v>32634</v>
      </c>
      <c r="C1530" s="411">
        <f t="shared" si="52"/>
        <v>5.9637000000000002</v>
      </c>
      <c r="D1530" s="411">
        <f t="shared" si="53"/>
        <v>0.2472</v>
      </c>
      <c r="AMK1530" s="419">
        <v>5.79</v>
      </c>
      <c r="AML1530" s="420">
        <v>0.24</v>
      </c>
    </row>
    <row r="1531" spans="1:4 1025:1026" ht="15" thickBot="1">
      <c r="A1531" s="409">
        <v>30032</v>
      </c>
      <c r="B1531" s="410" t="s">
        <v>32635</v>
      </c>
      <c r="C1531" s="411">
        <f t="shared" si="52"/>
        <v>329.72360000000003</v>
      </c>
      <c r="D1531" s="411">
        <f t="shared" si="53"/>
        <v>118.68690000000001</v>
      </c>
      <c r="AMK1531" s="419">
        <v>320.12</v>
      </c>
      <c r="AML1531" s="420">
        <v>115.23</v>
      </c>
    </row>
    <row r="1532" spans="1:4 1025:1026" ht="15" thickBot="1">
      <c r="A1532" s="409">
        <v>30038</v>
      </c>
      <c r="B1532" s="410" t="s">
        <v>32636</v>
      </c>
      <c r="C1532" s="411">
        <f t="shared" si="52"/>
        <v>337.62370000000004</v>
      </c>
      <c r="D1532" s="411">
        <f t="shared" si="53"/>
        <v>110.9825</v>
      </c>
      <c r="AMK1532" s="419">
        <v>327.79</v>
      </c>
      <c r="AML1532" s="420">
        <v>107.75</v>
      </c>
    </row>
    <row r="1533" spans="1:4 1025:1026" ht="15" thickBot="1">
      <c r="A1533" s="409">
        <v>30034</v>
      </c>
      <c r="B1533" s="410" t="s">
        <v>32637</v>
      </c>
      <c r="C1533" s="411">
        <f t="shared" si="52"/>
        <v>202.82759999999999</v>
      </c>
      <c r="D1533" s="411">
        <f t="shared" si="53"/>
        <v>94.430400000000006</v>
      </c>
      <c r="AMK1533" s="419">
        <v>196.92</v>
      </c>
      <c r="AML1533" s="420">
        <v>91.68</v>
      </c>
    </row>
    <row r="1534" spans="1:4 1025:1026" ht="15" thickBot="1">
      <c r="A1534" s="409">
        <v>30035</v>
      </c>
      <c r="B1534" s="410" t="s">
        <v>32638</v>
      </c>
      <c r="C1534" s="411">
        <f t="shared" si="52"/>
        <v>188.97409999999999</v>
      </c>
      <c r="D1534" s="411">
        <f t="shared" si="53"/>
        <v>96.438900000000004</v>
      </c>
      <c r="AMK1534" s="419">
        <v>183.47</v>
      </c>
      <c r="AML1534" s="420">
        <v>93.63</v>
      </c>
    </row>
    <row r="1535" spans="1:4 1025:1026" ht="15" thickBot="1">
      <c r="A1535" s="409">
        <v>30037</v>
      </c>
      <c r="B1535" s="410" t="s">
        <v>32639</v>
      </c>
      <c r="C1535" s="411">
        <f t="shared" si="52"/>
        <v>214.0752</v>
      </c>
      <c r="D1535" s="411">
        <f t="shared" si="53"/>
        <v>85.428200000000004</v>
      </c>
      <c r="AMK1535" s="419">
        <v>207.84</v>
      </c>
      <c r="AML1535" s="420">
        <v>82.94</v>
      </c>
    </row>
    <row r="1536" spans="1:4 1025:1026" ht="15" thickBot="1">
      <c r="A1536" s="409">
        <v>30036</v>
      </c>
      <c r="B1536" s="410" t="s">
        <v>32640</v>
      </c>
      <c r="C1536" s="411">
        <f t="shared" si="52"/>
        <v>336.21260000000001</v>
      </c>
      <c r="D1536" s="411">
        <f t="shared" si="53"/>
        <v>118.81049999999999</v>
      </c>
      <c r="AMK1536" s="419">
        <v>326.42</v>
      </c>
      <c r="AML1536" s="420">
        <v>115.35</v>
      </c>
    </row>
    <row r="1537" spans="1:4 1025:1026" ht="15" thickBot="1">
      <c r="A1537" s="409">
        <v>30040</v>
      </c>
      <c r="B1537" s="410" t="s">
        <v>32641</v>
      </c>
      <c r="C1537" s="411">
        <f t="shared" si="52"/>
        <v>349.76740000000001</v>
      </c>
      <c r="D1537" s="411">
        <f t="shared" si="53"/>
        <v>116.5857</v>
      </c>
      <c r="AMK1537" s="419">
        <v>339.58</v>
      </c>
      <c r="AML1537" s="420">
        <v>113.19</v>
      </c>
    </row>
    <row r="1538" spans="1:4 1025:1026" ht="15" thickBot="1">
      <c r="A1538" s="409">
        <v>30039</v>
      </c>
      <c r="B1538" s="410" t="s">
        <v>32642</v>
      </c>
      <c r="C1538" s="411">
        <f t="shared" si="52"/>
        <v>247.27209999999999</v>
      </c>
      <c r="D1538" s="411">
        <f t="shared" si="53"/>
        <v>96.655200000000008</v>
      </c>
      <c r="AMK1538" s="419">
        <v>240.07</v>
      </c>
      <c r="AML1538" s="420">
        <v>93.84</v>
      </c>
    </row>
    <row r="1539" spans="1:4 1025:1026" ht="15" thickBot="1">
      <c r="A1539" s="409">
        <v>30033</v>
      </c>
      <c r="B1539" s="410" t="s">
        <v>32643</v>
      </c>
      <c r="C1539" s="411">
        <f t="shared" si="52"/>
        <v>360.74720000000002</v>
      </c>
      <c r="D1539" s="411">
        <f t="shared" si="53"/>
        <v>124.3622</v>
      </c>
      <c r="AMK1539" s="419">
        <v>350.24</v>
      </c>
      <c r="AML1539" s="420">
        <v>120.74</v>
      </c>
    </row>
    <row r="1540" spans="1:4 1025:1026" ht="15" thickBot="1">
      <c r="A1540" s="409">
        <v>30095</v>
      </c>
      <c r="B1540" s="410" t="s">
        <v>32644</v>
      </c>
      <c r="C1540" s="411">
        <f t="shared" si="52"/>
        <v>2.8839999999999999</v>
      </c>
      <c r="D1540" s="411">
        <f t="shared" si="53"/>
        <v>0.14420000000000002</v>
      </c>
      <c r="AMK1540" s="419">
        <v>2.8</v>
      </c>
      <c r="AML1540" s="420">
        <v>0.14000000000000001</v>
      </c>
    </row>
    <row r="1541" spans="1:4 1025:1026" ht="15" thickBot="1">
      <c r="A1541" s="409">
        <v>30073</v>
      </c>
      <c r="B1541" s="410" t="s">
        <v>32645</v>
      </c>
      <c r="C1541" s="411">
        <f t="shared" si="52"/>
        <v>25.234999999999999</v>
      </c>
      <c r="D1541" s="411">
        <f t="shared" si="53"/>
        <v>21.660900000000002</v>
      </c>
      <c r="AMK1541" s="419">
        <v>24.5</v>
      </c>
      <c r="AML1541" s="420">
        <v>21.03</v>
      </c>
    </row>
    <row r="1542" spans="1:4 1025:1026" ht="15" thickBot="1">
      <c r="A1542" s="409">
        <v>30128</v>
      </c>
      <c r="B1542" s="410" t="s">
        <v>32646</v>
      </c>
      <c r="C1542" s="411">
        <f t="shared" si="52"/>
        <v>32.1875</v>
      </c>
      <c r="D1542" s="411">
        <f t="shared" si="53"/>
        <v>27.202300000000001</v>
      </c>
      <c r="AMK1542" s="419">
        <v>31.25</v>
      </c>
      <c r="AML1542" s="420">
        <v>26.41</v>
      </c>
    </row>
    <row r="1543" spans="1:4 1025:1026" ht="18.75" thickBot="1">
      <c r="A1543" s="409">
        <v>30114</v>
      </c>
      <c r="B1543" s="410" t="s">
        <v>32647</v>
      </c>
      <c r="C1543" s="411">
        <f t="shared" si="52"/>
        <v>155.2313</v>
      </c>
      <c r="D1543" s="411">
        <f t="shared" si="53"/>
        <v>93.204700000000003</v>
      </c>
      <c r="AMK1543" s="419">
        <v>150.71</v>
      </c>
      <c r="AML1543" s="420">
        <v>90.49</v>
      </c>
    </row>
    <row r="1544" spans="1:4 1025:1026" ht="15" thickBot="1">
      <c r="A1544" s="409">
        <v>30086</v>
      </c>
      <c r="B1544" s="410" t="s">
        <v>32648</v>
      </c>
      <c r="C1544" s="411">
        <f t="shared" si="52"/>
        <v>192.68209999999999</v>
      </c>
      <c r="D1544" s="411">
        <f t="shared" si="53"/>
        <v>94.203800000000001</v>
      </c>
      <c r="AMK1544" s="419">
        <v>187.07</v>
      </c>
      <c r="AML1544" s="420">
        <v>91.46</v>
      </c>
    </row>
    <row r="1545" spans="1:4 1025:1026" ht="15" thickBot="1">
      <c r="A1545" s="409">
        <v>30138</v>
      </c>
      <c r="B1545" s="410" t="s">
        <v>32649</v>
      </c>
      <c r="C1545" s="411">
        <f t="shared" si="52"/>
        <v>6.7774000000000001</v>
      </c>
      <c r="D1545" s="411">
        <f t="shared" si="53"/>
        <v>1.8334000000000001</v>
      </c>
      <c r="AMK1545" s="419">
        <v>6.58</v>
      </c>
      <c r="AML1545" s="420">
        <v>1.78</v>
      </c>
    </row>
    <row r="1546" spans="1:4 1025:1026" ht="15" thickBot="1">
      <c r="A1546" s="409">
        <v>30084</v>
      </c>
      <c r="B1546" s="410" t="s">
        <v>32650</v>
      </c>
      <c r="C1546" s="411">
        <f t="shared" si="52"/>
        <v>10.9695</v>
      </c>
      <c r="D1546" s="411">
        <f t="shared" si="53"/>
        <v>7.8383000000000003</v>
      </c>
      <c r="AMK1546" s="419">
        <v>10.65</v>
      </c>
      <c r="AML1546" s="420">
        <v>7.61</v>
      </c>
    </row>
    <row r="1547" spans="1:4 1025:1026" ht="15" thickBot="1">
      <c r="A1547" s="409">
        <v>30136</v>
      </c>
      <c r="B1547" s="410" t="s">
        <v>32651</v>
      </c>
      <c r="C1547" s="411">
        <f t="shared" si="52"/>
        <v>12.875</v>
      </c>
      <c r="D1547" s="411">
        <f t="shared" si="53"/>
        <v>9.2081999999999997</v>
      </c>
      <c r="AMK1547" s="419">
        <v>12.5</v>
      </c>
      <c r="AML1547" s="420">
        <v>8.94</v>
      </c>
    </row>
    <row r="1548" spans="1:4 1025:1026" ht="15" thickBot="1">
      <c r="A1548" s="409">
        <v>30135</v>
      </c>
      <c r="B1548" s="410" t="s">
        <v>32652</v>
      </c>
      <c r="C1548" s="411">
        <f t="shared" si="52"/>
        <v>59.791499999999999</v>
      </c>
      <c r="D1548" s="411">
        <f t="shared" si="53"/>
        <v>42.734700000000004</v>
      </c>
      <c r="AMK1548" s="419">
        <v>58.05</v>
      </c>
      <c r="AML1548" s="420">
        <v>41.49</v>
      </c>
    </row>
    <row r="1549" spans="1:4 1025:1026" ht="18.75" thickBot="1">
      <c r="A1549" s="409">
        <v>30030</v>
      </c>
      <c r="B1549" s="410" t="s">
        <v>32653</v>
      </c>
      <c r="C1549" s="411">
        <f t="shared" si="52"/>
        <v>203.6722</v>
      </c>
      <c r="D1549" s="411">
        <f t="shared" si="53"/>
        <v>52.921400000000006</v>
      </c>
      <c r="AMK1549" s="419">
        <v>197.74</v>
      </c>
      <c r="AML1549" s="420">
        <v>51.38</v>
      </c>
    </row>
    <row r="1550" spans="1:4 1025:1026" ht="15" thickBot="1">
      <c r="A1550" s="412"/>
      <c r="B1550"/>
      <c r="C1550"/>
      <c r="D1550"/>
      <c r="AMK1550" s="422"/>
      <c r="AML1550" s="423"/>
    </row>
    <row r="1551" spans="1:4 1025:1026" ht="15" thickBot="1">
      <c r="A1551" s="413" t="s">
        <v>32603</v>
      </c>
      <c r="B1551" s="414" t="s">
        <v>32604</v>
      </c>
      <c r="C1551" s="415" t="s">
        <v>32605</v>
      </c>
      <c r="D1551" s="415" t="s">
        <v>32606</v>
      </c>
      <c r="AMK1551" s="424" t="s">
        <v>32605</v>
      </c>
      <c r="AML1551" s="425" t="s">
        <v>32606</v>
      </c>
    </row>
    <row r="1552" spans="1:4 1025:1026" ht="15" thickBot="1">
      <c r="A1552" s="409">
        <v>30020</v>
      </c>
      <c r="B1552" s="410" t="s">
        <v>32654</v>
      </c>
      <c r="C1552" s="411">
        <f t="shared" ref="C1552:C1562" si="54">AMK1552*1.03</f>
        <v>1190.2062000000001</v>
      </c>
      <c r="D1552" s="411">
        <f t="shared" ref="D1552:D1562" si="55">AML1552*1.03</f>
        <v>425.20460000000003</v>
      </c>
      <c r="AMK1552" s="421">
        <v>1155.54</v>
      </c>
      <c r="AML1552" s="420">
        <v>412.82</v>
      </c>
    </row>
    <row r="1553" spans="1:4 1025:1026" ht="18.75" thickBot="1">
      <c r="A1553" s="409">
        <v>30015</v>
      </c>
      <c r="B1553" s="410" t="s">
        <v>32655</v>
      </c>
      <c r="C1553" s="411">
        <f t="shared" si="54"/>
        <v>439.89240000000001</v>
      </c>
      <c r="D1553" s="411">
        <f t="shared" si="55"/>
        <v>178.911</v>
      </c>
      <c r="AMK1553" s="419">
        <v>427.08</v>
      </c>
      <c r="AML1553" s="420">
        <v>173.7</v>
      </c>
    </row>
    <row r="1554" spans="1:4 1025:1026" ht="18.75" thickBot="1">
      <c r="A1554" s="409">
        <v>30016</v>
      </c>
      <c r="B1554" s="410" t="s">
        <v>32656</v>
      </c>
      <c r="C1554" s="411">
        <f t="shared" si="54"/>
        <v>549.52559999999994</v>
      </c>
      <c r="D1554" s="411">
        <f t="shared" si="55"/>
        <v>199.38740000000001</v>
      </c>
      <c r="AMK1554" s="419">
        <v>533.52</v>
      </c>
      <c r="AML1554" s="420">
        <v>193.58</v>
      </c>
    </row>
    <row r="1555" spans="1:4 1025:1026" ht="18.75" thickBot="1">
      <c r="A1555" s="409">
        <v>30017</v>
      </c>
      <c r="B1555" s="410" t="s">
        <v>32657</v>
      </c>
      <c r="C1555" s="411">
        <f t="shared" si="54"/>
        <v>535.58969999999999</v>
      </c>
      <c r="D1555" s="411">
        <f t="shared" si="55"/>
        <v>206.3193</v>
      </c>
      <c r="AMK1555" s="419">
        <v>519.99</v>
      </c>
      <c r="AML1555" s="420">
        <v>200.31</v>
      </c>
    </row>
    <row r="1556" spans="1:4 1025:1026" ht="18.75" thickBot="1">
      <c r="A1556" s="409">
        <v>30018</v>
      </c>
      <c r="B1556" s="410" t="s">
        <v>32658</v>
      </c>
      <c r="C1556" s="411">
        <f t="shared" si="54"/>
        <v>1190.2062000000001</v>
      </c>
      <c r="D1556" s="411">
        <f t="shared" si="55"/>
        <v>425.20460000000003</v>
      </c>
      <c r="AMK1556" s="421">
        <v>1155.54</v>
      </c>
      <c r="AML1556" s="420">
        <v>412.82</v>
      </c>
    </row>
    <row r="1557" spans="1:4 1025:1026" ht="18.75" thickBot="1">
      <c r="A1557" s="409">
        <v>30019</v>
      </c>
      <c r="B1557" s="410" t="s">
        <v>32659</v>
      </c>
      <c r="C1557" s="411">
        <f t="shared" si="54"/>
        <v>1199.6822</v>
      </c>
      <c r="D1557" s="411">
        <f t="shared" si="55"/>
        <v>430.30309999999997</v>
      </c>
      <c r="AMK1557" s="421">
        <v>1164.74</v>
      </c>
      <c r="AML1557" s="420">
        <v>417.77</v>
      </c>
    </row>
    <row r="1558" spans="1:4 1025:1026" ht="15" thickBot="1">
      <c r="A1558" s="409">
        <v>30063</v>
      </c>
      <c r="B1558" s="410" t="s">
        <v>32660</v>
      </c>
      <c r="C1558" s="411">
        <f t="shared" si="54"/>
        <v>788.21780000000001</v>
      </c>
      <c r="D1558" s="411">
        <f t="shared" si="55"/>
        <v>527.4321000000001</v>
      </c>
      <c r="AMK1558" s="419">
        <v>765.26</v>
      </c>
      <c r="AML1558" s="420">
        <v>512.07000000000005</v>
      </c>
    </row>
    <row r="1559" spans="1:4 1025:1026" ht="15" thickBot="1">
      <c r="A1559" s="409">
        <v>30065</v>
      </c>
      <c r="B1559" s="410" t="s">
        <v>32661</v>
      </c>
      <c r="C1559" s="411">
        <f t="shared" si="54"/>
        <v>215.09490000000002</v>
      </c>
      <c r="D1559" s="411">
        <f t="shared" si="55"/>
        <v>187.26430000000002</v>
      </c>
      <c r="AMK1559" s="419">
        <v>208.83</v>
      </c>
      <c r="AML1559" s="420">
        <v>181.81</v>
      </c>
    </row>
    <row r="1560" spans="1:4 1025:1026" ht="15" thickBot="1">
      <c r="A1560" s="409">
        <v>30066</v>
      </c>
      <c r="B1560" s="410" t="s">
        <v>32662</v>
      </c>
      <c r="C1560" s="411">
        <f t="shared" si="54"/>
        <v>518.73890000000006</v>
      </c>
      <c r="D1560" s="411">
        <f t="shared" si="55"/>
        <v>308.12450000000001</v>
      </c>
      <c r="AMK1560" s="419">
        <v>503.63</v>
      </c>
      <c r="AML1560" s="420">
        <v>299.14999999999998</v>
      </c>
    </row>
    <row r="1561" spans="1:4 1025:1026" ht="15" thickBot="1">
      <c r="A1561" s="409">
        <v>30051</v>
      </c>
      <c r="B1561" s="410" t="s">
        <v>32663</v>
      </c>
      <c r="C1561" s="411">
        <f t="shared" si="54"/>
        <v>15.027699999999999</v>
      </c>
      <c r="D1561" s="411">
        <f t="shared" si="55"/>
        <v>9.414200000000001</v>
      </c>
      <c r="AMK1561" s="419">
        <v>14.59</v>
      </c>
      <c r="AML1561" s="420">
        <v>9.14</v>
      </c>
    </row>
    <row r="1562" spans="1:4 1025:1026" ht="18.75" thickBot="1">
      <c r="A1562" s="409">
        <v>30071</v>
      </c>
      <c r="B1562" s="410" t="s">
        <v>32664</v>
      </c>
      <c r="C1562" s="411">
        <f t="shared" si="54"/>
        <v>20.9193</v>
      </c>
      <c r="D1562" s="411">
        <f t="shared" si="55"/>
        <v>17.922000000000001</v>
      </c>
      <c r="AMK1562" s="426">
        <v>20.309999999999999</v>
      </c>
      <c r="AML1562" s="427">
        <v>17.399999999999999</v>
      </c>
    </row>
    <row r="1565" spans="1:4 1025:1026">
      <c r="A1565" s="439" t="s">
        <v>32885</v>
      </c>
      <c r="B1565" s="439" t="s">
        <v>32886</v>
      </c>
      <c r="C1565" s="440" t="s">
        <v>32887</v>
      </c>
      <c r="D1565" s="441" t="s">
        <v>32888</v>
      </c>
    </row>
    <row r="1566" spans="1:4 1025:1026" ht="15" thickBot="1">
      <c r="A1566" s="442">
        <v>20039</v>
      </c>
      <c r="B1566" s="410" t="s">
        <v>32889</v>
      </c>
      <c r="C1566" s="443" t="s">
        <v>3221</v>
      </c>
      <c r="D1566" s="411">
        <v>6.48</v>
      </c>
    </row>
    <row r="1567" spans="1:4 1025:1026" ht="15" thickBot="1">
      <c r="A1567" s="442">
        <v>20050</v>
      </c>
      <c r="B1567" s="410" t="s">
        <v>32890</v>
      </c>
      <c r="C1567" s="443" t="s">
        <v>3221</v>
      </c>
      <c r="D1567" s="411">
        <v>6.48</v>
      </c>
    </row>
    <row r="1568" spans="1:4 1025:1026" ht="15" thickBot="1">
      <c r="A1568" s="442">
        <v>20151</v>
      </c>
      <c r="B1568" s="410" t="s">
        <v>32891</v>
      </c>
      <c r="C1568" s="443" t="s">
        <v>3221</v>
      </c>
      <c r="D1568" s="411">
        <v>6.48</v>
      </c>
    </row>
    <row r="1569" spans="1:4" ht="15" thickBot="1">
      <c r="A1569" s="442">
        <v>20061</v>
      </c>
      <c r="B1569" s="410" t="s">
        <v>32892</v>
      </c>
      <c r="C1569" s="443" t="s">
        <v>3221</v>
      </c>
      <c r="D1569" s="411">
        <v>6.48</v>
      </c>
    </row>
    <row r="1570" spans="1:4" ht="15" thickBot="1">
      <c r="A1570" s="442">
        <v>20072</v>
      </c>
      <c r="B1570" s="410" t="s">
        <v>32893</v>
      </c>
      <c r="C1570" s="443" t="s">
        <v>3221</v>
      </c>
      <c r="D1570" s="411">
        <v>6.48</v>
      </c>
    </row>
    <row r="1571" spans="1:4" ht="15" thickBot="1">
      <c r="A1571" s="442">
        <v>20083</v>
      </c>
      <c r="B1571" s="410" t="s">
        <v>32894</v>
      </c>
      <c r="C1571" s="443" t="s">
        <v>3221</v>
      </c>
      <c r="D1571" s="411">
        <v>6.48</v>
      </c>
    </row>
    <row r="1572" spans="1:4" ht="15" thickBot="1">
      <c r="A1572" s="442">
        <v>20094</v>
      </c>
      <c r="B1572" s="410" t="s">
        <v>11527</v>
      </c>
      <c r="C1572" s="443" t="s">
        <v>3221</v>
      </c>
      <c r="D1572" s="411">
        <v>10.59</v>
      </c>
    </row>
    <row r="1573" spans="1:4" ht="15" thickBot="1">
      <c r="A1573" s="442">
        <v>20012</v>
      </c>
      <c r="B1573" s="410" t="s">
        <v>32692</v>
      </c>
      <c r="C1573" s="443" t="s">
        <v>3221</v>
      </c>
      <c r="D1573" s="411">
        <v>10.59</v>
      </c>
    </row>
    <row r="1574" spans="1:4" ht="15" thickBot="1">
      <c r="A1574" s="442">
        <v>20020</v>
      </c>
      <c r="B1574" s="410" t="s">
        <v>32694</v>
      </c>
      <c r="C1574" s="443" t="s">
        <v>3221</v>
      </c>
      <c r="D1574" s="411">
        <v>7.95</v>
      </c>
    </row>
    <row r="1575" spans="1:4" ht="15" thickBot="1">
      <c r="A1575" s="442">
        <v>20022</v>
      </c>
      <c r="B1575" s="410" t="s">
        <v>32895</v>
      </c>
      <c r="C1575" s="443" t="s">
        <v>3221</v>
      </c>
      <c r="D1575" s="411">
        <v>6.48</v>
      </c>
    </row>
    <row r="1576" spans="1:4" ht="15" thickBot="1">
      <c r="A1576" s="442">
        <v>20027</v>
      </c>
      <c r="B1576" s="410" t="s">
        <v>32896</v>
      </c>
      <c r="C1576" s="443" t="s">
        <v>3221</v>
      </c>
      <c r="D1576" s="411">
        <v>6.48</v>
      </c>
    </row>
    <row r="1577" spans="1:4" ht="15" thickBot="1">
      <c r="A1577" s="442">
        <v>20033</v>
      </c>
      <c r="B1577" s="410" t="s">
        <v>32755</v>
      </c>
      <c r="C1577" s="443" t="s">
        <v>3221</v>
      </c>
      <c r="D1577" s="411">
        <v>12.57</v>
      </c>
    </row>
    <row r="1578" spans="1:4" ht="15" thickBot="1">
      <c r="A1578" s="442">
        <v>20034</v>
      </c>
      <c r="B1578" s="410" t="s">
        <v>32897</v>
      </c>
      <c r="C1578" s="443" t="s">
        <v>3221</v>
      </c>
      <c r="D1578" s="411">
        <v>12.57</v>
      </c>
    </row>
    <row r="1579" spans="1:4" ht="15" thickBot="1">
      <c r="A1579" s="442">
        <v>20035</v>
      </c>
      <c r="B1579" s="410" t="s">
        <v>32898</v>
      </c>
      <c r="C1579" s="443" t="s">
        <v>3221</v>
      </c>
      <c r="D1579" s="411">
        <v>7.95</v>
      </c>
    </row>
    <row r="1580" spans="1:4" ht="15" thickBot="1">
      <c r="A1580" s="442">
        <v>20037</v>
      </c>
      <c r="B1580" s="410" t="s">
        <v>32899</v>
      </c>
      <c r="C1580" s="443" t="s">
        <v>3221</v>
      </c>
      <c r="D1580" s="411">
        <v>15.08</v>
      </c>
    </row>
    <row r="1581" spans="1:4" ht="15" thickBot="1">
      <c r="A1581" s="442">
        <v>20038</v>
      </c>
      <c r="B1581" s="410" t="s">
        <v>32900</v>
      </c>
      <c r="C1581" s="443" t="s">
        <v>3221</v>
      </c>
      <c r="D1581" s="411">
        <v>7.95</v>
      </c>
    </row>
    <row r="1582" spans="1:4" ht="15" thickBot="1">
      <c r="A1582" s="442">
        <v>20040</v>
      </c>
      <c r="B1582" s="410" t="s">
        <v>32901</v>
      </c>
      <c r="C1582" s="443" t="s">
        <v>3221</v>
      </c>
      <c r="D1582" s="411">
        <v>10.59</v>
      </c>
    </row>
    <row r="1583" spans="1:4" ht="15" thickBot="1">
      <c r="A1583" s="442">
        <v>20041</v>
      </c>
      <c r="B1583" s="410" t="s">
        <v>32902</v>
      </c>
      <c r="C1583" s="443" t="s">
        <v>3221</v>
      </c>
      <c r="D1583" s="411">
        <v>7.95</v>
      </c>
    </row>
    <row r="1584" spans="1:4" ht="15" thickBot="1">
      <c r="A1584" s="442">
        <v>20042</v>
      </c>
      <c r="B1584" s="410" t="s">
        <v>32903</v>
      </c>
      <c r="C1584" s="443" t="s">
        <v>3221</v>
      </c>
      <c r="D1584" s="411">
        <v>7.95</v>
      </c>
    </row>
    <row r="1585" spans="1:4" ht="15" thickBot="1">
      <c r="A1585" s="442">
        <v>20056</v>
      </c>
      <c r="B1585" s="410" t="s">
        <v>32704</v>
      </c>
      <c r="C1585" s="443" t="s">
        <v>3221</v>
      </c>
      <c r="D1585" s="411">
        <v>7.95</v>
      </c>
    </row>
    <row r="1586" spans="1:4" ht="15" thickBot="1">
      <c r="A1586" s="442">
        <v>20057</v>
      </c>
      <c r="B1586" s="410" t="s">
        <v>32904</v>
      </c>
      <c r="C1586" s="443" t="s">
        <v>3221</v>
      </c>
      <c r="D1586" s="411">
        <v>15.08</v>
      </c>
    </row>
    <row r="1587" spans="1:4" ht="15" thickBot="1">
      <c r="A1587" s="442">
        <v>20058</v>
      </c>
      <c r="B1587" s="410" t="s">
        <v>32905</v>
      </c>
      <c r="C1587" s="443" t="s">
        <v>3221</v>
      </c>
      <c r="D1587" s="411">
        <v>15.08</v>
      </c>
    </row>
    <row r="1588" spans="1:4" ht="15" thickBot="1">
      <c r="A1588" s="442">
        <v>20059</v>
      </c>
      <c r="B1588" s="410" t="s">
        <v>32906</v>
      </c>
      <c r="C1588" s="443" t="s">
        <v>3221</v>
      </c>
      <c r="D1588" s="411">
        <v>14.5</v>
      </c>
    </row>
    <row r="1589" spans="1:4" ht="15" thickBot="1">
      <c r="A1589" s="442">
        <v>20060</v>
      </c>
      <c r="B1589" s="410" t="s">
        <v>32907</v>
      </c>
      <c r="C1589" s="443" t="s">
        <v>3221</v>
      </c>
      <c r="D1589" s="411">
        <v>14.5</v>
      </c>
    </row>
    <row r="1590" spans="1:4" ht="15" thickBot="1">
      <c r="A1590" s="442">
        <v>20065</v>
      </c>
      <c r="B1590" s="410" t="s">
        <v>32804</v>
      </c>
      <c r="C1590" s="443" t="s">
        <v>3221</v>
      </c>
      <c r="D1590" s="411">
        <v>14.5</v>
      </c>
    </row>
    <row r="1591" spans="1:4" ht="15" thickBot="1">
      <c r="A1591" s="442">
        <v>20064</v>
      </c>
      <c r="B1591" s="410" t="s">
        <v>32908</v>
      </c>
      <c r="C1591" s="443" t="s">
        <v>3221</v>
      </c>
      <c r="D1591" s="411">
        <v>14.5</v>
      </c>
    </row>
    <row r="1592" spans="1:4" ht="15" thickBot="1">
      <c r="A1592" s="442">
        <v>20063</v>
      </c>
      <c r="B1592" s="410" t="s">
        <v>32909</v>
      </c>
      <c r="C1592" s="443" t="s">
        <v>3221</v>
      </c>
      <c r="D1592" s="411">
        <v>14.5</v>
      </c>
    </row>
    <row r="1593" spans="1:4" ht="15" thickBot="1">
      <c r="A1593" s="442">
        <v>20066</v>
      </c>
      <c r="B1593" s="410" t="s">
        <v>32910</v>
      </c>
      <c r="C1593" s="443" t="s">
        <v>3221</v>
      </c>
      <c r="D1593" s="411">
        <v>15.08</v>
      </c>
    </row>
    <row r="1594" spans="1:4" ht="15" thickBot="1">
      <c r="A1594" s="442">
        <v>20067</v>
      </c>
      <c r="B1594" s="410" t="s">
        <v>32796</v>
      </c>
      <c r="C1594" s="443" t="s">
        <v>3221</v>
      </c>
      <c r="D1594" s="411">
        <v>15.08</v>
      </c>
    </row>
    <row r="1595" spans="1:4" ht="15" thickBot="1">
      <c r="A1595" s="442">
        <v>20068</v>
      </c>
      <c r="B1595" s="410" t="s">
        <v>32911</v>
      </c>
      <c r="C1595" s="443" t="s">
        <v>3221</v>
      </c>
      <c r="D1595" s="411">
        <v>15.08</v>
      </c>
    </row>
    <row r="1596" spans="1:4" ht="15" thickBot="1">
      <c r="A1596" s="442">
        <v>99301</v>
      </c>
      <c r="B1596" s="410" t="s">
        <v>32912</v>
      </c>
      <c r="C1596" s="443" t="s">
        <v>3221</v>
      </c>
      <c r="D1596" s="411">
        <v>14.5</v>
      </c>
    </row>
    <row r="1597" spans="1:4" ht="15" thickBot="1">
      <c r="A1597" s="442">
        <v>20062</v>
      </c>
      <c r="B1597" s="410" t="s">
        <v>32913</v>
      </c>
      <c r="C1597" s="443" t="s">
        <v>3221</v>
      </c>
      <c r="D1597" s="411">
        <v>14.5</v>
      </c>
    </row>
    <row r="1598" spans="1:4" ht="15" thickBot="1">
      <c r="A1598" s="442">
        <v>20081</v>
      </c>
      <c r="B1598" s="410" t="s">
        <v>32914</v>
      </c>
      <c r="C1598" s="443" t="s">
        <v>3221</v>
      </c>
      <c r="D1598" s="411">
        <v>10.59</v>
      </c>
    </row>
    <row r="1599" spans="1:4" ht="15" thickBot="1">
      <c r="A1599" s="442">
        <v>20087</v>
      </c>
      <c r="B1599" s="410" t="s">
        <v>32915</v>
      </c>
      <c r="C1599" s="443" t="s">
        <v>3221</v>
      </c>
      <c r="D1599" s="411">
        <v>14.5</v>
      </c>
    </row>
    <row r="1600" spans="1:4" ht="15" thickBot="1">
      <c r="A1600" s="442">
        <v>20088</v>
      </c>
      <c r="B1600" s="410" t="s">
        <v>32916</v>
      </c>
      <c r="C1600" s="443" t="s">
        <v>3221</v>
      </c>
      <c r="D1600" s="411">
        <v>7.95</v>
      </c>
    </row>
    <row r="1601" spans="1:4" ht="15" thickBot="1">
      <c r="A1601" s="442">
        <v>20157</v>
      </c>
      <c r="B1601" s="410" t="s">
        <v>32917</v>
      </c>
      <c r="C1601" s="443" t="s">
        <v>3221</v>
      </c>
      <c r="D1601" s="411">
        <v>32.090000000000003</v>
      </c>
    </row>
    <row r="1602" spans="1:4" ht="15" thickBot="1">
      <c r="A1602" s="442">
        <v>20092</v>
      </c>
      <c r="B1602" s="410" t="s">
        <v>32918</v>
      </c>
      <c r="C1602" s="443" t="s">
        <v>3221</v>
      </c>
      <c r="D1602" s="411">
        <v>7.95</v>
      </c>
    </row>
    <row r="1603" spans="1:4" ht="15" thickBot="1">
      <c r="A1603" s="442">
        <v>20093</v>
      </c>
      <c r="B1603" s="410" t="s">
        <v>32919</v>
      </c>
      <c r="C1603" s="443" t="s">
        <v>3221</v>
      </c>
      <c r="D1603" s="411">
        <v>7.95</v>
      </c>
    </row>
    <row r="1604" spans="1:4" ht="15" thickBot="1">
      <c r="A1604" s="442">
        <v>20095</v>
      </c>
      <c r="B1604" s="410" t="s">
        <v>32920</v>
      </c>
      <c r="C1604" s="443" t="s">
        <v>3221</v>
      </c>
      <c r="D1604" s="411">
        <v>7.95</v>
      </c>
    </row>
    <row r="1605" spans="1:4" ht="15" thickBot="1">
      <c r="A1605" s="442">
        <v>20096</v>
      </c>
      <c r="B1605" s="410" t="s">
        <v>32729</v>
      </c>
      <c r="C1605" s="443" t="s">
        <v>3221</v>
      </c>
      <c r="D1605" s="411">
        <v>12.57</v>
      </c>
    </row>
    <row r="1606" spans="1:4" ht="15" thickBot="1">
      <c r="A1606" s="442">
        <v>20097</v>
      </c>
      <c r="B1606" s="410" t="s">
        <v>32921</v>
      </c>
      <c r="C1606" s="443" t="s">
        <v>3221</v>
      </c>
      <c r="D1606" s="411">
        <v>12.83</v>
      </c>
    </row>
    <row r="1607" spans="1:4" ht="15" thickBot="1">
      <c r="A1607" s="442">
        <v>20099</v>
      </c>
      <c r="B1607" s="410" t="s">
        <v>32922</v>
      </c>
      <c r="C1607" s="443" t="s">
        <v>3221</v>
      </c>
      <c r="D1607" s="411">
        <v>10.59</v>
      </c>
    </row>
    <row r="1608" spans="1:4" ht="15" thickBot="1">
      <c r="A1608" s="442">
        <v>20100</v>
      </c>
      <c r="B1608" s="410" t="s">
        <v>32923</v>
      </c>
      <c r="C1608" s="443" t="s">
        <v>3221</v>
      </c>
      <c r="D1608" s="411">
        <v>10.59</v>
      </c>
    </row>
    <row r="1609" spans="1:4" ht="15" thickBot="1">
      <c r="A1609" s="442">
        <v>20101</v>
      </c>
      <c r="B1609" s="410" t="s">
        <v>32924</v>
      </c>
      <c r="C1609" s="443" t="s">
        <v>3221</v>
      </c>
      <c r="D1609" s="411">
        <v>9.94</v>
      </c>
    </row>
    <row r="1610" spans="1:4" ht="15" thickBot="1">
      <c r="A1610" s="442">
        <v>20102</v>
      </c>
      <c r="B1610" s="410" t="s">
        <v>32925</v>
      </c>
      <c r="C1610" s="443" t="s">
        <v>3221</v>
      </c>
      <c r="D1610" s="411">
        <v>12.57</v>
      </c>
    </row>
    <row r="1611" spans="1:4" ht="15" thickBot="1">
      <c r="A1611" s="442">
        <v>20103</v>
      </c>
      <c r="B1611" s="410" t="s">
        <v>32926</v>
      </c>
      <c r="C1611" s="443" t="s">
        <v>3221</v>
      </c>
      <c r="D1611" s="411">
        <v>9.94</v>
      </c>
    </row>
    <row r="1612" spans="1:4" ht="15" thickBot="1">
      <c r="A1612" s="442">
        <v>20104</v>
      </c>
      <c r="B1612" s="410" t="s">
        <v>32927</v>
      </c>
      <c r="C1612" s="443" t="s">
        <v>3221</v>
      </c>
      <c r="D1612" s="411">
        <v>12.57</v>
      </c>
    </row>
    <row r="1613" spans="1:4" ht="15" thickBot="1">
      <c r="A1613" s="442">
        <v>20173</v>
      </c>
      <c r="B1613" s="410" t="s">
        <v>32928</v>
      </c>
      <c r="C1613" s="443" t="s">
        <v>3221</v>
      </c>
      <c r="D1613" s="411">
        <v>7.95</v>
      </c>
    </row>
    <row r="1614" spans="1:4" ht="15" thickBot="1">
      <c r="A1614" s="442">
        <v>20106</v>
      </c>
      <c r="B1614" s="410" t="s">
        <v>32929</v>
      </c>
      <c r="C1614" s="443" t="s">
        <v>3221</v>
      </c>
      <c r="D1614" s="411">
        <v>12.57</v>
      </c>
    </row>
    <row r="1615" spans="1:4" ht="15" thickBot="1">
      <c r="A1615" s="442">
        <v>20107</v>
      </c>
      <c r="B1615" s="410" t="s">
        <v>32930</v>
      </c>
      <c r="C1615" s="443" t="s">
        <v>3221</v>
      </c>
      <c r="D1615" s="411">
        <v>6.54</v>
      </c>
    </row>
    <row r="1616" spans="1:4" ht="15" thickBot="1">
      <c r="A1616" s="442">
        <v>20108</v>
      </c>
      <c r="B1616" s="410" t="s">
        <v>32931</v>
      </c>
      <c r="C1616" s="443" t="s">
        <v>3221</v>
      </c>
      <c r="D1616" s="411">
        <v>9.94</v>
      </c>
    </row>
    <row r="1617" spans="1:4" ht="15" thickBot="1">
      <c r="A1617" s="442">
        <v>20109</v>
      </c>
      <c r="B1617" s="410" t="s">
        <v>32932</v>
      </c>
      <c r="C1617" s="443" t="s">
        <v>3221</v>
      </c>
      <c r="D1617" s="411">
        <v>7.95</v>
      </c>
    </row>
    <row r="1618" spans="1:4" ht="15" thickBot="1">
      <c r="A1618" s="442">
        <v>20110</v>
      </c>
      <c r="B1618" s="410" t="s">
        <v>32933</v>
      </c>
      <c r="C1618" s="443" t="s">
        <v>3221</v>
      </c>
      <c r="D1618" s="411">
        <v>10.59</v>
      </c>
    </row>
    <row r="1619" spans="1:4" ht="15" thickBot="1">
      <c r="A1619" s="442">
        <v>20111</v>
      </c>
      <c r="B1619" s="410" t="s">
        <v>32718</v>
      </c>
      <c r="C1619" s="443" t="s">
        <v>3221</v>
      </c>
      <c r="D1619" s="411">
        <v>7.95</v>
      </c>
    </row>
    <row r="1620" spans="1:4" ht="15" thickBot="1">
      <c r="A1620" s="442">
        <v>20112</v>
      </c>
      <c r="B1620" s="410" t="s">
        <v>32934</v>
      </c>
      <c r="C1620" s="443" t="s">
        <v>3221</v>
      </c>
      <c r="D1620" s="411">
        <v>7.95</v>
      </c>
    </row>
    <row r="1621" spans="1:4" ht="15" thickBot="1">
      <c r="A1621" s="442">
        <v>20156</v>
      </c>
      <c r="B1621" s="410" t="s">
        <v>32935</v>
      </c>
      <c r="C1621" s="443" t="s">
        <v>3221</v>
      </c>
      <c r="D1621" s="411">
        <v>7.95</v>
      </c>
    </row>
    <row r="1622" spans="1:4" ht="15" thickBot="1">
      <c r="A1622" s="442">
        <v>20115</v>
      </c>
      <c r="B1622" s="410" t="s">
        <v>32720</v>
      </c>
      <c r="C1622" s="443" t="s">
        <v>3221</v>
      </c>
      <c r="D1622" s="411">
        <v>10.59</v>
      </c>
    </row>
    <row r="1623" spans="1:4" ht="15" thickBot="1">
      <c r="A1623" s="442">
        <v>20002</v>
      </c>
      <c r="B1623" s="410" t="s">
        <v>32722</v>
      </c>
      <c r="C1623" s="443" t="s">
        <v>3221</v>
      </c>
      <c r="D1623" s="411">
        <v>6.41</v>
      </c>
    </row>
    <row r="1624" spans="1:4" ht="15" thickBot="1">
      <c r="A1624" s="442">
        <v>20003</v>
      </c>
      <c r="B1624" s="410" t="s">
        <v>32936</v>
      </c>
      <c r="C1624" s="443" t="s">
        <v>3221</v>
      </c>
      <c r="D1624" s="411">
        <v>6.41</v>
      </c>
    </row>
    <row r="1625" spans="1:4" ht="15" thickBot="1">
      <c r="A1625" s="442">
        <v>20004</v>
      </c>
      <c r="B1625" s="410" t="s">
        <v>32937</v>
      </c>
      <c r="C1625" s="443" t="s">
        <v>3221</v>
      </c>
      <c r="D1625" s="411">
        <v>6.41</v>
      </c>
    </row>
    <row r="1626" spans="1:4" ht="15" thickBot="1">
      <c r="A1626" s="442">
        <v>20005</v>
      </c>
      <c r="B1626" s="410" t="s">
        <v>32724</v>
      </c>
      <c r="C1626" s="443" t="s">
        <v>3221</v>
      </c>
      <c r="D1626" s="411">
        <v>12.57</v>
      </c>
    </row>
    <row r="1627" spans="1:4" ht="15" thickBot="1">
      <c r="A1627" s="442">
        <v>20006</v>
      </c>
      <c r="B1627" s="410" t="s">
        <v>32938</v>
      </c>
      <c r="C1627" s="443" t="s">
        <v>3221</v>
      </c>
      <c r="D1627" s="411">
        <v>12.57</v>
      </c>
    </row>
    <row r="1628" spans="1:4" ht="15" thickBot="1">
      <c r="A1628" s="442">
        <v>20117</v>
      </c>
      <c r="B1628" s="410" t="s">
        <v>32939</v>
      </c>
      <c r="C1628" s="443" t="s">
        <v>3221</v>
      </c>
      <c r="D1628" s="411">
        <v>32.979999999999997</v>
      </c>
    </row>
    <row r="1629" spans="1:4" ht="15" thickBot="1">
      <c r="A1629" s="442">
        <v>20017</v>
      </c>
      <c r="B1629" s="410" t="s">
        <v>32940</v>
      </c>
      <c r="C1629" s="443" t="s">
        <v>3221</v>
      </c>
      <c r="D1629" s="411">
        <v>10.59</v>
      </c>
    </row>
    <row r="1630" spans="1:4" ht="15" thickBot="1">
      <c r="A1630" s="442">
        <v>20018</v>
      </c>
      <c r="B1630" s="410" t="s">
        <v>32941</v>
      </c>
      <c r="C1630" s="443" t="s">
        <v>3221</v>
      </c>
      <c r="D1630" s="411">
        <v>10.59</v>
      </c>
    </row>
    <row r="1631" spans="1:4" ht="15" thickBot="1">
      <c r="A1631" s="442">
        <v>20019</v>
      </c>
      <c r="B1631" s="410" t="s">
        <v>11529</v>
      </c>
      <c r="C1631" s="443" t="s">
        <v>3221</v>
      </c>
      <c r="D1631" s="411">
        <v>6.41</v>
      </c>
    </row>
  </sheetData>
  <mergeCells count="1">
    <mergeCell ref="C1:D1"/>
  </mergeCells>
  <printOptions horizontalCentered="1"/>
  <pageMargins left="0.39374999999999999" right="0.39374999999999999" top="0.59027777777777801" bottom="0.78749999999999998" header="0.51180555555555496" footer="0.39374999999999999"/>
  <pageSetup paperSize="9" pageOrder="overThenDown" orientation="portrait" useFirstPageNumber="1" horizontalDpi="300" verticalDpi="300"/>
  <headerFooter>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FF"/>
  </sheetPr>
  <dimension ref="A1:AMJ5823"/>
  <sheetViews>
    <sheetView topLeftCell="A121" zoomScale="110" zoomScaleNormal="110" workbookViewId="0">
      <selection activeCell="C133" sqref="C133"/>
    </sheetView>
  </sheetViews>
  <sheetFormatPr defaultColWidth="9" defaultRowHeight="14.25"/>
  <cols>
    <col min="1" max="1" width="2.75" customWidth="1"/>
    <col min="2" max="2" width="4" customWidth="1"/>
    <col min="3" max="3" width="10" style="300" customWidth="1"/>
    <col min="4" max="4" width="31.625" style="301" customWidth="1"/>
    <col min="5" max="5" width="5.875" style="302" customWidth="1"/>
    <col min="6" max="6" width="15.625" style="303" customWidth="1"/>
    <col min="7" max="1024" width="9" style="301" hidden="1"/>
  </cols>
  <sheetData>
    <row r="1" spans="1:7" s="299" customFormat="1" ht="11.25">
      <c r="C1" s="304" t="s">
        <v>16</v>
      </c>
      <c r="D1" s="305">
        <v>45748</v>
      </c>
      <c r="E1" s="482" t="s">
        <v>17137</v>
      </c>
      <c r="F1" s="482"/>
    </row>
    <row r="2" spans="1:7">
      <c r="B2" s="301"/>
      <c r="C2" s="306" t="s">
        <v>18</v>
      </c>
      <c r="D2" s="307" t="s">
        <v>17138</v>
      </c>
      <c r="E2" s="306" t="s">
        <v>20</v>
      </c>
      <c r="F2" s="308" t="s">
        <v>21</v>
      </c>
    </row>
    <row r="3" spans="1:7" ht="11.25" customHeight="1">
      <c r="A3" s="481" t="s">
        <v>17139</v>
      </c>
      <c r="B3" s="481" t="s">
        <v>17140</v>
      </c>
      <c r="C3" s="481" t="s">
        <v>17141</v>
      </c>
      <c r="D3" s="481" t="s">
        <v>17142</v>
      </c>
      <c r="E3" s="481" t="s">
        <v>17143</v>
      </c>
      <c r="F3" s="481" t="s">
        <v>17144</v>
      </c>
      <c r="G3" s="385"/>
    </row>
    <row r="4" spans="1:7" ht="11.25" customHeight="1">
      <c r="A4" s="384"/>
      <c r="B4" s="481" t="s">
        <v>18251</v>
      </c>
      <c r="C4" s="481"/>
      <c r="D4" s="481"/>
      <c r="E4" s="481"/>
      <c r="F4" s="481" t="s">
        <v>17145</v>
      </c>
      <c r="G4" s="385"/>
    </row>
    <row r="5" spans="1:7" ht="11.25" customHeight="1">
      <c r="A5" s="387"/>
      <c r="B5" s="387"/>
      <c r="C5" s="481" t="s">
        <v>18252</v>
      </c>
      <c r="D5" s="481"/>
      <c r="E5" s="481"/>
      <c r="F5" s="481" t="s">
        <v>17145</v>
      </c>
      <c r="G5" s="385"/>
    </row>
    <row r="6" spans="1:7" ht="15">
      <c r="A6" s="387"/>
      <c r="B6" s="387"/>
      <c r="C6" s="388" t="s">
        <v>18253</v>
      </c>
      <c r="D6" s="384" t="s">
        <v>18254</v>
      </c>
      <c r="E6" s="388" t="s">
        <v>26</v>
      </c>
      <c r="F6" s="388" t="s">
        <v>18255</v>
      </c>
      <c r="G6" s="385"/>
    </row>
    <row r="7" spans="1:7" ht="45">
      <c r="A7" s="387"/>
      <c r="B7" s="387"/>
      <c r="C7" s="388" t="s">
        <v>18256</v>
      </c>
      <c r="D7" s="384" t="s">
        <v>18257</v>
      </c>
      <c r="E7" s="388" t="s">
        <v>26</v>
      </c>
      <c r="F7" s="388" t="s">
        <v>18258</v>
      </c>
      <c r="G7" s="385"/>
    </row>
    <row r="8" spans="1:7" ht="36">
      <c r="A8" s="387"/>
      <c r="B8" s="387"/>
      <c r="C8" s="388" t="s">
        <v>18259</v>
      </c>
      <c r="D8" s="384" t="s">
        <v>18260</v>
      </c>
      <c r="E8" s="388" t="s">
        <v>26</v>
      </c>
      <c r="F8" s="388" t="s">
        <v>18261</v>
      </c>
      <c r="G8" s="386"/>
    </row>
    <row r="9" spans="1:7" ht="54">
      <c r="A9" s="387"/>
      <c r="B9" s="387"/>
      <c r="C9" s="388" t="s">
        <v>18262</v>
      </c>
      <c r="D9" s="384" t="s">
        <v>18263</v>
      </c>
      <c r="E9" s="388" t="s">
        <v>26</v>
      </c>
      <c r="F9" s="388" t="s">
        <v>18264</v>
      </c>
      <c r="G9" s="386"/>
    </row>
    <row r="10" spans="1:7" ht="27">
      <c r="A10" s="387"/>
      <c r="B10" s="387"/>
      <c r="C10" s="388" t="s">
        <v>18265</v>
      </c>
      <c r="D10" s="384" t="s">
        <v>18266</v>
      </c>
      <c r="E10" s="388" t="s">
        <v>26</v>
      </c>
      <c r="F10" s="388" t="s">
        <v>18267</v>
      </c>
      <c r="G10" s="386"/>
    </row>
    <row r="11" spans="1:7" ht="27">
      <c r="A11" s="387"/>
      <c r="B11" s="387"/>
      <c r="C11" s="388" t="s">
        <v>18268</v>
      </c>
      <c r="D11" s="384" t="s">
        <v>18269</v>
      </c>
      <c r="E11" s="388" t="s">
        <v>26</v>
      </c>
      <c r="F11" s="388" t="s">
        <v>18270</v>
      </c>
      <c r="G11" s="386"/>
    </row>
    <row r="12" spans="1:7" ht="27">
      <c r="A12" s="387"/>
      <c r="B12" s="387"/>
      <c r="C12" s="388" t="s">
        <v>18271</v>
      </c>
      <c r="D12" s="384" t="s">
        <v>18272</v>
      </c>
      <c r="E12" s="388" t="s">
        <v>26</v>
      </c>
      <c r="F12" s="388" t="s">
        <v>18270</v>
      </c>
      <c r="G12" s="386"/>
    </row>
    <row r="13" spans="1:7" ht="18">
      <c r="A13" s="387"/>
      <c r="B13" s="387"/>
      <c r="C13" s="388" t="s">
        <v>18273</v>
      </c>
      <c r="D13" s="384" t="s">
        <v>18274</v>
      </c>
      <c r="E13" s="388" t="s">
        <v>26</v>
      </c>
      <c r="F13" s="388" t="s">
        <v>17561</v>
      </c>
      <c r="G13" s="386"/>
    </row>
    <row r="14" spans="1:7" ht="27">
      <c r="A14" s="387"/>
      <c r="B14" s="387"/>
      <c r="C14" s="388" t="s">
        <v>18275</v>
      </c>
      <c r="D14" s="384" t="s">
        <v>18276</v>
      </c>
      <c r="E14" s="388" t="s">
        <v>26</v>
      </c>
      <c r="F14" s="388" t="s">
        <v>17561</v>
      </c>
      <c r="G14" s="386"/>
    </row>
    <row r="15" spans="1:7" ht="36">
      <c r="A15" s="387"/>
      <c r="B15" s="387"/>
      <c r="C15" s="388" t="s">
        <v>18277</v>
      </c>
      <c r="D15" s="384" t="s">
        <v>18278</v>
      </c>
      <c r="E15" s="388" t="s">
        <v>26</v>
      </c>
      <c r="F15" s="388" t="s">
        <v>18279</v>
      </c>
      <c r="G15" s="386"/>
    </row>
    <row r="16" spans="1:7" ht="18">
      <c r="A16" s="387"/>
      <c r="B16" s="387"/>
      <c r="C16" s="388" t="s">
        <v>18280</v>
      </c>
      <c r="D16" s="384" t="s">
        <v>18281</v>
      </c>
      <c r="E16" s="388" t="s">
        <v>26</v>
      </c>
      <c r="F16" s="388" t="s">
        <v>18282</v>
      </c>
      <c r="G16" s="386"/>
    </row>
    <row r="17" spans="1:7" ht="18">
      <c r="A17" s="387"/>
      <c r="B17" s="387"/>
      <c r="C17" s="388" t="s">
        <v>18283</v>
      </c>
      <c r="D17" s="384" t="s">
        <v>18284</v>
      </c>
      <c r="E17" s="388" t="s">
        <v>26</v>
      </c>
      <c r="F17" s="388" t="s">
        <v>18285</v>
      </c>
      <c r="G17" s="386"/>
    </row>
    <row r="18" spans="1:7" ht="27">
      <c r="A18" s="387"/>
      <c r="B18" s="387"/>
      <c r="C18" s="388" t="s">
        <v>18286</v>
      </c>
      <c r="D18" s="384" t="s">
        <v>18287</v>
      </c>
      <c r="E18" s="388" t="s">
        <v>26</v>
      </c>
      <c r="F18" s="388" t="s">
        <v>18258</v>
      </c>
      <c r="G18" s="386"/>
    </row>
    <row r="19" spans="1:7" ht="18">
      <c r="A19" s="387"/>
      <c r="B19" s="387"/>
      <c r="C19" s="388" t="s">
        <v>18288</v>
      </c>
      <c r="D19" s="384" t="s">
        <v>18289</v>
      </c>
      <c r="E19" s="388" t="s">
        <v>105</v>
      </c>
      <c r="F19" s="388" t="s">
        <v>18290</v>
      </c>
      <c r="G19" s="386"/>
    </row>
    <row r="20" spans="1:7" ht="18">
      <c r="A20" s="387"/>
      <c r="B20" s="387"/>
      <c r="C20" s="388" t="s">
        <v>18291</v>
      </c>
      <c r="D20" s="384" t="s">
        <v>18292</v>
      </c>
      <c r="E20" s="388" t="s">
        <v>105</v>
      </c>
      <c r="F20" s="388" t="s">
        <v>18267</v>
      </c>
      <c r="G20" s="386"/>
    </row>
    <row r="21" spans="1:7" ht="18">
      <c r="A21" s="387"/>
      <c r="B21" s="387"/>
      <c r="C21" s="388" t="s">
        <v>18293</v>
      </c>
      <c r="D21" s="384" t="s">
        <v>18294</v>
      </c>
      <c r="E21" s="388" t="s">
        <v>105</v>
      </c>
      <c r="F21" s="388" t="s">
        <v>18295</v>
      </c>
      <c r="G21" s="386"/>
    </row>
    <row r="22" spans="1:7" ht="18">
      <c r="A22" s="387"/>
      <c r="B22" s="387"/>
      <c r="C22" s="388" t="s">
        <v>18296</v>
      </c>
      <c r="D22" s="384" t="s">
        <v>18297</v>
      </c>
      <c r="E22" s="388" t="s">
        <v>105</v>
      </c>
      <c r="F22" s="388" t="s">
        <v>18298</v>
      </c>
      <c r="G22" s="386"/>
    </row>
    <row r="23" spans="1:7" ht="11.25" customHeight="1">
      <c r="A23" s="387"/>
      <c r="B23" s="387"/>
      <c r="C23" s="481" t="s">
        <v>18299</v>
      </c>
      <c r="D23" s="481"/>
      <c r="E23" s="481"/>
      <c r="F23" s="481" t="s">
        <v>17145</v>
      </c>
      <c r="G23" s="386"/>
    </row>
    <row r="24" spans="1:7" ht="27">
      <c r="A24" s="387"/>
      <c r="B24" s="387"/>
      <c r="C24" s="388" t="s">
        <v>18300</v>
      </c>
      <c r="D24" s="384" t="s">
        <v>18301</v>
      </c>
      <c r="E24" s="388" t="s">
        <v>105</v>
      </c>
      <c r="F24" s="388" t="s">
        <v>18302</v>
      </c>
      <c r="G24" s="386"/>
    </row>
    <row r="25" spans="1:7" ht="27">
      <c r="A25" s="387"/>
      <c r="B25" s="387"/>
      <c r="C25" s="388" t="s">
        <v>18303</v>
      </c>
      <c r="D25" s="384" t="s">
        <v>18304</v>
      </c>
      <c r="E25" s="388" t="s">
        <v>105</v>
      </c>
      <c r="F25" s="388" t="s">
        <v>18305</v>
      </c>
      <c r="G25" s="385"/>
    </row>
    <row r="26" spans="1:7" ht="27">
      <c r="A26" s="387"/>
      <c r="B26" s="387"/>
      <c r="C26" s="388" t="s">
        <v>18306</v>
      </c>
      <c r="D26" s="384" t="s">
        <v>18307</v>
      </c>
      <c r="E26" s="388" t="s">
        <v>105</v>
      </c>
      <c r="F26" s="388" t="s">
        <v>18308</v>
      </c>
      <c r="G26" s="385"/>
    </row>
    <row r="27" spans="1:7" ht="27">
      <c r="A27" s="387"/>
      <c r="B27" s="387"/>
      <c r="C27" s="388" t="s">
        <v>18309</v>
      </c>
      <c r="D27" s="384" t="s">
        <v>18310</v>
      </c>
      <c r="E27" s="388" t="s">
        <v>105</v>
      </c>
      <c r="F27" s="388" t="s">
        <v>18311</v>
      </c>
      <c r="G27" s="386"/>
    </row>
    <row r="28" spans="1:7" ht="11.25" customHeight="1">
      <c r="A28" s="387"/>
      <c r="B28" s="387"/>
      <c r="C28" s="481" t="s">
        <v>18312</v>
      </c>
      <c r="D28" s="481"/>
      <c r="E28" s="481"/>
      <c r="F28" s="481" t="s">
        <v>17145</v>
      </c>
      <c r="G28" s="386"/>
    </row>
    <row r="29" spans="1:7" ht="36">
      <c r="A29" s="387"/>
      <c r="B29" s="387"/>
      <c r="C29" s="388" t="s">
        <v>18313</v>
      </c>
      <c r="D29" s="384" t="s">
        <v>18314</v>
      </c>
      <c r="E29" s="388" t="s">
        <v>105</v>
      </c>
      <c r="F29" s="388" t="s">
        <v>18315</v>
      </c>
      <c r="G29" s="386"/>
    </row>
    <row r="30" spans="1:7" ht="36">
      <c r="A30" s="387"/>
      <c r="B30" s="387"/>
      <c r="C30" s="388" t="s">
        <v>18316</v>
      </c>
      <c r="D30" s="384" t="s">
        <v>18317</v>
      </c>
      <c r="E30" s="388" t="s">
        <v>105</v>
      </c>
      <c r="F30" s="388" t="s">
        <v>18318</v>
      </c>
      <c r="G30" s="386"/>
    </row>
    <row r="31" spans="1:7" ht="27">
      <c r="A31" s="387"/>
      <c r="B31" s="387"/>
      <c r="C31" s="388" t="s">
        <v>18319</v>
      </c>
      <c r="D31" s="384" t="s">
        <v>18320</v>
      </c>
      <c r="E31" s="388" t="s">
        <v>105</v>
      </c>
      <c r="F31" s="388" t="s">
        <v>18321</v>
      </c>
      <c r="G31" s="385"/>
    </row>
    <row r="32" spans="1:7" ht="27">
      <c r="A32" s="387"/>
      <c r="B32" s="387"/>
      <c r="C32" s="388" t="s">
        <v>18322</v>
      </c>
      <c r="D32" s="384" t="s">
        <v>18323</v>
      </c>
      <c r="E32" s="388" t="s">
        <v>105</v>
      </c>
      <c r="F32" s="388" t="s">
        <v>18324</v>
      </c>
      <c r="G32" s="385"/>
    </row>
    <row r="33" spans="1:7" ht="27">
      <c r="A33" s="387"/>
      <c r="B33" s="387"/>
      <c r="C33" s="388" t="s">
        <v>18325</v>
      </c>
      <c r="D33" s="384" t="s">
        <v>18326</v>
      </c>
      <c r="E33" s="388" t="s">
        <v>105</v>
      </c>
      <c r="F33" s="388" t="s">
        <v>18327</v>
      </c>
      <c r="G33" s="386"/>
    </row>
    <row r="34" spans="1:7" ht="27">
      <c r="A34" s="387"/>
      <c r="B34" s="387"/>
      <c r="C34" s="388" t="s">
        <v>18328</v>
      </c>
      <c r="D34" s="384" t="s">
        <v>18329</v>
      </c>
      <c r="E34" s="388" t="s">
        <v>105</v>
      </c>
      <c r="F34" s="388" t="s">
        <v>18330</v>
      </c>
      <c r="G34" s="386"/>
    </row>
    <row r="35" spans="1:7" ht="27">
      <c r="A35" s="387"/>
      <c r="B35" s="387"/>
      <c r="C35" s="388" t="s">
        <v>18331</v>
      </c>
      <c r="D35" s="384" t="s">
        <v>18332</v>
      </c>
      <c r="E35" s="388" t="s">
        <v>105</v>
      </c>
      <c r="F35" s="388" t="s">
        <v>18333</v>
      </c>
      <c r="G35" s="386"/>
    </row>
    <row r="36" spans="1:7" ht="11.25" customHeight="1">
      <c r="A36" s="387"/>
      <c r="B36" s="387"/>
      <c r="C36" s="481" t="s">
        <v>18334</v>
      </c>
      <c r="D36" s="481"/>
      <c r="E36" s="481"/>
      <c r="F36" s="481" t="s">
        <v>17145</v>
      </c>
      <c r="G36" s="386"/>
    </row>
    <row r="37" spans="1:7" ht="63">
      <c r="A37" s="387"/>
      <c r="B37" s="387"/>
      <c r="C37" s="388" t="s">
        <v>18335</v>
      </c>
      <c r="D37" s="384" t="s">
        <v>18336</v>
      </c>
      <c r="E37" s="388" t="s">
        <v>105</v>
      </c>
      <c r="F37" s="388" t="s">
        <v>17148</v>
      </c>
      <c r="G37" s="386"/>
    </row>
    <row r="38" spans="1:7" ht="14.25" customHeight="1">
      <c r="A38" s="387"/>
      <c r="B38" s="481" t="s">
        <v>18337</v>
      </c>
      <c r="C38" s="481"/>
      <c r="D38" s="481"/>
      <c r="E38" s="481"/>
      <c r="F38" s="481" t="s">
        <v>17145</v>
      </c>
      <c r="G38" s="386"/>
    </row>
    <row r="39" spans="1:7" ht="11.25" customHeight="1">
      <c r="A39" s="387"/>
      <c r="B39" s="387"/>
      <c r="C39" s="481" t="s">
        <v>18338</v>
      </c>
      <c r="D39" s="481"/>
      <c r="E39" s="481"/>
      <c r="F39" s="481" t="s">
        <v>17145</v>
      </c>
      <c r="G39" s="386"/>
    </row>
    <row r="40" spans="1:7" ht="18">
      <c r="A40" s="387"/>
      <c r="B40" s="387"/>
      <c r="C40" s="388" t="s">
        <v>18339</v>
      </c>
      <c r="D40" s="384" t="s">
        <v>18340</v>
      </c>
      <c r="E40" s="388" t="s">
        <v>11452</v>
      </c>
      <c r="F40" s="388" t="s">
        <v>18341</v>
      </c>
      <c r="G40" s="385"/>
    </row>
    <row r="41" spans="1:7" ht="11.25" customHeight="1">
      <c r="A41" s="387"/>
      <c r="B41" s="387"/>
      <c r="C41" s="481" t="s">
        <v>18342</v>
      </c>
      <c r="D41" s="481"/>
      <c r="E41" s="481"/>
      <c r="F41" s="481" t="s">
        <v>17145</v>
      </c>
      <c r="G41" s="385"/>
    </row>
    <row r="42" spans="1:7" ht="36">
      <c r="A42" s="387"/>
      <c r="B42" s="387"/>
      <c r="C42" s="388" t="s">
        <v>18343</v>
      </c>
      <c r="D42" s="384" t="s">
        <v>18344</v>
      </c>
      <c r="E42" s="388" t="s">
        <v>105</v>
      </c>
      <c r="F42" s="388" t="s">
        <v>18345</v>
      </c>
      <c r="G42" s="386"/>
    </row>
    <row r="43" spans="1:7" ht="14.25" customHeight="1">
      <c r="A43" s="387"/>
      <c r="B43" s="481" t="s">
        <v>18346</v>
      </c>
      <c r="C43" s="481"/>
      <c r="D43" s="481"/>
      <c r="E43" s="481"/>
      <c r="F43" s="481" t="s">
        <v>17145</v>
      </c>
      <c r="G43" s="385"/>
    </row>
    <row r="44" spans="1:7" ht="11.25" customHeight="1">
      <c r="A44" s="387"/>
      <c r="B44" s="387"/>
      <c r="C44" s="481" t="s">
        <v>18347</v>
      </c>
      <c r="D44" s="481"/>
      <c r="E44" s="481"/>
      <c r="F44" s="481" t="s">
        <v>17145</v>
      </c>
      <c r="G44" s="385"/>
    </row>
    <row r="45" spans="1:7" ht="18">
      <c r="A45" s="387"/>
      <c r="B45" s="387"/>
      <c r="C45" s="388" t="s">
        <v>18348</v>
      </c>
      <c r="D45" s="384" t="s">
        <v>18349</v>
      </c>
      <c r="E45" s="388" t="s">
        <v>26</v>
      </c>
      <c r="F45" s="388" t="s">
        <v>18350</v>
      </c>
      <c r="G45" s="385"/>
    </row>
    <row r="46" spans="1:7" ht="11.25" customHeight="1">
      <c r="A46" s="387"/>
      <c r="B46" s="387"/>
      <c r="C46" s="481" t="s">
        <v>18351</v>
      </c>
      <c r="D46" s="481"/>
      <c r="E46" s="481"/>
      <c r="F46" s="481" t="s">
        <v>17145</v>
      </c>
      <c r="G46" s="385"/>
    </row>
    <row r="47" spans="1:7" ht="27">
      <c r="A47" s="387"/>
      <c r="B47" s="387"/>
      <c r="C47" s="388" t="s">
        <v>18352</v>
      </c>
      <c r="D47" s="384" t="s">
        <v>18353</v>
      </c>
      <c r="E47" s="388" t="s">
        <v>4394</v>
      </c>
      <c r="F47" s="388" t="s">
        <v>18354</v>
      </c>
      <c r="G47" s="386"/>
    </row>
    <row r="48" spans="1:7" ht="36">
      <c r="A48" s="387"/>
      <c r="B48" s="387"/>
      <c r="C48" s="388" t="s">
        <v>18355</v>
      </c>
      <c r="D48" s="384" t="s">
        <v>18356</v>
      </c>
      <c r="E48" s="388" t="s">
        <v>17150</v>
      </c>
      <c r="F48" s="388" t="s">
        <v>18357</v>
      </c>
      <c r="G48" s="385"/>
    </row>
    <row r="49" spans="1:7" ht="36">
      <c r="A49" s="387"/>
      <c r="B49" s="387"/>
      <c r="C49" s="388" t="s">
        <v>18358</v>
      </c>
      <c r="D49" s="384" t="s">
        <v>18359</v>
      </c>
      <c r="E49" s="388" t="s">
        <v>17150</v>
      </c>
      <c r="F49" s="388" t="s">
        <v>17759</v>
      </c>
      <c r="G49" s="385"/>
    </row>
    <row r="50" spans="1:7" ht="36">
      <c r="A50" s="387"/>
      <c r="B50" s="387"/>
      <c r="C50" s="388" t="s">
        <v>18360</v>
      </c>
      <c r="D50" s="384" t="s">
        <v>18361</v>
      </c>
      <c r="E50" s="388" t="s">
        <v>17152</v>
      </c>
      <c r="F50" s="388" t="s">
        <v>18362</v>
      </c>
      <c r="G50" s="386"/>
    </row>
    <row r="51" spans="1:7" ht="18">
      <c r="A51" s="387"/>
      <c r="B51" s="387"/>
      <c r="C51" s="388" t="s">
        <v>18363</v>
      </c>
      <c r="D51" s="384" t="s">
        <v>18364</v>
      </c>
      <c r="E51" s="388" t="s">
        <v>17150</v>
      </c>
      <c r="F51" s="388" t="s">
        <v>18365</v>
      </c>
      <c r="G51" s="385"/>
    </row>
    <row r="52" spans="1:7" ht="27">
      <c r="A52" s="387"/>
      <c r="B52" s="387"/>
      <c r="C52" s="388" t="s">
        <v>18366</v>
      </c>
      <c r="D52" s="384" t="s">
        <v>18367</v>
      </c>
      <c r="E52" s="388" t="s">
        <v>17153</v>
      </c>
      <c r="F52" s="388" t="s">
        <v>18368</v>
      </c>
      <c r="G52" s="385"/>
    </row>
    <row r="53" spans="1:7" ht="45">
      <c r="A53" s="387"/>
      <c r="B53" s="387"/>
      <c r="C53" s="388" t="s">
        <v>18369</v>
      </c>
      <c r="D53" s="384" t="s">
        <v>18370</v>
      </c>
      <c r="E53" s="388" t="s">
        <v>4394</v>
      </c>
      <c r="F53" s="388" t="s">
        <v>18371</v>
      </c>
      <c r="G53" s="385"/>
    </row>
    <row r="54" spans="1:7" ht="11.25" customHeight="1">
      <c r="A54" s="387"/>
      <c r="B54" s="387"/>
      <c r="C54" s="481" t="s">
        <v>18372</v>
      </c>
      <c r="D54" s="481"/>
      <c r="E54" s="481"/>
      <c r="F54" s="481" t="s">
        <v>17145</v>
      </c>
      <c r="G54" s="385"/>
    </row>
    <row r="55" spans="1:7" ht="18">
      <c r="A55" s="387"/>
      <c r="B55" s="387"/>
      <c r="C55" s="388" t="s">
        <v>18373</v>
      </c>
      <c r="D55" s="384" t="s">
        <v>18374</v>
      </c>
      <c r="E55" s="388" t="s">
        <v>26</v>
      </c>
      <c r="F55" s="388" t="s">
        <v>18375</v>
      </c>
      <c r="G55" s="386"/>
    </row>
    <row r="56" spans="1:7" ht="11.25" customHeight="1">
      <c r="A56" s="387"/>
      <c r="B56" s="387"/>
      <c r="C56" s="481" t="s">
        <v>18376</v>
      </c>
      <c r="D56" s="481"/>
      <c r="E56" s="481"/>
      <c r="F56" s="481" t="s">
        <v>17145</v>
      </c>
      <c r="G56" s="385"/>
    </row>
    <row r="57" spans="1:7" ht="54">
      <c r="A57" s="387"/>
      <c r="B57" s="387"/>
      <c r="C57" s="388" t="s">
        <v>18377</v>
      </c>
      <c r="D57" s="384" t="s">
        <v>18378</v>
      </c>
      <c r="E57" s="388" t="s">
        <v>3221</v>
      </c>
      <c r="F57" s="388" t="s">
        <v>18379</v>
      </c>
      <c r="G57" s="385"/>
    </row>
    <row r="58" spans="1:7" ht="54">
      <c r="A58" s="387"/>
      <c r="B58" s="387"/>
      <c r="C58" s="388" t="s">
        <v>18380</v>
      </c>
      <c r="D58" s="384" t="s">
        <v>18381</v>
      </c>
      <c r="E58" s="388" t="s">
        <v>3221</v>
      </c>
      <c r="F58" s="388" t="s">
        <v>18382</v>
      </c>
      <c r="G58" s="386"/>
    </row>
    <row r="59" spans="1:7" ht="45">
      <c r="A59" s="387"/>
      <c r="B59" s="387"/>
      <c r="C59" s="388" t="s">
        <v>18383</v>
      </c>
      <c r="D59" s="384" t="s">
        <v>18384</v>
      </c>
      <c r="E59" s="388" t="s">
        <v>3221</v>
      </c>
      <c r="F59" s="388" t="s">
        <v>18385</v>
      </c>
      <c r="G59" s="386"/>
    </row>
    <row r="60" spans="1:7" ht="45">
      <c r="A60" s="387"/>
      <c r="B60" s="387"/>
      <c r="C60" s="388" t="s">
        <v>18386</v>
      </c>
      <c r="D60" s="384" t="s">
        <v>18387</v>
      </c>
      <c r="E60" s="388" t="s">
        <v>3221</v>
      </c>
      <c r="F60" s="388" t="s">
        <v>18388</v>
      </c>
      <c r="G60" s="386"/>
    </row>
    <row r="61" spans="1:7" ht="45">
      <c r="A61" s="387"/>
      <c r="B61" s="387"/>
      <c r="C61" s="388" t="s">
        <v>18389</v>
      </c>
      <c r="D61" s="384" t="s">
        <v>18390</v>
      </c>
      <c r="E61" s="388" t="s">
        <v>3221</v>
      </c>
      <c r="F61" s="388" t="s">
        <v>18391</v>
      </c>
      <c r="G61" s="386"/>
    </row>
    <row r="62" spans="1:7" ht="36">
      <c r="A62" s="387"/>
      <c r="B62" s="387"/>
      <c r="C62" s="388" t="s">
        <v>18392</v>
      </c>
      <c r="D62" s="384" t="s">
        <v>18393</v>
      </c>
      <c r="E62" s="388" t="s">
        <v>3221</v>
      </c>
      <c r="F62" s="388" t="s">
        <v>18394</v>
      </c>
      <c r="G62" s="386"/>
    </row>
    <row r="63" spans="1:7" ht="45" customHeight="1">
      <c r="A63" s="387"/>
      <c r="B63" s="387"/>
      <c r="C63" s="388" t="s">
        <v>18395</v>
      </c>
      <c r="D63" s="384" t="s">
        <v>18396</v>
      </c>
      <c r="E63" s="388" t="s">
        <v>3221</v>
      </c>
      <c r="F63" s="388" t="s">
        <v>18397</v>
      </c>
      <c r="G63" s="386"/>
    </row>
    <row r="64" spans="1:7" ht="45">
      <c r="A64" s="387"/>
      <c r="B64" s="387"/>
      <c r="C64" s="388" t="s">
        <v>18398</v>
      </c>
      <c r="D64" s="384" t="s">
        <v>18399</v>
      </c>
      <c r="E64" s="388" t="s">
        <v>17154</v>
      </c>
      <c r="F64" s="388" t="s">
        <v>18400</v>
      </c>
      <c r="G64" s="386"/>
    </row>
    <row r="65" spans="1:7" ht="45">
      <c r="A65" s="387"/>
      <c r="B65" s="387"/>
      <c r="C65" s="388" t="s">
        <v>18401</v>
      </c>
      <c r="D65" s="384" t="s">
        <v>18402</v>
      </c>
      <c r="E65" s="388" t="s">
        <v>17155</v>
      </c>
      <c r="F65" s="388" t="s">
        <v>17804</v>
      </c>
      <c r="G65" s="385"/>
    </row>
    <row r="66" spans="1:7" ht="54">
      <c r="A66" s="387"/>
      <c r="B66" s="387"/>
      <c r="C66" s="388" t="s">
        <v>18403</v>
      </c>
      <c r="D66" s="384" t="s">
        <v>18404</v>
      </c>
      <c r="E66" s="388" t="s">
        <v>3221</v>
      </c>
      <c r="F66" s="388" t="s">
        <v>18405</v>
      </c>
      <c r="G66" s="385"/>
    </row>
    <row r="67" spans="1:7" ht="54">
      <c r="A67" s="387"/>
      <c r="B67" s="387"/>
      <c r="C67" s="388" t="s">
        <v>18406</v>
      </c>
      <c r="D67" s="384" t="s">
        <v>18407</v>
      </c>
      <c r="E67" s="388" t="s">
        <v>3221</v>
      </c>
      <c r="F67" s="388" t="s">
        <v>18408</v>
      </c>
      <c r="G67" s="386"/>
    </row>
    <row r="68" spans="1:7" ht="45">
      <c r="A68" s="387"/>
      <c r="B68" s="387"/>
      <c r="C68" s="388" t="s">
        <v>18409</v>
      </c>
      <c r="D68" s="384" t="s">
        <v>18410</v>
      </c>
      <c r="E68" s="388" t="s">
        <v>3221</v>
      </c>
      <c r="F68" s="388" t="s">
        <v>18411</v>
      </c>
      <c r="G68" s="385"/>
    </row>
    <row r="69" spans="1:7" ht="54">
      <c r="A69" s="387"/>
      <c r="B69" s="387"/>
      <c r="C69" s="388" t="s">
        <v>18412</v>
      </c>
      <c r="D69" s="384" t="s">
        <v>18413</v>
      </c>
      <c r="E69" s="388" t="s">
        <v>3221</v>
      </c>
      <c r="F69" s="388" t="s">
        <v>18414</v>
      </c>
      <c r="G69" s="385"/>
    </row>
    <row r="70" spans="1:7" ht="54">
      <c r="A70" s="387"/>
      <c r="B70" s="387"/>
      <c r="C70" s="388" t="s">
        <v>18415</v>
      </c>
      <c r="D70" s="384" t="s">
        <v>18416</v>
      </c>
      <c r="E70" s="388" t="s">
        <v>3221</v>
      </c>
      <c r="F70" s="388" t="s">
        <v>18417</v>
      </c>
      <c r="G70" s="386"/>
    </row>
    <row r="71" spans="1:7" ht="45">
      <c r="A71" s="387"/>
      <c r="B71" s="387"/>
      <c r="C71" s="388" t="s">
        <v>18418</v>
      </c>
      <c r="D71" s="384" t="s">
        <v>18419</v>
      </c>
      <c r="E71" s="388" t="s">
        <v>3221</v>
      </c>
      <c r="F71" s="388" t="s">
        <v>18420</v>
      </c>
      <c r="G71" s="386"/>
    </row>
    <row r="72" spans="1:7" ht="36">
      <c r="A72" s="387"/>
      <c r="B72" s="387"/>
      <c r="C72" s="388" t="s">
        <v>18421</v>
      </c>
      <c r="D72" s="384" t="s">
        <v>18422</v>
      </c>
      <c r="E72" s="388" t="s">
        <v>17154</v>
      </c>
      <c r="F72" s="388" t="s">
        <v>18423</v>
      </c>
      <c r="G72" s="386"/>
    </row>
    <row r="73" spans="1:7" ht="63">
      <c r="A73" s="387"/>
      <c r="B73" s="387"/>
      <c r="C73" s="388" t="s">
        <v>18424</v>
      </c>
      <c r="D73" s="384" t="s">
        <v>18425</v>
      </c>
      <c r="E73" s="388" t="s">
        <v>17154</v>
      </c>
      <c r="F73" s="388" t="s">
        <v>18426</v>
      </c>
      <c r="G73" s="386"/>
    </row>
    <row r="74" spans="1:7" ht="81" customHeight="1">
      <c r="A74" s="387"/>
      <c r="B74" s="387"/>
      <c r="C74" s="388" t="s">
        <v>18427</v>
      </c>
      <c r="D74" s="384" t="s">
        <v>18428</v>
      </c>
      <c r="E74" s="388" t="s">
        <v>17154</v>
      </c>
      <c r="F74" s="388" t="s">
        <v>18429</v>
      </c>
      <c r="G74" s="386"/>
    </row>
    <row r="75" spans="1:7" ht="14.25" customHeight="1">
      <c r="A75" s="387"/>
      <c r="B75" s="481" t="s">
        <v>18430</v>
      </c>
      <c r="C75" s="481"/>
      <c r="D75" s="481"/>
      <c r="E75" s="481"/>
      <c r="F75" s="481" t="s">
        <v>17145</v>
      </c>
      <c r="G75" s="386"/>
    </row>
    <row r="76" spans="1:7" ht="11.25" customHeight="1">
      <c r="A76" s="387"/>
      <c r="B76" s="387"/>
      <c r="C76" s="481" t="s">
        <v>18431</v>
      </c>
      <c r="D76" s="481"/>
      <c r="E76" s="481"/>
      <c r="F76" s="481" t="s">
        <v>17145</v>
      </c>
      <c r="G76" s="386"/>
    </row>
    <row r="77" spans="1:7" ht="81">
      <c r="A77" s="387"/>
      <c r="B77" s="387"/>
      <c r="C77" s="388" t="s">
        <v>18432</v>
      </c>
      <c r="D77" s="384" t="s">
        <v>18433</v>
      </c>
      <c r="E77" s="388" t="s">
        <v>11452</v>
      </c>
      <c r="F77" s="388" t="s">
        <v>18434</v>
      </c>
      <c r="G77" s="386"/>
    </row>
    <row r="78" spans="1:7" ht="108">
      <c r="A78" s="387"/>
      <c r="B78" s="387"/>
      <c r="C78" s="388" t="s">
        <v>18435</v>
      </c>
      <c r="D78" s="384" t="s">
        <v>18436</v>
      </c>
      <c r="E78" s="388" t="s">
        <v>11452</v>
      </c>
      <c r="F78" s="388" t="s">
        <v>18437</v>
      </c>
      <c r="G78" s="386"/>
    </row>
    <row r="79" spans="1:7" ht="72">
      <c r="A79" s="387"/>
      <c r="B79" s="387"/>
      <c r="C79" s="388" t="s">
        <v>18438</v>
      </c>
      <c r="D79" s="384" t="s">
        <v>18439</v>
      </c>
      <c r="E79" s="388" t="s">
        <v>26</v>
      </c>
      <c r="F79" s="388" t="s">
        <v>18440</v>
      </c>
      <c r="G79" s="386"/>
    </row>
    <row r="80" spans="1:7" ht="81" customHeight="1">
      <c r="A80" s="387"/>
      <c r="B80" s="387"/>
      <c r="C80" s="388" t="s">
        <v>18441</v>
      </c>
      <c r="D80" s="384" t="s">
        <v>18442</v>
      </c>
      <c r="E80" s="388" t="s">
        <v>26</v>
      </c>
      <c r="F80" s="388" t="s">
        <v>18443</v>
      </c>
      <c r="G80" s="386"/>
    </row>
    <row r="81" spans="1:7" ht="27">
      <c r="A81" s="387"/>
      <c r="B81" s="387"/>
      <c r="C81" s="388" t="s">
        <v>18444</v>
      </c>
      <c r="D81" s="384" t="s">
        <v>18445</v>
      </c>
      <c r="E81" s="388" t="s">
        <v>11452</v>
      </c>
      <c r="F81" s="388" t="s">
        <v>18446</v>
      </c>
      <c r="G81" s="386"/>
    </row>
    <row r="82" spans="1:7" ht="27">
      <c r="A82" s="387"/>
      <c r="B82" s="387"/>
      <c r="C82" s="388" t="s">
        <v>18447</v>
      </c>
      <c r="D82" s="384" t="s">
        <v>18448</v>
      </c>
      <c r="E82" s="388" t="s">
        <v>11452</v>
      </c>
      <c r="F82" s="388" t="s">
        <v>18449</v>
      </c>
      <c r="G82" s="386"/>
    </row>
    <row r="83" spans="1:7" ht="27">
      <c r="A83" s="387"/>
      <c r="B83" s="387"/>
      <c r="C83" s="388" t="s">
        <v>18450</v>
      </c>
      <c r="D83" s="384" t="s">
        <v>18451</v>
      </c>
      <c r="E83" s="388" t="s">
        <v>11452</v>
      </c>
      <c r="F83" s="388" t="s">
        <v>18452</v>
      </c>
      <c r="G83" s="386"/>
    </row>
    <row r="84" spans="1:7" ht="45">
      <c r="A84" s="387"/>
      <c r="B84" s="387"/>
      <c r="C84" s="388" t="s">
        <v>18453</v>
      </c>
      <c r="D84" s="384" t="s">
        <v>18454</v>
      </c>
      <c r="E84" s="388" t="s">
        <v>11452</v>
      </c>
      <c r="F84" s="388" t="s">
        <v>18455</v>
      </c>
      <c r="G84" s="386"/>
    </row>
    <row r="85" spans="1:7" ht="27">
      <c r="A85" s="387"/>
      <c r="B85" s="387"/>
      <c r="C85" s="388" t="s">
        <v>18456</v>
      </c>
      <c r="D85" s="384" t="s">
        <v>18457</v>
      </c>
      <c r="E85" s="388" t="s">
        <v>17154</v>
      </c>
      <c r="F85" s="388" t="s">
        <v>17158</v>
      </c>
      <c r="G85" s="386"/>
    </row>
    <row r="86" spans="1:7" ht="11.25" customHeight="1">
      <c r="A86" s="387"/>
      <c r="B86" s="387"/>
      <c r="C86" s="481" t="s">
        <v>18458</v>
      </c>
      <c r="D86" s="481"/>
      <c r="E86" s="481"/>
      <c r="F86" s="481" t="s">
        <v>17145</v>
      </c>
      <c r="G86" s="386"/>
    </row>
    <row r="87" spans="1:7" ht="36">
      <c r="A87" s="387"/>
      <c r="B87" s="387"/>
      <c r="C87" s="388" t="s">
        <v>18459</v>
      </c>
      <c r="D87" s="384" t="s">
        <v>18460</v>
      </c>
      <c r="E87" s="388" t="s">
        <v>11452</v>
      </c>
      <c r="F87" s="388" t="s">
        <v>18461</v>
      </c>
      <c r="G87" s="386"/>
    </row>
    <row r="88" spans="1:7" ht="11.25" customHeight="1">
      <c r="A88" s="387"/>
      <c r="B88" s="387"/>
      <c r="C88" s="481" t="s">
        <v>18462</v>
      </c>
      <c r="D88" s="481"/>
      <c r="E88" s="481"/>
      <c r="F88" s="481" t="s">
        <v>17145</v>
      </c>
      <c r="G88" s="385"/>
    </row>
    <row r="89" spans="1:7" ht="108" customHeight="1">
      <c r="A89" s="387"/>
      <c r="B89" s="387"/>
      <c r="C89" s="388" t="s">
        <v>18463</v>
      </c>
      <c r="D89" s="384" t="s">
        <v>18464</v>
      </c>
      <c r="E89" s="388" t="s">
        <v>17154</v>
      </c>
      <c r="F89" s="388" t="s">
        <v>17159</v>
      </c>
      <c r="G89" s="385"/>
    </row>
    <row r="90" spans="1:7" ht="99">
      <c r="A90" s="387"/>
      <c r="B90" s="387"/>
      <c r="C90" s="388" t="s">
        <v>18465</v>
      </c>
      <c r="D90" s="384" t="s">
        <v>18466</v>
      </c>
      <c r="E90" s="388" t="s">
        <v>17154</v>
      </c>
      <c r="F90" s="388" t="s">
        <v>17160</v>
      </c>
      <c r="G90" s="385"/>
    </row>
    <row r="91" spans="1:7" ht="99" customHeight="1">
      <c r="A91" s="387"/>
      <c r="B91" s="387"/>
      <c r="C91" s="388" t="s">
        <v>18467</v>
      </c>
      <c r="D91" s="384" t="s">
        <v>18468</v>
      </c>
      <c r="E91" s="388" t="s">
        <v>17154</v>
      </c>
      <c r="F91" s="388" t="s">
        <v>17161</v>
      </c>
      <c r="G91" s="385"/>
    </row>
    <row r="92" spans="1:7" ht="11.25" customHeight="1">
      <c r="A92" s="387"/>
      <c r="B92" s="387"/>
      <c r="C92" s="481" t="s">
        <v>18469</v>
      </c>
      <c r="D92" s="481"/>
      <c r="E92" s="481"/>
      <c r="F92" s="481" t="s">
        <v>17145</v>
      </c>
      <c r="G92" s="386"/>
    </row>
    <row r="93" spans="1:7" ht="27">
      <c r="A93" s="387"/>
      <c r="B93" s="387"/>
      <c r="C93" s="388" t="s">
        <v>18470</v>
      </c>
      <c r="D93" s="384" t="s">
        <v>18471</v>
      </c>
      <c r="E93" s="388" t="s">
        <v>26</v>
      </c>
      <c r="F93" s="388" t="s">
        <v>18472</v>
      </c>
      <c r="G93" s="386"/>
    </row>
    <row r="94" spans="1:7" ht="18">
      <c r="A94" s="387"/>
      <c r="B94" s="387"/>
      <c r="C94" s="388" t="s">
        <v>18473</v>
      </c>
      <c r="D94" s="384" t="s">
        <v>18474</v>
      </c>
      <c r="E94" s="388" t="s">
        <v>26</v>
      </c>
      <c r="F94" s="388" t="s">
        <v>18475</v>
      </c>
      <c r="G94" s="386"/>
    </row>
    <row r="95" spans="1:7" ht="11.25" customHeight="1">
      <c r="A95" s="387"/>
      <c r="B95" s="387"/>
      <c r="C95" s="481" t="s">
        <v>18476</v>
      </c>
      <c r="D95" s="481"/>
      <c r="E95" s="481"/>
      <c r="F95" s="481" t="s">
        <v>17145</v>
      </c>
      <c r="G95" s="386"/>
    </row>
    <row r="96" spans="1:7" ht="36">
      <c r="A96" s="387"/>
      <c r="B96" s="387"/>
      <c r="C96" s="388" t="s">
        <v>18477</v>
      </c>
      <c r="D96" s="384" t="s">
        <v>18478</v>
      </c>
      <c r="E96" s="388" t="s">
        <v>105</v>
      </c>
      <c r="F96" s="388" t="s">
        <v>18479</v>
      </c>
      <c r="G96" s="386"/>
    </row>
    <row r="97" spans="1:7" ht="90">
      <c r="A97" s="387"/>
      <c r="B97" s="387"/>
      <c r="C97" s="388" t="s">
        <v>18480</v>
      </c>
      <c r="D97" s="384" t="s">
        <v>18481</v>
      </c>
      <c r="E97" s="388" t="s">
        <v>105</v>
      </c>
      <c r="F97" s="388" t="s">
        <v>18482</v>
      </c>
      <c r="G97" s="386"/>
    </row>
    <row r="98" spans="1:7" ht="27">
      <c r="A98" s="387"/>
      <c r="B98" s="387"/>
      <c r="C98" s="388" t="s">
        <v>18483</v>
      </c>
      <c r="D98" s="384" t="s">
        <v>18484</v>
      </c>
      <c r="E98" s="388" t="s">
        <v>105</v>
      </c>
      <c r="F98" s="388" t="s">
        <v>17178</v>
      </c>
      <c r="G98" s="386"/>
    </row>
    <row r="99" spans="1:7" ht="18">
      <c r="A99" s="387"/>
      <c r="B99" s="387"/>
      <c r="C99" s="388" t="s">
        <v>18485</v>
      </c>
      <c r="D99" s="384" t="s">
        <v>18486</v>
      </c>
      <c r="E99" s="388" t="s">
        <v>11452</v>
      </c>
      <c r="F99" s="388" t="s">
        <v>18487</v>
      </c>
      <c r="G99" s="386"/>
    </row>
    <row r="100" spans="1:7" ht="45">
      <c r="A100" s="387"/>
      <c r="B100" s="387"/>
      <c r="C100" s="388" t="s">
        <v>18488</v>
      </c>
      <c r="D100" s="384" t="s">
        <v>18489</v>
      </c>
      <c r="E100" s="388" t="s">
        <v>26</v>
      </c>
      <c r="F100" s="388" t="s">
        <v>18490</v>
      </c>
      <c r="G100" s="386"/>
    </row>
    <row r="101" spans="1:7" ht="54">
      <c r="A101" s="387"/>
      <c r="B101" s="387"/>
      <c r="C101" s="388" t="s">
        <v>18491</v>
      </c>
      <c r="D101" s="384" t="s">
        <v>18492</v>
      </c>
      <c r="E101" s="388" t="s">
        <v>26</v>
      </c>
      <c r="F101" s="388" t="s">
        <v>17162</v>
      </c>
      <c r="G101" s="385"/>
    </row>
    <row r="102" spans="1:7" ht="27">
      <c r="A102" s="387"/>
      <c r="B102" s="387"/>
      <c r="C102" s="388" t="s">
        <v>18493</v>
      </c>
      <c r="D102" s="384" t="s">
        <v>18494</v>
      </c>
      <c r="E102" s="388" t="s">
        <v>26</v>
      </c>
      <c r="F102" s="388" t="s">
        <v>18495</v>
      </c>
      <c r="G102" s="385"/>
    </row>
    <row r="103" spans="1:7" ht="27">
      <c r="A103" s="387"/>
      <c r="B103" s="387"/>
      <c r="C103" s="388" t="s">
        <v>18496</v>
      </c>
      <c r="D103" s="384" t="s">
        <v>18497</v>
      </c>
      <c r="E103" s="388" t="s">
        <v>11452</v>
      </c>
      <c r="F103" s="388" t="s">
        <v>18498</v>
      </c>
      <c r="G103" s="386"/>
    </row>
    <row r="104" spans="1:7" ht="45" customHeight="1">
      <c r="A104" s="387"/>
      <c r="B104" s="387"/>
      <c r="C104" s="388" t="s">
        <v>18499</v>
      </c>
      <c r="D104" s="384" t="s">
        <v>18500</v>
      </c>
      <c r="E104" s="388" t="s">
        <v>11452</v>
      </c>
      <c r="F104" s="388" t="s">
        <v>18501</v>
      </c>
      <c r="G104" s="385"/>
    </row>
    <row r="105" spans="1:7" ht="18">
      <c r="A105" s="387"/>
      <c r="B105" s="387"/>
      <c r="C105" s="388" t="s">
        <v>18502</v>
      </c>
      <c r="D105" s="384" t="s">
        <v>18503</v>
      </c>
      <c r="E105" s="388" t="s">
        <v>26</v>
      </c>
      <c r="F105" s="388" t="s">
        <v>18504</v>
      </c>
      <c r="G105" s="385"/>
    </row>
    <row r="106" spans="1:7" ht="15">
      <c r="A106" s="387"/>
      <c r="B106" s="481" t="s">
        <v>18505</v>
      </c>
      <c r="C106" s="481"/>
      <c r="D106" s="481"/>
      <c r="E106" s="481"/>
      <c r="F106" s="481" t="s">
        <v>17145</v>
      </c>
      <c r="G106" s="386"/>
    </row>
    <row r="107" spans="1:7" ht="14.25" customHeight="1">
      <c r="A107" s="387"/>
      <c r="B107" s="387"/>
      <c r="C107" s="481" t="s">
        <v>18506</v>
      </c>
      <c r="D107" s="481"/>
      <c r="E107" s="481"/>
      <c r="F107" s="481" t="s">
        <v>17145</v>
      </c>
      <c r="G107" s="386"/>
    </row>
    <row r="108" spans="1:7" ht="11.25" customHeight="1">
      <c r="A108" s="387"/>
      <c r="B108" s="387"/>
      <c r="C108" s="388" t="s">
        <v>18507</v>
      </c>
      <c r="D108" s="384" t="s">
        <v>18508</v>
      </c>
      <c r="E108" s="388" t="s">
        <v>17154</v>
      </c>
      <c r="F108" s="388" t="s">
        <v>17712</v>
      </c>
      <c r="G108" s="386"/>
    </row>
    <row r="109" spans="1:7" ht="36">
      <c r="A109" s="387"/>
      <c r="B109" s="387"/>
      <c r="C109" s="388" t="s">
        <v>18509</v>
      </c>
      <c r="D109" s="384" t="s">
        <v>18510</v>
      </c>
      <c r="E109" s="388" t="s">
        <v>17154</v>
      </c>
      <c r="F109" s="388" t="s">
        <v>17809</v>
      </c>
      <c r="G109" s="385"/>
    </row>
    <row r="110" spans="1:7" ht="63">
      <c r="A110" s="387"/>
      <c r="B110" s="387"/>
      <c r="C110" s="388" t="s">
        <v>18511</v>
      </c>
      <c r="D110" s="384" t="s">
        <v>18512</v>
      </c>
      <c r="E110" s="388" t="s">
        <v>17154</v>
      </c>
      <c r="F110" s="388" t="s">
        <v>18513</v>
      </c>
      <c r="G110" s="385"/>
    </row>
    <row r="111" spans="1:7" ht="63">
      <c r="A111" s="387"/>
      <c r="B111" s="387"/>
      <c r="C111" s="388" t="s">
        <v>18514</v>
      </c>
      <c r="D111" s="384" t="s">
        <v>18515</v>
      </c>
      <c r="E111" s="388" t="s">
        <v>17154</v>
      </c>
      <c r="F111" s="388" t="s">
        <v>18516</v>
      </c>
      <c r="G111" s="386"/>
    </row>
    <row r="112" spans="1:7" ht="18">
      <c r="A112" s="387"/>
      <c r="B112" s="387"/>
      <c r="C112" s="388" t="s">
        <v>18517</v>
      </c>
      <c r="D112" s="384" t="s">
        <v>18518</v>
      </c>
      <c r="E112" s="388" t="s">
        <v>17154</v>
      </c>
      <c r="F112" s="388" t="s">
        <v>17163</v>
      </c>
      <c r="G112" s="386"/>
    </row>
    <row r="113" spans="1:7" ht="18">
      <c r="A113" s="387"/>
      <c r="B113" s="387"/>
      <c r="C113" s="388" t="s">
        <v>18519</v>
      </c>
      <c r="D113" s="384" t="s">
        <v>18520</v>
      </c>
      <c r="E113" s="388" t="s">
        <v>17164</v>
      </c>
      <c r="F113" s="388" t="s">
        <v>18521</v>
      </c>
      <c r="G113" s="385"/>
    </row>
    <row r="114" spans="1:7" ht="18">
      <c r="A114" s="387"/>
      <c r="B114" s="387"/>
      <c r="C114" s="388" t="s">
        <v>18522</v>
      </c>
      <c r="D114" s="384" t="s">
        <v>18523</v>
      </c>
      <c r="E114" s="388" t="s">
        <v>105</v>
      </c>
      <c r="F114" s="388" t="s">
        <v>17166</v>
      </c>
      <c r="G114" s="385"/>
    </row>
    <row r="115" spans="1:7" ht="27">
      <c r="A115" s="387"/>
      <c r="B115" s="387"/>
      <c r="C115" s="388" t="s">
        <v>18524</v>
      </c>
      <c r="D115" s="384" t="s">
        <v>18525</v>
      </c>
      <c r="E115" s="388" t="s">
        <v>105</v>
      </c>
      <c r="F115" s="388" t="s">
        <v>18526</v>
      </c>
      <c r="G115" s="386"/>
    </row>
    <row r="116" spans="1:7" ht="15">
      <c r="A116" s="387"/>
      <c r="B116" s="481" t="s">
        <v>18527</v>
      </c>
      <c r="C116" s="481"/>
      <c r="D116" s="481"/>
      <c r="E116" s="481"/>
      <c r="F116" s="481" t="s">
        <v>17145</v>
      </c>
      <c r="G116" s="386"/>
    </row>
    <row r="117" spans="1:7" ht="14.25" customHeight="1">
      <c r="A117" s="387"/>
      <c r="B117" s="387"/>
      <c r="C117" s="481" t="s">
        <v>18528</v>
      </c>
      <c r="D117" s="481"/>
      <c r="E117" s="481"/>
      <c r="F117" s="481" t="s">
        <v>17145</v>
      </c>
      <c r="G117" s="386"/>
    </row>
    <row r="118" spans="1:7" ht="11.25" customHeight="1">
      <c r="A118" s="387"/>
      <c r="B118" s="387"/>
      <c r="C118" s="388" t="s">
        <v>18529</v>
      </c>
      <c r="D118" s="384" t="s">
        <v>18530</v>
      </c>
      <c r="E118" s="388" t="s">
        <v>26</v>
      </c>
      <c r="F118" s="388" t="s">
        <v>18531</v>
      </c>
      <c r="G118" s="386"/>
    </row>
    <row r="119" spans="1:7" ht="99">
      <c r="A119" s="387"/>
      <c r="B119" s="387"/>
      <c r="C119" s="388" t="s">
        <v>18532</v>
      </c>
      <c r="D119" s="384" t="s">
        <v>18533</v>
      </c>
      <c r="E119" s="388" t="s">
        <v>26</v>
      </c>
      <c r="F119" s="388" t="s">
        <v>18534</v>
      </c>
      <c r="G119" s="386"/>
    </row>
    <row r="120" spans="1:7" ht="36">
      <c r="A120" s="387"/>
      <c r="B120" s="387"/>
      <c r="C120" s="388" t="s">
        <v>18535</v>
      </c>
      <c r="D120" s="384" t="s">
        <v>18536</v>
      </c>
      <c r="E120" s="388" t="s">
        <v>105</v>
      </c>
      <c r="F120" s="388" t="s">
        <v>18537</v>
      </c>
      <c r="G120" s="386"/>
    </row>
    <row r="121" spans="1:7" ht="36">
      <c r="A121" s="387"/>
      <c r="B121" s="387"/>
      <c r="C121" s="388" t="s">
        <v>18538</v>
      </c>
      <c r="D121" s="384" t="s">
        <v>18539</v>
      </c>
      <c r="E121" s="388" t="s">
        <v>11452</v>
      </c>
      <c r="F121" s="388" t="s">
        <v>18540</v>
      </c>
      <c r="G121" s="386"/>
    </row>
    <row r="122" spans="1:7" ht="15">
      <c r="A122" s="387"/>
      <c r="B122" s="481" t="s">
        <v>18541</v>
      </c>
      <c r="C122" s="481"/>
      <c r="D122" s="481"/>
      <c r="E122" s="481"/>
      <c r="F122" s="481" t="s">
        <v>17145</v>
      </c>
      <c r="G122" s="386"/>
    </row>
    <row r="123" spans="1:7" ht="14.25" customHeight="1">
      <c r="A123" s="387"/>
      <c r="B123" s="387"/>
      <c r="C123" s="481" t="s">
        <v>18542</v>
      </c>
      <c r="D123" s="481"/>
      <c r="E123" s="481"/>
      <c r="F123" s="481" t="s">
        <v>17145</v>
      </c>
      <c r="G123" s="386"/>
    </row>
    <row r="124" spans="1:7" ht="11.25" customHeight="1">
      <c r="A124" s="387"/>
      <c r="B124" s="387"/>
      <c r="C124" s="388" t="s">
        <v>18543</v>
      </c>
      <c r="D124" s="384" t="s">
        <v>18544</v>
      </c>
      <c r="E124" s="388" t="s">
        <v>26</v>
      </c>
      <c r="F124" s="388" t="s">
        <v>18295</v>
      </c>
      <c r="G124" s="386"/>
    </row>
    <row r="125" spans="1:7" ht="15">
      <c r="A125" s="387"/>
      <c r="B125" s="387"/>
      <c r="C125" s="388" t="s">
        <v>18545</v>
      </c>
      <c r="D125" s="384" t="s">
        <v>18546</v>
      </c>
      <c r="E125" s="388" t="s">
        <v>26</v>
      </c>
      <c r="F125" s="388" t="s">
        <v>18547</v>
      </c>
      <c r="G125" s="385"/>
    </row>
    <row r="126" spans="1:7" ht="15">
      <c r="A126" s="387"/>
      <c r="B126" s="387"/>
      <c r="C126" s="388" t="s">
        <v>18548</v>
      </c>
      <c r="D126" s="384" t="s">
        <v>18549</v>
      </c>
      <c r="E126" s="388" t="s">
        <v>26</v>
      </c>
      <c r="F126" s="388" t="s">
        <v>18550</v>
      </c>
      <c r="G126" s="385"/>
    </row>
    <row r="127" spans="1:7" ht="15">
      <c r="A127" s="387"/>
      <c r="B127" s="387"/>
      <c r="C127" s="388" t="s">
        <v>18551</v>
      </c>
      <c r="D127" s="384" t="s">
        <v>18552</v>
      </c>
      <c r="E127" s="388" t="s">
        <v>26</v>
      </c>
      <c r="F127" s="388" t="s">
        <v>18553</v>
      </c>
      <c r="G127" s="385"/>
    </row>
    <row r="128" spans="1:7" ht="18">
      <c r="A128" s="387"/>
      <c r="B128" s="387"/>
      <c r="C128" s="388" t="s">
        <v>18554</v>
      </c>
      <c r="D128" s="384" t="s">
        <v>18555</v>
      </c>
      <c r="E128" s="388" t="s">
        <v>26</v>
      </c>
      <c r="F128" s="388" t="s">
        <v>18556</v>
      </c>
      <c r="G128" s="385"/>
    </row>
    <row r="129" spans="1:7" ht="15">
      <c r="A129" s="387"/>
      <c r="B129" s="387"/>
      <c r="C129" s="481" t="s">
        <v>18557</v>
      </c>
      <c r="D129" s="481"/>
      <c r="E129" s="481"/>
      <c r="F129" s="481" t="s">
        <v>17145</v>
      </c>
      <c r="G129" s="386"/>
    </row>
    <row r="130" spans="1:7" ht="11.25" customHeight="1">
      <c r="A130" s="387"/>
      <c r="B130" s="387"/>
      <c r="C130" s="388" t="s">
        <v>18558</v>
      </c>
      <c r="D130" s="384" t="s">
        <v>18559</v>
      </c>
      <c r="E130" s="388" t="s">
        <v>26</v>
      </c>
      <c r="F130" s="388" t="s">
        <v>18560</v>
      </c>
      <c r="G130" s="386"/>
    </row>
    <row r="131" spans="1:7" ht="15">
      <c r="A131" s="387"/>
      <c r="B131" s="387"/>
      <c r="C131" s="388" t="s">
        <v>18561</v>
      </c>
      <c r="D131" s="384" t="s">
        <v>18562</v>
      </c>
      <c r="E131" s="388" t="s">
        <v>26</v>
      </c>
      <c r="F131" s="388" t="s">
        <v>18563</v>
      </c>
      <c r="G131" s="386"/>
    </row>
    <row r="132" spans="1:7" ht="15">
      <c r="A132" s="387"/>
      <c r="B132" s="387"/>
      <c r="C132" s="481" t="s">
        <v>18564</v>
      </c>
      <c r="D132" s="481"/>
      <c r="E132" s="481"/>
      <c r="F132" s="481" t="s">
        <v>17145</v>
      </c>
      <c r="G132" s="386"/>
    </row>
    <row r="133" spans="1:7" ht="75" customHeight="1">
      <c r="A133" s="387"/>
      <c r="B133" s="387"/>
      <c r="C133" s="388" t="s">
        <v>18565</v>
      </c>
      <c r="D133" s="384" t="s">
        <v>18566</v>
      </c>
      <c r="E133" s="388" t="s">
        <v>11461</v>
      </c>
      <c r="F133" s="388" t="s">
        <v>17453</v>
      </c>
      <c r="G133" s="386"/>
    </row>
    <row r="134" spans="1:7" ht="18">
      <c r="A134" s="387"/>
      <c r="B134" s="387"/>
      <c r="C134" s="388" t="s">
        <v>18567</v>
      </c>
      <c r="D134" s="384" t="s">
        <v>18568</v>
      </c>
      <c r="E134" s="388" t="s">
        <v>26</v>
      </c>
      <c r="F134" s="388" t="s">
        <v>18569</v>
      </c>
      <c r="G134" s="386"/>
    </row>
    <row r="135" spans="1:7" ht="18">
      <c r="A135" s="387"/>
      <c r="B135" s="387"/>
      <c r="C135" s="388" t="s">
        <v>18570</v>
      </c>
      <c r="D135" s="384" t="s">
        <v>18571</v>
      </c>
      <c r="E135" s="388" t="s">
        <v>26</v>
      </c>
      <c r="F135" s="388" t="s">
        <v>18572</v>
      </c>
      <c r="G135" s="386"/>
    </row>
    <row r="136" spans="1:7" ht="18">
      <c r="A136" s="387"/>
      <c r="B136" s="387"/>
      <c r="C136" s="388" t="s">
        <v>18573</v>
      </c>
      <c r="D136" s="384" t="s">
        <v>18574</v>
      </c>
      <c r="E136" s="388" t="s">
        <v>26</v>
      </c>
      <c r="F136" s="388" t="s">
        <v>18575</v>
      </c>
      <c r="G136" s="386"/>
    </row>
    <row r="137" spans="1:7" ht="15">
      <c r="A137" s="387"/>
      <c r="B137" s="387"/>
      <c r="C137" s="481" t="s">
        <v>18576</v>
      </c>
      <c r="D137" s="481"/>
      <c r="E137" s="481"/>
      <c r="F137" s="481" t="s">
        <v>17145</v>
      </c>
      <c r="G137" s="385"/>
    </row>
    <row r="138" spans="1:7" ht="11.25" customHeight="1">
      <c r="A138" s="387"/>
      <c r="B138" s="387"/>
      <c r="C138" s="388" t="s">
        <v>18577</v>
      </c>
      <c r="D138" s="384" t="s">
        <v>18578</v>
      </c>
      <c r="E138" s="388" t="s">
        <v>26</v>
      </c>
      <c r="F138" s="388" t="s">
        <v>18579</v>
      </c>
      <c r="G138" s="385"/>
    </row>
    <row r="139" spans="1:7" ht="15">
      <c r="A139" s="387"/>
      <c r="B139" s="387"/>
      <c r="C139" s="388" t="s">
        <v>18580</v>
      </c>
      <c r="D139" s="384" t="s">
        <v>18581</v>
      </c>
      <c r="E139" s="388" t="s">
        <v>26</v>
      </c>
      <c r="F139" s="388" t="s">
        <v>18553</v>
      </c>
      <c r="G139" s="385"/>
    </row>
    <row r="140" spans="1:7" ht="18">
      <c r="A140" s="387"/>
      <c r="B140" s="387"/>
      <c r="C140" s="388" t="s">
        <v>18582</v>
      </c>
      <c r="D140" s="384" t="s">
        <v>18583</v>
      </c>
      <c r="E140" s="388" t="s">
        <v>26</v>
      </c>
      <c r="F140" s="388" t="s">
        <v>18553</v>
      </c>
      <c r="G140" s="385"/>
    </row>
    <row r="141" spans="1:7" ht="18">
      <c r="A141" s="387"/>
      <c r="B141" s="387"/>
      <c r="C141" s="388" t="s">
        <v>18584</v>
      </c>
      <c r="D141" s="384" t="s">
        <v>18585</v>
      </c>
      <c r="E141" s="388" t="s">
        <v>26</v>
      </c>
      <c r="F141" s="388" t="s">
        <v>18586</v>
      </c>
      <c r="G141" s="386"/>
    </row>
    <row r="142" spans="1:7" ht="15">
      <c r="A142" s="387"/>
      <c r="B142" s="387"/>
      <c r="C142" s="388" t="s">
        <v>18587</v>
      </c>
      <c r="D142" s="384" t="s">
        <v>18588</v>
      </c>
      <c r="E142" s="388" t="s">
        <v>26</v>
      </c>
      <c r="F142" s="388" t="s">
        <v>18579</v>
      </c>
      <c r="G142" s="386"/>
    </row>
    <row r="143" spans="1:7" ht="15">
      <c r="A143" s="387"/>
      <c r="B143" s="387"/>
      <c r="C143" s="388" t="s">
        <v>18589</v>
      </c>
      <c r="D143" s="384" t="s">
        <v>18590</v>
      </c>
      <c r="E143" s="388" t="s">
        <v>26</v>
      </c>
      <c r="F143" s="388" t="s">
        <v>18591</v>
      </c>
      <c r="G143" s="386"/>
    </row>
    <row r="144" spans="1:7" ht="15">
      <c r="A144" s="387"/>
      <c r="B144" s="387"/>
      <c r="C144" s="388" t="s">
        <v>18592</v>
      </c>
      <c r="D144" s="384" t="s">
        <v>18593</v>
      </c>
      <c r="E144" s="388" t="s">
        <v>26</v>
      </c>
      <c r="F144" s="388" t="s">
        <v>18594</v>
      </c>
      <c r="G144" s="386"/>
    </row>
    <row r="145" spans="1:7" ht="15">
      <c r="A145" s="387"/>
      <c r="B145" s="387"/>
      <c r="C145" s="388" t="s">
        <v>18595</v>
      </c>
      <c r="D145" s="384" t="s">
        <v>18596</v>
      </c>
      <c r="E145" s="388" t="s">
        <v>26</v>
      </c>
      <c r="F145" s="388" t="s">
        <v>18597</v>
      </c>
      <c r="G145" s="385"/>
    </row>
    <row r="146" spans="1:7" ht="18" customHeight="1">
      <c r="A146" s="387"/>
      <c r="B146" s="387"/>
      <c r="C146" s="388" t="s">
        <v>18598</v>
      </c>
      <c r="D146" s="384" t="s">
        <v>18599</v>
      </c>
      <c r="E146" s="388" t="s">
        <v>26</v>
      </c>
      <c r="F146" s="388" t="s">
        <v>18600</v>
      </c>
      <c r="G146" s="385"/>
    </row>
    <row r="147" spans="1:7" ht="15">
      <c r="A147" s="387"/>
      <c r="B147" s="387"/>
      <c r="C147" s="388" t="s">
        <v>18601</v>
      </c>
      <c r="D147" s="384" t="s">
        <v>18602</v>
      </c>
      <c r="E147" s="388" t="s">
        <v>26</v>
      </c>
      <c r="F147" s="388" t="s">
        <v>18603</v>
      </c>
      <c r="G147" s="385"/>
    </row>
    <row r="148" spans="1:7" ht="15">
      <c r="A148" s="387"/>
      <c r="B148" s="387"/>
      <c r="C148" s="481" t="s">
        <v>18604</v>
      </c>
      <c r="D148" s="481"/>
      <c r="E148" s="481"/>
      <c r="F148" s="481" t="s">
        <v>17145</v>
      </c>
      <c r="G148" s="385"/>
    </row>
    <row r="149" spans="1:7" ht="11.25" customHeight="1">
      <c r="A149" s="387"/>
      <c r="B149" s="387"/>
      <c r="C149" s="388" t="s">
        <v>18605</v>
      </c>
      <c r="D149" s="384" t="s">
        <v>18606</v>
      </c>
      <c r="E149" s="388" t="s">
        <v>26</v>
      </c>
      <c r="F149" s="388" t="s">
        <v>18607</v>
      </c>
      <c r="G149" s="386"/>
    </row>
    <row r="150" spans="1:7" ht="36">
      <c r="A150" s="387"/>
      <c r="B150" s="387"/>
      <c r="C150" s="388" t="s">
        <v>18608</v>
      </c>
      <c r="D150" s="384" t="s">
        <v>18609</v>
      </c>
      <c r="E150" s="388" t="s">
        <v>26</v>
      </c>
      <c r="F150" s="388" t="s">
        <v>18610</v>
      </c>
      <c r="G150" s="386"/>
    </row>
    <row r="151" spans="1:7" ht="27">
      <c r="A151" s="387"/>
      <c r="B151" s="387"/>
      <c r="C151" s="388" t="s">
        <v>18611</v>
      </c>
      <c r="D151" s="384" t="s">
        <v>18612</v>
      </c>
      <c r="E151" s="388" t="s">
        <v>26</v>
      </c>
      <c r="F151" s="388" t="s">
        <v>18613</v>
      </c>
      <c r="G151" s="386"/>
    </row>
    <row r="152" spans="1:7" ht="27">
      <c r="A152" s="387"/>
      <c r="B152" s="387"/>
      <c r="C152" s="388" t="s">
        <v>18614</v>
      </c>
      <c r="D152" s="384" t="s">
        <v>18615</v>
      </c>
      <c r="E152" s="388" t="s">
        <v>26</v>
      </c>
      <c r="F152" s="388" t="s">
        <v>18616</v>
      </c>
      <c r="G152" s="386"/>
    </row>
    <row r="153" spans="1:7" ht="27">
      <c r="A153" s="387"/>
      <c r="B153" s="387"/>
      <c r="C153" s="388" t="s">
        <v>18617</v>
      </c>
      <c r="D153" s="384" t="s">
        <v>18618</v>
      </c>
      <c r="E153" s="388" t="s">
        <v>26</v>
      </c>
      <c r="F153" s="388" t="s">
        <v>18553</v>
      </c>
      <c r="G153" s="386"/>
    </row>
    <row r="154" spans="1:7" ht="15">
      <c r="A154" s="387"/>
      <c r="B154" s="387"/>
      <c r="C154" s="481" t="s">
        <v>18619</v>
      </c>
      <c r="D154" s="481"/>
      <c r="E154" s="481"/>
      <c r="F154" s="481" t="s">
        <v>17145</v>
      </c>
      <c r="G154" s="385"/>
    </row>
    <row r="155" spans="1:7" ht="11.25" customHeight="1">
      <c r="A155" s="387"/>
      <c r="B155" s="387"/>
      <c r="C155" s="388" t="s">
        <v>18620</v>
      </c>
      <c r="D155" s="384" t="s">
        <v>18621</v>
      </c>
      <c r="E155" s="388" t="s">
        <v>26</v>
      </c>
      <c r="F155" s="388" t="s">
        <v>17170</v>
      </c>
      <c r="G155" s="385"/>
    </row>
    <row r="156" spans="1:7" ht="45">
      <c r="A156" s="387"/>
      <c r="B156" s="387"/>
      <c r="C156" s="388" t="s">
        <v>18622</v>
      </c>
      <c r="D156" s="384" t="s">
        <v>18623</v>
      </c>
      <c r="E156" s="388" t="s">
        <v>26</v>
      </c>
      <c r="F156" s="388" t="s">
        <v>17171</v>
      </c>
      <c r="G156" s="386"/>
    </row>
    <row r="157" spans="1:7" ht="27">
      <c r="A157" s="387"/>
      <c r="B157" s="387"/>
      <c r="C157" s="388" t="s">
        <v>18624</v>
      </c>
      <c r="D157" s="384" t="s">
        <v>18625</v>
      </c>
      <c r="E157" s="388" t="s">
        <v>26</v>
      </c>
      <c r="F157" s="388" t="s">
        <v>17172</v>
      </c>
      <c r="G157" s="386"/>
    </row>
    <row r="158" spans="1:7" ht="27">
      <c r="A158" s="387"/>
      <c r="B158" s="387"/>
      <c r="C158" s="388" t="s">
        <v>18626</v>
      </c>
      <c r="D158" s="384" t="s">
        <v>18627</v>
      </c>
      <c r="E158" s="388" t="s">
        <v>26</v>
      </c>
      <c r="F158" s="388" t="s">
        <v>17172</v>
      </c>
      <c r="G158" s="385"/>
    </row>
    <row r="159" spans="1:7" ht="45">
      <c r="A159" s="387"/>
      <c r="B159" s="387"/>
      <c r="C159" s="388" t="s">
        <v>18628</v>
      </c>
      <c r="D159" s="384" t="s">
        <v>18629</v>
      </c>
      <c r="E159" s="388" t="s">
        <v>26</v>
      </c>
      <c r="F159" s="388" t="s">
        <v>17173</v>
      </c>
      <c r="G159" s="385"/>
    </row>
    <row r="160" spans="1:7" ht="56.25" customHeight="1">
      <c r="A160" s="387"/>
      <c r="B160" s="387"/>
      <c r="C160" s="388" t="s">
        <v>18630</v>
      </c>
      <c r="D160" s="384" t="s">
        <v>18631</v>
      </c>
      <c r="E160" s="388" t="s">
        <v>26</v>
      </c>
      <c r="F160" s="388" t="s">
        <v>17174</v>
      </c>
      <c r="G160" s="386"/>
    </row>
    <row r="161" spans="1:7" ht="36">
      <c r="A161" s="387"/>
      <c r="B161" s="387"/>
      <c r="C161" s="388" t="s">
        <v>18632</v>
      </c>
      <c r="D161" s="384" t="s">
        <v>18633</v>
      </c>
      <c r="E161" s="388" t="s">
        <v>26</v>
      </c>
      <c r="F161" s="388" t="s">
        <v>17175</v>
      </c>
      <c r="G161" s="386"/>
    </row>
    <row r="162" spans="1:7" ht="15">
      <c r="A162" s="387"/>
      <c r="B162" s="387"/>
      <c r="C162" s="481" t="s">
        <v>18634</v>
      </c>
      <c r="D162" s="481"/>
      <c r="E162" s="481"/>
      <c r="F162" s="481" t="s">
        <v>17145</v>
      </c>
      <c r="G162" s="386"/>
    </row>
    <row r="163" spans="1:7" ht="11.25" customHeight="1">
      <c r="A163" s="387"/>
      <c r="B163" s="387"/>
      <c r="C163" s="388" t="s">
        <v>18635</v>
      </c>
      <c r="D163" s="384" t="s">
        <v>18636</v>
      </c>
      <c r="E163" s="388" t="s">
        <v>26</v>
      </c>
      <c r="F163" s="388" t="s">
        <v>18637</v>
      </c>
      <c r="G163" s="386"/>
    </row>
    <row r="164" spans="1:7" ht="15">
      <c r="A164" s="387"/>
      <c r="B164" s="387"/>
      <c r="C164" s="388" t="s">
        <v>18638</v>
      </c>
      <c r="D164" s="384" t="s">
        <v>18639</v>
      </c>
      <c r="E164" s="388" t="s">
        <v>26</v>
      </c>
      <c r="F164" s="388" t="s">
        <v>18640</v>
      </c>
      <c r="G164" s="385"/>
    </row>
    <row r="165" spans="1:7" ht="15">
      <c r="A165" s="387"/>
      <c r="B165" s="387"/>
      <c r="C165" s="388" t="s">
        <v>18641</v>
      </c>
      <c r="D165" s="384" t="s">
        <v>18642</v>
      </c>
      <c r="E165" s="388" t="s">
        <v>26</v>
      </c>
      <c r="F165" s="388" t="s">
        <v>18643</v>
      </c>
      <c r="G165" s="385"/>
    </row>
    <row r="166" spans="1:7" ht="27">
      <c r="A166" s="387"/>
      <c r="B166" s="387"/>
      <c r="C166" s="388" t="s">
        <v>18644</v>
      </c>
      <c r="D166" s="384" t="s">
        <v>18645</v>
      </c>
      <c r="E166" s="388" t="s">
        <v>26</v>
      </c>
      <c r="F166" s="388" t="s">
        <v>18646</v>
      </c>
      <c r="G166" s="386"/>
    </row>
    <row r="167" spans="1:7" ht="18">
      <c r="A167" s="387"/>
      <c r="B167" s="387"/>
      <c r="C167" s="388" t="s">
        <v>18647</v>
      </c>
      <c r="D167" s="384" t="s">
        <v>18648</v>
      </c>
      <c r="E167" s="388" t="s">
        <v>26</v>
      </c>
      <c r="F167" s="388" t="s">
        <v>18649</v>
      </c>
      <c r="G167" s="386"/>
    </row>
    <row r="168" spans="1:7" ht="18">
      <c r="A168" s="387"/>
      <c r="B168" s="387"/>
      <c r="C168" s="388" t="s">
        <v>18650</v>
      </c>
      <c r="D168" s="384" t="s">
        <v>18651</v>
      </c>
      <c r="E168" s="388" t="s">
        <v>26</v>
      </c>
      <c r="F168" s="388" t="s">
        <v>18652</v>
      </c>
      <c r="G168" s="386"/>
    </row>
    <row r="169" spans="1:7" ht="18">
      <c r="A169" s="387"/>
      <c r="B169" s="387"/>
      <c r="C169" s="388" t="s">
        <v>18653</v>
      </c>
      <c r="D169" s="384" t="s">
        <v>18654</v>
      </c>
      <c r="E169" s="388" t="s">
        <v>26</v>
      </c>
      <c r="F169" s="388" t="s">
        <v>18655</v>
      </c>
      <c r="G169" s="386"/>
    </row>
    <row r="170" spans="1:7" ht="15">
      <c r="A170" s="387"/>
      <c r="B170" s="387"/>
      <c r="C170" s="388" t="s">
        <v>18656</v>
      </c>
      <c r="D170" s="384" t="s">
        <v>18657</v>
      </c>
      <c r="E170" s="388" t="s">
        <v>26</v>
      </c>
      <c r="F170" s="388" t="s">
        <v>18655</v>
      </c>
      <c r="G170" s="386"/>
    </row>
    <row r="171" spans="1:7" ht="18">
      <c r="A171" s="387"/>
      <c r="B171" s="387"/>
      <c r="C171" s="388" t="s">
        <v>18658</v>
      </c>
      <c r="D171" s="384" t="s">
        <v>18659</v>
      </c>
      <c r="E171" s="388" t="s">
        <v>26</v>
      </c>
      <c r="F171" s="388" t="s">
        <v>18660</v>
      </c>
      <c r="G171" s="386"/>
    </row>
    <row r="172" spans="1:7" ht="15">
      <c r="A172" s="387"/>
      <c r="B172" s="387"/>
      <c r="C172" s="388" t="s">
        <v>18661</v>
      </c>
      <c r="D172" s="384" t="s">
        <v>18662</v>
      </c>
      <c r="E172" s="388" t="s">
        <v>26</v>
      </c>
      <c r="F172" s="388" t="s">
        <v>18663</v>
      </c>
      <c r="G172" s="386"/>
    </row>
    <row r="173" spans="1:7" ht="27">
      <c r="A173" s="387"/>
      <c r="B173" s="387"/>
      <c r="C173" s="388" t="s">
        <v>18664</v>
      </c>
      <c r="D173" s="384" t="s">
        <v>18665</v>
      </c>
      <c r="E173" s="388" t="s">
        <v>26</v>
      </c>
      <c r="F173" s="388" t="s">
        <v>18666</v>
      </c>
      <c r="G173" s="386"/>
    </row>
    <row r="174" spans="1:7" ht="27">
      <c r="A174" s="387"/>
      <c r="B174" s="387"/>
      <c r="C174" s="388" t="s">
        <v>18667</v>
      </c>
      <c r="D174" s="384" t="s">
        <v>18668</v>
      </c>
      <c r="E174" s="388" t="s">
        <v>26</v>
      </c>
      <c r="F174" s="388" t="s">
        <v>18666</v>
      </c>
      <c r="G174" s="386"/>
    </row>
    <row r="175" spans="1:7" ht="27">
      <c r="A175" s="387"/>
      <c r="B175" s="387"/>
      <c r="C175" s="388" t="s">
        <v>18669</v>
      </c>
      <c r="D175" s="384" t="s">
        <v>18670</v>
      </c>
      <c r="E175" s="388" t="s">
        <v>26</v>
      </c>
      <c r="F175" s="388" t="s">
        <v>18671</v>
      </c>
      <c r="G175" s="386"/>
    </row>
    <row r="176" spans="1:7" ht="45">
      <c r="A176" s="387"/>
      <c r="B176" s="387"/>
      <c r="C176" s="388" t="s">
        <v>18672</v>
      </c>
      <c r="D176" s="384" t="s">
        <v>18673</v>
      </c>
      <c r="E176" s="388" t="s">
        <v>26</v>
      </c>
      <c r="F176" s="388" t="s">
        <v>18674</v>
      </c>
      <c r="G176" s="385"/>
    </row>
    <row r="177" spans="1:7" ht="45">
      <c r="A177" s="387"/>
      <c r="B177" s="387"/>
      <c r="C177" s="388" t="s">
        <v>18675</v>
      </c>
      <c r="D177" s="384" t="s">
        <v>18676</v>
      </c>
      <c r="E177" s="388" t="s">
        <v>26</v>
      </c>
      <c r="F177" s="388" t="s">
        <v>18677</v>
      </c>
      <c r="G177" s="385"/>
    </row>
    <row r="178" spans="1:7" ht="36">
      <c r="A178" s="387"/>
      <c r="B178" s="387"/>
      <c r="C178" s="388" t="s">
        <v>18678</v>
      </c>
      <c r="D178" s="384" t="s">
        <v>18679</v>
      </c>
      <c r="E178" s="388" t="s">
        <v>26</v>
      </c>
      <c r="F178" s="388" t="s">
        <v>18680</v>
      </c>
      <c r="G178" s="386"/>
    </row>
    <row r="179" spans="1:7" ht="45">
      <c r="A179" s="387"/>
      <c r="B179" s="387"/>
      <c r="C179" s="388" t="s">
        <v>18681</v>
      </c>
      <c r="D179" s="384" t="s">
        <v>18682</v>
      </c>
      <c r="E179" s="388" t="s">
        <v>26</v>
      </c>
      <c r="F179" s="388" t="s">
        <v>18683</v>
      </c>
      <c r="G179" s="386"/>
    </row>
    <row r="180" spans="1:7" ht="45">
      <c r="A180" s="387"/>
      <c r="B180" s="387"/>
      <c r="C180" s="388" t="s">
        <v>18684</v>
      </c>
      <c r="D180" s="384" t="s">
        <v>18685</v>
      </c>
      <c r="E180" s="388" t="s">
        <v>26</v>
      </c>
      <c r="F180" s="388" t="s">
        <v>18686</v>
      </c>
      <c r="G180" s="386"/>
    </row>
    <row r="181" spans="1:7" ht="15">
      <c r="A181" s="387"/>
      <c r="B181" s="387"/>
      <c r="C181" s="388" t="s">
        <v>18687</v>
      </c>
      <c r="D181" s="384" t="s">
        <v>18688</v>
      </c>
      <c r="E181" s="388" t="s">
        <v>26</v>
      </c>
      <c r="F181" s="388" t="s">
        <v>18689</v>
      </c>
      <c r="G181" s="386"/>
    </row>
    <row r="182" spans="1:7" ht="15">
      <c r="A182" s="387"/>
      <c r="B182" s="387"/>
      <c r="C182" s="388" t="s">
        <v>18690</v>
      </c>
      <c r="D182" s="384" t="s">
        <v>18691</v>
      </c>
      <c r="E182" s="388" t="s">
        <v>26</v>
      </c>
      <c r="F182" s="388" t="s">
        <v>18692</v>
      </c>
      <c r="G182" s="386"/>
    </row>
    <row r="183" spans="1:7" ht="18">
      <c r="A183" s="387"/>
      <c r="B183" s="387"/>
      <c r="C183" s="388" t="s">
        <v>18693</v>
      </c>
      <c r="D183" s="384" t="s">
        <v>18694</v>
      </c>
      <c r="E183" s="388" t="s">
        <v>26</v>
      </c>
      <c r="F183" s="388" t="s">
        <v>18695</v>
      </c>
      <c r="G183" s="385"/>
    </row>
    <row r="184" spans="1:7" ht="15">
      <c r="A184" s="387"/>
      <c r="B184" s="387"/>
      <c r="C184" s="388" t="s">
        <v>18696</v>
      </c>
      <c r="D184" s="384" t="s">
        <v>18697</v>
      </c>
      <c r="E184" s="388" t="s">
        <v>26</v>
      </c>
      <c r="F184" s="388" t="s">
        <v>18698</v>
      </c>
      <c r="G184" s="385"/>
    </row>
    <row r="185" spans="1:7" ht="15">
      <c r="A185" s="387"/>
      <c r="B185" s="481" t="s">
        <v>18699</v>
      </c>
      <c r="C185" s="481"/>
      <c r="D185" s="481"/>
      <c r="E185" s="481"/>
      <c r="F185" s="481" t="s">
        <v>17145</v>
      </c>
      <c r="G185" s="386"/>
    </row>
    <row r="186" spans="1:7" ht="14.25" customHeight="1">
      <c r="A186" s="387"/>
      <c r="B186" s="387"/>
      <c r="C186" s="481" t="s">
        <v>18700</v>
      </c>
      <c r="D186" s="481"/>
      <c r="E186" s="481"/>
      <c r="F186" s="481" t="s">
        <v>17145</v>
      </c>
      <c r="G186" s="386"/>
    </row>
    <row r="187" spans="1:7" ht="11.25" customHeight="1">
      <c r="A187" s="387"/>
      <c r="B187" s="387"/>
      <c r="C187" s="388" t="s">
        <v>18701</v>
      </c>
      <c r="D187" s="384" t="s">
        <v>18702</v>
      </c>
      <c r="E187" s="388" t="s">
        <v>3221</v>
      </c>
      <c r="F187" s="388" t="s">
        <v>18703</v>
      </c>
      <c r="G187" s="386"/>
    </row>
    <row r="188" spans="1:7" ht="15">
      <c r="A188" s="387"/>
      <c r="B188" s="387"/>
      <c r="C188" s="388" t="s">
        <v>18704</v>
      </c>
      <c r="D188" s="384" t="s">
        <v>18705</v>
      </c>
      <c r="E188" s="388" t="s">
        <v>3221</v>
      </c>
      <c r="F188" s="388" t="s">
        <v>18706</v>
      </c>
      <c r="G188" s="386"/>
    </row>
    <row r="189" spans="1:7" ht="15">
      <c r="A189" s="387"/>
      <c r="B189" s="387"/>
      <c r="C189" s="388" t="s">
        <v>18707</v>
      </c>
      <c r="D189" s="384" t="s">
        <v>18708</v>
      </c>
      <c r="E189" s="388" t="s">
        <v>3221</v>
      </c>
      <c r="F189" s="388" t="s">
        <v>18706</v>
      </c>
      <c r="G189" s="386"/>
    </row>
    <row r="190" spans="1:7" ht="15">
      <c r="A190" s="387"/>
      <c r="B190" s="387"/>
      <c r="C190" s="388" t="s">
        <v>18709</v>
      </c>
      <c r="D190" s="384" t="s">
        <v>18710</v>
      </c>
      <c r="E190" s="388" t="s">
        <v>3221</v>
      </c>
      <c r="F190" s="388" t="s">
        <v>18711</v>
      </c>
      <c r="G190" s="386"/>
    </row>
    <row r="191" spans="1:7" ht="15">
      <c r="A191" s="387"/>
      <c r="B191" s="387"/>
      <c r="C191" s="388" t="s">
        <v>18712</v>
      </c>
      <c r="D191" s="384" t="s">
        <v>18713</v>
      </c>
      <c r="E191" s="388" t="s">
        <v>3221</v>
      </c>
      <c r="F191" s="388" t="s">
        <v>18714</v>
      </c>
      <c r="G191" s="386"/>
    </row>
    <row r="192" spans="1:7" ht="15">
      <c r="A192" s="387"/>
      <c r="B192" s="387"/>
      <c r="C192" s="388" t="s">
        <v>18715</v>
      </c>
      <c r="D192" s="384" t="s">
        <v>18716</v>
      </c>
      <c r="E192" s="388" t="s">
        <v>3221</v>
      </c>
      <c r="F192" s="388" t="s">
        <v>18711</v>
      </c>
      <c r="G192" s="385"/>
    </row>
    <row r="193" spans="1:7" ht="15">
      <c r="A193" s="387"/>
      <c r="B193" s="387"/>
      <c r="C193" s="388" t="s">
        <v>18717</v>
      </c>
      <c r="D193" s="384" t="s">
        <v>18718</v>
      </c>
      <c r="E193" s="388" t="s">
        <v>3221</v>
      </c>
      <c r="F193" s="388" t="s">
        <v>18719</v>
      </c>
      <c r="G193" s="385"/>
    </row>
    <row r="194" spans="1:7" ht="18">
      <c r="A194" s="387"/>
      <c r="B194" s="387"/>
      <c r="C194" s="388" t="s">
        <v>18720</v>
      </c>
      <c r="D194" s="384" t="s">
        <v>18721</v>
      </c>
      <c r="E194" s="388" t="s">
        <v>3221</v>
      </c>
      <c r="F194" s="388" t="s">
        <v>18722</v>
      </c>
      <c r="G194" s="386"/>
    </row>
    <row r="195" spans="1:7" ht="18">
      <c r="A195" s="387"/>
      <c r="B195" s="387"/>
      <c r="C195" s="388" t="s">
        <v>18723</v>
      </c>
      <c r="D195" s="384" t="s">
        <v>18724</v>
      </c>
      <c r="E195" s="388" t="s">
        <v>3221</v>
      </c>
      <c r="F195" s="388" t="s">
        <v>18725</v>
      </c>
      <c r="G195" s="386"/>
    </row>
    <row r="196" spans="1:7" ht="15">
      <c r="A196" s="387"/>
      <c r="B196" s="387"/>
      <c r="C196" s="388" t="s">
        <v>18726</v>
      </c>
      <c r="D196" s="384" t="s">
        <v>18727</v>
      </c>
      <c r="E196" s="388" t="s">
        <v>3221</v>
      </c>
      <c r="F196" s="388" t="s">
        <v>18728</v>
      </c>
      <c r="G196" s="386"/>
    </row>
    <row r="197" spans="1:7" ht="15">
      <c r="A197" s="387"/>
      <c r="B197" s="387"/>
      <c r="C197" s="388" t="s">
        <v>18729</v>
      </c>
      <c r="D197" s="384" t="s">
        <v>18730</v>
      </c>
      <c r="E197" s="388" t="s">
        <v>3221</v>
      </c>
      <c r="F197" s="388" t="s">
        <v>18731</v>
      </c>
      <c r="G197" s="386"/>
    </row>
    <row r="198" spans="1:7" ht="15">
      <c r="A198" s="387"/>
      <c r="B198" s="387"/>
      <c r="C198" s="388" t="s">
        <v>18732</v>
      </c>
      <c r="D198" s="384" t="s">
        <v>18733</v>
      </c>
      <c r="E198" s="388" t="s">
        <v>3221</v>
      </c>
      <c r="F198" s="388" t="s">
        <v>18734</v>
      </c>
      <c r="G198" s="386"/>
    </row>
    <row r="199" spans="1:7" ht="15">
      <c r="A199" s="387"/>
      <c r="B199" s="387"/>
      <c r="C199" s="388" t="s">
        <v>18735</v>
      </c>
      <c r="D199" s="384" t="s">
        <v>18736</v>
      </c>
      <c r="E199" s="388" t="s">
        <v>3221</v>
      </c>
      <c r="F199" s="388" t="s">
        <v>18737</v>
      </c>
      <c r="G199" s="386"/>
    </row>
    <row r="200" spans="1:7" ht="15">
      <c r="A200" s="387"/>
      <c r="B200" s="387"/>
      <c r="C200" s="388" t="s">
        <v>18738</v>
      </c>
      <c r="D200" s="384" t="s">
        <v>18739</v>
      </c>
      <c r="E200" s="388" t="s">
        <v>3221</v>
      </c>
      <c r="F200" s="388" t="s">
        <v>18740</v>
      </c>
      <c r="G200" s="386"/>
    </row>
    <row r="201" spans="1:7" ht="18">
      <c r="A201" s="387"/>
      <c r="B201" s="387"/>
      <c r="C201" s="388" t="s">
        <v>18741</v>
      </c>
      <c r="D201" s="384" t="s">
        <v>18742</v>
      </c>
      <c r="E201" s="388" t="s">
        <v>3221</v>
      </c>
      <c r="F201" s="388" t="s">
        <v>18743</v>
      </c>
      <c r="G201" s="386"/>
    </row>
    <row r="202" spans="1:7" ht="18">
      <c r="A202" s="387"/>
      <c r="B202" s="387"/>
      <c r="C202" s="388" t="s">
        <v>18744</v>
      </c>
      <c r="D202" s="384" t="s">
        <v>18745</v>
      </c>
      <c r="E202" s="388" t="s">
        <v>3221</v>
      </c>
      <c r="F202" s="388" t="s">
        <v>18746</v>
      </c>
      <c r="G202" s="386"/>
    </row>
    <row r="203" spans="1:7" ht="18">
      <c r="A203" s="387"/>
      <c r="B203" s="387"/>
      <c r="C203" s="388" t="s">
        <v>18747</v>
      </c>
      <c r="D203" s="384" t="s">
        <v>18748</v>
      </c>
      <c r="E203" s="388" t="s">
        <v>3221</v>
      </c>
      <c r="F203" s="388" t="s">
        <v>18749</v>
      </c>
      <c r="G203" s="386"/>
    </row>
    <row r="204" spans="1:7" ht="18">
      <c r="A204" s="387"/>
      <c r="B204" s="387"/>
      <c r="C204" s="388" t="s">
        <v>18750</v>
      </c>
      <c r="D204" s="384" t="s">
        <v>18751</v>
      </c>
      <c r="E204" s="388" t="s">
        <v>3221</v>
      </c>
      <c r="F204" s="388" t="s">
        <v>18752</v>
      </c>
      <c r="G204" s="386"/>
    </row>
    <row r="205" spans="1:7" ht="15">
      <c r="A205" s="387"/>
      <c r="B205" s="387"/>
      <c r="C205" s="388" t="s">
        <v>18753</v>
      </c>
      <c r="D205" s="384" t="s">
        <v>18754</v>
      </c>
      <c r="E205" s="388" t="s">
        <v>3221</v>
      </c>
      <c r="F205" s="388" t="s">
        <v>18755</v>
      </c>
      <c r="G205" s="386"/>
    </row>
    <row r="206" spans="1:7" ht="15">
      <c r="A206" s="387"/>
      <c r="B206" s="387"/>
      <c r="C206" s="388" t="s">
        <v>18756</v>
      </c>
      <c r="D206" s="384" t="s">
        <v>18757</v>
      </c>
      <c r="E206" s="388" t="s">
        <v>3221</v>
      </c>
      <c r="F206" s="388" t="s">
        <v>17218</v>
      </c>
      <c r="G206" s="386"/>
    </row>
    <row r="207" spans="1:7" ht="15">
      <c r="A207" s="387"/>
      <c r="B207" s="387"/>
      <c r="C207" s="388" t="s">
        <v>18758</v>
      </c>
      <c r="D207" s="384" t="s">
        <v>18759</v>
      </c>
      <c r="E207" s="388" t="s">
        <v>3221</v>
      </c>
      <c r="F207" s="388" t="s">
        <v>18752</v>
      </c>
      <c r="G207" s="386"/>
    </row>
    <row r="208" spans="1:7" ht="15">
      <c r="A208" s="387"/>
      <c r="B208" s="387"/>
      <c r="C208" s="388" t="s">
        <v>18760</v>
      </c>
      <c r="D208" s="384" t="s">
        <v>18761</v>
      </c>
      <c r="E208" s="388" t="s">
        <v>3221</v>
      </c>
      <c r="F208" s="388" t="s">
        <v>18762</v>
      </c>
      <c r="G208" s="386"/>
    </row>
    <row r="209" spans="1:7" ht="15">
      <c r="A209" s="387"/>
      <c r="B209" s="387"/>
      <c r="C209" s="388" t="s">
        <v>18763</v>
      </c>
      <c r="D209" s="384" t="s">
        <v>18764</v>
      </c>
      <c r="E209" s="388" t="s">
        <v>3221</v>
      </c>
      <c r="F209" s="388" t="s">
        <v>18765</v>
      </c>
      <c r="G209" s="386"/>
    </row>
    <row r="210" spans="1:7" ht="18">
      <c r="A210" s="387"/>
      <c r="B210" s="387"/>
      <c r="C210" s="388" t="s">
        <v>18766</v>
      </c>
      <c r="D210" s="384" t="s">
        <v>18767</v>
      </c>
      <c r="E210" s="388" t="s">
        <v>3221</v>
      </c>
      <c r="F210" s="388" t="s">
        <v>18768</v>
      </c>
      <c r="G210" s="386"/>
    </row>
    <row r="211" spans="1:7" ht="22.5" customHeight="1">
      <c r="A211" s="387"/>
      <c r="B211" s="387"/>
      <c r="C211" s="388" t="s">
        <v>18769</v>
      </c>
      <c r="D211" s="384" t="s">
        <v>18770</v>
      </c>
      <c r="E211" s="388" t="s">
        <v>3221</v>
      </c>
      <c r="F211" s="388" t="s">
        <v>18771</v>
      </c>
      <c r="G211" s="386"/>
    </row>
    <row r="212" spans="1:7" ht="18">
      <c r="A212" s="387"/>
      <c r="B212" s="387"/>
      <c r="C212" s="388" t="s">
        <v>18772</v>
      </c>
      <c r="D212" s="384" t="s">
        <v>18773</v>
      </c>
      <c r="E212" s="388" t="s">
        <v>3221</v>
      </c>
      <c r="F212" s="388" t="s">
        <v>18774</v>
      </c>
      <c r="G212" s="386"/>
    </row>
    <row r="213" spans="1:7" ht="15">
      <c r="A213" s="387"/>
      <c r="B213" s="387"/>
      <c r="C213" s="388" t="s">
        <v>18775</v>
      </c>
      <c r="D213" s="384" t="s">
        <v>18776</v>
      </c>
      <c r="E213" s="388" t="s">
        <v>3221</v>
      </c>
      <c r="F213" s="388" t="s">
        <v>18777</v>
      </c>
      <c r="G213" s="386"/>
    </row>
    <row r="214" spans="1:7" ht="18">
      <c r="A214" s="387"/>
      <c r="B214" s="387"/>
      <c r="C214" s="388" t="s">
        <v>18778</v>
      </c>
      <c r="D214" s="384" t="s">
        <v>18779</v>
      </c>
      <c r="E214" s="388" t="s">
        <v>3221</v>
      </c>
      <c r="F214" s="388" t="s">
        <v>18780</v>
      </c>
      <c r="G214" s="386"/>
    </row>
    <row r="215" spans="1:7" ht="15">
      <c r="A215" s="387"/>
      <c r="B215" s="387"/>
      <c r="C215" s="388" t="s">
        <v>18781</v>
      </c>
      <c r="D215" s="384" t="s">
        <v>18782</v>
      </c>
      <c r="E215" s="388" t="s">
        <v>3221</v>
      </c>
      <c r="F215" s="388" t="s">
        <v>18755</v>
      </c>
      <c r="G215" s="386"/>
    </row>
    <row r="216" spans="1:7" ht="18">
      <c r="A216" s="387"/>
      <c r="B216" s="387"/>
      <c r="C216" s="388" t="s">
        <v>18783</v>
      </c>
      <c r="D216" s="384" t="s">
        <v>18784</v>
      </c>
      <c r="E216" s="388" t="s">
        <v>3221</v>
      </c>
      <c r="F216" s="388" t="s">
        <v>18785</v>
      </c>
      <c r="G216" s="385"/>
    </row>
    <row r="217" spans="1:7" ht="18">
      <c r="A217" s="387"/>
      <c r="B217" s="387"/>
      <c r="C217" s="388" t="s">
        <v>18786</v>
      </c>
      <c r="D217" s="384" t="s">
        <v>18787</v>
      </c>
      <c r="E217" s="388" t="s">
        <v>3221</v>
      </c>
      <c r="F217" s="388" t="s">
        <v>18788</v>
      </c>
      <c r="G217" s="385"/>
    </row>
    <row r="218" spans="1:7" ht="18">
      <c r="A218" s="387"/>
      <c r="B218" s="387"/>
      <c r="C218" s="388" t="s">
        <v>18789</v>
      </c>
      <c r="D218" s="384" t="s">
        <v>18790</v>
      </c>
      <c r="E218" s="388" t="s">
        <v>3221</v>
      </c>
      <c r="F218" s="388" t="s">
        <v>17381</v>
      </c>
      <c r="G218" s="385"/>
    </row>
    <row r="219" spans="1:7" ht="27">
      <c r="A219" s="387"/>
      <c r="B219" s="387"/>
      <c r="C219" s="388" t="s">
        <v>18791</v>
      </c>
      <c r="D219" s="384" t="s">
        <v>18792</v>
      </c>
      <c r="E219" s="388" t="s">
        <v>3221</v>
      </c>
      <c r="F219" s="388" t="s">
        <v>18793</v>
      </c>
      <c r="G219" s="385"/>
    </row>
    <row r="220" spans="1:7" ht="15">
      <c r="A220" s="387"/>
      <c r="B220" s="387"/>
      <c r="C220" s="388" t="s">
        <v>18794</v>
      </c>
      <c r="D220" s="384" t="s">
        <v>18795</v>
      </c>
      <c r="E220" s="388" t="s">
        <v>3221</v>
      </c>
      <c r="F220" s="388" t="s">
        <v>18796</v>
      </c>
      <c r="G220" s="386"/>
    </row>
    <row r="221" spans="1:7" ht="15">
      <c r="A221" s="481" t="s">
        <v>17185</v>
      </c>
      <c r="B221" s="481"/>
      <c r="C221" s="481"/>
      <c r="D221" s="481"/>
      <c r="E221" s="481"/>
      <c r="F221" s="481" t="s">
        <v>17145</v>
      </c>
      <c r="G221" s="386"/>
    </row>
    <row r="222" spans="1:7" ht="14.25" customHeight="1">
      <c r="A222" s="481" t="s">
        <v>17186</v>
      </c>
      <c r="B222" s="481"/>
      <c r="C222" s="481"/>
      <c r="D222" s="481"/>
      <c r="E222" s="481"/>
      <c r="F222" s="481" t="s">
        <v>17145</v>
      </c>
      <c r="G222" s="386"/>
    </row>
    <row r="223" spans="1:7" ht="14.25" customHeight="1">
      <c r="A223" s="387"/>
      <c r="B223" s="481" t="s">
        <v>18797</v>
      </c>
      <c r="C223" s="481"/>
      <c r="D223" s="481"/>
      <c r="E223" s="481"/>
      <c r="F223" s="481" t="s">
        <v>17145</v>
      </c>
      <c r="G223" s="386"/>
    </row>
    <row r="224" spans="1:7" ht="14.25" customHeight="1">
      <c r="A224" s="387"/>
      <c r="B224" s="387"/>
      <c r="C224" s="481" t="s">
        <v>18798</v>
      </c>
      <c r="D224" s="481"/>
      <c r="E224" s="481"/>
      <c r="F224" s="481" t="s">
        <v>17145</v>
      </c>
      <c r="G224" s="386"/>
    </row>
    <row r="225" spans="1:7" ht="11.25" customHeight="1">
      <c r="A225" s="387"/>
      <c r="B225" s="387"/>
      <c r="C225" s="388" t="s">
        <v>18799</v>
      </c>
      <c r="D225" s="384" t="s">
        <v>18800</v>
      </c>
      <c r="E225" s="388" t="s">
        <v>11461</v>
      </c>
      <c r="F225" s="388" t="s">
        <v>18801</v>
      </c>
      <c r="G225" s="386"/>
    </row>
    <row r="226" spans="1:7" ht="15">
      <c r="A226" s="387"/>
      <c r="B226" s="387"/>
      <c r="C226" s="481" t="s">
        <v>18802</v>
      </c>
      <c r="D226" s="481"/>
      <c r="E226" s="481"/>
      <c r="F226" s="481" t="s">
        <v>17145</v>
      </c>
      <c r="G226" s="386"/>
    </row>
    <row r="227" spans="1:7" ht="11.25" customHeight="1">
      <c r="A227" s="387"/>
      <c r="B227" s="387"/>
      <c r="C227" s="388" t="s">
        <v>18803</v>
      </c>
      <c r="D227" s="384" t="s">
        <v>18804</v>
      </c>
      <c r="E227" s="388" t="s">
        <v>11461</v>
      </c>
      <c r="F227" s="388" t="s">
        <v>18805</v>
      </c>
      <c r="G227" s="386"/>
    </row>
    <row r="228" spans="1:7" ht="36">
      <c r="A228" s="387"/>
      <c r="B228" s="387"/>
      <c r="C228" s="388" t="s">
        <v>18806</v>
      </c>
      <c r="D228" s="384" t="s">
        <v>18807</v>
      </c>
      <c r="E228" s="388" t="s">
        <v>11461</v>
      </c>
      <c r="F228" s="388" t="s">
        <v>18808</v>
      </c>
      <c r="G228" s="386"/>
    </row>
    <row r="229" spans="1:7" ht="45">
      <c r="A229" s="387"/>
      <c r="B229" s="387"/>
      <c r="C229" s="388" t="s">
        <v>18809</v>
      </c>
      <c r="D229" s="384" t="s">
        <v>18810</v>
      </c>
      <c r="E229" s="388" t="s">
        <v>11461</v>
      </c>
      <c r="F229" s="388" t="s">
        <v>18811</v>
      </c>
      <c r="G229" s="386"/>
    </row>
    <row r="230" spans="1:7" ht="36">
      <c r="A230" s="387"/>
      <c r="B230" s="387"/>
      <c r="C230" s="388" t="s">
        <v>18812</v>
      </c>
      <c r="D230" s="384" t="s">
        <v>18813</v>
      </c>
      <c r="E230" s="388" t="s">
        <v>11461</v>
      </c>
      <c r="F230" s="388" t="s">
        <v>18814</v>
      </c>
      <c r="G230" s="386"/>
    </row>
    <row r="231" spans="1:7" ht="36">
      <c r="A231" s="387"/>
      <c r="B231" s="387"/>
      <c r="C231" s="388" t="s">
        <v>18815</v>
      </c>
      <c r="D231" s="384" t="s">
        <v>18816</v>
      </c>
      <c r="E231" s="388" t="s">
        <v>11461</v>
      </c>
      <c r="F231" s="388" t="s">
        <v>18817</v>
      </c>
      <c r="G231" s="386"/>
    </row>
    <row r="232" spans="1:7" ht="33.75" customHeight="1">
      <c r="A232" s="387"/>
      <c r="B232" s="387"/>
      <c r="C232" s="388" t="s">
        <v>18818</v>
      </c>
      <c r="D232" s="384" t="s">
        <v>18819</v>
      </c>
      <c r="E232" s="388" t="s">
        <v>11452</v>
      </c>
      <c r="F232" s="388" t="s">
        <v>18820</v>
      </c>
      <c r="G232" s="386"/>
    </row>
    <row r="233" spans="1:7" ht="15">
      <c r="A233" s="387"/>
      <c r="B233" s="387"/>
      <c r="C233" s="481" t="s">
        <v>18821</v>
      </c>
      <c r="D233" s="481"/>
      <c r="E233" s="481"/>
      <c r="F233" s="481" t="s">
        <v>17145</v>
      </c>
      <c r="G233" s="386"/>
    </row>
    <row r="234" spans="1:7" ht="11.25" customHeight="1">
      <c r="A234" s="387"/>
      <c r="B234" s="387"/>
      <c r="C234" s="388" t="s">
        <v>18822</v>
      </c>
      <c r="D234" s="384" t="s">
        <v>18823</v>
      </c>
      <c r="E234" s="388" t="s">
        <v>11452</v>
      </c>
      <c r="F234" s="388" t="s">
        <v>18824</v>
      </c>
      <c r="G234" s="386"/>
    </row>
    <row r="235" spans="1:7" ht="36">
      <c r="A235" s="387"/>
      <c r="B235" s="387"/>
      <c r="C235" s="388" t="s">
        <v>18825</v>
      </c>
      <c r="D235" s="384" t="s">
        <v>18826</v>
      </c>
      <c r="E235" s="388" t="s">
        <v>11452</v>
      </c>
      <c r="F235" s="388" t="s">
        <v>18827</v>
      </c>
      <c r="G235" s="386"/>
    </row>
    <row r="236" spans="1:7" ht="36">
      <c r="A236" s="387"/>
      <c r="B236" s="387"/>
      <c r="C236" s="388" t="s">
        <v>18828</v>
      </c>
      <c r="D236" s="384" t="s">
        <v>18829</v>
      </c>
      <c r="E236" s="388" t="s">
        <v>11452</v>
      </c>
      <c r="F236" s="388" t="s">
        <v>18830</v>
      </c>
      <c r="G236" s="386"/>
    </row>
    <row r="237" spans="1:7" ht="36">
      <c r="A237" s="387"/>
      <c r="B237" s="387"/>
      <c r="C237" s="388" t="s">
        <v>18831</v>
      </c>
      <c r="D237" s="384" t="s">
        <v>18832</v>
      </c>
      <c r="E237" s="388" t="s">
        <v>11452</v>
      </c>
      <c r="F237" s="388" t="s">
        <v>18833</v>
      </c>
      <c r="G237" s="386"/>
    </row>
    <row r="238" spans="1:7" ht="36">
      <c r="A238" s="387"/>
      <c r="B238" s="387"/>
      <c r="C238" s="388" t="s">
        <v>18834</v>
      </c>
      <c r="D238" s="384" t="s">
        <v>18835</v>
      </c>
      <c r="E238" s="388" t="s">
        <v>11452</v>
      </c>
      <c r="F238" s="388" t="s">
        <v>18836</v>
      </c>
      <c r="G238" s="386"/>
    </row>
    <row r="239" spans="1:7" ht="36">
      <c r="A239" s="387"/>
      <c r="B239" s="387"/>
      <c r="C239" s="388" t="s">
        <v>18837</v>
      </c>
      <c r="D239" s="384" t="s">
        <v>18838</v>
      </c>
      <c r="E239" s="388" t="s">
        <v>11452</v>
      </c>
      <c r="F239" s="388" t="s">
        <v>18839</v>
      </c>
      <c r="G239" s="386"/>
    </row>
    <row r="240" spans="1:7" ht="36">
      <c r="A240" s="387"/>
      <c r="B240" s="387"/>
      <c r="C240" s="388" t="s">
        <v>18840</v>
      </c>
      <c r="D240" s="384" t="s">
        <v>18841</v>
      </c>
      <c r="E240" s="388" t="s">
        <v>11452</v>
      </c>
      <c r="F240" s="388" t="s">
        <v>18842</v>
      </c>
      <c r="G240" s="386"/>
    </row>
    <row r="241" spans="1:7" ht="36">
      <c r="A241" s="387"/>
      <c r="B241" s="387"/>
      <c r="C241" s="388" t="s">
        <v>18843</v>
      </c>
      <c r="D241" s="384" t="s">
        <v>18844</v>
      </c>
      <c r="E241" s="388" t="s">
        <v>11452</v>
      </c>
      <c r="F241" s="388" t="s">
        <v>18845</v>
      </c>
      <c r="G241" s="386"/>
    </row>
    <row r="242" spans="1:7" ht="36">
      <c r="A242" s="387"/>
      <c r="B242" s="387"/>
      <c r="C242" s="388" t="s">
        <v>18846</v>
      </c>
      <c r="D242" s="384" t="s">
        <v>18847</v>
      </c>
      <c r="E242" s="388" t="s">
        <v>11452</v>
      </c>
      <c r="F242" s="388" t="s">
        <v>18848</v>
      </c>
      <c r="G242" s="386"/>
    </row>
    <row r="243" spans="1:7" ht="36">
      <c r="A243" s="387"/>
      <c r="B243" s="387"/>
      <c r="C243" s="388" t="s">
        <v>18849</v>
      </c>
      <c r="D243" s="384" t="s">
        <v>18850</v>
      </c>
      <c r="E243" s="388" t="s">
        <v>11452</v>
      </c>
      <c r="F243" s="388" t="s">
        <v>18851</v>
      </c>
      <c r="G243" s="386"/>
    </row>
    <row r="244" spans="1:7" ht="15">
      <c r="A244" s="387"/>
      <c r="B244" s="387"/>
      <c r="C244" s="481" t="s">
        <v>18852</v>
      </c>
      <c r="D244" s="481"/>
      <c r="E244" s="481"/>
      <c r="F244" s="481" t="s">
        <v>17145</v>
      </c>
      <c r="G244" s="386"/>
    </row>
    <row r="245" spans="1:7" ht="11.25" customHeight="1">
      <c r="A245" s="387"/>
      <c r="B245" s="387"/>
      <c r="C245" s="388" t="s">
        <v>18853</v>
      </c>
      <c r="D245" s="384" t="s">
        <v>18854</v>
      </c>
      <c r="E245" s="388" t="s">
        <v>11452</v>
      </c>
      <c r="F245" s="388" t="s">
        <v>18855</v>
      </c>
      <c r="G245" s="386"/>
    </row>
    <row r="246" spans="1:7" ht="36">
      <c r="A246" s="387"/>
      <c r="B246" s="387"/>
      <c r="C246" s="388" t="s">
        <v>18856</v>
      </c>
      <c r="D246" s="384" t="s">
        <v>18857</v>
      </c>
      <c r="E246" s="388" t="s">
        <v>11452</v>
      </c>
      <c r="F246" s="388" t="s">
        <v>18858</v>
      </c>
      <c r="G246" s="386"/>
    </row>
    <row r="247" spans="1:7" ht="36">
      <c r="A247" s="387"/>
      <c r="B247" s="387"/>
      <c r="C247" s="388" t="s">
        <v>18859</v>
      </c>
      <c r="D247" s="384" t="s">
        <v>18860</v>
      </c>
      <c r="E247" s="388" t="s">
        <v>11452</v>
      </c>
      <c r="F247" s="388" t="s">
        <v>18861</v>
      </c>
      <c r="G247" s="386"/>
    </row>
    <row r="248" spans="1:7" ht="15">
      <c r="A248" s="387"/>
      <c r="B248" s="387"/>
      <c r="C248" s="481" t="s">
        <v>18862</v>
      </c>
      <c r="D248" s="481"/>
      <c r="E248" s="481"/>
      <c r="F248" s="481" t="s">
        <v>17145</v>
      </c>
      <c r="G248" s="386"/>
    </row>
    <row r="249" spans="1:7" ht="11.25" customHeight="1">
      <c r="A249" s="387"/>
      <c r="B249" s="387"/>
      <c r="C249" s="388" t="s">
        <v>18863</v>
      </c>
      <c r="D249" s="384" t="s">
        <v>18864</v>
      </c>
      <c r="E249" s="388" t="s">
        <v>11452</v>
      </c>
      <c r="F249" s="388" t="s">
        <v>18865</v>
      </c>
      <c r="G249" s="386"/>
    </row>
    <row r="250" spans="1:7" ht="36">
      <c r="A250" s="387"/>
      <c r="B250" s="387"/>
      <c r="C250" s="388" t="s">
        <v>18866</v>
      </c>
      <c r="D250" s="384" t="s">
        <v>18867</v>
      </c>
      <c r="E250" s="388" t="s">
        <v>11452</v>
      </c>
      <c r="F250" s="388" t="s">
        <v>18868</v>
      </c>
      <c r="G250" s="386"/>
    </row>
    <row r="251" spans="1:7" ht="36">
      <c r="A251" s="387"/>
      <c r="B251" s="387"/>
      <c r="C251" s="388" t="s">
        <v>18869</v>
      </c>
      <c r="D251" s="384" t="s">
        <v>18870</v>
      </c>
      <c r="E251" s="388" t="s">
        <v>11452</v>
      </c>
      <c r="F251" s="388" t="s">
        <v>18871</v>
      </c>
      <c r="G251" s="386"/>
    </row>
    <row r="252" spans="1:7" ht="36">
      <c r="A252" s="387"/>
      <c r="B252" s="387"/>
      <c r="C252" s="388" t="s">
        <v>18872</v>
      </c>
      <c r="D252" s="384" t="s">
        <v>18873</v>
      </c>
      <c r="E252" s="388" t="s">
        <v>11452</v>
      </c>
      <c r="F252" s="388" t="s">
        <v>18874</v>
      </c>
      <c r="G252" s="386"/>
    </row>
    <row r="253" spans="1:7" ht="36">
      <c r="A253" s="387"/>
      <c r="B253" s="387"/>
      <c r="C253" s="388" t="s">
        <v>18875</v>
      </c>
      <c r="D253" s="384" t="s">
        <v>18876</v>
      </c>
      <c r="E253" s="388" t="s">
        <v>11452</v>
      </c>
      <c r="F253" s="388" t="s">
        <v>17528</v>
      </c>
      <c r="G253" s="386"/>
    </row>
    <row r="254" spans="1:7" ht="36">
      <c r="A254" s="387"/>
      <c r="B254" s="387"/>
      <c r="C254" s="388" t="s">
        <v>18877</v>
      </c>
      <c r="D254" s="384" t="s">
        <v>18878</v>
      </c>
      <c r="E254" s="388" t="s">
        <v>11452</v>
      </c>
      <c r="F254" s="388" t="s">
        <v>18879</v>
      </c>
      <c r="G254" s="385"/>
    </row>
    <row r="255" spans="1:7" ht="36">
      <c r="A255" s="387"/>
      <c r="B255" s="387"/>
      <c r="C255" s="388" t="s">
        <v>18880</v>
      </c>
      <c r="D255" s="384" t="s">
        <v>18881</v>
      </c>
      <c r="E255" s="388" t="s">
        <v>11452</v>
      </c>
      <c r="F255" s="388" t="s">
        <v>18882</v>
      </c>
      <c r="G255" s="385"/>
    </row>
    <row r="256" spans="1:7" ht="36">
      <c r="A256" s="387"/>
      <c r="B256" s="387"/>
      <c r="C256" s="388" t="s">
        <v>18883</v>
      </c>
      <c r="D256" s="384" t="s">
        <v>18884</v>
      </c>
      <c r="E256" s="388" t="s">
        <v>11452</v>
      </c>
      <c r="F256" s="388" t="s">
        <v>18885</v>
      </c>
      <c r="G256" s="385"/>
    </row>
    <row r="257" spans="1:7" ht="36">
      <c r="A257" s="387"/>
      <c r="B257" s="387"/>
      <c r="C257" s="388" t="s">
        <v>18886</v>
      </c>
      <c r="D257" s="384" t="s">
        <v>18887</v>
      </c>
      <c r="E257" s="388" t="s">
        <v>11452</v>
      </c>
      <c r="F257" s="388" t="s">
        <v>18888</v>
      </c>
      <c r="G257" s="385"/>
    </row>
    <row r="258" spans="1:7" ht="36">
      <c r="A258" s="387"/>
      <c r="B258" s="387"/>
      <c r="C258" s="388" t="s">
        <v>18889</v>
      </c>
      <c r="D258" s="384" t="s">
        <v>18890</v>
      </c>
      <c r="E258" s="388" t="s">
        <v>11452</v>
      </c>
      <c r="F258" s="388" t="s">
        <v>18891</v>
      </c>
      <c r="G258" s="385"/>
    </row>
    <row r="259" spans="1:7" ht="36">
      <c r="A259" s="387"/>
      <c r="B259" s="387"/>
      <c r="C259" s="388" t="s">
        <v>18892</v>
      </c>
      <c r="D259" s="384" t="s">
        <v>18893</v>
      </c>
      <c r="E259" s="388" t="s">
        <v>11452</v>
      </c>
      <c r="F259" s="388" t="s">
        <v>18894</v>
      </c>
      <c r="G259" s="385"/>
    </row>
    <row r="260" spans="1:7" ht="36">
      <c r="A260" s="387"/>
      <c r="B260" s="387"/>
      <c r="C260" s="388" t="s">
        <v>18895</v>
      </c>
      <c r="D260" s="384" t="s">
        <v>18896</v>
      </c>
      <c r="E260" s="388" t="s">
        <v>11452</v>
      </c>
      <c r="F260" s="388" t="s">
        <v>18897</v>
      </c>
      <c r="G260" s="386"/>
    </row>
    <row r="261" spans="1:7" ht="36">
      <c r="A261" s="387"/>
      <c r="B261" s="387"/>
      <c r="C261" s="388" t="s">
        <v>18898</v>
      </c>
      <c r="D261" s="384" t="s">
        <v>18899</v>
      </c>
      <c r="E261" s="388" t="s">
        <v>11452</v>
      </c>
      <c r="F261" s="388" t="s">
        <v>18900</v>
      </c>
      <c r="G261" s="385"/>
    </row>
    <row r="262" spans="1:7" ht="36">
      <c r="A262" s="387"/>
      <c r="B262" s="387"/>
      <c r="C262" s="388" t="s">
        <v>18901</v>
      </c>
      <c r="D262" s="384" t="s">
        <v>18902</v>
      </c>
      <c r="E262" s="388" t="s">
        <v>11452</v>
      </c>
      <c r="F262" s="388" t="s">
        <v>18903</v>
      </c>
      <c r="G262" s="385"/>
    </row>
    <row r="263" spans="1:7" ht="36">
      <c r="A263" s="387"/>
      <c r="B263" s="387"/>
      <c r="C263" s="388" t="s">
        <v>18904</v>
      </c>
      <c r="D263" s="384" t="s">
        <v>18905</v>
      </c>
      <c r="E263" s="388" t="s">
        <v>11452</v>
      </c>
      <c r="F263" s="388" t="s">
        <v>18906</v>
      </c>
      <c r="G263" s="386"/>
    </row>
    <row r="264" spans="1:7" ht="36">
      <c r="A264" s="387"/>
      <c r="B264" s="387"/>
      <c r="C264" s="388" t="s">
        <v>18907</v>
      </c>
      <c r="D264" s="384" t="s">
        <v>18908</v>
      </c>
      <c r="E264" s="388" t="s">
        <v>11452</v>
      </c>
      <c r="F264" s="388" t="s">
        <v>18909</v>
      </c>
      <c r="G264" s="386"/>
    </row>
    <row r="265" spans="1:7" ht="36">
      <c r="A265" s="387"/>
      <c r="B265" s="387"/>
      <c r="C265" s="388" t="s">
        <v>18910</v>
      </c>
      <c r="D265" s="384" t="s">
        <v>18911</v>
      </c>
      <c r="E265" s="388" t="s">
        <v>11452</v>
      </c>
      <c r="F265" s="388" t="s">
        <v>18912</v>
      </c>
      <c r="G265" s="386"/>
    </row>
    <row r="266" spans="1:7" ht="36">
      <c r="A266" s="387"/>
      <c r="B266" s="387"/>
      <c r="C266" s="388" t="s">
        <v>18913</v>
      </c>
      <c r="D266" s="384" t="s">
        <v>18914</v>
      </c>
      <c r="E266" s="388" t="s">
        <v>11452</v>
      </c>
      <c r="F266" s="388" t="s">
        <v>18915</v>
      </c>
      <c r="G266" s="386"/>
    </row>
    <row r="267" spans="1:7" ht="36">
      <c r="A267" s="387"/>
      <c r="B267" s="387"/>
      <c r="C267" s="388" t="s">
        <v>18916</v>
      </c>
      <c r="D267" s="384" t="s">
        <v>18917</v>
      </c>
      <c r="E267" s="388" t="s">
        <v>11452</v>
      </c>
      <c r="F267" s="388" t="s">
        <v>18918</v>
      </c>
      <c r="G267" s="386"/>
    </row>
    <row r="268" spans="1:7" ht="15">
      <c r="A268" s="387"/>
      <c r="B268" s="387"/>
      <c r="C268" s="481" t="s">
        <v>18919</v>
      </c>
      <c r="D268" s="481"/>
      <c r="E268" s="481"/>
      <c r="F268" s="481" t="s">
        <v>17145</v>
      </c>
      <c r="G268" s="386"/>
    </row>
    <row r="269" spans="1:7" ht="11.25" customHeight="1">
      <c r="A269" s="387"/>
      <c r="B269" s="387"/>
      <c r="C269" s="388" t="s">
        <v>18920</v>
      </c>
      <c r="D269" s="384" t="s">
        <v>18921</v>
      </c>
      <c r="E269" s="388" t="s">
        <v>11452</v>
      </c>
      <c r="F269" s="388" t="s">
        <v>18922</v>
      </c>
      <c r="G269" s="385"/>
    </row>
    <row r="270" spans="1:7" ht="27">
      <c r="A270" s="387"/>
      <c r="B270" s="387"/>
      <c r="C270" s="388" t="s">
        <v>18923</v>
      </c>
      <c r="D270" s="384" t="s">
        <v>18924</v>
      </c>
      <c r="E270" s="388" t="s">
        <v>105</v>
      </c>
      <c r="F270" s="388" t="s">
        <v>18925</v>
      </c>
      <c r="G270" s="385"/>
    </row>
    <row r="271" spans="1:7" ht="27">
      <c r="A271" s="387"/>
      <c r="B271" s="387"/>
      <c r="C271" s="388" t="s">
        <v>18926</v>
      </c>
      <c r="D271" s="384" t="s">
        <v>18927</v>
      </c>
      <c r="E271" s="388" t="s">
        <v>105</v>
      </c>
      <c r="F271" s="388" t="s">
        <v>17367</v>
      </c>
      <c r="G271" s="386"/>
    </row>
    <row r="272" spans="1:7" ht="15">
      <c r="A272" s="387"/>
      <c r="B272" s="387"/>
      <c r="C272" s="481" t="s">
        <v>18928</v>
      </c>
      <c r="D272" s="481"/>
      <c r="E272" s="481"/>
      <c r="F272" s="481" t="s">
        <v>17145</v>
      </c>
      <c r="G272" s="386"/>
    </row>
    <row r="273" spans="1:7" ht="11.25" customHeight="1">
      <c r="A273" s="387"/>
      <c r="B273" s="387"/>
      <c r="C273" s="388" t="s">
        <v>18929</v>
      </c>
      <c r="D273" s="384" t="s">
        <v>18930</v>
      </c>
      <c r="E273" s="388" t="s">
        <v>11452</v>
      </c>
      <c r="F273" s="388" t="s">
        <v>18931</v>
      </c>
      <c r="G273" s="386"/>
    </row>
    <row r="274" spans="1:7" ht="36">
      <c r="A274" s="387"/>
      <c r="B274" s="387"/>
      <c r="C274" s="388" t="s">
        <v>18932</v>
      </c>
      <c r="D274" s="384" t="s">
        <v>18933</v>
      </c>
      <c r="E274" s="388" t="s">
        <v>11452</v>
      </c>
      <c r="F274" s="388" t="s">
        <v>18934</v>
      </c>
      <c r="G274" s="386"/>
    </row>
    <row r="275" spans="1:7" ht="36">
      <c r="A275" s="387"/>
      <c r="B275" s="387"/>
      <c r="C275" s="388" t="s">
        <v>18935</v>
      </c>
      <c r="D275" s="384" t="s">
        <v>18936</v>
      </c>
      <c r="E275" s="388" t="s">
        <v>11452</v>
      </c>
      <c r="F275" s="388" t="s">
        <v>18937</v>
      </c>
      <c r="G275" s="386"/>
    </row>
    <row r="276" spans="1:7" ht="36">
      <c r="A276" s="387"/>
      <c r="B276" s="387"/>
      <c r="C276" s="388" t="s">
        <v>18938</v>
      </c>
      <c r="D276" s="384" t="s">
        <v>18939</v>
      </c>
      <c r="E276" s="388" t="s">
        <v>11452</v>
      </c>
      <c r="F276" s="388" t="s">
        <v>18940</v>
      </c>
      <c r="G276" s="386"/>
    </row>
    <row r="277" spans="1:7" ht="45">
      <c r="A277" s="387"/>
      <c r="B277" s="387"/>
      <c r="C277" s="388" t="s">
        <v>18941</v>
      </c>
      <c r="D277" s="384" t="s">
        <v>18942</v>
      </c>
      <c r="E277" s="388" t="s">
        <v>11452</v>
      </c>
      <c r="F277" s="388" t="s">
        <v>18943</v>
      </c>
      <c r="G277" s="386"/>
    </row>
    <row r="278" spans="1:7" ht="54" customHeight="1">
      <c r="A278" s="387"/>
      <c r="B278" s="387"/>
      <c r="C278" s="388" t="s">
        <v>18944</v>
      </c>
      <c r="D278" s="384" t="s">
        <v>18945</v>
      </c>
      <c r="E278" s="388" t="s">
        <v>11452</v>
      </c>
      <c r="F278" s="388" t="s">
        <v>18946</v>
      </c>
      <c r="G278" s="386"/>
    </row>
    <row r="279" spans="1:7" ht="36">
      <c r="A279" s="387"/>
      <c r="B279" s="387"/>
      <c r="C279" s="388" t="s">
        <v>18947</v>
      </c>
      <c r="D279" s="384" t="s">
        <v>18948</v>
      </c>
      <c r="E279" s="388" t="s">
        <v>11452</v>
      </c>
      <c r="F279" s="388" t="s">
        <v>18949</v>
      </c>
      <c r="G279" s="386"/>
    </row>
    <row r="280" spans="1:7" ht="36">
      <c r="A280" s="387"/>
      <c r="B280" s="387"/>
      <c r="C280" s="388" t="s">
        <v>18950</v>
      </c>
      <c r="D280" s="384" t="s">
        <v>18951</v>
      </c>
      <c r="E280" s="388" t="s">
        <v>11452</v>
      </c>
      <c r="F280" s="388" t="s">
        <v>18952</v>
      </c>
      <c r="G280" s="386"/>
    </row>
    <row r="281" spans="1:7" ht="36">
      <c r="A281" s="387"/>
      <c r="B281" s="387"/>
      <c r="C281" s="388" t="s">
        <v>18953</v>
      </c>
      <c r="D281" s="384" t="s">
        <v>18954</v>
      </c>
      <c r="E281" s="388" t="s">
        <v>11452</v>
      </c>
      <c r="F281" s="388" t="s">
        <v>18955</v>
      </c>
      <c r="G281" s="385"/>
    </row>
    <row r="282" spans="1:7" ht="36">
      <c r="A282" s="387"/>
      <c r="B282" s="387"/>
      <c r="C282" s="388" t="s">
        <v>18956</v>
      </c>
      <c r="D282" s="384" t="s">
        <v>18957</v>
      </c>
      <c r="E282" s="388" t="s">
        <v>11452</v>
      </c>
      <c r="F282" s="388" t="s">
        <v>18958</v>
      </c>
      <c r="G282" s="385"/>
    </row>
    <row r="283" spans="1:7" ht="36">
      <c r="A283" s="387"/>
      <c r="B283" s="387"/>
      <c r="C283" s="388" t="s">
        <v>18959</v>
      </c>
      <c r="D283" s="384" t="s">
        <v>18960</v>
      </c>
      <c r="E283" s="388" t="s">
        <v>11452</v>
      </c>
      <c r="F283" s="388" t="s">
        <v>18961</v>
      </c>
      <c r="G283" s="386"/>
    </row>
    <row r="284" spans="1:7" ht="36">
      <c r="A284" s="387"/>
      <c r="B284" s="387"/>
      <c r="C284" s="388" t="s">
        <v>18962</v>
      </c>
      <c r="D284" s="384" t="s">
        <v>18963</v>
      </c>
      <c r="E284" s="388" t="s">
        <v>11452</v>
      </c>
      <c r="F284" s="388" t="s">
        <v>18964</v>
      </c>
      <c r="G284" s="386"/>
    </row>
    <row r="285" spans="1:7" ht="15">
      <c r="A285" s="387"/>
      <c r="B285" s="387"/>
      <c r="C285" s="481" t="s">
        <v>18965</v>
      </c>
      <c r="D285" s="481"/>
      <c r="E285" s="481"/>
      <c r="F285" s="481" t="s">
        <v>17145</v>
      </c>
      <c r="G285" s="386"/>
    </row>
    <row r="286" spans="1:7" ht="11.25" customHeight="1">
      <c r="A286" s="387"/>
      <c r="B286" s="387"/>
      <c r="C286" s="388" t="s">
        <v>18966</v>
      </c>
      <c r="D286" s="384" t="s">
        <v>18967</v>
      </c>
      <c r="E286" s="388" t="s">
        <v>11452</v>
      </c>
      <c r="F286" s="388" t="s">
        <v>18968</v>
      </c>
      <c r="G286" s="385"/>
    </row>
    <row r="287" spans="1:7" ht="15">
      <c r="A287" s="387"/>
      <c r="B287" s="387"/>
      <c r="C287" s="481" t="s">
        <v>18969</v>
      </c>
      <c r="D287" s="481"/>
      <c r="E287" s="481"/>
      <c r="F287" s="481" t="s">
        <v>17145</v>
      </c>
      <c r="G287" s="385"/>
    </row>
    <row r="288" spans="1:7" ht="11.25" customHeight="1">
      <c r="A288" s="387"/>
      <c r="B288" s="387"/>
      <c r="C288" s="388" t="s">
        <v>18970</v>
      </c>
      <c r="D288" s="384" t="s">
        <v>18971</v>
      </c>
      <c r="E288" s="388" t="s">
        <v>11452</v>
      </c>
      <c r="F288" s="388" t="s">
        <v>18972</v>
      </c>
      <c r="G288" s="386"/>
    </row>
    <row r="289" spans="1:7" ht="15">
      <c r="A289" s="387"/>
      <c r="B289" s="387"/>
      <c r="C289" s="481" t="s">
        <v>18973</v>
      </c>
      <c r="D289" s="481"/>
      <c r="E289" s="481"/>
      <c r="F289" s="481" t="s">
        <v>17145</v>
      </c>
      <c r="G289" s="386"/>
    </row>
    <row r="290" spans="1:7" ht="11.25" customHeight="1">
      <c r="A290" s="387"/>
      <c r="B290" s="387"/>
      <c r="C290" s="388" t="s">
        <v>18974</v>
      </c>
      <c r="D290" s="384" t="s">
        <v>18975</v>
      </c>
      <c r="E290" s="388" t="s">
        <v>11452</v>
      </c>
      <c r="F290" s="388" t="s">
        <v>18976</v>
      </c>
      <c r="G290" s="386"/>
    </row>
    <row r="291" spans="1:7" ht="56.25" customHeight="1">
      <c r="A291" s="387"/>
      <c r="B291" s="387"/>
      <c r="C291" s="388" t="s">
        <v>18977</v>
      </c>
      <c r="D291" s="384" t="s">
        <v>18978</v>
      </c>
      <c r="E291" s="388" t="s">
        <v>11452</v>
      </c>
      <c r="F291" s="388" t="s">
        <v>18979</v>
      </c>
      <c r="G291" s="386"/>
    </row>
    <row r="292" spans="1:7" ht="36">
      <c r="A292" s="387"/>
      <c r="B292" s="387"/>
      <c r="C292" s="388" t="s">
        <v>18980</v>
      </c>
      <c r="D292" s="384" t="s">
        <v>18981</v>
      </c>
      <c r="E292" s="388" t="s">
        <v>11452</v>
      </c>
      <c r="F292" s="388" t="s">
        <v>18982</v>
      </c>
      <c r="G292" s="386"/>
    </row>
    <row r="293" spans="1:7" ht="36">
      <c r="A293" s="387"/>
      <c r="B293" s="387"/>
      <c r="C293" s="388" t="s">
        <v>18983</v>
      </c>
      <c r="D293" s="384" t="s">
        <v>18984</v>
      </c>
      <c r="E293" s="388" t="s">
        <v>11452</v>
      </c>
      <c r="F293" s="388" t="s">
        <v>18985</v>
      </c>
      <c r="G293" s="386"/>
    </row>
    <row r="294" spans="1:7" ht="15">
      <c r="A294" s="387"/>
      <c r="B294" s="387"/>
      <c r="C294" s="481" t="s">
        <v>18986</v>
      </c>
      <c r="D294" s="481"/>
      <c r="E294" s="481"/>
      <c r="F294" s="481" t="s">
        <v>17145</v>
      </c>
      <c r="G294" s="386"/>
    </row>
    <row r="295" spans="1:7" ht="11.25" customHeight="1">
      <c r="A295" s="387"/>
      <c r="B295" s="387"/>
      <c r="C295" s="388" t="s">
        <v>18987</v>
      </c>
      <c r="D295" s="384" t="s">
        <v>18988</v>
      </c>
      <c r="E295" s="388" t="s">
        <v>11452</v>
      </c>
      <c r="F295" s="388" t="s">
        <v>18989</v>
      </c>
      <c r="G295" s="386"/>
    </row>
    <row r="296" spans="1:7" ht="36">
      <c r="A296" s="387"/>
      <c r="B296" s="387"/>
      <c r="C296" s="388" t="s">
        <v>18990</v>
      </c>
      <c r="D296" s="384" t="s">
        <v>18991</v>
      </c>
      <c r="E296" s="388" t="s">
        <v>11452</v>
      </c>
      <c r="F296" s="388" t="s">
        <v>18992</v>
      </c>
      <c r="G296" s="386"/>
    </row>
    <row r="297" spans="1:7" ht="27">
      <c r="A297" s="387"/>
      <c r="B297" s="387"/>
      <c r="C297" s="388" t="s">
        <v>18993</v>
      </c>
      <c r="D297" s="384" t="s">
        <v>18994</v>
      </c>
      <c r="E297" s="388" t="s">
        <v>26</v>
      </c>
      <c r="F297" s="388" t="s">
        <v>18995</v>
      </c>
      <c r="G297" s="386"/>
    </row>
    <row r="298" spans="1:7" ht="15">
      <c r="A298" s="387"/>
      <c r="B298" s="481" t="s">
        <v>18996</v>
      </c>
      <c r="C298" s="481"/>
      <c r="D298" s="481"/>
      <c r="E298" s="481"/>
      <c r="F298" s="481" t="s">
        <v>17145</v>
      </c>
      <c r="G298" s="386"/>
    </row>
    <row r="299" spans="1:7" ht="14.25" customHeight="1">
      <c r="A299" s="387"/>
      <c r="B299" s="387"/>
      <c r="C299" s="481" t="s">
        <v>18997</v>
      </c>
      <c r="D299" s="481"/>
      <c r="E299" s="481"/>
      <c r="F299" s="481" t="s">
        <v>17145</v>
      </c>
      <c r="G299" s="386"/>
    </row>
    <row r="300" spans="1:7" ht="11.25" customHeight="1">
      <c r="A300" s="387"/>
      <c r="B300" s="387"/>
      <c r="C300" s="388" t="s">
        <v>18998</v>
      </c>
      <c r="D300" s="384" t="s">
        <v>18999</v>
      </c>
      <c r="E300" s="388" t="s">
        <v>11452</v>
      </c>
      <c r="F300" s="388" t="s">
        <v>19000</v>
      </c>
      <c r="G300" s="386"/>
    </row>
    <row r="301" spans="1:7" ht="36">
      <c r="A301" s="387"/>
      <c r="B301" s="387"/>
      <c r="C301" s="388" t="s">
        <v>19001</v>
      </c>
      <c r="D301" s="384" t="s">
        <v>19002</v>
      </c>
      <c r="E301" s="388" t="s">
        <v>11452</v>
      </c>
      <c r="F301" s="388" t="s">
        <v>19003</v>
      </c>
      <c r="G301" s="386"/>
    </row>
    <row r="302" spans="1:7" ht="54">
      <c r="A302" s="387"/>
      <c r="B302" s="387"/>
      <c r="C302" s="388" t="s">
        <v>19004</v>
      </c>
      <c r="D302" s="384" t="s">
        <v>19005</v>
      </c>
      <c r="E302" s="388" t="s">
        <v>11452</v>
      </c>
      <c r="F302" s="388" t="s">
        <v>17195</v>
      </c>
      <c r="G302" s="386"/>
    </row>
    <row r="303" spans="1:7" ht="63">
      <c r="A303" s="387"/>
      <c r="B303" s="387"/>
      <c r="C303" s="388" t="s">
        <v>19006</v>
      </c>
      <c r="D303" s="384" t="s">
        <v>19007</v>
      </c>
      <c r="E303" s="388" t="s">
        <v>11452</v>
      </c>
      <c r="F303" s="388" t="s">
        <v>17196</v>
      </c>
      <c r="G303" s="386"/>
    </row>
    <row r="304" spans="1:7" ht="54">
      <c r="A304" s="387"/>
      <c r="B304" s="387"/>
      <c r="C304" s="388" t="s">
        <v>19008</v>
      </c>
      <c r="D304" s="384" t="s">
        <v>19009</v>
      </c>
      <c r="E304" s="388" t="s">
        <v>11452</v>
      </c>
      <c r="F304" s="388" t="s">
        <v>17197</v>
      </c>
      <c r="G304" s="386"/>
    </row>
    <row r="305" spans="1:7" ht="63">
      <c r="A305" s="387"/>
      <c r="B305" s="387"/>
      <c r="C305" s="388" t="s">
        <v>19010</v>
      </c>
      <c r="D305" s="384" t="s">
        <v>19011</v>
      </c>
      <c r="E305" s="388" t="s">
        <v>11452</v>
      </c>
      <c r="F305" s="388" t="s">
        <v>17198</v>
      </c>
      <c r="G305" s="386"/>
    </row>
    <row r="306" spans="1:7" ht="63">
      <c r="A306" s="387"/>
      <c r="B306" s="387"/>
      <c r="C306" s="388" t="s">
        <v>19012</v>
      </c>
      <c r="D306" s="384" t="s">
        <v>19013</v>
      </c>
      <c r="E306" s="388" t="s">
        <v>11452</v>
      </c>
      <c r="F306" s="388" t="s">
        <v>19014</v>
      </c>
      <c r="G306" s="386"/>
    </row>
    <row r="307" spans="1:7" ht="72">
      <c r="A307" s="387"/>
      <c r="B307" s="387"/>
      <c r="C307" s="388" t="s">
        <v>19015</v>
      </c>
      <c r="D307" s="384" t="s">
        <v>19016</v>
      </c>
      <c r="E307" s="388" t="s">
        <v>11452</v>
      </c>
      <c r="F307" s="388" t="s">
        <v>17199</v>
      </c>
      <c r="G307" s="385"/>
    </row>
    <row r="308" spans="1:7" ht="63">
      <c r="A308" s="387"/>
      <c r="B308" s="387"/>
      <c r="C308" s="388" t="s">
        <v>19017</v>
      </c>
      <c r="D308" s="384" t="s">
        <v>19018</v>
      </c>
      <c r="E308" s="388" t="s">
        <v>11452</v>
      </c>
      <c r="F308" s="388" t="s">
        <v>17200</v>
      </c>
      <c r="G308" s="385"/>
    </row>
    <row r="309" spans="1:7" ht="72">
      <c r="A309" s="387"/>
      <c r="B309" s="387"/>
      <c r="C309" s="388" t="s">
        <v>19019</v>
      </c>
      <c r="D309" s="384" t="s">
        <v>19020</v>
      </c>
      <c r="E309" s="388" t="s">
        <v>11452</v>
      </c>
      <c r="F309" s="388" t="s">
        <v>17201</v>
      </c>
      <c r="G309" s="386"/>
    </row>
    <row r="310" spans="1:7" ht="72">
      <c r="A310" s="387"/>
      <c r="B310" s="387"/>
      <c r="C310" s="388" t="s">
        <v>19021</v>
      </c>
      <c r="D310" s="384" t="s">
        <v>19022</v>
      </c>
      <c r="E310" s="388" t="s">
        <v>11452</v>
      </c>
      <c r="F310" s="388" t="s">
        <v>17202</v>
      </c>
      <c r="G310" s="386"/>
    </row>
    <row r="311" spans="1:7" ht="81">
      <c r="A311" s="387"/>
      <c r="B311" s="387"/>
      <c r="C311" s="388" t="s">
        <v>19023</v>
      </c>
      <c r="D311" s="384" t="s">
        <v>19024</v>
      </c>
      <c r="E311" s="388" t="s">
        <v>11452</v>
      </c>
      <c r="F311" s="388" t="s">
        <v>17203</v>
      </c>
      <c r="G311" s="386"/>
    </row>
    <row r="312" spans="1:7" ht="81">
      <c r="A312" s="387"/>
      <c r="B312" s="387"/>
      <c r="C312" s="388" t="s">
        <v>19025</v>
      </c>
      <c r="D312" s="384" t="s">
        <v>19026</v>
      </c>
      <c r="E312" s="388" t="s">
        <v>11452</v>
      </c>
      <c r="F312" s="388" t="s">
        <v>17204</v>
      </c>
      <c r="G312" s="385"/>
    </row>
    <row r="313" spans="1:7" ht="72">
      <c r="A313" s="387"/>
      <c r="B313" s="387"/>
      <c r="C313" s="388" t="s">
        <v>19027</v>
      </c>
      <c r="D313" s="384" t="s">
        <v>19028</v>
      </c>
      <c r="E313" s="388" t="s">
        <v>11452</v>
      </c>
      <c r="F313" s="388" t="s">
        <v>17205</v>
      </c>
      <c r="G313" s="385"/>
    </row>
    <row r="314" spans="1:7" ht="72">
      <c r="A314" s="387"/>
      <c r="B314" s="387"/>
      <c r="C314" s="388" t="s">
        <v>19029</v>
      </c>
      <c r="D314" s="384" t="s">
        <v>19030</v>
      </c>
      <c r="E314" s="388" t="s">
        <v>11452</v>
      </c>
      <c r="F314" s="388" t="s">
        <v>17206</v>
      </c>
      <c r="G314" s="386"/>
    </row>
    <row r="315" spans="1:7" ht="81" customHeight="1">
      <c r="A315" s="387"/>
      <c r="B315" s="387"/>
      <c r="C315" s="388" t="s">
        <v>19031</v>
      </c>
      <c r="D315" s="384" t="s">
        <v>19032</v>
      </c>
      <c r="E315" s="388" t="s">
        <v>11452</v>
      </c>
      <c r="F315" s="388" t="s">
        <v>19033</v>
      </c>
      <c r="G315" s="386"/>
    </row>
    <row r="316" spans="1:7" ht="45">
      <c r="A316" s="387"/>
      <c r="B316" s="387"/>
      <c r="C316" s="388" t="s">
        <v>19034</v>
      </c>
      <c r="D316" s="384" t="s">
        <v>19035</v>
      </c>
      <c r="E316" s="388" t="s">
        <v>11452</v>
      </c>
      <c r="F316" s="388" t="s">
        <v>19036</v>
      </c>
      <c r="G316" s="386"/>
    </row>
    <row r="317" spans="1:7" ht="36">
      <c r="A317" s="387"/>
      <c r="B317" s="387"/>
      <c r="C317" s="388" t="s">
        <v>19037</v>
      </c>
      <c r="D317" s="384" t="s">
        <v>19038</v>
      </c>
      <c r="E317" s="388" t="s">
        <v>11452</v>
      </c>
      <c r="F317" s="388" t="s">
        <v>19039</v>
      </c>
      <c r="G317" s="386"/>
    </row>
    <row r="318" spans="1:7" ht="72">
      <c r="A318" s="387"/>
      <c r="B318" s="387"/>
      <c r="C318" s="388" t="s">
        <v>19040</v>
      </c>
      <c r="D318" s="384" t="s">
        <v>19041</v>
      </c>
      <c r="E318" s="388" t="s">
        <v>11452</v>
      </c>
      <c r="F318" s="388" t="s">
        <v>19042</v>
      </c>
      <c r="G318" s="386"/>
    </row>
    <row r="319" spans="1:7" ht="72">
      <c r="A319" s="387"/>
      <c r="B319" s="387"/>
      <c r="C319" s="388" t="s">
        <v>19043</v>
      </c>
      <c r="D319" s="384" t="s">
        <v>19044</v>
      </c>
      <c r="E319" s="388" t="s">
        <v>11452</v>
      </c>
      <c r="F319" s="388" t="s">
        <v>19045</v>
      </c>
      <c r="G319" s="386"/>
    </row>
    <row r="320" spans="1:7" ht="15">
      <c r="A320" s="387"/>
      <c r="B320" s="387"/>
      <c r="C320" s="481" t="s">
        <v>19046</v>
      </c>
      <c r="D320" s="481"/>
      <c r="E320" s="481"/>
      <c r="F320" s="481" t="s">
        <v>17145</v>
      </c>
      <c r="G320" s="386"/>
    </row>
    <row r="321" spans="1:7" ht="11.25" customHeight="1">
      <c r="A321" s="387"/>
      <c r="B321" s="387"/>
      <c r="C321" s="388" t="s">
        <v>19047</v>
      </c>
      <c r="D321" s="384" t="s">
        <v>19048</v>
      </c>
      <c r="E321" s="388" t="s">
        <v>11452</v>
      </c>
      <c r="F321" s="388" t="s">
        <v>19049</v>
      </c>
      <c r="G321" s="386"/>
    </row>
    <row r="322" spans="1:7" ht="45">
      <c r="A322" s="387"/>
      <c r="B322" s="387"/>
      <c r="C322" s="388" t="s">
        <v>19050</v>
      </c>
      <c r="D322" s="384" t="s">
        <v>19051</v>
      </c>
      <c r="E322" s="388" t="s">
        <v>11452</v>
      </c>
      <c r="F322" s="388" t="s">
        <v>19052</v>
      </c>
      <c r="G322" s="386"/>
    </row>
    <row r="323" spans="1:7" ht="54">
      <c r="A323" s="387"/>
      <c r="B323" s="387"/>
      <c r="C323" s="388" t="s">
        <v>19053</v>
      </c>
      <c r="D323" s="384" t="s">
        <v>19054</v>
      </c>
      <c r="E323" s="388" t="s">
        <v>11452</v>
      </c>
      <c r="F323" s="388" t="s">
        <v>18004</v>
      </c>
      <c r="G323" s="386"/>
    </row>
    <row r="324" spans="1:7" ht="36">
      <c r="A324" s="387"/>
      <c r="B324" s="387"/>
      <c r="C324" s="388" t="s">
        <v>19055</v>
      </c>
      <c r="D324" s="384" t="s">
        <v>19056</v>
      </c>
      <c r="E324" s="388" t="s">
        <v>11452</v>
      </c>
      <c r="F324" s="388" t="s">
        <v>19057</v>
      </c>
      <c r="G324" s="386"/>
    </row>
    <row r="325" spans="1:7" ht="15">
      <c r="A325" s="387"/>
      <c r="B325" s="387"/>
      <c r="C325" s="481" t="s">
        <v>19058</v>
      </c>
      <c r="D325" s="481"/>
      <c r="E325" s="481"/>
      <c r="F325" s="481" t="s">
        <v>17145</v>
      </c>
      <c r="G325" s="386"/>
    </row>
    <row r="326" spans="1:7" ht="11.25" customHeight="1">
      <c r="A326" s="387"/>
      <c r="B326" s="387"/>
      <c r="C326" s="388" t="s">
        <v>19059</v>
      </c>
      <c r="D326" s="384" t="s">
        <v>19060</v>
      </c>
      <c r="E326" s="388" t="s">
        <v>11452</v>
      </c>
      <c r="F326" s="388" t="s">
        <v>19061</v>
      </c>
      <c r="G326" s="385"/>
    </row>
    <row r="327" spans="1:7" ht="15">
      <c r="A327" s="481" t="s">
        <v>17207</v>
      </c>
      <c r="B327" s="481"/>
      <c r="C327" s="481"/>
      <c r="D327" s="481"/>
      <c r="E327" s="481"/>
      <c r="F327" s="481" t="s">
        <v>17145</v>
      </c>
      <c r="G327" s="385"/>
    </row>
    <row r="328" spans="1:7" ht="14.25" customHeight="1">
      <c r="A328" s="481" t="s">
        <v>17186</v>
      </c>
      <c r="B328" s="481"/>
      <c r="C328" s="481"/>
      <c r="D328" s="481"/>
      <c r="E328" s="481"/>
      <c r="F328" s="481" t="s">
        <v>17145</v>
      </c>
      <c r="G328" s="386"/>
    </row>
    <row r="329" spans="1:7" ht="14.25" customHeight="1">
      <c r="A329" s="387"/>
      <c r="B329" s="481" t="s">
        <v>19062</v>
      </c>
      <c r="C329" s="481"/>
      <c r="D329" s="481"/>
      <c r="E329" s="481"/>
      <c r="F329" s="481" t="s">
        <v>17145</v>
      </c>
      <c r="G329" s="385"/>
    </row>
    <row r="330" spans="1:7" ht="14.25" customHeight="1">
      <c r="A330" s="387"/>
      <c r="B330" s="387"/>
      <c r="C330" s="481" t="s">
        <v>19063</v>
      </c>
      <c r="D330" s="481"/>
      <c r="E330" s="481"/>
      <c r="F330" s="481" t="s">
        <v>17145</v>
      </c>
      <c r="G330" s="385"/>
    </row>
    <row r="331" spans="1:7" ht="11.25" customHeight="1">
      <c r="A331" s="387"/>
      <c r="B331" s="387"/>
      <c r="C331" s="388" t="s">
        <v>19064</v>
      </c>
      <c r="D331" s="384" t="s">
        <v>19065</v>
      </c>
      <c r="E331" s="388" t="s">
        <v>26</v>
      </c>
      <c r="F331" s="388" t="s">
        <v>19066</v>
      </c>
      <c r="G331" s="386"/>
    </row>
    <row r="332" spans="1:7" ht="18">
      <c r="A332" s="387"/>
      <c r="B332" s="387"/>
      <c r="C332" s="388" t="s">
        <v>19067</v>
      </c>
      <c r="D332" s="384" t="s">
        <v>19068</v>
      </c>
      <c r="E332" s="388" t="s">
        <v>26</v>
      </c>
      <c r="F332" s="388" t="s">
        <v>19069</v>
      </c>
      <c r="G332" s="385"/>
    </row>
    <row r="333" spans="1:7" ht="36">
      <c r="A333" s="387"/>
      <c r="B333" s="387"/>
      <c r="C333" s="388" t="s">
        <v>19070</v>
      </c>
      <c r="D333" s="384" t="s">
        <v>19071</v>
      </c>
      <c r="E333" s="388" t="s">
        <v>26</v>
      </c>
      <c r="F333" s="388" t="s">
        <v>19072</v>
      </c>
      <c r="G333" s="385"/>
    </row>
    <row r="334" spans="1:7" ht="27">
      <c r="A334" s="387"/>
      <c r="B334" s="387"/>
      <c r="C334" s="388" t="s">
        <v>19073</v>
      </c>
      <c r="D334" s="384" t="s">
        <v>19074</v>
      </c>
      <c r="E334" s="388" t="s">
        <v>26</v>
      </c>
      <c r="F334" s="388" t="s">
        <v>19075</v>
      </c>
      <c r="G334" s="386"/>
    </row>
    <row r="335" spans="1:7" ht="18">
      <c r="A335" s="387"/>
      <c r="B335" s="387"/>
      <c r="C335" s="388" t="s">
        <v>19076</v>
      </c>
      <c r="D335" s="384" t="s">
        <v>19077</v>
      </c>
      <c r="E335" s="388" t="s">
        <v>26</v>
      </c>
      <c r="F335" s="388" t="s">
        <v>19078</v>
      </c>
      <c r="G335" s="386"/>
    </row>
    <row r="336" spans="1:7" ht="27">
      <c r="A336" s="387"/>
      <c r="B336" s="387"/>
      <c r="C336" s="388" t="s">
        <v>19079</v>
      </c>
      <c r="D336" s="384" t="s">
        <v>19080</v>
      </c>
      <c r="E336" s="388" t="s">
        <v>26</v>
      </c>
      <c r="F336" s="388" t="s">
        <v>19081</v>
      </c>
      <c r="G336" s="386"/>
    </row>
    <row r="337" spans="1:7" ht="22.5" customHeight="1">
      <c r="A337" s="387"/>
      <c r="B337" s="387"/>
      <c r="C337" s="388" t="s">
        <v>19082</v>
      </c>
      <c r="D337" s="384" t="s">
        <v>19083</v>
      </c>
      <c r="E337" s="388" t="s">
        <v>26</v>
      </c>
      <c r="F337" s="388" t="s">
        <v>19084</v>
      </c>
      <c r="G337" s="386"/>
    </row>
    <row r="338" spans="1:7" ht="27">
      <c r="A338" s="387"/>
      <c r="B338" s="387"/>
      <c r="C338" s="388" t="s">
        <v>19085</v>
      </c>
      <c r="D338" s="384" t="s">
        <v>19086</v>
      </c>
      <c r="E338" s="388" t="s">
        <v>26</v>
      </c>
      <c r="F338" s="388" t="s">
        <v>19087</v>
      </c>
      <c r="G338" s="385"/>
    </row>
    <row r="339" spans="1:7" ht="27">
      <c r="A339" s="387"/>
      <c r="B339" s="387"/>
      <c r="C339" s="388" t="s">
        <v>19088</v>
      </c>
      <c r="D339" s="384" t="s">
        <v>19089</v>
      </c>
      <c r="E339" s="388" t="s">
        <v>26</v>
      </c>
      <c r="F339" s="388" t="s">
        <v>19069</v>
      </c>
      <c r="G339" s="385"/>
    </row>
    <row r="340" spans="1:7" ht="18">
      <c r="A340" s="387"/>
      <c r="B340" s="387"/>
      <c r="C340" s="388" t="s">
        <v>19090</v>
      </c>
      <c r="D340" s="384" t="s">
        <v>19091</v>
      </c>
      <c r="E340" s="388" t="s">
        <v>26</v>
      </c>
      <c r="F340" s="388" t="s">
        <v>17209</v>
      </c>
      <c r="G340" s="386"/>
    </row>
    <row r="341" spans="1:7" ht="18">
      <c r="A341" s="387"/>
      <c r="B341" s="387"/>
      <c r="C341" s="388" t="s">
        <v>19092</v>
      </c>
      <c r="D341" s="384" t="s">
        <v>19093</v>
      </c>
      <c r="E341" s="388" t="s">
        <v>26</v>
      </c>
      <c r="F341" s="388" t="s">
        <v>19094</v>
      </c>
      <c r="G341" s="386"/>
    </row>
    <row r="342" spans="1:7" ht="18">
      <c r="A342" s="387"/>
      <c r="B342" s="387"/>
      <c r="C342" s="388" t="s">
        <v>19095</v>
      </c>
      <c r="D342" s="384" t="s">
        <v>19096</v>
      </c>
      <c r="E342" s="388" t="s">
        <v>26</v>
      </c>
      <c r="F342" s="388" t="s">
        <v>19097</v>
      </c>
      <c r="G342" s="386"/>
    </row>
    <row r="343" spans="1:7" ht="18">
      <c r="A343" s="387"/>
      <c r="B343" s="387"/>
      <c r="C343" s="388" t="s">
        <v>19098</v>
      </c>
      <c r="D343" s="384" t="s">
        <v>19099</v>
      </c>
      <c r="E343" s="388" t="s">
        <v>26</v>
      </c>
      <c r="F343" s="388" t="s">
        <v>19100</v>
      </c>
      <c r="G343" s="385"/>
    </row>
    <row r="344" spans="1:7" ht="18">
      <c r="A344" s="387"/>
      <c r="B344" s="387"/>
      <c r="C344" s="388" t="s">
        <v>19101</v>
      </c>
      <c r="D344" s="384" t="s">
        <v>19102</v>
      </c>
      <c r="E344" s="388" t="s">
        <v>26</v>
      </c>
      <c r="F344" s="388" t="s">
        <v>19103</v>
      </c>
      <c r="G344" s="385"/>
    </row>
    <row r="345" spans="1:7" ht="15">
      <c r="A345" s="387"/>
      <c r="B345" s="387"/>
      <c r="C345" s="388" t="s">
        <v>19104</v>
      </c>
      <c r="D345" s="384" t="s">
        <v>19105</v>
      </c>
      <c r="E345" s="388" t="s">
        <v>26</v>
      </c>
      <c r="F345" s="388" t="s">
        <v>19106</v>
      </c>
      <c r="G345" s="385"/>
    </row>
    <row r="346" spans="1:7" ht="27">
      <c r="A346" s="387"/>
      <c r="B346" s="387"/>
      <c r="C346" s="388" t="s">
        <v>19107</v>
      </c>
      <c r="D346" s="384" t="s">
        <v>19108</v>
      </c>
      <c r="E346" s="388" t="s">
        <v>26</v>
      </c>
      <c r="F346" s="388" t="s">
        <v>19109</v>
      </c>
      <c r="G346" s="385"/>
    </row>
    <row r="347" spans="1:7" ht="27">
      <c r="A347" s="387"/>
      <c r="B347" s="387"/>
      <c r="C347" s="388" t="s">
        <v>19110</v>
      </c>
      <c r="D347" s="384" t="s">
        <v>19111</v>
      </c>
      <c r="E347" s="388" t="s">
        <v>26</v>
      </c>
      <c r="F347" s="388" t="s">
        <v>19112</v>
      </c>
      <c r="G347" s="386"/>
    </row>
    <row r="348" spans="1:7" ht="15">
      <c r="A348" s="387"/>
      <c r="B348" s="387"/>
      <c r="C348" s="388" t="s">
        <v>19113</v>
      </c>
      <c r="D348" s="384" t="s">
        <v>19114</v>
      </c>
      <c r="E348" s="388" t="s">
        <v>26</v>
      </c>
      <c r="F348" s="388" t="s">
        <v>19115</v>
      </c>
      <c r="G348" s="386"/>
    </row>
    <row r="349" spans="1:7" ht="18">
      <c r="A349" s="387"/>
      <c r="B349" s="387"/>
      <c r="C349" s="388" t="s">
        <v>19116</v>
      </c>
      <c r="D349" s="384" t="s">
        <v>19117</v>
      </c>
      <c r="E349" s="388" t="s">
        <v>26</v>
      </c>
      <c r="F349" s="388" t="s">
        <v>19118</v>
      </c>
      <c r="G349" s="386"/>
    </row>
    <row r="350" spans="1:7" ht="15">
      <c r="A350" s="387"/>
      <c r="B350" s="387"/>
      <c r="C350" s="481" t="s">
        <v>19119</v>
      </c>
      <c r="D350" s="481"/>
      <c r="E350" s="481"/>
      <c r="F350" s="481" t="s">
        <v>17145</v>
      </c>
      <c r="G350" s="386"/>
    </row>
    <row r="351" spans="1:7" ht="11.25" customHeight="1">
      <c r="A351" s="387"/>
      <c r="B351" s="387"/>
      <c r="C351" s="388" t="s">
        <v>19120</v>
      </c>
      <c r="D351" s="384" t="s">
        <v>19121</v>
      </c>
      <c r="E351" s="388" t="s">
        <v>26</v>
      </c>
      <c r="F351" s="388" t="s">
        <v>19122</v>
      </c>
      <c r="G351" s="386"/>
    </row>
    <row r="352" spans="1:7" ht="27">
      <c r="A352" s="387"/>
      <c r="B352" s="387"/>
      <c r="C352" s="388" t="s">
        <v>19123</v>
      </c>
      <c r="D352" s="384" t="s">
        <v>19124</v>
      </c>
      <c r="E352" s="388" t="s">
        <v>26</v>
      </c>
      <c r="F352" s="388" t="s">
        <v>19125</v>
      </c>
      <c r="G352" s="386"/>
    </row>
    <row r="353" spans="1:7" ht="45">
      <c r="A353" s="387"/>
      <c r="B353" s="387"/>
      <c r="C353" s="388" t="s">
        <v>19126</v>
      </c>
      <c r="D353" s="384" t="s">
        <v>19127</v>
      </c>
      <c r="E353" s="388" t="s">
        <v>26</v>
      </c>
      <c r="F353" s="388" t="s">
        <v>19128</v>
      </c>
      <c r="G353" s="386"/>
    </row>
    <row r="354" spans="1:7" ht="15">
      <c r="A354" s="387"/>
      <c r="B354" s="387"/>
      <c r="C354" s="481" t="s">
        <v>19129</v>
      </c>
      <c r="D354" s="481"/>
      <c r="E354" s="481"/>
      <c r="F354" s="481" t="s">
        <v>17145</v>
      </c>
      <c r="G354" s="386"/>
    </row>
    <row r="355" spans="1:7" ht="11.25" customHeight="1">
      <c r="A355" s="387"/>
      <c r="B355" s="387"/>
      <c r="C355" s="388" t="s">
        <v>19130</v>
      </c>
      <c r="D355" s="384" t="s">
        <v>19131</v>
      </c>
      <c r="E355" s="388" t="s">
        <v>105</v>
      </c>
      <c r="F355" s="388" t="s">
        <v>19132</v>
      </c>
      <c r="G355" s="386"/>
    </row>
    <row r="356" spans="1:7" ht="54">
      <c r="A356" s="387"/>
      <c r="B356" s="387"/>
      <c r="C356" s="388" t="s">
        <v>19133</v>
      </c>
      <c r="D356" s="384" t="s">
        <v>19134</v>
      </c>
      <c r="E356" s="388" t="s">
        <v>26</v>
      </c>
      <c r="F356" s="388" t="s">
        <v>19135</v>
      </c>
      <c r="G356" s="386"/>
    </row>
    <row r="357" spans="1:7" ht="54">
      <c r="A357" s="387"/>
      <c r="B357" s="387"/>
      <c r="C357" s="388" t="s">
        <v>19136</v>
      </c>
      <c r="D357" s="384" t="s">
        <v>19137</v>
      </c>
      <c r="E357" s="388" t="s">
        <v>26</v>
      </c>
      <c r="F357" s="388" t="s">
        <v>19138</v>
      </c>
      <c r="G357" s="386"/>
    </row>
    <row r="358" spans="1:7" ht="45">
      <c r="A358" s="387"/>
      <c r="B358" s="387"/>
      <c r="C358" s="388" t="s">
        <v>19139</v>
      </c>
      <c r="D358" s="384" t="s">
        <v>19140</v>
      </c>
      <c r="E358" s="388" t="s">
        <v>26</v>
      </c>
      <c r="F358" s="388" t="s">
        <v>19141</v>
      </c>
      <c r="G358" s="386"/>
    </row>
    <row r="359" spans="1:7" ht="27">
      <c r="A359" s="387"/>
      <c r="B359" s="387"/>
      <c r="C359" s="388" t="s">
        <v>19142</v>
      </c>
      <c r="D359" s="384" t="s">
        <v>19143</v>
      </c>
      <c r="E359" s="388" t="s">
        <v>26</v>
      </c>
      <c r="F359" s="388" t="s">
        <v>17211</v>
      </c>
      <c r="G359" s="386"/>
    </row>
    <row r="360" spans="1:7" ht="36" customHeight="1">
      <c r="A360" s="387"/>
      <c r="B360" s="387"/>
      <c r="C360" s="388" t="s">
        <v>19144</v>
      </c>
      <c r="D360" s="384" t="s">
        <v>19145</v>
      </c>
      <c r="E360" s="388" t="s">
        <v>26</v>
      </c>
      <c r="F360" s="388" t="s">
        <v>19146</v>
      </c>
      <c r="G360" s="386"/>
    </row>
    <row r="361" spans="1:7" ht="27">
      <c r="A361" s="387"/>
      <c r="B361" s="387"/>
      <c r="C361" s="388" t="s">
        <v>19147</v>
      </c>
      <c r="D361" s="384" t="s">
        <v>19148</v>
      </c>
      <c r="E361" s="388" t="s">
        <v>26</v>
      </c>
      <c r="F361" s="388" t="s">
        <v>17212</v>
      </c>
      <c r="G361" s="386"/>
    </row>
    <row r="362" spans="1:7" ht="36" customHeight="1">
      <c r="A362" s="387"/>
      <c r="B362" s="387"/>
      <c r="C362" s="388" t="s">
        <v>19149</v>
      </c>
      <c r="D362" s="384" t="s">
        <v>19150</v>
      </c>
      <c r="E362" s="388" t="s">
        <v>26</v>
      </c>
      <c r="F362" s="388" t="s">
        <v>17213</v>
      </c>
      <c r="G362" s="386"/>
    </row>
    <row r="363" spans="1:7" ht="36">
      <c r="A363" s="387"/>
      <c r="B363" s="387"/>
      <c r="C363" s="388" t="s">
        <v>19151</v>
      </c>
      <c r="D363" s="384" t="s">
        <v>19152</v>
      </c>
      <c r="E363" s="388" t="s">
        <v>26</v>
      </c>
      <c r="F363" s="388" t="s">
        <v>19153</v>
      </c>
      <c r="G363" s="386"/>
    </row>
    <row r="364" spans="1:7" ht="27">
      <c r="A364" s="387"/>
      <c r="B364" s="387"/>
      <c r="C364" s="388" t="s">
        <v>19154</v>
      </c>
      <c r="D364" s="384" t="s">
        <v>19155</v>
      </c>
      <c r="E364" s="388" t="s">
        <v>26</v>
      </c>
      <c r="F364" s="388" t="s">
        <v>19156</v>
      </c>
      <c r="G364" s="386"/>
    </row>
    <row r="365" spans="1:7" ht="27">
      <c r="A365" s="387"/>
      <c r="B365" s="387"/>
      <c r="C365" s="388" t="s">
        <v>19157</v>
      </c>
      <c r="D365" s="384" t="s">
        <v>19158</v>
      </c>
      <c r="E365" s="388" t="s">
        <v>26</v>
      </c>
      <c r="F365" s="388" t="s">
        <v>19159</v>
      </c>
      <c r="G365" s="386"/>
    </row>
    <row r="366" spans="1:7" ht="33.75" customHeight="1">
      <c r="A366" s="387"/>
      <c r="B366" s="387"/>
      <c r="C366" s="388" t="s">
        <v>19160</v>
      </c>
      <c r="D366" s="384" t="s">
        <v>19161</v>
      </c>
      <c r="E366" s="388" t="s">
        <v>26</v>
      </c>
      <c r="F366" s="388" t="s">
        <v>19162</v>
      </c>
      <c r="G366" s="386"/>
    </row>
    <row r="367" spans="1:7" ht="33.75" customHeight="1">
      <c r="A367" s="387"/>
      <c r="B367" s="387"/>
      <c r="C367" s="388" t="s">
        <v>19163</v>
      </c>
      <c r="D367" s="384" t="s">
        <v>19164</v>
      </c>
      <c r="E367" s="388" t="s">
        <v>26</v>
      </c>
      <c r="F367" s="388" t="s">
        <v>19165</v>
      </c>
      <c r="G367" s="385"/>
    </row>
    <row r="368" spans="1:7" ht="33.75" customHeight="1">
      <c r="A368" s="387"/>
      <c r="B368" s="387"/>
      <c r="C368" s="388" t="s">
        <v>19166</v>
      </c>
      <c r="D368" s="384" t="s">
        <v>19167</v>
      </c>
      <c r="E368" s="388" t="s">
        <v>105</v>
      </c>
      <c r="F368" s="388" t="s">
        <v>17214</v>
      </c>
      <c r="G368" s="385"/>
    </row>
    <row r="369" spans="1:7" ht="27">
      <c r="A369" s="387"/>
      <c r="B369" s="387"/>
      <c r="C369" s="388" t="s">
        <v>19168</v>
      </c>
      <c r="D369" s="384" t="s">
        <v>19169</v>
      </c>
      <c r="E369" s="388" t="s">
        <v>26</v>
      </c>
      <c r="F369" s="388" t="s">
        <v>19170</v>
      </c>
      <c r="G369" s="386"/>
    </row>
    <row r="370" spans="1:7" ht="27">
      <c r="A370" s="387"/>
      <c r="B370" s="387"/>
      <c r="C370" s="388" t="s">
        <v>19171</v>
      </c>
      <c r="D370" s="384" t="s">
        <v>19172</v>
      </c>
      <c r="E370" s="388" t="s">
        <v>26</v>
      </c>
      <c r="F370" s="388" t="s">
        <v>17215</v>
      </c>
      <c r="G370" s="386"/>
    </row>
    <row r="371" spans="1:7" ht="72">
      <c r="A371" s="387"/>
      <c r="B371" s="387"/>
      <c r="C371" s="388" t="s">
        <v>19173</v>
      </c>
      <c r="D371" s="384" t="s">
        <v>19174</v>
      </c>
      <c r="E371" s="388" t="s">
        <v>26</v>
      </c>
      <c r="F371" s="388" t="s">
        <v>17216</v>
      </c>
      <c r="G371" s="386"/>
    </row>
    <row r="372" spans="1:7" ht="11.25" customHeight="1">
      <c r="A372" s="387"/>
      <c r="B372" s="387"/>
      <c r="C372" s="481" t="s">
        <v>19175</v>
      </c>
      <c r="D372" s="481"/>
      <c r="E372" s="481"/>
      <c r="F372" s="481" t="s">
        <v>17145</v>
      </c>
      <c r="G372" s="386"/>
    </row>
    <row r="373" spans="1:7" ht="14.25" customHeight="1">
      <c r="A373" s="387"/>
      <c r="B373" s="387"/>
      <c r="C373" s="388" t="s">
        <v>19176</v>
      </c>
      <c r="D373" s="384" t="s">
        <v>19177</v>
      </c>
      <c r="E373" s="388" t="s">
        <v>26</v>
      </c>
      <c r="F373" s="388" t="s">
        <v>17217</v>
      </c>
      <c r="G373" s="385"/>
    </row>
    <row r="374" spans="1:7" ht="18">
      <c r="A374" s="387"/>
      <c r="B374" s="387"/>
      <c r="C374" s="388" t="s">
        <v>19178</v>
      </c>
      <c r="D374" s="384" t="s">
        <v>19179</v>
      </c>
      <c r="E374" s="388" t="s">
        <v>26</v>
      </c>
      <c r="F374" s="388" t="s">
        <v>19180</v>
      </c>
      <c r="G374" s="385"/>
    </row>
    <row r="375" spans="1:7" ht="18">
      <c r="A375" s="387"/>
      <c r="B375" s="387"/>
      <c r="C375" s="388" t="s">
        <v>19181</v>
      </c>
      <c r="D375" s="384" t="s">
        <v>19182</v>
      </c>
      <c r="E375" s="388" t="s">
        <v>26</v>
      </c>
      <c r="F375" s="388" t="s">
        <v>19183</v>
      </c>
      <c r="G375" s="386"/>
    </row>
    <row r="376" spans="1:7" ht="18">
      <c r="A376" s="387"/>
      <c r="B376" s="387"/>
      <c r="C376" s="388" t="s">
        <v>19184</v>
      </c>
      <c r="D376" s="384" t="s">
        <v>19185</v>
      </c>
      <c r="E376" s="388" t="s">
        <v>26</v>
      </c>
      <c r="F376" s="388" t="s">
        <v>17218</v>
      </c>
      <c r="G376" s="385"/>
    </row>
    <row r="377" spans="1:7" ht="15">
      <c r="A377" s="387"/>
      <c r="B377" s="387"/>
      <c r="C377" s="388" t="s">
        <v>19186</v>
      </c>
      <c r="D377" s="384" t="s">
        <v>19187</v>
      </c>
      <c r="E377" s="388" t="s">
        <v>26</v>
      </c>
      <c r="F377" s="388" t="s">
        <v>19188</v>
      </c>
      <c r="G377" s="385"/>
    </row>
    <row r="378" spans="1:7" ht="15">
      <c r="A378" s="387"/>
      <c r="B378" s="387"/>
      <c r="C378" s="388" t="s">
        <v>19189</v>
      </c>
      <c r="D378" s="384" t="s">
        <v>19190</v>
      </c>
      <c r="E378" s="388" t="s">
        <v>26</v>
      </c>
      <c r="F378" s="388" t="s">
        <v>19191</v>
      </c>
      <c r="G378" s="385"/>
    </row>
    <row r="379" spans="1:7" ht="27">
      <c r="A379" s="387"/>
      <c r="B379" s="387"/>
      <c r="C379" s="388" t="s">
        <v>19192</v>
      </c>
      <c r="D379" s="384" t="s">
        <v>19193</v>
      </c>
      <c r="E379" s="388" t="s">
        <v>26</v>
      </c>
      <c r="F379" s="388" t="s">
        <v>19194</v>
      </c>
      <c r="G379" s="385"/>
    </row>
    <row r="380" spans="1:7" ht="18">
      <c r="A380" s="387"/>
      <c r="B380" s="387"/>
      <c r="C380" s="388" t="s">
        <v>19195</v>
      </c>
      <c r="D380" s="384" t="s">
        <v>19196</v>
      </c>
      <c r="E380" s="388" t="s">
        <v>105</v>
      </c>
      <c r="F380" s="388" t="s">
        <v>19197</v>
      </c>
      <c r="G380" s="385"/>
    </row>
    <row r="381" spans="1:7" ht="18">
      <c r="A381" s="387"/>
      <c r="B381" s="387"/>
      <c r="C381" s="388" t="s">
        <v>19198</v>
      </c>
      <c r="D381" s="384" t="s">
        <v>19199</v>
      </c>
      <c r="E381" s="388" t="s">
        <v>105</v>
      </c>
      <c r="F381" s="388" t="s">
        <v>17220</v>
      </c>
      <c r="G381" s="385"/>
    </row>
    <row r="382" spans="1:7" ht="18">
      <c r="A382" s="387"/>
      <c r="B382" s="387"/>
      <c r="C382" s="388" t="s">
        <v>19200</v>
      </c>
      <c r="D382" s="384" t="s">
        <v>19201</v>
      </c>
      <c r="E382" s="388" t="s">
        <v>105</v>
      </c>
      <c r="F382" s="388" t="s">
        <v>19202</v>
      </c>
      <c r="G382" s="386"/>
    </row>
    <row r="383" spans="1:7" ht="18">
      <c r="A383" s="387"/>
      <c r="B383" s="387"/>
      <c r="C383" s="388" t="s">
        <v>19203</v>
      </c>
      <c r="D383" s="384" t="s">
        <v>19204</v>
      </c>
      <c r="E383" s="388" t="s">
        <v>26</v>
      </c>
      <c r="F383" s="388" t="s">
        <v>17221</v>
      </c>
      <c r="G383" s="386"/>
    </row>
    <row r="384" spans="1:7" ht="22.5" customHeight="1">
      <c r="A384" s="387"/>
      <c r="B384" s="387"/>
      <c r="C384" s="388" t="s">
        <v>19205</v>
      </c>
      <c r="D384" s="384" t="s">
        <v>19206</v>
      </c>
      <c r="E384" s="388" t="s">
        <v>26</v>
      </c>
      <c r="F384" s="388" t="s">
        <v>19207</v>
      </c>
      <c r="G384" s="386"/>
    </row>
    <row r="385" spans="1:7" ht="18">
      <c r="A385" s="387"/>
      <c r="B385" s="387"/>
      <c r="C385" s="388" t="s">
        <v>19208</v>
      </c>
      <c r="D385" s="384" t="s">
        <v>19209</v>
      </c>
      <c r="E385" s="388" t="s">
        <v>26</v>
      </c>
      <c r="F385" s="388" t="s">
        <v>19210</v>
      </c>
      <c r="G385" s="386"/>
    </row>
    <row r="386" spans="1:7" ht="18">
      <c r="A386" s="387"/>
      <c r="B386" s="387"/>
      <c r="C386" s="388" t="s">
        <v>19211</v>
      </c>
      <c r="D386" s="384" t="s">
        <v>19212</v>
      </c>
      <c r="E386" s="388" t="s">
        <v>26</v>
      </c>
      <c r="F386" s="388" t="s">
        <v>19213</v>
      </c>
      <c r="G386" s="386"/>
    </row>
    <row r="387" spans="1:7" ht="18">
      <c r="A387" s="387"/>
      <c r="B387" s="387"/>
      <c r="C387" s="388" t="s">
        <v>19214</v>
      </c>
      <c r="D387" s="384" t="s">
        <v>19215</v>
      </c>
      <c r="E387" s="388" t="s">
        <v>26</v>
      </c>
      <c r="F387" s="388" t="s">
        <v>17323</v>
      </c>
      <c r="G387" s="386"/>
    </row>
    <row r="388" spans="1:7" ht="18">
      <c r="A388" s="387"/>
      <c r="B388" s="387"/>
      <c r="C388" s="388" t="s">
        <v>19216</v>
      </c>
      <c r="D388" s="384" t="s">
        <v>19217</v>
      </c>
      <c r="E388" s="388" t="s">
        <v>26</v>
      </c>
      <c r="F388" s="388" t="s">
        <v>19218</v>
      </c>
      <c r="G388" s="386"/>
    </row>
    <row r="389" spans="1:7" ht="18">
      <c r="A389" s="387"/>
      <c r="B389" s="387"/>
      <c r="C389" s="388" t="s">
        <v>19219</v>
      </c>
      <c r="D389" s="384" t="s">
        <v>19220</v>
      </c>
      <c r="E389" s="388" t="s">
        <v>26</v>
      </c>
      <c r="F389" s="388" t="s">
        <v>19221</v>
      </c>
      <c r="G389" s="386"/>
    </row>
    <row r="390" spans="1:7" ht="18">
      <c r="A390" s="387"/>
      <c r="B390" s="387"/>
      <c r="C390" s="388" t="s">
        <v>19222</v>
      </c>
      <c r="D390" s="384" t="s">
        <v>19223</v>
      </c>
      <c r="E390" s="388" t="s">
        <v>26</v>
      </c>
      <c r="F390" s="388" t="s">
        <v>19224</v>
      </c>
      <c r="G390" s="386"/>
    </row>
    <row r="391" spans="1:7" ht="18">
      <c r="A391" s="387"/>
      <c r="B391" s="387"/>
      <c r="C391" s="388" t="s">
        <v>19225</v>
      </c>
      <c r="D391" s="384" t="s">
        <v>19226</v>
      </c>
      <c r="E391" s="388" t="s">
        <v>26</v>
      </c>
      <c r="F391" s="388" t="s">
        <v>19227</v>
      </c>
      <c r="G391" s="386"/>
    </row>
    <row r="392" spans="1:7" ht="18">
      <c r="A392" s="387"/>
      <c r="B392" s="387"/>
      <c r="C392" s="388" t="s">
        <v>19228</v>
      </c>
      <c r="D392" s="384" t="s">
        <v>19229</v>
      </c>
      <c r="E392" s="388" t="s">
        <v>26</v>
      </c>
      <c r="F392" s="388" t="s">
        <v>19230</v>
      </c>
      <c r="G392" s="386"/>
    </row>
    <row r="393" spans="1:7" ht="18">
      <c r="A393" s="387"/>
      <c r="B393" s="387"/>
      <c r="C393" s="388" t="s">
        <v>19231</v>
      </c>
      <c r="D393" s="384" t="s">
        <v>19232</v>
      </c>
      <c r="E393" s="388" t="s">
        <v>26</v>
      </c>
      <c r="F393" s="388" t="s">
        <v>19233</v>
      </c>
      <c r="G393" s="386"/>
    </row>
    <row r="394" spans="1:7" ht="18">
      <c r="A394" s="387"/>
      <c r="B394" s="387"/>
      <c r="C394" s="388" t="s">
        <v>19234</v>
      </c>
      <c r="D394" s="384" t="s">
        <v>19235</v>
      </c>
      <c r="E394" s="388" t="s">
        <v>26</v>
      </c>
      <c r="F394" s="388" t="s">
        <v>17224</v>
      </c>
      <c r="G394" s="386"/>
    </row>
    <row r="395" spans="1:7" ht="18">
      <c r="A395" s="387"/>
      <c r="B395" s="387"/>
      <c r="C395" s="388" t="s">
        <v>19236</v>
      </c>
      <c r="D395" s="384" t="s">
        <v>19237</v>
      </c>
      <c r="E395" s="388" t="s">
        <v>26</v>
      </c>
      <c r="F395" s="388" t="s">
        <v>17641</v>
      </c>
      <c r="G395" s="386"/>
    </row>
    <row r="396" spans="1:7" ht="18">
      <c r="A396" s="387"/>
      <c r="B396" s="387"/>
      <c r="C396" s="388" t="s">
        <v>19238</v>
      </c>
      <c r="D396" s="384" t="s">
        <v>19239</v>
      </c>
      <c r="E396" s="388" t="s">
        <v>26</v>
      </c>
      <c r="F396" s="388" t="s">
        <v>17903</v>
      </c>
      <c r="G396" s="386"/>
    </row>
    <row r="397" spans="1:7" ht="18">
      <c r="A397" s="387"/>
      <c r="B397" s="387"/>
      <c r="C397" s="388" t="s">
        <v>19240</v>
      </c>
      <c r="D397" s="384" t="s">
        <v>19241</v>
      </c>
      <c r="E397" s="388" t="s">
        <v>26</v>
      </c>
      <c r="F397" s="388" t="s">
        <v>17641</v>
      </c>
      <c r="G397" s="386"/>
    </row>
    <row r="398" spans="1:7" ht="18">
      <c r="A398" s="387"/>
      <c r="B398" s="387"/>
      <c r="C398" s="388" t="s">
        <v>19242</v>
      </c>
      <c r="D398" s="384" t="s">
        <v>19243</v>
      </c>
      <c r="E398" s="388" t="s">
        <v>26</v>
      </c>
      <c r="F398" s="388" t="s">
        <v>19244</v>
      </c>
      <c r="G398" s="386"/>
    </row>
    <row r="399" spans="1:7" ht="18">
      <c r="A399" s="387"/>
      <c r="B399" s="387"/>
      <c r="C399" s="388" t="s">
        <v>19245</v>
      </c>
      <c r="D399" s="384" t="s">
        <v>19246</v>
      </c>
      <c r="E399" s="388" t="s">
        <v>26</v>
      </c>
      <c r="F399" s="388" t="s">
        <v>19247</v>
      </c>
      <c r="G399" s="386"/>
    </row>
    <row r="400" spans="1:7" ht="18">
      <c r="A400" s="387"/>
      <c r="B400" s="387"/>
      <c r="C400" s="388" t="s">
        <v>19248</v>
      </c>
      <c r="D400" s="384" t="s">
        <v>19249</v>
      </c>
      <c r="E400" s="388" t="s">
        <v>26</v>
      </c>
      <c r="F400" s="388" t="s">
        <v>17734</v>
      </c>
      <c r="G400" s="386"/>
    </row>
    <row r="401" spans="1:7" ht="18">
      <c r="A401" s="387"/>
      <c r="B401" s="387"/>
      <c r="C401" s="388" t="s">
        <v>19250</v>
      </c>
      <c r="D401" s="384" t="s">
        <v>19251</v>
      </c>
      <c r="E401" s="388" t="s">
        <v>26</v>
      </c>
      <c r="F401" s="388" t="s">
        <v>19252</v>
      </c>
      <c r="G401" s="385"/>
    </row>
    <row r="402" spans="1:7" ht="18">
      <c r="A402" s="387"/>
      <c r="B402" s="387"/>
      <c r="C402" s="388" t="s">
        <v>19253</v>
      </c>
      <c r="D402" s="384" t="s">
        <v>19254</v>
      </c>
      <c r="E402" s="388" t="s">
        <v>26</v>
      </c>
      <c r="F402" s="388" t="s">
        <v>19252</v>
      </c>
      <c r="G402" s="385"/>
    </row>
    <row r="403" spans="1:7" ht="18">
      <c r="A403" s="387"/>
      <c r="B403" s="387"/>
      <c r="C403" s="388" t="s">
        <v>19255</v>
      </c>
      <c r="D403" s="384" t="s">
        <v>19256</v>
      </c>
      <c r="E403" s="388" t="s">
        <v>26</v>
      </c>
      <c r="F403" s="388" t="s">
        <v>17227</v>
      </c>
      <c r="G403" s="386"/>
    </row>
    <row r="404" spans="1:7" ht="18">
      <c r="A404" s="387"/>
      <c r="B404" s="387"/>
      <c r="C404" s="388" t="s">
        <v>19257</v>
      </c>
      <c r="D404" s="384" t="s">
        <v>19258</v>
      </c>
      <c r="E404" s="388" t="s">
        <v>26</v>
      </c>
      <c r="F404" s="388" t="s">
        <v>19259</v>
      </c>
      <c r="G404" s="386"/>
    </row>
    <row r="405" spans="1:7" ht="15">
      <c r="A405" s="387"/>
      <c r="B405" s="387"/>
      <c r="C405" s="388" t="s">
        <v>19260</v>
      </c>
      <c r="D405" s="384" t="s">
        <v>19261</v>
      </c>
      <c r="E405" s="388" t="s">
        <v>26</v>
      </c>
      <c r="F405" s="388" t="s">
        <v>17229</v>
      </c>
      <c r="G405" s="386"/>
    </row>
    <row r="406" spans="1:7" ht="15">
      <c r="A406" s="387"/>
      <c r="B406" s="387"/>
      <c r="C406" s="388" t="s">
        <v>19262</v>
      </c>
      <c r="D406" s="384" t="s">
        <v>19263</v>
      </c>
      <c r="E406" s="388" t="s">
        <v>26</v>
      </c>
      <c r="F406" s="388" t="s">
        <v>17718</v>
      </c>
      <c r="G406" s="385"/>
    </row>
    <row r="407" spans="1:7" ht="11.25" customHeight="1">
      <c r="A407" s="387"/>
      <c r="B407" s="387"/>
      <c r="C407" s="481" t="s">
        <v>19264</v>
      </c>
      <c r="D407" s="481"/>
      <c r="E407" s="481"/>
      <c r="F407" s="481" t="s">
        <v>17145</v>
      </c>
      <c r="G407" s="385"/>
    </row>
    <row r="408" spans="1:7" ht="14.25" customHeight="1">
      <c r="A408" s="387"/>
      <c r="B408" s="387"/>
      <c r="C408" s="388" t="s">
        <v>19265</v>
      </c>
      <c r="D408" s="384" t="s">
        <v>19266</v>
      </c>
      <c r="E408" s="388" t="s">
        <v>26</v>
      </c>
      <c r="F408" s="388" t="s">
        <v>17231</v>
      </c>
      <c r="G408" s="386"/>
    </row>
    <row r="409" spans="1:7" ht="18">
      <c r="A409" s="387"/>
      <c r="B409" s="387"/>
      <c r="C409" s="388" t="s">
        <v>19267</v>
      </c>
      <c r="D409" s="384" t="s">
        <v>19268</v>
      </c>
      <c r="E409" s="388" t="s">
        <v>26</v>
      </c>
      <c r="F409" s="388" t="s">
        <v>17232</v>
      </c>
      <c r="G409" s="386"/>
    </row>
    <row r="410" spans="1:7" ht="18">
      <c r="A410" s="387"/>
      <c r="B410" s="387"/>
      <c r="C410" s="388" t="s">
        <v>19269</v>
      </c>
      <c r="D410" s="384" t="s">
        <v>19270</v>
      </c>
      <c r="E410" s="388" t="s">
        <v>26</v>
      </c>
      <c r="F410" s="388" t="s">
        <v>17233</v>
      </c>
      <c r="G410" s="386"/>
    </row>
    <row r="411" spans="1:7" ht="18">
      <c r="A411" s="387"/>
      <c r="B411" s="387"/>
      <c r="C411" s="388" t="s">
        <v>19271</v>
      </c>
      <c r="D411" s="384" t="s">
        <v>19272</v>
      </c>
      <c r="E411" s="388" t="s">
        <v>26</v>
      </c>
      <c r="F411" s="388" t="s">
        <v>19273</v>
      </c>
      <c r="G411" s="386"/>
    </row>
    <row r="412" spans="1:7" ht="27" customHeight="1">
      <c r="A412" s="387"/>
      <c r="B412" s="387"/>
      <c r="C412" s="388" t="s">
        <v>19274</v>
      </c>
      <c r="D412" s="384" t="s">
        <v>19275</v>
      </c>
      <c r="E412" s="388" t="s">
        <v>26</v>
      </c>
      <c r="F412" s="388" t="s">
        <v>17518</v>
      </c>
      <c r="G412" s="386"/>
    </row>
    <row r="413" spans="1:7" ht="27">
      <c r="A413" s="387"/>
      <c r="B413" s="387"/>
      <c r="C413" s="388" t="s">
        <v>19276</v>
      </c>
      <c r="D413" s="384" t="s">
        <v>19277</v>
      </c>
      <c r="E413" s="388" t="s">
        <v>26</v>
      </c>
      <c r="F413" s="388" t="s">
        <v>19278</v>
      </c>
      <c r="G413" s="386"/>
    </row>
    <row r="414" spans="1:7" ht="45">
      <c r="A414" s="387"/>
      <c r="B414" s="387"/>
      <c r="C414" s="388" t="s">
        <v>19279</v>
      </c>
      <c r="D414" s="384" t="s">
        <v>19280</v>
      </c>
      <c r="E414" s="388" t="s">
        <v>26</v>
      </c>
      <c r="F414" s="388" t="s">
        <v>17234</v>
      </c>
      <c r="G414" s="386"/>
    </row>
    <row r="415" spans="1:7" ht="18">
      <c r="A415" s="387"/>
      <c r="B415" s="387"/>
      <c r="C415" s="388" t="s">
        <v>19281</v>
      </c>
      <c r="D415" s="384" t="s">
        <v>19282</v>
      </c>
      <c r="E415" s="388" t="s">
        <v>26</v>
      </c>
      <c r="F415" s="388" t="s">
        <v>17235</v>
      </c>
      <c r="G415" s="386"/>
    </row>
    <row r="416" spans="1:7" ht="15" customHeight="1">
      <c r="A416" s="387"/>
      <c r="B416" s="387"/>
      <c r="C416" s="388" t="s">
        <v>19283</v>
      </c>
      <c r="D416" s="384" t="s">
        <v>19284</v>
      </c>
      <c r="E416" s="388" t="s">
        <v>26</v>
      </c>
      <c r="F416" s="388" t="s">
        <v>19285</v>
      </c>
      <c r="G416" s="386"/>
    </row>
    <row r="417" spans="1:7" ht="18">
      <c r="A417" s="387"/>
      <c r="B417" s="387"/>
      <c r="C417" s="388" t="s">
        <v>19286</v>
      </c>
      <c r="D417" s="384" t="s">
        <v>19287</v>
      </c>
      <c r="E417" s="388" t="s">
        <v>26</v>
      </c>
      <c r="F417" s="388" t="s">
        <v>19288</v>
      </c>
      <c r="G417" s="386"/>
    </row>
    <row r="418" spans="1:7" ht="22.5" customHeight="1">
      <c r="A418" s="387"/>
      <c r="B418" s="387"/>
      <c r="C418" s="388" t="s">
        <v>19289</v>
      </c>
      <c r="D418" s="384" t="s">
        <v>19290</v>
      </c>
      <c r="E418" s="388" t="s">
        <v>26</v>
      </c>
      <c r="F418" s="388" t="s">
        <v>19291</v>
      </c>
      <c r="G418" s="386"/>
    </row>
    <row r="419" spans="1:7" ht="18">
      <c r="A419" s="387"/>
      <c r="B419" s="387"/>
      <c r="C419" s="388" t="s">
        <v>19292</v>
      </c>
      <c r="D419" s="384" t="s">
        <v>19293</v>
      </c>
      <c r="E419" s="388" t="s">
        <v>26</v>
      </c>
      <c r="F419" s="388" t="s">
        <v>19294</v>
      </c>
      <c r="G419" s="386"/>
    </row>
    <row r="420" spans="1:7" ht="18">
      <c r="A420" s="387"/>
      <c r="B420" s="387"/>
      <c r="C420" s="388" t="s">
        <v>19295</v>
      </c>
      <c r="D420" s="384" t="s">
        <v>19296</v>
      </c>
      <c r="E420" s="388" t="s">
        <v>26</v>
      </c>
      <c r="F420" s="388" t="s">
        <v>19297</v>
      </c>
      <c r="G420" s="386"/>
    </row>
    <row r="421" spans="1:7" ht="18">
      <c r="A421" s="387"/>
      <c r="B421" s="387"/>
      <c r="C421" s="388" t="s">
        <v>19298</v>
      </c>
      <c r="D421" s="384" t="s">
        <v>19299</v>
      </c>
      <c r="E421" s="388" t="s">
        <v>26</v>
      </c>
      <c r="F421" s="388" t="s">
        <v>19300</v>
      </c>
      <c r="G421" s="386"/>
    </row>
    <row r="422" spans="1:7" ht="18">
      <c r="A422" s="387"/>
      <c r="B422" s="387"/>
      <c r="C422" s="388" t="s">
        <v>19301</v>
      </c>
      <c r="D422" s="384" t="s">
        <v>19302</v>
      </c>
      <c r="E422" s="388" t="s">
        <v>26</v>
      </c>
      <c r="F422" s="388" t="s">
        <v>19303</v>
      </c>
      <c r="G422" s="386"/>
    </row>
    <row r="423" spans="1:7" ht="18">
      <c r="A423" s="387"/>
      <c r="B423" s="387"/>
      <c r="C423" s="388" t="s">
        <v>19304</v>
      </c>
      <c r="D423" s="384" t="s">
        <v>19305</v>
      </c>
      <c r="E423" s="388" t="s">
        <v>26</v>
      </c>
      <c r="F423" s="388" t="s">
        <v>19306</v>
      </c>
      <c r="G423" s="386"/>
    </row>
    <row r="424" spans="1:7" ht="18">
      <c r="A424" s="387"/>
      <c r="B424" s="387"/>
      <c r="C424" s="388" t="s">
        <v>19307</v>
      </c>
      <c r="D424" s="384" t="s">
        <v>19308</v>
      </c>
      <c r="E424" s="388" t="s">
        <v>26</v>
      </c>
      <c r="F424" s="388" t="s">
        <v>19309</v>
      </c>
      <c r="G424" s="386"/>
    </row>
    <row r="425" spans="1:7" ht="18">
      <c r="A425" s="387"/>
      <c r="B425" s="387"/>
      <c r="C425" s="388" t="s">
        <v>19310</v>
      </c>
      <c r="D425" s="384" t="s">
        <v>19311</v>
      </c>
      <c r="E425" s="388" t="s">
        <v>26</v>
      </c>
      <c r="F425" s="388" t="s">
        <v>17237</v>
      </c>
      <c r="G425" s="385"/>
    </row>
    <row r="426" spans="1:7" ht="18">
      <c r="A426" s="387"/>
      <c r="B426" s="387"/>
      <c r="C426" s="388" t="s">
        <v>19312</v>
      </c>
      <c r="D426" s="384" t="s">
        <v>19313</v>
      </c>
      <c r="E426" s="388" t="s">
        <v>26</v>
      </c>
      <c r="F426" s="388" t="s">
        <v>17238</v>
      </c>
      <c r="G426" s="385"/>
    </row>
    <row r="427" spans="1:7" ht="18">
      <c r="A427" s="387"/>
      <c r="B427" s="387"/>
      <c r="C427" s="388" t="s">
        <v>19314</v>
      </c>
      <c r="D427" s="384" t="s">
        <v>19315</v>
      </c>
      <c r="E427" s="388" t="s">
        <v>26</v>
      </c>
      <c r="F427" s="388" t="s">
        <v>17239</v>
      </c>
      <c r="G427" s="386"/>
    </row>
    <row r="428" spans="1:7" ht="36">
      <c r="A428" s="387"/>
      <c r="B428" s="387"/>
      <c r="C428" s="388" t="s">
        <v>19316</v>
      </c>
      <c r="D428" s="384" t="s">
        <v>19317</v>
      </c>
      <c r="E428" s="388" t="s">
        <v>26</v>
      </c>
      <c r="F428" s="388" t="s">
        <v>17240</v>
      </c>
      <c r="G428" s="386"/>
    </row>
    <row r="429" spans="1:7" ht="27">
      <c r="A429" s="387"/>
      <c r="B429" s="387"/>
      <c r="C429" s="388" t="s">
        <v>19318</v>
      </c>
      <c r="D429" s="384" t="s">
        <v>19319</v>
      </c>
      <c r="E429" s="388" t="s">
        <v>26</v>
      </c>
      <c r="F429" s="388" t="s">
        <v>17241</v>
      </c>
      <c r="G429" s="386"/>
    </row>
    <row r="430" spans="1:7" ht="18">
      <c r="A430" s="387"/>
      <c r="B430" s="387"/>
      <c r="C430" s="388" t="s">
        <v>19320</v>
      </c>
      <c r="D430" s="384" t="s">
        <v>19321</v>
      </c>
      <c r="E430" s="388" t="s">
        <v>26</v>
      </c>
      <c r="F430" s="388" t="s">
        <v>17239</v>
      </c>
      <c r="G430" s="386"/>
    </row>
    <row r="431" spans="1:7" ht="18">
      <c r="A431" s="387"/>
      <c r="B431" s="387"/>
      <c r="C431" s="388" t="s">
        <v>19322</v>
      </c>
      <c r="D431" s="384" t="s">
        <v>19323</v>
      </c>
      <c r="E431" s="388" t="s">
        <v>26</v>
      </c>
      <c r="F431" s="388" t="s">
        <v>19324</v>
      </c>
      <c r="G431" s="386"/>
    </row>
    <row r="432" spans="1:7" ht="18">
      <c r="A432" s="387"/>
      <c r="B432" s="387"/>
      <c r="C432" s="388" t="s">
        <v>19325</v>
      </c>
      <c r="D432" s="384" t="s">
        <v>19326</v>
      </c>
      <c r="E432" s="388" t="s">
        <v>26</v>
      </c>
      <c r="F432" s="388" t="s">
        <v>17242</v>
      </c>
      <c r="G432" s="386"/>
    </row>
    <row r="433" spans="1:7" ht="18">
      <c r="A433" s="387"/>
      <c r="B433" s="387"/>
      <c r="C433" s="388" t="s">
        <v>19327</v>
      </c>
      <c r="D433" s="384" t="s">
        <v>19328</v>
      </c>
      <c r="E433" s="388" t="s">
        <v>26</v>
      </c>
      <c r="F433" s="388" t="s">
        <v>19329</v>
      </c>
      <c r="G433" s="386"/>
    </row>
    <row r="434" spans="1:7" ht="15">
      <c r="A434" s="387"/>
      <c r="B434" s="387"/>
      <c r="C434" s="388" t="s">
        <v>19330</v>
      </c>
      <c r="D434" s="384" t="s">
        <v>19331</v>
      </c>
      <c r="E434" s="388" t="s">
        <v>26</v>
      </c>
      <c r="F434" s="388" t="s">
        <v>19332</v>
      </c>
      <c r="G434" s="386"/>
    </row>
    <row r="435" spans="1:7" ht="18">
      <c r="A435" s="387"/>
      <c r="B435" s="387"/>
      <c r="C435" s="388" t="s">
        <v>19333</v>
      </c>
      <c r="D435" s="384" t="s">
        <v>19334</v>
      </c>
      <c r="E435" s="388" t="s">
        <v>26</v>
      </c>
      <c r="F435" s="388" t="s">
        <v>19335</v>
      </c>
      <c r="G435" s="386"/>
    </row>
    <row r="436" spans="1:7" ht="27">
      <c r="A436" s="387"/>
      <c r="B436" s="387"/>
      <c r="C436" s="388" t="s">
        <v>19336</v>
      </c>
      <c r="D436" s="384" t="s">
        <v>19337</v>
      </c>
      <c r="E436" s="388" t="s">
        <v>26</v>
      </c>
      <c r="F436" s="388" t="s">
        <v>19338</v>
      </c>
      <c r="G436" s="386"/>
    </row>
    <row r="437" spans="1:7" ht="15">
      <c r="A437" s="387"/>
      <c r="B437" s="387"/>
      <c r="C437" s="388" t="s">
        <v>19339</v>
      </c>
      <c r="D437" s="384" t="s">
        <v>19340</v>
      </c>
      <c r="E437" s="388" t="s">
        <v>26</v>
      </c>
      <c r="F437" s="388" t="s">
        <v>17244</v>
      </c>
      <c r="G437" s="386"/>
    </row>
    <row r="438" spans="1:7" ht="45">
      <c r="A438" s="387"/>
      <c r="B438" s="387"/>
      <c r="C438" s="388" t="s">
        <v>19341</v>
      </c>
      <c r="D438" s="384" t="s">
        <v>19342</v>
      </c>
      <c r="E438" s="388" t="s">
        <v>26</v>
      </c>
      <c r="F438" s="388" t="s">
        <v>19343</v>
      </c>
      <c r="G438" s="386"/>
    </row>
    <row r="439" spans="1:7" ht="18">
      <c r="A439" s="387"/>
      <c r="B439" s="387"/>
      <c r="C439" s="388" t="s">
        <v>19344</v>
      </c>
      <c r="D439" s="384" t="s">
        <v>19345</v>
      </c>
      <c r="E439" s="388" t="s">
        <v>26</v>
      </c>
      <c r="F439" s="388" t="s">
        <v>17245</v>
      </c>
      <c r="G439" s="386"/>
    </row>
    <row r="440" spans="1:7" ht="18">
      <c r="A440" s="387"/>
      <c r="B440" s="387"/>
      <c r="C440" s="388" t="s">
        <v>19346</v>
      </c>
      <c r="D440" s="384" t="s">
        <v>19347</v>
      </c>
      <c r="E440" s="388" t="s">
        <v>26</v>
      </c>
      <c r="F440" s="388" t="s">
        <v>19348</v>
      </c>
      <c r="G440" s="386"/>
    </row>
    <row r="441" spans="1:7" ht="18">
      <c r="A441" s="387"/>
      <c r="B441" s="387"/>
      <c r="C441" s="388" t="s">
        <v>19349</v>
      </c>
      <c r="D441" s="384" t="s">
        <v>19350</v>
      </c>
      <c r="E441" s="388" t="s">
        <v>26</v>
      </c>
      <c r="F441" s="388" t="s">
        <v>19351</v>
      </c>
      <c r="G441" s="386"/>
    </row>
    <row r="442" spans="1:7" ht="27">
      <c r="A442" s="387"/>
      <c r="B442" s="387"/>
      <c r="C442" s="388" t="s">
        <v>19352</v>
      </c>
      <c r="D442" s="384" t="s">
        <v>19353</v>
      </c>
      <c r="E442" s="388" t="s">
        <v>26</v>
      </c>
      <c r="F442" s="388" t="s">
        <v>17246</v>
      </c>
      <c r="G442" s="386"/>
    </row>
    <row r="443" spans="1:7" ht="36" customHeight="1">
      <c r="A443" s="387"/>
      <c r="B443" s="387"/>
      <c r="C443" s="388" t="s">
        <v>19354</v>
      </c>
      <c r="D443" s="384" t="s">
        <v>19355</v>
      </c>
      <c r="E443" s="388" t="s">
        <v>26</v>
      </c>
      <c r="F443" s="388" t="s">
        <v>19356</v>
      </c>
      <c r="G443" s="386"/>
    </row>
    <row r="444" spans="1:7" ht="18">
      <c r="A444" s="387"/>
      <c r="B444" s="387"/>
      <c r="C444" s="388" t="s">
        <v>19357</v>
      </c>
      <c r="D444" s="384" t="s">
        <v>19358</v>
      </c>
      <c r="E444" s="388" t="s">
        <v>26</v>
      </c>
      <c r="F444" s="388" t="s">
        <v>19359</v>
      </c>
      <c r="G444" s="386"/>
    </row>
    <row r="445" spans="1:7" ht="18">
      <c r="A445" s="387"/>
      <c r="B445" s="387"/>
      <c r="C445" s="388" t="s">
        <v>19360</v>
      </c>
      <c r="D445" s="384" t="s">
        <v>19361</v>
      </c>
      <c r="E445" s="388" t="s">
        <v>26</v>
      </c>
      <c r="F445" s="388" t="s">
        <v>19362</v>
      </c>
      <c r="G445" s="386"/>
    </row>
    <row r="446" spans="1:7" ht="18">
      <c r="A446" s="387"/>
      <c r="B446" s="387"/>
      <c r="C446" s="388" t="s">
        <v>19363</v>
      </c>
      <c r="D446" s="384" t="s">
        <v>19364</v>
      </c>
      <c r="E446" s="388" t="s">
        <v>26</v>
      </c>
      <c r="F446" s="388" t="s">
        <v>19365</v>
      </c>
      <c r="G446" s="386"/>
    </row>
    <row r="447" spans="1:7" ht="14.25" customHeight="1">
      <c r="A447" s="387"/>
      <c r="B447" s="481" t="s">
        <v>19366</v>
      </c>
      <c r="C447" s="481"/>
      <c r="D447" s="481"/>
      <c r="E447" s="481"/>
      <c r="F447" s="481" t="s">
        <v>17145</v>
      </c>
      <c r="G447" s="386"/>
    </row>
    <row r="448" spans="1:7" ht="11.25" customHeight="1">
      <c r="A448" s="387"/>
      <c r="B448" s="387"/>
      <c r="C448" s="481" t="s">
        <v>19367</v>
      </c>
      <c r="D448" s="481"/>
      <c r="E448" s="481"/>
      <c r="F448" s="481" t="s">
        <v>17145</v>
      </c>
      <c r="G448" s="386"/>
    </row>
    <row r="449" spans="1:7" ht="14.25" customHeight="1">
      <c r="A449" s="387"/>
      <c r="B449" s="387"/>
      <c r="C449" s="388" t="s">
        <v>19368</v>
      </c>
      <c r="D449" s="384" t="s">
        <v>19369</v>
      </c>
      <c r="E449" s="388" t="s">
        <v>26</v>
      </c>
      <c r="F449" s="388" t="s">
        <v>19370</v>
      </c>
      <c r="G449" s="386"/>
    </row>
    <row r="450" spans="1:7" ht="11.25" customHeight="1">
      <c r="A450" s="387"/>
      <c r="B450" s="387"/>
      <c r="C450" s="481" t="s">
        <v>19371</v>
      </c>
      <c r="D450" s="481"/>
      <c r="E450" s="481"/>
      <c r="F450" s="481" t="s">
        <v>17145</v>
      </c>
      <c r="G450" s="386"/>
    </row>
    <row r="451" spans="1:7" ht="14.25" customHeight="1">
      <c r="A451" s="387"/>
      <c r="B451" s="387"/>
      <c r="C451" s="388" t="s">
        <v>19372</v>
      </c>
      <c r="D451" s="384" t="s">
        <v>19373</v>
      </c>
      <c r="E451" s="388" t="s">
        <v>26</v>
      </c>
      <c r="F451" s="388" t="s">
        <v>17247</v>
      </c>
      <c r="G451" s="386"/>
    </row>
    <row r="452" spans="1:7" ht="54">
      <c r="A452" s="387"/>
      <c r="B452" s="387"/>
      <c r="C452" s="388" t="s">
        <v>19374</v>
      </c>
      <c r="D452" s="384" t="s">
        <v>19375</v>
      </c>
      <c r="E452" s="388" t="s">
        <v>26</v>
      </c>
      <c r="F452" s="388" t="s">
        <v>19376</v>
      </c>
      <c r="G452" s="386"/>
    </row>
    <row r="453" spans="1:7" ht="11.25" customHeight="1">
      <c r="A453" s="387"/>
      <c r="B453" s="387"/>
      <c r="C453" s="481" t="s">
        <v>19377</v>
      </c>
      <c r="D453" s="481"/>
      <c r="E453" s="481"/>
      <c r="F453" s="481" t="s">
        <v>17145</v>
      </c>
      <c r="G453" s="386"/>
    </row>
    <row r="454" spans="1:7" ht="14.25" customHeight="1">
      <c r="A454" s="387"/>
      <c r="B454" s="387"/>
      <c r="C454" s="388" t="s">
        <v>19378</v>
      </c>
      <c r="D454" s="384" t="s">
        <v>19379</v>
      </c>
      <c r="E454" s="388" t="s">
        <v>26</v>
      </c>
      <c r="F454" s="388" t="s">
        <v>19380</v>
      </c>
      <c r="G454" s="386"/>
    </row>
    <row r="455" spans="1:7" ht="18">
      <c r="A455" s="387"/>
      <c r="B455" s="387"/>
      <c r="C455" s="388" t="s">
        <v>19381</v>
      </c>
      <c r="D455" s="384" t="s">
        <v>19382</v>
      </c>
      <c r="E455" s="388" t="s">
        <v>26</v>
      </c>
      <c r="F455" s="388" t="s">
        <v>17248</v>
      </c>
      <c r="G455" s="386"/>
    </row>
    <row r="456" spans="1:7" ht="27">
      <c r="A456" s="387"/>
      <c r="B456" s="387"/>
      <c r="C456" s="388" t="s">
        <v>19383</v>
      </c>
      <c r="D456" s="384" t="s">
        <v>19384</v>
      </c>
      <c r="E456" s="388" t="s">
        <v>26</v>
      </c>
      <c r="F456" s="388" t="s">
        <v>19385</v>
      </c>
      <c r="G456" s="386"/>
    </row>
    <row r="457" spans="1:7" ht="11.25" customHeight="1">
      <c r="A457" s="387"/>
      <c r="B457" s="387"/>
      <c r="C457" s="481" t="s">
        <v>19386</v>
      </c>
      <c r="D457" s="481"/>
      <c r="E457" s="481"/>
      <c r="F457" s="481" t="s">
        <v>17145</v>
      </c>
      <c r="G457" s="386"/>
    </row>
    <row r="458" spans="1:7" ht="14.25" customHeight="1">
      <c r="A458" s="387"/>
      <c r="B458" s="387"/>
      <c r="C458" s="388" t="s">
        <v>19387</v>
      </c>
      <c r="D458" s="384" t="s">
        <v>19388</v>
      </c>
      <c r="E458" s="388" t="s">
        <v>26</v>
      </c>
      <c r="F458" s="388" t="s">
        <v>17249</v>
      </c>
      <c r="G458" s="386"/>
    </row>
    <row r="459" spans="1:7" ht="18">
      <c r="A459" s="387"/>
      <c r="B459" s="387"/>
      <c r="C459" s="388" t="s">
        <v>19389</v>
      </c>
      <c r="D459" s="384" t="s">
        <v>19390</v>
      </c>
      <c r="E459" s="388" t="s">
        <v>26</v>
      </c>
      <c r="F459" s="388" t="s">
        <v>17250</v>
      </c>
      <c r="G459" s="386"/>
    </row>
    <row r="460" spans="1:7" ht="36">
      <c r="A460" s="387"/>
      <c r="B460" s="387"/>
      <c r="C460" s="388" t="s">
        <v>19391</v>
      </c>
      <c r="D460" s="384" t="s">
        <v>19392</v>
      </c>
      <c r="E460" s="388" t="s">
        <v>26</v>
      </c>
      <c r="F460" s="388" t="s">
        <v>17251</v>
      </c>
      <c r="G460" s="386"/>
    </row>
    <row r="461" spans="1:7" ht="36">
      <c r="A461" s="387"/>
      <c r="B461" s="387"/>
      <c r="C461" s="388" t="s">
        <v>19393</v>
      </c>
      <c r="D461" s="384" t="s">
        <v>19394</v>
      </c>
      <c r="E461" s="388" t="s">
        <v>26</v>
      </c>
      <c r="F461" s="388" t="s">
        <v>17252</v>
      </c>
      <c r="G461" s="385"/>
    </row>
    <row r="462" spans="1:7" ht="36">
      <c r="A462" s="387"/>
      <c r="B462" s="387"/>
      <c r="C462" s="388" t="s">
        <v>19395</v>
      </c>
      <c r="D462" s="384" t="s">
        <v>19396</v>
      </c>
      <c r="E462" s="388" t="s">
        <v>26</v>
      </c>
      <c r="F462" s="388" t="s">
        <v>17253</v>
      </c>
      <c r="G462" s="385"/>
    </row>
    <row r="463" spans="1:7" ht="36">
      <c r="A463" s="387"/>
      <c r="B463" s="387"/>
      <c r="C463" s="388" t="s">
        <v>19397</v>
      </c>
      <c r="D463" s="384" t="s">
        <v>19398</v>
      </c>
      <c r="E463" s="388" t="s">
        <v>26</v>
      </c>
      <c r="F463" s="388" t="s">
        <v>17254</v>
      </c>
      <c r="G463" s="386"/>
    </row>
    <row r="464" spans="1:7" ht="11.25" customHeight="1">
      <c r="A464" s="387"/>
      <c r="B464" s="387"/>
      <c r="C464" s="481" t="s">
        <v>19399</v>
      </c>
      <c r="D464" s="481"/>
      <c r="E464" s="481"/>
      <c r="F464" s="481" t="s">
        <v>17145</v>
      </c>
      <c r="G464" s="386"/>
    </row>
    <row r="465" spans="1:7" ht="14.25" customHeight="1">
      <c r="A465" s="387"/>
      <c r="B465" s="387"/>
      <c r="C465" s="388" t="s">
        <v>19400</v>
      </c>
      <c r="D465" s="384" t="s">
        <v>19401</v>
      </c>
      <c r="E465" s="388" t="s">
        <v>26</v>
      </c>
      <c r="F465" s="388" t="s">
        <v>19402</v>
      </c>
      <c r="G465" s="386"/>
    </row>
    <row r="466" spans="1:7" ht="18">
      <c r="A466" s="387"/>
      <c r="B466" s="387"/>
      <c r="C466" s="388" t="s">
        <v>19403</v>
      </c>
      <c r="D466" s="384" t="s">
        <v>19404</v>
      </c>
      <c r="E466" s="388" t="s">
        <v>26</v>
      </c>
      <c r="F466" s="388" t="s">
        <v>19405</v>
      </c>
      <c r="G466" s="386"/>
    </row>
    <row r="467" spans="1:7" ht="27">
      <c r="A467" s="387"/>
      <c r="B467" s="387"/>
      <c r="C467" s="388" t="s">
        <v>19406</v>
      </c>
      <c r="D467" s="384" t="s">
        <v>19407</v>
      </c>
      <c r="E467" s="388" t="s">
        <v>26</v>
      </c>
      <c r="F467" s="388" t="s">
        <v>17255</v>
      </c>
      <c r="G467" s="386"/>
    </row>
    <row r="468" spans="1:7" ht="18">
      <c r="A468" s="387"/>
      <c r="B468" s="387"/>
      <c r="C468" s="388" t="s">
        <v>19408</v>
      </c>
      <c r="D468" s="384" t="s">
        <v>19409</v>
      </c>
      <c r="E468" s="388" t="s">
        <v>26</v>
      </c>
      <c r="F468" s="388" t="s">
        <v>19410</v>
      </c>
      <c r="G468" s="386"/>
    </row>
    <row r="469" spans="1:7" ht="11.25" customHeight="1">
      <c r="A469" s="387"/>
      <c r="B469" s="387"/>
      <c r="C469" s="481" t="s">
        <v>19411</v>
      </c>
      <c r="D469" s="481"/>
      <c r="E469" s="481"/>
      <c r="F469" s="481" t="s">
        <v>17145</v>
      </c>
      <c r="G469" s="386"/>
    </row>
    <row r="470" spans="1:7" ht="14.25" customHeight="1">
      <c r="A470" s="387"/>
      <c r="B470" s="387"/>
      <c r="C470" s="388" t="s">
        <v>19412</v>
      </c>
      <c r="D470" s="384" t="s">
        <v>19413</v>
      </c>
      <c r="E470" s="388" t="s">
        <v>26</v>
      </c>
      <c r="F470" s="388" t="s">
        <v>19414</v>
      </c>
      <c r="G470" s="386"/>
    </row>
    <row r="471" spans="1:7" ht="15">
      <c r="A471" s="387"/>
      <c r="B471" s="387"/>
      <c r="C471" s="388" t="s">
        <v>19415</v>
      </c>
      <c r="D471" s="384" t="s">
        <v>19416</v>
      </c>
      <c r="E471" s="388" t="s">
        <v>26</v>
      </c>
      <c r="F471" s="388" t="s">
        <v>19417</v>
      </c>
      <c r="G471" s="386"/>
    </row>
    <row r="472" spans="1:7" ht="11.25" customHeight="1">
      <c r="A472" s="387"/>
      <c r="B472" s="387"/>
      <c r="C472" s="481" t="s">
        <v>19418</v>
      </c>
      <c r="D472" s="481"/>
      <c r="E472" s="481"/>
      <c r="F472" s="481" t="s">
        <v>17145</v>
      </c>
      <c r="G472" s="386"/>
    </row>
    <row r="473" spans="1:7" ht="14.25" customHeight="1">
      <c r="A473" s="387"/>
      <c r="B473" s="387"/>
      <c r="C473" s="388" t="s">
        <v>19419</v>
      </c>
      <c r="D473" s="384" t="s">
        <v>19420</v>
      </c>
      <c r="E473" s="388" t="s">
        <v>26</v>
      </c>
      <c r="F473" s="388" t="s">
        <v>19421</v>
      </c>
      <c r="G473" s="386"/>
    </row>
    <row r="474" spans="1:7" ht="27">
      <c r="A474" s="387"/>
      <c r="B474" s="387"/>
      <c r="C474" s="388" t="s">
        <v>19422</v>
      </c>
      <c r="D474" s="384" t="s">
        <v>19423</v>
      </c>
      <c r="E474" s="388" t="s">
        <v>26</v>
      </c>
      <c r="F474" s="388" t="s">
        <v>17256</v>
      </c>
      <c r="G474" s="386"/>
    </row>
    <row r="475" spans="1:7" ht="36">
      <c r="A475" s="387"/>
      <c r="B475" s="387"/>
      <c r="C475" s="388" t="s">
        <v>19424</v>
      </c>
      <c r="D475" s="384" t="s">
        <v>19425</v>
      </c>
      <c r="E475" s="388" t="s">
        <v>26</v>
      </c>
      <c r="F475" s="388" t="s">
        <v>17257</v>
      </c>
      <c r="G475" s="386"/>
    </row>
    <row r="476" spans="1:7" ht="45">
      <c r="A476" s="387"/>
      <c r="B476" s="387"/>
      <c r="C476" s="388" t="s">
        <v>19426</v>
      </c>
      <c r="D476" s="384" t="s">
        <v>19427</v>
      </c>
      <c r="E476" s="388" t="s">
        <v>26</v>
      </c>
      <c r="F476" s="388" t="s">
        <v>17258</v>
      </c>
      <c r="G476" s="386"/>
    </row>
    <row r="477" spans="1:7" ht="11.25" customHeight="1">
      <c r="A477" s="387"/>
      <c r="B477" s="387"/>
      <c r="C477" s="481" t="s">
        <v>19428</v>
      </c>
      <c r="D477" s="481"/>
      <c r="E477" s="481"/>
      <c r="F477" s="481" t="s">
        <v>17145</v>
      </c>
      <c r="G477" s="386"/>
    </row>
    <row r="478" spans="1:7" ht="14.25" customHeight="1">
      <c r="A478" s="387"/>
      <c r="B478" s="387"/>
      <c r="C478" s="388" t="s">
        <v>19429</v>
      </c>
      <c r="D478" s="384" t="s">
        <v>19430</v>
      </c>
      <c r="E478" s="388" t="s">
        <v>26</v>
      </c>
      <c r="F478" s="388" t="s">
        <v>17259</v>
      </c>
      <c r="G478" s="386"/>
    </row>
    <row r="479" spans="1:7" ht="18">
      <c r="A479" s="387"/>
      <c r="B479" s="387"/>
      <c r="C479" s="388" t="s">
        <v>19431</v>
      </c>
      <c r="D479" s="384" t="s">
        <v>19432</v>
      </c>
      <c r="E479" s="388" t="s">
        <v>26</v>
      </c>
      <c r="F479" s="388" t="s">
        <v>17260</v>
      </c>
      <c r="G479" s="386"/>
    </row>
    <row r="480" spans="1:7" ht="18">
      <c r="A480" s="387"/>
      <c r="B480" s="387"/>
      <c r="C480" s="388" t="s">
        <v>19433</v>
      </c>
      <c r="D480" s="384" t="s">
        <v>19434</v>
      </c>
      <c r="E480" s="388" t="s">
        <v>26</v>
      </c>
      <c r="F480" s="388" t="s">
        <v>19435</v>
      </c>
      <c r="G480" s="386"/>
    </row>
    <row r="481" spans="1:7" ht="14.25" customHeight="1">
      <c r="A481" s="387"/>
      <c r="B481" s="481" t="s">
        <v>19436</v>
      </c>
      <c r="C481" s="481"/>
      <c r="D481" s="481"/>
      <c r="E481" s="481"/>
      <c r="F481" s="481" t="s">
        <v>17145</v>
      </c>
      <c r="G481" s="386"/>
    </row>
    <row r="482" spans="1:7" ht="11.25" customHeight="1">
      <c r="A482" s="387"/>
      <c r="B482" s="387"/>
      <c r="C482" s="481" t="s">
        <v>19437</v>
      </c>
      <c r="D482" s="481"/>
      <c r="E482" s="481"/>
      <c r="F482" s="481" t="s">
        <v>17145</v>
      </c>
      <c r="G482" s="386"/>
    </row>
    <row r="483" spans="1:7" ht="14.25" customHeight="1">
      <c r="A483" s="387"/>
      <c r="B483" s="387"/>
      <c r="C483" s="388" t="s">
        <v>19438</v>
      </c>
      <c r="D483" s="384" t="s">
        <v>19439</v>
      </c>
      <c r="E483" s="388" t="s">
        <v>26</v>
      </c>
      <c r="F483" s="388" t="s">
        <v>17261</v>
      </c>
      <c r="G483" s="386"/>
    </row>
    <row r="484" spans="1:7" ht="45">
      <c r="A484" s="387"/>
      <c r="B484" s="387"/>
      <c r="C484" s="388" t="s">
        <v>19440</v>
      </c>
      <c r="D484" s="384" t="s">
        <v>19441</v>
      </c>
      <c r="E484" s="388" t="s">
        <v>26</v>
      </c>
      <c r="F484" s="388" t="s">
        <v>17262</v>
      </c>
      <c r="G484" s="386"/>
    </row>
    <row r="485" spans="1:7" ht="15">
      <c r="A485" s="387"/>
      <c r="B485" s="387"/>
      <c r="C485" s="388" t="s">
        <v>19442</v>
      </c>
      <c r="D485" s="384" t="s">
        <v>19443</v>
      </c>
      <c r="E485" s="388" t="s">
        <v>26</v>
      </c>
      <c r="F485" s="388" t="s">
        <v>17263</v>
      </c>
      <c r="G485" s="386"/>
    </row>
    <row r="486" spans="1:7" ht="11.25" customHeight="1">
      <c r="A486" s="387"/>
      <c r="B486" s="387"/>
      <c r="C486" s="481" t="s">
        <v>19444</v>
      </c>
      <c r="D486" s="481"/>
      <c r="E486" s="481"/>
      <c r="F486" s="481" t="s">
        <v>17145</v>
      </c>
      <c r="G486" s="386"/>
    </row>
    <row r="487" spans="1:7" ht="14.25" customHeight="1">
      <c r="A487" s="387"/>
      <c r="B487" s="387"/>
      <c r="C487" s="388" t="s">
        <v>19445</v>
      </c>
      <c r="D487" s="384" t="s">
        <v>19446</v>
      </c>
      <c r="E487" s="388" t="s">
        <v>26</v>
      </c>
      <c r="F487" s="388" t="s">
        <v>17264</v>
      </c>
      <c r="G487" s="386"/>
    </row>
    <row r="488" spans="1:7" ht="14.25" customHeight="1">
      <c r="A488" s="387"/>
      <c r="B488" s="481" t="s">
        <v>19447</v>
      </c>
      <c r="C488" s="481"/>
      <c r="D488" s="481"/>
      <c r="E488" s="481"/>
      <c r="F488" s="481" t="s">
        <v>17145</v>
      </c>
      <c r="G488" s="386"/>
    </row>
    <row r="489" spans="1:7" ht="11.25" customHeight="1">
      <c r="A489" s="387"/>
      <c r="B489" s="387"/>
      <c r="C489" s="481" t="s">
        <v>19448</v>
      </c>
      <c r="D489" s="481"/>
      <c r="E489" s="481"/>
      <c r="F489" s="481" t="s">
        <v>17145</v>
      </c>
      <c r="G489" s="386"/>
    </row>
    <row r="490" spans="1:7" ht="14.25" customHeight="1">
      <c r="A490" s="387"/>
      <c r="B490" s="387"/>
      <c r="C490" s="388" t="s">
        <v>19449</v>
      </c>
      <c r="D490" s="384" t="s">
        <v>19450</v>
      </c>
      <c r="E490" s="388" t="s">
        <v>26</v>
      </c>
      <c r="F490" s="388" t="s">
        <v>17265</v>
      </c>
      <c r="G490" s="386"/>
    </row>
    <row r="491" spans="1:7" ht="146.25" customHeight="1">
      <c r="A491" s="387"/>
      <c r="B491" s="387"/>
      <c r="C491" s="388" t="s">
        <v>19451</v>
      </c>
      <c r="D491" s="384" t="s">
        <v>19452</v>
      </c>
      <c r="E491" s="388" t="s">
        <v>26</v>
      </c>
      <c r="F491" s="388" t="s">
        <v>17266</v>
      </c>
      <c r="G491" s="386"/>
    </row>
    <row r="492" spans="1:7" ht="63" customHeight="1">
      <c r="A492" s="387"/>
      <c r="B492" s="387"/>
      <c r="C492" s="388" t="s">
        <v>19453</v>
      </c>
      <c r="D492" s="384" t="s">
        <v>19454</v>
      </c>
      <c r="E492" s="388" t="s">
        <v>26</v>
      </c>
      <c r="F492" s="388" t="s">
        <v>17267</v>
      </c>
      <c r="G492" s="386"/>
    </row>
    <row r="493" spans="1:7" ht="90">
      <c r="A493" s="387"/>
      <c r="B493" s="387"/>
      <c r="C493" s="388" t="s">
        <v>19455</v>
      </c>
      <c r="D493" s="384" t="s">
        <v>19456</v>
      </c>
      <c r="E493" s="388" t="s">
        <v>26</v>
      </c>
      <c r="F493" s="388" t="s">
        <v>17268</v>
      </c>
      <c r="G493" s="386"/>
    </row>
    <row r="494" spans="1:7" ht="189">
      <c r="A494" s="387"/>
      <c r="B494" s="387"/>
      <c r="C494" s="388" t="s">
        <v>19457</v>
      </c>
      <c r="D494" s="384" t="s">
        <v>19458</v>
      </c>
      <c r="E494" s="388" t="s">
        <v>26</v>
      </c>
      <c r="F494" s="388" t="s">
        <v>19459</v>
      </c>
      <c r="G494" s="386"/>
    </row>
    <row r="495" spans="1:7" ht="14.25" customHeight="1">
      <c r="A495" s="387"/>
      <c r="B495" s="481" t="s">
        <v>19460</v>
      </c>
      <c r="C495" s="481"/>
      <c r="D495" s="481"/>
      <c r="E495" s="481"/>
      <c r="F495" s="481" t="s">
        <v>17145</v>
      </c>
      <c r="G495" s="386"/>
    </row>
    <row r="496" spans="1:7" ht="11.25" customHeight="1">
      <c r="A496" s="387"/>
      <c r="B496" s="387"/>
      <c r="C496" s="481" t="s">
        <v>19461</v>
      </c>
      <c r="D496" s="481"/>
      <c r="E496" s="481"/>
      <c r="F496" s="481" t="s">
        <v>17145</v>
      </c>
      <c r="G496" s="386"/>
    </row>
    <row r="497" spans="1:7" ht="14.25" customHeight="1">
      <c r="A497" s="387"/>
      <c r="B497" s="387"/>
      <c r="C497" s="388" t="s">
        <v>19462</v>
      </c>
      <c r="D497" s="384" t="s">
        <v>19463</v>
      </c>
      <c r="E497" s="388" t="s">
        <v>26</v>
      </c>
      <c r="F497" s="388" t="s">
        <v>17269</v>
      </c>
      <c r="G497" s="386"/>
    </row>
    <row r="498" spans="1:7" ht="18">
      <c r="A498" s="387"/>
      <c r="B498" s="387"/>
      <c r="C498" s="388" t="s">
        <v>19464</v>
      </c>
      <c r="D498" s="384" t="s">
        <v>19465</v>
      </c>
      <c r="E498" s="388" t="s">
        <v>26</v>
      </c>
      <c r="F498" s="388" t="s">
        <v>19466</v>
      </c>
      <c r="G498" s="386"/>
    </row>
    <row r="499" spans="1:7" ht="14.25" customHeight="1">
      <c r="A499" s="387"/>
      <c r="B499" s="481" t="s">
        <v>19467</v>
      </c>
      <c r="C499" s="481"/>
      <c r="D499" s="481"/>
      <c r="E499" s="481"/>
      <c r="F499" s="481" t="s">
        <v>17145</v>
      </c>
      <c r="G499" s="386"/>
    </row>
    <row r="500" spans="1:7" ht="11.25" customHeight="1">
      <c r="A500" s="387"/>
      <c r="B500" s="387"/>
      <c r="C500" s="481" t="s">
        <v>19468</v>
      </c>
      <c r="D500" s="481"/>
      <c r="E500" s="481"/>
      <c r="F500" s="481" t="s">
        <v>17145</v>
      </c>
      <c r="G500" s="386"/>
    </row>
    <row r="501" spans="1:7" ht="14.25" customHeight="1">
      <c r="A501" s="387"/>
      <c r="B501" s="387"/>
      <c r="C501" s="388" t="s">
        <v>19469</v>
      </c>
      <c r="D501" s="384" t="s">
        <v>19470</v>
      </c>
      <c r="E501" s="388" t="s">
        <v>26</v>
      </c>
      <c r="F501" s="388" t="s">
        <v>19471</v>
      </c>
      <c r="G501" s="386"/>
    </row>
    <row r="502" spans="1:7" ht="27">
      <c r="A502" s="387"/>
      <c r="B502" s="387"/>
      <c r="C502" s="388" t="s">
        <v>19472</v>
      </c>
      <c r="D502" s="384" t="s">
        <v>19473</v>
      </c>
      <c r="E502" s="388" t="s">
        <v>26</v>
      </c>
      <c r="F502" s="388" t="s">
        <v>19474</v>
      </c>
      <c r="G502" s="385"/>
    </row>
    <row r="503" spans="1:7" ht="18">
      <c r="A503" s="387"/>
      <c r="B503" s="387"/>
      <c r="C503" s="388" t="s">
        <v>19475</v>
      </c>
      <c r="D503" s="384" t="s">
        <v>19476</v>
      </c>
      <c r="E503" s="388" t="s">
        <v>26</v>
      </c>
      <c r="F503" s="388" t="s">
        <v>17270</v>
      </c>
      <c r="G503" s="385"/>
    </row>
    <row r="504" spans="1:7" ht="14.25" customHeight="1">
      <c r="A504" s="387"/>
      <c r="B504" s="481" t="s">
        <v>19477</v>
      </c>
      <c r="C504" s="481"/>
      <c r="D504" s="481"/>
      <c r="E504" s="481"/>
      <c r="F504" s="481" t="s">
        <v>17145</v>
      </c>
      <c r="G504" s="385"/>
    </row>
    <row r="505" spans="1:7" ht="11.25" customHeight="1">
      <c r="A505" s="387"/>
      <c r="B505" s="387"/>
      <c r="C505" s="481" t="s">
        <v>19478</v>
      </c>
      <c r="D505" s="481"/>
      <c r="E505" s="481"/>
      <c r="F505" s="481" t="s">
        <v>17145</v>
      </c>
      <c r="G505" s="385"/>
    </row>
    <row r="506" spans="1:7" ht="14.25" customHeight="1">
      <c r="A506" s="387"/>
      <c r="B506" s="387"/>
      <c r="C506" s="388" t="s">
        <v>19479</v>
      </c>
      <c r="D506" s="384" t="s">
        <v>19480</v>
      </c>
      <c r="E506" s="388" t="s">
        <v>26</v>
      </c>
      <c r="F506" s="388" t="s">
        <v>19481</v>
      </c>
      <c r="G506" s="386"/>
    </row>
    <row r="507" spans="1:7" ht="45" customHeight="1">
      <c r="A507" s="387"/>
      <c r="B507" s="387"/>
      <c r="C507" s="388" t="s">
        <v>19482</v>
      </c>
      <c r="D507" s="384" t="s">
        <v>19483</v>
      </c>
      <c r="E507" s="388" t="s">
        <v>26</v>
      </c>
      <c r="F507" s="388" t="s">
        <v>17271</v>
      </c>
      <c r="G507" s="385"/>
    </row>
    <row r="508" spans="1:7" ht="45">
      <c r="A508" s="387"/>
      <c r="B508" s="387"/>
      <c r="C508" s="388" t="s">
        <v>19484</v>
      </c>
      <c r="D508" s="384" t="s">
        <v>19485</v>
      </c>
      <c r="E508" s="388" t="s">
        <v>26</v>
      </c>
      <c r="F508" s="388" t="s">
        <v>19486</v>
      </c>
      <c r="G508" s="385"/>
    </row>
    <row r="509" spans="1:7" ht="11.25" customHeight="1">
      <c r="A509" s="387"/>
      <c r="B509" s="387"/>
      <c r="C509" s="481" t="s">
        <v>19487</v>
      </c>
      <c r="D509" s="481"/>
      <c r="E509" s="481"/>
      <c r="F509" s="481" t="s">
        <v>17145</v>
      </c>
      <c r="G509" s="386"/>
    </row>
    <row r="510" spans="1:7" ht="14.25" customHeight="1">
      <c r="A510" s="387"/>
      <c r="B510" s="387"/>
      <c r="C510" s="388" t="s">
        <v>19488</v>
      </c>
      <c r="D510" s="384" t="s">
        <v>19489</v>
      </c>
      <c r="E510" s="388" t="s">
        <v>26</v>
      </c>
      <c r="F510" s="388" t="s">
        <v>17272</v>
      </c>
      <c r="G510" s="386"/>
    </row>
    <row r="511" spans="1:7" ht="126">
      <c r="A511" s="387"/>
      <c r="B511" s="387"/>
      <c r="C511" s="388" t="s">
        <v>19490</v>
      </c>
      <c r="D511" s="384" t="s">
        <v>19491</v>
      </c>
      <c r="E511" s="388" t="s">
        <v>26</v>
      </c>
      <c r="F511" s="388" t="s">
        <v>17273</v>
      </c>
      <c r="G511" s="385"/>
    </row>
    <row r="512" spans="1:7" ht="126">
      <c r="A512" s="387"/>
      <c r="B512" s="387"/>
      <c r="C512" s="388" t="s">
        <v>19492</v>
      </c>
      <c r="D512" s="384" t="s">
        <v>19493</v>
      </c>
      <c r="E512" s="388" t="s">
        <v>26</v>
      </c>
      <c r="F512" s="388" t="s">
        <v>17274</v>
      </c>
      <c r="G512" s="385"/>
    </row>
    <row r="513" spans="1:7" ht="11.25" customHeight="1">
      <c r="A513" s="387"/>
      <c r="B513" s="387"/>
      <c r="C513" s="481" t="s">
        <v>19494</v>
      </c>
      <c r="D513" s="481"/>
      <c r="E513" s="481"/>
      <c r="F513" s="481" t="s">
        <v>17145</v>
      </c>
      <c r="G513" s="386"/>
    </row>
    <row r="514" spans="1:7" ht="14.25" customHeight="1">
      <c r="A514" s="387"/>
      <c r="B514" s="387"/>
      <c r="C514" s="388" t="s">
        <v>19495</v>
      </c>
      <c r="D514" s="384" t="s">
        <v>19496</v>
      </c>
      <c r="E514" s="388" t="s">
        <v>26</v>
      </c>
      <c r="F514" s="388" t="s">
        <v>17275</v>
      </c>
      <c r="G514" s="386"/>
    </row>
    <row r="515" spans="1:7" ht="63">
      <c r="A515" s="387"/>
      <c r="B515" s="387"/>
      <c r="C515" s="388" t="s">
        <v>19497</v>
      </c>
      <c r="D515" s="384" t="s">
        <v>19498</v>
      </c>
      <c r="E515" s="388" t="s">
        <v>26</v>
      </c>
      <c r="F515" s="388" t="s">
        <v>17276</v>
      </c>
      <c r="G515" s="386"/>
    </row>
    <row r="516" spans="1:7" ht="14.25" customHeight="1">
      <c r="A516" s="387"/>
      <c r="B516" s="481" t="s">
        <v>19499</v>
      </c>
      <c r="C516" s="481"/>
      <c r="D516" s="481"/>
      <c r="E516" s="481"/>
      <c r="F516" s="481" t="s">
        <v>17145</v>
      </c>
      <c r="G516" s="385"/>
    </row>
    <row r="517" spans="1:7" ht="11.25" customHeight="1">
      <c r="A517" s="387"/>
      <c r="B517" s="387"/>
      <c r="C517" s="481" t="s">
        <v>19500</v>
      </c>
      <c r="D517" s="481"/>
      <c r="E517" s="481"/>
      <c r="F517" s="481" t="s">
        <v>17145</v>
      </c>
      <c r="G517" s="385"/>
    </row>
    <row r="518" spans="1:7" ht="14.25" customHeight="1">
      <c r="A518" s="387"/>
      <c r="B518" s="387"/>
      <c r="C518" s="388" t="s">
        <v>19501</v>
      </c>
      <c r="D518" s="384" t="s">
        <v>19502</v>
      </c>
      <c r="E518" s="388" t="s">
        <v>105</v>
      </c>
      <c r="F518" s="388" t="s">
        <v>19503</v>
      </c>
      <c r="G518" s="386"/>
    </row>
    <row r="519" spans="1:7" ht="18">
      <c r="A519" s="387"/>
      <c r="B519" s="387"/>
      <c r="C519" s="388" t="s">
        <v>19504</v>
      </c>
      <c r="D519" s="384" t="s">
        <v>19505</v>
      </c>
      <c r="E519" s="388" t="s">
        <v>105</v>
      </c>
      <c r="F519" s="388" t="s">
        <v>19506</v>
      </c>
      <c r="G519" s="386"/>
    </row>
    <row r="520" spans="1:7" ht="45">
      <c r="A520" s="387"/>
      <c r="B520" s="387"/>
      <c r="C520" s="388" t="s">
        <v>19507</v>
      </c>
      <c r="D520" s="384" t="s">
        <v>19508</v>
      </c>
      <c r="E520" s="388" t="s">
        <v>105</v>
      </c>
      <c r="F520" s="388" t="s">
        <v>19509</v>
      </c>
      <c r="G520" s="386"/>
    </row>
    <row r="521" spans="1:7" ht="45">
      <c r="A521" s="387"/>
      <c r="B521" s="387"/>
      <c r="C521" s="388" t="s">
        <v>19510</v>
      </c>
      <c r="D521" s="384" t="s">
        <v>19511</v>
      </c>
      <c r="E521" s="388" t="s">
        <v>105</v>
      </c>
      <c r="F521" s="388" t="s">
        <v>19512</v>
      </c>
      <c r="G521" s="386"/>
    </row>
    <row r="522" spans="1:7" ht="14.25" customHeight="1">
      <c r="A522" s="387"/>
      <c r="B522" s="481" t="s">
        <v>19513</v>
      </c>
      <c r="C522" s="481"/>
      <c r="D522" s="481"/>
      <c r="E522" s="481"/>
      <c r="F522" s="481" t="s">
        <v>17145</v>
      </c>
      <c r="G522" s="386"/>
    </row>
    <row r="523" spans="1:7" ht="11.25" customHeight="1">
      <c r="A523" s="387"/>
      <c r="B523" s="387"/>
      <c r="C523" s="481" t="s">
        <v>19514</v>
      </c>
      <c r="D523" s="481"/>
      <c r="E523" s="481"/>
      <c r="F523" s="481" t="s">
        <v>17145</v>
      </c>
      <c r="G523" s="386"/>
    </row>
    <row r="524" spans="1:7" ht="14.25" customHeight="1">
      <c r="A524" s="387"/>
      <c r="B524" s="387"/>
      <c r="C524" s="388" t="s">
        <v>19515</v>
      </c>
      <c r="D524" s="384" t="s">
        <v>19516</v>
      </c>
      <c r="E524" s="388" t="s">
        <v>26</v>
      </c>
      <c r="F524" s="388" t="s">
        <v>17277</v>
      </c>
      <c r="G524" s="385"/>
    </row>
    <row r="525" spans="1:7" ht="18">
      <c r="A525" s="387"/>
      <c r="B525" s="387"/>
      <c r="C525" s="388" t="s">
        <v>19517</v>
      </c>
      <c r="D525" s="384" t="s">
        <v>19518</v>
      </c>
      <c r="E525" s="388" t="s">
        <v>26</v>
      </c>
      <c r="F525" s="388" t="s">
        <v>19519</v>
      </c>
      <c r="G525" s="385"/>
    </row>
    <row r="526" spans="1:7" ht="18">
      <c r="A526" s="387"/>
      <c r="B526" s="387"/>
      <c r="C526" s="388" t="s">
        <v>19520</v>
      </c>
      <c r="D526" s="384" t="s">
        <v>19521</v>
      </c>
      <c r="E526" s="388" t="s">
        <v>26</v>
      </c>
      <c r="F526" s="388" t="s">
        <v>19522</v>
      </c>
      <c r="G526" s="386"/>
    </row>
    <row r="527" spans="1:7" ht="18">
      <c r="A527" s="387"/>
      <c r="B527" s="387"/>
      <c r="C527" s="388" t="s">
        <v>19523</v>
      </c>
      <c r="D527" s="384" t="s">
        <v>19524</v>
      </c>
      <c r="E527" s="388" t="s">
        <v>26</v>
      </c>
      <c r="F527" s="388" t="s">
        <v>19525</v>
      </c>
      <c r="G527" s="386"/>
    </row>
    <row r="528" spans="1:7" ht="18">
      <c r="A528" s="387"/>
      <c r="B528" s="387"/>
      <c r="C528" s="388" t="s">
        <v>19526</v>
      </c>
      <c r="D528" s="384" t="s">
        <v>19527</v>
      </c>
      <c r="E528" s="388" t="s">
        <v>26</v>
      </c>
      <c r="F528" s="388" t="s">
        <v>19528</v>
      </c>
      <c r="G528" s="386"/>
    </row>
    <row r="529" spans="1:7" ht="18">
      <c r="A529" s="387"/>
      <c r="B529" s="387"/>
      <c r="C529" s="388" t="s">
        <v>19529</v>
      </c>
      <c r="D529" s="384" t="s">
        <v>19530</v>
      </c>
      <c r="E529" s="388" t="s">
        <v>26</v>
      </c>
      <c r="F529" s="388" t="s">
        <v>19531</v>
      </c>
      <c r="G529" s="386"/>
    </row>
    <row r="530" spans="1:7" ht="18">
      <c r="A530" s="387"/>
      <c r="B530" s="387"/>
      <c r="C530" s="388" t="s">
        <v>19532</v>
      </c>
      <c r="D530" s="384" t="s">
        <v>19533</v>
      </c>
      <c r="E530" s="388" t="s">
        <v>26</v>
      </c>
      <c r="F530" s="388" t="s">
        <v>17279</v>
      </c>
      <c r="G530" s="385"/>
    </row>
    <row r="531" spans="1:7" ht="18">
      <c r="A531" s="387"/>
      <c r="B531" s="387"/>
      <c r="C531" s="388" t="s">
        <v>19534</v>
      </c>
      <c r="D531" s="384" t="s">
        <v>19535</v>
      </c>
      <c r="E531" s="388" t="s">
        <v>26</v>
      </c>
      <c r="F531" s="388" t="s">
        <v>17280</v>
      </c>
      <c r="G531" s="385"/>
    </row>
    <row r="532" spans="1:7" ht="14.25" customHeight="1">
      <c r="A532" s="387"/>
      <c r="B532" s="481" t="s">
        <v>19536</v>
      </c>
      <c r="C532" s="481"/>
      <c r="D532" s="481"/>
      <c r="E532" s="481"/>
      <c r="F532" s="481" t="s">
        <v>17145</v>
      </c>
      <c r="G532" s="386"/>
    </row>
    <row r="533" spans="1:7" ht="11.25" customHeight="1">
      <c r="A533" s="387"/>
      <c r="B533" s="387"/>
      <c r="C533" s="481" t="s">
        <v>19537</v>
      </c>
      <c r="D533" s="481"/>
      <c r="E533" s="481"/>
      <c r="F533" s="481" t="s">
        <v>17145</v>
      </c>
      <c r="G533" s="386"/>
    </row>
    <row r="534" spans="1:7" ht="14.25" customHeight="1">
      <c r="A534" s="387"/>
      <c r="B534" s="387"/>
      <c r="C534" s="388" t="s">
        <v>19538</v>
      </c>
      <c r="D534" s="384" t="s">
        <v>19539</v>
      </c>
      <c r="E534" s="388" t="s">
        <v>26</v>
      </c>
      <c r="F534" s="388" t="s">
        <v>19540</v>
      </c>
      <c r="G534" s="385"/>
    </row>
    <row r="535" spans="1:7" ht="45">
      <c r="A535" s="387"/>
      <c r="B535" s="387"/>
      <c r="C535" s="388" t="s">
        <v>19541</v>
      </c>
      <c r="D535" s="384" t="s">
        <v>19542</v>
      </c>
      <c r="E535" s="388" t="s">
        <v>26</v>
      </c>
      <c r="F535" s="388" t="s">
        <v>19543</v>
      </c>
      <c r="G535" s="385"/>
    </row>
    <row r="536" spans="1:7" ht="45">
      <c r="A536" s="387"/>
      <c r="B536" s="387"/>
      <c r="C536" s="388" t="s">
        <v>19544</v>
      </c>
      <c r="D536" s="384" t="s">
        <v>19545</v>
      </c>
      <c r="E536" s="388" t="s">
        <v>26</v>
      </c>
      <c r="F536" s="388" t="s">
        <v>19546</v>
      </c>
      <c r="G536" s="386"/>
    </row>
    <row r="537" spans="1:7" ht="45">
      <c r="A537" s="387"/>
      <c r="B537" s="387"/>
      <c r="C537" s="388" t="s">
        <v>19547</v>
      </c>
      <c r="D537" s="384" t="s">
        <v>19548</v>
      </c>
      <c r="E537" s="388" t="s">
        <v>26</v>
      </c>
      <c r="F537" s="388" t="s">
        <v>19549</v>
      </c>
      <c r="G537" s="386"/>
    </row>
    <row r="538" spans="1:7" ht="36">
      <c r="A538" s="387"/>
      <c r="B538" s="387"/>
      <c r="C538" s="388" t="s">
        <v>19550</v>
      </c>
      <c r="D538" s="384" t="s">
        <v>19551</v>
      </c>
      <c r="E538" s="388" t="s">
        <v>26</v>
      </c>
      <c r="F538" s="388" t="s">
        <v>19552</v>
      </c>
      <c r="G538" s="386"/>
    </row>
    <row r="539" spans="1:7" ht="45">
      <c r="A539" s="387"/>
      <c r="B539" s="387"/>
      <c r="C539" s="388" t="s">
        <v>19553</v>
      </c>
      <c r="D539" s="384" t="s">
        <v>19554</v>
      </c>
      <c r="E539" s="388" t="s">
        <v>26</v>
      </c>
      <c r="F539" s="388" t="s">
        <v>19555</v>
      </c>
      <c r="G539" s="386"/>
    </row>
    <row r="540" spans="1:7" ht="45">
      <c r="A540" s="387"/>
      <c r="B540" s="387"/>
      <c r="C540" s="388" t="s">
        <v>19556</v>
      </c>
      <c r="D540" s="384" t="s">
        <v>19557</v>
      </c>
      <c r="E540" s="388" t="s">
        <v>26</v>
      </c>
      <c r="F540" s="388" t="s">
        <v>19558</v>
      </c>
      <c r="G540" s="385"/>
    </row>
    <row r="541" spans="1:7" ht="45">
      <c r="A541" s="387"/>
      <c r="B541" s="387"/>
      <c r="C541" s="388" t="s">
        <v>19559</v>
      </c>
      <c r="D541" s="384" t="s">
        <v>19560</v>
      </c>
      <c r="E541" s="388" t="s">
        <v>26</v>
      </c>
      <c r="F541" s="388" t="s">
        <v>19561</v>
      </c>
      <c r="G541" s="385"/>
    </row>
    <row r="542" spans="1:7" ht="45">
      <c r="A542" s="387"/>
      <c r="B542" s="387"/>
      <c r="C542" s="388" t="s">
        <v>19562</v>
      </c>
      <c r="D542" s="384" t="s">
        <v>19563</v>
      </c>
      <c r="E542" s="388" t="s">
        <v>11452</v>
      </c>
      <c r="F542" s="388" t="s">
        <v>19564</v>
      </c>
      <c r="G542" s="386"/>
    </row>
    <row r="543" spans="1:7" ht="45">
      <c r="A543" s="387"/>
      <c r="B543" s="387"/>
      <c r="C543" s="388" t="s">
        <v>19565</v>
      </c>
      <c r="D543" s="384" t="s">
        <v>19566</v>
      </c>
      <c r="E543" s="388" t="s">
        <v>26</v>
      </c>
      <c r="F543" s="388" t="s">
        <v>19543</v>
      </c>
      <c r="G543" s="386"/>
    </row>
    <row r="544" spans="1:7" ht="36">
      <c r="A544" s="387"/>
      <c r="B544" s="387"/>
      <c r="C544" s="388" t="s">
        <v>19567</v>
      </c>
      <c r="D544" s="384" t="s">
        <v>19568</v>
      </c>
      <c r="E544" s="388" t="s">
        <v>105</v>
      </c>
      <c r="F544" s="388" t="s">
        <v>19569</v>
      </c>
      <c r="G544" s="386"/>
    </row>
    <row r="545" spans="1:7" ht="27">
      <c r="A545" s="387"/>
      <c r="B545" s="387"/>
      <c r="C545" s="388" t="s">
        <v>19570</v>
      </c>
      <c r="D545" s="384" t="s">
        <v>19571</v>
      </c>
      <c r="E545" s="388" t="s">
        <v>26</v>
      </c>
      <c r="F545" s="388" t="s">
        <v>19572</v>
      </c>
      <c r="G545" s="385"/>
    </row>
    <row r="546" spans="1:7" ht="27">
      <c r="A546" s="387"/>
      <c r="B546" s="387"/>
      <c r="C546" s="388" t="s">
        <v>19573</v>
      </c>
      <c r="D546" s="384" t="s">
        <v>19574</v>
      </c>
      <c r="E546" s="388" t="s">
        <v>26</v>
      </c>
      <c r="F546" s="388" t="s">
        <v>19575</v>
      </c>
      <c r="G546" s="385"/>
    </row>
    <row r="547" spans="1:7" ht="27">
      <c r="A547" s="387"/>
      <c r="B547" s="387"/>
      <c r="C547" s="388" t="s">
        <v>19576</v>
      </c>
      <c r="D547" s="384" t="s">
        <v>19577</v>
      </c>
      <c r="E547" s="388" t="s">
        <v>26</v>
      </c>
      <c r="F547" s="388" t="s">
        <v>19578</v>
      </c>
      <c r="G547" s="385"/>
    </row>
    <row r="548" spans="1:7" ht="27">
      <c r="A548" s="387"/>
      <c r="B548" s="387"/>
      <c r="C548" s="388" t="s">
        <v>19579</v>
      </c>
      <c r="D548" s="384" t="s">
        <v>19580</v>
      </c>
      <c r="E548" s="388" t="s">
        <v>26</v>
      </c>
      <c r="F548" s="388" t="s">
        <v>19581</v>
      </c>
      <c r="G548" s="385"/>
    </row>
    <row r="549" spans="1:7" ht="27">
      <c r="A549" s="387"/>
      <c r="B549" s="387"/>
      <c r="C549" s="388" t="s">
        <v>19582</v>
      </c>
      <c r="D549" s="384" t="s">
        <v>19583</v>
      </c>
      <c r="E549" s="388" t="s">
        <v>26</v>
      </c>
      <c r="F549" s="388" t="s">
        <v>19584</v>
      </c>
      <c r="G549" s="386"/>
    </row>
    <row r="550" spans="1:7" ht="36">
      <c r="A550" s="387"/>
      <c r="B550" s="387"/>
      <c r="C550" s="388" t="s">
        <v>19585</v>
      </c>
      <c r="D550" s="384" t="s">
        <v>19586</v>
      </c>
      <c r="E550" s="388" t="s">
        <v>105</v>
      </c>
      <c r="F550" s="388" t="s">
        <v>19587</v>
      </c>
      <c r="G550" s="386"/>
    </row>
    <row r="551" spans="1:7" ht="45">
      <c r="A551" s="387"/>
      <c r="B551" s="387"/>
      <c r="C551" s="388" t="s">
        <v>19588</v>
      </c>
      <c r="D551" s="384" t="s">
        <v>19589</v>
      </c>
      <c r="E551" s="388" t="s">
        <v>105</v>
      </c>
      <c r="F551" s="388" t="s">
        <v>19590</v>
      </c>
      <c r="G551" s="386"/>
    </row>
    <row r="552" spans="1:7" ht="36">
      <c r="A552" s="387"/>
      <c r="B552" s="387"/>
      <c r="C552" s="388" t="s">
        <v>19591</v>
      </c>
      <c r="D552" s="384" t="s">
        <v>19592</v>
      </c>
      <c r="E552" s="388" t="s">
        <v>11452</v>
      </c>
      <c r="F552" s="388" t="s">
        <v>19593</v>
      </c>
      <c r="G552" s="385"/>
    </row>
    <row r="553" spans="1:7" ht="27">
      <c r="A553" s="387"/>
      <c r="B553" s="387"/>
      <c r="C553" s="388" t="s">
        <v>19594</v>
      </c>
      <c r="D553" s="384" t="s">
        <v>19595</v>
      </c>
      <c r="E553" s="388" t="s">
        <v>105</v>
      </c>
      <c r="F553" s="388" t="s">
        <v>19596</v>
      </c>
      <c r="G553" s="385"/>
    </row>
    <row r="554" spans="1:7" ht="22.5" customHeight="1">
      <c r="A554" s="387"/>
      <c r="B554" s="387"/>
      <c r="C554" s="388" t="s">
        <v>19597</v>
      </c>
      <c r="D554" s="384" t="s">
        <v>19598</v>
      </c>
      <c r="E554" s="388" t="s">
        <v>26</v>
      </c>
      <c r="F554" s="388" t="s">
        <v>17282</v>
      </c>
      <c r="G554" s="386"/>
    </row>
    <row r="555" spans="1:7" ht="14.25" customHeight="1">
      <c r="A555" s="387"/>
      <c r="B555" s="481" t="s">
        <v>19599</v>
      </c>
      <c r="C555" s="481"/>
      <c r="D555" s="481"/>
      <c r="E555" s="481"/>
      <c r="F555" s="481" t="s">
        <v>17145</v>
      </c>
      <c r="G555" s="385"/>
    </row>
    <row r="556" spans="1:7" ht="11.25" customHeight="1">
      <c r="A556" s="387"/>
      <c r="B556" s="387"/>
      <c r="C556" s="481" t="s">
        <v>19600</v>
      </c>
      <c r="D556" s="481"/>
      <c r="E556" s="481"/>
      <c r="F556" s="481" t="s">
        <v>17145</v>
      </c>
      <c r="G556" s="385"/>
    </row>
    <row r="557" spans="1:7" ht="14.25" customHeight="1">
      <c r="A557" s="387"/>
      <c r="B557" s="387"/>
      <c r="C557" s="388" t="s">
        <v>19601</v>
      </c>
      <c r="D557" s="384" t="s">
        <v>19602</v>
      </c>
      <c r="E557" s="388" t="s">
        <v>26</v>
      </c>
      <c r="F557" s="388" t="s">
        <v>19603</v>
      </c>
      <c r="G557" s="385"/>
    </row>
    <row r="558" spans="1:7" ht="18">
      <c r="A558" s="387"/>
      <c r="B558" s="387"/>
      <c r="C558" s="388" t="s">
        <v>19604</v>
      </c>
      <c r="D558" s="384" t="s">
        <v>19605</v>
      </c>
      <c r="E558" s="388" t="s">
        <v>26</v>
      </c>
      <c r="F558" s="388" t="s">
        <v>19606</v>
      </c>
      <c r="G558" s="385"/>
    </row>
    <row r="559" spans="1:7" ht="36">
      <c r="A559" s="387"/>
      <c r="B559" s="387"/>
      <c r="C559" s="388" t="s">
        <v>19607</v>
      </c>
      <c r="D559" s="384" t="s">
        <v>19608</v>
      </c>
      <c r="E559" s="388" t="s">
        <v>26</v>
      </c>
      <c r="F559" s="388" t="s">
        <v>17283</v>
      </c>
      <c r="G559" s="386"/>
    </row>
    <row r="560" spans="1:7" ht="14.25" customHeight="1">
      <c r="A560" s="387"/>
      <c r="B560" s="481" t="s">
        <v>19609</v>
      </c>
      <c r="C560" s="481"/>
      <c r="D560" s="481"/>
      <c r="E560" s="481"/>
      <c r="F560" s="481" t="s">
        <v>17145</v>
      </c>
      <c r="G560" s="386"/>
    </row>
    <row r="561" spans="1:7" ht="11.25" customHeight="1">
      <c r="A561" s="387"/>
      <c r="B561" s="387"/>
      <c r="C561" s="481" t="s">
        <v>19610</v>
      </c>
      <c r="D561" s="481"/>
      <c r="E561" s="481"/>
      <c r="F561" s="481" t="s">
        <v>17145</v>
      </c>
      <c r="G561" s="386"/>
    </row>
    <row r="562" spans="1:7" ht="14.25" customHeight="1">
      <c r="A562" s="387"/>
      <c r="B562" s="387"/>
      <c r="C562" s="388" t="s">
        <v>19611</v>
      </c>
      <c r="D562" s="384" t="s">
        <v>19612</v>
      </c>
      <c r="E562" s="388" t="s">
        <v>26</v>
      </c>
      <c r="F562" s="388" t="s">
        <v>19613</v>
      </c>
      <c r="G562" s="386"/>
    </row>
    <row r="563" spans="1:7" ht="14.25" customHeight="1">
      <c r="A563" s="387"/>
      <c r="B563" s="481" t="s">
        <v>19614</v>
      </c>
      <c r="C563" s="481"/>
      <c r="D563" s="481"/>
      <c r="E563" s="481"/>
      <c r="F563" s="481" t="s">
        <v>17145</v>
      </c>
      <c r="G563" s="386"/>
    </row>
    <row r="564" spans="1:7" ht="11.25" customHeight="1">
      <c r="A564" s="387"/>
      <c r="B564" s="387"/>
      <c r="C564" s="481" t="s">
        <v>19615</v>
      </c>
      <c r="D564" s="481"/>
      <c r="E564" s="481"/>
      <c r="F564" s="481" t="s">
        <v>17145</v>
      </c>
      <c r="G564" s="385"/>
    </row>
    <row r="565" spans="1:7" ht="14.25" customHeight="1">
      <c r="A565" s="387"/>
      <c r="B565" s="387"/>
      <c r="C565" s="388" t="s">
        <v>19616</v>
      </c>
      <c r="D565" s="384" t="s">
        <v>19617</v>
      </c>
      <c r="E565" s="388" t="s">
        <v>26</v>
      </c>
      <c r="F565" s="388" t="s">
        <v>19618</v>
      </c>
      <c r="G565" s="385"/>
    </row>
    <row r="566" spans="1:7" ht="27">
      <c r="A566" s="387"/>
      <c r="B566" s="387"/>
      <c r="C566" s="388" t="s">
        <v>19619</v>
      </c>
      <c r="D566" s="384" t="s">
        <v>19620</v>
      </c>
      <c r="E566" s="388" t="s">
        <v>11452</v>
      </c>
      <c r="F566" s="388" t="s">
        <v>17187</v>
      </c>
      <c r="G566" s="385"/>
    </row>
    <row r="567" spans="1:7" ht="27">
      <c r="A567" s="387"/>
      <c r="B567" s="387"/>
      <c r="C567" s="388" t="s">
        <v>19621</v>
      </c>
      <c r="D567" s="384" t="s">
        <v>19622</v>
      </c>
      <c r="E567" s="388" t="s">
        <v>11452</v>
      </c>
      <c r="F567" s="388" t="s">
        <v>17284</v>
      </c>
      <c r="G567" s="385"/>
    </row>
    <row r="568" spans="1:7" ht="27">
      <c r="A568" s="387"/>
      <c r="B568" s="387"/>
      <c r="C568" s="388" t="s">
        <v>19623</v>
      </c>
      <c r="D568" s="384" t="s">
        <v>19624</v>
      </c>
      <c r="E568" s="388" t="s">
        <v>11452</v>
      </c>
      <c r="F568" s="388" t="s">
        <v>17285</v>
      </c>
      <c r="G568" s="386"/>
    </row>
    <row r="569" spans="1:7" ht="14.25" customHeight="1">
      <c r="A569" s="387"/>
      <c r="B569" s="481" t="s">
        <v>19625</v>
      </c>
      <c r="C569" s="481"/>
      <c r="D569" s="481"/>
      <c r="E569" s="481"/>
      <c r="F569" s="481" t="s">
        <v>17145</v>
      </c>
      <c r="G569" s="386"/>
    </row>
    <row r="570" spans="1:7" ht="11.25" customHeight="1">
      <c r="A570" s="387"/>
      <c r="B570" s="387"/>
      <c r="C570" s="481" t="s">
        <v>19626</v>
      </c>
      <c r="D570" s="481"/>
      <c r="E570" s="481"/>
      <c r="F570" s="481" t="s">
        <v>17145</v>
      </c>
      <c r="G570" s="385"/>
    </row>
    <row r="571" spans="1:7" ht="14.25" customHeight="1">
      <c r="A571" s="387"/>
      <c r="B571" s="387"/>
      <c r="C571" s="388" t="s">
        <v>19627</v>
      </c>
      <c r="D571" s="384" t="s">
        <v>19628</v>
      </c>
      <c r="E571" s="388" t="s">
        <v>105</v>
      </c>
      <c r="F571" s="388" t="s">
        <v>19629</v>
      </c>
      <c r="G571" s="385"/>
    </row>
    <row r="572" spans="1:7" ht="45">
      <c r="A572" s="387"/>
      <c r="B572" s="387"/>
      <c r="C572" s="388" t="s">
        <v>19630</v>
      </c>
      <c r="D572" s="384" t="s">
        <v>19631</v>
      </c>
      <c r="E572" s="388" t="s">
        <v>26</v>
      </c>
      <c r="F572" s="388" t="s">
        <v>17160</v>
      </c>
      <c r="G572" s="385"/>
    </row>
    <row r="573" spans="1:7" ht="108">
      <c r="A573" s="387"/>
      <c r="B573" s="387"/>
      <c r="C573" s="388" t="s">
        <v>19632</v>
      </c>
      <c r="D573" s="384" t="s">
        <v>19633</v>
      </c>
      <c r="E573" s="388" t="s">
        <v>26</v>
      </c>
      <c r="F573" s="388" t="s">
        <v>19634</v>
      </c>
      <c r="G573" s="385"/>
    </row>
    <row r="574" spans="1:7" ht="117" customHeight="1">
      <c r="A574" s="387"/>
      <c r="B574" s="387"/>
      <c r="C574" s="388" t="s">
        <v>19635</v>
      </c>
      <c r="D574" s="384" t="s">
        <v>19636</v>
      </c>
      <c r="E574" s="388" t="s">
        <v>26</v>
      </c>
      <c r="F574" s="388" t="s">
        <v>19637</v>
      </c>
      <c r="G574" s="386"/>
    </row>
    <row r="575" spans="1:7" ht="14.25" customHeight="1">
      <c r="A575" s="481" t="s">
        <v>17287</v>
      </c>
      <c r="B575" s="481"/>
      <c r="C575" s="481"/>
      <c r="D575" s="481"/>
      <c r="E575" s="481"/>
      <c r="F575" s="481" t="s">
        <v>17145</v>
      </c>
      <c r="G575" s="386"/>
    </row>
    <row r="576" spans="1:7" ht="14.25" customHeight="1">
      <c r="A576" s="481" t="s">
        <v>17186</v>
      </c>
      <c r="B576" s="481"/>
      <c r="C576" s="481"/>
      <c r="D576" s="481"/>
      <c r="E576" s="481"/>
      <c r="F576" s="481" t="s">
        <v>17145</v>
      </c>
      <c r="G576" s="386"/>
    </row>
    <row r="577" spans="1:7" ht="14.25" customHeight="1">
      <c r="A577" s="387"/>
      <c r="B577" s="481" t="s">
        <v>19638</v>
      </c>
      <c r="C577" s="481"/>
      <c r="D577" s="481"/>
      <c r="E577" s="481"/>
      <c r="F577" s="481" t="s">
        <v>17145</v>
      </c>
      <c r="G577" s="385"/>
    </row>
    <row r="578" spans="1:7" ht="11.25" customHeight="1">
      <c r="A578" s="387"/>
      <c r="B578" s="387"/>
      <c r="C578" s="481" t="s">
        <v>19639</v>
      </c>
      <c r="D578" s="481"/>
      <c r="E578" s="481"/>
      <c r="F578" s="481" t="s">
        <v>17145</v>
      </c>
      <c r="G578" s="385"/>
    </row>
    <row r="579" spans="1:7" ht="14.25" customHeight="1">
      <c r="A579" s="387"/>
      <c r="B579" s="387"/>
      <c r="C579" s="388" t="s">
        <v>19640</v>
      </c>
      <c r="D579" s="384" t="s">
        <v>19641</v>
      </c>
      <c r="E579" s="388" t="s">
        <v>11461</v>
      </c>
      <c r="F579" s="388" t="s">
        <v>19642</v>
      </c>
      <c r="G579" s="385"/>
    </row>
    <row r="580" spans="1:7" ht="18">
      <c r="A580" s="387"/>
      <c r="B580" s="387"/>
      <c r="C580" s="388" t="s">
        <v>19643</v>
      </c>
      <c r="D580" s="384" t="s">
        <v>19644</v>
      </c>
      <c r="E580" s="388" t="s">
        <v>11461</v>
      </c>
      <c r="F580" s="388" t="s">
        <v>19645</v>
      </c>
      <c r="G580" s="385"/>
    </row>
    <row r="581" spans="1:7" ht="36">
      <c r="A581" s="387"/>
      <c r="B581" s="387"/>
      <c r="C581" s="388" t="s">
        <v>19646</v>
      </c>
      <c r="D581" s="384" t="s">
        <v>19647</v>
      </c>
      <c r="E581" s="388" t="s">
        <v>11461</v>
      </c>
      <c r="F581" s="388" t="s">
        <v>19648</v>
      </c>
      <c r="G581" s="386"/>
    </row>
    <row r="582" spans="1:7" ht="36">
      <c r="A582" s="387"/>
      <c r="B582" s="387"/>
      <c r="C582" s="388" t="s">
        <v>19649</v>
      </c>
      <c r="D582" s="384" t="s">
        <v>19650</v>
      </c>
      <c r="E582" s="388" t="s">
        <v>11461</v>
      </c>
      <c r="F582" s="388" t="s">
        <v>19651</v>
      </c>
      <c r="G582" s="386"/>
    </row>
    <row r="583" spans="1:7" ht="54">
      <c r="A583" s="387"/>
      <c r="B583" s="387"/>
      <c r="C583" s="388" t="s">
        <v>19652</v>
      </c>
      <c r="D583" s="384" t="s">
        <v>19653</v>
      </c>
      <c r="E583" s="388" t="s">
        <v>11461</v>
      </c>
      <c r="F583" s="388" t="s">
        <v>19654</v>
      </c>
      <c r="G583" s="386"/>
    </row>
    <row r="584" spans="1:7" ht="56.25" customHeight="1">
      <c r="A584" s="387"/>
      <c r="B584" s="387"/>
      <c r="C584" s="388" t="s">
        <v>19655</v>
      </c>
      <c r="D584" s="384" t="s">
        <v>19656</v>
      </c>
      <c r="E584" s="388" t="s">
        <v>11461</v>
      </c>
      <c r="F584" s="388" t="s">
        <v>19657</v>
      </c>
      <c r="G584" s="385"/>
    </row>
    <row r="585" spans="1:7" ht="27">
      <c r="A585" s="387"/>
      <c r="B585" s="387"/>
      <c r="C585" s="388" t="s">
        <v>19658</v>
      </c>
      <c r="D585" s="384" t="s">
        <v>19659</v>
      </c>
      <c r="E585" s="388" t="s">
        <v>11461</v>
      </c>
      <c r="F585" s="388" t="s">
        <v>19660</v>
      </c>
      <c r="G585" s="385"/>
    </row>
    <row r="586" spans="1:7" ht="18">
      <c r="A586" s="387"/>
      <c r="B586" s="387"/>
      <c r="C586" s="388" t="s">
        <v>19661</v>
      </c>
      <c r="D586" s="384" t="s">
        <v>19662</v>
      </c>
      <c r="E586" s="388" t="s">
        <v>11461</v>
      </c>
      <c r="F586" s="388" t="s">
        <v>19663</v>
      </c>
      <c r="G586" s="386"/>
    </row>
    <row r="587" spans="1:7" ht="27">
      <c r="A587" s="387"/>
      <c r="B587" s="387"/>
      <c r="C587" s="388" t="s">
        <v>19664</v>
      </c>
      <c r="D587" s="384" t="s">
        <v>19665</v>
      </c>
      <c r="E587" s="388" t="s">
        <v>11452</v>
      </c>
      <c r="F587" s="388" t="s">
        <v>19666</v>
      </c>
      <c r="G587" s="386"/>
    </row>
    <row r="588" spans="1:7" ht="27">
      <c r="A588" s="387"/>
      <c r="B588" s="387"/>
      <c r="C588" s="388" t="s">
        <v>19667</v>
      </c>
      <c r="D588" s="384" t="s">
        <v>19668</v>
      </c>
      <c r="E588" s="388" t="s">
        <v>11461</v>
      </c>
      <c r="F588" s="388" t="s">
        <v>19669</v>
      </c>
      <c r="G588" s="386"/>
    </row>
    <row r="589" spans="1:7" ht="27">
      <c r="A589" s="387"/>
      <c r="B589" s="387"/>
      <c r="C589" s="388" t="s">
        <v>19670</v>
      </c>
      <c r="D589" s="384" t="s">
        <v>19671</v>
      </c>
      <c r="E589" s="388" t="s">
        <v>11461</v>
      </c>
      <c r="F589" s="388" t="s">
        <v>17938</v>
      </c>
      <c r="G589" s="385"/>
    </row>
    <row r="590" spans="1:7" ht="36">
      <c r="A590" s="387"/>
      <c r="B590" s="387"/>
      <c r="C590" s="388" t="s">
        <v>19672</v>
      </c>
      <c r="D590" s="384" t="s">
        <v>19673</v>
      </c>
      <c r="E590" s="388" t="s">
        <v>11452</v>
      </c>
      <c r="F590" s="388" t="s">
        <v>19674</v>
      </c>
      <c r="G590" s="385"/>
    </row>
    <row r="591" spans="1:7" ht="45">
      <c r="A591" s="387"/>
      <c r="B591" s="387"/>
      <c r="C591" s="388" t="s">
        <v>19675</v>
      </c>
      <c r="D591" s="384" t="s">
        <v>19676</v>
      </c>
      <c r="E591" s="388" t="s">
        <v>11452</v>
      </c>
      <c r="F591" s="388" t="s">
        <v>19677</v>
      </c>
      <c r="G591" s="386"/>
    </row>
    <row r="592" spans="1:7" ht="18">
      <c r="A592" s="387"/>
      <c r="B592" s="387"/>
      <c r="C592" s="388" t="s">
        <v>19678</v>
      </c>
      <c r="D592" s="384" t="s">
        <v>19679</v>
      </c>
      <c r="E592" s="388" t="s">
        <v>11452</v>
      </c>
      <c r="F592" s="388" t="s">
        <v>19680</v>
      </c>
      <c r="G592" s="386"/>
    </row>
    <row r="593" spans="1:7" ht="45">
      <c r="A593" s="387"/>
      <c r="B593" s="387"/>
      <c r="C593" s="388" t="s">
        <v>19681</v>
      </c>
      <c r="D593" s="384" t="s">
        <v>19682</v>
      </c>
      <c r="E593" s="388" t="s">
        <v>11452</v>
      </c>
      <c r="F593" s="388" t="s">
        <v>19683</v>
      </c>
      <c r="G593" s="385"/>
    </row>
    <row r="594" spans="1:7" ht="11.25" customHeight="1">
      <c r="A594" s="387"/>
      <c r="B594" s="387"/>
      <c r="C594" s="481" t="s">
        <v>19684</v>
      </c>
      <c r="D594" s="481"/>
      <c r="E594" s="481"/>
      <c r="F594" s="481" t="s">
        <v>17145</v>
      </c>
      <c r="G594" s="385"/>
    </row>
    <row r="595" spans="1:7" ht="14.25" customHeight="1">
      <c r="A595" s="387"/>
      <c r="B595" s="387"/>
      <c r="C595" s="388" t="s">
        <v>19685</v>
      </c>
      <c r="D595" s="384" t="s">
        <v>19686</v>
      </c>
      <c r="E595" s="388" t="s">
        <v>11461</v>
      </c>
      <c r="F595" s="388" t="s">
        <v>19687</v>
      </c>
      <c r="G595" s="385"/>
    </row>
    <row r="596" spans="1:7" ht="27">
      <c r="A596" s="387"/>
      <c r="B596" s="387"/>
      <c r="C596" s="388" t="s">
        <v>19688</v>
      </c>
      <c r="D596" s="384" t="s">
        <v>19689</v>
      </c>
      <c r="E596" s="388" t="s">
        <v>11461</v>
      </c>
      <c r="F596" s="388" t="s">
        <v>19690</v>
      </c>
      <c r="G596" s="385"/>
    </row>
    <row r="597" spans="1:7" ht="14.25" customHeight="1">
      <c r="A597" s="387"/>
      <c r="B597" s="481" t="s">
        <v>19691</v>
      </c>
      <c r="C597" s="481"/>
      <c r="D597" s="481"/>
      <c r="E597" s="481"/>
      <c r="F597" s="481" t="s">
        <v>17145</v>
      </c>
      <c r="G597" s="386"/>
    </row>
    <row r="598" spans="1:7" ht="11.25" customHeight="1">
      <c r="A598" s="387"/>
      <c r="B598" s="387"/>
      <c r="C598" s="481" t="s">
        <v>19692</v>
      </c>
      <c r="D598" s="481"/>
      <c r="E598" s="481"/>
      <c r="F598" s="481" t="s">
        <v>17145</v>
      </c>
      <c r="G598" s="386"/>
    </row>
    <row r="599" spans="1:7" ht="14.25" customHeight="1">
      <c r="A599" s="387"/>
      <c r="B599" s="387"/>
      <c r="C599" s="388" t="s">
        <v>19693</v>
      </c>
      <c r="D599" s="384" t="s">
        <v>19694</v>
      </c>
      <c r="E599" s="388" t="s">
        <v>4394</v>
      </c>
      <c r="F599" s="388" t="s">
        <v>19695</v>
      </c>
      <c r="G599" s="386"/>
    </row>
    <row r="600" spans="1:7" ht="36">
      <c r="A600" s="387"/>
      <c r="B600" s="387"/>
      <c r="C600" s="388" t="s">
        <v>19696</v>
      </c>
      <c r="D600" s="384" t="s">
        <v>19697</v>
      </c>
      <c r="E600" s="388" t="s">
        <v>4394</v>
      </c>
      <c r="F600" s="388" t="s">
        <v>19698</v>
      </c>
      <c r="G600" s="386"/>
    </row>
    <row r="601" spans="1:7" ht="45">
      <c r="A601" s="387"/>
      <c r="B601" s="387"/>
      <c r="C601" s="388" t="s">
        <v>19699</v>
      </c>
      <c r="D601" s="384" t="s">
        <v>19700</v>
      </c>
      <c r="E601" s="388" t="s">
        <v>11461</v>
      </c>
      <c r="F601" s="388" t="s">
        <v>19701</v>
      </c>
      <c r="G601" s="385"/>
    </row>
    <row r="602" spans="1:7" ht="72">
      <c r="A602" s="387"/>
      <c r="B602" s="387"/>
      <c r="C602" s="388" t="s">
        <v>19702</v>
      </c>
      <c r="D602" s="384" t="s">
        <v>19703</v>
      </c>
      <c r="E602" s="388" t="s">
        <v>4394</v>
      </c>
      <c r="F602" s="388" t="s">
        <v>19704</v>
      </c>
      <c r="G602" s="385"/>
    </row>
    <row r="603" spans="1:7" ht="36">
      <c r="A603" s="387"/>
      <c r="B603" s="387"/>
      <c r="C603" s="388" t="s">
        <v>19705</v>
      </c>
      <c r="D603" s="384" t="s">
        <v>19706</v>
      </c>
      <c r="E603" s="388" t="s">
        <v>4394</v>
      </c>
      <c r="F603" s="388" t="s">
        <v>19707</v>
      </c>
      <c r="G603" s="385"/>
    </row>
    <row r="604" spans="1:7" ht="27">
      <c r="A604" s="387"/>
      <c r="B604" s="387"/>
      <c r="C604" s="388" t="s">
        <v>19708</v>
      </c>
      <c r="D604" s="384" t="s">
        <v>19709</v>
      </c>
      <c r="E604" s="388" t="s">
        <v>4394</v>
      </c>
      <c r="F604" s="388" t="s">
        <v>19710</v>
      </c>
      <c r="G604" s="385"/>
    </row>
    <row r="605" spans="1:7" ht="36">
      <c r="A605" s="387"/>
      <c r="B605" s="387"/>
      <c r="C605" s="388" t="s">
        <v>19711</v>
      </c>
      <c r="D605" s="384" t="s">
        <v>19712</v>
      </c>
      <c r="E605" s="388" t="s">
        <v>4394</v>
      </c>
      <c r="F605" s="388" t="s">
        <v>19713</v>
      </c>
      <c r="G605" s="386"/>
    </row>
    <row r="606" spans="1:7" ht="36">
      <c r="A606" s="387"/>
      <c r="B606" s="387"/>
      <c r="C606" s="388" t="s">
        <v>19714</v>
      </c>
      <c r="D606" s="384" t="s">
        <v>19715</v>
      </c>
      <c r="E606" s="388" t="s">
        <v>4394</v>
      </c>
      <c r="F606" s="388" t="s">
        <v>19716</v>
      </c>
      <c r="G606" s="386"/>
    </row>
    <row r="607" spans="1:7" ht="27">
      <c r="A607" s="387"/>
      <c r="B607" s="387"/>
      <c r="C607" s="388" t="s">
        <v>19717</v>
      </c>
      <c r="D607" s="384" t="s">
        <v>19718</v>
      </c>
      <c r="E607" s="388" t="s">
        <v>11452</v>
      </c>
      <c r="F607" s="388" t="s">
        <v>19719</v>
      </c>
      <c r="G607" s="386"/>
    </row>
    <row r="608" spans="1:7" ht="36">
      <c r="A608" s="387"/>
      <c r="B608" s="387"/>
      <c r="C608" s="388" t="s">
        <v>19720</v>
      </c>
      <c r="D608" s="384" t="s">
        <v>17289</v>
      </c>
      <c r="E608" s="388" t="s">
        <v>11461</v>
      </c>
      <c r="F608" s="388" t="s">
        <v>19721</v>
      </c>
      <c r="G608" s="386"/>
    </row>
    <row r="609" spans="1:7" ht="18">
      <c r="A609" s="387"/>
      <c r="B609" s="387"/>
      <c r="C609" s="388" t="s">
        <v>19722</v>
      </c>
      <c r="D609" s="384" t="s">
        <v>19723</v>
      </c>
      <c r="E609" s="388" t="s">
        <v>11452</v>
      </c>
      <c r="F609" s="388" t="s">
        <v>19724</v>
      </c>
      <c r="G609" s="386"/>
    </row>
    <row r="610" spans="1:7" ht="117">
      <c r="A610" s="387"/>
      <c r="B610" s="387"/>
      <c r="C610" s="388" t="s">
        <v>19725</v>
      </c>
      <c r="D610" s="384" t="s">
        <v>19726</v>
      </c>
      <c r="E610" s="388" t="s">
        <v>11452</v>
      </c>
      <c r="F610" s="388" t="s">
        <v>17290</v>
      </c>
      <c r="G610" s="386"/>
    </row>
    <row r="611" spans="1:7" ht="36">
      <c r="A611" s="387"/>
      <c r="B611" s="387"/>
      <c r="C611" s="388" t="s">
        <v>19727</v>
      </c>
      <c r="D611" s="384" t="s">
        <v>19728</v>
      </c>
      <c r="E611" s="388" t="s">
        <v>11452</v>
      </c>
      <c r="F611" s="388" t="s">
        <v>18028</v>
      </c>
      <c r="G611" s="386"/>
    </row>
    <row r="612" spans="1:7" ht="126">
      <c r="A612" s="387"/>
      <c r="B612" s="387"/>
      <c r="C612" s="388" t="s">
        <v>19729</v>
      </c>
      <c r="D612" s="384" t="s">
        <v>19730</v>
      </c>
      <c r="E612" s="388" t="s">
        <v>11452</v>
      </c>
      <c r="F612" s="388" t="s">
        <v>18016</v>
      </c>
      <c r="G612" s="386"/>
    </row>
    <row r="613" spans="1:7" ht="81">
      <c r="A613" s="387"/>
      <c r="B613" s="387"/>
      <c r="C613" s="388" t="s">
        <v>19731</v>
      </c>
      <c r="D613" s="384" t="s">
        <v>19732</v>
      </c>
      <c r="E613" s="388" t="s">
        <v>11452</v>
      </c>
      <c r="F613" s="388" t="s">
        <v>17168</v>
      </c>
      <c r="G613" s="385"/>
    </row>
    <row r="614" spans="1:7" ht="36">
      <c r="A614" s="387"/>
      <c r="B614" s="387"/>
      <c r="C614" s="388" t="s">
        <v>19733</v>
      </c>
      <c r="D614" s="384" t="s">
        <v>19734</v>
      </c>
      <c r="E614" s="388" t="s">
        <v>11452</v>
      </c>
      <c r="F614" s="388" t="s">
        <v>19735</v>
      </c>
      <c r="G614" s="385"/>
    </row>
    <row r="615" spans="1:7" ht="36">
      <c r="A615" s="387"/>
      <c r="B615" s="387"/>
      <c r="C615" s="388" t="s">
        <v>19736</v>
      </c>
      <c r="D615" s="384" t="s">
        <v>19737</v>
      </c>
      <c r="E615" s="388" t="s">
        <v>11452</v>
      </c>
      <c r="F615" s="388" t="s">
        <v>19738</v>
      </c>
      <c r="G615" s="385"/>
    </row>
    <row r="616" spans="1:7" ht="36">
      <c r="A616" s="387"/>
      <c r="B616" s="387"/>
      <c r="C616" s="388" t="s">
        <v>19739</v>
      </c>
      <c r="D616" s="384" t="s">
        <v>19740</v>
      </c>
      <c r="E616" s="388" t="s">
        <v>11452</v>
      </c>
      <c r="F616" s="388" t="s">
        <v>19741</v>
      </c>
      <c r="G616" s="385"/>
    </row>
    <row r="617" spans="1:7" ht="45" customHeight="1">
      <c r="A617" s="387"/>
      <c r="B617" s="387"/>
      <c r="C617" s="388" t="s">
        <v>19742</v>
      </c>
      <c r="D617" s="384" t="s">
        <v>19743</v>
      </c>
      <c r="E617" s="388" t="s">
        <v>11452</v>
      </c>
      <c r="F617" s="388" t="s">
        <v>19744</v>
      </c>
      <c r="G617" s="386"/>
    </row>
    <row r="618" spans="1:7" ht="56.25" customHeight="1">
      <c r="A618" s="387"/>
      <c r="B618" s="387"/>
      <c r="C618" s="388" t="s">
        <v>19745</v>
      </c>
      <c r="D618" s="384" t="s">
        <v>19746</v>
      </c>
      <c r="E618" s="388" t="s">
        <v>11452</v>
      </c>
      <c r="F618" s="388" t="s">
        <v>19747</v>
      </c>
      <c r="G618" s="386"/>
    </row>
    <row r="619" spans="1:7" ht="36">
      <c r="A619" s="387"/>
      <c r="B619" s="387"/>
      <c r="C619" s="388" t="s">
        <v>19748</v>
      </c>
      <c r="D619" s="384" t="s">
        <v>19749</v>
      </c>
      <c r="E619" s="388" t="s">
        <v>4394</v>
      </c>
      <c r="F619" s="388" t="s">
        <v>19750</v>
      </c>
      <c r="G619" s="386"/>
    </row>
    <row r="620" spans="1:7" ht="45">
      <c r="A620" s="387"/>
      <c r="B620" s="387"/>
      <c r="C620" s="388" t="s">
        <v>19751</v>
      </c>
      <c r="D620" s="384" t="s">
        <v>19752</v>
      </c>
      <c r="E620" s="388" t="s">
        <v>11452</v>
      </c>
      <c r="F620" s="388" t="s">
        <v>19753</v>
      </c>
      <c r="G620" s="386"/>
    </row>
    <row r="621" spans="1:7" ht="45">
      <c r="A621" s="387"/>
      <c r="B621" s="387"/>
      <c r="C621" s="388" t="s">
        <v>19754</v>
      </c>
      <c r="D621" s="384" t="s">
        <v>19755</v>
      </c>
      <c r="E621" s="388" t="s">
        <v>11452</v>
      </c>
      <c r="F621" s="388" t="s">
        <v>19756</v>
      </c>
      <c r="G621" s="386"/>
    </row>
    <row r="622" spans="1:7" ht="108">
      <c r="A622" s="387"/>
      <c r="B622" s="387"/>
      <c r="C622" s="388" t="s">
        <v>19757</v>
      </c>
      <c r="D622" s="384" t="s">
        <v>19758</v>
      </c>
      <c r="E622" s="388" t="s">
        <v>11452</v>
      </c>
      <c r="F622" s="388" t="s">
        <v>19759</v>
      </c>
      <c r="G622" s="386"/>
    </row>
    <row r="623" spans="1:7" ht="108" customHeight="1">
      <c r="A623" s="387"/>
      <c r="B623" s="387"/>
      <c r="C623" s="388" t="s">
        <v>19760</v>
      </c>
      <c r="D623" s="384" t="s">
        <v>19761</v>
      </c>
      <c r="E623" s="388" t="s">
        <v>11452</v>
      </c>
      <c r="F623" s="388" t="s">
        <v>19762</v>
      </c>
      <c r="G623" s="386"/>
    </row>
    <row r="624" spans="1:7" ht="36">
      <c r="A624" s="387"/>
      <c r="B624" s="387"/>
      <c r="C624" s="388" t="s">
        <v>19763</v>
      </c>
      <c r="D624" s="384" t="s">
        <v>19764</v>
      </c>
      <c r="E624" s="388" t="s">
        <v>11461</v>
      </c>
      <c r="F624" s="388" t="s">
        <v>19765</v>
      </c>
      <c r="G624" s="386"/>
    </row>
    <row r="625" spans="1:7" ht="36">
      <c r="A625" s="387"/>
      <c r="B625" s="387"/>
      <c r="C625" s="388" t="s">
        <v>19766</v>
      </c>
      <c r="D625" s="384" t="s">
        <v>19767</v>
      </c>
      <c r="E625" s="388" t="s">
        <v>11461</v>
      </c>
      <c r="F625" s="388" t="s">
        <v>19768</v>
      </c>
      <c r="G625" s="386"/>
    </row>
    <row r="626" spans="1:7" ht="18">
      <c r="A626" s="387"/>
      <c r="B626" s="387"/>
      <c r="C626" s="388" t="s">
        <v>19769</v>
      </c>
      <c r="D626" s="384" t="s">
        <v>19770</v>
      </c>
      <c r="E626" s="388" t="s">
        <v>11452</v>
      </c>
      <c r="F626" s="388" t="s">
        <v>19771</v>
      </c>
      <c r="G626" s="386"/>
    </row>
    <row r="627" spans="1:7" ht="11.25" customHeight="1">
      <c r="A627" s="387"/>
      <c r="B627" s="387"/>
      <c r="C627" s="481" t="s">
        <v>19772</v>
      </c>
      <c r="D627" s="481"/>
      <c r="E627" s="481"/>
      <c r="F627" s="481" t="s">
        <v>17145</v>
      </c>
      <c r="G627" s="386"/>
    </row>
    <row r="628" spans="1:7" ht="14.25" customHeight="1">
      <c r="A628" s="387"/>
      <c r="B628" s="387"/>
      <c r="C628" s="388" t="s">
        <v>19773</v>
      </c>
      <c r="D628" s="384" t="s">
        <v>19774</v>
      </c>
      <c r="E628" s="388" t="s">
        <v>11452</v>
      </c>
      <c r="F628" s="388" t="s">
        <v>19775</v>
      </c>
      <c r="G628" s="386"/>
    </row>
    <row r="629" spans="1:7" ht="81">
      <c r="A629" s="387"/>
      <c r="B629" s="387"/>
      <c r="C629" s="388" t="s">
        <v>19776</v>
      </c>
      <c r="D629" s="384" t="s">
        <v>19777</v>
      </c>
      <c r="E629" s="388" t="s">
        <v>11452</v>
      </c>
      <c r="F629" s="388" t="s">
        <v>19778</v>
      </c>
      <c r="G629" s="386"/>
    </row>
    <row r="630" spans="1:7" ht="90">
      <c r="A630" s="387"/>
      <c r="B630" s="387"/>
      <c r="C630" s="388" t="s">
        <v>19779</v>
      </c>
      <c r="D630" s="384" t="s">
        <v>19780</v>
      </c>
      <c r="E630" s="388" t="s">
        <v>11452</v>
      </c>
      <c r="F630" s="388" t="s">
        <v>19781</v>
      </c>
      <c r="G630" s="386"/>
    </row>
    <row r="631" spans="1:7" ht="11.25" customHeight="1">
      <c r="A631" s="387"/>
      <c r="B631" s="387"/>
      <c r="C631" s="481" t="s">
        <v>19782</v>
      </c>
      <c r="D631" s="481"/>
      <c r="E631" s="481"/>
      <c r="F631" s="481" t="s">
        <v>17145</v>
      </c>
      <c r="G631" s="386"/>
    </row>
    <row r="632" spans="1:7" ht="14.25" customHeight="1">
      <c r="A632" s="387"/>
      <c r="B632" s="387"/>
      <c r="C632" s="388" t="s">
        <v>19783</v>
      </c>
      <c r="D632" s="384" t="s">
        <v>19784</v>
      </c>
      <c r="E632" s="388" t="s">
        <v>105</v>
      </c>
      <c r="F632" s="388" t="s">
        <v>19785</v>
      </c>
      <c r="G632" s="386"/>
    </row>
    <row r="633" spans="1:7" ht="33.75" customHeight="1">
      <c r="A633" s="387"/>
      <c r="B633" s="387"/>
      <c r="C633" s="388" t="s">
        <v>19786</v>
      </c>
      <c r="D633" s="384" t="s">
        <v>19787</v>
      </c>
      <c r="E633" s="388" t="s">
        <v>105</v>
      </c>
      <c r="F633" s="388" t="s">
        <v>17857</v>
      </c>
      <c r="G633" s="386"/>
    </row>
    <row r="634" spans="1:7" ht="36">
      <c r="A634" s="387"/>
      <c r="B634" s="387"/>
      <c r="C634" s="388" t="s">
        <v>19788</v>
      </c>
      <c r="D634" s="384" t="s">
        <v>19789</v>
      </c>
      <c r="E634" s="388" t="s">
        <v>105</v>
      </c>
      <c r="F634" s="388" t="s">
        <v>19790</v>
      </c>
      <c r="G634" s="386"/>
    </row>
    <row r="635" spans="1:7" ht="27">
      <c r="A635" s="387"/>
      <c r="B635" s="387"/>
      <c r="C635" s="388" t="s">
        <v>19791</v>
      </c>
      <c r="D635" s="384" t="s">
        <v>19792</v>
      </c>
      <c r="E635" s="388" t="s">
        <v>105</v>
      </c>
      <c r="F635" s="388" t="s">
        <v>19793</v>
      </c>
      <c r="G635" s="386"/>
    </row>
    <row r="636" spans="1:7" ht="11.25" customHeight="1">
      <c r="A636" s="387"/>
      <c r="B636" s="387"/>
      <c r="C636" s="481" t="s">
        <v>19794</v>
      </c>
      <c r="D636" s="481"/>
      <c r="E636" s="481"/>
      <c r="F636" s="481" t="s">
        <v>17145</v>
      </c>
      <c r="G636" s="386"/>
    </row>
    <row r="637" spans="1:7" ht="14.25" customHeight="1">
      <c r="A637" s="387"/>
      <c r="B637" s="387"/>
      <c r="C637" s="388" t="s">
        <v>19795</v>
      </c>
      <c r="D637" s="384" t="s">
        <v>19796</v>
      </c>
      <c r="E637" s="388" t="s">
        <v>11452</v>
      </c>
      <c r="F637" s="388" t="s">
        <v>18003</v>
      </c>
      <c r="G637" s="386"/>
    </row>
    <row r="638" spans="1:7" ht="45">
      <c r="A638" s="387"/>
      <c r="B638" s="387"/>
      <c r="C638" s="388" t="s">
        <v>19797</v>
      </c>
      <c r="D638" s="384" t="s">
        <v>19798</v>
      </c>
      <c r="E638" s="388" t="s">
        <v>11452</v>
      </c>
      <c r="F638" s="388" t="s">
        <v>17782</v>
      </c>
      <c r="G638" s="385"/>
    </row>
    <row r="639" spans="1:7" ht="36">
      <c r="A639" s="387"/>
      <c r="B639" s="387"/>
      <c r="C639" s="388" t="s">
        <v>19799</v>
      </c>
      <c r="D639" s="384" t="s">
        <v>19800</v>
      </c>
      <c r="E639" s="388" t="s">
        <v>11452</v>
      </c>
      <c r="F639" s="388" t="s">
        <v>19801</v>
      </c>
      <c r="G639" s="385"/>
    </row>
    <row r="640" spans="1:7" ht="45">
      <c r="A640" s="387"/>
      <c r="B640" s="387"/>
      <c r="C640" s="388" t="s">
        <v>19802</v>
      </c>
      <c r="D640" s="384" t="s">
        <v>19803</v>
      </c>
      <c r="E640" s="388" t="s">
        <v>11452</v>
      </c>
      <c r="F640" s="388" t="s">
        <v>19804</v>
      </c>
      <c r="G640" s="385"/>
    </row>
    <row r="641" spans="1:7" ht="45">
      <c r="A641" s="387"/>
      <c r="B641" s="387"/>
      <c r="C641" s="388" t="s">
        <v>19805</v>
      </c>
      <c r="D641" s="384" t="s">
        <v>19806</v>
      </c>
      <c r="E641" s="388" t="s">
        <v>11452</v>
      </c>
      <c r="F641" s="388" t="s">
        <v>19807</v>
      </c>
      <c r="G641" s="385"/>
    </row>
    <row r="642" spans="1:7" ht="27">
      <c r="A642" s="387"/>
      <c r="B642" s="387"/>
      <c r="C642" s="388" t="s">
        <v>19808</v>
      </c>
      <c r="D642" s="384" t="s">
        <v>19809</v>
      </c>
      <c r="E642" s="388" t="s">
        <v>11452</v>
      </c>
      <c r="F642" s="388" t="s">
        <v>19810</v>
      </c>
      <c r="G642" s="386"/>
    </row>
    <row r="643" spans="1:7" ht="90">
      <c r="A643" s="387"/>
      <c r="B643" s="387"/>
      <c r="C643" s="388" t="s">
        <v>19811</v>
      </c>
      <c r="D643" s="384" t="s">
        <v>19812</v>
      </c>
      <c r="E643" s="388" t="s">
        <v>11452</v>
      </c>
      <c r="F643" s="388" t="s">
        <v>19813</v>
      </c>
      <c r="G643" s="386"/>
    </row>
    <row r="644" spans="1:7" ht="99">
      <c r="A644" s="387"/>
      <c r="B644" s="387"/>
      <c r="C644" s="388" t="s">
        <v>19814</v>
      </c>
      <c r="D644" s="384" t="s">
        <v>19815</v>
      </c>
      <c r="E644" s="388" t="s">
        <v>11452</v>
      </c>
      <c r="F644" s="388" t="s">
        <v>19816</v>
      </c>
      <c r="G644" s="386"/>
    </row>
    <row r="645" spans="1:7" ht="108" customHeight="1">
      <c r="A645" s="387"/>
      <c r="B645" s="387"/>
      <c r="C645" s="388" t="s">
        <v>19817</v>
      </c>
      <c r="D645" s="384" t="s">
        <v>19818</v>
      </c>
      <c r="E645" s="388" t="s">
        <v>11452</v>
      </c>
      <c r="F645" s="388" t="s">
        <v>19816</v>
      </c>
      <c r="G645" s="385"/>
    </row>
    <row r="646" spans="1:7" ht="99">
      <c r="A646" s="387"/>
      <c r="B646" s="387"/>
      <c r="C646" s="388" t="s">
        <v>19819</v>
      </c>
      <c r="D646" s="384" t="s">
        <v>19820</v>
      </c>
      <c r="E646" s="388" t="s">
        <v>11452</v>
      </c>
      <c r="F646" s="388" t="s">
        <v>19816</v>
      </c>
      <c r="G646" s="385"/>
    </row>
    <row r="647" spans="1:7" ht="108" customHeight="1">
      <c r="A647" s="387"/>
      <c r="B647" s="387"/>
      <c r="C647" s="388" t="s">
        <v>19821</v>
      </c>
      <c r="D647" s="384" t="s">
        <v>19822</v>
      </c>
      <c r="E647" s="388" t="s">
        <v>11452</v>
      </c>
      <c r="F647" s="388" t="s">
        <v>19823</v>
      </c>
      <c r="G647" s="385"/>
    </row>
    <row r="648" spans="1:7" ht="90">
      <c r="A648" s="387"/>
      <c r="B648" s="387"/>
      <c r="C648" s="388" t="s">
        <v>19824</v>
      </c>
      <c r="D648" s="384" t="s">
        <v>19825</v>
      </c>
      <c r="E648" s="388" t="s">
        <v>11452</v>
      </c>
      <c r="F648" s="388" t="s">
        <v>19826</v>
      </c>
      <c r="G648" s="385"/>
    </row>
    <row r="649" spans="1:7" ht="99">
      <c r="A649" s="387"/>
      <c r="B649" s="387"/>
      <c r="C649" s="388" t="s">
        <v>19827</v>
      </c>
      <c r="D649" s="384" t="s">
        <v>19828</v>
      </c>
      <c r="E649" s="388" t="s">
        <v>11452</v>
      </c>
      <c r="F649" s="388" t="s">
        <v>19829</v>
      </c>
      <c r="G649" s="386"/>
    </row>
    <row r="650" spans="1:7" ht="11.25" customHeight="1">
      <c r="A650" s="387"/>
      <c r="B650" s="387"/>
      <c r="C650" s="481" t="s">
        <v>19830</v>
      </c>
      <c r="D650" s="481"/>
      <c r="E650" s="481"/>
      <c r="F650" s="481" t="s">
        <v>17145</v>
      </c>
      <c r="G650" s="385"/>
    </row>
    <row r="651" spans="1:7" ht="14.25" customHeight="1">
      <c r="A651" s="387"/>
      <c r="B651" s="387"/>
      <c r="C651" s="388" t="s">
        <v>19831</v>
      </c>
      <c r="D651" s="384" t="s">
        <v>19832</v>
      </c>
      <c r="E651" s="388" t="s">
        <v>26</v>
      </c>
      <c r="F651" s="388" t="s">
        <v>17295</v>
      </c>
      <c r="G651" s="385"/>
    </row>
    <row r="652" spans="1:7" ht="27">
      <c r="A652" s="387"/>
      <c r="B652" s="387"/>
      <c r="C652" s="388" t="s">
        <v>19833</v>
      </c>
      <c r="D652" s="384" t="s">
        <v>19834</v>
      </c>
      <c r="E652" s="388" t="s">
        <v>11452</v>
      </c>
      <c r="F652" s="388" t="s">
        <v>19835</v>
      </c>
      <c r="G652" s="385"/>
    </row>
    <row r="653" spans="1:7" ht="36">
      <c r="A653" s="387"/>
      <c r="B653" s="387"/>
      <c r="C653" s="388" t="s">
        <v>19836</v>
      </c>
      <c r="D653" s="384" t="s">
        <v>19837</v>
      </c>
      <c r="E653" s="388" t="s">
        <v>11452</v>
      </c>
      <c r="F653" s="388" t="s">
        <v>17382</v>
      </c>
      <c r="G653" s="385"/>
    </row>
    <row r="654" spans="1:7" ht="36" customHeight="1">
      <c r="A654" s="387"/>
      <c r="B654" s="387"/>
      <c r="C654" s="388" t="s">
        <v>19838</v>
      </c>
      <c r="D654" s="384" t="s">
        <v>19839</v>
      </c>
      <c r="E654" s="388" t="s">
        <v>11452</v>
      </c>
      <c r="F654" s="388" t="s">
        <v>19840</v>
      </c>
      <c r="G654" s="386"/>
    </row>
    <row r="655" spans="1:7" ht="45">
      <c r="A655" s="387"/>
      <c r="B655" s="387"/>
      <c r="C655" s="388" t="s">
        <v>19841</v>
      </c>
      <c r="D655" s="384" t="s">
        <v>19842</v>
      </c>
      <c r="E655" s="388" t="s">
        <v>11452</v>
      </c>
      <c r="F655" s="388" t="s">
        <v>19843</v>
      </c>
      <c r="G655" s="386"/>
    </row>
    <row r="656" spans="1:7" ht="27">
      <c r="A656" s="387"/>
      <c r="B656" s="387"/>
      <c r="C656" s="388" t="s">
        <v>19844</v>
      </c>
      <c r="D656" s="384" t="s">
        <v>19845</v>
      </c>
      <c r="E656" s="388" t="s">
        <v>11452</v>
      </c>
      <c r="F656" s="388" t="s">
        <v>19846</v>
      </c>
      <c r="G656" s="386"/>
    </row>
    <row r="657" spans="1:7" ht="22.5" customHeight="1">
      <c r="A657" s="387"/>
      <c r="B657" s="387"/>
      <c r="C657" s="388" t="s">
        <v>19847</v>
      </c>
      <c r="D657" s="384" t="s">
        <v>19848</v>
      </c>
      <c r="E657" s="388" t="s">
        <v>11452</v>
      </c>
      <c r="F657" s="388" t="s">
        <v>17147</v>
      </c>
      <c r="G657" s="386"/>
    </row>
    <row r="658" spans="1:7" ht="27">
      <c r="A658" s="387"/>
      <c r="B658" s="387"/>
      <c r="C658" s="388" t="s">
        <v>19849</v>
      </c>
      <c r="D658" s="384" t="s">
        <v>19850</v>
      </c>
      <c r="E658" s="388" t="s">
        <v>11452</v>
      </c>
      <c r="F658" s="388" t="s">
        <v>17182</v>
      </c>
      <c r="G658" s="385"/>
    </row>
    <row r="659" spans="1:7" ht="27">
      <c r="A659" s="387"/>
      <c r="B659" s="387"/>
      <c r="C659" s="388" t="s">
        <v>19851</v>
      </c>
      <c r="D659" s="384" t="s">
        <v>19852</v>
      </c>
      <c r="E659" s="388" t="s">
        <v>11452</v>
      </c>
      <c r="F659" s="388" t="s">
        <v>19853</v>
      </c>
      <c r="G659" s="385"/>
    </row>
    <row r="660" spans="1:7" ht="27">
      <c r="A660" s="387"/>
      <c r="B660" s="387"/>
      <c r="C660" s="388" t="s">
        <v>19854</v>
      </c>
      <c r="D660" s="384" t="s">
        <v>19855</v>
      </c>
      <c r="E660" s="388" t="s">
        <v>11452</v>
      </c>
      <c r="F660" s="388" t="s">
        <v>19856</v>
      </c>
      <c r="G660" s="385"/>
    </row>
    <row r="661" spans="1:7" ht="14.25" customHeight="1">
      <c r="A661" s="387"/>
      <c r="B661" s="481" t="s">
        <v>19857</v>
      </c>
      <c r="C661" s="481"/>
      <c r="D661" s="481"/>
      <c r="E661" s="481"/>
      <c r="F661" s="481" t="s">
        <v>17145</v>
      </c>
      <c r="G661" s="385"/>
    </row>
    <row r="662" spans="1:7" ht="11.25" customHeight="1">
      <c r="A662" s="387"/>
      <c r="B662" s="387"/>
      <c r="C662" s="481" t="s">
        <v>19858</v>
      </c>
      <c r="D662" s="481"/>
      <c r="E662" s="481"/>
      <c r="F662" s="481" t="s">
        <v>17145</v>
      </c>
      <c r="G662" s="386"/>
    </row>
    <row r="663" spans="1:7" ht="14.25" customHeight="1">
      <c r="A663" s="387"/>
      <c r="B663" s="387"/>
      <c r="C663" s="388" t="s">
        <v>19859</v>
      </c>
      <c r="D663" s="384" t="s">
        <v>19860</v>
      </c>
      <c r="E663" s="388" t="s">
        <v>11461</v>
      </c>
      <c r="F663" s="388" t="s">
        <v>19861</v>
      </c>
      <c r="G663" s="386"/>
    </row>
    <row r="664" spans="1:7" ht="36" customHeight="1">
      <c r="A664" s="387"/>
      <c r="B664" s="387"/>
      <c r="C664" s="388" t="s">
        <v>19862</v>
      </c>
      <c r="D664" s="384" t="s">
        <v>19863</v>
      </c>
      <c r="E664" s="388" t="s">
        <v>11461</v>
      </c>
      <c r="F664" s="388" t="s">
        <v>19864</v>
      </c>
      <c r="G664" s="386"/>
    </row>
    <row r="665" spans="1:7" ht="45">
      <c r="A665" s="387"/>
      <c r="B665" s="387"/>
      <c r="C665" s="388" t="s">
        <v>19865</v>
      </c>
      <c r="D665" s="384" t="s">
        <v>19866</v>
      </c>
      <c r="E665" s="388" t="s">
        <v>11461</v>
      </c>
      <c r="F665" s="388" t="s">
        <v>19867</v>
      </c>
      <c r="G665" s="386"/>
    </row>
    <row r="666" spans="1:7" ht="14.25" customHeight="1">
      <c r="A666" s="387"/>
      <c r="B666" s="481" t="s">
        <v>19868</v>
      </c>
      <c r="C666" s="481"/>
      <c r="D666" s="481"/>
      <c r="E666" s="481"/>
      <c r="F666" s="481" t="s">
        <v>17145</v>
      </c>
      <c r="G666" s="385"/>
    </row>
    <row r="667" spans="1:7" ht="11.25" customHeight="1">
      <c r="A667" s="387"/>
      <c r="B667" s="387"/>
      <c r="C667" s="481" t="s">
        <v>19869</v>
      </c>
      <c r="D667" s="481"/>
      <c r="E667" s="481"/>
      <c r="F667" s="481" t="s">
        <v>17145</v>
      </c>
      <c r="G667" s="385"/>
    </row>
    <row r="668" spans="1:7" ht="14.25" customHeight="1">
      <c r="A668" s="387"/>
      <c r="B668" s="387"/>
      <c r="C668" s="388" t="s">
        <v>19870</v>
      </c>
      <c r="D668" s="384" t="s">
        <v>19871</v>
      </c>
      <c r="E668" s="388" t="s">
        <v>105</v>
      </c>
      <c r="F668" s="388" t="s">
        <v>17181</v>
      </c>
      <c r="G668" s="385"/>
    </row>
    <row r="669" spans="1:7" ht="36">
      <c r="A669" s="387"/>
      <c r="B669" s="387"/>
      <c r="C669" s="388" t="s">
        <v>19872</v>
      </c>
      <c r="D669" s="384" t="s">
        <v>19873</v>
      </c>
      <c r="E669" s="388" t="s">
        <v>105</v>
      </c>
      <c r="F669" s="388" t="s">
        <v>17181</v>
      </c>
      <c r="G669" s="385"/>
    </row>
    <row r="670" spans="1:7" ht="36" customHeight="1">
      <c r="A670" s="387"/>
      <c r="B670" s="387"/>
      <c r="C670" s="388" t="s">
        <v>19874</v>
      </c>
      <c r="D670" s="384" t="s">
        <v>19875</v>
      </c>
      <c r="E670" s="388" t="s">
        <v>105</v>
      </c>
      <c r="F670" s="388" t="s">
        <v>19876</v>
      </c>
      <c r="G670" s="385"/>
    </row>
    <row r="671" spans="1:7" ht="11.25" customHeight="1">
      <c r="A671" s="387"/>
      <c r="B671" s="387"/>
      <c r="C671" s="481" t="s">
        <v>19877</v>
      </c>
      <c r="D671" s="481"/>
      <c r="E671" s="481"/>
      <c r="F671" s="481" t="s">
        <v>17145</v>
      </c>
      <c r="G671" s="385"/>
    </row>
    <row r="672" spans="1:7" ht="14.25" customHeight="1">
      <c r="A672" s="387"/>
      <c r="B672" s="387"/>
      <c r="C672" s="388" t="s">
        <v>19878</v>
      </c>
      <c r="D672" s="384" t="s">
        <v>19879</v>
      </c>
      <c r="E672" s="388" t="s">
        <v>105</v>
      </c>
      <c r="F672" s="388" t="s">
        <v>19880</v>
      </c>
      <c r="G672" s="386"/>
    </row>
    <row r="673" spans="1:7" ht="18">
      <c r="A673" s="387"/>
      <c r="B673" s="387"/>
      <c r="C673" s="388" t="s">
        <v>19881</v>
      </c>
      <c r="D673" s="384" t="s">
        <v>19882</v>
      </c>
      <c r="E673" s="388" t="s">
        <v>105</v>
      </c>
      <c r="F673" s="388" t="s">
        <v>19883</v>
      </c>
      <c r="G673" s="386"/>
    </row>
    <row r="674" spans="1:7" ht="54">
      <c r="A674" s="387"/>
      <c r="B674" s="387"/>
      <c r="C674" s="388" t="s">
        <v>19884</v>
      </c>
      <c r="D674" s="384" t="s">
        <v>19885</v>
      </c>
      <c r="E674" s="388" t="s">
        <v>105</v>
      </c>
      <c r="F674" s="388" t="s">
        <v>18968</v>
      </c>
      <c r="G674" s="386"/>
    </row>
    <row r="675" spans="1:7" ht="54">
      <c r="A675" s="387"/>
      <c r="B675" s="387"/>
      <c r="C675" s="388" t="s">
        <v>19886</v>
      </c>
      <c r="D675" s="384" t="s">
        <v>19887</v>
      </c>
      <c r="E675" s="388" t="s">
        <v>105</v>
      </c>
      <c r="F675" s="388" t="s">
        <v>19888</v>
      </c>
      <c r="G675" s="386"/>
    </row>
    <row r="676" spans="1:7" ht="54">
      <c r="A676" s="387"/>
      <c r="B676" s="387"/>
      <c r="C676" s="388" t="s">
        <v>19889</v>
      </c>
      <c r="D676" s="384" t="s">
        <v>19890</v>
      </c>
      <c r="E676" s="388" t="s">
        <v>105</v>
      </c>
      <c r="F676" s="388" t="s">
        <v>19891</v>
      </c>
      <c r="G676" s="386"/>
    </row>
    <row r="677" spans="1:7" ht="54">
      <c r="A677" s="387"/>
      <c r="B677" s="387"/>
      <c r="C677" s="388" t="s">
        <v>19892</v>
      </c>
      <c r="D677" s="384" t="s">
        <v>19893</v>
      </c>
      <c r="E677" s="388" t="s">
        <v>105</v>
      </c>
      <c r="F677" s="388" t="s">
        <v>19894</v>
      </c>
      <c r="G677" s="386"/>
    </row>
    <row r="678" spans="1:7" ht="63">
      <c r="A678" s="387"/>
      <c r="B678" s="387"/>
      <c r="C678" s="388" t="s">
        <v>19895</v>
      </c>
      <c r="D678" s="384" t="s">
        <v>19896</v>
      </c>
      <c r="E678" s="388" t="s">
        <v>105</v>
      </c>
      <c r="F678" s="388" t="s">
        <v>19897</v>
      </c>
      <c r="G678" s="386"/>
    </row>
    <row r="679" spans="1:7" ht="11.25" customHeight="1">
      <c r="A679" s="387"/>
      <c r="B679" s="387"/>
      <c r="C679" s="481" t="s">
        <v>19898</v>
      </c>
      <c r="D679" s="481"/>
      <c r="E679" s="481"/>
      <c r="F679" s="481" t="s">
        <v>17145</v>
      </c>
      <c r="G679" s="386"/>
    </row>
    <row r="680" spans="1:7" ht="14.25" customHeight="1">
      <c r="A680" s="387"/>
      <c r="B680" s="387"/>
      <c r="C680" s="388" t="s">
        <v>19899</v>
      </c>
      <c r="D680" s="384" t="s">
        <v>19900</v>
      </c>
      <c r="E680" s="388" t="s">
        <v>105</v>
      </c>
      <c r="F680" s="388" t="s">
        <v>19901</v>
      </c>
      <c r="G680" s="386"/>
    </row>
    <row r="681" spans="1:7" ht="56.25" customHeight="1">
      <c r="A681" s="387"/>
      <c r="B681" s="387"/>
      <c r="C681" s="388" t="s">
        <v>19902</v>
      </c>
      <c r="D681" s="384" t="s">
        <v>19903</v>
      </c>
      <c r="E681" s="388" t="s">
        <v>105</v>
      </c>
      <c r="F681" s="388" t="s">
        <v>19904</v>
      </c>
      <c r="G681" s="386"/>
    </row>
    <row r="682" spans="1:7" ht="56.25" customHeight="1">
      <c r="A682" s="387"/>
      <c r="B682" s="387"/>
      <c r="C682" s="388" t="s">
        <v>19905</v>
      </c>
      <c r="D682" s="384" t="s">
        <v>19906</v>
      </c>
      <c r="E682" s="388" t="s">
        <v>105</v>
      </c>
      <c r="F682" s="388" t="s">
        <v>19907</v>
      </c>
      <c r="G682" s="386"/>
    </row>
    <row r="683" spans="1:7" ht="54">
      <c r="A683" s="387"/>
      <c r="B683" s="387"/>
      <c r="C683" s="388" t="s">
        <v>19908</v>
      </c>
      <c r="D683" s="384" t="s">
        <v>19909</v>
      </c>
      <c r="E683" s="388" t="s">
        <v>105</v>
      </c>
      <c r="F683" s="388" t="s">
        <v>19910</v>
      </c>
      <c r="G683" s="386"/>
    </row>
    <row r="684" spans="1:7" ht="56.25" customHeight="1">
      <c r="A684" s="387"/>
      <c r="B684" s="387"/>
      <c r="C684" s="388" t="s">
        <v>19911</v>
      </c>
      <c r="D684" s="384" t="s">
        <v>19912</v>
      </c>
      <c r="E684" s="388" t="s">
        <v>105</v>
      </c>
      <c r="F684" s="388" t="s">
        <v>19913</v>
      </c>
      <c r="G684" s="386"/>
    </row>
    <row r="685" spans="1:7" ht="11.25" customHeight="1">
      <c r="A685" s="387"/>
      <c r="B685" s="387"/>
      <c r="C685" s="481" t="s">
        <v>19914</v>
      </c>
      <c r="D685" s="481"/>
      <c r="E685" s="481"/>
      <c r="F685" s="481" t="s">
        <v>17145</v>
      </c>
      <c r="G685" s="386"/>
    </row>
    <row r="686" spans="1:7" ht="14.25" customHeight="1">
      <c r="A686" s="387"/>
      <c r="B686" s="387"/>
      <c r="C686" s="388" t="s">
        <v>19915</v>
      </c>
      <c r="D686" s="384" t="s">
        <v>19916</v>
      </c>
      <c r="E686" s="388" t="s">
        <v>105</v>
      </c>
      <c r="F686" s="388" t="s">
        <v>19917</v>
      </c>
      <c r="G686" s="386"/>
    </row>
    <row r="687" spans="1:7" ht="45">
      <c r="A687" s="387"/>
      <c r="B687" s="387"/>
      <c r="C687" s="388" t="s">
        <v>19918</v>
      </c>
      <c r="D687" s="384" t="s">
        <v>19919</v>
      </c>
      <c r="E687" s="388" t="s">
        <v>105</v>
      </c>
      <c r="F687" s="388" t="s">
        <v>19920</v>
      </c>
      <c r="G687" s="385"/>
    </row>
    <row r="688" spans="1:7" ht="11.25" customHeight="1">
      <c r="A688" s="387"/>
      <c r="B688" s="387"/>
      <c r="C688" s="481" t="s">
        <v>19921</v>
      </c>
      <c r="D688" s="481"/>
      <c r="E688" s="481"/>
      <c r="F688" s="481" t="s">
        <v>17145</v>
      </c>
      <c r="G688" s="385"/>
    </row>
    <row r="689" spans="1:7" ht="14.25" customHeight="1">
      <c r="A689" s="387"/>
      <c r="B689" s="387"/>
      <c r="C689" s="388" t="s">
        <v>19922</v>
      </c>
      <c r="D689" s="384" t="s">
        <v>19923</v>
      </c>
      <c r="E689" s="388" t="s">
        <v>105</v>
      </c>
      <c r="F689" s="388" t="s">
        <v>19924</v>
      </c>
      <c r="G689" s="386"/>
    </row>
    <row r="690" spans="1:7" ht="36">
      <c r="A690" s="387"/>
      <c r="B690" s="387"/>
      <c r="C690" s="388" t="s">
        <v>19925</v>
      </c>
      <c r="D690" s="384" t="s">
        <v>19926</v>
      </c>
      <c r="E690" s="388" t="s">
        <v>105</v>
      </c>
      <c r="F690" s="388" t="s">
        <v>19927</v>
      </c>
      <c r="G690" s="386"/>
    </row>
    <row r="691" spans="1:7" ht="36">
      <c r="A691" s="387"/>
      <c r="B691" s="387"/>
      <c r="C691" s="388" t="s">
        <v>19928</v>
      </c>
      <c r="D691" s="384" t="s">
        <v>19929</v>
      </c>
      <c r="E691" s="388" t="s">
        <v>105</v>
      </c>
      <c r="F691" s="388" t="s">
        <v>19930</v>
      </c>
      <c r="G691" s="385"/>
    </row>
    <row r="692" spans="1:7" ht="36">
      <c r="A692" s="387"/>
      <c r="B692" s="387"/>
      <c r="C692" s="388" t="s">
        <v>19931</v>
      </c>
      <c r="D692" s="384" t="s">
        <v>19932</v>
      </c>
      <c r="E692" s="388" t="s">
        <v>105</v>
      </c>
      <c r="F692" s="388" t="s">
        <v>19933</v>
      </c>
      <c r="G692" s="385"/>
    </row>
    <row r="693" spans="1:7" ht="11.25" customHeight="1">
      <c r="A693" s="387"/>
      <c r="B693" s="387"/>
      <c r="C693" s="481" t="s">
        <v>19934</v>
      </c>
      <c r="D693" s="481"/>
      <c r="E693" s="481"/>
      <c r="F693" s="481" t="s">
        <v>17145</v>
      </c>
      <c r="G693" s="385"/>
    </row>
    <row r="694" spans="1:7" ht="14.25" customHeight="1">
      <c r="A694" s="387"/>
      <c r="B694" s="387"/>
      <c r="C694" s="388" t="s">
        <v>19935</v>
      </c>
      <c r="D694" s="384" t="s">
        <v>19936</v>
      </c>
      <c r="E694" s="388" t="s">
        <v>105</v>
      </c>
      <c r="F694" s="388" t="s">
        <v>19937</v>
      </c>
      <c r="G694" s="385"/>
    </row>
    <row r="695" spans="1:7" ht="15">
      <c r="A695" s="387"/>
      <c r="B695" s="387"/>
      <c r="C695" s="388" t="s">
        <v>19938</v>
      </c>
      <c r="D695" s="384" t="s">
        <v>19939</v>
      </c>
      <c r="E695" s="388" t="s">
        <v>105</v>
      </c>
      <c r="F695" s="388" t="s">
        <v>19940</v>
      </c>
      <c r="G695" s="386"/>
    </row>
    <row r="696" spans="1:7" ht="15">
      <c r="A696" s="387"/>
      <c r="B696" s="387"/>
      <c r="C696" s="388" t="s">
        <v>19941</v>
      </c>
      <c r="D696" s="384" t="s">
        <v>19942</v>
      </c>
      <c r="E696" s="388" t="s">
        <v>105</v>
      </c>
      <c r="F696" s="388" t="s">
        <v>19943</v>
      </c>
      <c r="G696" s="386"/>
    </row>
    <row r="697" spans="1:7" ht="15">
      <c r="A697" s="387"/>
      <c r="B697" s="387"/>
      <c r="C697" s="388" t="s">
        <v>19944</v>
      </c>
      <c r="D697" s="384" t="s">
        <v>19945</v>
      </c>
      <c r="E697" s="388" t="s">
        <v>105</v>
      </c>
      <c r="F697" s="388" t="s">
        <v>19946</v>
      </c>
      <c r="G697" s="386"/>
    </row>
    <row r="698" spans="1:7" ht="14.25" customHeight="1">
      <c r="A698" s="481" t="s">
        <v>17302</v>
      </c>
      <c r="B698" s="481"/>
      <c r="C698" s="481"/>
      <c r="D698" s="481"/>
      <c r="E698" s="481"/>
      <c r="F698" s="481" t="s">
        <v>17145</v>
      </c>
      <c r="G698" s="386"/>
    </row>
    <row r="699" spans="1:7" ht="14.25" customHeight="1">
      <c r="A699" s="387"/>
      <c r="B699" s="481" t="s">
        <v>19947</v>
      </c>
      <c r="C699" s="481"/>
      <c r="D699" s="481"/>
      <c r="E699" s="481"/>
      <c r="F699" s="481" t="s">
        <v>17145</v>
      </c>
      <c r="G699" s="386"/>
    </row>
    <row r="700" spans="1:7" ht="11.25" customHeight="1">
      <c r="A700" s="387"/>
      <c r="B700" s="387"/>
      <c r="C700" s="481" t="s">
        <v>19948</v>
      </c>
      <c r="D700" s="481"/>
      <c r="E700" s="481"/>
      <c r="F700" s="481" t="s">
        <v>17145</v>
      </c>
      <c r="G700" s="386"/>
    </row>
    <row r="701" spans="1:7" ht="14.25" customHeight="1">
      <c r="A701" s="387"/>
      <c r="B701" s="387"/>
      <c r="C701" s="388" t="s">
        <v>19949</v>
      </c>
      <c r="D701" s="384" t="s">
        <v>19950</v>
      </c>
      <c r="E701" s="388" t="s">
        <v>17303</v>
      </c>
      <c r="F701" s="388" t="s">
        <v>19951</v>
      </c>
      <c r="G701" s="386"/>
    </row>
    <row r="702" spans="1:7" ht="11.25" customHeight="1">
      <c r="A702" s="387"/>
      <c r="B702" s="387"/>
      <c r="C702" s="481" t="s">
        <v>19952</v>
      </c>
      <c r="D702" s="481"/>
      <c r="E702" s="481"/>
      <c r="F702" s="481" t="s">
        <v>17145</v>
      </c>
      <c r="G702" s="386"/>
    </row>
    <row r="703" spans="1:7" ht="14.25" customHeight="1">
      <c r="A703" s="387"/>
      <c r="B703" s="387"/>
      <c r="C703" s="388" t="s">
        <v>19953</v>
      </c>
      <c r="D703" s="384" t="s">
        <v>19954</v>
      </c>
      <c r="E703" s="388" t="s">
        <v>3221</v>
      </c>
      <c r="F703" s="388" t="s">
        <v>19955</v>
      </c>
      <c r="G703" s="386"/>
    </row>
    <row r="704" spans="1:7" ht="18">
      <c r="A704" s="387"/>
      <c r="B704" s="387"/>
      <c r="C704" s="388" t="s">
        <v>19956</v>
      </c>
      <c r="D704" s="384" t="s">
        <v>19957</v>
      </c>
      <c r="E704" s="388" t="s">
        <v>3221</v>
      </c>
      <c r="F704" s="388" t="s">
        <v>19958</v>
      </c>
      <c r="G704" s="386"/>
    </row>
    <row r="705" spans="1:7" ht="18">
      <c r="A705" s="387"/>
      <c r="B705" s="387"/>
      <c r="C705" s="388" t="s">
        <v>19959</v>
      </c>
      <c r="D705" s="384" t="s">
        <v>19960</v>
      </c>
      <c r="E705" s="388" t="s">
        <v>3221</v>
      </c>
      <c r="F705" s="388" t="s">
        <v>19961</v>
      </c>
      <c r="G705" s="386"/>
    </row>
    <row r="706" spans="1:7" ht="18">
      <c r="A706" s="387"/>
      <c r="B706" s="387"/>
      <c r="C706" s="388" t="s">
        <v>19962</v>
      </c>
      <c r="D706" s="384" t="s">
        <v>19963</v>
      </c>
      <c r="E706" s="388" t="s">
        <v>3221</v>
      </c>
      <c r="F706" s="388" t="s">
        <v>19964</v>
      </c>
      <c r="G706" s="386"/>
    </row>
    <row r="707" spans="1:7" ht="18">
      <c r="A707" s="387"/>
      <c r="B707" s="387"/>
      <c r="C707" s="388" t="s">
        <v>19965</v>
      </c>
      <c r="D707" s="384" t="s">
        <v>19966</v>
      </c>
      <c r="E707" s="388" t="s">
        <v>3221</v>
      </c>
      <c r="F707" s="388" t="s">
        <v>19967</v>
      </c>
      <c r="G707" s="386"/>
    </row>
    <row r="708" spans="1:7" ht="18">
      <c r="A708" s="387"/>
      <c r="B708" s="387"/>
      <c r="C708" s="388" t="s">
        <v>19968</v>
      </c>
      <c r="D708" s="384" t="s">
        <v>19969</v>
      </c>
      <c r="E708" s="388" t="s">
        <v>3221</v>
      </c>
      <c r="F708" s="388" t="s">
        <v>19955</v>
      </c>
      <c r="G708" s="386"/>
    </row>
    <row r="709" spans="1:7" ht="27">
      <c r="A709" s="387"/>
      <c r="B709" s="387"/>
      <c r="C709" s="388" t="s">
        <v>19970</v>
      </c>
      <c r="D709" s="384" t="s">
        <v>19971</v>
      </c>
      <c r="E709" s="388" t="s">
        <v>3221</v>
      </c>
      <c r="F709" s="388" t="s">
        <v>17168</v>
      </c>
      <c r="G709" s="386"/>
    </row>
    <row r="710" spans="1:7" ht="27">
      <c r="A710" s="387"/>
      <c r="B710" s="387"/>
      <c r="C710" s="388" t="s">
        <v>19972</v>
      </c>
      <c r="D710" s="384" t="s">
        <v>19973</v>
      </c>
      <c r="E710" s="388" t="s">
        <v>3221</v>
      </c>
      <c r="F710" s="388" t="s">
        <v>19967</v>
      </c>
      <c r="G710" s="386"/>
    </row>
    <row r="711" spans="1:7" ht="27">
      <c r="A711" s="387"/>
      <c r="B711" s="387"/>
      <c r="C711" s="388" t="s">
        <v>19974</v>
      </c>
      <c r="D711" s="384" t="s">
        <v>19975</v>
      </c>
      <c r="E711" s="388" t="s">
        <v>3221</v>
      </c>
      <c r="F711" s="388" t="s">
        <v>19967</v>
      </c>
      <c r="G711" s="386"/>
    </row>
    <row r="712" spans="1:7" ht="18">
      <c r="A712" s="387"/>
      <c r="B712" s="387"/>
      <c r="C712" s="388" t="s">
        <v>19976</v>
      </c>
      <c r="D712" s="384" t="s">
        <v>19977</v>
      </c>
      <c r="E712" s="388" t="s">
        <v>3221</v>
      </c>
      <c r="F712" s="388" t="s">
        <v>19978</v>
      </c>
      <c r="G712" s="386"/>
    </row>
    <row r="713" spans="1:7" ht="18">
      <c r="A713" s="387"/>
      <c r="B713" s="387"/>
      <c r="C713" s="388" t="s">
        <v>19979</v>
      </c>
      <c r="D713" s="384" t="s">
        <v>19980</v>
      </c>
      <c r="E713" s="388" t="s">
        <v>3221</v>
      </c>
      <c r="F713" s="388" t="s">
        <v>19961</v>
      </c>
      <c r="G713" s="386"/>
    </row>
    <row r="714" spans="1:7" ht="18">
      <c r="A714" s="387"/>
      <c r="B714" s="387"/>
      <c r="C714" s="388" t="s">
        <v>19981</v>
      </c>
      <c r="D714" s="384" t="s">
        <v>19982</v>
      </c>
      <c r="E714" s="388" t="s">
        <v>3221</v>
      </c>
      <c r="F714" s="388" t="s">
        <v>19958</v>
      </c>
      <c r="G714" s="386"/>
    </row>
    <row r="715" spans="1:7" ht="27">
      <c r="A715" s="387"/>
      <c r="B715" s="387"/>
      <c r="C715" s="388" t="s">
        <v>19983</v>
      </c>
      <c r="D715" s="384" t="s">
        <v>19984</v>
      </c>
      <c r="E715" s="388" t="s">
        <v>3221</v>
      </c>
      <c r="F715" s="388" t="s">
        <v>19985</v>
      </c>
      <c r="G715" s="386"/>
    </row>
    <row r="716" spans="1:7" ht="18">
      <c r="A716" s="387"/>
      <c r="B716" s="387"/>
      <c r="C716" s="388" t="s">
        <v>19986</v>
      </c>
      <c r="D716" s="384" t="s">
        <v>19987</v>
      </c>
      <c r="E716" s="388" t="s">
        <v>3221</v>
      </c>
      <c r="F716" s="388" t="s">
        <v>19988</v>
      </c>
      <c r="G716" s="386"/>
    </row>
    <row r="717" spans="1:7" ht="18">
      <c r="A717" s="387"/>
      <c r="B717" s="387"/>
      <c r="C717" s="388" t="s">
        <v>19989</v>
      </c>
      <c r="D717" s="384" t="s">
        <v>19990</v>
      </c>
      <c r="E717" s="388" t="s">
        <v>3221</v>
      </c>
      <c r="F717" s="388" t="s">
        <v>19991</v>
      </c>
      <c r="G717" s="386"/>
    </row>
    <row r="718" spans="1:7" ht="18">
      <c r="A718" s="387"/>
      <c r="B718" s="387"/>
      <c r="C718" s="388" t="s">
        <v>19992</v>
      </c>
      <c r="D718" s="384" t="s">
        <v>19993</v>
      </c>
      <c r="E718" s="388" t="s">
        <v>3221</v>
      </c>
      <c r="F718" s="388" t="s">
        <v>19994</v>
      </c>
      <c r="G718" s="386"/>
    </row>
    <row r="719" spans="1:7" ht="18">
      <c r="A719" s="387"/>
      <c r="B719" s="387"/>
      <c r="C719" s="388" t="s">
        <v>19995</v>
      </c>
      <c r="D719" s="384" t="s">
        <v>19996</v>
      </c>
      <c r="E719" s="388" t="s">
        <v>3221</v>
      </c>
      <c r="F719" s="388" t="s">
        <v>19958</v>
      </c>
      <c r="G719" s="386"/>
    </row>
    <row r="720" spans="1:7" ht="18">
      <c r="A720" s="387"/>
      <c r="B720" s="387"/>
      <c r="C720" s="388" t="s">
        <v>19997</v>
      </c>
      <c r="D720" s="384" t="s">
        <v>19998</v>
      </c>
      <c r="E720" s="388" t="s">
        <v>3221</v>
      </c>
      <c r="F720" s="388" t="s">
        <v>19961</v>
      </c>
      <c r="G720" s="386"/>
    </row>
    <row r="721" spans="1:7" ht="18">
      <c r="A721" s="387"/>
      <c r="B721" s="387"/>
      <c r="C721" s="388" t="s">
        <v>19999</v>
      </c>
      <c r="D721" s="384" t="s">
        <v>20000</v>
      </c>
      <c r="E721" s="388" t="s">
        <v>3221</v>
      </c>
      <c r="F721" s="388" t="s">
        <v>19964</v>
      </c>
      <c r="G721" s="386"/>
    </row>
    <row r="722" spans="1:7" ht="18">
      <c r="A722" s="387"/>
      <c r="B722" s="387"/>
      <c r="C722" s="388" t="s">
        <v>20001</v>
      </c>
      <c r="D722" s="384" t="s">
        <v>20002</v>
      </c>
      <c r="E722" s="388" t="s">
        <v>3221</v>
      </c>
      <c r="F722" s="388" t="s">
        <v>19958</v>
      </c>
      <c r="G722" s="386"/>
    </row>
    <row r="723" spans="1:7" ht="18">
      <c r="A723" s="387"/>
      <c r="B723" s="387"/>
      <c r="C723" s="388" t="s">
        <v>20003</v>
      </c>
      <c r="D723" s="384" t="s">
        <v>20004</v>
      </c>
      <c r="E723" s="388" t="s">
        <v>3221</v>
      </c>
      <c r="F723" s="388" t="s">
        <v>19961</v>
      </c>
      <c r="G723" s="385"/>
    </row>
    <row r="724" spans="1:7" ht="18">
      <c r="A724" s="387"/>
      <c r="B724" s="387"/>
      <c r="C724" s="388" t="s">
        <v>20005</v>
      </c>
      <c r="D724" s="384" t="s">
        <v>20006</v>
      </c>
      <c r="E724" s="388" t="s">
        <v>3221</v>
      </c>
      <c r="F724" s="388" t="s">
        <v>19964</v>
      </c>
      <c r="G724" s="385"/>
    </row>
    <row r="725" spans="1:7" ht="18">
      <c r="A725" s="387"/>
      <c r="B725" s="387"/>
      <c r="C725" s="388" t="s">
        <v>20007</v>
      </c>
      <c r="D725" s="384" t="s">
        <v>20008</v>
      </c>
      <c r="E725" s="388" t="s">
        <v>3221</v>
      </c>
      <c r="F725" s="388" t="s">
        <v>19994</v>
      </c>
      <c r="G725" s="386"/>
    </row>
    <row r="726" spans="1:7" ht="15">
      <c r="A726" s="387"/>
      <c r="B726" s="387"/>
      <c r="C726" s="388" t="s">
        <v>20009</v>
      </c>
      <c r="D726" s="384" t="s">
        <v>20010</v>
      </c>
      <c r="E726" s="388" t="s">
        <v>3221</v>
      </c>
      <c r="F726" s="388" t="s">
        <v>18793</v>
      </c>
      <c r="G726" s="386"/>
    </row>
    <row r="727" spans="1:7" ht="18">
      <c r="A727" s="387"/>
      <c r="B727" s="387"/>
      <c r="C727" s="388" t="s">
        <v>20011</v>
      </c>
      <c r="D727" s="384" t="s">
        <v>20012</v>
      </c>
      <c r="E727" s="388" t="s">
        <v>3221</v>
      </c>
      <c r="F727" s="388" t="s">
        <v>20013</v>
      </c>
      <c r="G727" s="386"/>
    </row>
    <row r="728" spans="1:7" ht="18">
      <c r="A728" s="387"/>
      <c r="B728" s="387"/>
      <c r="C728" s="388" t="s">
        <v>20014</v>
      </c>
      <c r="D728" s="384" t="s">
        <v>20015</v>
      </c>
      <c r="E728" s="388" t="s">
        <v>3221</v>
      </c>
      <c r="F728" s="388" t="s">
        <v>20016</v>
      </c>
      <c r="G728" s="385"/>
    </row>
    <row r="729" spans="1:7" ht="18">
      <c r="A729" s="387"/>
      <c r="B729" s="387"/>
      <c r="C729" s="388" t="s">
        <v>20017</v>
      </c>
      <c r="D729" s="384" t="s">
        <v>20018</v>
      </c>
      <c r="E729" s="388" t="s">
        <v>3221</v>
      </c>
      <c r="F729" s="388" t="s">
        <v>17930</v>
      </c>
      <c r="G729" s="385"/>
    </row>
    <row r="730" spans="1:7" ht="18">
      <c r="A730" s="387"/>
      <c r="B730" s="387"/>
      <c r="C730" s="388" t="s">
        <v>20019</v>
      </c>
      <c r="D730" s="384" t="s">
        <v>20020</v>
      </c>
      <c r="E730" s="388" t="s">
        <v>3221</v>
      </c>
      <c r="F730" s="388" t="s">
        <v>20021</v>
      </c>
      <c r="G730" s="386"/>
    </row>
    <row r="731" spans="1:7" ht="18">
      <c r="A731" s="387"/>
      <c r="B731" s="387"/>
      <c r="C731" s="388" t="s">
        <v>20022</v>
      </c>
      <c r="D731" s="384" t="s">
        <v>20023</v>
      </c>
      <c r="E731" s="388" t="s">
        <v>3221</v>
      </c>
      <c r="F731" s="388" t="s">
        <v>18006</v>
      </c>
      <c r="G731" s="386"/>
    </row>
    <row r="732" spans="1:7" ht="18">
      <c r="A732" s="387"/>
      <c r="B732" s="387"/>
      <c r="C732" s="388" t="s">
        <v>20024</v>
      </c>
      <c r="D732" s="384" t="s">
        <v>20025</v>
      </c>
      <c r="E732" s="388" t="s">
        <v>3221</v>
      </c>
      <c r="F732" s="388" t="s">
        <v>20016</v>
      </c>
      <c r="G732" s="386"/>
    </row>
    <row r="733" spans="1:7" ht="18">
      <c r="A733" s="387"/>
      <c r="B733" s="387"/>
      <c r="C733" s="388" t="s">
        <v>20026</v>
      </c>
      <c r="D733" s="384" t="s">
        <v>20027</v>
      </c>
      <c r="E733" s="388" t="s">
        <v>3221</v>
      </c>
      <c r="F733" s="388" t="s">
        <v>20028</v>
      </c>
      <c r="G733" s="386"/>
    </row>
    <row r="734" spans="1:7" ht="18">
      <c r="A734" s="387"/>
      <c r="B734" s="387"/>
      <c r="C734" s="388" t="s">
        <v>20029</v>
      </c>
      <c r="D734" s="384" t="s">
        <v>20030</v>
      </c>
      <c r="E734" s="388" t="s">
        <v>3221</v>
      </c>
      <c r="F734" s="388" t="s">
        <v>20031</v>
      </c>
      <c r="G734" s="385"/>
    </row>
    <row r="735" spans="1:7" ht="18">
      <c r="A735" s="387"/>
      <c r="B735" s="387"/>
      <c r="C735" s="388" t="s">
        <v>20032</v>
      </c>
      <c r="D735" s="384" t="s">
        <v>20033</v>
      </c>
      <c r="E735" s="388" t="s">
        <v>3221</v>
      </c>
      <c r="F735" s="388" t="s">
        <v>17861</v>
      </c>
      <c r="G735" s="385"/>
    </row>
    <row r="736" spans="1:7" ht="14.25" customHeight="1">
      <c r="A736" s="481" t="s">
        <v>17305</v>
      </c>
      <c r="B736" s="481"/>
      <c r="C736" s="481"/>
      <c r="D736" s="481"/>
      <c r="E736" s="481"/>
      <c r="F736" s="481" t="s">
        <v>17145</v>
      </c>
      <c r="G736" s="386"/>
    </row>
    <row r="737" spans="1:7" ht="14.25" customHeight="1">
      <c r="A737" s="481" t="s">
        <v>17186</v>
      </c>
      <c r="B737" s="481"/>
      <c r="C737" s="481"/>
      <c r="D737" s="481"/>
      <c r="E737" s="481"/>
      <c r="F737" s="481" t="s">
        <v>17145</v>
      </c>
      <c r="G737" s="386"/>
    </row>
    <row r="738" spans="1:7" ht="14.25" customHeight="1">
      <c r="A738" s="387"/>
      <c r="B738" s="481" t="s">
        <v>20034</v>
      </c>
      <c r="C738" s="481"/>
      <c r="D738" s="481"/>
      <c r="E738" s="481"/>
      <c r="F738" s="481" t="s">
        <v>17145</v>
      </c>
      <c r="G738" s="386"/>
    </row>
    <row r="739" spans="1:7" ht="11.25" customHeight="1">
      <c r="A739" s="387"/>
      <c r="B739" s="387"/>
      <c r="C739" s="481" t="s">
        <v>20035</v>
      </c>
      <c r="D739" s="481"/>
      <c r="E739" s="481"/>
      <c r="F739" s="481" t="s">
        <v>17145</v>
      </c>
      <c r="G739" s="386"/>
    </row>
    <row r="740" spans="1:7" ht="14.25" customHeight="1">
      <c r="A740" s="387"/>
      <c r="B740" s="387"/>
      <c r="C740" s="388" t="s">
        <v>20036</v>
      </c>
      <c r="D740" s="384" t="s">
        <v>20037</v>
      </c>
      <c r="E740" s="388" t="s">
        <v>11452</v>
      </c>
      <c r="F740" s="388" t="s">
        <v>20038</v>
      </c>
      <c r="G740" s="386"/>
    </row>
    <row r="741" spans="1:7" ht="27">
      <c r="A741" s="387"/>
      <c r="B741" s="387"/>
      <c r="C741" s="388" t="s">
        <v>20039</v>
      </c>
      <c r="D741" s="384" t="s">
        <v>20040</v>
      </c>
      <c r="E741" s="388" t="s">
        <v>11452</v>
      </c>
      <c r="F741" s="388" t="s">
        <v>20041</v>
      </c>
      <c r="G741" s="386"/>
    </row>
    <row r="742" spans="1:7" ht="45">
      <c r="A742" s="387"/>
      <c r="B742" s="387"/>
      <c r="C742" s="388" t="s">
        <v>20042</v>
      </c>
      <c r="D742" s="384" t="s">
        <v>20043</v>
      </c>
      <c r="E742" s="388" t="s">
        <v>11452</v>
      </c>
      <c r="F742" s="388" t="s">
        <v>20044</v>
      </c>
      <c r="G742" s="386"/>
    </row>
    <row r="743" spans="1:7" ht="18">
      <c r="A743" s="387"/>
      <c r="B743" s="387"/>
      <c r="C743" s="388" t="s">
        <v>20045</v>
      </c>
      <c r="D743" s="384" t="s">
        <v>20046</v>
      </c>
      <c r="E743" s="388" t="s">
        <v>105</v>
      </c>
      <c r="F743" s="388" t="s">
        <v>20047</v>
      </c>
      <c r="G743" s="386"/>
    </row>
    <row r="744" spans="1:7" ht="11.25" customHeight="1">
      <c r="A744" s="387"/>
      <c r="B744" s="387"/>
      <c r="C744" s="481" t="s">
        <v>20048</v>
      </c>
      <c r="D744" s="481"/>
      <c r="E744" s="481"/>
      <c r="F744" s="481" t="s">
        <v>17145</v>
      </c>
      <c r="G744" s="386"/>
    </row>
    <row r="745" spans="1:7" ht="14.25" customHeight="1">
      <c r="A745" s="387"/>
      <c r="B745" s="387"/>
      <c r="C745" s="388" t="s">
        <v>20049</v>
      </c>
      <c r="D745" s="384" t="s">
        <v>20050</v>
      </c>
      <c r="E745" s="388" t="s">
        <v>105</v>
      </c>
      <c r="F745" s="388" t="s">
        <v>20051</v>
      </c>
      <c r="G745" s="386"/>
    </row>
    <row r="746" spans="1:7" ht="27">
      <c r="A746" s="387"/>
      <c r="B746" s="387"/>
      <c r="C746" s="388" t="s">
        <v>20052</v>
      </c>
      <c r="D746" s="384" t="s">
        <v>20053</v>
      </c>
      <c r="E746" s="388" t="s">
        <v>105</v>
      </c>
      <c r="F746" s="388" t="s">
        <v>17886</v>
      </c>
      <c r="G746" s="386"/>
    </row>
    <row r="747" spans="1:7" ht="27">
      <c r="A747" s="387"/>
      <c r="B747" s="387"/>
      <c r="C747" s="388" t="s">
        <v>20054</v>
      </c>
      <c r="D747" s="384" t="s">
        <v>20055</v>
      </c>
      <c r="E747" s="388" t="s">
        <v>105</v>
      </c>
      <c r="F747" s="388" t="s">
        <v>19807</v>
      </c>
      <c r="G747" s="386"/>
    </row>
    <row r="748" spans="1:7" ht="27">
      <c r="A748" s="387"/>
      <c r="B748" s="387"/>
      <c r="C748" s="388" t="s">
        <v>20056</v>
      </c>
      <c r="D748" s="384" t="s">
        <v>20057</v>
      </c>
      <c r="E748" s="388" t="s">
        <v>105</v>
      </c>
      <c r="F748" s="388" t="s">
        <v>20058</v>
      </c>
      <c r="G748" s="386"/>
    </row>
    <row r="749" spans="1:7" ht="11.25" customHeight="1">
      <c r="A749" s="387"/>
      <c r="B749" s="387"/>
      <c r="C749" s="481" t="s">
        <v>20059</v>
      </c>
      <c r="D749" s="481"/>
      <c r="E749" s="481"/>
      <c r="F749" s="481" t="s">
        <v>17145</v>
      </c>
      <c r="G749" s="385"/>
    </row>
    <row r="750" spans="1:7" ht="14.25" customHeight="1">
      <c r="A750" s="387"/>
      <c r="B750" s="387"/>
      <c r="C750" s="388" t="s">
        <v>20060</v>
      </c>
      <c r="D750" s="384" t="s">
        <v>20061</v>
      </c>
      <c r="E750" s="388" t="s">
        <v>105</v>
      </c>
      <c r="F750" s="388" t="s">
        <v>20062</v>
      </c>
      <c r="G750" s="385"/>
    </row>
    <row r="751" spans="1:7" ht="18">
      <c r="A751" s="387"/>
      <c r="B751" s="387"/>
      <c r="C751" s="388" t="s">
        <v>20063</v>
      </c>
      <c r="D751" s="384" t="s">
        <v>20064</v>
      </c>
      <c r="E751" s="388" t="s">
        <v>105</v>
      </c>
      <c r="F751" s="388" t="s">
        <v>20065</v>
      </c>
      <c r="G751" s="386"/>
    </row>
    <row r="752" spans="1:7" ht="11.25" customHeight="1">
      <c r="A752" s="387"/>
      <c r="B752" s="387"/>
      <c r="C752" s="481" t="s">
        <v>20066</v>
      </c>
      <c r="D752" s="481"/>
      <c r="E752" s="481"/>
      <c r="F752" s="481" t="s">
        <v>17145</v>
      </c>
      <c r="G752" s="386"/>
    </row>
    <row r="753" spans="1:7" ht="14.25" customHeight="1">
      <c r="A753" s="387"/>
      <c r="B753" s="387"/>
      <c r="C753" s="388" t="s">
        <v>20067</v>
      </c>
      <c r="D753" s="384" t="s">
        <v>20068</v>
      </c>
      <c r="E753" s="388" t="s">
        <v>26</v>
      </c>
      <c r="F753" s="388" t="s">
        <v>20069</v>
      </c>
      <c r="G753" s="386"/>
    </row>
    <row r="754" spans="1:7" ht="27" customHeight="1">
      <c r="A754" s="387"/>
      <c r="B754" s="387"/>
      <c r="C754" s="388" t="s">
        <v>20070</v>
      </c>
      <c r="D754" s="384" t="s">
        <v>20071</v>
      </c>
      <c r="E754" s="388" t="s">
        <v>26</v>
      </c>
      <c r="F754" s="388" t="s">
        <v>20072</v>
      </c>
      <c r="G754" s="386"/>
    </row>
    <row r="755" spans="1:7" ht="27" customHeight="1">
      <c r="A755" s="387"/>
      <c r="B755" s="387"/>
      <c r="C755" s="388" t="s">
        <v>20073</v>
      </c>
      <c r="D755" s="384" t="s">
        <v>20074</v>
      </c>
      <c r="E755" s="388" t="s">
        <v>26</v>
      </c>
      <c r="F755" s="388" t="s">
        <v>20075</v>
      </c>
      <c r="G755" s="386"/>
    </row>
    <row r="756" spans="1:7" ht="27" customHeight="1">
      <c r="A756" s="387"/>
      <c r="B756" s="387"/>
      <c r="C756" s="388" t="s">
        <v>20076</v>
      </c>
      <c r="D756" s="384" t="s">
        <v>20077</v>
      </c>
      <c r="E756" s="388" t="s">
        <v>26</v>
      </c>
      <c r="F756" s="388" t="s">
        <v>20078</v>
      </c>
      <c r="G756" s="386"/>
    </row>
    <row r="757" spans="1:7" ht="27" customHeight="1">
      <c r="A757" s="387"/>
      <c r="B757" s="387"/>
      <c r="C757" s="388" t="s">
        <v>20079</v>
      </c>
      <c r="D757" s="384" t="s">
        <v>20080</v>
      </c>
      <c r="E757" s="388" t="s">
        <v>26</v>
      </c>
      <c r="F757" s="388" t="s">
        <v>20081</v>
      </c>
      <c r="G757" s="386"/>
    </row>
    <row r="758" spans="1:7" ht="27" customHeight="1">
      <c r="A758" s="387"/>
      <c r="B758" s="387"/>
      <c r="C758" s="388" t="s">
        <v>20082</v>
      </c>
      <c r="D758" s="384" t="s">
        <v>20083</v>
      </c>
      <c r="E758" s="388" t="s">
        <v>26</v>
      </c>
      <c r="F758" s="388" t="s">
        <v>20084</v>
      </c>
      <c r="G758" s="386"/>
    </row>
    <row r="759" spans="1:7" ht="27" customHeight="1">
      <c r="A759" s="387"/>
      <c r="B759" s="387"/>
      <c r="C759" s="388" t="s">
        <v>20085</v>
      </c>
      <c r="D759" s="384" t="s">
        <v>20086</v>
      </c>
      <c r="E759" s="388" t="s">
        <v>26</v>
      </c>
      <c r="F759" s="388" t="s">
        <v>20087</v>
      </c>
      <c r="G759" s="386"/>
    </row>
    <row r="760" spans="1:7" ht="27" customHeight="1">
      <c r="A760" s="387"/>
      <c r="B760" s="387"/>
      <c r="C760" s="388" t="s">
        <v>20088</v>
      </c>
      <c r="D760" s="384" t="s">
        <v>20089</v>
      </c>
      <c r="E760" s="388" t="s">
        <v>26</v>
      </c>
      <c r="F760" s="388" t="s">
        <v>20090</v>
      </c>
      <c r="G760" s="386"/>
    </row>
    <row r="761" spans="1:7" ht="11.25" customHeight="1">
      <c r="A761" s="387"/>
      <c r="B761" s="387"/>
      <c r="C761" s="481" t="s">
        <v>20091</v>
      </c>
      <c r="D761" s="481"/>
      <c r="E761" s="481"/>
      <c r="F761" s="481" t="s">
        <v>17145</v>
      </c>
      <c r="G761" s="385"/>
    </row>
    <row r="762" spans="1:7" ht="14.25" customHeight="1">
      <c r="A762" s="387"/>
      <c r="B762" s="387"/>
      <c r="C762" s="388" t="s">
        <v>20092</v>
      </c>
      <c r="D762" s="384" t="s">
        <v>20093</v>
      </c>
      <c r="E762" s="388" t="s">
        <v>11452</v>
      </c>
      <c r="F762" s="388" t="s">
        <v>20094</v>
      </c>
      <c r="G762" s="385"/>
    </row>
    <row r="763" spans="1:7" ht="45">
      <c r="A763" s="387"/>
      <c r="B763" s="387"/>
      <c r="C763" s="388" t="s">
        <v>20095</v>
      </c>
      <c r="D763" s="384" t="s">
        <v>20096</v>
      </c>
      <c r="E763" s="388" t="s">
        <v>11452</v>
      </c>
      <c r="F763" s="388" t="s">
        <v>17762</v>
      </c>
      <c r="G763" s="385"/>
    </row>
    <row r="764" spans="1:7" ht="11.25" customHeight="1">
      <c r="A764" s="387"/>
      <c r="B764" s="387"/>
      <c r="C764" s="481" t="s">
        <v>20097</v>
      </c>
      <c r="D764" s="481"/>
      <c r="E764" s="481"/>
      <c r="F764" s="481" t="s">
        <v>17145</v>
      </c>
      <c r="G764" s="385"/>
    </row>
    <row r="765" spans="1:7" ht="14.25" customHeight="1">
      <c r="A765" s="387"/>
      <c r="B765" s="387"/>
      <c r="C765" s="388" t="s">
        <v>20098</v>
      </c>
      <c r="D765" s="384" t="s">
        <v>20099</v>
      </c>
      <c r="E765" s="388" t="s">
        <v>11452</v>
      </c>
      <c r="F765" s="388" t="s">
        <v>20100</v>
      </c>
      <c r="G765" s="386"/>
    </row>
    <row r="766" spans="1:7" ht="18">
      <c r="A766" s="387"/>
      <c r="B766" s="387"/>
      <c r="C766" s="388" t="s">
        <v>20101</v>
      </c>
      <c r="D766" s="384" t="s">
        <v>20102</v>
      </c>
      <c r="E766" s="388" t="s">
        <v>11452</v>
      </c>
      <c r="F766" s="388" t="s">
        <v>20103</v>
      </c>
      <c r="G766" s="386"/>
    </row>
    <row r="767" spans="1:7" ht="18">
      <c r="A767" s="387"/>
      <c r="B767" s="387"/>
      <c r="C767" s="388" t="s">
        <v>20104</v>
      </c>
      <c r="D767" s="384" t="s">
        <v>20105</v>
      </c>
      <c r="E767" s="388" t="s">
        <v>11452</v>
      </c>
      <c r="F767" s="388" t="s">
        <v>20106</v>
      </c>
      <c r="G767" s="386"/>
    </row>
    <row r="768" spans="1:7" ht="15">
      <c r="A768" s="387"/>
      <c r="B768" s="387"/>
      <c r="C768" s="388" t="s">
        <v>20107</v>
      </c>
      <c r="D768" s="384" t="s">
        <v>20108</v>
      </c>
      <c r="E768" s="388" t="s">
        <v>11452</v>
      </c>
      <c r="F768" s="388" t="s">
        <v>20109</v>
      </c>
      <c r="G768" s="385"/>
    </row>
    <row r="769" spans="1:7" ht="18">
      <c r="A769" s="387"/>
      <c r="B769" s="387"/>
      <c r="C769" s="388" t="s">
        <v>20110</v>
      </c>
      <c r="D769" s="384" t="s">
        <v>20111</v>
      </c>
      <c r="E769" s="388" t="s">
        <v>11452</v>
      </c>
      <c r="F769" s="388" t="s">
        <v>20112</v>
      </c>
      <c r="G769" s="385"/>
    </row>
    <row r="770" spans="1:7" ht="18">
      <c r="A770" s="387"/>
      <c r="B770" s="387"/>
      <c r="C770" s="388" t="s">
        <v>20113</v>
      </c>
      <c r="D770" s="384" t="s">
        <v>20114</v>
      </c>
      <c r="E770" s="388" t="s">
        <v>105</v>
      </c>
      <c r="F770" s="388" t="s">
        <v>20115</v>
      </c>
      <c r="G770" s="385"/>
    </row>
    <row r="771" spans="1:7" ht="18">
      <c r="A771" s="387"/>
      <c r="B771" s="387"/>
      <c r="C771" s="388" t="s">
        <v>20116</v>
      </c>
      <c r="D771" s="384" t="s">
        <v>20117</v>
      </c>
      <c r="E771" s="388" t="s">
        <v>105</v>
      </c>
      <c r="F771" s="388" t="s">
        <v>20118</v>
      </c>
      <c r="G771" s="385"/>
    </row>
    <row r="772" spans="1:7" ht="18">
      <c r="A772" s="387"/>
      <c r="B772" s="387"/>
      <c r="C772" s="388" t="s">
        <v>20119</v>
      </c>
      <c r="D772" s="384" t="s">
        <v>20120</v>
      </c>
      <c r="E772" s="388" t="s">
        <v>105</v>
      </c>
      <c r="F772" s="388" t="s">
        <v>20121</v>
      </c>
      <c r="G772" s="386"/>
    </row>
    <row r="773" spans="1:7" ht="15">
      <c r="A773" s="387"/>
      <c r="B773" s="387"/>
      <c r="C773" s="388" t="s">
        <v>20122</v>
      </c>
      <c r="D773" s="384" t="s">
        <v>20123</v>
      </c>
      <c r="E773" s="388" t="s">
        <v>11452</v>
      </c>
      <c r="F773" s="388" t="s">
        <v>17806</v>
      </c>
      <c r="G773" s="386"/>
    </row>
    <row r="774" spans="1:7" ht="11.25" customHeight="1">
      <c r="A774" s="387"/>
      <c r="B774" s="387"/>
      <c r="C774" s="481" t="s">
        <v>20124</v>
      </c>
      <c r="D774" s="481"/>
      <c r="E774" s="481"/>
      <c r="F774" s="481" t="s">
        <v>17145</v>
      </c>
      <c r="G774" s="386"/>
    </row>
    <row r="775" spans="1:7" ht="14.25" customHeight="1">
      <c r="A775" s="387"/>
      <c r="B775" s="387"/>
      <c r="C775" s="388" t="s">
        <v>20125</v>
      </c>
      <c r="D775" s="384" t="s">
        <v>20126</v>
      </c>
      <c r="E775" s="388" t="s">
        <v>11452</v>
      </c>
      <c r="F775" s="388" t="s">
        <v>20127</v>
      </c>
      <c r="G775" s="385"/>
    </row>
    <row r="776" spans="1:7" ht="45">
      <c r="A776" s="387"/>
      <c r="B776" s="387"/>
      <c r="C776" s="388" t="s">
        <v>20128</v>
      </c>
      <c r="D776" s="384" t="s">
        <v>20129</v>
      </c>
      <c r="E776" s="388" t="s">
        <v>11452</v>
      </c>
      <c r="F776" s="388" t="s">
        <v>17307</v>
      </c>
      <c r="G776" s="385"/>
    </row>
    <row r="777" spans="1:7" ht="11.25" customHeight="1">
      <c r="A777" s="387"/>
      <c r="B777" s="387"/>
      <c r="C777" s="481" t="s">
        <v>20130</v>
      </c>
      <c r="D777" s="481"/>
      <c r="E777" s="481"/>
      <c r="F777" s="481" t="s">
        <v>17145</v>
      </c>
      <c r="G777" s="386"/>
    </row>
    <row r="778" spans="1:7" ht="14.25" customHeight="1">
      <c r="A778" s="387"/>
      <c r="B778" s="387"/>
      <c r="C778" s="388" t="s">
        <v>20131</v>
      </c>
      <c r="D778" s="384" t="s">
        <v>20132</v>
      </c>
      <c r="E778" s="388" t="s">
        <v>11452</v>
      </c>
      <c r="F778" s="388" t="s">
        <v>20133</v>
      </c>
      <c r="G778" s="386"/>
    </row>
    <row r="779" spans="1:7" ht="90" customHeight="1">
      <c r="A779" s="387"/>
      <c r="B779" s="387"/>
      <c r="C779" s="388" t="s">
        <v>20134</v>
      </c>
      <c r="D779" s="384" t="s">
        <v>20135</v>
      </c>
      <c r="E779" s="388" t="s">
        <v>11452</v>
      </c>
      <c r="F779" s="388" t="s">
        <v>20136</v>
      </c>
      <c r="G779" s="386"/>
    </row>
    <row r="780" spans="1:7" ht="99">
      <c r="A780" s="387"/>
      <c r="B780" s="387"/>
      <c r="C780" s="388" t="s">
        <v>20137</v>
      </c>
      <c r="D780" s="384" t="s">
        <v>20138</v>
      </c>
      <c r="E780" s="388" t="s">
        <v>11452</v>
      </c>
      <c r="F780" s="388" t="s">
        <v>20139</v>
      </c>
      <c r="G780" s="386"/>
    </row>
    <row r="781" spans="1:7" ht="11.25" customHeight="1">
      <c r="A781" s="387"/>
      <c r="B781" s="387"/>
      <c r="C781" s="481" t="s">
        <v>20140</v>
      </c>
      <c r="D781" s="481"/>
      <c r="E781" s="481"/>
      <c r="F781" s="481" t="s">
        <v>17145</v>
      </c>
      <c r="G781" s="386"/>
    </row>
    <row r="782" spans="1:7" ht="14.25" customHeight="1">
      <c r="A782" s="387"/>
      <c r="B782" s="387"/>
      <c r="C782" s="388" t="s">
        <v>20141</v>
      </c>
      <c r="D782" s="384" t="s">
        <v>20142</v>
      </c>
      <c r="E782" s="388" t="s">
        <v>11452</v>
      </c>
      <c r="F782" s="388" t="s">
        <v>20143</v>
      </c>
      <c r="G782" s="386"/>
    </row>
    <row r="783" spans="1:7" ht="18">
      <c r="A783" s="387"/>
      <c r="B783" s="387"/>
      <c r="C783" s="388" t="s">
        <v>20144</v>
      </c>
      <c r="D783" s="384" t="s">
        <v>20145</v>
      </c>
      <c r="E783" s="388" t="s">
        <v>11452</v>
      </c>
      <c r="F783" s="388" t="s">
        <v>20146</v>
      </c>
      <c r="G783" s="386"/>
    </row>
    <row r="784" spans="1:7" ht="36">
      <c r="A784" s="387"/>
      <c r="B784" s="387"/>
      <c r="C784" s="388" t="s">
        <v>20147</v>
      </c>
      <c r="D784" s="384" t="s">
        <v>20148</v>
      </c>
      <c r="E784" s="388" t="s">
        <v>105</v>
      </c>
      <c r="F784" s="388" t="s">
        <v>20149</v>
      </c>
      <c r="G784" s="385"/>
    </row>
    <row r="785" spans="1:7" ht="36">
      <c r="A785" s="387"/>
      <c r="B785" s="387"/>
      <c r="C785" s="388" t="s">
        <v>20150</v>
      </c>
      <c r="D785" s="384" t="s">
        <v>20151</v>
      </c>
      <c r="E785" s="388" t="s">
        <v>105</v>
      </c>
      <c r="F785" s="388" t="s">
        <v>20152</v>
      </c>
      <c r="G785" s="385"/>
    </row>
    <row r="786" spans="1:7" ht="36">
      <c r="A786" s="387"/>
      <c r="B786" s="387"/>
      <c r="C786" s="388" t="s">
        <v>20153</v>
      </c>
      <c r="D786" s="384" t="s">
        <v>20154</v>
      </c>
      <c r="E786" s="388" t="s">
        <v>105</v>
      </c>
      <c r="F786" s="388" t="s">
        <v>17342</v>
      </c>
      <c r="G786" s="386"/>
    </row>
    <row r="787" spans="1:7" ht="36">
      <c r="A787" s="387"/>
      <c r="B787" s="387"/>
      <c r="C787" s="388" t="s">
        <v>20155</v>
      </c>
      <c r="D787" s="384" t="s">
        <v>20156</v>
      </c>
      <c r="E787" s="388" t="s">
        <v>105</v>
      </c>
      <c r="F787" s="388" t="s">
        <v>20157</v>
      </c>
      <c r="G787" s="386"/>
    </row>
    <row r="788" spans="1:7" ht="36">
      <c r="A788" s="387"/>
      <c r="B788" s="387"/>
      <c r="C788" s="388" t="s">
        <v>20158</v>
      </c>
      <c r="D788" s="384" t="s">
        <v>20159</v>
      </c>
      <c r="E788" s="388" t="s">
        <v>105</v>
      </c>
      <c r="F788" s="388" t="s">
        <v>20160</v>
      </c>
      <c r="G788" s="386"/>
    </row>
    <row r="789" spans="1:7" ht="36">
      <c r="A789" s="387"/>
      <c r="B789" s="387"/>
      <c r="C789" s="388" t="s">
        <v>20161</v>
      </c>
      <c r="D789" s="384" t="s">
        <v>20162</v>
      </c>
      <c r="E789" s="388" t="s">
        <v>105</v>
      </c>
      <c r="F789" s="388" t="s">
        <v>20163</v>
      </c>
      <c r="G789" s="386"/>
    </row>
    <row r="790" spans="1:7" ht="36">
      <c r="A790" s="387"/>
      <c r="B790" s="387"/>
      <c r="C790" s="388" t="s">
        <v>20164</v>
      </c>
      <c r="D790" s="384" t="s">
        <v>20165</v>
      </c>
      <c r="E790" s="388" t="s">
        <v>11452</v>
      </c>
      <c r="F790" s="388" t="s">
        <v>20166</v>
      </c>
      <c r="G790" s="386"/>
    </row>
    <row r="791" spans="1:7" ht="36">
      <c r="A791" s="387"/>
      <c r="B791" s="387"/>
      <c r="C791" s="388" t="s">
        <v>20167</v>
      </c>
      <c r="D791" s="384" t="s">
        <v>20168</v>
      </c>
      <c r="E791" s="388" t="s">
        <v>11452</v>
      </c>
      <c r="F791" s="388" t="s">
        <v>20169</v>
      </c>
      <c r="G791" s="385"/>
    </row>
    <row r="792" spans="1:7" ht="11.25" customHeight="1">
      <c r="A792" s="387"/>
      <c r="B792" s="387"/>
      <c r="C792" s="481" t="s">
        <v>20170</v>
      </c>
      <c r="D792" s="481"/>
      <c r="E792" s="481"/>
      <c r="F792" s="481" t="s">
        <v>17145</v>
      </c>
      <c r="G792" s="385"/>
    </row>
    <row r="793" spans="1:7" ht="14.25" customHeight="1">
      <c r="A793" s="387"/>
      <c r="B793" s="387"/>
      <c r="C793" s="388" t="s">
        <v>20171</v>
      </c>
      <c r="D793" s="384" t="s">
        <v>20172</v>
      </c>
      <c r="E793" s="388" t="s">
        <v>11452</v>
      </c>
      <c r="F793" s="388" t="s">
        <v>20173</v>
      </c>
      <c r="G793" s="386"/>
    </row>
    <row r="794" spans="1:7" ht="81">
      <c r="A794" s="387"/>
      <c r="B794" s="387"/>
      <c r="C794" s="388" t="s">
        <v>20174</v>
      </c>
      <c r="D794" s="384" t="s">
        <v>20175</v>
      </c>
      <c r="E794" s="388" t="s">
        <v>11452</v>
      </c>
      <c r="F794" s="388" t="s">
        <v>17871</v>
      </c>
      <c r="G794" s="386"/>
    </row>
    <row r="795" spans="1:7" ht="11.25" customHeight="1">
      <c r="A795" s="387"/>
      <c r="B795" s="387"/>
      <c r="C795" s="481" t="s">
        <v>20176</v>
      </c>
      <c r="D795" s="481"/>
      <c r="E795" s="481"/>
      <c r="F795" s="481" t="s">
        <v>17145</v>
      </c>
      <c r="G795" s="385"/>
    </row>
    <row r="796" spans="1:7" ht="14.25" customHeight="1">
      <c r="A796" s="387"/>
      <c r="B796" s="387"/>
      <c r="C796" s="388" t="s">
        <v>20177</v>
      </c>
      <c r="D796" s="384" t="s">
        <v>20178</v>
      </c>
      <c r="E796" s="388" t="s">
        <v>11452</v>
      </c>
      <c r="F796" s="388" t="s">
        <v>20179</v>
      </c>
      <c r="G796" s="385"/>
    </row>
    <row r="797" spans="1:7" ht="36">
      <c r="A797" s="387"/>
      <c r="B797" s="387"/>
      <c r="C797" s="388" t="s">
        <v>20180</v>
      </c>
      <c r="D797" s="384" t="s">
        <v>20181</v>
      </c>
      <c r="E797" s="388" t="s">
        <v>11452</v>
      </c>
      <c r="F797" s="388" t="s">
        <v>20182</v>
      </c>
      <c r="G797" s="386"/>
    </row>
    <row r="798" spans="1:7" ht="45" customHeight="1">
      <c r="A798" s="387"/>
      <c r="B798" s="387"/>
      <c r="C798" s="388" t="s">
        <v>20183</v>
      </c>
      <c r="D798" s="384" t="s">
        <v>20184</v>
      </c>
      <c r="E798" s="388" t="s">
        <v>11452</v>
      </c>
      <c r="F798" s="388" t="s">
        <v>20185</v>
      </c>
      <c r="G798" s="386"/>
    </row>
    <row r="799" spans="1:7" ht="36">
      <c r="A799" s="387"/>
      <c r="B799" s="387"/>
      <c r="C799" s="388" t="s">
        <v>20186</v>
      </c>
      <c r="D799" s="384" t="s">
        <v>20187</v>
      </c>
      <c r="E799" s="388" t="s">
        <v>11452</v>
      </c>
      <c r="F799" s="388" t="s">
        <v>20188</v>
      </c>
      <c r="G799" s="386"/>
    </row>
    <row r="800" spans="1:7" ht="45" customHeight="1">
      <c r="A800" s="387"/>
      <c r="B800" s="387"/>
      <c r="C800" s="388" t="s">
        <v>20189</v>
      </c>
      <c r="D800" s="384" t="s">
        <v>20190</v>
      </c>
      <c r="E800" s="388" t="s">
        <v>11452</v>
      </c>
      <c r="F800" s="388" t="s">
        <v>20191</v>
      </c>
      <c r="G800" s="386"/>
    </row>
    <row r="801" spans="1:7" ht="54">
      <c r="A801" s="387"/>
      <c r="B801" s="387"/>
      <c r="C801" s="388" t="s">
        <v>20192</v>
      </c>
      <c r="D801" s="384" t="s">
        <v>20193</v>
      </c>
      <c r="E801" s="388" t="s">
        <v>11452</v>
      </c>
      <c r="F801" s="388" t="s">
        <v>20194</v>
      </c>
      <c r="G801" s="385"/>
    </row>
    <row r="802" spans="1:7" ht="63" customHeight="1">
      <c r="A802" s="387"/>
      <c r="B802" s="387"/>
      <c r="C802" s="388" t="s">
        <v>20195</v>
      </c>
      <c r="D802" s="384" t="s">
        <v>20196</v>
      </c>
      <c r="E802" s="388" t="s">
        <v>105</v>
      </c>
      <c r="F802" s="388" t="s">
        <v>20197</v>
      </c>
      <c r="G802" s="385"/>
    </row>
    <row r="803" spans="1:7" ht="27">
      <c r="A803" s="387"/>
      <c r="B803" s="387"/>
      <c r="C803" s="388" t="s">
        <v>20198</v>
      </c>
      <c r="D803" s="384" t="s">
        <v>20199</v>
      </c>
      <c r="E803" s="388" t="s">
        <v>105</v>
      </c>
      <c r="F803" s="388" t="s">
        <v>20200</v>
      </c>
      <c r="G803" s="386"/>
    </row>
    <row r="804" spans="1:7" ht="27">
      <c r="A804" s="387"/>
      <c r="B804" s="387"/>
      <c r="C804" s="388" t="s">
        <v>20201</v>
      </c>
      <c r="D804" s="384" t="s">
        <v>20202</v>
      </c>
      <c r="E804" s="388" t="s">
        <v>105</v>
      </c>
      <c r="F804" s="388" t="s">
        <v>20203</v>
      </c>
      <c r="G804" s="386"/>
    </row>
    <row r="805" spans="1:7" ht="27">
      <c r="A805" s="387"/>
      <c r="B805" s="387"/>
      <c r="C805" s="388" t="s">
        <v>20204</v>
      </c>
      <c r="D805" s="384" t="s">
        <v>20205</v>
      </c>
      <c r="E805" s="388" t="s">
        <v>105</v>
      </c>
      <c r="F805" s="388" t="s">
        <v>20206</v>
      </c>
      <c r="G805" s="386"/>
    </row>
    <row r="806" spans="1:7" ht="27">
      <c r="A806" s="387"/>
      <c r="B806" s="387"/>
      <c r="C806" s="388" t="s">
        <v>20207</v>
      </c>
      <c r="D806" s="384" t="s">
        <v>20208</v>
      </c>
      <c r="E806" s="388" t="s">
        <v>105</v>
      </c>
      <c r="F806" s="388" t="s">
        <v>17190</v>
      </c>
      <c r="G806" s="386"/>
    </row>
    <row r="807" spans="1:7" ht="27">
      <c r="A807" s="387"/>
      <c r="B807" s="387"/>
      <c r="C807" s="388" t="s">
        <v>20209</v>
      </c>
      <c r="D807" s="384" t="s">
        <v>20210</v>
      </c>
      <c r="E807" s="388" t="s">
        <v>105</v>
      </c>
      <c r="F807" s="388" t="s">
        <v>20211</v>
      </c>
      <c r="G807" s="385"/>
    </row>
    <row r="808" spans="1:7" ht="11.25" customHeight="1">
      <c r="A808" s="387"/>
      <c r="B808" s="387"/>
      <c r="C808" s="481" t="s">
        <v>20212</v>
      </c>
      <c r="D808" s="481"/>
      <c r="E808" s="481"/>
      <c r="F808" s="481" t="s">
        <v>17145</v>
      </c>
      <c r="G808" s="385"/>
    </row>
    <row r="809" spans="1:7" ht="14.25" customHeight="1">
      <c r="A809" s="387"/>
      <c r="B809" s="387"/>
      <c r="C809" s="388" t="s">
        <v>20213</v>
      </c>
      <c r="D809" s="384" t="s">
        <v>20214</v>
      </c>
      <c r="E809" s="388" t="s">
        <v>11452</v>
      </c>
      <c r="F809" s="388" t="s">
        <v>20215</v>
      </c>
      <c r="G809" s="385"/>
    </row>
    <row r="810" spans="1:7" ht="27">
      <c r="A810" s="387"/>
      <c r="B810" s="387"/>
      <c r="C810" s="388" t="s">
        <v>20216</v>
      </c>
      <c r="D810" s="384" t="s">
        <v>20217</v>
      </c>
      <c r="E810" s="388" t="s">
        <v>105</v>
      </c>
      <c r="F810" s="388" t="s">
        <v>20218</v>
      </c>
      <c r="G810" s="385"/>
    </row>
    <row r="811" spans="1:7" ht="11.25" customHeight="1">
      <c r="A811" s="387"/>
      <c r="B811" s="387"/>
      <c r="C811" s="481" t="s">
        <v>20219</v>
      </c>
      <c r="D811" s="481"/>
      <c r="E811" s="481"/>
      <c r="F811" s="481" t="s">
        <v>17145</v>
      </c>
      <c r="G811" s="385"/>
    </row>
    <row r="812" spans="1:7" ht="14.25" customHeight="1">
      <c r="A812" s="387"/>
      <c r="B812" s="387"/>
      <c r="C812" s="388" t="s">
        <v>20220</v>
      </c>
      <c r="D812" s="384" t="s">
        <v>20221</v>
      </c>
      <c r="E812" s="388" t="s">
        <v>11452</v>
      </c>
      <c r="F812" s="388" t="s">
        <v>20222</v>
      </c>
      <c r="G812" s="386"/>
    </row>
    <row r="813" spans="1:7" ht="36">
      <c r="A813" s="387"/>
      <c r="B813" s="387"/>
      <c r="C813" s="388" t="s">
        <v>20223</v>
      </c>
      <c r="D813" s="384" t="s">
        <v>20224</v>
      </c>
      <c r="E813" s="388" t="s">
        <v>11452</v>
      </c>
      <c r="F813" s="388" t="s">
        <v>20225</v>
      </c>
      <c r="G813" s="385"/>
    </row>
    <row r="814" spans="1:7" ht="27">
      <c r="A814" s="387"/>
      <c r="B814" s="387"/>
      <c r="C814" s="388" t="s">
        <v>20226</v>
      </c>
      <c r="D814" s="384" t="s">
        <v>20227</v>
      </c>
      <c r="E814" s="388" t="s">
        <v>11452</v>
      </c>
      <c r="F814" s="388" t="s">
        <v>20228</v>
      </c>
      <c r="G814" s="385"/>
    </row>
    <row r="815" spans="1:7" ht="27">
      <c r="A815" s="387"/>
      <c r="B815" s="387"/>
      <c r="C815" s="388" t="s">
        <v>20229</v>
      </c>
      <c r="D815" s="384" t="s">
        <v>20230</v>
      </c>
      <c r="E815" s="388" t="s">
        <v>11452</v>
      </c>
      <c r="F815" s="388" t="s">
        <v>20231</v>
      </c>
      <c r="G815" s="386"/>
    </row>
    <row r="816" spans="1:7" ht="90">
      <c r="A816" s="387"/>
      <c r="B816" s="387"/>
      <c r="C816" s="388" t="s">
        <v>20232</v>
      </c>
      <c r="D816" s="384" t="s">
        <v>20233</v>
      </c>
      <c r="E816" s="388" t="s">
        <v>11452</v>
      </c>
      <c r="F816" s="388" t="s">
        <v>17368</v>
      </c>
      <c r="G816" s="386"/>
    </row>
    <row r="817" spans="1:7" ht="99">
      <c r="A817" s="387"/>
      <c r="B817" s="387"/>
      <c r="C817" s="388" t="s">
        <v>20234</v>
      </c>
      <c r="D817" s="384" t="s">
        <v>20235</v>
      </c>
      <c r="E817" s="388" t="s">
        <v>11452</v>
      </c>
      <c r="F817" s="388" t="s">
        <v>20236</v>
      </c>
      <c r="G817" s="386"/>
    </row>
    <row r="818" spans="1:7" ht="18">
      <c r="A818" s="387"/>
      <c r="B818" s="387"/>
      <c r="C818" s="388" t="s">
        <v>20237</v>
      </c>
      <c r="D818" s="384" t="s">
        <v>20238</v>
      </c>
      <c r="E818" s="388" t="s">
        <v>11452</v>
      </c>
      <c r="F818" s="388" t="s">
        <v>20239</v>
      </c>
      <c r="G818" s="386"/>
    </row>
    <row r="819" spans="1:7" ht="36">
      <c r="A819" s="387"/>
      <c r="B819" s="387"/>
      <c r="C819" s="388" t="s">
        <v>20240</v>
      </c>
      <c r="D819" s="384" t="s">
        <v>20241</v>
      </c>
      <c r="E819" s="388" t="s">
        <v>11452</v>
      </c>
      <c r="F819" s="388" t="s">
        <v>20242</v>
      </c>
      <c r="G819" s="386"/>
    </row>
    <row r="820" spans="1:7" ht="27">
      <c r="A820" s="387"/>
      <c r="B820" s="387"/>
      <c r="C820" s="388" t="s">
        <v>20243</v>
      </c>
      <c r="D820" s="384" t="s">
        <v>20244</v>
      </c>
      <c r="E820" s="388" t="s">
        <v>105</v>
      </c>
      <c r="F820" s="388" t="s">
        <v>17500</v>
      </c>
      <c r="G820" s="386"/>
    </row>
    <row r="821" spans="1:7" ht="11.25" customHeight="1">
      <c r="A821" s="387"/>
      <c r="B821" s="387"/>
      <c r="C821" s="481" t="s">
        <v>20245</v>
      </c>
      <c r="D821" s="481"/>
      <c r="E821" s="481"/>
      <c r="F821" s="481" t="s">
        <v>17145</v>
      </c>
      <c r="G821" s="386"/>
    </row>
    <row r="822" spans="1:7" ht="14.25" customHeight="1">
      <c r="A822" s="387"/>
      <c r="B822" s="387"/>
      <c r="C822" s="388" t="s">
        <v>20246</v>
      </c>
      <c r="D822" s="384" t="s">
        <v>20247</v>
      </c>
      <c r="E822" s="388" t="s">
        <v>105</v>
      </c>
      <c r="F822" s="388" t="s">
        <v>20248</v>
      </c>
      <c r="G822" s="386"/>
    </row>
    <row r="823" spans="1:7" ht="18">
      <c r="A823" s="387"/>
      <c r="B823" s="387"/>
      <c r="C823" s="388" t="s">
        <v>20249</v>
      </c>
      <c r="D823" s="384" t="s">
        <v>20250</v>
      </c>
      <c r="E823" s="388" t="s">
        <v>105</v>
      </c>
      <c r="F823" s="388" t="s">
        <v>20251</v>
      </c>
      <c r="G823" s="386"/>
    </row>
    <row r="824" spans="1:7" ht="11.25" customHeight="1">
      <c r="A824" s="387"/>
      <c r="B824" s="387"/>
      <c r="C824" s="481" t="s">
        <v>20252</v>
      </c>
      <c r="D824" s="481"/>
      <c r="E824" s="481"/>
      <c r="F824" s="481" t="s">
        <v>17145</v>
      </c>
      <c r="G824" s="386"/>
    </row>
    <row r="825" spans="1:7" ht="14.25" customHeight="1">
      <c r="A825" s="387"/>
      <c r="B825" s="387"/>
      <c r="C825" s="388" t="s">
        <v>20253</v>
      </c>
      <c r="D825" s="384" t="s">
        <v>20254</v>
      </c>
      <c r="E825" s="388" t="s">
        <v>105</v>
      </c>
      <c r="F825" s="388" t="s">
        <v>20255</v>
      </c>
      <c r="G825" s="386"/>
    </row>
    <row r="826" spans="1:7" ht="11.25" customHeight="1">
      <c r="A826" s="387"/>
      <c r="B826" s="387"/>
      <c r="C826" s="481" t="s">
        <v>20256</v>
      </c>
      <c r="D826" s="481"/>
      <c r="E826" s="481"/>
      <c r="F826" s="481" t="s">
        <v>17145</v>
      </c>
      <c r="G826" s="386"/>
    </row>
    <row r="827" spans="1:7" ht="14.25" customHeight="1">
      <c r="A827" s="387"/>
      <c r="B827" s="387"/>
      <c r="C827" s="388" t="s">
        <v>20257</v>
      </c>
      <c r="D827" s="384" t="s">
        <v>20258</v>
      </c>
      <c r="E827" s="388" t="s">
        <v>105</v>
      </c>
      <c r="F827" s="388" t="s">
        <v>20259</v>
      </c>
      <c r="G827" s="386"/>
    </row>
    <row r="828" spans="1:7" ht="27">
      <c r="A828" s="387"/>
      <c r="B828" s="387"/>
      <c r="C828" s="388" t="s">
        <v>20260</v>
      </c>
      <c r="D828" s="384" t="s">
        <v>20261</v>
      </c>
      <c r="E828" s="388" t="s">
        <v>105</v>
      </c>
      <c r="F828" s="388" t="s">
        <v>17527</v>
      </c>
      <c r="G828" s="386"/>
    </row>
    <row r="829" spans="1:7" ht="18">
      <c r="A829" s="387"/>
      <c r="B829" s="387"/>
      <c r="C829" s="388" t="s">
        <v>20262</v>
      </c>
      <c r="D829" s="384" t="s">
        <v>20263</v>
      </c>
      <c r="E829" s="388" t="s">
        <v>105</v>
      </c>
      <c r="F829" s="388" t="s">
        <v>20264</v>
      </c>
      <c r="G829" s="386"/>
    </row>
    <row r="830" spans="1:7" ht="11.25" customHeight="1">
      <c r="A830" s="387"/>
      <c r="B830" s="387"/>
      <c r="C830" s="481" t="s">
        <v>20265</v>
      </c>
      <c r="D830" s="481"/>
      <c r="E830" s="481"/>
      <c r="F830" s="481" t="s">
        <v>17145</v>
      </c>
      <c r="G830" s="386"/>
    </row>
    <row r="831" spans="1:7" ht="14.25" customHeight="1">
      <c r="A831" s="387"/>
      <c r="B831" s="387"/>
      <c r="C831" s="388" t="s">
        <v>20266</v>
      </c>
      <c r="D831" s="384" t="s">
        <v>20267</v>
      </c>
      <c r="E831" s="388" t="s">
        <v>11452</v>
      </c>
      <c r="F831" s="388" t="s">
        <v>20268</v>
      </c>
      <c r="G831" s="386"/>
    </row>
    <row r="832" spans="1:7" ht="14.25" customHeight="1">
      <c r="A832" s="387"/>
      <c r="B832" s="481" t="s">
        <v>20269</v>
      </c>
      <c r="C832" s="481"/>
      <c r="D832" s="481"/>
      <c r="E832" s="481"/>
      <c r="F832" s="481" t="s">
        <v>17145</v>
      </c>
      <c r="G832" s="386"/>
    </row>
    <row r="833" spans="1:7" ht="11.25" customHeight="1">
      <c r="A833" s="387"/>
      <c r="B833" s="387"/>
      <c r="C833" s="481" t="s">
        <v>20270</v>
      </c>
      <c r="D833" s="481"/>
      <c r="E833" s="481"/>
      <c r="F833" s="481" t="s">
        <v>17145</v>
      </c>
      <c r="G833" s="386"/>
    </row>
    <row r="834" spans="1:7" ht="14.25" customHeight="1">
      <c r="A834" s="387"/>
      <c r="B834" s="387"/>
      <c r="C834" s="388" t="s">
        <v>20271</v>
      </c>
      <c r="D834" s="384" t="s">
        <v>20272</v>
      </c>
      <c r="E834" s="388" t="s">
        <v>11461</v>
      </c>
      <c r="F834" s="388" t="s">
        <v>17313</v>
      </c>
      <c r="G834" s="386"/>
    </row>
    <row r="835" spans="1:7" ht="18">
      <c r="A835" s="387"/>
      <c r="B835" s="387"/>
      <c r="C835" s="388" t="s">
        <v>20273</v>
      </c>
      <c r="D835" s="384" t="s">
        <v>20274</v>
      </c>
      <c r="E835" s="388" t="s">
        <v>11461</v>
      </c>
      <c r="F835" s="388" t="s">
        <v>17313</v>
      </c>
      <c r="G835" s="386"/>
    </row>
    <row r="836" spans="1:7" ht="18">
      <c r="A836" s="387"/>
      <c r="B836" s="387"/>
      <c r="C836" s="388" t="s">
        <v>20275</v>
      </c>
      <c r="D836" s="384" t="s">
        <v>20276</v>
      </c>
      <c r="E836" s="388" t="s">
        <v>11452</v>
      </c>
      <c r="F836" s="388" t="s">
        <v>20277</v>
      </c>
      <c r="G836" s="386"/>
    </row>
    <row r="837" spans="1:7" ht="18">
      <c r="A837" s="387"/>
      <c r="B837" s="387"/>
      <c r="C837" s="388" t="s">
        <v>20278</v>
      </c>
      <c r="D837" s="384" t="s">
        <v>20279</v>
      </c>
      <c r="E837" s="388" t="s">
        <v>11452</v>
      </c>
      <c r="F837" s="388" t="s">
        <v>20280</v>
      </c>
      <c r="G837" s="386"/>
    </row>
    <row r="838" spans="1:7" ht="54">
      <c r="A838" s="387"/>
      <c r="B838" s="387"/>
      <c r="C838" s="388" t="s">
        <v>20281</v>
      </c>
      <c r="D838" s="384" t="s">
        <v>20282</v>
      </c>
      <c r="E838" s="388" t="s">
        <v>11452</v>
      </c>
      <c r="F838" s="388" t="s">
        <v>20283</v>
      </c>
      <c r="G838" s="386"/>
    </row>
    <row r="839" spans="1:7" ht="54">
      <c r="A839" s="387"/>
      <c r="B839" s="387"/>
      <c r="C839" s="388" t="s">
        <v>20284</v>
      </c>
      <c r="D839" s="384" t="s">
        <v>20285</v>
      </c>
      <c r="E839" s="388" t="s">
        <v>11452</v>
      </c>
      <c r="F839" s="388" t="s">
        <v>20286</v>
      </c>
      <c r="G839" s="386"/>
    </row>
    <row r="840" spans="1:7" ht="54">
      <c r="A840" s="387"/>
      <c r="B840" s="387"/>
      <c r="C840" s="388" t="s">
        <v>20287</v>
      </c>
      <c r="D840" s="384" t="s">
        <v>20288</v>
      </c>
      <c r="E840" s="388" t="s">
        <v>11452</v>
      </c>
      <c r="F840" s="388" t="s">
        <v>20289</v>
      </c>
      <c r="G840" s="386"/>
    </row>
    <row r="841" spans="1:7" ht="45">
      <c r="A841" s="387"/>
      <c r="B841" s="387"/>
      <c r="C841" s="388" t="s">
        <v>20290</v>
      </c>
      <c r="D841" s="384" t="s">
        <v>20291</v>
      </c>
      <c r="E841" s="388" t="s">
        <v>11452</v>
      </c>
      <c r="F841" s="388" t="s">
        <v>20292</v>
      </c>
      <c r="G841" s="386"/>
    </row>
    <row r="842" spans="1:7" ht="18">
      <c r="A842" s="387"/>
      <c r="B842" s="387"/>
      <c r="C842" s="388" t="s">
        <v>20293</v>
      </c>
      <c r="D842" s="384" t="s">
        <v>20294</v>
      </c>
      <c r="E842" s="388" t="s">
        <v>11452</v>
      </c>
      <c r="F842" s="388" t="s">
        <v>20295</v>
      </c>
      <c r="G842" s="386"/>
    </row>
    <row r="843" spans="1:7" ht="14.25" customHeight="1">
      <c r="A843" s="387"/>
      <c r="B843" s="481" t="s">
        <v>20296</v>
      </c>
      <c r="C843" s="481"/>
      <c r="D843" s="481"/>
      <c r="E843" s="481"/>
      <c r="F843" s="481" t="s">
        <v>17145</v>
      </c>
      <c r="G843" s="386"/>
    </row>
    <row r="844" spans="1:7" ht="11.25" customHeight="1">
      <c r="A844" s="387"/>
      <c r="B844" s="387"/>
      <c r="C844" s="481" t="s">
        <v>20297</v>
      </c>
      <c r="D844" s="481"/>
      <c r="E844" s="481"/>
      <c r="F844" s="481" t="s">
        <v>17145</v>
      </c>
      <c r="G844" s="386"/>
    </row>
    <row r="845" spans="1:7" ht="14.25" customHeight="1">
      <c r="A845" s="387"/>
      <c r="B845" s="387"/>
      <c r="C845" s="388" t="s">
        <v>20298</v>
      </c>
      <c r="D845" s="384" t="s">
        <v>20299</v>
      </c>
      <c r="E845" s="388" t="s">
        <v>11452</v>
      </c>
      <c r="F845" s="388" t="s">
        <v>17314</v>
      </c>
      <c r="G845" s="386"/>
    </row>
    <row r="846" spans="1:7" ht="18">
      <c r="A846" s="387"/>
      <c r="B846" s="387"/>
      <c r="C846" s="388" t="s">
        <v>20300</v>
      </c>
      <c r="D846" s="384" t="s">
        <v>20301</v>
      </c>
      <c r="E846" s="388" t="s">
        <v>11452</v>
      </c>
      <c r="F846" s="388" t="s">
        <v>20302</v>
      </c>
      <c r="G846" s="386"/>
    </row>
    <row r="847" spans="1:7" ht="45">
      <c r="A847" s="387"/>
      <c r="B847" s="387"/>
      <c r="C847" s="388" t="s">
        <v>20303</v>
      </c>
      <c r="D847" s="384" t="s">
        <v>20304</v>
      </c>
      <c r="E847" s="388" t="s">
        <v>11452</v>
      </c>
      <c r="F847" s="388" t="s">
        <v>20305</v>
      </c>
      <c r="G847" s="386"/>
    </row>
    <row r="848" spans="1:7" ht="27">
      <c r="A848" s="387"/>
      <c r="B848" s="387"/>
      <c r="C848" s="388" t="s">
        <v>20306</v>
      </c>
      <c r="D848" s="384" t="s">
        <v>20307</v>
      </c>
      <c r="E848" s="388" t="s">
        <v>11452</v>
      </c>
      <c r="F848" s="388" t="s">
        <v>20308</v>
      </c>
      <c r="G848" s="385"/>
    </row>
    <row r="849" spans="1:7" ht="63">
      <c r="A849" s="387"/>
      <c r="B849" s="387"/>
      <c r="C849" s="388" t="s">
        <v>20309</v>
      </c>
      <c r="D849" s="384" t="s">
        <v>20310</v>
      </c>
      <c r="E849" s="388" t="s">
        <v>11452</v>
      </c>
      <c r="F849" s="388" t="s">
        <v>20311</v>
      </c>
      <c r="G849" s="385"/>
    </row>
    <row r="850" spans="1:7" ht="67.5" customHeight="1">
      <c r="A850" s="387"/>
      <c r="B850" s="387"/>
      <c r="C850" s="388" t="s">
        <v>20312</v>
      </c>
      <c r="D850" s="384" t="s">
        <v>20313</v>
      </c>
      <c r="E850" s="388" t="s">
        <v>11452</v>
      </c>
      <c r="F850" s="388" t="s">
        <v>20314</v>
      </c>
      <c r="G850" s="385"/>
    </row>
    <row r="851" spans="1:7" ht="54" customHeight="1">
      <c r="A851" s="387"/>
      <c r="B851" s="387"/>
      <c r="C851" s="388" t="s">
        <v>20315</v>
      </c>
      <c r="D851" s="384" t="s">
        <v>20316</v>
      </c>
      <c r="E851" s="388" t="s">
        <v>11452</v>
      </c>
      <c r="F851" s="388" t="s">
        <v>20317</v>
      </c>
      <c r="G851" s="385"/>
    </row>
    <row r="852" spans="1:7" ht="54">
      <c r="A852" s="387"/>
      <c r="B852" s="387"/>
      <c r="C852" s="388" t="s">
        <v>20318</v>
      </c>
      <c r="D852" s="384" t="s">
        <v>20319</v>
      </c>
      <c r="E852" s="388" t="s">
        <v>11452</v>
      </c>
      <c r="F852" s="388" t="s">
        <v>20320</v>
      </c>
      <c r="G852" s="385"/>
    </row>
    <row r="853" spans="1:7" ht="72">
      <c r="A853" s="387"/>
      <c r="B853" s="387"/>
      <c r="C853" s="388" t="s">
        <v>20321</v>
      </c>
      <c r="D853" s="384" t="s">
        <v>20322</v>
      </c>
      <c r="E853" s="388" t="s">
        <v>11452</v>
      </c>
      <c r="F853" s="388" t="s">
        <v>20323</v>
      </c>
      <c r="G853" s="385"/>
    </row>
    <row r="854" spans="1:7" ht="81" customHeight="1">
      <c r="A854" s="387"/>
      <c r="B854" s="387"/>
      <c r="C854" s="388" t="s">
        <v>20324</v>
      </c>
      <c r="D854" s="384" t="s">
        <v>20325</v>
      </c>
      <c r="E854" s="388" t="s">
        <v>11452</v>
      </c>
      <c r="F854" s="388" t="s">
        <v>20326</v>
      </c>
      <c r="G854" s="386"/>
    </row>
    <row r="855" spans="1:7" ht="27">
      <c r="A855" s="387"/>
      <c r="B855" s="387"/>
      <c r="C855" s="388" t="s">
        <v>20327</v>
      </c>
      <c r="D855" s="384" t="s">
        <v>20328</v>
      </c>
      <c r="E855" s="388" t="s">
        <v>11452</v>
      </c>
      <c r="F855" s="388" t="s">
        <v>20329</v>
      </c>
      <c r="G855" s="386"/>
    </row>
    <row r="856" spans="1:7" ht="45">
      <c r="A856" s="387"/>
      <c r="B856" s="387"/>
      <c r="C856" s="388" t="s">
        <v>20330</v>
      </c>
      <c r="D856" s="384" t="s">
        <v>20331</v>
      </c>
      <c r="E856" s="388" t="s">
        <v>11452</v>
      </c>
      <c r="F856" s="388" t="s">
        <v>20332</v>
      </c>
      <c r="G856" s="386"/>
    </row>
    <row r="857" spans="1:7" ht="36">
      <c r="A857" s="387"/>
      <c r="B857" s="387"/>
      <c r="C857" s="388" t="s">
        <v>20333</v>
      </c>
      <c r="D857" s="384" t="s">
        <v>20334</v>
      </c>
      <c r="E857" s="388" t="s">
        <v>11452</v>
      </c>
      <c r="F857" s="388" t="s">
        <v>20335</v>
      </c>
      <c r="G857" s="386"/>
    </row>
    <row r="858" spans="1:7" ht="36">
      <c r="A858" s="387"/>
      <c r="B858" s="387"/>
      <c r="C858" s="388" t="s">
        <v>20336</v>
      </c>
      <c r="D858" s="384" t="s">
        <v>20337</v>
      </c>
      <c r="E858" s="388" t="s">
        <v>11452</v>
      </c>
      <c r="F858" s="388" t="s">
        <v>20338</v>
      </c>
      <c r="G858" s="385"/>
    </row>
    <row r="859" spans="1:7" ht="45">
      <c r="A859" s="387"/>
      <c r="B859" s="387"/>
      <c r="C859" s="388" t="s">
        <v>20339</v>
      </c>
      <c r="D859" s="384" t="s">
        <v>20340</v>
      </c>
      <c r="E859" s="388" t="s">
        <v>11452</v>
      </c>
      <c r="F859" s="388" t="s">
        <v>20341</v>
      </c>
      <c r="G859" s="385"/>
    </row>
    <row r="860" spans="1:7" ht="54">
      <c r="A860" s="387"/>
      <c r="B860" s="387"/>
      <c r="C860" s="388" t="s">
        <v>20342</v>
      </c>
      <c r="D860" s="384" t="s">
        <v>20343</v>
      </c>
      <c r="E860" s="388" t="s">
        <v>11452</v>
      </c>
      <c r="F860" s="388" t="s">
        <v>20344</v>
      </c>
      <c r="G860" s="386"/>
    </row>
    <row r="861" spans="1:7" ht="54">
      <c r="A861" s="387"/>
      <c r="B861" s="387"/>
      <c r="C861" s="388" t="s">
        <v>20345</v>
      </c>
      <c r="D861" s="384" t="s">
        <v>20346</v>
      </c>
      <c r="E861" s="388" t="s">
        <v>11452</v>
      </c>
      <c r="F861" s="388" t="s">
        <v>20347</v>
      </c>
      <c r="G861" s="386"/>
    </row>
    <row r="862" spans="1:7" ht="36">
      <c r="A862" s="387"/>
      <c r="B862" s="387"/>
      <c r="C862" s="388" t="s">
        <v>20348</v>
      </c>
      <c r="D862" s="384" t="s">
        <v>20349</v>
      </c>
      <c r="E862" s="388" t="s">
        <v>11452</v>
      </c>
      <c r="F862" s="388" t="s">
        <v>20350</v>
      </c>
      <c r="G862" s="386"/>
    </row>
    <row r="863" spans="1:7" ht="45">
      <c r="A863" s="387"/>
      <c r="B863" s="387"/>
      <c r="C863" s="388" t="s">
        <v>20351</v>
      </c>
      <c r="D863" s="384" t="s">
        <v>20352</v>
      </c>
      <c r="E863" s="388" t="s">
        <v>11452</v>
      </c>
      <c r="F863" s="388" t="s">
        <v>20353</v>
      </c>
      <c r="G863" s="386"/>
    </row>
    <row r="864" spans="1:7" ht="36">
      <c r="A864" s="387"/>
      <c r="B864" s="387"/>
      <c r="C864" s="388" t="s">
        <v>20354</v>
      </c>
      <c r="D864" s="384" t="s">
        <v>20355</v>
      </c>
      <c r="E864" s="388" t="s">
        <v>11452</v>
      </c>
      <c r="F864" s="388" t="s">
        <v>20356</v>
      </c>
      <c r="G864" s="385"/>
    </row>
    <row r="865" spans="1:7" ht="45">
      <c r="A865" s="387"/>
      <c r="B865" s="387"/>
      <c r="C865" s="388" t="s">
        <v>20357</v>
      </c>
      <c r="D865" s="384" t="s">
        <v>20358</v>
      </c>
      <c r="E865" s="388" t="s">
        <v>105</v>
      </c>
      <c r="F865" s="388" t="s">
        <v>20359</v>
      </c>
      <c r="G865" s="385"/>
    </row>
    <row r="866" spans="1:7" ht="14.25" customHeight="1">
      <c r="A866" s="387"/>
      <c r="B866" s="481" t="s">
        <v>20360</v>
      </c>
      <c r="C866" s="481"/>
      <c r="D866" s="481"/>
      <c r="E866" s="481"/>
      <c r="F866" s="481" t="s">
        <v>17145</v>
      </c>
      <c r="G866" s="386"/>
    </row>
    <row r="867" spans="1:7" ht="11.25" customHeight="1">
      <c r="A867" s="387"/>
      <c r="B867" s="387"/>
      <c r="C867" s="481" t="s">
        <v>20361</v>
      </c>
      <c r="D867" s="481"/>
      <c r="E867" s="481"/>
      <c r="F867" s="481" t="s">
        <v>17145</v>
      </c>
      <c r="G867" s="386"/>
    </row>
    <row r="868" spans="1:7" ht="14.25" customHeight="1">
      <c r="A868" s="387"/>
      <c r="B868" s="387"/>
      <c r="C868" s="388" t="s">
        <v>20362</v>
      </c>
      <c r="D868" s="384" t="s">
        <v>20363</v>
      </c>
      <c r="E868" s="388" t="s">
        <v>11452</v>
      </c>
      <c r="F868" s="388" t="s">
        <v>20364</v>
      </c>
      <c r="G868" s="385"/>
    </row>
    <row r="869" spans="1:7" ht="27">
      <c r="A869" s="387"/>
      <c r="B869" s="387"/>
      <c r="C869" s="388" t="s">
        <v>20365</v>
      </c>
      <c r="D869" s="384" t="s">
        <v>20366</v>
      </c>
      <c r="E869" s="388" t="s">
        <v>11452</v>
      </c>
      <c r="F869" s="388" t="s">
        <v>20367</v>
      </c>
      <c r="G869" s="385"/>
    </row>
    <row r="870" spans="1:7" ht="27">
      <c r="A870" s="387"/>
      <c r="B870" s="387"/>
      <c r="C870" s="388" t="s">
        <v>20368</v>
      </c>
      <c r="D870" s="384" t="s">
        <v>20369</v>
      </c>
      <c r="E870" s="388" t="s">
        <v>11452</v>
      </c>
      <c r="F870" s="388" t="s">
        <v>17179</v>
      </c>
      <c r="G870" s="386"/>
    </row>
    <row r="871" spans="1:7" ht="27">
      <c r="A871" s="387"/>
      <c r="B871" s="387"/>
      <c r="C871" s="388" t="s">
        <v>20370</v>
      </c>
      <c r="D871" s="384" t="s">
        <v>20371</v>
      </c>
      <c r="E871" s="388" t="s">
        <v>11452</v>
      </c>
      <c r="F871" s="388" t="s">
        <v>20372</v>
      </c>
      <c r="G871" s="386"/>
    </row>
    <row r="872" spans="1:7" ht="36" customHeight="1">
      <c r="A872" s="387"/>
      <c r="B872" s="387"/>
      <c r="C872" s="388" t="s">
        <v>20373</v>
      </c>
      <c r="D872" s="384" t="s">
        <v>20374</v>
      </c>
      <c r="E872" s="388" t="s">
        <v>11452</v>
      </c>
      <c r="F872" s="388" t="s">
        <v>20375</v>
      </c>
      <c r="G872" s="386"/>
    </row>
    <row r="873" spans="1:7" ht="14.25" customHeight="1">
      <c r="A873" s="481" t="s">
        <v>17318</v>
      </c>
      <c r="B873" s="481"/>
      <c r="C873" s="481"/>
      <c r="D873" s="481"/>
      <c r="E873" s="481"/>
      <c r="F873" s="481" t="s">
        <v>17145</v>
      </c>
      <c r="G873" s="386"/>
    </row>
    <row r="874" spans="1:7" ht="14.25" customHeight="1">
      <c r="A874" s="481" t="s">
        <v>17186</v>
      </c>
      <c r="B874" s="481"/>
      <c r="C874" s="481"/>
      <c r="D874" s="481"/>
      <c r="E874" s="481"/>
      <c r="F874" s="481" t="s">
        <v>17145</v>
      </c>
      <c r="G874" s="386"/>
    </row>
    <row r="875" spans="1:7" ht="14.25" customHeight="1">
      <c r="A875" s="387"/>
      <c r="B875" s="481" t="s">
        <v>20376</v>
      </c>
      <c r="C875" s="481"/>
      <c r="D875" s="481"/>
      <c r="E875" s="481"/>
      <c r="F875" s="481" t="s">
        <v>17145</v>
      </c>
      <c r="G875" s="386"/>
    </row>
    <row r="876" spans="1:7" ht="11.25" customHeight="1">
      <c r="A876" s="387"/>
      <c r="B876" s="387"/>
      <c r="C876" s="481" t="s">
        <v>20377</v>
      </c>
      <c r="D876" s="481"/>
      <c r="E876" s="481"/>
      <c r="F876" s="481" t="s">
        <v>17145</v>
      </c>
      <c r="G876" s="386"/>
    </row>
    <row r="877" spans="1:7" ht="14.25" customHeight="1">
      <c r="A877" s="387"/>
      <c r="B877" s="387"/>
      <c r="C877" s="388" t="s">
        <v>20378</v>
      </c>
      <c r="D877" s="384" t="s">
        <v>20379</v>
      </c>
      <c r="E877" s="388" t="s">
        <v>11461</v>
      </c>
      <c r="F877" s="388" t="s">
        <v>20380</v>
      </c>
      <c r="G877" s="386"/>
    </row>
    <row r="878" spans="1:7" ht="27">
      <c r="A878" s="387"/>
      <c r="B878" s="387"/>
      <c r="C878" s="388" t="s">
        <v>20381</v>
      </c>
      <c r="D878" s="384" t="s">
        <v>20382</v>
      </c>
      <c r="E878" s="388" t="s">
        <v>11461</v>
      </c>
      <c r="F878" s="388" t="s">
        <v>20383</v>
      </c>
      <c r="G878" s="385"/>
    </row>
    <row r="879" spans="1:7" ht="27">
      <c r="A879" s="387"/>
      <c r="B879" s="387"/>
      <c r="C879" s="388" t="s">
        <v>20384</v>
      </c>
      <c r="D879" s="384" t="s">
        <v>20385</v>
      </c>
      <c r="E879" s="388" t="s">
        <v>11452</v>
      </c>
      <c r="F879" s="388" t="s">
        <v>20386</v>
      </c>
      <c r="G879" s="385"/>
    </row>
    <row r="880" spans="1:7" ht="27">
      <c r="A880" s="387"/>
      <c r="B880" s="387"/>
      <c r="C880" s="388" t="s">
        <v>20387</v>
      </c>
      <c r="D880" s="384" t="s">
        <v>20388</v>
      </c>
      <c r="E880" s="388" t="s">
        <v>11452</v>
      </c>
      <c r="F880" s="388" t="s">
        <v>17597</v>
      </c>
      <c r="G880" s="386"/>
    </row>
    <row r="881" spans="1:7" ht="36" customHeight="1">
      <c r="A881" s="387"/>
      <c r="B881" s="387"/>
      <c r="C881" s="388" t="s">
        <v>20389</v>
      </c>
      <c r="D881" s="384" t="s">
        <v>20390</v>
      </c>
      <c r="E881" s="388" t="s">
        <v>11452</v>
      </c>
      <c r="F881" s="388" t="s">
        <v>20391</v>
      </c>
      <c r="G881" s="386"/>
    </row>
    <row r="882" spans="1:7" ht="36">
      <c r="A882" s="387"/>
      <c r="B882" s="387"/>
      <c r="C882" s="388" t="s">
        <v>20392</v>
      </c>
      <c r="D882" s="384" t="s">
        <v>20393</v>
      </c>
      <c r="E882" s="388" t="s">
        <v>105</v>
      </c>
      <c r="F882" s="388" t="s">
        <v>20394</v>
      </c>
      <c r="G882" s="385"/>
    </row>
    <row r="883" spans="1:7" ht="36">
      <c r="A883" s="387"/>
      <c r="B883" s="387"/>
      <c r="C883" s="388" t="s">
        <v>20395</v>
      </c>
      <c r="D883" s="384" t="s">
        <v>20396</v>
      </c>
      <c r="E883" s="388" t="s">
        <v>105</v>
      </c>
      <c r="F883" s="388" t="s">
        <v>20397</v>
      </c>
      <c r="G883" s="385"/>
    </row>
    <row r="884" spans="1:7" ht="27">
      <c r="A884" s="387"/>
      <c r="B884" s="387"/>
      <c r="C884" s="388" t="s">
        <v>20398</v>
      </c>
      <c r="D884" s="384" t="s">
        <v>20399</v>
      </c>
      <c r="E884" s="388" t="s">
        <v>11452</v>
      </c>
      <c r="F884" s="388" t="s">
        <v>20400</v>
      </c>
      <c r="G884" s="386"/>
    </row>
    <row r="885" spans="1:7" ht="63">
      <c r="A885" s="387"/>
      <c r="B885" s="387"/>
      <c r="C885" s="388" t="s">
        <v>20401</v>
      </c>
      <c r="D885" s="384" t="s">
        <v>20402</v>
      </c>
      <c r="E885" s="388" t="s">
        <v>105</v>
      </c>
      <c r="F885" s="388" t="s">
        <v>20403</v>
      </c>
      <c r="G885" s="386"/>
    </row>
    <row r="886" spans="1:7" ht="36">
      <c r="A886" s="387"/>
      <c r="B886" s="387"/>
      <c r="C886" s="388" t="s">
        <v>20404</v>
      </c>
      <c r="D886" s="384" t="s">
        <v>20405</v>
      </c>
      <c r="E886" s="388" t="s">
        <v>11452</v>
      </c>
      <c r="F886" s="388" t="s">
        <v>17320</v>
      </c>
      <c r="G886" s="386"/>
    </row>
    <row r="887" spans="1:7" ht="36">
      <c r="A887" s="387"/>
      <c r="B887" s="387"/>
      <c r="C887" s="388" t="s">
        <v>20406</v>
      </c>
      <c r="D887" s="384" t="s">
        <v>20407</v>
      </c>
      <c r="E887" s="388" t="s">
        <v>11452</v>
      </c>
      <c r="F887" s="388" t="s">
        <v>17321</v>
      </c>
      <c r="G887" s="386"/>
    </row>
    <row r="888" spans="1:7" ht="54">
      <c r="A888" s="387"/>
      <c r="B888" s="387"/>
      <c r="C888" s="388" t="s">
        <v>20408</v>
      </c>
      <c r="D888" s="384" t="s">
        <v>20409</v>
      </c>
      <c r="E888" s="388" t="s">
        <v>11452</v>
      </c>
      <c r="F888" s="388" t="s">
        <v>20410</v>
      </c>
      <c r="G888" s="386"/>
    </row>
    <row r="889" spans="1:7" ht="27">
      <c r="A889" s="387"/>
      <c r="B889" s="387"/>
      <c r="C889" s="388" t="s">
        <v>20411</v>
      </c>
      <c r="D889" s="384" t="s">
        <v>20412</v>
      </c>
      <c r="E889" s="388" t="s">
        <v>11452</v>
      </c>
      <c r="F889" s="388" t="s">
        <v>17492</v>
      </c>
      <c r="G889" s="386"/>
    </row>
    <row r="890" spans="1:7" ht="36">
      <c r="A890" s="387"/>
      <c r="B890" s="387"/>
      <c r="C890" s="388" t="s">
        <v>20413</v>
      </c>
      <c r="D890" s="384" t="s">
        <v>20414</v>
      </c>
      <c r="E890" s="388" t="s">
        <v>105</v>
      </c>
      <c r="F890" s="388" t="s">
        <v>20415</v>
      </c>
      <c r="G890" s="386"/>
    </row>
    <row r="891" spans="1:7" ht="11.25" customHeight="1">
      <c r="A891" s="387"/>
      <c r="B891" s="387"/>
      <c r="C891" s="481" t="s">
        <v>20416</v>
      </c>
      <c r="D891" s="481"/>
      <c r="E891" s="481"/>
      <c r="F891" s="481" t="s">
        <v>17145</v>
      </c>
      <c r="G891" s="386"/>
    </row>
    <row r="892" spans="1:7" ht="14.25" customHeight="1">
      <c r="A892" s="387"/>
      <c r="B892" s="387"/>
      <c r="C892" s="388" t="s">
        <v>20417</v>
      </c>
      <c r="D892" s="384" t="s">
        <v>20418</v>
      </c>
      <c r="E892" s="388" t="s">
        <v>17164</v>
      </c>
      <c r="F892" s="388" t="s">
        <v>17322</v>
      </c>
      <c r="G892" s="386"/>
    </row>
    <row r="893" spans="1:7" ht="81">
      <c r="A893" s="387"/>
      <c r="B893" s="387"/>
      <c r="C893" s="388" t="s">
        <v>20419</v>
      </c>
      <c r="D893" s="384" t="s">
        <v>20420</v>
      </c>
      <c r="E893" s="388" t="s">
        <v>17164</v>
      </c>
      <c r="F893" s="388" t="s">
        <v>17323</v>
      </c>
      <c r="G893" s="385"/>
    </row>
    <row r="894" spans="1:7" ht="27">
      <c r="A894" s="387"/>
      <c r="B894" s="387"/>
      <c r="C894" s="388" t="s">
        <v>20421</v>
      </c>
      <c r="D894" s="384" t="s">
        <v>20422</v>
      </c>
      <c r="E894" s="388" t="s">
        <v>17154</v>
      </c>
      <c r="F894" s="388" t="s">
        <v>17324</v>
      </c>
      <c r="G894" s="385"/>
    </row>
    <row r="895" spans="1:7" ht="27">
      <c r="A895" s="387"/>
      <c r="B895" s="387"/>
      <c r="C895" s="388" t="s">
        <v>20423</v>
      </c>
      <c r="D895" s="384" t="s">
        <v>20424</v>
      </c>
      <c r="E895" s="388" t="s">
        <v>17154</v>
      </c>
      <c r="F895" s="388" t="s">
        <v>17449</v>
      </c>
      <c r="G895" s="386"/>
    </row>
    <row r="896" spans="1:7" ht="27">
      <c r="A896" s="387"/>
      <c r="B896" s="387"/>
      <c r="C896" s="388" t="s">
        <v>20425</v>
      </c>
      <c r="D896" s="384" t="s">
        <v>20426</v>
      </c>
      <c r="E896" s="388" t="s">
        <v>17154</v>
      </c>
      <c r="F896" s="388" t="s">
        <v>20427</v>
      </c>
      <c r="G896" s="386"/>
    </row>
    <row r="897" spans="1:7" ht="27">
      <c r="A897" s="387"/>
      <c r="B897" s="387"/>
      <c r="C897" s="388" t="s">
        <v>20428</v>
      </c>
      <c r="D897" s="384" t="s">
        <v>20429</v>
      </c>
      <c r="E897" s="388" t="s">
        <v>17154</v>
      </c>
      <c r="F897" s="388" t="s">
        <v>20430</v>
      </c>
      <c r="G897" s="385"/>
    </row>
    <row r="898" spans="1:7" ht="63">
      <c r="A898" s="387"/>
      <c r="B898" s="387"/>
      <c r="C898" s="388" t="s">
        <v>20431</v>
      </c>
      <c r="D898" s="384" t="s">
        <v>20432</v>
      </c>
      <c r="E898" s="388" t="s">
        <v>17325</v>
      </c>
      <c r="F898" s="388" t="s">
        <v>20433</v>
      </c>
      <c r="G898" s="385"/>
    </row>
    <row r="899" spans="1:7" ht="54">
      <c r="A899" s="387"/>
      <c r="B899" s="387"/>
      <c r="C899" s="388" t="s">
        <v>20434</v>
      </c>
      <c r="D899" s="384" t="s">
        <v>20435</v>
      </c>
      <c r="E899" s="388" t="s">
        <v>17154</v>
      </c>
      <c r="F899" s="388" t="s">
        <v>17326</v>
      </c>
      <c r="G899" s="386"/>
    </row>
    <row r="900" spans="1:7" ht="45" customHeight="1">
      <c r="A900" s="387"/>
      <c r="B900" s="387"/>
      <c r="C900" s="388" t="s">
        <v>20436</v>
      </c>
      <c r="D900" s="384" t="s">
        <v>20437</v>
      </c>
      <c r="E900" s="388" t="s">
        <v>17154</v>
      </c>
      <c r="F900" s="388" t="s">
        <v>20438</v>
      </c>
      <c r="G900" s="386"/>
    </row>
    <row r="901" spans="1:7" ht="63">
      <c r="A901" s="387"/>
      <c r="B901" s="387"/>
      <c r="C901" s="388" t="s">
        <v>20439</v>
      </c>
      <c r="D901" s="384" t="s">
        <v>20440</v>
      </c>
      <c r="E901" s="388" t="s">
        <v>17154</v>
      </c>
      <c r="F901" s="388" t="s">
        <v>20441</v>
      </c>
      <c r="G901" s="386"/>
    </row>
    <row r="902" spans="1:7" ht="63">
      <c r="A902" s="387"/>
      <c r="B902" s="387"/>
      <c r="C902" s="388" t="s">
        <v>20442</v>
      </c>
      <c r="D902" s="384" t="s">
        <v>20443</v>
      </c>
      <c r="E902" s="388" t="s">
        <v>17154</v>
      </c>
      <c r="F902" s="388" t="s">
        <v>20444</v>
      </c>
      <c r="G902" s="385"/>
    </row>
    <row r="903" spans="1:7" ht="63" customHeight="1">
      <c r="A903" s="387"/>
      <c r="B903" s="387"/>
      <c r="C903" s="388" t="s">
        <v>20445</v>
      </c>
      <c r="D903" s="384" t="s">
        <v>20446</v>
      </c>
      <c r="E903" s="388" t="s">
        <v>17154</v>
      </c>
      <c r="F903" s="388" t="s">
        <v>17327</v>
      </c>
      <c r="G903" s="385"/>
    </row>
    <row r="904" spans="1:7" ht="54">
      <c r="A904" s="387"/>
      <c r="B904" s="387"/>
      <c r="C904" s="388" t="s">
        <v>20447</v>
      </c>
      <c r="D904" s="384" t="s">
        <v>20448</v>
      </c>
      <c r="E904" s="388" t="s">
        <v>17154</v>
      </c>
      <c r="F904" s="388" t="s">
        <v>17286</v>
      </c>
      <c r="G904" s="386"/>
    </row>
    <row r="905" spans="1:7" ht="36">
      <c r="A905" s="387"/>
      <c r="B905" s="387"/>
      <c r="C905" s="388" t="s">
        <v>20449</v>
      </c>
      <c r="D905" s="384" t="s">
        <v>20450</v>
      </c>
      <c r="E905" s="388" t="s">
        <v>105</v>
      </c>
      <c r="F905" s="388" t="s">
        <v>20451</v>
      </c>
      <c r="G905" s="386"/>
    </row>
    <row r="906" spans="1:7" ht="11.25" customHeight="1">
      <c r="A906" s="387"/>
      <c r="B906" s="387"/>
      <c r="C906" s="481" t="s">
        <v>20452</v>
      </c>
      <c r="D906" s="481"/>
      <c r="E906" s="481"/>
      <c r="F906" s="481" t="s">
        <v>17145</v>
      </c>
      <c r="G906" s="386"/>
    </row>
    <row r="907" spans="1:7" ht="14.25" customHeight="1">
      <c r="A907" s="387"/>
      <c r="B907" s="387"/>
      <c r="C907" s="388" t="s">
        <v>20453</v>
      </c>
      <c r="D907" s="384" t="s">
        <v>20454</v>
      </c>
      <c r="E907" s="388" t="s">
        <v>3221</v>
      </c>
      <c r="F907" s="388" t="s">
        <v>20455</v>
      </c>
      <c r="G907" s="386"/>
    </row>
    <row r="908" spans="1:7" ht="18">
      <c r="A908" s="387"/>
      <c r="B908" s="387"/>
      <c r="C908" s="388" t="s">
        <v>20456</v>
      </c>
      <c r="D908" s="384" t="s">
        <v>20457</v>
      </c>
      <c r="E908" s="388" t="s">
        <v>11452</v>
      </c>
      <c r="F908" s="388" t="s">
        <v>20458</v>
      </c>
      <c r="G908" s="386"/>
    </row>
    <row r="909" spans="1:7" ht="27">
      <c r="A909" s="387"/>
      <c r="B909" s="387"/>
      <c r="C909" s="388" t="s">
        <v>20459</v>
      </c>
      <c r="D909" s="384" t="s">
        <v>20460</v>
      </c>
      <c r="E909" s="388" t="s">
        <v>105</v>
      </c>
      <c r="F909" s="388" t="s">
        <v>20461</v>
      </c>
      <c r="G909" s="386"/>
    </row>
    <row r="910" spans="1:7" ht="18">
      <c r="A910" s="387"/>
      <c r="B910" s="387"/>
      <c r="C910" s="388" t="s">
        <v>20462</v>
      </c>
      <c r="D910" s="384" t="s">
        <v>20463</v>
      </c>
      <c r="E910" s="388" t="s">
        <v>11452</v>
      </c>
      <c r="F910" s="388" t="s">
        <v>20464</v>
      </c>
      <c r="G910" s="386"/>
    </row>
    <row r="911" spans="1:7" ht="27">
      <c r="A911" s="387"/>
      <c r="B911" s="387"/>
      <c r="C911" s="388" t="s">
        <v>20465</v>
      </c>
      <c r="D911" s="384" t="s">
        <v>20466</v>
      </c>
      <c r="E911" s="388" t="s">
        <v>11452</v>
      </c>
      <c r="F911" s="388" t="s">
        <v>17639</v>
      </c>
      <c r="G911" s="386"/>
    </row>
    <row r="912" spans="1:7" ht="18">
      <c r="A912" s="387"/>
      <c r="B912" s="387"/>
      <c r="C912" s="388" t="s">
        <v>20467</v>
      </c>
      <c r="D912" s="384" t="s">
        <v>20468</v>
      </c>
      <c r="E912" s="388" t="s">
        <v>11452</v>
      </c>
      <c r="F912" s="388" t="s">
        <v>17156</v>
      </c>
      <c r="G912" s="386"/>
    </row>
    <row r="913" spans="1:7" ht="11.25" customHeight="1">
      <c r="A913" s="387"/>
      <c r="B913" s="387"/>
      <c r="C913" s="481" t="s">
        <v>20469</v>
      </c>
      <c r="D913" s="481"/>
      <c r="E913" s="481"/>
      <c r="F913" s="481" t="s">
        <v>17145</v>
      </c>
      <c r="G913" s="386"/>
    </row>
    <row r="914" spans="1:7" ht="14.25" customHeight="1">
      <c r="A914" s="387"/>
      <c r="B914" s="387"/>
      <c r="C914" s="388" t="s">
        <v>20470</v>
      </c>
      <c r="D914" s="384" t="s">
        <v>20471</v>
      </c>
      <c r="E914" s="388" t="s">
        <v>26</v>
      </c>
      <c r="F914" s="388" t="s">
        <v>20472</v>
      </c>
      <c r="G914" s="385"/>
    </row>
    <row r="915" spans="1:7" ht="14.25" customHeight="1">
      <c r="A915" s="387"/>
      <c r="B915" s="481" t="s">
        <v>20473</v>
      </c>
      <c r="C915" s="481"/>
      <c r="D915" s="481"/>
      <c r="E915" s="481"/>
      <c r="F915" s="481" t="s">
        <v>17145</v>
      </c>
      <c r="G915" s="385"/>
    </row>
    <row r="916" spans="1:7" ht="11.25" customHeight="1">
      <c r="A916" s="387"/>
      <c r="B916" s="387"/>
      <c r="C916" s="481" t="s">
        <v>20474</v>
      </c>
      <c r="D916" s="481"/>
      <c r="E916" s="481"/>
      <c r="F916" s="481" t="s">
        <v>17145</v>
      </c>
      <c r="G916" s="386"/>
    </row>
    <row r="917" spans="1:7" ht="14.25" customHeight="1">
      <c r="A917" s="387"/>
      <c r="B917" s="387"/>
      <c r="C917" s="388" t="s">
        <v>20475</v>
      </c>
      <c r="D917" s="384" t="s">
        <v>20476</v>
      </c>
      <c r="E917" s="388" t="s">
        <v>11452</v>
      </c>
      <c r="F917" s="388" t="s">
        <v>20477</v>
      </c>
      <c r="G917" s="386"/>
    </row>
    <row r="918" spans="1:7" ht="14.25" customHeight="1">
      <c r="A918" s="481" t="s">
        <v>17332</v>
      </c>
      <c r="B918" s="481"/>
      <c r="C918" s="481"/>
      <c r="D918" s="481"/>
      <c r="E918" s="481"/>
      <c r="F918" s="481" t="s">
        <v>17145</v>
      </c>
      <c r="G918" s="385"/>
    </row>
    <row r="919" spans="1:7" ht="14.25" customHeight="1">
      <c r="A919" s="481" t="s">
        <v>17186</v>
      </c>
      <c r="B919" s="481"/>
      <c r="C919" s="481"/>
      <c r="D919" s="481"/>
      <c r="E919" s="481"/>
      <c r="F919" s="481" t="s">
        <v>17145</v>
      </c>
      <c r="G919" s="385"/>
    </row>
    <row r="920" spans="1:7" ht="14.25" customHeight="1">
      <c r="A920" s="387"/>
      <c r="B920" s="481" t="s">
        <v>20478</v>
      </c>
      <c r="C920" s="481"/>
      <c r="D920" s="481"/>
      <c r="E920" s="481"/>
      <c r="F920" s="481" t="s">
        <v>17145</v>
      </c>
      <c r="G920" s="386"/>
    </row>
    <row r="921" spans="1:7" ht="11.25" customHeight="1">
      <c r="A921" s="387"/>
      <c r="B921" s="387"/>
      <c r="C921" s="481" t="s">
        <v>20479</v>
      </c>
      <c r="D921" s="481"/>
      <c r="E921" s="481"/>
      <c r="F921" s="481" t="s">
        <v>17145</v>
      </c>
      <c r="G921" s="386"/>
    </row>
    <row r="922" spans="1:7" ht="14.25" customHeight="1">
      <c r="A922" s="387"/>
      <c r="B922" s="387"/>
      <c r="C922" s="388" t="s">
        <v>20480</v>
      </c>
      <c r="D922" s="384" t="s">
        <v>20481</v>
      </c>
      <c r="E922" s="388" t="s">
        <v>26</v>
      </c>
      <c r="F922" s="388" t="s">
        <v>20482</v>
      </c>
      <c r="G922" s="386"/>
    </row>
    <row r="923" spans="1:7" ht="27">
      <c r="A923" s="387"/>
      <c r="B923" s="387"/>
      <c r="C923" s="388" t="s">
        <v>20483</v>
      </c>
      <c r="D923" s="384" t="s">
        <v>20484</v>
      </c>
      <c r="E923" s="388" t="s">
        <v>26</v>
      </c>
      <c r="F923" s="388" t="s">
        <v>20485</v>
      </c>
      <c r="G923" s="386"/>
    </row>
    <row r="924" spans="1:7" ht="45">
      <c r="A924" s="387"/>
      <c r="B924" s="387"/>
      <c r="C924" s="388" t="s">
        <v>20486</v>
      </c>
      <c r="D924" s="384" t="s">
        <v>20487</v>
      </c>
      <c r="E924" s="388" t="s">
        <v>26</v>
      </c>
      <c r="F924" s="388" t="s">
        <v>20488</v>
      </c>
      <c r="G924" s="386"/>
    </row>
    <row r="925" spans="1:7" ht="45">
      <c r="A925" s="387"/>
      <c r="B925" s="387"/>
      <c r="C925" s="388" t="s">
        <v>20489</v>
      </c>
      <c r="D925" s="384" t="s">
        <v>20490</v>
      </c>
      <c r="E925" s="388" t="s">
        <v>26</v>
      </c>
      <c r="F925" s="388" t="s">
        <v>17875</v>
      </c>
      <c r="G925" s="386"/>
    </row>
    <row r="926" spans="1:7" ht="36">
      <c r="A926" s="387"/>
      <c r="B926" s="387"/>
      <c r="C926" s="388" t="s">
        <v>20491</v>
      </c>
      <c r="D926" s="384" t="s">
        <v>20492</v>
      </c>
      <c r="E926" s="388" t="s">
        <v>26</v>
      </c>
      <c r="F926" s="388" t="s">
        <v>20493</v>
      </c>
      <c r="G926" s="386"/>
    </row>
    <row r="927" spans="1:7" ht="11.25" customHeight="1">
      <c r="A927" s="387"/>
      <c r="B927" s="387"/>
      <c r="C927" s="481" t="s">
        <v>20494</v>
      </c>
      <c r="D927" s="481"/>
      <c r="E927" s="481"/>
      <c r="F927" s="481" t="s">
        <v>17145</v>
      </c>
      <c r="G927" s="386"/>
    </row>
    <row r="928" spans="1:7" ht="14.25" customHeight="1">
      <c r="A928" s="387"/>
      <c r="B928" s="387"/>
      <c r="C928" s="388" t="s">
        <v>20495</v>
      </c>
      <c r="D928" s="384" t="s">
        <v>20496</v>
      </c>
      <c r="E928" s="388" t="s">
        <v>105</v>
      </c>
      <c r="F928" s="388" t="s">
        <v>20497</v>
      </c>
      <c r="G928" s="386"/>
    </row>
    <row r="929" spans="1:7" ht="27">
      <c r="A929" s="387"/>
      <c r="B929" s="387"/>
      <c r="C929" s="388" t="s">
        <v>20498</v>
      </c>
      <c r="D929" s="384" t="s">
        <v>20499</v>
      </c>
      <c r="E929" s="388" t="s">
        <v>105</v>
      </c>
      <c r="F929" s="388" t="s">
        <v>20500</v>
      </c>
      <c r="G929" s="386"/>
    </row>
    <row r="930" spans="1:7" ht="27">
      <c r="A930" s="387"/>
      <c r="B930" s="387"/>
      <c r="C930" s="388" t="s">
        <v>20501</v>
      </c>
      <c r="D930" s="384" t="s">
        <v>20502</v>
      </c>
      <c r="E930" s="388" t="s">
        <v>105</v>
      </c>
      <c r="F930" s="388" t="s">
        <v>20503</v>
      </c>
      <c r="G930" s="386"/>
    </row>
    <row r="931" spans="1:7" ht="11.25" customHeight="1">
      <c r="A931" s="387"/>
      <c r="B931" s="387"/>
      <c r="C931" s="481" t="s">
        <v>20504</v>
      </c>
      <c r="D931" s="481"/>
      <c r="E931" s="481"/>
      <c r="F931" s="481" t="s">
        <v>17145</v>
      </c>
      <c r="G931" s="386"/>
    </row>
    <row r="932" spans="1:7" ht="14.25" customHeight="1">
      <c r="A932" s="387"/>
      <c r="B932" s="387"/>
      <c r="C932" s="388" t="s">
        <v>20505</v>
      </c>
      <c r="D932" s="384" t="s">
        <v>20506</v>
      </c>
      <c r="E932" s="388" t="s">
        <v>105</v>
      </c>
      <c r="F932" s="388" t="s">
        <v>20507</v>
      </c>
      <c r="G932" s="385"/>
    </row>
    <row r="933" spans="1:7" ht="54">
      <c r="A933" s="387"/>
      <c r="B933" s="387"/>
      <c r="C933" s="388" t="s">
        <v>20508</v>
      </c>
      <c r="D933" s="384" t="s">
        <v>20509</v>
      </c>
      <c r="E933" s="388" t="s">
        <v>105</v>
      </c>
      <c r="F933" s="388" t="s">
        <v>20510</v>
      </c>
      <c r="G933" s="385"/>
    </row>
    <row r="934" spans="1:7" ht="54">
      <c r="A934" s="387"/>
      <c r="B934" s="387"/>
      <c r="C934" s="388" t="s">
        <v>20511</v>
      </c>
      <c r="D934" s="384" t="s">
        <v>20512</v>
      </c>
      <c r="E934" s="388" t="s">
        <v>105</v>
      </c>
      <c r="F934" s="388" t="s">
        <v>20513</v>
      </c>
      <c r="G934" s="386"/>
    </row>
    <row r="935" spans="1:7" ht="54">
      <c r="A935" s="387"/>
      <c r="B935" s="387"/>
      <c r="C935" s="388" t="s">
        <v>20514</v>
      </c>
      <c r="D935" s="384" t="s">
        <v>20515</v>
      </c>
      <c r="E935" s="388" t="s">
        <v>105</v>
      </c>
      <c r="F935" s="388" t="s">
        <v>20516</v>
      </c>
      <c r="G935" s="386"/>
    </row>
    <row r="936" spans="1:7" ht="11.25" customHeight="1">
      <c r="A936" s="387"/>
      <c r="B936" s="387"/>
      <c r="C936" s="481" t="s">
        <v>20517</v>
      </c>
      <c r="D936" s="481"/>
      <c r="E936" s="481"/>
      <c r="F936" s="481" t="s">
        <v>17145</v>
      </c>
      <c r="G936" s="385"/>
    </row>
    <row r="937" spans="1:7" ht="14.25" customHeight="1">
      <c r="A937" s="387"/>
      <c r="B937" s="387"/>
      <c r="C937" s="388" t="s">
        <v>20518</v>
      </c>
      <c r="D937" s="384" t="s">
        <v>20519</v>
      </c>
      <c r="E937" s="388" t="s">
        <v>105</v>
      </c>
      <c r="F937" s="388" t="s">
        <v>20520</v>
      </c>
      <c r="G937" s="385"/>
    </row>
    <row r="938" spans="1:7" ht="54">
      <c r="A938" s="387"/>
      <c r="B938" s="387"/>
      <c r="C938" s="388" t="s">
        <v>20521</v>
      </c>
      <c r="D938" s="384" t="s">
        <v>20522</v>
      </c>
      <c r="E938" s="388" t="s">
        <v>105</v>
      </c>
      <c r="F938" s="388" t="s">
        <v>20523</v>
      </c>
      <c r="G938" s="386"/>
    </row>
    <row r="939" spans="1:7" ht="54">
      <c r="A939" s="387"/>
      <c r="B939" s="387"/>
      <c r="C939" s="388" t="s">
        <v>20524</v>
      </c>
      <c r="D939" s="384" t="s">
        <v>20525</v>
      </c>
      <c r="E939" s="388" t="s">
        <v>105</v>
      </c>
      <c r="F939" s="388" t="s">
        <v>20526</v>
      </c>
      <c r="G939" s="386"/>
    </row>
    <row r="940" spans="1:7" ht="54">
      <c r="A940" s="387"/>
      <c r="B940" s="387"/>
      <c r="C940" s="388" t="s">
        <v>20527</v>
      </c>
      <c r="D940" s="384" t="s">
        <v>20528</v>
      </c>
      <c r="E940" s="388" t="s">
        <v>105</v>
      </c>
      <c r="F940" s="388" t="s">
        <v>20529</v>
      </c>
      <c r="G940" s="386"/>
    </row>
    <row r="941" spans="1:7" ht="54">
      <c r="A941" s="387"/>
      <c r="B941" s="387"/>
      <c r="C941" s="388" t="s">
        <v>20530</v>
      </c>
      <c r="D941" s="384" t="s">
        <v>20531</v>
      </c>
      <c r="E941" s="388" t="s">
        <v>105</v>
      </c>
      <c r="F941" s="388" t="s">
        <v>20532</v>
      </c>
      <c r="G941" s="386"/>
    </row>
    <row r="942" spans="1:7" ht="54">
      <c r="A942" s="387"/>
      <c r="B942" s="387"/>
      <c r="C942" s="388" t="s">
        <v>20533</v>
      </c>
      <c r="D942" s="384" t="s">
        <v>20534</v>
      </c>
      <c r="E942" s="388" t="s">
        <v>105</v>
      </c>
      <c r="F942" s="388" t="s">
        <v>20535</v>
      </c>
      <c r="G942" s="386"/>
    </row>
    <row r="943" spans="1:7" ht="54">
      <c r="A943" s="387"/>
      <c r="B943" s="387"/>
      <c r="C943" s="388" t="s">
        <v>20536</v>
      </c>
      <c r="D943" s="384" t="s">
        <v>20537</v>
      </c>
      <c r="E943" s="388" t="s">
        <v>105</v>
      </c>
      <c r="F943" s="388" t="s">
        <v>20538</v>
      </c>
      <c r="G943" s="386"/>
    </row>
    <row r="944" spans="1:7" ht="54">
      <c r="A944" s="387"/>
      <c r="B944" s="387"/>
      <c r="C944" s="388" t="s">
        <v>20539</v>
      </c>
      <c r="D944" s="384" t="s">
        <v>20540</v>
      </c>
      <c r="E944" s="388" t="s">
        <v>105</v>
      </c>
      <c r="F944" s="388" t="s">
        <v>20541</v>
      </c>
      <c r="G944" s="386"/>
    </row>
    <row r="945" spans="1:7" ht="54">
      <c r="A945" s="387"/>
      <c r="B945" s="387"/>
      <c r="C945" s="388" t="s">
        <v>20542</v>
      </c>
      <c r="D945" s="384" t="s">
        <v>20543</v>
      </c>
      <c r="E945" s="388" t="s">
        <v>105</v>
      </c>
      <c r="F945" s="388" t="s">
        <v>20544</v>
      </c>
      <c r="G945" s="386"/>
    </row>
    <row r="946" spans="1:7" ht="54">
      <c r="A946" s="387"/>
      <c r="B946" s="387"/>
      <c r="C946" s="388" t="s">
        <v>20545</v>
      </c>
      <c r="D946" s="384" t="s">
        <v>20546</v>
      </c>
      <c r="E946" s="388" t="s">
        <v>105</v>
      </c>
      <c r="F946" s="388" t="s">
        <v>20547</v>
      </c>
      <c r="G946" s="386"/>
    </row>
    <row r="947" spans="1:7" ht="54">
      <c r="A947" s="387"/>
      <c r="B947" s="387"/>
      <c r="C947" s="388" t="s">
        <v>20548</v>
      </c>
      <c r="D947" s="384" t="s">
        <v>20549</v>
      </c>
      <c r="E947" s="388" t="s">
        <v>105</v>
      </c>
      <c r="F947" s="388" t="s">
        <v>20550</v>
      </c>
      <c r="G947" s="385"/>
    </row>
    <row r="948" spans="1:7" ht="11.25" customHeight="1">
      <c r="A948" s="387"/>
      <c r="B948" s="387"/>
      <c r="C948" s="481" t="s">
        <v>20551</v>
      </c>
      <c r="D948" s="481"/>
      <c r="E948" s="481"/>
      <c r="F948" s="481" t="s">
        <v>17145</v>
      </c>
      <c r="G948" s="385"/>
    </row>
    <row r="949" spans="1:7" ht="14.25" customHeight="1">
      <c r="A949" s="387"/>
      <c r="B949" s="387"/>
      <c r="C949" s="388" t="s">
        <v>20552</v>
      </c>
      <c r="D949" s="384" t="s">
        <v>20553</v>
      </c>
      <c r="E949" s="388" t="s">
        <v>105</v>
      </c>
      <c r="F949" s="388" t="s">
        <v>20554</v>
      </c>
      <c r="G949" s="386"/>
    </row>
    <row r="950" spans="1:7" ht="54">
      <c r="A950" s="387"/>
      <c r="B950" s="387"/>
      <c r="C950" s="388" t="s">
        <v>20555</v>
      </c>
      <c r="D950" s="384" t="s">
        <v>20556</v>
      </c>
      <c r="E950" s="388" t="s">
        <v>105</v>
      </c>
      <c r="F950" s="388" t="s">
        <v>20557</v>
      </c>
      <c r="G950" s="386"/>
    </row>
    <row r="951" spans="1:7" ht="54">
      <c r="A951" s="387"/>
      <c r="B951" s="387"/>
      <c r="C951" s="388" t="s">
        <v>20558</v>
      </c>
      <c r="D951" s="384" t="s">
        <v>20559</v>
      </c>
      <c r="E951" s="388" t="s">
        <v>105</v>
      </c>
      <c r="F951" s="388" t="s">
        <v>20560</v>
      </c>
      <c r="G951" s="385"/>
    </row>
    <row r="952" spans="1:7" ht="54">
      <c r="A952" s="387"/>
      <c r="B952" s="387"/>
      <c r="C952" s="388" t="s">
        <v>20561</v>
      </c>
      <c r="D952" s="384" t="s">
        <v>20562</v>
      </c>
      <c r="E952" s="388" t="s">
        <v>105</v>
      </c>
      <c r="F952" s="388" t="s">
        <v>20563</v>
      </c>
      <c r="G952" s="385"/>
    </row>
    <row r="953" spans="1:7" ht="54">
      <c r="A953" s="387"/>
      <c r="B953" s="387"/>
      <c r="C953" s="388" t="s">
        <v>20564</v>
      </c>
      <c r="D953" s="384" t="s">
        <v>20565</v>
      </c>
      <c r="E953" s="388" t="s">
        <v>105</v>
      </c>
      <c r="F953" s="388" t="s">
        <v>20566</v>
      </c>
      <c r="G953" s="386"/>
    </row>
    <row r="954" spans="1:7" ht="54">
      <c r="A954" s="387"/>
      <c r="B954" s="387"/>
      <c r="C954" s="388" t="s">
        <v>20567</v>
      </c>
      <c r="D954" s="384" t="s">
        <v>20568</v>
      </c>
      <c r="E954" s="388" t="s">
        <v>105</v>
      </c>
      <c r="F954" s="388" t="s">
        <v>20569</v>
      </c>
      <c r="G954" s="385"/>
    </row>
    <row r="955" spans="1:7" ht="54">
      <c r="A955" s="387"/>
      <c r="B955" s="387"/>
      <c r="C955" s="388" t="s">
        <v>20570</v>
      </c>
      <c r="D955" s="384" t="s">
        <v>20571</v>
      </c>
      <c r="E955" s="388" t="s">
        <v>105</v>
      </c>
      <c r="F955" s="388" t="s">
        <v>20572</v>
      </c>
      <c r="G955" s="385"/>
    </row>
    <row r="956" spans="1:7" ht="54">
      <c r="A956" s="387"/>
      <c r="B956" s="387"/>
      <c r="C956" s="388" t="s">
        <v>20573</v>
      </c>
      <c r="D956" s="384" t="s">
        <v>20574</v>
      </c>
      <c r="E956" s="388" t="s">
        <v>105</v>
      </c>
      <c r="F956" s="388" t="s">
        <v>20575</v>
      </c>
      <c r="G956" s="386"/>
    </row>
    <row r="957" spans="1:7" ht="54">
      <c r="A957" s="387"/>
      <c r="B957" s="387"/>
      <c r="C957" s="388" t="s">
        <v>20576</v>
      </c>
      <c r="D957" s="384" t="s">
        <v>20577</v>
      </c>
      <c r="E957" s="388" t="s">
        <v>105</v>
      </c>
      <c r="F957" s="388" t="s">
        <v>20578</v>
      </c>
      <c r="G957" s="386"/>
    </row>
    <row r="958" spans="1:7" ht="54">
      <c r="A958" s="387"/>
      <c r="B958" s="387"/>
      <c r="C958" s="388" t="s">
        <v>20579</v>
      </c>
      <c r="D958" s="384" t="s">
        <v>20580</v>
      </c>
      <c r="E958" s="388" t="s">
        <v>105</v>
      </c>
      <c r="F958" s="388" t="s">
        <v>20581</v>
      </c>
      <c r="G958" s="386"/>
    </row>
    <row r="959" spans="1:7" ht="11.25" customHeight="1">
      <c r="A959" s="387"/>
      <c r="B959" s="387"/>
      <c r="C959" s="481" t="s">
        <v>20582</v>
      </c>
      <c r="D959" s="481"/>
      <c r="E959" s="481"/>
      <c r="F959" s="481" t="s">
        <v>17145</v>
      </c>
      <c r="G959" s="385"/>
    </row>
    <row r="960" spans="1:7" ht="14.25" customHeight="1">
      <c r="A960" s="387"/>
      <c r="B960" s="387"/>
      <c r="C960" s="388" t="s">
        <v>20583</v>
      </c>
      <c r="D960" s="384" t="s">
        <v>20584</v>
      </c>
      <c r="E960" s="388" t="s">
        <v>105</v>
      </c>
      <c r="F960" s="388" t="s">
        <v>17745</v>
      </c>
      <c r="G960" s="385"/>
    </row>
    <row r="961" spans="1:7" ht="36">
      <c r="A961" s="387"/>
      <c r="B961" s="387"/>
      <c r="C961" s="388" t="s">
        <v>20585</v>
      </c>
      <c r="D961" s="384" t="s">
        <v>20586</v>
      </c>
      <c r="E961" s="388" t="s">
        <v>105</v>
      </c>
      <c r="F961" s="388" t="s">
        <v>20587</v>
      </c>
      <c r="G961" s="386"/>
    </row>
    <row r="962" spans="1:7" ht="36">
      <c r="A962" s="387"/>
      <c r="B962" s="387"/>
      <c r="C962" s="388" t="s">
        <v>20588</v>
      </c>
      <c r="D962" s="384" t="s">
        <v>20589</v>
      </c>
      <c r="E962" s="388" t="s">
        <v>105</v>
      </c>
      <c r="F962" s="388" t="s">
        <v>20590</v>
      </c>
      <c r="G962" s="385"/>
    </row>
    <row r="963" spans="1:7" ht="36">
      <c r="A963" s="387"/>
      <c r="B963" s="387"/>
      <c r="C963" s="388" t="s">
        <v>20591</v>
      </c>
      <c r="D963" s="384" t="s">
        <v>20592</v>
      </c>
      <c r="E963" s="388" t="s">
        <v>105</v>
      </c>
      <c r="F963" s="388" t="s">
        <v>20593</v>
      </c>
      <c r="G963" s="385"/>
    </row>
    <row r="964" spans="1:7" ht="36">
      <c r="A964" s="387"/>
      <c r="B964" s="387"/>
      <c r="C964" s="388" t="s">
        <v>20594</v>
      </c>
      <c r="D964" s="384" t="s">
        <v>20595</v>
      </c>
      <c r="E964" s="388" t="s">
        <v>105</v>
      </c>
      <c r="F964" s="388" t="s">
        <v>20596</v>
      </c>
      <c r="G964" s="385"/>
    </row>
    <row r="965" spans="1:7" ht="36">
      <c r="A965" s="387"/>
      <c r="B965" s="387"/>
      <c r="C965" s="388" t="s">
        <v>20597</v>
      </c>
      <c r="D965" s="384" t="s">
        <v>20598</v>
      </c>
      <c r="E965" s="388" t="s">
        <v>105</v>
      </c>
      <c r="F965" s="388" t="s">
        <v>20599</v>
      </c>
      <c r="G965" s="385"/>
    </row>
    <row r="966" spans="1:7" ht="11.25" customHeight="1">
      <c r="A966" s="387"/>
      <c r="B966" s="387"/>
      <c r="C966" s="481" t="s">
        <v>20600</v>
      </c>
      <c r="D966" s="481"/>
      <c r="E966" s="481"/>
      <c r="F966" s="481" t="s">
        <v>17145</v>
      </c>
      <c r="G966" s="386"/>
    </row>
    <row r="967" spans="1:7" ht="14.25" customHeight="1">
      <c r="A967" s="387"/>
      <c r="B967" s="387"/>
      <c r="C967" s="388" t="s">
        <v>20601</v>
      </c>
      <c r="D967" s="384" t="s">
        <v>20602</v>
      </c>
      <c r="E967" s="388" t="s">
        <v>105</v>
      </c>
      <c r="F967" s="388" t="s">
        <v>17797</v>
      </c>
      <c r="G967" s="386"/>
    </row>
    <row r="968" spans="1:7" ht="54">
      <c r="A968" s="387"/>
      <c r="B968" s="387"/>
      <c r="C968" s="388" t="s">
        <v>20603</v>
      </c>
      <c r="D968" s="384" t="s">
        <v>20604</v>
      </c>
      <c r="E968" s="388" t="s">
        <v>105</v>
      </c>
      <c r="F968" s="388" t="s">
        <v>20605</v>
      </c>
      <c r="G968" s="386"/>
    </row>
    <row r="969" spans="1:7" ht="54">
      <c r="A969" s="387"/>
      <c r="B969" s="387"/>
      <c r="C969" s="388" t="s">
        <v>20606</v>
      </c>
      <c r="D969" s="384" t="s">
        <v>20607</v>
      </c>
      <c r="E969" s="388" t="s">
        <v>105</v>
      </c>
      <c r="F969" s="388" t="s">
        <v>20608</v>
      </c>
      <c r="G969" s="386"/>
    </row>
    <row r="970" spans="1:7" ht="54">
      <c r="A970" s="387"/>
      <c r="B970" s="387"/>
      <c r="C970" s="388" t="s">
        <v>20609</v>
      </c>
      <c r="D970" s="384" t="s">
        <v>20610</v>
      </c>
      <c r="E970" s="388" t="s">
        <v>105</v>
      </c>
      <c r="F970" s="388" t="s">
        <v>20611</v>
      </c>
      <c r="G970" s="386"/>
    </row>
    <row r="971" spans="1:7" ht="54">
      <c r="A971" s="387"/>
      <c r="B971" s="387"/>
      <c r="C971" s="388" t="s">
        <v>20612</v>
      </c>
      <c r="D971" s="384" t="s">
        <v>20613</v>
      </c>
      <c r="E971" s="388" t="s">
        <v>105</v>
      </c>
      <c r="F971" s="388" t="s">
        <v>20614</v>
      </c>
      <c r="G971" s="386"/>
    </row>
    <row r="972" spans="1:7" ht="11.25" customHeight="1">
      <c r="A972" s="387"/>
      <c r="B972" s="387"/>
      <c r="C972" s="481" t="s">
        <v>20615</v>
      </c>
      <c r="D972" s="481"/>
      <c r="E972" s="481"/>
      <c r="F972" s="481" t="s">
        <v>17145</v>
      </c>
      <c r="G972" s="386"/>
    </row>
    <row r="973" spans="1:7" ht="14.25" customHeight="1">
      <c r="A973" s="387"/>
      <c r="B973" s="387"/>
      <c r="C973" s="388" t="s">
        <v>20616</v>
      </c>
      <c r="D973" s="384" t="s">
        <v>20617</v>
      </c>
      <c r="E973" s="388" t="s">
        <v>26</v>
      </c>
      <c r="F973" s="388" t="s">
        <v>17369</v>
      </c>
      <c r="G973" s="386"/>
    </row>
    <row r="974" spans="1:7" ht="45">
      <c r="A974" s="387"/>
      <c r="B974" s="387"/>
      <c r="C974" s="388" t="s">
        <v>20618</v>
      </c>
      <c r="D974" s="384" t="s">
        <v>20619</v>
      </c>
      <c r="E974" s="388" t="s">
        <v>26</v>
      </c>
      <c r="F974" s="388" t="s">
        <v>20620</v>
      </c>
      <c r="G974" s="386"/>
    </row>
    <row r="975" spans="1:7" ht="36">
      <c r="A975" s="387"/>
      <c r="B975" s="387"/>
      <c r="C975" s="388" t="s">
        <v>20621</v>
      </c>
      <c r="D975" s="384" t="s">
        <v>20622</v>
      </c>
      <c r="E975" s="388" t="s">
        <v>26</v>
      </c>
      <c r="F975" s="388" t="s">
        <v>20623</v>
      </c>
      <c r="G975" s="385"/>
    </row>
    <row r="976" spans="1:7" ht="11.25" customHeight="1">
      <c r="A976" s="387"/>
      <c r="B976" s="387"/>
      <c r="C976" s="481" t="s">
        <v>20624</v>
      </c>
      <c r="D976" s="481"/>
      <c r="E976" s="481"/>
      <c r="F976" s="481" t="s">
        <v>17145</v>
      </c>
      <c r="G976" s="385"/>
    </row>
    <row r="977" spans="1:7" ht="14.25" customHeight="1">
      <c r="A977" s="387"/>
      <c r="B977" s="387"/>
      <c r="C977" s="388" t="s">
        <v>20625</v>
      </c>
      <c r="D977" s="384" t="s">
        <v>20626</v>
      </c>
      <c r="E977" s="388" t="s">
        <v>105</v>
      </c>
      <c r="F977" s="388" t="s">
        <v>20627</v>
      </c>
      <c r="G977" s="385"/>
    </row>
    <row r="978" spans="1:7" ht="54">
      <c r="A978" s="387"/>
      <c r="B978" s="387"/>
      <c r="C978" s="388" t="s">
        <v>20628</v>
      </c>
      <c r="D978" s="384" t="s">
        <v>20629</v>
      </c>
      <c r="E978" s="388" t="s">
        <v>105</v>
      </c>
      <c r="F978" s="388" t="s">
        <v>20630</v>
      </c>
      <c r="G978" s="385"/>
    </row>
    <row r="979" spans="1:7" ht="54">
      <c r="A979" s="387"/>
      <c r="B979" s="387"/>
      <c r="C979" s="388" t="s">
        <v>20631</v>
      </c>
      <c r="D979" s="384" t="s">
        <v>20632</v>
      </c>
      <c r="E979" s="388" t="s">
        <v>105</v>
      </c>
      <c r="F979" s="388" t="s">
        <v>20633</v>
      </c>
      <c r="G979" s="386"/>
    </row>
    <row r="980" spans="1:7" ht="54">
      <c r="A980" s="387"/>
      <c r="B980" s="387"/>
      <c r="C980" s="388" t="s">
        <v>20634</v>
      </c>
      <c r="D980" s="384" t="s">
        <v>20635</v>
      </c>
      <c r="E980" s="388" t="s">
        <v>105</v>
      </c>
      <c r="F980" s="388" t="s">
        <v>20636</v>
      </c>
      <c r="G980" s="386"/>
    </row>
    <row r="981" spans="1:7" ht="54">
      <c r="A981" s="387"/>
      <c r="B981" s="387"/>
      <c r="C981" s="388" t="s">
        <v>20637</v>
      </c>
      <c r="D981" s="384" t="s">
        <v>20638</v>
      </c>
      <c r="E981" s="388" t="s">
        <v>105</v>
      </c>
      <c r="F981" s="388" t="s">
        <v>20639</v>
      </c>
      <c r="G981" s="386"/>
    </row>
    <row r="982" spans="1:7" ht="11.25" customHeight="1">
      <c r="A982" s="387"/>
      <c r="B982" s="387"/>
      <c r="C982" s="481" t="s">
        <v>20640</v>
      </c>
      <c r="D982" s="481"/>
      <c r="E982" s="481"/>
      <c r="F982" s="481" t="s">
        <v>17145</v>
      </c>
      <c r="G982" s="386"/>
    </row>
    <row r="983" spans="1:7" ht="14.25" customHeight="1">
      <c r="A983" s="387"/>
      <c r="B983" s="387"/>
      <c r="C983" s="388" t="s">
        <v>20641</v>
      </c>
      <c r="D983" s="384" t="s">
        <v>20642</v>
      </c>
      <c r="E983" s="388" t="s">
        <v>105</v>
      </c>
      <c r="F983" s="388" t="s">
        <v>17897</v>
      </c>
      <c r="G983" s="386"/>
    </row>
    <row r="984" spans="1:7" ht="81">
      <c r="A984" s="387"/>
      <c r="B984" s="387"/>
      <c r="C984" s="388" t="s">
        <v>20643</v>
      </c>
      <c r="D984" s="384" t="s">
        <v>20644</v>
      </c>
      <c r="E984" s="388" t="s">
        <v>105</v>
      </c>
      <c r="F984" s="388" t="s">
        <v>20645</v>
      </c>
      <c r="G984" s="386"/>
    </row>
    <row r="985" spans="1:7" ht="11.25" customHeight="1">
      <c r="A985" s="387"/>
      <c r="B985" s="387"/>
      <c r="C985" s="481" t="s">
        <v>20646</v>
      </c>
      <c r="D985" s="481"/>
      <c r="E985" s="481"/>
      <c r="F985" s="481" t="s">
        <v>17145</v>
      </c>
      <c r="G985" s="386"/>
    </row>
    <row r="986" spans="1:7" ht="14.25" customHeight="1">
      <c r="A986" s="387"/>
      <c r="B986" s="387"/>
      <c r="C986" s="388" t="s">
        <v>20647</v>
      </c>
      <c r="D986" s="384" t="s">
        <v>20648</v>
      </c>
      <c r="E986" s="388" t="s">
        <v>105</v>
      </c>
      <c r="F986" s="388" t="s">
        <v>20649</v>
      </c>
      <c r="G986" s="386"/>
    </row>
    <row r="987" spans="1:7" ht="45" customHeight="1">
      <c r="A987" s="387"/>
      <c r="B987" s="387"/>
      <c r="C987" s="388" t="s">
        <v>20650</v>
      </c>
      <c r="D987" s="384" t="s">
        <v>20651</v>
      </c>
      <c r="E987" s="388" t="s">
        <v>105</v>
      </c>
      <c r="F987" s="388" t="s">
        <v>20652</v>
      </c>
      <c r="G987" s="386"/>
    </row>
    <row r="988" spans="1:7" ht="54">
      <c r="A988" s="387"/>
      <c r="B988" s="387"/>
      <c r="C988" s="388" t="s">
        <v>20653</v>
      </c>
      <c r="D988" s="384" t="s">
        <v>20654</v>
      </c>
      <c r="E988" s="388" t="s">
        <v>105</v>
      </c>
      <c r="F988" s="388" t="s">
        <v>20655</v>
      </c>
      <c r="G988" s="386"/>
    </row>
    <row r="989" spans="1:7" ht="45" customHeight="1">
      <c r="A989" s="387"/>
      <c r="B989" s="387"/>
      <c r="C989" s="388" t="s">
        <v>20656</v>
      </c>
      <c r="D989" s="384" t="s">
        <v>20657</v>
      </c>
      <c r="E989" s="388" t="s">
        <v>105</v>
      </c>
      <c r="F989" s="388" t="s">
        <v>20658</v>
      </c>
      <c r="G989" s="386"/>
    </row>
    <row r="990" spans="1:7" ht="54">
      <c r="A990" s="387"/>
      <c r="B990" s="387"/>
      <c r="C990" s="388" t="s">
        <v>20659</v>
      </c>
      <c r="D990" s="384" t="s">
        <v>20660</v>
      </c>
      <c r="E990" s="388" t="s">
        <v>105</v>
      </c>
      <c r="F990" s="388" t="s">
        <v>17883</v>
      </c>
      <c r="G990" s="386"/>
    </row>
    <row r="991" spans="1:7" ht="54">
      <c r="A991" s="387"/>
      <c r="B991" s="387"/>
      <c r="C991" s="388" t="s">
        <v>20661</v>
      </c>
      <c r="D991" s="384" t="s">
        <v>20662</v>
      </c>
      <c r="E991" s="388" t="s">
        <v>105</v>
      </c>
      <c r="F991" s="388" t="s">
        <v>17329</v>
      </c>
      <c r="G991" s="386"/>
    </row>
    <row r="992" spans="1:7" ht="54">
      <c r="A992" s="387"/>
      <c r="B992" s="387"/>
      <c r="C992" s="388" t="s">
        <v>20663</v>
      </c>
      <c r="D992" s="384" t="s">
        <v>20664</v>
      </c>
      <c r="E992" s="388" t="s">
        <v>105</v>
      </c>
      <c r="F992" s="388" t="s">
        <v>20665</v>
      </c>
      <c r="G992" s="386"/>
    </row>
    <row r="993" spans="1:7" ht="45" customHeight="1">
      <c r="A993" s="387"/>
      <c r="B993" s="387"/>
      <c r="C993" s="388" t="s">
        <v>20666</v>
      </c>
      <c r="D993" s="384" t="s">
        <v>20667</v>
      </c>
      <c r="E993" s="388" t="s">
        <v>105</v>
      </c>
      <c r="F993" s="388" t="s">
        <v>17885</v>
      </c>
      <c r="G993" s="386"/>
    </row>
    <row r="994" spans="1:7" ht="45" customHeight="1">
      <c r="A994" s="387"/>
      <c r="B994" s="387"/>
      <c r="C994" s="388" t="s">
        <v>20668</v>
      </c>
      <c r="D994" s="384" t="s">
        <v>20669</v>
      </c>
      <c r="E994" s="388" t="s">
        <v>105</v>
      </c>
      <c r="F994" s="388" t="s">
        <v>20670</v>
      </c>
      <c r="G994" s="386"/>
    </row>
    <row r="995" spans="1:7" ht="45" customHeight="1">
      <c r="A995" s="387"/>
      <c r="B995" s="387"/>
      <c r="C995" s="388" t="s">
        <v>20671</v>
      </c>
      <c r="D995" s="384" t="s">
        <v>20672</v>
      </c>
      <c r="E995" s="388" t="s">
        <v>105</v>
      </c>
      <c r="F995" s="388" t="s">
        <v>20673</v>
      </c>
      <c r="G995" s="386"/>
    </row>
    <row r="996" spans="1:7" ht="54">
      <c r="A996" s="387"/>
      <c r="B996" s="387"/>
      <c r="C996" s="388" t="s">
        <v>20674</v>
      </c>
      <c r="D996" s="384" t="s">
        <v>20675</v>
      </c>
      <c r="E996" s="388" t="s">
        <v>105</v>
      </c>
      <c r="F996" s="388" t="s">
        <v>20676</v>
      </c>
      <c r="G996" s="386"/>
    </row>
    <row r="997" spans="1:7" ht="54">
      <c r="A997" s="387"/>
      <c r="B997" s="387"/>
      <c r="C997" s="388" t="s">
        <v>20677</v>
      </c>
      <c r="D997" s="384" t="s">
        <v>20678</v>
      </c>
      <c r="E997" s="388" t="s">
        <v>105</v>
      </c>
      <c r="F997" s="388" t="s">
        <v>20679</v>
      </c>
      <c r="G997" s="386"/>
    </row>
    <row r="998" spans="1:7" ht="54">
      <c r="A998" s="387"/>
      <c r="B998" s="387"/>
      <c r="C998" s="388" t="s">
        <v>20680</v>
      </c>
      <c r="D998" s="384" t="s">
        <v>20681</v>
      </c>
      <c r="E998" s="388" t="s">
        <v>105</v>
      </c>
      <c r="F998" s="388" t="s">
        <v>20682</v>
      </c>
      <c r="G998" s="386"/>
    </row>
    <row r="999" spans="1:7" ht="54">
      <c r="A999" s="387"/>
      <c r="B999" s="387"/>
      <c r="C999" s="388" t="s">
        <v>20683</v>
      </c>
      <c r="D999" s="384" t="s">
        <v>20684</v>
      </c>
      <c r="E999" s="388" t="s">
        <v>105</v>
      </c>
      <c r="F999" s="388" t="s">
        <v>20685</v>
      </c>
      <c r="G999" s="386"/>
    </row>
    <row r="1000" spans="1:7" ht="11.25" customHeight="1">
      <c r="A1000" s="387"/>
      <c r="B1000" s="387"/>
      <c r="C1000" s="481" t="s">
        <v>20686</v>
      </c>
      <c r="D1000" s="481"/>
      <c r="E1000" s="481"/>
      <c r="F1000" s="481" t="s">
        <v>17145</v>
      </c>
      <c r="G1000" s="385"/>
    </row>
    <row r="1001" spans="1:7" ht="14.25" customHeight="1">
      <c r="A1001" s="387"/>
      <c r="B1001" s="387"/>
      <c r="C1001" s="388" t="s">
        <v>20687</v>
      </c>
      <c r="D1001" s="384" t="s">
        <v>20688</v>
      </c>
      <c r="E1001" s="388" t="s">
        <v>26</v>
      </c>
      <c r="F1001" s="388" t="s">
        <v>20689</v>
      </c>
      <c r="G1001" s="385"/>
    </row>
    <row r="1002" spans="1:7" ht="36">
      <c r="A1002" s="387"/>
      <c r="B1002" s="387"/>
      <c r="C1002" s="388" t="s">
        <v>20690</v>
      </c>
      <c r="D1002" s="384" t="s">
        <v>20691</v>
      </c>
      <c r="E1002" s="388" t="s">
        <v>26</v>
      </c>
      <c r="F1002" s="388" t="s">
        <v>20692</v>
      </c>
      <c r="G1002" s="385"/>
    </row>
    <row r="1003" spans="1:7" ht="36">
      <c r="A1003" s="387"/>
      <c r="B1003" s="387"/>
      <c r="C1003" s="388" t="s">
        <v>20693</v>
      </c>
      <c r="D1003" s="384" t="s">
        <v>20694</v>
      </c>
      <c r="E1003" s="388" t="s">
        <v>26</v>
      </c>
      <c r="F1003" s="388" t="s">
        <v>20695</v>
      </c>
      <c r="G1003" s="385"/>
    </row>
    <row r="1004" spans="1:7" ht="27">
      <c r="A1004" s="387"/>
      <c r="B1004" s="387"/>
      <c r="C1004" s="388" t="s">
        <v>20696</v>
      </c>
      <c r="D1004" s="384" t="s">
        <v>20697</v>
      </c>
      <c r="E1004" s="388" t="s">
        <v>26</v>
      </c>
      <c r="F1004" s="388" t="s">
        <v>20698</v>
      </c>
      <c r="G1004" s="386"/>
    </row>
    <row r="1005" spans="1:7" ht="27">
      <c r="A1005" s="387"/>
      <c r="B1005" s="387"/>
      <c r="C1005" s="388" t="s">
        <v>20699</v>
      </c>
      <c r="D1005" s="384" t="s">
        <v>20700</v>
      </c>
      <c r="E1005" s="388" t="s">
        <v>26</v>
      </c>
      <c r="F1005" s="388" t="s">
        <v>20701</v>
      </c>
      <c r="G1005" s="386"/>
    </row>
    <row r="1006" spans="1:7" ht="27">
      <c r="A1006" s="387"/>
      <c r="B1006" s="387"/>
      <c r="C1006" s="388" t="s">
        <v>20702</v>
      </c>
      <c r="D1006" s="384" t="s">
        <v>20703</v>
      </c>
      <c r="E1006" s="388" t="s">
        <v>26</v>
      </c>
      <c r="F1006" s="388" t="s">
        <v>20704</v>
      </c>
      <c r="G1006" s="386"/>
    </row>
    <row r="1007" spans="1:7" ht="27">
      <c r="A1007" s="387"/>
      <c r="B1007" s="387"/>
      <c r="C1007" s="388" t="s">
        <v>20705</v>
      </c>
      <c r="D1007" s="384" t="s">
        <v>20706</v>
      </c>
      <c r="E1007" s="388" t="s">
        <v>26</v>
      </c>
      <c r="F1007" s="388" t="s">
        <v>20707</v>
      </c>
      <c r="G1007" s="386"/>
    </row>
    <row r="1008" spans="1:7" ht="27">
      <c r="A1008" s="387"/>
      <c r="B1008" s="387"/>
      <c r="C1008" s="388" t="s">
        <v>20708</v>
      </c>
      <c r="D1008" s="384" t="s">
        <v>20709</v>
      </c>
      <c r="E1008" s="388" t="s">
        <v>26</v>
      </c>
      <c r="F1008" s="388" t="s">
        <v>20710</v>
      </c>
      <c r="G1008" s="386"/>
    </row>
    <row r="1009" spans="1:7" ht="27">
      <c r="A1009" s="387"/>
      <c r="B1009" s="387"/>
      <c r="C1009" s="388" t="s">
        <v>20711</v>
      </c>
      <c r="D1009" s="384" t="s">
        <v>20712</v>
      </c>
      <c r="E1009" s="388" t="s">
        <v>26</v>
      </c>
      <c r="F1009" s="388" t="s">
        <v>20713</v>
      </c>
      <c r="G1009" s="385"/>
    </row>
    <row r="1010" spans="1:7" ht="18">
      <c r="A1010" s="387"/>
      <c r="B1010" s="387"/>
      <c r="C1010" s="388" t="s">
        <v>20714</v>
      </c>
      <c r="D1010" s="384" t="s">
        <v>20715</v>
      </c>
      <c r="E1010" s="388" t="s">
        <v>26</v>
      </c>
      <c r="F1010" s="388" t="s">
        <v>20716</v>
      </c>
      <c r="G1010" s="385"/>
    </row>
    <row r="1011" spans="1:7" ht="18">
      <c r="A1011" s="387"/>
      <c r="B1011" s="387"/>
      <c r="C1011" s="388" t="s">
        <v>20717</v>
      </c>
      <c r="D1011" s="384" t="s">
        <v>20718</v>
      </c>
      <c r="E1011" s="388" t="s">
        <v>26</v>
      </c>
      <c r="F1011" s="388" t="s">
        <v>20719</v>
      </c>
      <c r="G1011" s="385"/>
    </row>
    <row r="1012" spans="1:7" ht="18">
      <c r="A1012" s="387"/>
      <c r="B1012" s="387"/>
      <c r="C1012" s="388" t="s">
        <v>20720</v>
      </c>
      <c r="D1012" s="384" t="s">
        <v>20721</v>
      </c>
      <c r="E1012" s="388" t="s">
        <v>26</v>
      </c>
      <c r="F1012" s="388" t="s">
        <v>20722</v>
      </c>
      <c r="G1012" s="385"/>
    </row>
    <row r="1013" spans="1:7" ht="27">
      <c r="A1013" s="387"/>
      <c r="B1013" s="387"/>
      <c r="C1013" s="388" t="s">
        <v>20723</v>
      </c>
      <c r="D1013" s="384" t="s">
        <v>20724</v>
      </c>
      <c r="E1013" s="388" t="s">
        <v>26</v>
      </c>
      <c r="F1013" s="388" t="s">
        <v>20725</v>
      </c>
      <c r="G1013" s="385"/>
    </row>
    <row r="1014" spans="1:7" ht="27">
      <c r="A1014" s="387"/>
      <c r="B1014" s="387"/>
      <c r="C1014" s="388" t="s">
        <v>20726</v>
      </c>
      <c r="D1014" s="384" t="s">
        <v>20727</v>
      </c>
      <c r="E1014" s="388" t="s">
        <v>26</v>
      </c>
      <c r="F1014" s="388" t="s">
        <v>20728</v>
      </c>
      <c r="G1014" s="385"/>
    </row>
    <row r="1015" spans="1:7" ht="27">
      <c r="A1015" s="387"/>
      <c r="B1015" s="387"/>
      <c r="C1015" s="388" t="s">
        <v>20729</v>
      </c>
      <c r="D1015" s="384" t="s">
        <v>20730</v>
      </c>
      <c r="E1015" s="388" t="s">
        <v>26</v>
      </c>
      <c r="F1015" s="388" t="s">
        <v>20731</v>
      </c>
      <c r="G1015" s="386"/>
    </row>
    <row r="1016" spans="1:7" ht="36">
      <c r="A1016" s="387"/>
      <c r="B1016" s="387"/>
      <c r="C1016" s="388" t="s">
        <v>20732</v>
      </c>
      <c r="D1016" s="384" t="s">
        <v>20733</v>
      </c>
      <c r="E1016" s="388" t="s">
        <v>26</v>
      </c>
      <c r="F1016" s="388" t="s">
        <v>20734</v>
      </c>
      <c r="G1016" s="386"/>
    </row>
    <row r="1017" spans="1:7" ht="36">
      <c r="A1017" s="387"/>
      <c r="B1017" s="387"/>
      <c r="C1017" s="388" t="s">
        <v>20735</v>
      </c>
      <c r="D1017" s="384" t="s">
        <v>20736</v>
      </c>
      <c r="E1017" s="388" t="s">
        <v>26</v>
      </c>
      <c r="F1017" s="388" t="s">
        <v>20737</v>
      </c>
      <c r="G1017" s="386"/>
    </row>
    <row r="1018" spans="1:7" ht="36">
      <c r="A1018" s="387"/>
      <c r="B1018" s="387"/>
      <c r="C1018" s="388" t="s">
        <v>20738</v>
      </c>
      <c r="D1018" s="384" t="s">
        <v>20739</v>
      </c>
      <c r="E1018" s="388" t="s">
        <v>26</v>
      </c>
      <c r="F1018" s="388" t="s">
        <v>20740</v>
      </c>
      <c r="G1018" s="386"/>
    </row>
    <row r="1019" spans="1:7" ht="36">
      <c r="A1019" s="387"/>
      <c r="B1019" s="387"/>
      <c r="C1019" s="388" t="s">
        <v>20741</v>
      </c>
      <c r="D1019" s="384" t="s">
        <v>20742</v>
      </c>
      <c r="E1019" s="388" t="s">
        <v>26</v>
      </c>
      <c r="F1019" s="388" t="s">
        <v>20743</v>
      </c>
      <c r="G1019" s="386"/>
    </row>
    <row r="1020" spans="1:7" ht="36">
      <c r="A1020" s="387"/>
      <c r="B1020" s="387"/>
      <c r="C1020" s="388" t="s">
        <v>20744</v>
      </c>
      <c r="D1020" s="384" t="s">
        <v>20745</v>
      </c>
      <c r="E1020" s="388" t="s">
        <v>26</v>
      </c>
      <c r="F1020" s="388" t="s">
        <v>20746</v>
      </c>
      <c r="G1020" s="386"/>
    </row>
    <row r="1021" spans="1:7" ht="36">
      <c r="A1021" s="387"/>
      <c r="B1021" s="387"/>
      <c r="C1021" s="388" t="s">
        <v>20747</v>
      </c>
      <c r="D1021" s="384" t="s">
        <v>20748</v>
      </c>
      <c r="E1021" s="388" t="s">
        <v>26</v>
      </c>
      <c r="F1021" s="388" t="s">
        <v>20749</v>
      </c>
      <c r="G1021" s="386"/>
    </row>
    <row r="1022" spans="1:7" ht="36">
      <c r="A1022" s="387"/>
      <c r="B1022" s="387"/>
      <c r="C1022" s="388" t="s">
        <v>20750</v>
      </c>
      <c r="D1022" s="384" t="s">
        <v>20751</v>
      </c>
      <c r="E1022" s="388" t="s">
        <v>26</v>
      </c>
      <c r="F1022" s="388" t="s">
        <v>20752</v>
      </c>
      <c r="G1022" s="386"/>
    </row>
    <row r="1023" spans="1:7" ht="36">
      <c r="A1023" s="387"/>
      <c r="B1023" s="387"/>
      <c r="C1023" s="388" t="s">
        <v>20753</v>
      </c>
      <c r="D1023" s="384" t="s">
        <v>20754</v>
      </c>
      <c r="E1023" s="388" t="s">
        <v>26</v>
      </c>
      <c r="F1023" s="388" t="s">
        <v>20755</v>
      </c>
      <c r="G1023" s="386"/>
    </row>
    <row r="1024" spans="1:7" ht="36">
      <c r="A1024" s="387"/>
      <c r="B1024" s="387"/>
      <c r="C1024" s="388" t="s">
        <v>20756</v>
      </c>
      <c r="D1024" s="384" t="s">
        <v>20757</v>
      </c>
      <c r="E1024" s="388" t="s">
        <v>26</v>
      </c>
      <c r="F1024" s="388" t="s">
        <v>20758</v>
      </c>
      <c r="G1024" s="386"/>
    </row>
    <row r="1025" spans="1:7" ht="36">
      <c r="A1025" s="387"/>
      <c r="B1025" s="387"/>
      <c r="C1025" s="388" t="s">
        <v>20759</v>
      </c>
      <c r="D1025" s="384" t="s">
        <v>20760</v>
      </c>
      <c r="E1025" s="388" t="s">
        <v>26</v>
      </c>
      <c r="F1025" s="388" t="s">
        <v>20761</v>
      </c>
      <c r="G1025" s="386"/>
    </row>
    <row r="1026" spans="1:7" ht="36">
      <c r="A1026" s="387"/>
      <c r="B1026" s="387"/>
      <c r="C1026" s="388" t="s">
        <v>20762</v>
      </c>
      <c r="D1026" s="384" t="s">
        <v>20763</v>
      </c>
      <c r="E1026" s="388" t="s">
        <v>26</v>
      </c>
      <c r="F1026" s="388" t="s">
        <v>17379</v>
      </c>
      <c r="G1026" s="386"/>
    </row>
    <row r="1027" spans="1:7" ht="36">
      <c r="A1027" s="387"/>
      <c r="B1027" s="387"/>
      <c r="C1027" s="388" t="s">
        <v>20764</v>
      </c>
      <c r="D1027" s="384" t="s">
        <v>20765</v>
      </c>
      <c r="E1027" s="388" t="s">
        <v>26</v>
      </c>
      <c r="F1027" s="388" t="s">
        <v>20766</v>
      </c>
      <c r="G1027" s="386"/>
    </row>
    <row r="1028" spans="1:7" ht="36">
      <c r="A1028" s="387"/>
      <c r="B1028" s="387"/>
      <c r="C1028" s="388" t="s">
        <v>20767</v>
      </c>
      <c r="D1028" s="384" t="s">
        <v>20768</v>
      </c>
      <c r="E1028" s="388" t="s">
        <v>26</v>
      </c>
      <c r="F1028" s="388" t="s">
        <v>20769</v>
      </c>
      <c r="G1028" s="386"/>
    </row>
    <row r="1029" spans="1:7" ht="36">
      <c r="A1029" s="387"/>
      <c r="B1029" s="387"/>
      <c r="C1029" s="388" t="s">
        <v>20770</v>
      </c>
      <c r="D1029" s="384" t="s">
        <v>20771</v>
      </c>
      <c r="E1029" s="388" t="s">
        <v>26</v>
      </c>
      <c r="F1029" s="388" t="s">
        <v>20772</v>
      </c>
      <c r="G1029" s="385"/>
    </row>
    <row r="1030" spans="1:7" ht="36">
      <c r="A1030" s="387"/>
      <c r="B1030" s="387"/>
      <c r="C1030" s="388" t="s">
        <v>20773</v>
      </c>
      <c r="D1030" s="384" t="s">
        <v>20774</v>
      </c>
      <c r="E1030" s="388" t="s">
        <v>26</v>
      </c>
      <c r="F1030" s="388" t="s">
        <v>17810</v>
      </c>
      <c r="G1030" s="385"/>
    </row>
    <row r="1031" spans="1:7" ht="36">
      <c r="A1031" s="387"/>
      <c r="B1031" s="387"/>
      <c r="C1031" s="388" t="s">
        <v>20775</v>
      </c>
      <c r="D1031" s="384" t="s">
        <v>20776</v>
      </c>
      <c r="E1031" s="388" t="s">
        <v>26</v>
      </c>
      <c r="F1031" s="388" t="s">
        <v>20777</v>
      </c>
      <c r="G1031" s="386"/>
    </row>
    <row r="1032" spans="1:7" ht="36">
      <c r="A1032" s="387"/>
      <c r="B1032" s="387"/>
      <c r="C1032" s="388" t="s">
        <v>20778</v>
      </c>
      <c r="D1032" s="384" t="s">
        <v>20779</v>
      </c>
      <c r="E1032" s="388" t="s">
        <v>26</v>
      </c>
      <c r="F1032" s="388" t="s">
        <v>20780</v>
      </c>
      <c r="G1032" s="386"/>
    </row>
    <row r="1033" spans="1:7" ht="36">
      <c r="A1033" s="387"/>
      <c r="B1033" s="387"/>
      <c r="C1033" s="388" t="s">
        <v>20781</v>
      </c>
      <c r="D1033" s="384" t="s">
        <v>20782</v>
      </c>
      <c r="E1033" s="388" t="s">
        <v>26</v>
      </c>
      <c r="F1033" s="388" t="s">
        <v>20783</v>
      </c>
      <c r="G1033" s="386"/>
    </row>
    <row r="1034" spans="1:7" ht="36">
      <c r="A1034" s="387"/>
      <c r="B1034" s="387"/>
      <c r="C1034" s="388" t="s">
        <v>20784</v>
      </c>
      <c r="D1034" s="384" t="s">
        <v>20785</v>
      </c>
      <c r="E1034" s="388" t="s">
        <v>26</v>
      </c>
      <c r="F1034" s="388" t="s">
        <v>20786</v>
      </c>
      <c r="G1034" s="386"/>
    </row>
    <row r="1035" spans="1:7" ht="45">
      <c r="A1035" s="387"/>
      <c r="B1035" s="387"/>
      <c r="C1035" s="388" t="s">
        <v>20787</v>
      </c>
      <c r="D1035" s="384" t="s">
        <v>20788</v>
      </c>
      <c r="E1035" s="388" t="s">
        <v>26</v>
      </c>
      <c r="F1035" s="388" t="s">
        <v>20789</v>
      </c>
      <c r="G1035" s="386"/>
    </row>
    <row r="1036" spans="1:7" ht="45">
      <c r="A1036" s="387"/>
      <c r="B1036" s="387"/>
      <c r="C1036" s="388" t="s">
        <v>20790</v>
      </c>
      <c r="D1036" s="384" t="s">
        <v>20791</v>
      </c>
      <c r="E1036" s="388" t="s">
        <v>26</v>
      </c>
      <c r="F1036" s="388" t="s">
        <v>20792</v>
      </c>
      <c r="G1036" s="386"/>
    </row>
    <row r="1037" spans="1:7" ht="45">
      <c r="A1037" s="387"/>
      <c r="B1037" s="387"/>
      <c r="C1037" s="388" t="s">
        <v>20793</v>
      </c>
      <c r="D1037" s="384" t="s">
        <v>20794</v>
      </c>
      <c r="E1037" s="388" t="s">
        <v>26</v>
      </c>
      <c r="F1037" s="388" t="s">
        <v>20795</v>
      </c>
      <c r="G1037" s="386"/>
    </row>
    <row r="1038" spans="1:7" ht="36">
      <c r="A1038" s="387"/>
      <c r="B1038" s="387"/>
      <c r="C1038" s="388" t="s">
        <v>20796</v>
      </c>
      <c r="D1038" s="384" t="s">
        <v>20797</v>
      </c>
      <c r="E1038" s="388" t="s">
        <v>26</v>
      </c>
      <c r="F1038" s="388" t="s">
        <v>20798</v>
      </c>
      <c r="G1038" s="386"/>
    </row>
    <row r="1039" spans="1:7" ht="36">
      <c r="A1039" s="387"/>
      <c r="B1039" s="387"/>
      <c r="C1039" s="388" t="s">
        <v>20799</v>
      </c>
      <c r="D1039" s="384" t="s">
        <v>20800</v>
      </c>
      <c r="E1039" s="388" t="s">
        <v>26</v>
      </c>
      <c r="F1039" s="388" t="s">
        <v>20801</v>
      </c>
      <c r="G1039" s="386"/>
    </row>
    <row r="1040" spans="1:7" ht="36">
      <c r="A1040" s="387"/>
      <c r="B1040" s="387"/>
      <c r="C1040" s="388" t="s">
        <v>20802</v>
      </c>
      <c r="D1040" s="384" t="s">
        <v>20803</v>
      </c>
      <c r="E1040" s="388" t="s">
        <v>26</v>
      </c>
      <c r="F1040" s="388" t="s">
        <v>20804</v>
      </c>
      <c r="G1040" s="386"/>
    </row>
    <row r="1041" spans="1:7" ht="36">
      <c r="A1041" s="387"/>
      <c r="B1041" s="387"/>
      <c r="C1041" s="388" t="s">
        <v>20805</v>
      </c>
      <c r="D1041" s="384" t="s">
        <v>20806</v>
      </c>
      <c r="E1041" s="388" t="s">
        <v>26</v>
      </c>
      <c r="F1041" s="388" t="s">
        <v>20807</v>
      </c>
      <c r="G1041" s="386"/>
    </row>
    <row r="1042" spans="1:7" ht="36">
      <c r="A1042" s="387"/>
      <c r="B1042" s="387"/>
      <c r="C1042" s="388" t="s">
        <v>20808</v>
      </c>
      <c r="D1042" s="384" t="s">
        <v>20809</v>
      </c>
      <c r="E1042" s="388" t="s">
        <v>26</v>
      </c>
      <c r="F1042" s="388" t="s">
        <v>20810</v>
      </c>
      <c r="G1042" s="386"/>
    </row>
    <row r="1043" spans="1:7" ht="36">
      <c r="A1043" s="387"/>
      <c r="B1043" s="387"/>
      <c r="C1043" s="388" t="s">
        <v>20811</v>
      </c>
      <c r="D1043" s="384" t="s">
        <v>20812</v>
      </c>
      <c r="E1043" s="388" t="s">
        <v>26</v>
      </c>
      <c r="F1043" s="388" t="s">
        <v>20813</v>
      </c>
      <c r="G1043" s="386"/>
    </row>
    <row r="1044" spans="1:7" ht="36">
      <c r="A1044" s="387"/>
      <c r="B1044" s="387"/>
      <c r="C1044" s="388" t="s">
        <v>20814</v>
      </c>
      <c r="D1044" s="384" t="s">
        <v>20815</v>
      </c>
      <c r="E1044" s="388" t="s">
        <v>26</v>
      </c>
      <c r="F1044" s="388" t="s">
        <v>20816</v>
      </c>
      <c r="G1044" s="386"/>
    </row>
    <row r="1045" spans="1:7" ht="36">
      <c r="A1045" s="387"/>
      <c r="B1045" s="387"/>
      <c r="C1045" s="388" t="s">
        <v>20817</v>
      </c>
      <c r="D1045" s="384" t="s">
        <v>20818</v>
      </c>
      <c r="E1045" s="388" t="s">
        <v>26</v>
      </c>
      <c r="F1045" s="388" t="s">
        <v>20819</v>
      </c>
      <c r="G1045" s="385"/>
    </row>
    <row r="1046" spans="1:7" ht="36">
      <c r="A1046" s="387"/>
      <c r="B1046" s="387"/>
      <c r="C1046" s="388" t="s">
        <v>20820</v>
      </c>
      <c r="D1046" s="384" t="s">
        <v>20821</v>
      </c>
      <c r="E1046" s="388" t="s">
        <v>26</v>
      </c>
      <c r="F1046" s="388" t="s">
        <v>20822</v>
      </c>
      <c r="G1046" s="385"/>
    </row>
    <row r="1047" spans="1:7" ht="36">
      <c r="A1047" s="387"/>
      <c r="B1047" s="387"/>
      <c r="C1047" s="388" t="s">
        <v>20823</v>
      </c>
      <c r="D1047" s="384" t="s">
        <v>20824</v>
      </c>
      <c r="E1047" s="388" t="s">
        <v>26</v>
      </c>
      <c r="F1047" s="388" t="s">
        <v>20825</v>
      </c>
      <c r="G1047" s="386"/>
    </row>
    <row r="1048" spans="1:7" ht="36">
      <c r="A1048" s="387"/>
      <c r="B1048" s="387"/>
      <c r="C1048" s="388" t="s">
        <v>20826</v>
      </c>
      <c r="D1048" s="384" t="s">
        <v>20827</v>
      </c>
      <c r="E1048" s="388" t="s">
        <v>26</v>
      </c>
      <c r="F1048" s="388" t="s">
        <v>20828</v>
      </c>
      <c r="G1048" s="386"/>
    </row>
    <row r="1049" spans="1:7" ht="36">
      <c r="A1049" s="387"/>
      <c r="B1049" s="387"/>
      <c r="C1049" s="388" t="s">
        <v>20829</v>
      </c>
      <c r="D1049" s="384" t="s">
        <v>20830</v>
      </c>
      <c r="E1049" s="388" t="s">
        <v>26</v>
      </c>
      <c r="F1049" s="388" t="s">
        <v>20831</v>
      </c>
      <c r="G1049" s="386"/>
    </row>
    <row r="1050" spans="1:7" ht="45" customHeight="1">
      <c r="A1050" s="387"/>
      <c r="B1050" s="387"/>
      <c r="C1050" s="388" t="s">
        <v>20832</v>
      </c>
      <c r="D1050" s="384" t="s">
        <v>20833</v>
      </c>
      <c r="E1050" s="388" t="s">
        <v>26</v>
      </c>
      <c r="F1050" s="388" t="s">
        <v>20834</v>
      </c>
      <c r="G1050" s="386"/>
    </row>
    <row r="1051" spans="1:7" ht="45" customHeight="1">
      <c r="A1051" s="387"/>
      <c r="B1051" s="387"/>
      <c r="C1051" s="388" t="s">
        <v>20835</v>
      </c>
      <c r="D1051" s="384" t="s">
        <v>20836</v>
      </c>
      <c r="E1051" s="388" t="s">
        <v>26</v>
      </c>
      <c r="F1051" s="388" t="s">
        <v>20837</v>
      </c>
      <c r="G1051" s="386"/>
    </row>
    <row r="1052" spans="1:7" ht="45" customHeight="1">
      <c r="A1052" s="387"/>
      <c r="B1052" s="387"/>
      <c r="C1052" s="388" t="s">
        <v>20838</v>
      </c>
      <c r="D1052" s="384" t="s">
        <v>20839</v>
      </c>
      <c r="E1052" s="388" t="s">
        <v>26</v>
      </c>
      <c r="F1052" s="388" t="s">
        <v>20840</v>
      </c>
      <c r="G1052" s="386"/>
    </row>
    <row r="1053" spans="1:7" ht="45" customHeight="1">
      <c r="A1053" s="387"/>
      <c r="B1053" s="387"/>
      <c r="C1053" s="388" t="s">
        <v>20841</v>
      </c>
      <c r="D1053" s="384" t="s">
        <v>20842</v>
      </c>
      <c r="E1053" s="388" t="s">
        <v>26</v>
      </c>
      <c r="F1053" s="388" t="s">
        <v>20843</v>
      </c>
      <c r="G1053" s="385"/>
    </row>
    <row r="1054" spans="1:7" ht="45" customHeight="1">
      <c r="A1054" s="387"/>
      <c r="B1054" s="387"/>
      <c r="C1054" s="388" t="s">
        <v>20844</v>
      </c>
      <c r="D1054" s="384" t="s">
        <v>20845</v>
      </c>
      <c r="E1054" s="388" t="s">
        <v>26</v>
      </c>
      <c r="F1054" s="388" t="s">
        <v>20846</v>
      </c>
      <c r="G1054" s="385"/>
    </row>
    <row r="1055" spans="1:7" ht="36">
      <c r="A1055" s="387"/>
      <c r="B1055" s="387"/>
      <c r="C1055" s="388" t="s">
        <v>20847</v>
      </c>
      <c r="D1055" s="384" t="s">
        <v>20848</v>
      </c>
      <c r="E1055" s="388" t="s">
        <v>26</v>
      </c>
      <c r="F1055" s="388" t="s">
        <v>20849</v>
      </c>
      <c r="G1055" s="386"/>
    </row>
    <row r="1056" spans="1:7" ht="36">
      <c r="A1056" s="387"/>
      <c r="B1056" s="387"/>
      <c r="C1056" s="388" t="s">
        <v>20850</v>
      </c>
      <c r="D1056" s="384" t="s">
        <v>20851</v>
      </c>
      <c r="E1056" s="388" t="s">
        <v>26</v>
      </c>
      <c r="F1056" s="388" t="s">
        <v>20852</v>
      </c>
      <c r="G1056" s="385"/>
    </row>
    <row r="1057" spans="1:7" ht="36">
      <c r="A1057" s="387"/>
      <c r="B1057" s="387"/>
      <c r="C1057" s="388" t="s">
        <v>20853</v>
      </c>
      <c r="D1057" s="384" t="s">
        <v>20854</v>
      </c>
      <c r="E1057" s="388" t="s">
        <v>26</v>
      </c>
      <c r="F1057" s="388" t="s">
        <v>20855</v>
      </c>
      <c r="G1057" s="385"/>
    </row>
    <row r="1058" spans="1:7" ht="36">
      <c r="A1058" s="387"/>
      <c r="B1058" s="387"/>
      <c r="C1058" s="388" t="s">
        <v>20856</v>
      </c>
      <c r="D1058" s="384" t="s">
        <v>20857</v>
      </c>
      <c r="E1058" s="388" t="s">
        <v>26</v>
      </c>
      <c r="F1058" s="388" t="s">
        <v>20858</v>
      </c>
      <c r="G1058" s="385"/>
    </row>
    <row r="1059" spans="1:7" ht="36">
      <c r="A1059" s="387"/>
      <c r="B1059" s="387"/>
      <c r="C1059" s="388" t="s">
        <v>20859</v>
      </c>
      <c r="D1059" s="384" t="s">
        <v>20860</v>
      </c>
      <c r="E1059" s="388" t="s">
        <v>26</v>
      </c>
      <c r="F1059" s="388" t="s">
        <v>20861</v>
      </c>
      <c r="G1059" s="385"/>
    </row>
    <row r="1060" spans="1:7" ht="45" customHeight="1">
      <c r="A1060" s="387"/>
      <c r="B1060" s="387"/>
      <c r="C1060" s="388" t="s">
        <v>20862</v>
      </c>
      <c r="D1060" s="384" t="s">
        <v>20863</v>
      </c>
      <c r="E1060" s="388" t="s">
        <v>26</v>
      </c>
      <c r="F1060" s="388" t="s">
        <v>20864</v>
      </c>
      <c r="G1060" s="386"/>
    </row>
    <row r="1061" spans="1:7" ht="45" customHeight="1">
      <c r="A1061" s="387"/>
      <c r="B1061" s="387"/>
      <c r="C1061" s="388" t="s">
        <v>20865</v>
      </c>
      <c r="D1061" s="384" t="s">
        <v>20866</v>
      </c>
      <c r="E1061" s="388" t="s">
        <v>26</v>
      </c>
      <c r="F1061" s="388" t="s">
        <v>20867</v>
      </c>
      <c r="G1061" s="385"/>
    </row>
    <row r="1062" spans="1:7" ht="45" customHeight="1">
      <c r="A1062" s="387"/>
      <c r="B1062" s="387"/>
      <c r="C1062" s="388" t="s">
        <v>20868</v>
      </c>
      <c r="D1062" s="384" t="s">
        <v>20869</v>
      </c>
      <c r="E1062" s="388" t="s">
        <v>26</v>
      </c>
      <c r="F1062" s="388" t="s">
        <v>20870</v>
      </c>
      <c r="G1062" s="385"/>
    </row>
    <row r="1063" spans="1:7" ht="45" customHeight="1">
      <c r="A1063" s="387"/>
      <c r="B1063" s="387"/>
      <c r="C1063" s="388" t="s">
        <v>20871</v>
      </c>
      <c r="D1063" s="384" t="s">
        <v>20872</v>
      </c>
      <c r="E1063" s="388" t="s">
        <v>26</v>
      </c>
      <c r="F1063" s="388" t="s">
        <v>20873</v>
      </c>
      <c r="G1063" s="385"/>
    </row>
    <row r="1064" spans="1:7" ht="45" customHeight="1">
      <c r="A1064" s="387"/>
      <c r="B1064" s="387"/>
      <c r="C1064" s="388" t="s">
        <v>20874</v>
      </c>
      <c r="D1064" s="384" t="s">
        <v>20875</v>
      </c>
      <c r="E1064" s="388" t="s">
        <v>26</v>
      </c>
      <c r="F1064" s="388" t="s">
        <v>20876</v>
      </c>
      <c r="G1064" s="385"/>
    </row>
    <row r="1065" spans="1:7" ht="36">
      <c r="A1065" s="387"/>
      <c r="B1065" s="387"/>
      <c r="C1065" s="388" t="s">
        <v>20877</v>
      </c>
      <c r="D1065" s="384" t="s">
        <v>20878</v>
      </c>
      <c r="E1065" s="388" t="s">
        <v>26</v>
      </c>
      <c r="F1065" s="388" t="s">
        <v>20879</v>
      </c>
      <c r="G1065" s="385"/>
    </row>
    <row r="1066" spans="1:7" ht="36">
      <c r="A1066" s="387"/>
      <c r="B1066" s="387"/>
      <c r="C1066" s="388" t="s">
        <v>20880</v>
      </c>
      <c r="D1066" s="384" t="s">
        <v>20881</v>
      </c>
      <c r="E1066" s="388" t="s">
        <v>26</v>
      </c>
      <c r="F1066" s="388" t="s">
        <v>20882</v>
      </c>
      <c r="G1066" s="385"/>
    </row>
    <row r="1067" spans="1:7" ht="36">
      <c r="A1067" s="387"/>
      <c r="B1067" s="387"/>
      <c r="C1067" s="388" t="s">
        <v>20883</v>
      </c>
      <c r="D1067" s="384" t="s">
        <v>20884</v>
      </c>
      <c r="E1067" s="388" t="s">
        <v>26</v>
      </c>
      <c r="F1067" s="388" t="s">
        <v>20885</v>
      </c>
      <c r="G1067" s="386"/>
    </row>
    <row r="1068" spans="1:7" ht="36">
      <c r="A1068" s="387"/>
      <c r="B1068" s="387"/>
      <c r="C1068" s="388" t="s">
        <v>20886</v>
      </c>
      <c r="D1068" s="384" t="s">
        <v>20887</v>
      </c>
      <c r="E1068" s="388" t="s">
        <v>26</v>
      </c>
      <c r="F1068" s="388" t="s">
        <v>20888</v>
      </c>
      <c r="G1068" s="386"/>
    </row>
    <row r="1069" spans="1:7" ht="36">
      <c r="A1069" s="387"/>
      <c r="B1069" s="387"/>
      <c r="C1069" s="388" t="s">
        <v>20889</v>
      </c>
      <c r="D1069" s="384" t="s">
        <v>20890</v>
      </c>
      <c r="E1069" s="388" t="s">
        <v>26</v>
      </c>
      <c r="F1069" s="388" t="s">
        <v>20891</v>
      </c>
      <c r="G1069" s="386"/>
    </row>
    <row r="1070" spans="1:7" ht="36">
      <c r="A1070" s="387"/>
      <c r="B1070" s="387"/>
      <c r="C1070" s="388" t="s">
        <v>20892</v>
      </c>
      <c r="D1070" s="384" t="s">
        <v>20893</v>
      </c>
      <c r="E1070" s="388" t="s">
        <v>26</v>
      </c>
      <c r="F1070" s="388" t="s">
        <v>20894</v>
      </c>
      <c r="G1070" s="386"/>
    </row>
    <row r="1071" spans="1:7" ht="36">
      <c r="A1071" s="387"/>
      <c r="B1071" s="387"/>
      <c r="C1071" s="388" t="s">
        <v>20895</v>
      </c>
      <c r="D1071" s="384" t="s">
        <v>20896</v>
      </c>
      <c r="E1071" s="388" t="s">
        <v>26</v>
      </c>
      <c r="F1071" s="388" t="s">
        <v>20897</v>
      </c>
      <c r="G1071" s="386"/>
    </row>
    <row r="1072" spans="1:7" ht="36">
      <c r="A1072" s="387"/>
      <c r="B1072" s="387"/>
      <c r="C1072" s="388" t="s">
        <v>20898</v>
      </c>
      <c r="D1072" s="384" t="s">
        <v>20899</v>
      </c>
      <c r="E1072" s="388" t="s">
        <v>26</v>
      </c>
      <c r="F1072" s="388" t="s">
        <v>20900</v>
      </c>
      <c r="G1072" s="385"/>
    </row>
    <row r="1073" spans="1:7" ht="36">
      <c r="A1073" s="387"/>
      <c r="B1073" s="387"/>
      <c r="C1073" s="388" t="s">
        <v>20901</v>
      </c>
      <c r="D1073" s="384" t="s">
        <v>20902</v>
      </c>
      <c r="E1073" s="388" t="s">
        <v>26</v>
      </c>
      <c r="F1073" s="388" t="s">
        <v>17375</v>
      </c>
      <c r="G1073" s="385"/>
    </row>
    <row r="1074" spans="1:7" ht="36">
      <c r="A1074" s="387"/>
      <c r="B1074" s="387"/>
      <c r="C1074" s="388" t="s">
        <v>20903</v>
      </c>
      <c r="D1074" s="384" t="s">
        <v>20904</v>
      </c>
      <c r="E1074" s="388" t="s">
        <v>26</v>
      </c>
      <c r="F1074" s="388" t="s">
        <v>20905</v>
      </c>
      <c r="G1074" s="386"/>
    </row>
    <row r="1075" spans="1:7" ht="36">
      <c r="A1075" s="387"/>
      <c r="B1075" s="387"/>
      <c r="C1075" s="388" t="s">
        <v>20906</v>
      </c>
      <c r="D1075" s="384" t="s">
        <v>20907</v>
      </c>
      <c r="E1075" s="388" t="s">
        <v>26</v>
      </c>
      <c r="F1075" s="388" t="s">
        <v>20908</v>
      </c>
      <c r="G1075" s="386"/>
    </row>
    <row r="1076" spans="1:7" ht="36">
      <c r="A1076" s="387"/>
      <c r="B1076" s="387"/>
      <c r="C1076" s="388" t="s">
        <v>20909</v>
      </c>
      <c r="D1076" s="384" t="s">
        <v>20910</v>
      </c>
      <c r="E1076" s="388" t="s">
        <v>26</v>
      </c>
      <c r="F1076" s="388" t="s">
        <v>20911</v>
      </c>
      <c r="G1076" s="386"/>
    </row>
    <row r="1077" spans="1:7" ht="36">
      <c r="A1077" s="387"/>
      <c r="B1077" s="387"/>
      <c r="C1077" s="388" t="s">
        <v>20912</v>
      </c>
      <c r="D1077" s="384" t="s">
        <v>20913</v>
      </c>
      <c r="E1077" s="388" t="s">
        <v>26</v>
      </c>
      <c r="F1077" s="388" t="s">
        <v>20914</v>
      </c>
      <c r="G1077" s="385"/>
    </row>
    <row r="1078" spans="1:7" ht="36">
      <c r="A1078" s="387"/>
      <c r="B1078" s="387"/>
      <c r="C1078" s="388" t="s">
        <v>20915</v>
      </c>
      <c r="D1078" s="384" t="s">
        <v>20916</v>
      </c>
      <c r="E1078" s="388" t="s">
        <v>26</v>
      </c>
      <c r="F1078" s="388" t="s">
        <v>20917</v>
      </c>
      <c r="G1078" s="385"/>
    </row>
    <row r="1079" spans="1:7" ht="36">
      <c r="A1079" s="387"/>
      <c r="B1079" s="387"/>
      <c r="C1079" s="388" t="s">
        <v>20918</v>
      </c>
      <c r="D1079" s="384" t="s">
        <v>20919</v>
      </c>
      <c r="E1079" s="388" t="s">
        <v>26</v>
      </c>
      <c r="F1079" s="388" t="s">
        <v>20920</v>
      </c>
      <c r="G1079" s="386"/>
    </row>
    <row r="1080" spans="1:7" ht="36">
      <c r="A1080" s="387"/>
      <c r="B1080" s="387"/>
      <c r="C1080" s="388" t="s">
        <v>20921</v>
      </c>
      <c r="D1080" s="384" t="s">
        <v>20922</v>
      </c>
      <c r="E1080" s="388" t="s">
        <v>26</v>
      </c>
      <c r="F1080" s="388" t="s">
        <v>20923</v>
      </c>
      <c r="G1080" s="386"/>
    </row>
    <row r="1081" spans="1:7" ht="36">
      <c r="A1081" s="387"/>
      <c r="B1081" s="387"/>
      <c r="C1081" s="388" t="s">
        <v>20924</v>
      </c>
      <c r="D1081" s="384" t="s">
        <v>20925</v>
      </c>
      <c r="E1081" s="388" t="s">
        <v>26</v>
      </c>
      <c r="F1081" s="388" t="s">
        <v>17822</v>
      </c>
      <c r="G1081" s="386"/>
    </row>
    <row r="1082" spans="1:7" ht="36">
      <c r="A1082" s="387"/>
      <c r="B1082" s="387"/>
      <c r="C1082" s="388" t="s">
        <v>20926</v>
      </c>
      <c r="D1082" s="384" t="s">
        <v>20927</v>
      </c>
      <c r="E1082" s="388" t="s">
        <v>26</v>
      </c>
      <c r="F1082" s="388" t="s">
        <v>20928</v>
      </c>
      <c r="G1082" s="386"/>
    </row>
    <row r="1083" spans="1:7" ht="45" customHeight="1">
      <c r="A1083" s="387"/>
      <c r="B1083" s="387"/>
      <c r="C1083" s="388" t="s">
        <v>20929</v>
      </c>
      <c r="D1083" s="384" t="s">
        <v>20930</v>
      </c>
      <c r="E1083" s="388" t="s">
        <v>26</v>
      </c>
      <c r="F1083" s="388" t="s">
        <v>20931</v>
      </c>
      <c r="G1083" s="385"/>
    </row>
    <row r="1084" spans="1:7" ht="45" customHeight="1">
      <c r="A1084" s="387"/>
      <c r="B1084" s="387"/>
      <c r="C1084" s="388" t="s">
        <v>20932</v>
      </c>
      <c r="D1084" s="384" t="s">
        <v>20933</v>
      </c>
      <c r="E1084" s="388" t="s">
        <v>26</v>
      </c>
      <c r="F1084" s="388" t="s">
        <v>20934</v>
      </c>
      <c r="G1084" s="385"/>
    </row>
    <row r="1085" spans="1:7" ht="45" customHeight="1">
      <c r="A1085" s="387"/>
      <c r="B1085" s="387"/>
      <c r="C1085" s="388" t="s">
        <v>20935</v>
      </c>
      <c r="D1085" s="384" t="s">
        <v>20936</v>
      </c>
      <c r="E1085" s="388" t="s">
        <v>26</v>
      </c>
      <c r="F1085" s="388" t="s">
        <v>20937</v>
      </c>
      <c r="G1085" s="386"/>
    </row>
    <row r="1086" spans="1:7" ht="45" customHeight="1">
      <c r="A1086" s="387"/>
      <c r="B1086" s="387"/>
      <c r="C1086" s="388" t="s">
        <v>20938</v>
      </c>
      <c r="D1086" s="384" t="s">
        <v>20939</v>
      </c>
      <c r="E1086" s="388" t="s">
        <v>26</v>
      </c>
      <c r="F1086" s="388" t="s">
        <v>20940</v>
      </c>
      <c r="G1086" s="386"/>
    </row>
    <row r="1087" spans="1:7" ht="45" customHeight="1">
      <c r="A1087" s="387"/>
      <c r="B1087" s="387"/>
      <c r="C1087" s="388" t="s">
        <v>20941</v>
      </c>
      <c r="D1087" s="384" t="s">
        <v>20942</v>
      </c>
      <c r="E1087" s="388" t="s">
        <v>26</v>
      </c>
      <c r="F1087" s="388" t="s">
        <v>20943</v>
      </c>
      <c r="G1087" s="386"/>
    </row>
    <row r="1088" spans="1:7" ht="36">
      <c r="A1088" s="387"/>
      <c r="B1088" s="387"/>
      <c r="C1088" s="388" t="s">
        <v>20944</v>
      </c>
      <c r="D1088" s="384" t="s">
        <v>20945</v>
      </c>
      <c r="E1088" s="388" t="s">
        <v>26</v>
      </c>
      <c r="F1088" s="388" t="s">
        <v>20946</v>
      </c>
      <c r="G1088" s="386"/>
    </row>
    <row r="1089" spans="1:7" ht="36">
      <c r="A1089" s="387"/>
      <c r="B1089" s="387"/>
      <c r="C1089" s="388" t="s">
        <v>20947</v>
      </c>
      <c r="D1089" s="384" t="s">
        <v>20948</v>
      </c>
      <c r="E1089" s="388" t="s">
        <v>26</v>
      </c>
      <c r="F1089" s="388" t="s">
        <v>20949</v>
      </c>
      <c r="G1089" s="386"/>
    </row>
    <row r="1090" spans="1:7" ht="11.25" customHeight="1">
      <c r="A1090" s="387"/>
      <c r="B1090" s="387"/>
      <c r="C1090" s="481" t="s">
        <v>20950</v>
      </c>
      <c r="D1090" s="481"/>
      <c r="E1090" s="481"/>
      <c r="F1090" s="481" t="s">
        <v>17145</v>
      </c>
      <c r="G1090" s="386"/>
    </row>
    <row r="1091" spans="1:7" ht="14.25" customHeight="1">
      <c r="A1091" s="387"/>
      <c r="B1091" s="387"/>
      <c r="C1091" s="388" t="s">
        <v>20951</v>
      </c>
      <c r="D1091" s="384" t="s">
        <v>20952</v>
      </c>
      <c r="E1091" s="388" t="s">
        <v>105</v>
      </c>
      <c r="F1091" s="388" t="s">
        <v>20953</v>
      </c>
      <c r="G1091" s="386"/>
    </row>
    <row r="1092" spans="1:7" ht="45">
      <c r="A1092" s="387"/>
      <c r="B1092" s="387"/>
      <c r="C1092" s="388" t="s">
        <v>20954</v>
      </c>
      <c r="D1092" s="384" t="s">
        <v>20955</v>
      </c>
      <c r="E1092" s="388" t="s">
        <v>105</v>
      </c>
      <c r="F1092" s="388" t="s">
        <v>20956</v>
      </c>
      <c r="G1092" s="386"/>
    </row>
    <row r="1093" spans="1:7" ht="45">
      <c r="A1093" s="387"/>
      <c r="B1093" s="387"/>
      <c r="C1093" s="388" t="s">
        <v>20957</v>
      </c>
      <c r="D1093" s="384" t="s">
        <v>20958</v>
      </c>
      <c r="E1093" s="388" t="s">
        <v>105</v>
      </c>
      <c r="F1093" s="388" t="s">
        <v>20959</v>
      </c>
      <c r="G1093" s="386"/>
    </row>
    <row r="1094" spans="1:7" ht="45">
      <c r="A1094" s="387"/>
      <c r="B1094" s="387"/>
      <c r="C1094" s="388" t="s">
        <v>20960</v>
      </c>
      <c r="D1094" s="384" t="s">
        <v>20961</v>
      </c>
      <c r="E1094" s="388" t="s">
        <v>105</v>
      </c>
      <c r="F1094" s="388" t="s">
        <v>20962</v>
      </c>
      <c r="G1094" s="386"/>
    </row>
    <row r="1095" spans="1:7" ht="45">
      <c r="A1095" s="387"/>
      <c r="B1095" s="387"/>
      <c r="C1095" s="388" t="s">
        <v>20963</v>
      </c>
      <c r="D1095" s="384" t="s">
        <v>20964</v>
      </c>
      <c r="E1095" s="388" t="s">
        <v>105</v>
      </c>
      <c r="F1095" s="388" t="s">
        <v>20965</v>
      </c>
      <c r="G1095" s="386"/>
    </row>
    <row r="1096" spans="1:7" ht="45">
      <c r="A1096" s="387"/>
      <c r="B1096" s="387"/>
      <c r="C1096" s="388" t="s">
        <v>20966</v>
      </c>
      <c r="D1096" s="384" t="s">
        <v>20967</v>
      </c>
      <c r="E1096" s="388" t="s">
        <v>105</v>
      </c>
      <c r="F1096" s="388" t="s">
        <v>20968</v>
      </c>
      <c r="G1096" s="385"/>
    </row>
    <row r="1097" spans="1:7" ht="45">
      <c r="A1097" s="387"/>
      <c r="B1097" s="387"/>
      <c r="C1097" s="388" t="s">
        <v>20969</v>
      </c>
      <c r="D1097" s="384" t="s">
        <v>20970</v>
      </c>
      <c r="E1097" s="388" t="s">
        <v>105</v>
      </c>
      <c r="F1097" s="388" t="s">
        <v>20971</v>
      </c>
      <c r="G1097" s="385"/>
    </row>
    <row r="1098" spans="1:7" ht="45">
      <c r="A1098" s="387"/>
      <c r="B1098" s="387"/>
      <c r="C1098" s="388" t="s">
        <v>20972</v>
      </c>
      <c r="D1098" s="384" t="s">
        <v>20973</v>
      </c>
      <c r="E1098" s="388" t="s">
        <v>105</v>
      </c>
      <c r="F1098" s="388" t="s">
        <v>20974</v>
      </c>
      <c r="G1098" s="386"/>
    </row>
    <row r="1099" spans="1:7" ht="45">
      <c r="A1099" s="387"/>
      <c r="B1099" s="387"/>
      <c r="C1099" s="388" t="s">
        <v>20975</v>
      </c>
      <c r="D1099" s="384" t="s">
        <v>20976</v>
      </c>
      <c r="E1099" s="388" t="s">
        <v>105</v>
      </c>
      <c r="F1099" s="388" t="s">
        <v>20977</v>
      </c>
      <c r="G1099" s="386"/>
    </row>
    <row r="1100" spans="1:7" ht="45">
      <c r="A1100" s="387"/>
      <c r="B1100" s="387"/>
      <c r="C1100" s="388" t="s">
        <v>20978</v>
      </c>
      <c r="D1100" s="384" t="s">
        <v>20979</v>
      </c>
      <c r="E1100" s="388" t="s">
        <v>105</v>
      </c>
      <c r="F1100" s="388" t="s">
        <v>20980</v>
      </c>
      <c r="G1100" s="386"/>
    </row>
    <row r="1101" spans="1:7" ht="36">
      <c r="A1101" s="387"/>
      <c r="B1101" s="387"/>
      <c r="C1101" s="388" t="s">
        <v>20981</v>
      </c>
      <c r="D1101" s="384" t="s">
        <v>20982</v>
      </c>
      <c r="E1101" s="388" t="s">
        <v>105</v>
      </c>
      <c r="F1101" s="388" t="s">
        <v>20983</v>
      </c>
      <c r="G1101" s="386"/>
    </row>
    <row r="1102" spans="1:7" ht="36">
      <c r="A1102" s="387"/>
      <c r="B1102" s="387"/>
      <c r="C1102" s="388" t="s">
        <v>20984</v>
      </c>
      <c r="D1102" s="384" t="s">
        <v>20985</v>
      </c>
      <c r="E1102" s="388" t="s">
        <v>105</v>
      </c>
      <c r="F1102" s="388" t="s">
        <v>20986</v>
      </c>
      <c r="G1102" s="386"/>
    </row>
    <row r="1103" spans="1:7" ht="36">
      <c r="A1103" s="387"/>
      <c r="B1103" s="387"/>
      <c r="C1103" s="388" t="s">
        <v>20987</v>
      </c>
      <c r="D1103" s="384" t="s">
        <v>20988</v>
      </c>
      <c r="E1103" s="388" t="s">
        <v>105</v>
      </c>
      <c r="F1103" s="388" t="s">
        <v>20989</v>
      </c>
      <c r="G1103" s="386"/>
    </row>
    <row r="1104" spans="1:7" ht="36">
      <c r="A1104" s="387"/>
      <c r="B1104" s="387"/>
      <c r="C1104" s="388" t="s">
        <v>20990</v>
      </c>
      <c r="D1104" s="384" t="s">
        <v>20991</v>
      </c>
      <c r="E1104" s="388" t="s">
        <v>105</v>
      </c>
      <c r="F1104" s="388" t="s">
        <v>20992</v>
      </c>
      <c r="G1104" s="386"/>
    </row>
    <row r="1105" spans="1:7" ht="36">
      <c r="A1105" s="387"/>
      <c r="B1105" s="387"/>
      <c r="C1105" s="388" t="s">
        <v>20993</v>
      </c>
      <c r="D1105" s="384" t="s">
        <v>20994</v>
      </c>
      <c r="E1105" s="388" t="s">
        <v>105</v>
      </c>
      <c r="F1105" s="388" t="s">
        <v>20995</v>
      </c>
      <c r="G1105" s="386"/>
    </row>
    <row r="1106" spans="1:7" ht="36">
      <c r="A1106" s="387"/>
      <c r="B1106" s="387"/>
      <c r="C1106" s="388" t="s">
        <v>20996</v>
      </c>
      <c r="D1106" s="384" t="s">
        <v>20997</v>
      </c>
      <c r="E1106" s="388" t="s">
        <v>105</v>
      </c>
      <c r="F1106" s="388" t="s">
        <v>20998</v>
      </c>
      <c r="G1106" s="386"/>
    </row>
    <row r="1107" spans="1:7" ht="36">
      <c r="A1107" s="387"/>
      <c r="B1107" s="387"/>
      <c r="C1107" s="388" t="s">
        <v>20999</v>
      </c>
      <c r="D1107" s="384" t="s">
        <v>21000</v>
      </c>
      <c r="E1107" s="388" t="s">
        <v>105</v>
      </c>
      <c r="F1107" s="388" t="s">
        <v>21001</v>
      </c>
      <c r="G1107" s="386"/>
    </row>
    <row r="1108" spans="1:7" ht="36">
      <c r="A1108" s="387"/>
      <c r="B1108" s="387"/>
      <c r="C1108" s="388" t="s">
        <v>21002</v>
      </c>
      <c r="D1108" s="384" t="s">
        <v>21003</v>
      </c>
      <c r="E1108" s="388" t="s">
        <v>105</v>
      </c>
      <c r="F1108" s="388" t="s">
        <v>21004</v>
      </c>
      <c r="G1108" s="385"/>
    </row>
    <row r="1109" spans="1:7" ht="36">
      <c r="A1109" s="387"/>
      <c r="B1109" s="387"/>
      <c r="C1109" s="388" t="s">
        <v>21005</v>
      </c>
      <c r="D1109" s="384" t="s">
        <v>21006</v>
      </c>
      <c r="E1109" s="388" t="s">
        <v>105</v>
      </c>
      <c r="F1109" s="388" t="s">
        <v>21007</v>
      </c>
      <c r="G1109" s="385"/>
    </row>
    <row r="1110" spans="1:7" ht="36">
      <c r="A1110" s="387"/>
      <c r="B1110" s="387"/>
      <c r="C1110" s="388" t="s">
        <v>21008</v>
      </c>
      <c r="D1110" s="384" t="s">
        <v>21009</v>
      </c>
      <c r="E1110" s="388" t="s">
        <v>105</v>
      </c>
      <c r="F1110" s="388" t="s">
        <v>21010</v>
      </c>
      <c r="G1110" s="386"/>
    </row>
    <row r="1111" spans="1:7" ht="14.25" customHeight="1">
      <c r="A1111" s="387"/>
      <c r="B1111" s="481" t="s">
        <v>21011</v>
      </c>
      <c r="C1111" s="481"/>
      <c r="D1111" s="481"/>
      <c r="E1111" s="481"/>
      <c r="F1111" s="481" t="s">
        <v>17145</v>
      </c>
      <c r="G1111" s="386"/>
    </row>
    <row r="1112" spans="1:7" ht="11.25" customHeight="1">
      <c r="A1112" s="387"/>
      <c r="B1112" s="387"/>
      <c r="C1112" s="481" t="s">
        <v>21012</v>
      </c>
      <c r="D1112" s="481"/>
      <c r="E1112" s="481"/>
      <c r="F1112" s="481" t="s">
        <v>17145</v>
      </c>
      <c r="G1112" s="386"/>
    </row>
    <row r="1113" spans="1:7" ht="14.25" customHeight="1">
      <c r="A1113" s="387"/>
      <c r="B1113" s="387"/>
      <c r="C1113" s="388" t="s">
        <v>21013</v>
      </c>
      <c r="D1113" s="384" t="s">
        <v>21014</v>
      </c>
      <c r="E1113" s="388" t="s">
        <v>105</v>
      </c>
      <c r="F1113" s="388" t="s">
        <v>21015</v>
      </c>
      <c r="G1113" s="386"/>
    </row>
    <row r="1114" spans="1:7" ht="54">
      <c r="A1114" s="387"/>
      <c r="B1114" s="387"/>
      <c r="C1114" s="388" t="s">
        <v>21016</v>
      </c>
      <c r="D1114" s="384" t="s">
        <v>21017</v>
      </c>
      <c r="E1114" s="388" t="s">
        <v>105</v>
      </c>
      <c r="F1114" s="388" t="s">
        <v>21018</v>
      </c>
      <c r="G1114" s="386"/>
    </row>
    <row r="1115" spans="1:7" ht="54">
      <c r="A1115" s="387"/>
      <c r="B1115" s="387"/>
      <c r="C1115" s="388" t="s">
        <v>21019</v>
      </c>
      <c r="D1115" s="384" t="s">
        <v>21020</v>
      </c>
      <c r="E1115" s="388" t="s">
        <v>105</v>
      </c>
      <c r="F1115" s="388" t="s">
        <v>21021</v>
      </c>
      <c r="G1115" s="386"/>
    </row>
    <row r="1116" spans="1:7" ht="54">
      <c r="A1116" s="387"/>
      <c r="B1116" s="387"/>
      <c r="C1116" s="388" t="s">
        <v>21022</v>
      </c>
      <c r="D1116" s="384" t="s">
        <v>21023</v>
      </c>
      <c r="E1116" s="388" t="s">
        <v>105</v>
      </c>
      <c r="F1116" s="388" t="s">
        <v>21024</v>
      </c>
      <c r="G1116" s="385"/>
    </row>
    <row r="1117" spans="1:7" ht="54">
      <c r="A1117" s="387"/>
      <c r="B1117" s="387"/>
      <c r="C1117" s="388" t="s">
        <v>21025</v>
      </c>
      <c r="D1117" s="384" t="s">
        <v>21026</v>
      </c>
      <c r="E1117" s="388" t="s">
        <v>105</v>
      </c>
      <c r="F1117" s="388" t="s">
        <v>21027</v>
      </c>
      <c r="G1117" s="385"/>
    </row>
    <row r="1118" spans="1:7" ht="54">
      <c r="A1118" s="387"/>
      <c r="B1118" s="387"/>
      <c r="C1118" s="388" t="s">
        <v>21028</v>
      </c>
      <c r="D1118" s="384" t="s">
        <v>21029</v>
      </c>
      <c r="E1118" s="388" t="s">
        <v>105</v>
      </c>
      <c r="F1118" s="388" t="s">
        <v>21030</v>
      </c>
      <c r="G1118" s="386"/>
    </row>
    <row r="1119" spans="1:7" ht="11.25" customHeight="1">
      <c r="A1119" s="387"/>
      <c r="B1119" s="387"/>
      <c r="C1119" s="481" t="s">
        <v>21031</v>
      </c>
      <c r="D1119" s="481"/>
      <c r="E1119" s="481"/>
      <c r="F1119" s="481" t="s">
        <v>17145</v>
      </c>
      <c r="G1119" s="386"/>
    </row>
    <row r="1120" spans="1:7" ht="14.25" customHeight="1">
      <c r="A1120" s="387"/>
      <c r="B1120" s="387"/>
      <c r="C1120" s="388" t="s">
        <v>21032</v>
      </c>
      <c r="D1120" s="384" t="s">
        <v>21033</v>
      </c>
      <c r="E1120" s="388" t="s">
        <v>26</v>
      </c>
      <c r="F1120" s="388" t="s">
        <v>21034</v>
      </c>
      <c r="G1120" s="386"/>
    </row>
    <row r="1121" spans="1:7" ht="45">
      <c r="A1121" s="387"/>
      <c r="B1121" s="387"/>
      <c r="C1121" s="388" t="s">
        <v>21035</v>
      </c>
      <c r="D1121" s="384" t="s">
        <v>21036</v>
      </c>
      <c r="E1121" s="388" t="s">
        <v>26</v>
      </c>
      <c r="F1121" s="388" t="s">
        <v>21037</v>
      </c>
      <c r="G1121" s="386"/>
    </row>
    <row r="1122" spans="1:7" ht="45">
      <c r="A1122" s="387"/>
      <c r="B1122" s="387"/>
      <c r="C1122" s="388" t="s">
        <v>21038</v>
      </c>
      <c r="D1122" s="384" t="s">
        <v>21039</v>
      </c>
      <c r="E1122" s="388" t="s">
        <v>26</v>
      </c>
      <c r="F1122" s="388" t="s">
        <v>21040</v>
      </c>
      <c r="G1122" s="386"/>
    </row>
    <row r="1123" spans="1:7" ht="45">
      <c r="A1123" s="387"/>
      <c r="B1123" s="387"/>
      <c r="C1123" s="388" t="s">
        <v>21041</v>
      </c>
      <c r="D1123" s="384" t="s">
        <v>21042</v>
      </c>
      <c r="E1123" s="388" t="s">
        <v>26</v>
      </c>
      <c r="F1123" s="388" t="s">
        <v>21043</v>
      </c>
      <c r="G1123" s="385"/>
    </row>
    <row r="1124" spans="1:7" ht="45">
      <c r="A1124" s="387"/>
      <c r="B1124" s="387"/>
      <c r="C1124" s="388" t="s">
        <v>21044</v>
      </c>
      <c r="D1124" s="384" t="s">
        <v>21045</v>
      </c>
      <c r="E1124" s="388" t="s">
        <v>26</v>
      </c>
      <c r="F1124" s="388" t="s">
        <v>21046</v>
      </c>
      <c r="G1124" s="385"/>
    </row>
    <row r="1125" spans="1:7" ht="45">
      <c r="A1125" s="387"/>
      <c r="B1125" s="387"/>
      <c r="C1125" s="388" t="s">
        <v>21047</v>
      </c>
      <c r="D1125" s="384" t="s">
        <v>21048</v>
      </c>
      <c r="E1125" s="388" t="s">
        <v>26</v>
      </c>
      <c r="F1125" s="388" t="s">
        <v>21049</v>
      </c>
      <c r="G1125" s="386"/>
    </row>
    <row r="1126" spans="1:7" ht="45">
      <c r="A1126" s="387"/>
      <c r="B1126" s="387"/>
      <c r="C1126" s="388" t="s">
        <v>21050</v>
      </c>
      <c r="D1126" s="384" t="s">
        <v>21051</v>
      </c>
      <c r="E1126" s="388" t="s">
        <v>26</v>
      </c>
      <c r="F1126" s="388" t="s">
        <v>21052</v>
      </c>
      <c r="G1126" s="386"/>
    </row>
    <row r="1127" spans="1:7" ht="45">
      <c r="A1127" s="387"/>
      <c r="B1127" s="387"/>
      <c r="C1127" s="388" t="s">
        <v>21053</v>
      </c>
      <c r="D1127" s="384" t="s">
        <v>21054</v>
      </c>
      <c r="E1127" s="388" t="s">
        <v>26</v>
      </c>
      <c r="F1127" s="388" t="s">
        <v>21055</v>
      </c>
      <c r="G1127" s="386"/>
    </row>
    <row r="1128" spans="1:7" ht="45">
      <c r="A1128" s="387"/>
      <c r="B1128" s="387"/>
      <c r="C1128" s="388" t="s">
        <v>21056</v>
      </c>
      <c r="D1128" s="384" t="s">
        <v>21057</v>
      </c>
      <c r="E1128" s="388" t="s">
        <v>26</v>
      </c>
      <c r="F1128" s="388" t="s">
        <v>21058</v>
      </c>
      <c r="G1128" s="385"/>
    </row>
    <row r="1129" spans="1:7" ht="45">
      <c r="A1129" s="387"/>
      <c r="B1129" s="387"/>
      <c r="C1129" s="388" t="s">
        <v>21059</v>
      </c>
      <c r="D1129" s="384" t="s">
        <v>21060</v>
      </c>
      <c r="E1129" s="388" t="s">
        <v>26</v>
      </c>
      <c r="F1129" s="388" t="s">
        <v>21061</v>
      </c>
      <c r="G1129" s="385"/>
    </row>
    <row r="1130" spans="1:7" ht="45">
      <c r="A1130" s="387"/>
      <c r="B1130" s="387"/>
      <c r="C1130" s="388" t="s">
        <v>21062</v>
      </c>
      <c r="D1130" s="384" t="s">
        <v>21063</v>
      </c>
      <c r="E1130" s="388" t="s">
        <v>26</v>
      </c>
      <c r="F1130" s="388" t="s">
        <v>21064</v>
      </c>
      <c r="G1130" s="386"/>
    </row>
    <row r="1131" spans="1:7" ht="45">
      <c r="A1131" s="387"/>
      <c r="B1131" s="387"/>
      <c r="C1131" s="388" t="s">
        <v>21065</v>
      </c>
      <c r="D1131" s="384" t="s">
        <v>21066</v>
      </c>
      <c r="E1131" s="388" t="s">
        <v>26</v>
      </c>
      <c r="F1131" s="388" t="s">
        <v>21067</v>
      </c>
      <c r="G1131" s="386"/>
    </row>
    <row r="1132" spans="1:7" ht="45">
      <c r="A1132" s="387"/>
      <c r="B1132" s="387"/>
      <c r="C1132" s="388" t="s">
        <v>21068</v>
      </c>
      <c r="D1132" s="384" t="s">
        <v>21069</v>
      </c>
      <c r="E1132" s="388" t="s">
        <v>26</v>
      </c>
      <c r="F1132" s="388" t="s">
        <v>21070</v>
      </c>
      <c r="G1132" s="386"/>
    </row>
    <row r="1133" spans="1:7" ht="45">
      <c r="A1133" s="387"/>
      <c r="B1133" s="387"/>
      <c r="C1133" s="388" t="s">
        <v>21071</v>
      </c>
      <c r="D1133" s="384" t="s">
        <v>21072</v>
      </c>
      <c r="E1133" s="388" t="s">
        <v>26</v>
      </c>
      <c r="F1133" s="388" t="s">
        <v>21073</v>
      </c>
      <c r="G1133" s="386"/>
    </row>
    <row r="1134" spans="1:7" ht="45">
      <c r="A1134" s="387"/>
      <c r="B1134" s="387"/>
      <c r="C1134" s="388" t="s">
        <v>21074</v>
      </c>
      <c r="D1134" s="384" t="s">
        <v>21075</v>
      </c>
      <c r="E1134" s="388" t="s">
        <v>26</v>
      </c>
      <c r="F1134" s="388" t="s">
        <v>21076</v>
      </c>
      <c r="G1134" s="386"/>
    </row>
    <row r="1135" spans="1:7" ht="45">
      <c r="A1135" s="387"/>
      <c r="B1135" s="387"/>
      <c r="C1135" s="388" t="s">
        <v>21077</v>
      </c>
      <c r="D1135" s="384" t="s">
        <v>21078</v>
      </c>
      <c r="E1135" s="388" t="s">
        <v>26</v>
      </c>
      <c r="F1135" s="388" t="s">
        <v>21079</v>
      </c>
      <c r="G1135" s="385"/>
    </row>
    <row r="1136" spans="1:7" ht="45">
      <c r="A1136" s="387"/>
      <c r="B1136" s="387"/>
      <c r="C1136" s="388" t="s">
        <v>21080</v>
      </c>
      <c r="D1136" s="384" t="s">
        <v>21081</v>
      </c>
      <c r="E1136" s="388" t="s">
        <v>26</v>
      </c>
      <c r="F1136" s="388" t="s">
        <v>21082</v>
      </c>
      <c r="G1136" s="385"/>
    </row>
    <row r="1137" spans="1:7" ht="45">
      <c r="A1137" s="387"/>
      <c r="B1137" s="387"/>
      <c r="C1137" s="388" t="s">
        <v>21083</v>
      </c>
      <c r="D1137" s="384" t="s">
        <v>21084</v>
      </c>
      <c r="E1137" s="388" t="s">
        <v>26</v>
      </c>
      <c r="F1137" s="388" t="s">
        <v>21085</v>
      </c>
      <c r="G1137" s="386"/>
    </row>
    <row r="1138" spans="1:7" ht="45">
      <c r="A1138" s="387"/>
      <c r="B1138" s="387"/>
      <c r="C1138" s="388" t="s">
        <v>21086</v>
      </c>
      <c r="D1138" s="384" t="s">
        <v>21087</v>
      </c>
      <c r="E1138" s="388" t="s">
        <v>26</v>
      </c>
      <c r="F1138" s="388" t="s">
        <v>21088</v>
      </c>
      <c r="G1138" s="386"/>
    </row>
    <row r="1139" spans="1:7" ht="45">
      <c r="A1139" s="387"/>
      <c r="B1139" s="387"/>
      <c r="C1139" s="388" t="s">
        <v>21089</v>
      </c>
      <c r="D1139" s="384" t="s">
        <v>21090</v>
      </c>
      <c r="E1139" s="388" t="s">
        <v>26</v>
      </c>
      <c r="F1139" s="388" t="s">
        <v>21091</v>
      </c>
      <c r="G1139" s="385"/>
    </row>
    <row r="1140" spans="1:7" ht="45">
      <c r="A1140" s="387"/>
      <c r="B1140" s="387"/>
      <c r="C1140" s="388" t="s">
        <v>21092</v>
      </c>
      <c r="D1140" s="384" t="s">
        <v>21093</v>
      </c>
      <c r="E1140" s="388" t="s">
        <v>26</v>
      </c>
      <c r="F1140" s="388" t="s">
        <v>21094</v>
      </c>
      <c r="G1140" s="385"/>
    </row>
    <row r="1141" spans="1:7" ht="45">
      <c r="A1141" s="387"/>
      <c r="B1141" s="387"/>
      <c r="C1141" s="388" t="s">
        <v>21095</v>
      </c>
      <c r="D1141" s="384" t="s">
        <v>21096</v>
      </c>
      <c r="E1141" s="388" t="s">
        <v>26</v>
      </c>
      <c r="F1141" s="388" t="s">
        <v>21097</v>
      </c>
      <c r="G1141" s="386"/>
    </row>
    <row r="1142" spans="1:7" ht="45">
      <c r="A1142" s="387"/>
      <c r="B1142" s="387"/>
      <c r="C1142" s="388" t="s">
        <v>21098</v>
      </c>
      <c r="D1142" s="384" t="s">
        <v>21099</v>
      </c>
      <c r="E1142" s="388" t="s">
        <v>26</v>
      </c>
      <c r="F1142" s="388" t="s">
        <v>21100</v>
      </c>
      <c r="G1142" s="386"/>
    </row>
    <row r="1143" spans="1:7" ht="45">
      <c r="A1143" s="387"/>
      <c r="B1143" s="387"/>
      <c r="C1143" s="388" t="s">
        <v>21101</v>
      </c>
      <c r="D1143" s="384" t="s">
        <v>21102</v>
      </c>
      <c r="E1143" s="388" t="s">
        <v>26</v>
      </c>
      <c r="F1143" s="388" t="s">
        <v>21103</v>
      </c>
      <c r="G1143" s="386"/>
    </row>
    <row r="1144" spans="1:7" ht="45">
      <c r="A1144" s="387"/>
      <c r="B1144" s="387"/>
      <c r="C1144" s="388" t="s">
        <v>21104</v>
      </c>
      <c r="D1144" s="384" t="s">
        <v>21105</v>
      </c>
      <c r="E1144" s="388" t="s">
        <v>26</v>
      </c>
      <c r="F1144" s="388" t="s">
        <v>21106</v>
      </c>
      <c r="G1144" s="386"/>
    </row>
    <row r="1145" spans="1:7" ht="45">
      <c r="A1145" s="387"/>
      <c r="B1145" s="387"/>
      <c r="C1145" s="388" t="s">
        <v>21107</v>
      </c>
      <c r="D1145" s="384" t="s">
        <v>21108</v>
      </c>
      <c r="E1145" s="388" t="s">
        <v>26</v>
      </c>
      <c r="F1145" s="388" t="s">
        <v>21109</v>
      </c>
      <c r="G1145" s="386"/>
    </row>
    <row r="1146" spans="1:7" ht="45">
      <c r="A1146" s="387"/>
      <c r="B1146" s="387"/>
      <c r="C1146" s="388" t="s">
        <v>21110</v>
      </c>
      <c r="D1146" s="384" t="s">
        <v>21111</v>
      </c>
      <c r="E1146" s="388" t="s">
        <v>26</v>
      </c>
      <c r="F1146" s="388" t="s">
        <v>21112</v>
      </c>
      <c r="G1146" s="386"/>
    </row>
    <row r="1147" spans="1:7" ht="45">
      <c r="A1147" s="387"/>
      <c r="B1147" s="387"/>
      <c r="C1147" s="388" t="s">
        <v>21113</v>
      </c>
      <c r="D1147" s="384" t="s">
        <v>21114</v>
      </c>
      <c r="E1147" s="388" t="s">
        <v>26</v>
      </c>
      <c r="F1147" s="388" t="s">
        <v>21115</v>
      </c>
      <c r="G1147" s="386"/>
    </row>
    <row r="1148" spans="1:7" ht="45">
      <c r="A1148" s="387"/>
      <c r="B1148" s="387"/>
      <c r="C1148" s="388" t="s">
        <v>21116</v>
      </c>
      <c r="D1148" s="384" t="s">
        <v>21117</v>
      </c>
      <c r="E1148" s="388" t="s">
        <v>26</v>
      </c>
      <c r="F1148" s="388" t="s">
        <v>21118</v>
      </c>
      <c r="G1148" s="386"/>
    </row>
    <row r="1149" spans="1:7" ht="54" customHeight="1">
      <c r="A1149" s="387"/>
      <c r="B1149" s="387"/>
      <c r="C1149" s="388" t="s">
        <v>21119</v>
      </c>
      <c r="D1149" s="384" t="s">
        <v>21120</v>
      </c>
      <c r="E1149" s="388" t="s">
        <v>26</v>
      </c>
      <c r="F1149" s="388" t="s">
        <v>21121</v>
      </c>
      <c r="G1149" s="386"/>
    </row>
    <row r="1150" spans="1:7" ht="54" customHeight="1">
      <c r="A1150" s="387"/>
      <c r="B1150" s="387"/>
      <c r="C1150" s="388" t="s">
        <v>21122</v>
      </c>
      <c r="D1150" s="384" t="s">
        <v>21123</v>
      </c>
      <c r="E1150" s="388" t="s">
        <v>26</v>
      </c>
      <c r="F1150" s="388" t="s">
        <v>21124</v>
      </c>
      <c r="G1150" s="386"/>
    </row>
    <row r="1151" spans="1:7" ht="54" customHeight="1">
      <c r="A1151" s="387"/>
      <c r="B1151" s="387"/>
      <c r="C1151" s="388" t="s">
        <v>21125</v>
      </c>
      <c r="D1151" s="384" t="s">
        <v>21126</v>
      </c>
      <c r="E1151" s="388" t="s">
        <v>26</v>
      </c>
      <c r="F1151" s="388" t="s">
        <v>21127</v>
      </c>
      <c r="G1151" s="386"/>
    </row>
    <row r="1152" spans="1:7" ht="54" customHeight="1">
      <c r="A1152" s="387"/>
      <c r="B1152" s="387"/>
      <c r="C1152" s="388" t="s">
        <v>21128</v>
      </c>
      <c r="D1152" s="384" t="s">
        <v>21129</v>
      </c>
      <c r="E1152" s="388" t="s">
        <v>26</v>
      </c>
      <c r="F1152" s="388" t="s">
        <v>21130</v>
      </c>
      <c r="G1152" s="386"/>
    </row>
    <row r="1153" spans="1:7" ht="54" customHeight="1">
      <c r="A1153" s="387"/>
      <c r="B1153" s="387"/>
      <c r="C1153" s="388" t="s">
        <v>21131</v>
      </c>
      <c r="D1153" s="384" t="s">
        <v>21132</v>
      </c>
      <c r="E1153" s="388" t="s">
        <v>26</v>
      </c>
      <c r="F1153" s="388" t="s">
        <v>21133</v>
      </c>
      <c r="G1153" s="386"/>
    </row>
    <row r="1154" spans="1:7" ht="54" customHeight="1">
      <c r="A1154" s="387"/>
      <c r="B1154" s="387"/>
      <c r="C1154" s="388" t="s">
        <v>21134</v>
      </c>
      <c r="D1154" s="384" t="s">
        <v>21135</v>
      </c>
      <c r="E1154" s="388" t="s">
        <v>26</v>
      </c>
      <c r="F1154" s="388" t="s">
        <v>21136</v>
      </c>
      <c r="G1154" s="386"/>
    </row>
    <row r="1155" spans="1:7" ht="54">
      <c r="A1155" s="387"/>
      <c r="B1155" s="387"/>
      <c r="C1155" s="388" t="s">
        <v>21137</v>
      </c>
      <c r="D1155" s="384" t="s">
        <v>21138</v>
      </c>
      <c r="E1155" s="388" t="s">
        <v>26</v>
      </c>
      <c r="F1155" s="388" t="s">
        <v>21124</v>
      </c>
      <c r="G1155" s="385"/>
    </row>
    <row r="1156" spans="1:7" ht="54">
      <c r="A1156" s="387"/>
      <c r="B1156" s="387"/>
      <c r="C1156" s="388" t="s">
        <v>21139</v>
      </c>
      <c r="D1156" s="384" t="s">
        <v>21140</v>
      </c>
      <c r="E1156" s="388" t="s">
        <v>26</v>
      </c>
      <c r="F1156" s="388" t="s">
        <v>21127</v>
      </c>
      <c r="G1156" s="385"/>
    </row>
    <row r="1157" spans="1:7" ht="45">
      <c r="A1157" s="387"/>
      <c r="B1157" s="387"/>
      <c r="C1157" s="388" t="s">
        <v>21141</v>
      </c>
      <c r="D1157" s="384" t="s">
        <v>21142</v>
      </c>
      <c r="E1157" s="388" t="s">
        <v>26</v>
      </c>
      <c r="F1157" s="388" t="s">
        <v>21143</v>
      </c>
      <c r="G1157" s="386"/>
    </row>
    <row r="1158" spans="1:7" ht="45">
      <c r="A1158" s="387"/>
      <c r="B1158" s="387"/>
      <c r="C1158" s="388" t="s">
        <v>21144</v>
      </c>
      <c r="D1158" s="384" t="s">
        <v>21145</v>
      </c>
      <c r="E1158" s="388" t="s">
        <v>26</v>
      </c>
      <c r="F1158" s="388" t="s">
        <v>21146</v>
      </c>
      <c r="G1158" s="386"/>
    </row>
    <row r="1159" spans="1:7" ht="45">
      <c r="A1159" s="387"/>
      <c r="B1159" s="387"/>
      <c r="C1159" s="388" t="s">
        <v>21147</v>
      </c>
      <c r="D1159" s="384" t="s">
        <v>21148</v>
      </c>
      <c r="E1159" s="388" t="s">
        <v>26</v>
      </c>
      <c r="F1159" s="388" t="s">
        <v>21149</v>
      </c>
      <c r="G1159" s="386"/>
    </row>
    <row r="1160" spans="1:7" ht="45">
      <c r="A1160" s="387"/>
      <c r="B1160" s="387"/>
      <c r="C1160" s="388" t="s">
        <v>21150</v>
      </c>
      <c r="D1160" s="384" t="s">
        <v>21151</v>
      </c>
      <c r="E1160" s="388" t="s">
        <v>26</v>
      </c>
      <c r="F1160" s="388" t="s">
        <v>21152</v>
      </c>
      <c r="G1160" s="386"/>
    </row>
    <row r="1161" spans="1:7" ht="45">
      <c r="A1161" s="387"/>
      <c r="B1161" s="387"/>
      <c r="C1161" s="388" t="s">
        <v>21153</v>
      </c>
      <c r="D1161" s="384" t="s">
        <v>21154</v>
      </c>
      <c r="E1161" s="388" t="s">
        <v>26</v>
      </c>
      <c r="F1161" s="388" t="s">
        <v>21155</v>
      </c>
      <c r="G1161" s="386"/>
    </row>
    <row r="1162" spans="1:7" ht="45">
      <c r="A1162" s="387"/>
      <c r="B1162" s="387"/>
      <c r="C1162" s="388" t="s">
        <v>21156</v>
      </c>
      <c r="D1162" s="384" t="s">
        <v>21157</v>
      </c>
      <c r="E1162" s="388" t="s">
        <v>26</v>
      </c>
      <c r="F1162" s="388" t="s">
        <v>21158</v>
      </c>
      <c r="G1162" s="386"/>
    </row>
    <row r="1163" spans="1:7" ht="45">
      <c r="A1163" s="387"/>
      <c r="B1163" s="387"/>
      <c r="C1163" s="388" t="s">
        <v>21159</v>
      </c>
      <c r="D1163" s="384" t="s">
        <v>21160</v>
      </c>
      <c r="E1163" s="388" t="s">
        <v>26</v>
      </c>
      <c r="F1163" s="388" t="s">
        <v>21161</v>
      </c>
      <c r="G1163" s="386"/>
    </row>
    <row r="1164" spans="1:7" ht="45">
      <c r="A1164" s="387"/>
      <c r="B1164" s="387"/>
      <c r="C1164" s="388" t="s">
        <v>21162</v>
      </c>
      <c r="D1164" s="384" t="s">
        <v>21163</v>
      </c>
      <c r="E1164" s="388" t="s">
        <v>26</v>
      </c>
      <c r="F1164" s="388" t="s">
        <v>18666</v>
      </c>
      <c r="G1164" s="386"/>
    </row>
    <row r="1165" spans="1:7" ht="45">
      <c r="A1165" s="387"/>
      <c r="B1165" s="387"/>
      <c r="C1165" s="388" t="s">
        <v>21164</v>
      </c>
      <c r="D1165" s="384" t="s">
        <v>21165</v>
      </c>
      <c r="E1165" s="388" t="s">
        <v>26</v>
      </c>
      <c r="F1165" s="388" t="s">
        <v>21166</v>
      </c>
      <c r="G1165" s="386"/>
    </row>
    <row r="1166" spans="1:7" ht="45">
      <c r="A1166" s="387"/>
      <c r="B1166" s="387"/>
      <c r="C1166" s="388" t="s">
        <v>21167</v>
      </c>
      <c r="D1166" s="384" t="s">
        <v>21168</v>
      </c>
      <c r="E1166" s="388" t="s">
        <v>26</v>
      </c>
      <c r="F1166" s="388" t="s">
        <v>21169</v>
      </c>
      <c r="G1166" s="386"/>
    </row>
    <row r="1167" spans="1:7" ht="45">
      <c r="A1167" s="387"/>
      <c r="B1167" s="387"/>
      <c r="C1167" s="388" t="s">
        <v>21170</v>
      </c>
      <c r="D1167" s="384" t="s">
        <v>21171</v>
      </c>
      <c r="E1167" s="388" t="s">
        <v>26</v>
      </c>
      <c r="F1167" s="388" t="s">
        <v>21172</v>
      </c>
      <c r="G1167" s="386"/>
    </row>
    <row r="1168" spans="1:7" ht="45">
      <c r="A1168" s="387"/>
      <c r="B1168" s="387"/>
      <c r="C1168" s="388" t="s">
        <v>21173</v>
      </c>
      <c r="D1168" s="384" t="s">
        <v>21174</v>
      </c>
      <c r="E1168" s="388" t="s">
        <v>26</v>
      </c>
      <c r="F1168" s="388" t="s">
        <v>21175</v>
      </c>
      <c r="G1168" s="386"/>
    </row>
    <row r="1169" spans="1:7" ht="54" customHeight="1">
      <c r="A1169" s="387"/>
      <c r="B1169" s="387"/>
      <c r="C1169" s="388" t="s">
        <v>21176</v>
      </c>
      <c r="D1169" s="384" t="s">
        <v>21177</v>
      </c>
      <c r="E1169" s="388" t="s">
        <v>26</v>
      </c>
      <c r="F1169" s="388" t="s">
        <v>21178</v>
      </c>
      <c r="G1169" s="386"/>
    </row>
    <row r="1170" spans="1:7" ht="45">
      <c r="A1170" s="387"/>
      <c r="B1170" s="387"/>
      <c r="C1170" s="388" t="s">
        <v>21179</v>
      </c>
      <c r="D1170" s="384" t="s">
        <v>21180</v>
      </c>
      <c r="E1170" s="388" t="s">
        <v>26</v>
      </c>
      <c r="F1170" s="388" t="s">
        <v>21181</v>
      </c>
      <c r="G1170" s="386"/>
    </row>
    <row r="1171" spans="1:7" ht="45">
      <c r="A1171" s="387"/>
      <c r="B1171" s="387"/>
      <c r="C1171" s="388" t="s">
        <v>21182</v>
      </c>
      <c r="D1171" s="384" t="s">
        <v>21183</v>
      </c>
      <c r="E1171" s="388" t="s">
        <v>26</v>
      </c>
      <c r="F1171" s="388" t="s">
        <v>21184</v>
      </c>
      <c r="G1171" s="386"/>
    </row>
    <row r="1172" spans="1:7" ht="45">
      <c r="A1172" s="387"/>
      <c r="B1172" s="387"/>
      <c r="C1172" s="388" t="s">
        <v>21185</v>
      </c>
      <c r="D1172" s="384" t="s">
        <v>21186</v>
      </c>
      <c r="E1172" s="388" t="s">
        <v>26</v>
      </c>
      <c r="F1172" s="388" t="s">
        <v>21187</v>
      </c>
      <c r="G1172" s="386"/>
    </row>
    <row r="1173" spans="1:7" ht="54" customHeight="1">
      <c r="A1173" s="387"/>
      <c r="B1173" s="387"/>
      <c r="C1173" s="388" t="s">
        <v>21188</v>
      </c>
      <c r="D1173" s="384" t="s">
        <v>21189</v>
      </c>
      <c r="E1173" s="388" t="s">
        <v>26</v>
      </c>
      <c r="F1173" s="388" t="s">
        <v>21190</v>
      </c>
      <c r="G1173" s="386"/>
    </row>
    <row r="1174" spans="1:7" ht="54" customHeight="1">
      <c r="A1174" s="387"/>
      <c r="B1174" s="387"/>
      <c r="C1174" s="388" t="s">
        <v>21191</v>
      </c>
      <c r="D1174" s="384" t="s">
        <v>21192</v>
      </c>
      <c r="E1174" s="388" t="s">
        <v>26</v>
      </c>
      <c r="F1174" s="388" t="s">
        <v>21193</v>
      </c>
      <c r="G1174" s="386"/>
    </row>
    <row r="1175" spans="1:7" ht="54" customHeight="1">
      <c r="A1175" s="387"/>
      <c r="B1175" s="387"/>
      <c r="C1175" s="388" t="s">
        <v>21194</v>
      </c>
      <c r="D1175" s="384" t="s">
        <v>21195</v>
      </c>
      <c r="E1175" s="388" t="s">
        <v>26</v>
      </c>
      <c r="F1175" s="388" t="s">
        <v>21196</v>
      </c>
      <c r="G1175" s="386"/>
    </row>
    <row r="1176" spans="1:7" ht="54" customHeight="1">
      <c r="A1176" s="387"/>
      <c r="B1176" s="387"/>
      <c r="C1176" s="388" t="s">
        <v>21197</v>
      </c>
      <c r="D1176" s="384" t="s">
        <v>21198</v>
      </c>
      <c r="E1176" s="388" t="s">
        <v>26</v>
      </c>
      <c r="F1176" s="388" t="s">
        <v>21199</v>
      </c>
      <c r="G1176" s="386"/>
    </row>
    <row r="1177" spans="1:7" ht="54" customHeight="1">
      <c r="A1177" s="387"/>
      <c r="B1177" s="387"/>
      <c r="C1177" s="388" t="s">
        <v>21200</v>
      </c>
      <c r="D1177" s="384" t="s">
        <v>21201</v>
      </c>
      <c r="E1177" s="388" t="s">
        <v>26</v>
      </c>
      <c r="F1177" s="388" t="s">
        <v>21202</v>
      </c>
      <c r="G1177" s="386"/>
    </row>
    <row r="1178" spans="1:7" ht="54" customHeight="1">
      <c r="A1178" s="387"/>
      <c r="B1178" s="387"/>
      <c r="C1178" s="388" t="s">
        <v>21203</v>
      </c>
      <c r="D1178" s="384" t="s">
        <v>21204</v>
      </c>
      <c r="E1178" s="388" t="s">
        <v>26</v>
      </c>
      <c r="F1178" s="388" t="s">
        <v>21205</v>
      </c>
      <c r="G1178" s="386"/>
    </row>
    <row r="1179" spans="1:7" ht="54" customHeight="1">
      <c r="A1179" s="387"/>
      <c r="B1179" s="387"/>
      <c r="C1179" s="388" t="s">
        <v>21206</v>
      </c>
      <c r="D1179" s="384" t="s">
        <v>21207</v>
      </c>
      <c r="E1179" s="388" t="s">
        <v>26</v>
      </c>
      <c r="F1179" s="388" t="s">
        <v>21208</v>
      </c>
      <c r="G1179" s="386"/>
    </row>
    <row r="1180" spans="1:7" ht="45">
      <c r="A1180" s="387"/>
      <c r="B1180" s="387"/>
      <c r="C1180" s="388" t="s">
        <v>21209</v>
      </c>
      <c r="D1180" s="384" t="s">
        <v>21210</v>
      </c>
      <c r="E1180" s="388" t="s">
        <v>26</v>
      </c>
      <c r="F1180" s="388" t="s">
        <v>21211</v>
      </c>
      <c r="G1180" s="386"/>
    </row>
    <row r="1181" spans="1:7" ht="45">
      <c r="A1181" s="387"/>
      <c r="B1181" s="387"/>
      <c r="C1181" s="388" t="s">
        <v>21212</v>
      </c>
      <c r="D1181" s="384" t="s">
        <v>21213</v>
      </c>
      <c r="E1181" s="388" t="s">
        <v>26</v>
      </c>
      <c r="F1181" s="388" t="s">
        <v>21214</v>
      </c>
      <c r="G1181" s="386"/>
    </row>
    <row r="1182" spans="1:7" ht="45">
      <c r="A1182" s="387"/>
      <c r="B1182" s="387"/>
      <c r="C1182" s="388" t="s">
        <v>21215</v>
      </c>
      <c r="D1182" s="384" t="s">
        <v>21216</v>
      </c>
      <c r="E1182" s="388" t="s">
        <v>26</v>
      </c>
      <c r="F1182" s="388" t="s">
        <v>21217</v>
      </c>
      <c r="G1182" s="386"/>
    </row>
    <row r="1183" spans="1:7" ht="45">
      <c r="A1183" s="387"/>
      <c r="B1183" s="387"/>
      <c r="C1183" s="388" t="s">
        <v>21218</v>
      </c>
      <c r="D1183" s="384" t="s">
        <v>21219</v>
      </c>
      <c r="E1183" s="388" t="s">
        <v>26</v>
      </c>
      <c r="F1183" s="388" t="s">
        <v>21220</v>
      </c>
      <c r="G1183" s="386"/>
    </row>
    <row r="1184" spans="1:7" ht="45">
      <c r="A1184" s="387"/>
      <c r="B1184" s="387"/>
      <c r="C1184" s="388" t="s">
        <v>21221</v>
      </c>
      <c r="D1184" s="384" t="s">
        <v>21222</v>
      </c>
      <c r="E1184" s="388" t="s">
        <v>26</v>
      </c>
      <c r="F1184" s="388" t="s">
        <v>21223</v>
      </c>
      <c r="G1184" s="386"/>
    </row>
    <row r="1185" spans="1:7" ht="45">
      <c r="A1185" s="387"/>
      <c r="B1185" s="387"/>
      <c r="C1185" s="388" t="s">
        <v>21224</v>
      </c>
      <c r="D1185" s="384" t="s">
        <v>21225</v>
      </c>
      <c r="E1185" s="388" t="s">
        <v>26</v>
      </c>
      <c r="F1185" s="388" t="s">
        <v>21226</v>
      </c>
      <c r="G1185" s="386"/>
    </row>
    <row r="1186" spans="1:7" ht="45">
      <c r="A1186" s="387"/>
      <c r="B1186" s="387"/>
      <c r="C1186" s="388" t="s">
        <v>21227</v>
      </c>
      <c r="D1186" s="384" t="s">
        <v>21228</v>
      </c>
      <c r="E1186" s="388" t="s">
        <v>26</v>
      </c>
      <c r="F1186" s="388" t="s">
        <v>21229</v>
      </c>
      <c r="G1186" s="386"/>
    </row>
    <row r="1187" spans="1:7" ht="45">
      <c r="A1187" s="387"/>
      <c r="B1187" s="387"/>
      <c r="C1187" s="388" t="s">
        <v>21230</v>
      </c>
      <c r="D1187" s="384" t="s">
        <v>21231</v>
      </c>
      <c r="E1187" s="388" t="s">
        <v>26</v>
      </c>
      <c r="F1187" s="388" t="s">
        <v>21232</v>
      </c>
      <c r="G1187" s="386"/>
    </row>
    <row r="1188" spans="1:7" ht="45">
      <c r="A1188" s="387"/>
      <c r="B1188" s="387"/>
      <c r="C1188" s="388" t="s">
        <v>21233</v>
      </c>
      <c r="D1188" s="384" t="s">
        <v>21234</v>
      </c>
      <c r="E1188" s="388" t="s">
        <v>26</v>
      </c>
      <c r="F1188" s="388" t="s">
        <v>21235</v>
      </c>
      <c r="G1188" s="386"/>
    </row>
    <row r="1189" spans="1:7" ht="54" customHeight="1">
      <c r="A1189" s="387"/>
      <c r="B1189" s="387"/>
      <c r="C1189" s="388" t="s">
        <v>21236</v>
      </c>
      <c r="D1189" s="384" t="s">
        <v>21237</v>
      </c>
      <c r="E1189" s="388" t="s">
        <v>26</v>
      </c>
      <c r="F1189" s="388" t="s">
        <v>21238</v>
      </c>
      <c r="G1189" s="386"/>
    </row>
    <row r="1190" spans="1:7" ht="54" customHeight="1">
      <c r="A1190" s="387"/>
      <c r="B1190" s="387"/>
      <c r="C1190" s="388" t="s">
        <v>21239</v>
      </c>
      <c r="D1190" s="384" t="s">
        <v>21240</v>
      </c>
      <c r="E1190" s="388" t="s">
        <v>26</v>
      </c>
      <c r="F1190" s="388" t="s">
        <v>21241</v>
      </c>
      <c r="G1190" s="386"/>
    </row>
    <row r="1191" spans="1:7" ht="45">
      <c r="A1191" s="387"/>
      <c r="B1191" s="387"/>
      <c r="C1191" s="388" t="s">
        <v>21242</v>
      </c>
      <c r="D1191" s="384" t="s">
        <v>21243</v>
      </c>
      <c r="E1191" s="388" t="s">
        <v>26</v>
      </c>
      <c r="F1191" s="388" t="s">
        <v>21244</v>
      </c>
      <c r="G1191" s="386"/>
    </row>
    <row r="1192" spans="1:7" ht="45">
      <c r="A1192" s="387"/>
      <c r="B1192" s="387"/>
      <c r="C1192" s="388" t="s">
        <v>21245</v>
      </c>
      <c r="D1192" s="384" t="s">
        <v>21246</v>
      </c>
      <c r="E1192" s="388" t="s">
        <v>26</v>
      </c>
      <c r="F1192" s="388" t="s">
        <v>21247</v>
      </c>
      <c r="G1192" s="386"/>
    </row>
    <row r="1193" spans="1:7" ht="45">
      <c r="A1193" s="387"/>
      <c r="B1193" s="387"/>
      <c r="C1193" s="388" t="s">
        <v>21248</v>
      </c>
      <c r="D1193" s="384" t="s">
        <v>21249</v>
      </c>
      <c r="E1193" s="388" t="s">
        <v>26</v>
      </c>
      <c r="F1193" s="388" t="s">
        <v>21250</v>
      </c>
      <c r="G1193" s="386"/>
    </row>
    <row r="1194" spans="1:7" ht="45">
      <c r="A1194" s="387"/>
      <c r="B1194" s="387"/>
      <c r="C1194" s="388" t="s">
        <v>21251</v>
      </c>
      <c r="D1194" s="384" t="s">
        <v>21252</v>
      </c>
      <c r="E1194" s="388" t="s">
        <v>26</v>
      </c>
      <c r="F1194" s="388" t="s">
        <v>21253</v>
      </c>
      <c r="G1194" s="386"/>
    </row>
    <row r="1195" spans="1:7" ht="45" customHeight="1">
      <c r="A1195" s="387"/>
      <c r="B1195" s="387"/>
      <c r="C1195" s="388" t="s">
        <v>21254</v>
      </c>
      <c r="D1195" s="384" t="s">
        <v>21255</v>
      </c>
      <c r="E1195" s="388" t="s">
        <v>26</v>
      </c>
      <c r="F1195" s="388" t="s">
        <v>21256</v>
      </c>
      <c r="G1195" s="386"/>
    </row>
    <row r="1196" spans="1:7" ht="45" customHeight="1">
      <c r="A1196" s="387"/>
      <c r="B1196" s="387"/>
      <c r="C1196" s="388" t="s">
        <v>21257</v>
      </c>
      <c r="D1196" s="384" t="s">
        <v>21258</v>
      </c>
      <c r="E1196" s="388" t="s">
        <v>26</v>
      </c>
      <c r="F1196" s="388" t="s">
        <v>21259</v>
      </c>
      <c r="G1196" s="386"/>
    </row>
    <row r="1197" spans="1:7" ht="45" customHeight="1">
      <c r="A1197" s="387"/>
      <c r="B1197" s="387"/>
      <c r="C1197" s="388" t="s">
        <v>21260</v>
      </c>
      <c r="D1197" s="384" t="s">
        <v>21261</v>
      </c>
      <c r="E1197" s="388" t="s">
        <v>26</v>
      </c>
      <c r="F1197" s="388" t="s">
        <v>21262</v>
      </c>
      <c r="G1197" s="386"/>
    </row>
    <row r="1198" spans="1:7" ht="45" customHeight="1">
      <c r="A1198" s="387"/>
      <c r="B1198" s="387"/>
      <c r="C1198" s="388" t="s">
        <v>21263</v>
      </c>
      <c r="D1198" s="384" t="s">
        <v>21264</v>
      </c>
      <c r="E1198" s="388" t="s">
        <v>26</v>
      </c>
      <c r="F1198" s="388" t="s">
        <v>21265</v>
      </c>
      <c r="G1198" s="386"/>
    </row>
    <row r="1199" spans="1:7" ht="45" customHeight="1">
      <c r="A1199" s="387"/>
      <c r="B1199" s="387"/>
      <c r="C1199" s="388" t="s">
        <v>21266</v>
      </c>
      <c r="D1199" s="384" t="s">
        <v>21267</v>
      </c>
      <c r="E1199" s="388" t="s">
        <v>26</v>
      </c>
      <c r="F1199" s="388" t="s">
        <v>21268</v>
      </c>
      <c r="G1199" s="386"/>
    </row>
    <row r="1200" spans="1:7" ht="45">
      <c r="A1200" s="387"/>
      <c r="B1200" s="387"/>
      <c r="C1200" s="388" t="s">
        <v>21269</v>
      </c>
      <c r="D1200" s="384" t="s">
        <v>21270</v>
      </c>
      <c r="E1200" s="388" t="s">
        <v>26</v>
      </c>
      <c r="F1200" s="388" t="s">
        <v>21271</v>
      </c>
      <c r="G1200" s="386"/>
    </row>
    <row r="1201" spans="1:7" ht="45">
      <c r="A1201" s="387"/>
      <c r="B1201" s="387"/>
      <c r="C1201" s="388" t="s">
        <v>21272</v>
      </c>
      <c r="D1201" s="384" t="s">
        <v>21273</v>
      </c>
      <c r="E1201" s="388" t="s">
        <v>26</v>
      </c>
      <c r="F1201" s="388" t="s">
        <v>21274</v>
      </c>
      <c r="G1201" s="386"/>
    </row>
    <row r="1202" spans="1:7" ht="45">
      <c r="A1202" s="387"/>
      <c r="B1202" s="387"/>
      <c r="C1202" s="388" t="s">
        <v>21275</v>
      </c>
      <c r="D1202" s="384" t="s">
        <v>21276</v>
      </c>
      <c r="E1202" s="388" t="s">
        <v>26</v>
      </c>
      <c r="F1202" s="388" t="s">
        <v>21277</v>
      </c>
      <c r="G1202" s="386"/>
    </row>
    <row r="1203" spans="1:7" ht="45">
      <c r="A1203" s="387"/>
      <c r="B1203" s="387"/>
      <c r="C1203" s="388" t="s">
        <v>21278</v>
      </c>
      <c r="D1203" s="384" t="s">
        <v>21279</v>
      </c>
      <c r="E1203" s="388" t="s">
        <v>26</v>
      </c>
      <c r="F1203" s="388" t="s">
        <v>21280</v>
      </c>
      <c r="G1203" s="386"/>
    </row>
    <row r="1204" spans="1:7" ht="45">
      <c r="A1204" s="387"/>
      <c r="B1204" s="387"/>
      <c r="C1204" s="388" t="s">
        <v>21281</v>
      </c>
      <c r="D1204" s="384" t="s">
        <v>21282</v>
      </c>
      <c r="E1204" s="388" t="s">
        <v>26</v>
      </c>
      <c r="F1204" s="388" t="s">
        <v>21283</v>
      </c>
      <c r="G1204" s="386"/>
    </row>
    <row r="1205" spans="1:7" ht="45">
      <c r="A1205" s="387"/>
      <c r="B1205" s="387"/>
      <c r="C1205" s="388" t="s">
        <v>21284</v>
      </c>
      <c r="D1205" s="384" t="s">
        <v>21285</v>
      </c>
      <c r="E1205" s="388" t="s">
        <v>26</v>
      </c>
      <c r="F1205" s="388" t="s">
        <v>21286</v>
      </c>
      <c r="G1205" s="386"/>
    </row>
    <row r="1206" spans="1:7" ht="45">
      <c r="A1206" s="387"/>
      <c r="B1206" s="387"/>
      <c r="C1206" s="388" t="s">
        <v>21287</v>
      </c>
      <c r="D1206" s="384" t="s">
        <v>21288</v>
      </c>
      <c r="E1206" s="388" t="s">
        <v>26</v>
      </c>
      <c r="F1206" s="388" t="s">
        <v>21289</v>
      </c>
      <c r="G1206" s="386"/>
    </row>
    <row r="1207" spans="1:7" ht="45">
      <c r="A1207" s="387"/>
      <c r="B1207" s="387"/>
      <c r="C1207" s="388" t="s">
        <v>21290</v>
      </c>
      <c r="D1207" s="384" t="s">
        <v>21291</v>
      </c>
      <c r="E1207" s="388" t="s">
        <v>26</v>
      </c>
      <c r="F1207" s="388" t="s">
        <v>21292</v>
      </c>
      <c r="G1207" s="386"/>
    </row>
    <row r="1208" spans="1:7" ht="45">
      <c r="A1208" s="387"/>
      <c r="B1208" s="387"/>
      <c r="C1208" s="388" t="s">
        <v>21293</v>
      </c>
      <c r="D1208" s="384" t="s">
        <v>21294</v>
      </c>
      <c r="E1208" s="388" t="s">
        <v>26</v>
      </c>
      <c r="F1208" s="388" t="s">
        <v>21295</v>
      </c>
      <c r="G1208" s="386"/>
    </row>
    <row r="1209" spans="1:7" ht="45">
      <c r="A1209" s="387"/>
      <c r="B1209" s="387"/>
      <c r="C1209" s="388" t="s">
        <v>21296</v>
      </c>
      <c r="D1209" s="384" t="s">
        <v>21297</v>
      </c>
      <c r="E1209" s="388" t="s">
        <v>26</v>
      </c>
      <c r="F1209" s="388" t="s">
        <v>21298</v>
      </c>
      <c r="G1209" s="386"/>
    </row>
    <row r="1210" spans="1:7" ht="45">
      <c r="A1210" s="387"/>
      <c r="B1210" s="387"/>
      <c r="C1210" s="388" t="s">
        <v>21299</v>
      </c>
      <c r="D1210" s="384" t="s">
        <v>21300</v>
      </c>
      <c r="E1210" s="388" t="s">
        <v>26</v>
      </c>
      <c r="F1210" s="388" t="s">
        <v>21301</v>
      </c>
      <c r="G1210" s="386"/>
    </row>
    <row r="1211" spans="1:7" ht="45">
      <c r="A1211" s="387"/>
      <c r="B1211" s="387"/>
      <c r="C1211" s="388" t="s">
        <v>21302</v>
      </c>
      <c r="D1211" s="384" t="s">
        <v>21303</v>
      </c>
      <c r="E1211" s="388" t="s">
        <v>26</v>
      </c>
      <c r="F1211" s="388" t="s">
        <v>21304</v>
      </c>
      <c r="G1211" s="386"/>
    </row>
    <row r="1212" spans="1:7" ht="45">
      <c r="A1212" s="387"/>
      <c r="B1212" s="387"/>
      <c r="C1212" s="388" t="s">
        <v>21305</v>
      </c>
      <c r="D1212" s="384" t="s">
        <v>21306</v>
      </c>
      <c r="E1212" s="388" t="s">
        <v>26</v>
      </c>
      <c r="F1212" s="388" t="s">
        <v>21307</v>
      </c>
      <c r="G1212" s="386"/>
    </row>
    <row r="1213" spans="1:7" ht="45">
      <c r="A1213" s="387"/>
      <c r="B1213" s="387"/>
      <c r="C1213" s="388" t="s">
        <v>21308</v>
      </c>
      <c r="D1213" s="384" t="s">
        <v>21309</v>
      </c>
      <c r="E1213" s="388" t="s">
        <v>26</v>
      </c>
      <c r="F1213" s="388" t="s">
        <v>21310</v>
      </c>
      <c r="G1213" s="386"/>
    </row>
    <row r="1214" spans="1:7" ht="45">
      <c r="A1214" s="387"/>
      <c r="B1214" s="387"/>
      <c r="C1214" s="388" t="s">
        <v>21311</v>
      </c>
      <c r="D1214" s="384" t="s">
        <v>21312</v>
      </c>
      <c r="E1214" s="388" t="s">
        <v>26</v>
      </c>
      <c r="F1214" s="388" t="s">
        <v>21313</v>
      </c>
      <c r="G1214" s="386"/>
    </row>
    <row r="1215" spans="1:7" ht="45">
      <c r="A1215" s="387"/>
      <c r="B1215" s="387"/>
      <c r="C1215" s="388" t="s">
        <v>21314</v>
      </c>
      <c r="D1215" s="384" t="s">
        <v>21315</v>
      </c>
      <c r="E1215" s="388" t="s">
        <v>26</v>
      </c>
      <c r="F1215" s="388" t="s">
        <v>21316</v>
      </c>
      <c r="G1215" s="386"/>
    </row>
    <row r="1216" spans="1:7" ht="45">
      <c r="A1216" s="387"/>
      <c r="B1216" s="387"/>
      <c r="C1216" s="388" t="s">
        <v>21317</v>
      </c>
      <c r="D1216" s="384" t="s">
        <v>21318</v>
      </c>
      <c r="E1216" s="388" t="s">
        <v>26</v>
      </c>
      <c r="F1216" s="388" t="s">
        <v>21319</v>
      </c>
      <c r="G1216" s="386"/>
    </row>
    <row r="1217" spans="1:7" ht="45">
      <c r="A1217" s="387"/>
      <c r="B1217" s="387"/>
      <c r="C1217" s="388" t="s">
        <v>21320</v>
      </c>
      <c r="D1217" s="384" t="s">
        <v>21321</v>
      </c>
      <c r="E1217" s="388" t="s">
        <v>26</v>
      </c>
      <c r="F1217" s="388" t="s">
        <v>21322</v>
      </c>
      <c r="G1217" s="386"/>
    </row>
    <row r="1218" spans="1:7" ht="45">
      <c r="A1218" s="387"/>
      <c r="B1218" s="387"/>
      <c r="C1218" s="388" t="s">
        <v>21323</v>
      </c>
      <c r="D1218" s="384" t="s">
        <v>21324</v>
      </c>
      <c r="E1218" s="388" t="s">
        <v>26</v>
      </c>
      <c r="F1218" s="388" t="s">
        <v>21325</v>
      </c>
      <c r="G1218" s="386"/>
    </row>
    <row r="1219" spans="1:7" ht="45">
      <c r="A1219" s="387"/>
      <c r="B1219" s="387"/>
      <c r="C1219" s="388" t="s">
        <v>21326</v>
      </c>
      <c r="D1219" s="384" t="s">
        <v>21327</v>
      </c>
      <c r="E1219" s="388" t="s">
        <v>26</v>
      </c>
      <c r="F1219" s="388" t="s">
        <v>21328</v>
      </c>
      <c r="G1219" s="386"/>
    </row>
    <row r="1220" spans="1:7" ht="45">
      <c r="A1220" s="387"/>
      <c r="B1220" s="387"/>
      <c r="C1220" s="388" t="s">
        <v>21329</v>
      </c>
      <c r="D1220" s="384" t="s">
        <v>21330</v>
      </c>
      <c r="E1220" s="388" t="s">
        <v>26</v>
      </c>
      <c r="F1220" s="388" t="s">
        <v>21331</v>
      </c>
      <c r="G1220" s="386"/>
    </row>
    <row r="1221" spans="1:7" ht="45">
      <c r="A1221" s="387"/>
      <c r="B1221" s="387"/>
      <c r="C1221" s="388" t="s">
        <v>21332</v>
      </c>
      <c r="D1221" s="384" t="s">
        <v>21333</v>
      </c>
      <c r="E1221" s="388" t="s">
        <v>26</v>
      </c>
      <c r="F1221" s="388" t="s">
        <v>21334</v>
      </c>
      <c r="G1221" s="386"/>
    </row>
    <row r="1222" spans="1:7" ht="45">
      <c r="A1222" s="387"/>
      <c r="B1222" s="387"/>
      <c r="C1222" s="388" t="s">
        <v>21335</v>
      </c>
      <c r="D1222" s="384" t="s">
        <v>21336</v>
      </c>
      <c r="E1222" s="388" t="s">
        <v>26</v>
      </c>
      <c r="F1222" s="388" t="s">
        <v>21337</v>
      </c>
      <c r="G1222" s="386"/>
    </row>
    <row r="1223" spans="1:7" ht="45">
      <c r="A1223" s="387"/>
      <c r="B1223" s="387"/>
      <c r="C1223" s="388" t="s">
        <v>21338</v>
      </c>
      <c r="D1223" s="384" t="s">
        <v>21339</v>
      </c>
      <c r="E1223" s="388" t="s">
        <v>26</v>
      </c>
      <c r="F1223" s="388" t="s">
        <v>21340</v>
      </c>
      <c r="G1223" s="386"/>
    </row>
    <row r="1224" spans="1:7" ht="45">
      <c r="A1224" s="387"/>
      <c r="B1224" s="387"/>
      <c r="C1224" s="388" t="s">
        <v>21341</v>
      </c>
      <c r="D1224" s="384" t="s">
        <v>21342</v>
      </c>
      <c r="E1224" s="388" t="s">
        <v>26</v>
      </c>
      <c r="F1224" s="388" t="s">
        <v>21343</v>
      </c>
      <c r="G1224" s="386"/>
    </row>
    <row r="1225" spans="1:7" ht="45">
      <c r="A1225" s="387"/>
      <c r="B1225" s="387"/>
      <c r="C1225" s="388" t="s">
        <v>21344</v>
      </c>
      <c r="D1225" s="384" t="s">
        <v>21345</v>
      </c>
      <c r="E1225" s="388" t="s">
        <v>26</v>
      </c>
      <c r="F1225" s="388" t="s">
        <v>21346</v>
      </c>
      <c r="G1225" s="386"/>
    </row>
    <row r="1226" spans="1:7" ht="45">
      <c r="A1226" s="387"/>
      <c r="B1226" s="387"/>
      <c r="C1226" s="388" t="s">
        <v>21347</v>
      </c>
      <c r="D1226" s="384" t="s">
        <v>21348</v>
      </c>
      <c r="E1226" s="388" t="s">
        <v>26</v>
      </c>
      <c r="F1226" s="388" t="s">
        <v>21349</v>
      </c>
      <c r="G1226" s="386"/>
    </row>
    <row r="1227" spans="1:7" ht="45">
      <c r="A1227" s="387"/>
      <c r="B1227" s="387"/>
      <c r="C1227" s="388" t="s">
        <v>21350</v>
      </c>
      <c r="D1227" s="384" t="s">
        <v>21351</v>
      </c>
      <c r="E1227" s="388" t="s">
        <v>26</v>
      </c>
      <c r="F1227" s="388" t="s">
        <v>21352</v>
      </c>
      <c r="G1227" s="386"/>
    </row>
    <row r="1228" spans="1:7" ht="54">
      <c r="A1228" s="387"/>
      <c r="B1228" s="387"/>
      <c r="C1228" s="388" t="s">
        <v>21353</v>
      </c>
      <c r="D1228" s="384" t="s">
        <v>21354</v>
      </c>
      <c r="E1228" s="388" t="s">
        <v>26</v>
      </c>
      <c r="F1228" s="388" t="s">
        <v>21355</v>
      </c>
      <c r="G1228" s="386"/>
    </row>
    <row r="1229" spans="1:7" ht="54">
      <c r="A1229" s="387"/>
      <c r="B1229" s="387"/>
      <c r="C1229" s="388" t="s">
        <v>21356</v>
      </c>
      <c r="D1229" s="384" t="s">
        <v>21357</v>
      </c>
      <c r="E1229" s="388" t="s">
        <v>26</v>
      </c>
      <c r="F1229" s="388" t="s">
        <v>21358</v>
      </c>
      <c r="G1229" s="386"/>
    </row>
    <row r="1230" spans="1:7" ht="54">
      <c r="A1230" s="387"/>
      <c r="B1230" s="387"/>
      <c r="C1230" s="388" t="s">
        <v>21359</v>
      </c>
      <c r="D1230" s="384" t="s">
        <v>21360</v>
      </c>
      <c r="E1230" s="388" t="s">
        <v>26</v>
      </c>
      <c r="F1230" s="388" t="s">
        <v>21361</v>
      </c>
      <c r="G1230" s="386"/>
    </row>
    <row r="1231" spans="1:7" ht="54">
      <c r="A1231" s="387"/>
      <c r="B1231" s="387"/>
      <c r="C1231" s="388" t="s">
        <v>21362</v>
      </c>
      <c r="D1231" s="384" t="s">
        <v>21363</v>
      </c>
      <c r="E1231" s="388" t="s">
        <v>26</v>
      </c>
      <c r="F1231" s="388" t="s">
        <v>21364</v>
      </c>
      <c r="G1231" s="386"/>
    </row>
    <row r="1232" spans="1:7" ht="54">
      <c r="A1232" s="387"/>
      <c r="B1232" s="387"/>
      <c r="C1232" s="388" t="s">
        <v>21365</v>
      </c>
      <c r="D1232" s="384" t="s">
        <v>21366</v>
      </c>
      <c r="E1232" s="388" t="s">
        <v>26</v>
      </c>
      <c r="F1232" s="388" t="s">
        <v>21367</v>
      </c>
      <c r="G1232" s="386"/>
    </row>
    <row r="1233" spans="1:7" ht="45">
      <c r="A1233" s="387"/>
      <c r="B1233" s="387"/>
      <c r="C1233" s="388" t="s">
        <v>21368</v>
      </c>
      <c r="D1233" s="384" t="s">
        <v>21369</v>
      </c>
      <c r="E1233" s="388" t="s">
        <v>26</v>
      </c>
      <c r="F1233" s="388" t="s">
        <v>21370</v>
      </c>
      <c r="G1233" s="386"/>
    </row>
    <row r="1234" spans="1:7" ht="54">
      <c r="A1234" s="387"/>
      <c r="B1234" s="387"/>
      <c r="C1234" s="388" t="s">
        <v>21371</v>
      </c>
      <c r="D1234" s="384" t="s">
        <v>21372</v>
      </c>
      <c r="E1234" s="388" t="s">
        <v>26</v>
      </c>
      <c r="F1234" s="388" t="s">
        <v>21373</v>
      </c>
      <c r="G1234" s="386"/>
    </row>
    <row r="1235" spans="1:7" ht="54">
      <c r="A1235" s="387"/>
      <c r="B1235" s="387"/>
      <c r="C1235" s="388" t="s">
        <v>21374</v>
      </c>
      <c r="D1235" s="384" t="s">
        <v>21375</v>
      </c>
      <c r="E1235" s="388" t="s">
        <v>26</v>
      </c>
      <c r="F1235" s="388" t="s">
        <v>21376</v>
      </c>
      <c r="G1235" s="386"/>
    </row>
    <row r="1236" spans="1:7" ht="54">
      <c r="A1236" s="387"/>
      <c r="B1236" s="387"/>
      <c r="C1236" s="388" t="s">
        <v>21377</v>
      </c>
      <c r="D1236" s="384" t="s">
        <v>21378</v>
      </c>
      <c r="E1236" s="388" t="s">
        <v>26</v>
      </c>
      <c r="F1236" s="388" t="s">
        <v>21379</v>
      </c>
      <c r="G1236" s="386"/>
    </row>
    <row r="1237" spans="1:7" ht="54">
      <c r="A1237" s="387"/>
      <c r="B1237" s="387"/>
      <c r="C1237" s="388" t="s">
        <v>21380</v>
      </c>
      <c r="D1237" s="384" t="s">
        <v>21381</v>
      </c>
      <c r="E1237" s="388" t="s">
        <v>26</v>
      </c>
      <c r="F1237" s="388" t="s">
        <v>21382</v>
      </c>
      <c r="G1237" s="386"/>
    </row>
    <row r="1238" spans="1:7" ht="54">
      <c r="A1238" s="387"/>
      <c r="B1238" s="387"/>
      <c r="C1238" s="388" t="s">
        <v>21383</v>
      </c>
      <c r="D1238" s="384" t="s">
        <v>21384</v>
      </c>
      <c r="E1238" s="388" t="s">
        <v>26</v>
      </c>
      <c r="F1238" s="388" t="s">
        <v>21385</v>
      </c>
      <c r="G1238" s="386"/>
    </row>
    <row r="1239" spans="1:7" ht="54">
      <c r="A1239" s="387"/>
      <c r="B1239" s="387"/>
      <c r="C1239" s="388" t="s">
        <v>21386</v>
      </c>
      <c r="D1239" s="384" t="s">
        <v>21387</v>
      </c>
      <c r="E1239" s="388" t="s">
        <v>26</v>
      </c>
      <c r="F1239" s="388" t="s">
        <v>21388</v>
      </c>
      <c r="G1239" s="386"/>
    </row>
    <row r="1240" spans="1:7" ht="54">
      <c r="A1240" s="387"/>
      <c r="B1240" s="387"/>
      <c r="C1240" s="388" t="s">
        <v>21389</v>
      </c>
      <c r="D1240" s="384" t="s">
        <v>21390</v>
      </c>
      <c r="E1240" s="388" t="s">
        <v>26</v>
      </c>
      <c r="F1240" s="388" t="s">
        <v>21391</v>
      </c>
      <c r="G1240" s="386"/>
    </row>
    <row r="1241" spans="1:7" ht="54">
      <c r="A1241" s="387"/>
      <c r="B1241" s="387"/>
      <c r="C1241" s="388" t="s">
        <v>21392</v>
      </c>
      <c r="D1241" s="384" t="s">
        <v>21393</v>
      </c>
      <c r="E1241" s="388" t="s">
        <v>26</v>
      </c>
      <c r="F1241" s="388" t="s">
        <v>21394</v>
      </c>
      <c r="G1241" s="386"/>
    </row>
    <row r="1242" spans="1:7" ht="14.25" customHeight="1">
      <c r="A1242" s="387"/>
      <c r="B1242" s="481" t="s">
        <v>21395</v>
      </c>
      <c r="C1242" s="481"/>
      <c r="D1242" s="481"/>
      <c r="E1242" s="481"/>
      <c r="F1242" s="481" t="s">
        <v>17145</v>
      </c>
      <c r="G1242" s="386"/>
    </row>
    <row r="1243" spans="1:7" ht="11.25" customHeight="1">
      <c r="A1243" s="387"/>
      <c r="B1243" s="387"/>
      <c r="C1243" s="481" t="s">
        <v>21396</v>
      </c>
      <c r="D1243" s="481"/>
      <c r="E1243" s="481"/>
      <c r="F1243" s="481" t="s">
        <v>17145</v>
      </c>
      <c r="G1243" s="386"/>
    </row>
    <row r="1244" spans="1:7" ht="14.25" customHeight="1">
      <c r="A1244" s="387"/>
      <c r="B1244" s="387"/>
      <c r="C1244" s="388" t="s">
        <v>21397</v>
      </c>
      <c r="D1244" s="384" t="s">
        <v>21398</v>
      </c>
      <c r="E1244" s="388" t="s">
        <v>26</v>
      </c>
      <c r="F1244" s="388" t="s">
        <v>21399</v>
      </c>
      <c r="G1244" s="386"/>
    </row>
    <row r="1245" spans="1:7" ht="54" customHeight="1">
      <c r="A1245" s="387"/>
      <c r="B1245" s="387"/>
      <c r="C1245" s="388" t="s">
        <v>21400</v>
      </c>
      <c r="D1245" s="384" t="s">
        <v>21401</v>
      </c>
      <c r="E1245" s="388" t="s">
        <v>26</v>
      </c>
      <c r="F1245" s="388" t="s">
        <v>21402</v>
      </c>
      <c r="G1245" s="386"/>
    </row>
    <row r="1246" spans="1:7" ht="45">
      <c r="A1246" s="387"/>
      <c r="B1246" s="387"/>
      <c r="C1246" s="388" t="s">
        <v>21403</v>
      </c>
      <c r="D1246" s="384" t="s">
        <v>21404</v>
      </c>
      <c r="E1246" s="388" t="s">
        <v>26</v>
      </c>
      <c r="F1246" s="388" t="s">
        <v>21405</v>
      </c>
      <c r="G1246" s="385"/>
    </row>
    <row r="1247" spans="1:7" ht="45">
      <c r="A1247" s="387"/>
      <c r="B1247" s="387"/>
      <c r="C1247" s="388" t="s">
        <v>21406</v>
      </c>
      <c r="D1247" s="384" t="s">
        <v>21407</v>
      </c>
      <c r="E1247" s="388" t="s">
        <v>26</v>
      </c>
      <c r="F1247" s="388" t="s">
        <v>21408</v>
      </c>
      <c r="G1247" s="385"/>
    </row>
    <row r="1248" spans="1:7" ht="45">
      <c r="A1248" s="387"/>
      <c r="B1248" s="387"/>
      <c r="C1248" s="388" t="s">
        <v>21409</v>
      </c>
      <c r="D1248" s="384" t="s">
        <v>21410</v>
      </c>
      <c r="E1248" s="388" t="s">
        <v>26</v>
      </c>
      <c r="F1248" s="388" t="s">
        <v>21411</v>
      </c>
      <c r="G1248" s="386"/>
    </row>
    <row r="1249" spans="1:7" ht="54" customHeight="1">
      <c r="A1249" s="387"/>
      <c r="B1249" s="387"/>
      <c r="C1249" s="388" t="s">
        <v>21412</v>
      </c>
      <c r="D1249" s="384" t="s">
        <v>21413</v>
      </c>
      <c r="E1249" s="388" t="s">
        <v>26</v>
      </c>
      <c r="F1249" s="388" t="s">
        <v>21414</v>
      </c>
      <c r="G1249" s="386"/>
    </row>
    <row r="1250" spans="1:7" ht="54">
      <c r="A1250" s="387"/>
      <c r="B1250" s="387"/>
      <c r="C1250" s="388" t="s">
        <v>21415</v>
      </c>
      <c r="D1250" s="384" t="s">
        <v>21416</v>
      </c>
      <c r="E1250" s="388" t="s">
        <v>26</v>
      </c>
      <c r="F1250" s="388" t="s">
        <v>21417</v>
      </c>
      <c r="G1250" s="386"/>
    </row>
    <row r="1251" spans="1:7" ht="45">
      <c r="A1251" s="387"/>
      <c r="B1251" s="387"/>
      <c r="C1251" s="388" t="s">
        <v>21418</v>
      </c>
      <c r="D1251" s="384" t="s">
        <v>21419</v>
      </c>
      <c r="E1251" s="388" t="s">
        <v>26</v>
      </c>
      <c r="F1251" s="388" t="s">
        <v>21420</v>
      </c>
      <c r="G1251" s="386"/>
    </row>
    <row r="1252" spans="1:7" ht="11.25" customHeight="1">
      <c r="A1252" s="387"/>
      <c r="B1252" s="387"/>
      <c r="C1252" s="481" t="s">
        <v>21421</v>
      </c>
      <c r="D1252" s="481"/>
      <c r="E1252" s="481"/>
      <c r="F1252" s="481" t="s">
        <v>17145</v>
      </c>
      <c r="G1252" s="386"/>
    </row>
    <row r="1253" spans="1:7" ht="14.25" customHeight="1">
      <c r="A1253" s="387"/>
      <c r="B1253" s="387"/>
      <c r="C1253" s="388" t="s">
        <v>21422</v>
      </c>
      <c r="D1253" s="384" t="s">
        <v>21423</v>
      </c>
      <c r="E1253" s="388" t="s">
        <v>26</v>
      </c>
      <c r="F1253" s="388" t="s">
        <v>21424</v>
      </c>
      <c r="G1253" s="386"/>
    </row>
    <row r="1254" spans="1:7" ht="36">
      <c r="A1254" s="387"/>
      <c r="B1254" s="387"/>
      <c r="C1254" s="388" t="s">
        <v>21425</v>
      </c>
      <c r="D1254" s="384" t="s">
        <v>21426</v>
      </c>
      <c r="E1254" s="388" t="s">
        <v>26</v>
      </c>
      <c r="F1254" s="388" t="s">
        <v>21427</v>
      </c>
      <c r="G1254" s="386"/>
    </row>
    <row r="1255" spans="1:7" ht="36">
      <c r="A1255" s="387"/>
      <c r="B1255" s="387"/>
      <c r="C1255" s="388" t="s">
        <v>21428</v>
      </c>
      <c r="D1255" s="384" t="s">
        <v>21429</v>
      </c>
      <c r="E1255" s="388" t="s">
        <v>26</v>
      </c>
      <c r="F1255" s="388" t="s">
        <v>21430</v>
      </c>
      <c r="G1255" s="386"/>
    </row>
    <row r="1256" spans="1:7" ht="36">
      <c r="A1256" s="387"/>
      <c r="B1256" s="387"/>
      <c r="C1256" s="388" t="s">
        <v>21431</v>
      </c>
      <c r="D1256" s="384" t="s">
        <v>21432</v>
      </c>
      <c r="E1256" s="388" t="s">
        <v>26</v>
      </c>
      <c r="F1256" s="388" t="s">
        <v>21433</v>
      </c>
      <c r="G1256" s="386"/>
    </row>
    <row r="1257" spans="1:7" ht="11.25" customHeight="1">
      <c r="A1257" s="387"/>
      <c r="B1257" s="387"/>
      <c r="C1257" s="481" t="s">
        <v>21434</v>
      </c>
      <c r="D1257" s="481"/>
      <c r="E1257" s="481"/>
      <c r="F1257" s="481" t="s">
        <v>17145</v>
      </c>
      <c r="G1257" s="386"/>
    </row>
    <row r="1258" spans="1:7" ht="14.25" customHeight="1">
      <c r="A1258" s="387"/>
      <c r="B1258" s="387"/>
      <c r="C1258" s="388" t="s">
        <v>21435</v>
      </c>
      <c r="D1258" s="384" t="s">
        <v>21436</v>
      </c>
      <c r="E1258" s="388" t="s">
        <v>26</v>
      </c>
      <c r="F1258" s="388" t="s">
        <v>21437</v>
      </c>
      <c r="G1258" s="386"/>
    </row>
    <row r="1259" spans="1:7" ht="11.25" customHeight="1">
      <c r="A1259" s="387"/>
      <c r="B1259" s="387"/>
      <c r="C1259" s="481" t="s">
        <v>21438</v>
      </c>
      <c r="D1259" s="481"/>
      <c r="E1259" s="481"/>
      <c r="F1259" s="481" t="s">
        <v>17145</v>
      </c>
      <c r="G1259" s="386"/>
    </row>
    <row r="1260" spans="1:7" ht="14.25" customHeight="1">
      <c r="A1260" s="387"/>
      <c r="B1260" s="387"/>
      <c r="C1260" s="388" t="s">
        <v>21439</v>
      </c>
      <c r="D1260" s="384" t="s">
        <v>21440</v>
      </c>
      <c r="E1260" s="388" t="s">
        <v>26</v>
      </c>
      <c r="F1260" s="388" t="s">
        <v>21441</v>
      </c>
      <c r="G1260" s="386"/>
    </row>
    <row r="1261" spans="1:7" ht="54">
      <c r="A1261" s="387"/>
      <c r="B1261" s="387"/>
      <c r="C1261" s="388" t="s">
        <v>21442</v>
      </c>
      <c r="D1261" s="384" t="s">
        <v>21443</v>
      </c>
      <c r="E1261" s="388" t="s">
        <v>26</v>
      </c>
      <c r="F1261" s="388" t="s">
        <v>21444</v>
      </c>
      <c r="G1261" s="386"/>
    </row>
    <row r="1262" spans="1:7" ht="54">
      <c r="A1262" s="387"/>
      <c r="B1262" s="387"/>
      <c r="C1262" s="388" t="s">
        <v>21445</v>
      </c>
      <c r="D1262" s="384" t="s">
        <v>21446</v>
      </c>
      <c r="E1262" s="388" t="s">
        <v>26</v>
      </c>
      <c r="F1262" s="388" t="s">
        <v>21447</v>
      </c>
      <c r="G1262" s="386"/>
    </row>
    <row r="1263" spans="1:7" ht="54">
      <c r="A1263" s="387"/>
      <c r="B1263" s="387"/>
      <c r="C1263" s="388" t="s">
        <v>21448</v>
      </c>
      <c r="D1263" s="384" t="s">
        <v>21449</v>
      </c>
      <c r="E1263" s="388" t="s">
        <v>26</v>
      </c>
      <c r="F1263" s="388" t="s">
        <v>21450</v>
      </c>
      <c r="G1263" s="386"/>
    </row>
    <row r="1264" spans="1:7" ht="54">
      <c r="A1264" s="387"/>
      <c r="B1264" s="387"/>
      <c r="C1264" s="388" t="s">
        <v>21451</v>
      </c>
      <c r="D1264" s="384" t="s">
        <v>21452</v>
      </c>
      <c r="E1264" s="388" t="s">
        <v>26</v>
      </c>
      <c r="F1264" s="388" t="s">
        <v>21453</v>
      </c>
      <c r="G1264" s="386"/>
    </row>
    <row r="1265" spans="1:7" ht="11.25" customHeight="1">
      <c r="A1265" s="387"/>
      <c r="B1265" s="387"/>
      <c r="C1265" s="481" t="s">
        <v>21454</v>
      </c>
      <c r="D1265" s="481"/>
      <c r="E1265" s="481"/>
      <c r="F1265" s="481" t="s">
        <v>17145</v>
      </c>
      <c r="G1265" s="386"/>
    </row>
    <row r="1266" spans="1:7" ht="14.25" customHeight="1">
      <c r="A1266" s="387"/>
      <c r="B1266" s="387"/>
      <c r="C1266" s="388" t="s">
        <v>21455</v>
      </c>
      <c r="D1266" s="384" t="s">
        <v>21456</v>
      </c>
      <c r="E1266" s="388" t="s">
        <v>26</v>
      </c>
      <c r="F1266" s="388" t="s">
        <v>21457</v>
      </c>
      <c r="G1266" s="386"/>
    </row>
    <row r="1267" spans="1:7" ht="27">
      <c r="A1267" s="387"/>
      <c r="B1267" s="387"/>
      <c r="C1267" s="388" t="s">
        <v>21458</v>
      </c>
      <c r="D1267" s="384" t="s">
        <v>21459</v>
      </c>
      <c r="E1267" s="388" t="s">
        <v>26</v>
      </c>
      <c r="F1267" s="388" t="s">
        <v>21460</v>
      </c>
      <c r="G1267" s="386"/>
    </row>
    <row r="1268" spans="1:7" ht="27">
      <c r="A1268" s="387"/>
      <c r="B1268" s="387"/>
      <c r="C1268" s="388" t="s">
        <v>21461</v>
      </c>
      <c r="D1268" s="384" t="s">
        <v>21462</v>
      </c>
      <c r="E1268" s="388" t="s">
        <v>26</v>
      </c>
      <c r="F1268" s="388" t="s">
        <v>21463</v>
      </c>
      <c r="G1268" s="385"/>
    </row>
    <row r="1269" spans="1:7" ht="27">
      <c r="A1269" s="387"/>
      <c r="B1269" s="387"/>
      <c r="C1269" s="388" t="s">
        <v>21464</v>
      </c>
      <c r="D1269" s="384" t="s">
        <v>21465</v>
      </c>
      <c r="E1269" s="388" t="s">
        <v>26</v>
      </c>
      <c r="F1269" s="388" t="s">
        <v>21466</v>
      </c>
      <c r="G1269" s="385"/>
    </row>
    <row r="1270" spans="1:7" ht="72">
      <c r="A1270" s="387"/>
      <c r="B1270" s="387"/>
      <c r="C1270" s="388" t="s">
        <v>21467</v>
      </c>
      <c r="D1270" s="384" t="s">
        <v>21468</v>
      </c>
      <c r="E1270" s="388" t="s">
        <v>26</v>
      </c>
      <c r="F1270" s="388" t="s">
        <v>21469</v>
      </c>
      <c r="G1270" s="385"/>
    </row>
    <row r="1271" spans="1:7" ht="72">
      <c r="A1271" s="387"/>
      <c r="B1271" s="387"/>
      <c r="C1271" s="388" t="s">
        <v>21470</v>
      </c>
      <c r="D1271" s="384" t="s">
        <v>21471</v>
      </c>
      <c r="E1271" s="388" t="s">
        <v>26</v>
      </c>
      <c r="F1271" s="388" t="s">
        <v>21472</v>
      </c>
      <c r="G1271" s="385"/>
    </row>
    <row r="1272" spans="1:7" ht="72">
      <c r="A1272" s="387"/>
      <c r="B1272" s="387"/>
      <c r="C1272" s="388" t="s">
        <v>21473</v>
      </c>
      <c r="D1272" s="384" t="s">
        <v>21474</v>
      </c>
      <c r="E1272" s="388" t="s">
        <v>26</v>
      </c>
      <c r="F1272" s="388" t="s">
        <v>21475</v>
      </c>
      <c r="G1272" s="386"/>
    </row>
    <row r="1273" spans="1:7" ht="11.25" customHeight="1">
      <c r="A1273" s="387"/>
      <c r="B1273" s="387"/>
      <c r="C1273" s="481" t="s">
        <v>21476</v>
      </c>
      <c r="D1273" s="481"/>
      <c r="E1273" s="481"/>
      <c r="F1273" s="481" t="s">
        <v>17145</v>
      </c>
      <c r="G1273" s="386"/>
    </row>
    <row r="1274" spans="1:7" ht="14.25" customHeight="1">
      <c r="A1274" s="387"/>
      <c r="B1274" s="387"/>
      <c r="C1274" s="388" t="s">
        <v>21477</v>
      </c>
      <c r="D1274" s="384" t="s">
        <v>21478</v>
      </c>
      <c r="E1274" s="388" t="s">
        <v>26</v>
      </c>
      <c r="F1274" s="388" t="s">
        <v>21479</v>
      </c>
      <c r="G1274" s="386"/>
    </row>
    <row r="1275" spans="1:7" ht="56.25" customHeight="1">
      <c r="A1275" s="387"/>
      <c r="B1275" s="387"/>
      <c r="C1275" s="388" t="s">
        <v>21480</v>
      </c>
      <c r="D1275" s="384" t="s">
        <v>21481</v>
      </c>
      <c r="E1275" s="388" t="s">
        <v>26</v>
      </c>
      <c r="F1275" s="388" t="s">
        <v>21482</v>
      </c>
      <c r="G1275" s="386"/>
    </row>
    <row r="1276" spans="1:7" ht="56.25" customHeight="1">
      <c r="A1276" s="387"/>
      <c r="B1276" s="387"/>
      <c r="C1276" s="388" t="s">
        <v>21483</v>
      </c>
      <c r="D1276" s="384" t="s">
        <v>21484</v>
      </c>
      <c r="E1276" s="388" t="s">
        <v>26</v>
      </c>
      <c r="F1276" s="388" t="s">
        <v>21485</v>
      </c>
      <c r="G1276" s="386"/>
    </row>
    <row r="1277" spans="1:7" ht="56.25" customHeight="1">
      <c r="A1277" s="387"/>
      <c r="B1277" s="387"/>
      <c r="C1277" s="388" t="s">
        <v>21486</v>
      </c>
      <c r="D1277" s="384" t="s">
        <v>21487</v>
      </c>
      <c r="E1277" s="388" t="s">
        <v>26</v>
      </c>
      <c r="F1277" s="388" t="s">
        <v>21488</v>
      </c>
      <c r="G1277" s="386"/>
    </row>
    <row r="1278" spans="1:7" ht="11.25" customHeight="1">
      <c r="A1278" s="387"/>
      <c r="B1278" s="387"/>
      <c r="C1278" s="481" t="s">
        <v>21489</v>
      </c>
      <c r="D1278" s="481"/>
      <c r="E1278" s="481"/>
      <c r="F1278" s="481" t="s">
        <v>17145</v>
      </c>
      <c r="G1278" s="385"/>
    </row>
    <row r="1279" spans="1:7" ht="14.25" customHeight="1">
      <c r="A1279" s="387"/>
      <c r="B1279" s="387"/>
      <c r="C1279" s="388" t="s">
        <v>21490</v>
      </c>
      <c r="D1279" s="384" t="s">
        <v>21491</v>
      </c>
      <c r="E1279" s="388" t="s">
        <v>26</v>
      </c>
      <c r="F1279" s="388" t="s">
        <v>21492</v>
      </c>
      <c r="G1279" s="385"/>
    </row>
    <row r="1280" spans="1:7" ht="27">
      <c r="A1280" s="387"/>
      <c r="B1280" s="387"/>
      <c r="C1280" s="388" t="s">
        <v>21493</v>
      </c>
      <c r="D1280" s="384" t="s">
        <v>21494</v>
      </c>
      <c r="E1280" s="388" t="s">
        <v>26</v>
      </c>
      <c r="F1280" s="388" t="s">
        <v>21495</v>
      </c>
      <c r="G1280" s="386"/>
    </row>
    <row r="1281" spans="1:7" ht="27">
      <c r="A1281" s="387"/>
      <c r="B1281" s="387"/>
      <c r="C1281" s="388" t="s">
        <v>21496</v>
      </c>
      <c r="D1281" s="384" t="s">
        <v>21497</v>
      </c>
      <c r="E1281" s="388" t="s">
        <v>26</v>
      </c>
      <c r="F1281" s="388" t="s">
        <v>17147</v>
      </c>
      <c r="G1281" s="386"/>
    </row>
    <row r="1282" spans="1:7" ht="27">
      <c r="A1282" s="387"/>
      <c r="B1282" s="387"/>
      <c r="C1282" s="388" t="s">
        <v>21498</v>
      </c>
      <c r="D1282" s="384" t="s">
        <v>21499</v>
      </c>
      <c r="E1282" s="388" t="s">
        <v>26</v>
      </c>
      <c r="F1282" s="388" t="s">
        <v>21500</v>
      </c>
      <c r="G1282" s="386"/>
    </row>
    <row r="1283" spans="1:7" ht="27">
      <c r="A1283" s="387"/>
      <c r="B1283" s="387"/>
      <c r="C1283" s="388" t="s">
        <v>21501</v>
      </c>
      <c r="D1283" s="384" t="s">
        <v>21502</v>
      </c>
      <c r="E1283" s="388" t="s">
        <v>26</v>
      </c>
      <c r="F1283" s="388" t="s">
        <v>21503</v>
      </c>
      <c r="G1283" s="386"/>
    </row>
    <row r="1284" spans="1:7" ht="14.25" customHeight="1">
      <c r="A1284" s="387"/>
      <c r="B1284" s="481" t="s">
        <v>21504</v>
      </c>
      <c r="C1284" s="481"/>
      <c r="D1284" s="481"/>
      <c r="E1284" s="481"/>
      <c r="F1284" s="481" t="s">
        <v>17145</v>
      </c>
      <c r="G1284" s="386"/>
    </row>
    <row r="1285" spans="1:7" ht="11.25" customHeight="1">
      <c r="A1285" s="387"/>
      <c r="B1285" s="387"/>
      <c r="C1285" s="481" t="s">
        <v>21505</v>
      </c>
      <c r="D1285" s="481"/>
      <c r="E1285" s="481"/>
      <c r="F1285" s="481" t="s">
        <v>17145</v>
      </c>
      <c r="G1285" s="386"/>
    </row>
    <row r="1286" spans="1:7" ht="14.25" customHeight="1">
      <c r="A1286" s="387"/>
      <c r="B1286" s="387"/>
      <c r="C1286" s="388" t="s">
        <v>21506</v>
      </c>
      <c r="D1286" s="384" t="s">
        <v>21507</v>
      </c>
      <c r="E1286" s="388" t="s">
        <v>26</v>
      </c>
      <c r="F1286" s="388" t="s">
        <v>21508</v>
      </c>
      <c r="G1286" s="386"/>
    </row>
    <row r="1287" spans="1:7" ht="11.25" customHeight="1">
      <c r="A1287" s="387"/>
      <c r="B1287" s="387"/>
      <c r="C1287" s="481" t="s">
        <v>21509</v>
      </c>
      <c r="D1287" s="481"/>
      <c r="E1287" s="481"/>
      <c r="F1287" s="481" t="s">
        <v>17145</v>
      </c>
      <c r="G1287" s="386"/>
    </row>
    <row r="1288" spans="1:7" ht="14.25" customHeight="1">
      <c r="A1288" s="387"/>
      <c r="B1288" s="387"/>
      <c r="C1288" s="388" t="s">
        <v>21510</v>
      </c>
      <c r="D1288" s="384" t="s">
        <v>21511</v>
      </c>
      <c r="E1288" s="388" t="s">
        <v>26</v>
      </c>
      <c r="F1288" s="388" t="s">
        <v>21512</v>
      </c>
      <c r="G1288" s="386"/>
    </row>
    <row r="1289" spans="1:7" ht="99">
      <c r="A1289" s="387"/>
      <c r="B1289" s="387"/>
      <c r="C1289" s="388" t="s">
        <v>21513</v>
      </c>
      <c r="D1289" s="384" t="s">
        <v>21514</v>
      </c>
      <c r="E1289" s="388" t="s">
        <v>26</v>
      </c>
      <c r="F1289" s="388" t="s">
        <v>21515</v>
      </c>
      <c r="G1289" s="386"/>
    </row>
    <row r="1290" spans="1:7" ht="99">
      <c r="A1290" s="387"/>
      <c r="B1290" s="387"/>
      <c r="C1290" s="388" t="s">
        <v>21516</v>
      </c>
      <c r="D1290" s="384" t="s">
        <v>21517</v>
      </c>
      <c r="E1290" s="388" t="s">
        <v>26</v>
      </c>
      <c r="F1290" s="388" t="s">
        <v>21518</v>
      </c>
      <c r="G1290" s="386"/>
    </row>
    <row r="1291" spans="1:7" ht="99">
      <c r="A1291" s="387"/>
      <c r="B1291" s="387"/>
      <c r="C1291" s="388" t="s">
        <v>21519</v>
      </c>
      <c r="D1291" s="384" t="s">
        <v>21520</v>
      </c>
      <c r="E1291" s="388" t="s">
        <v>26</v>
      </c>
      <c r="F1291" s="388" t="s">
        <v>21521</v>
      </c>
      <c r="G1291" s="386"/>
    </row>
    <row r="1292" spans="1:7" ht="99">
      <c r="A1292" s="387"/>
      <c r="B1292" s="387"/>
      <c r="C1292" s="388" t="s">
        <v>21522</v>
      </c>
      <c r="D1292" s="384" t="s">
        <v>21523</v>
      </c>
      <c r="E1292" s="388" t="s">
        <v>26</v>
      </c>
      <c r="F1292" s="388" t="s">
        <v>21524</v>
      </c>
      <c r="G1292" s="386"/>
    </row>
    <row r="1293" spans="1:7" ht="99">
      <c r="A1293" s="387"/>
      <c r="B1293" s="387"/>
      <c r="C1293" s="388" t="s">
        <v>21525</v>
      </c>
      <c r="D1293" s="384" t="s">
        <v>21526</v>
      </c>
      <c r="E1293" s="388" t="s">
        <v>26</v>
      </c>
      <c r="F1293" s="388" t="s">
        <v>21527</v>
      </c>
      <c r="G1293" s="386"/>
    </row>
    <row r="1294" spans="1:7" ht="99">
      <c r="A1294" s="387"/>
      <c r="B1294" s="387"/>
      <c r="C1294" s="388" t="s">
        <v>21528</v>
      </c>
      <c r="D1294" s="384" t="s">
        <v>21529</v>
      </c>
      <c r="E1294" s="388" t="s">
        <v>26</v>
      </c>
      <c r="F1294" s="388" t="s">
        <v>21530</v>
      </c>
      <c r="G1294" s="386"/>
    </row>
    <row r="1295" spans="1:7" ht="11.25" customHeight="1">
      <c r="A1295" s="387"/>
      <c r="B1295" s="387"/>
      <c r="C1295" s="481" t="s">
        <v>21531</v>
      </c>
      <c r="D1295" s="481"/>
      <c r="E1295" s="481"/>
      <c r="F1295" s="481" t="s">
        <v>17145</v>
      </c>
      <c r="G1295" s="386"/>
    </row>
    <row r="1296" spans="1:7" ht="14.25" customHeight="1">
      <c r="A1296" s="387"/>
      <c r="B1296" s="387"/>
      <c r="C1296" s="388" t="s">
        <v>21532</v>
      </c>
      <c r="D1296" s="384" t="s">
        <v>21533</v>
      </c>
      <c r="E1296" s="388" t="s">
        <v>26</v>
      </c>
      <c r="F1296" s="388" t="s">
        <v>21534</v>
      </c>
      <c r="G1296" s="386"/>
    </row>
    <row r="1297" spans="1:7" ht="45">
      <c r="A1297" s="387"/>
      <c r="B1297" s="387"/>
      <c r="C1297" s="388" t="s">
        <v>21535</v>
      </c>
      <c r="D1297" s="384" t="s">
        <v>21536</v>
      </c>
      <c r="E1297" s="388" t="s">
        <v>26</v>
      </c>
      <c r="F1297" s="388" t="s">
        <v>21537</v>
      </c>
      <c r="G1297" s="386"/>
    </row>
    <row r="1298" spans="1:7" ht="54">
      <c r="A1298" s="387"/>
      <c r="B1298" s="387"/>
      <c r="C1298" s="388" t="s">
        <v>21538</v>
      </c>
      <c r="D1298" s="384" t="s">
        <v>21539</v>
      </c>
      <c r="E1298" s="388" t="s">
        <v>26</v>
      </c>
      <c r="F1298" s="388" t="s">
        <v>21540</v>
      </c>
      <c r="G1298" s="386"/>
    </row>
    <row r="1299" spans="1:7" ht="54">
      <c r="A1299" s="387"/>
      <c r="B1299" s="387"/>
      <c r="C1299" s="388" t="s">
        <v>21541</v>
      </c>
      <c r="D1299" s="384" t="s">
        <v>21542</v>
      </c>
      <c r="E1299" s="388" t="s">
        <v>26</v>
      </c>
      <c r="F1299" s="388" t="s">
        <v>21543</v>
      </c>
      <c r="G1299" s="386"/>
    </row>
    <row r="1300" spans="1:7" ht="45">
      <c r="A1300" s="387"/>
      <c r="B1300" s="387"/>
      <c r="C1300" s="388" t="s">
        <v>21544</v>
      </c>
      <c r="D1300" s="384" t="s">
        <v>21545</v>
      </c>
      <c r="E1300" s="388" t="s">
        <v>26</v>
      </c>
      <c r="F1300" s="388" t="s">
        <v>21546</v>
      </c>
      <c r="G1300" s="386"/>
    </row>
    <row r="1301" spans="1:7" ht="54">
      <c r="A1301" s="387"/>
      <c r="B1301" s="387"/>
      <c r="C1301" s="388" t="s">
        <v>21547</v>
      </c>
      <c r="D1301" s="384" t="s">
        <v>21548</v>
      </c>
      <c r="E1301" s="388" t="s">
        <v>26</v>
      </c>
      <c r="F1301" s="388" t="s">
        <v>21549</v>
      </c>
      <c r="G1301" s="386"/>
    </row>
    <row r="1302" spans="1:7" ht="54">
      <c r="A1302" s="387"/>
      <c r="B1302" s="387"/>
      <c r="C1302" s="388" t="s">
        <v>21550</v>
      </c>
      <c r="D1302" s="384" t="s">
        <v>21551</v>
      </c>
      <c r="E1302" s="388" t="s">
        <v>26</v>
      </c>
      <c r="F1302" s="388" t="s">
        <v>21552</v>
      </c>
      <c r="G1302" s="386"/>
    </row>
    <row r="1303" spans="1:7" ht="45">
      <c r="A1303" s="387"/>
      <c r="B1303" s="387"/>
      <c r="C1303" s="388" t="s">
        <v>21553</v>
      </c>
      <c r="D1303" s="384" t="s">
        <v>21554</v>
      </c>
      <c r="E1303" s="388" t="s">
        <v>26</v>
      </c>
      <c r="F1303" s="388" t="s">
        <v>21555</v>
      </c>
      <c r="G1303" s="386"/>
    </row>
    <row r="1304" spans="1:7" ht="54">
      <c r="A1304" s="387"/>
      <c r="B1304" s="387"/>
      <c r="C1304" s="388" t="s">
        <v>21556</v>
      </c>
      <c r="D1304" s="384" t="s">
        <v>21557</v>
      </c>
      <c r="E1304" s="388" t="s">
        <v>26</v>
      </c>
      <c r="F1304" s="388" t="s">
        <v>21558</v>
      </c>
      <c r="G1304" s="386"/>
    </row>
    <row r="1305" spans="1:7" ht="54">
      <c r="A1305" s="387"/>
      <c r="B1305" s="387"/>
      <c r="C1305" s="388" t="s">
        <v>21559</v>
      </c>
      <c r="D1305" s="384" t="s">
        <v>21560</v>
      </c>
      <c r="E1305" s="388" t="s">
        <v>26</v>
      </c>
      <c r="F1305" s="388" t="s">
        <v>21561</v>
      </c>
      <c r="G1305" s="386"/>
    </row>
    <row r="1306" spans="1:7" ht="54">
      <c r="A1306" s="387"/>
      <c r="B1306" s="387"/>
      <c r="C1306" s="388" t="s">
        <v>21562</v>
      </c>
      <c r="D1306" s="384" t="s">
        <v>21563</v>
      </c>
      <c r="E1306" s="388" t="s">
        <v>26</v>
      </c>
      <c r="F1306" s="388" t="s">
        <v>21564</v>
      </c>
      <c r="G1306" s="386"/>
    </row>
    <row r="1307" spans="1:7" ht="54">
      <c r="A1307" s="387"/>
      <c r="B1307" s="387"/>
      <c r="C1307" s="388" t="s">
        <v>21565</v>
      </c>
      <c r="D1307" s="384" t="s">
        <v>21566</v>
      </c>
      <c r="E1307" s="388" t="s">
        <v>26</v>
      </c>
      <c r="F1307" s="388" t="s">
        <v>21567</v>
      </c>
      <c r="G1307" s="386"/>
    </row>
    <row r="1308" spans="1:7" ht="54">
      <c r="A1308" s="387"/>
      <c r="B1308" s="387"/>
      <c r="C1308" s="388" t="s">
        <v>21568</v>
      </c>
      <c r="D1308" s="384" t="s">
        <v>21569</v>
      </c>
      <c r="E1308" s="388" t="s">
        <v>26</v>
      </c>
      <c r="F1308" s="388" t="s">
        <v>21570</v>
      </c>
      <c r="G1308" s="386"/>
    </row>
    <row r="1309" spans="1:7" ht="54">
      <c r="A1309" s="387"/>
      <c r="B1309" s="387"/>
      <c r="C1309" s="388" t="s">
        <v>21571</v>
      </c>
      <c r="D1309" s="384" t="s">
        <v>21572</v>
      </c>
      <c r="E1309" s="388" t="s">
        <v>26</v>
      </c>
      <c r="F1309" s="388" t="s">
        <v>21573</v>
      </c>
      <c r="G1309" s="386"/>
    </row>
    <row r="1310" spans="1:7" ht="54">
      <c r="A1310" s="387"/>
      <c r="B1310" s="387"/>
      <c r="C1310" s="388" t="s">
        <v>21574</v>
      </c>
      <c r="D1310" s="384" t="s">
        <v>21575</v>
      </c>
      <c r="E1310" s="388" t="s">
        <v>26</v>
      </c>
      <c r="F1310" s="388" t="s">
        <v>21576</v>
      </c>
      <c r="G1310" s="386"/>
    </row>
    <row r="1311" spans="1:7" ht="54">
      <c r="A1311" s="387"/>
      <c r="B1311" s="387"/>
      <c r="C1311" s="388" t="s">
        <v>21577</v>
      </c>
      <c r="D1311" s="384" t="s">
        <v>21578</v>
      </c>
      <c r="E1311" s="388" t="s">
        <v>26</v>
      </c>
      <c r="F1311" s="388" t="s">
        <v>21579</v>
      </c>
      <c r="G1311" s="386"/>
    </row>
    <row r="1312" spans="1:7" ht="54">
      <c r="A1312" s="387"/>
      <c r="B1312" s="387"/>
      <c r="C1312" s="388" t="s">
        <v>21580</v>
      </c>
      <c r="D1312" s="384" t="s">
        <v>21581</v>
      </c>
      <c r="E1312" s="388" t="s">
        <v>26</v>
      </c>
      <c r="F1312" s="388" t="s">
        <v>21582</v>
      </c>
      <c r="G1312" s="386"/>
    </row>
    <row r="1313" spans="1:7" ht="54">
      <c r="A1313" s="387"/>
      <c r="B1313" s="387"/>
      <c r="C1313" s="388" t="s">
        <v>21583</v>
      </c>
      <c r="D1313" s="384" t="s">
        <v>21584</v>
      </c>
      <c r="E1313" s="388" t="s">
        <v>26</v>
      </c>
      <c r="F1313" s="388" t="s">
        <v>21585</v>
      </c>
      <c r="G1313" s="386"/>
    </row>
    <row r="1314" spans="1:7" ht="54">
      <c r="A1314" s="387"/>
      <c r="B1314" s="387"/>
      <c r="C1314" s="388" t="s">
        <v>21586</v>
      </c>
      <c r="D1314" s="384" t="s">
        <v>21587</v>
      </c>
      <c r="E1314" s="388" t="s">
        <v>26</v>
      </c>
      <c r="F1314" s="388" t="s">
        <v>21588</v>
      </c>
      <c r="G1314" s="386"/>
    </row>
    <row r="1315" spans="1:7" ht="54">
      <c r="A1315" s="387"/>
      <c r="B1315" s="387"/>
      <c r="C1315" s="388" t="s">
        <v>21589</v>
      </c>
      <c r="D1315" s="384" t="s">
        <v>21590</v>
      </c>
      <c r="E1315" s="388" t="s">
        <v>26</v>
      </c>
      <c r="F1315" s="388" t="s">
        <v>21591</v>
      </c>
      <c r="G1315" s="386"/>
    </row>
    <row r="1316" spans="1:7" ht="54">
      <c r="A1316" s="387"/>
      <c r="B1316" s="387"/>
      <c r="C1316" s="388" t="s">
        <v>21592</v>
      </c>
      <c r="D1316" s="384" t="s">
        <v>21593</v>
      </c>
      <c r="E1316" s="388" t="s">
        <v>26</v>
      </c>
      <c r="F1316" s="388" t="s">
        <v>21594</v>
      </c>
      <c r="G1316" s="386"/>
    </row>
    <row r="1317" spans="1:7" ht="11.25" customHeight="1">
      <c r="A1317" s="387"/>
      <c r="B1317" s="387"/>
      <c r="C1317" s="481" t="s">
        <v>21595</v>
      </c>
      <c r="D1317" s="481"/>
      <c r="E1317" s="481"/>
      <c r="F1317" s="481" t="s">
        <v>17145</v>
      </c>
      <c r="G1317" s="386"/>
    </row>
    <row r="1318" spans="1:7" ht="14.25" customHeight="1">
      <c r="A1318" s="387"/>
      <c r="B1318" s="387"/>
      <c r="C1318" s="388" t="s">
        <v>21596</v>
      </c>
      <c r="D1318" s="384" t="s">
        <v>21597</v>
      </c>
      <c r="E1318" s="388" t="s">
        <v>26</v>
      </c>
      <c r="F1318" s="388" t="s">
        <v>21598</v>
      </c>
      <c r="G1318" s="386"/>
    </row>
    <row r="1319" spans="1:7" ht="14.25" customHeight="1">
      <c r="A1319" s="387"/>
      <c r="B1319" s="481" t="s">
        <v>21599</v>
      </c>
      <c r="C1319" s="481"/>
      <c r="D1319" s="481"/>
      <c r="E1319" s="481"/>
      <c r="F1319" s="481" t="s">
        <v>17145</v>
      </c>
      <c r="G1319" s="386"/>
    </row>
    <row r="1320" spans="1:7" ht="11.25" customHeight="1">
      <c r="A1320" s="387"/>
      <c r="B1320" s="387"/>
      <c r="C1320" s="481" t="s">
        <v>21600</v>
      </c>
      <c r="D1320" s="481"/>
      <c r="E1320" s="481"/>
      <c r="F1320" s="481" t="s">
        <v>17145</v>
      </c>
      <c r="G1320" s="386"/>
    </row>
    <row r="1321" spans="1:7" ht="14.25" customHeight="1">
      <c r="A1321" s="387"/>
      <c r="B1321" s="387"/>
      <c r="C1321" s="388" t="s">
        <v>21601</v>
      </c>
      <c r="D1321" s="384" t="s">
        <v>21602</v>
      </c>
      <c r="E1321" s="388" t="s">
        <v>26</v>
      </c>
      <c r="F1321" s="388" t="s">
        <v>21603</v>
      </c>
      <c r="G1321" s="386"/>
    </row>
    <row r="1322" spans="1:7" ht="81">
      <c r="A1322" s="387"/>
      <c r="B1322" s="387"/>
      <c r="C1322" s="388" t="s">
        <v>21604</v>
      </c>
      <c r="D1322" s="384" t="s">
        <v>21605</v>
      </c>
      <c r="E1322" s="388" t="s">
        <v>26</v>
      </c>
      <c r="F1322" s="388" t="s">
        <v>21606</v>
      </c>
      <c r="G1322" s="386"/>
    </row>
    <row r="1323" spans="1:7" ht="11.25" customHeight="1">
      <c r="A1323" s="387"/>
      <c r="B1323" s="387"/>
      <c r="C1323" s="481" t="s">
        <v>21607</v>
      </c>
      <c r="D1323" s="481"/>
      <c r="E1323" s="481"/>
      <c r="F1323" s="481" t="s">
        <v>17145</v>
      </c>
      <c r="G1323" s="386"/>
    </row>
    <row r="1324" spans="1:7" ht="14.25" customHeight="1">
      <c r="A1324" s="387"/>
      <c r="B1324" s="387"/>
      <c r="C1324" s="388" t="s">
        <v>21608</v>
      </c>
      <c r="D1324" s="384" t="s">
        <v>21609</v>
      </c>
      <c r="E1324" s="388" t="s">
        <v>26</v>
      </c>
      <c r="F1324" s="388" t="s">
        <v>21610</v>
      </c>
      <c r="G1324" s="386"/>
    </row>
    <row r="1325" spans="1:7" ht="72">
      <c r="A1325" s="387"/>
      <c r="B1325" s="387"/>
      <c r="C1325" s="388" t="s">
        <v>21611</v>
      </c>
      <c r="D1325" s="384" t="s">
        <v>21612</v>
      </c>
      <c r="E1325" s="388" t="s">
        <v>26</v>
      </c>
      <c r="F1325" s="388" t="s">
        <v>21613</v>
      </c>
      <c r="G1325" s="386"/>
    </row>
    <row r="1326" spans="1:7" ht="72">
      <c r="A1326" s="387"/>
      <c r="B1326" s="387"/>
      <c r="C1326" s="388" t="s">
        <v>21614</v>
      </c>
      <c r="D1326" s="384" t="s">
        <v>21615</v>
      </c>
      <c r="E1326" s="388" t="s">
        <v>26</v>
      </c>
      <c r="F1326" s="388" t="s">
        <v>21616</v>
      </c>
      <c r="G1326" s="386"/>
    </row>
    <row r="1327" spans="1:7" ht="72">
      <c r="A1327" s="387"/>
      <c r="B1327" s="387"/>
      <c r="C1327" s="388" t="s">
        <v>21617</v>
      </c>
      <c r="D1327" s="384" t="s">
        <v>21618</v>
      </c>
      <c r="E1327" s="388" t="s">
        <v>26</v>
      </c>
      <c r="F1327" s="388" t="s">
        <v>21619</v>
      </c>
      <c r="G1327" s="386"/>
    </row>
    <row r="1328" spans="1:7" ht="27">
      <c r="A1328" s="387"/>
      <c r="B1328" s="387"/>
      <c r="C1328" s="388" t="s">
        <v>21620</v>
      </c>
      <c r="D1328" s="384" t="s">
        <v>21621</v>
      </c>
      <c r="E1328" s="388" t="s">
        <v>26</v>
      </c>
      <c r="F1328" s="388" t="s">
        <v>21622</v>
      </c>
      <c r="G1328" s="386"/>
    </row>
    <row r="1329" spans="1:7" ht="11.25" customHeight="1">
      <c r="A1329" s="387"/>
      <c r="B1329" s="387"/>
      <c r="C1329" s="481" t="s">
        <v>21623</v>
      </c>
      <c r="D1329" s="481"/>
      <c r="E1329" s="481"/>
      <c r="F1329" s="481" t="s">
        <v>17145</v>
      </c>
      <c r="G1329" s="386"/>
    </row>
    <row r="1330" spans="1:7" ht="14.25" customHeight="1">
      <c r="A1330" s="387"/>
      <c r="B1330" s="387"/>
      <c r="C1330" s="388" t="s">
        <v>21624</v>
      </c>
      <c r="D1330" s="384" t="s">
        <v>21625</v>
      </c>
      <c r="E1330" s="388" t="s">
        <v>26</v>
      </c>
      <c r="F1330" s="388" t="s">
        <v>21626</v>
      </c>
      <c r="G1330" s="386"/>
    </row>
    <row r="1331" spans="1:7" ht="63" customHeight="1">
      <c r="A1331" s="387"/>
      <c r="B1331" s="387"/>
      <c r="C1331" s="388" t="s">
        <v>21627</v>
      </c>
      <c r="D1331" s="384" t="s">
        <v>21628</v>
      </c>
      <c r="E1331" s="388" t="s">
        <v>26</v>
      </c>
      <c r="F1331" s="388" t="s">
        <v>21629</v>
      </c>
      <c r="G1331" s="386"/>
    </row>
    <row r="1332" spans="1:7" ht="90">
      <c r="A1332" s="387"/>
      <c r="B1332" s="387"/>
      <c r="C1332" s="388" t="s">
        <v>21630</v>
      </c>
      <c r="D1332" s="384" t="s">
        <v>21631</v>
      </c>
      <c r="E1332" s="388" t="s">
        <v>26</v>
      </c>
      <c r="F1332" s="388" t="s">
        <v>21632</v>
      </c>
      <c r="G1332" s="386"/>
    </row>
    <row r="1333" spans="1:7" ht="99">
      <c r="A1333" s="387"/>
      <c r="B1333" s="387"/>
      <c r="C1333" s="388" t="s">
        <v>21633</v>
      </c>
      <c r="D1333" s="384" t="s">
        <v>21634</v>
      </c>
      <c r="E1333" s="388" t="s">
        <v>26</v>
      </c>
      <c r="F1333" s="388" t="s">
        <v>21635</v>
      </c>
      <c r="G1333" s="386"/>
    </row>
    <row r="1334" spans="1:7" ht="72">
      <c r="A1334" s="387"/>
      <c r="B1334" s="387"/>
      <c r="C1334" s="388" t="s">
        <v>21636</v>
      </c>
      <c r="D1334" s="384" t="s">
        <v>21637</v>
      </c>
      <c r="E1334" s="388" t="s">
        <v>26</v>
      </c>
      <c r="F1334" s="388" t="s">
        <v>21638</v>
      </c>
      <c r="G1334" s="386"/>
    </row>
    <row r="1335" spans="1:7" ht="11.25" customHeight="1">
      <c r="A1335" s="387"/>
      <c r="B1335" s="387"/>
      <c r="C1335" s="481" t="s">
        <v>21639</v>
      </c>
      <c r="D1335" s="481"/>
      <c r="E1335" s="481"/>
      <c r="F1335" s="481" t="s">
        <v>17145</v>
      </c>
      <c r="G1335" s="386"/>
    </row>
    <row r="1336" spans="1:7" ht="14.25" customHeight="1">
      <c r="A1336" s="387"/>
      <c r="B1336" s="387"/>
      <c r="C1336" s="388" t="s">
        <v>21640</v>
      </c>
      <c r="D1336" s="384" t="s">
        <v>21641</v>
      </c>
      <c r="E1336" s="388" t="s">
        <v>26</v>
      </c>
      <c r="F1336" s="388" t="s">
        <v>21642</v>
      </c>
      <c r="G1336" s="386"/>
    </row>
    <row r="1337" spans="1:7" ht="81">
      <c r="A1337" s="387"/>
      <c r="B1337" s="387"/>
      <c r="C1337" s="388" t="s">
        <v>21643</v>
      </c>
      <c r="D1337" s="384" t="s">
        <v>21644</v>
      </c>
      <c r="E1337" s="388" t="s">
        <v>26</v>
      </c>
      <c r="F1337" s="388" t="s">
        <v>21645</v>
      </c>
      <c r="G1337" s="386"/>
    </row>
    <row r="1338" spans="1:7" ht="81">
      <c r="A1338" s="387"/>
      <c r="B1338" s="387"/>
      <c r="C1338" s="388" t="s">
        <v>21646</v>
      </c>
      <c r="D1338" s="384" t="s">
        <v>21647</v>
      </c>
      <c r="E1338" s="388" t="s">
        <v>26</v>
      </c>
      <c r="F1338" s="388" t="s">
        <v>21648</v>
      </c>
      <c r="G1338" s="386"/>
    </row>
    <row r="1339" spans="1:7" ht="14.25" customHeight="1">
      <c r="A1339" s="387"/>
      <c r="B1339" s="481" t="s">
        <v>21649</v>
      </c>
      <c r="C1339" s="481"/>
      <c r="D1339" s="481"/>
      <c r="E1339" s="481"/>
      <c r="F1339" s="481" t="s">
        <v>17145</v>
      </c>
      <c r="G1339" s="386"/>
    </row>
    <row r="1340" spans="1:7" ht="11.25" customHeight="1">
      <c r="A1340" s="387"/>
      <c r="B1340" s="387"/>
      <c r="C1340" s="481" t="s">
        <v>21650</v>
      </c>
      <c r="D1340" s="481"/>
      <c r="E1340" s="481"/>
      <c r="F1340" s="481" t="s">
        <v>17145</v>
      </c>
      <c r="G1340" s="386"/>
    </row>
    <row r="1341" spans="1:7" ht="14.25" customHeight="1">
      <c r="A1341" s="387"/>
      <c r="B1341" s="387"/>
      <c r="C1341" s="388" t="s">
        <v>21651</v>
      </c>
      <c r="D1341" s="384" t="s">
        <v>21652</v>
      </c>
      <c r="E1341" s="388" t="s">
        <v>26</v>
      </c>
      <c r="F1341" s="388" t="s">
        <v>21653</v>
      </c>
      <c r="G1341" s="386"/>
    </row>
    <row r="1342" spans="1:7" ht="36">
      <c r="A1342" s="387"/>
      <c r="B1342" s="387"/>
      <c r="C1342" s="388" t="s">
        <v>21654</v>
      </c>
      <c r="D1342" s="384" t="s">
        <v>21655</v>
      </c>
      <c r="E1342" s="388" t="s">
        <v>26</v>
      </c>
      <c r="F1342" s="388" t="s">
        <v>21656</v>
      </c>
      <c r="G1342" s="386"/>
    </row>
    <row r="1343" spans="1:7" ht="36">
      <c r="A1343" s="387"/>
      <c r="B1343" s="387"/>
      <c r="C1343" s="388" t="s">
        <v>21657</v>
      </c>
      <c r="D1343" s="384" t="s">
        <v>21658</v>
      </c>
      <c r="E1343" s="388" t="s">
        <v>26</v>
      </c>
      <c r="F1343" s="388" t="s">
        <v>21659</v>
      </c>
      <c r="G1343" s="386"/>
    </row>
    <row r="1344" spans="1:7" ht="36">
      <c r="A1344" s="387"/>
      <c r="B1344" s="387"/>
      <c r="C1344" s="388" t="s">
        <v>21660</v>
      </c>
      <c r="D1344" s="384" t="s">
        <v>21661</v>
      </c>
      <c r="E1344" s="388" t="s">
        <v>26</v>
      </c>
      <c r="F1344" s="388" t="s">
        <v>21662</v>
      </c>
      <c r="G1344" s="386"/>
    </row>
    <row r="1345" spans="1:7" ht="36">
      <c r="A1345" s="387"/>
      <c r="B1345" s="387"/>
      <c r="C1345" s="388" t="s">
        <v>21663</v>
      </c>
      <c r="D1345" s="384" t="s">
        <v>21664</v>
      </c>
      <c r="E1345" s="388" t="s">
        <v>26</v>
      </c>
      <c r="F1345" s="388" t="s">
        <v>21665</v>
      </c>
      <c r="G1345" s="386"/>
    </row>
    <row r="1346" spans="1:7" ht="45" customHeight="1">
      <c r="A1346" s="387"/>
      <c r="B1346" s="387"/>
      <c r="C1346" s="388" t="s">
        <v>21666</v>
      </c>
      <c r="D1346" s="384" t="s">
        <v>21667</v>
      </c>
      <c r="E1346" s="388" t="s">
        <v>26</v>
      </c>
      <c r="F1346" s="388" t="s">
        <v>21668</v>
      </c>
      <c r="G1346" s="386"/>
    </row>
    <row r="1347" spans="1:7" ht="117">
      <c r="A1347" s="387"/>
      <c r="B1347" s="387"/>
      <c r="C1347" s="388" t="s">
        <v>21669</v>
      </c>
      <c r="D1347" s="384" t="s">
        <v>21670</v>
      </c>
      <c r="E1347" s="388" t="s">
        <v>26</v>
      </c>
      <c r="F1347" s="388" t="s">
        <v>17348</v>
      </c>
      <c r="G1347" s="386"/>
    </row>
    <row r="1348" spans="1:7" ht="36">
      <c r="A1348" s="387"/>
      <c r="B1348" s="387"/>
      <c r="C1348" s="388" t="s">
        <v>21671</v>
      </c>
      <c r="D1348" s="384" t="s">
        <v>21672</v>
      </c>
      <c r="E1348" s="388" t="s">
        <v>26</v>
      </c>
      <c r="F1348" s="388" t="s">
        <v>21673</v>
      </c>
      <c r="G1348" s="386"/>
    </row>
    <row r="1349" spans="1:7" ht="45">
      <c r="A1349" s="387"/>
      <c r="B1349" s="387"/>
      <c r="C1349" s="388" t="s">
        <v>21674</v>
      </c>
      <c r="D1349" s="384" t="s">
        <v>21675</v>
      </c>
      <c r="E1349" s="388" t="s">
        <v>26</v>
      </c>
      <c r="F1349" s="388" t="s">
        <v>21676</v>
      </c>
      <c r="G1349" s="386"/>
    </row>
    <row r="1350" spans="1:7" ht="45">
      <c r="A1350" s="387"/>
      <c r="B1350" s="387"/>
      <c r="C1350" s="388" t="s">
        <v>21677</v>
      </c>
      <c r="D1350" s="384" t="s">
        <v>21678</v>
      </c>
      <c r="E1350" s="388" t="s">
        <v>26</v>
      </c>
      <c r="F1350" s="388" t="s">
        <v>21679</v>
      </c>
      <c r="G1350" s="386"/>
    </row>
    <row r="1351" spans="1:7" ht="11.25" customHeight="1">
      <c r="A1351" s="387"/>
      <c r="B1351" s="387"/>
      <c r="C1351" s="481" t="s">
        <v>21680</v>
      </c>
      <c r="D1351" s="481"/>
      <c r="E1351" s="481"/>
      <c r="F1351" s="481" t="s">
        <v>17145</v>
      </c>
      <c r="G1351" s="386"/>
    </row>
    <row r="1352" spans="1:7" ht="14.25" customHeight="1">
      <c r="A1352" s="387"/>
      <c r="B1352" s="387"/>
      <c r="C1352" s="388" t="s">
        <v>21681</v>
      </c>
      <c r="D1352" s="384" t="s">
        <v>21682</v>
      </c>
      <c r="E1352" s="388" t="s">
        <v>26</v>
      </c>
      <c r="F1352" s="388" t="s">
        <v>17543</v>
      </c>
      <c r="G1352" s="386"/>
    </row>
    <row r="1353" spans="1:7" ht="36">
      <c r="A1353" s="387"/>
      <c r="B1353" s="387"/>
      <c r="C1353" s="388" t="s">
        <v>21683</v>
      </c>
      <c r="D1353" s="384" t="s">
        <v>21684</v>
      </c>
      <c r="E1353" s="388" t="s">
        <v>26</v>
      </c>
      <c r="F1353" s="388" t="s">
        <v>21685</v>
      </c>
      <c r="G1353" s="386"/>
    </row>
    <row r="1354" spans="1:7" ht="18">
      <c r="A1354" s="387"/>
      <c r="B1354" s="387"/>
      <c r="C1354" s="388" t="s">
        <v>21686</v>
      </c>
      <c r="D1354" s="384" t="s">
        <v>21687</v>
      </c>
      <c r="E1354" s="388" t="s">
        <v>105</v>
      </c>
      <c r="F1354" s="388" t="s">
        <v>21688</v>
      </c>
      <c r="G1354" s="386"/>
    </row>
    <row r="1355" spans="1:7" ht="18">
      <c r="A1355" s="387"/>
      <c r="B1355" s="387"/>
      <c r="C1355" s="388" t="s">
        <v>21689</v>
      </c>
      <c r="D1355" s="384" t="s">
        <v>21690</v>
      </c>
      <c r="E1355" s="388" t="s">
        <v>105</v>
      </c>
      <c r="F1355" s="388" t="s">
        <v>21691</v>
      </c>
      <c r="G1355" s="386"/>
    </row>
    <row r="1356" spans="1:7" ht="18">
      <c r="A1356" s="387"/>
      <c r="B1356" s="387"/>
      <c r="C1356" s="388" t="s">
        <v>21692</v>
      </c>
      <c r="D1356" s="384" t="s">
        <v>21693</v>
      </c>
      <c r="E1356" s="388" t="s">
        <v>105</v>
      </c>
      <c r="F1356" s="388" t="s">
        <v>21694</v>
      </c>
      <c r="G1356" s="386"/>
    </row>
    <row r="1357" spans="1:7" ht="36">
      <c r="A1357" s="387"/>
      <c r="B1357" s="387"/>
      <c r="C1357" s="388" t="s">
        <v>21695</v>
      </c>
      <c r="D1357" s="384" t="s">
        <v>21696</v>
      </c>
      <c r="E1357" s="388" t="s">
        <v>26</v>
      </c>
      <c r="F1357" s="388" t="s">
        <v>21697</v>
      </c>
      <c r="G1357" s="386"/>
    </row>
    <row r="1358" spans="1:7" ht="36">
      <c r="A1358" s="387"/>
      <c r="B1358" s="387"/>
      <c r="C1358" s="388" t="s">
        <v>21698</v>
      </c>
      <c r="D1358" s="384" t="s">
        <v>21699</v>
      </c>
      <c r="E1358" s="388" t="s">
        <v>26</v>
      </c>
      <c r="F1358" s="388" t="s">
        <v>21700</v>
      </c>
      <c r="G1358" s="386"/>
    </row>
    <row r="1359" spans="1:7" ht="11.25" customHeight="1">
      <c r="A1359" s="387"/>
      <c r="B1359" s="387"/>
      <c r="C1359" s="481" t="s">
        <v>21701</v>
      </c>
      <c r="D1359" s="481"/>
      <c r="E1359" s="481"/>
      <c r="F1359" s="481" t="s">
        <v>17145</v>
      </c>
      <c r="G1359" s="386"/>
    </row>
    <row r="1360" spans="1:7" ht="14.25" customHeight="1">
      <c r="A1360" s="387"/>
      <c r="B1360" s="387"/>
      <c r="C1360" s="388" t="s">
        <v>21702</v>
      </c>
      <c r="D1360" s="384" t="s">
        <v>21703</v>
      </c>
      <c r="E1360" s="388" t="s">
        <v>26</v>
      </c>
      <c r="F1360" s="388" t="s">
        <v>21704</v>
      </c>
      <c r="G1360" s="386"/>
    </row>
    <row r="1361" spans="1:7" ht="11.25" customHeight="1">
      <c r="A1361" s="387"/>
      <c r="B1361" s="387"/>
      <c r="C1361" s="481" t="s">
        <v>21705</v>
      </c>
      <c r="D1361" s="481"/>
      <c r="E1361" s="481"/>
      <c r="F1361" s="481" t="s">
        <v>17145</v>
      </c>
      <c r="G1361" s="386"/>
    </row>
    <row r="1362" spans="1:7" ht="14.25" customHeight="1">
      <c r="A1362" s="387"/>
      <c r="B1362" s="387"/>
      <c r="C1362" s="388" t="s">
        <v>21706</v>
      </c>
      <c r="D1362" s="384" t="s">
        <v>21707</v>
      </c>
      <c r="E1362" s="388" t="s">
        <v>26</v>
      </c>
      <c r="F1362" s="388" t="s">
        <v>21708</v>
      </c>
      <c r="G1362" s="386"/>
    </row>
    <row r="1363" spans="1:7" ht="14.25" customHeight="1">
      <c r="A1363" s="387"/>
      <c r="B1363" s="481" t="s">
        <v>21709</v>
      </c>
      <c r="C1363" s="481"/>
      <c r="D1363" s="481"/>
      <c r="E1363" s="481"/>
      <c r="F1363" s="481" t="s">
        <v>17145</v>
      </c>
      <c r="G1363" s="386"/>
    </row>
    <row r="1364" spans="1:7" ht="11.25" customHeight="1">
      <c r="A1364" s="387"/>
      <c r="B1364" s="387"/>
      <c r="C1364" s="481" t="s">
        <v>21710</v>
      </c>
      <c r="D1364" s="481"/>
      <c r="E1364" s="481"/>
      <c r="F1364" s="481" t="s">
        <v>17145</v>
      </c>
      <c r="G1364" s="386"/>
    </row>
    <row r="1365" spans="1:7" ht="14.25" customHeight="1">
      <c r="A1365" s="387"/>
      <c r="B1365" s="387"/>
      <c r="C1365" s="388" t="s">
        <v>21711</v>
      </c>
      <c r="D1365" s="384" t="s">
        <v>21712</v>
      </c>
      <c r="E1365" s="388" t="s">
        <v>26</v>
      </c>
      <c r="F1365" s="388" t="s">
        <v>17380</v>
      </c>
      <c r="G1365" s="386"/>
    </row>
    <row r="1366" spans="1:7" ht="11.25" customHeight="1">
      <c r="A1366" s="387"/>
      <c r="B1366" s="387"/>
      <c r="C1366" s="481" t="s">
        <v>21713</v>
      </c>
      <c r="D1366" s="481"/>
      <c r="E1366" s="481"/>
      <c r="F1366" s="481" t="s">
        <v>17145</v>
      </c>
      <c r="G1366" s="386"/>
    </row>
    <row r="1367" spans="1:7" ht="14.25" customHeight="1">
      <c r="A1367" s="387"/>
      <c r="B1367" s="387"/>
      <c r="C1367" s="388" t="s">
        <v>21714</v>
      </c>
      <c r="D1367" s="384" t="s">
        <v>21715</v>
      </c>
      <c r="E1367" s="388" t="s">
        <v>26</v>
      </c>
      <c r="F1367" s="388" t="s">
        <v>17350</v>
      </c>
      <c r="G1367" s="386"/>
    </row>
    <row r="1368" spans="1:7" ht="27">
      <c r="A1368" s="387"/>
      <c r="B1368" s="387"/>
      <c r="C1368" s="388" t="s">
        <v>21716</v>
      </c>
      <c r="D1368" s="384" t="s">
        <v>21717</v>
      </c>
      <c r="E1368" s="388" t="s">
        <v>26</v>
      </c>
      <c r="F1368" s="388" t="s">
        <v>17351</v>
      </c>
      <c r="G1368" s="386"/>
    </row>
    <row r="1369" spans="1:7" ht="18">
      <c r="A1369" s="387"/>
      <c r="B1369" s="387"/>
      <c r="C1369" s="388" t="s">
        <v>21718</v>
      </c>
      <c r="D1369" s="384" t="s">
        <v>21719</v>
      </c>
      <c r="E1369" s="388" t="s">
        <v>26</v>
      </c>
      <c r="F1369" s="388" t="s">
        <v>17352</v>
      </c>
      <c r="G1369" s="386"/>
    </row>
    <row r="1370" spans="1:7" ht="18">
      <c r="A1370" s="387"/>
      <c r="B1370" s="387"/>
      <c r="C1370" s="388" t="s">
        <v>21720</v>
      </c>
      <c r="D1370" s="384" t="s">
        <v>21721</v>
      </c>
      <c r="E1370" s="388" t="s">
        <v>26</v>
      </c>
      <c r="F1370" s="388" t="s">
        <v>17353</v>
      </c>
      <c r="G1370" s="386"/>
    </row>
    <row r="1371" spans="1:7" ht="11.25" customHeight="1">
      <c r="A1371" s="387"/>
      <c r="B1371" s="387"/>
      <c r="C1371" s="481" t="s">
        <v>21722</v>
      </c>
      <c r="D1371" s="481"/>
      <c r="E1371" s="481"/>
      <c r="F1371" s="481" t="s">
        <v>17145</v>
      </c>
      <c r="G1371" s="386"/>
    </row>
    <row r="1372" spans="1:7" ht="14.25" customHeight="1">
      <c r="A1372" s="387"/>
      <c r="B1372" s="387"/>
      <c r="C1372" s="388" t="s">
        <v>21723</v>
      </c>
      <c r="D1372" s="384" t="s">
        <v>21724</v>
      </c>
      <c r="E1372" s="388" t="s">
        <v>26</v>
      </c>
      <c r="F1372" s="388" t="s">
        <v>21725</v>
      </c>
      <c r="G1372" s="386"/>
    </row>
    <row r="1373" spans="1:7" ht="27">
      <c r="A1373" s="387"/>
      <c r="B1373" s="387"/>
      <c r="C1373" s="388" t="s">
        <v>21726</v>
      </c>
      <c r="D1373" s="384" t="s">
        <v>21727</v>
      </c>
      <c r="E1373" s="388" t="s">
        <v>26</v>
      </c>
      <c r="F1373" s="388" t="s">
        <v>21728</v>
      </c>
      <c r="G1373" s="386"/>
    </row>
    <row r="1374" spans="1:7" ht="63">
      <c r="A1374" s="387"/>
      <c r="B1374" s="387"/>
      <c r="C1374" s="388" t="s">
        <v>21729</v>
      </c>
      <c r="D1374" s="384" t="s">
        <v>21730</v>
      </c>
      <c r="E1374" s="388" t="s">
        <v>26</v>
      </c>
      <c r="F1374" s="388" t="s">
        <v>21731</v>
      </c>
      <c r="G1374" s="386"/>
    </row>
    <row r="1375" spans="1:7" ht="14.25" customHeight="1">
      <c r="A1375" s="387"/>
      <c r="B1375" s="481" t="s">
        <v>21732</v>
      </c>
      <c r="C1375" s="481"/>
      <c r="D1375" s="481"/>
      <c r="E1375" s="481"/>
      <c r="F1375" s="481" t="s">
        <v>17145</v>
      </c>
      <c r="G1375" s="386"/>
    </row>
    <row r="1376" spans="1:7" ht="11.25" customHeight="1">
      <c r="A1376" s="387"/>
      <c r="B1376" s="387"/>
      <c r="C1376" s="481" t="s">
        <v>21733</v>
      </c>
      <c r="D1376" s="481"/>
      <c r="E1376" s="481"/>
      <c r="F1376" s="481" t="s">
        <v>17145</v>
      </c>
      <c r="G1376" s="386"/>
    </row>
    <row r="1377" spans="1:7" ht="14.25" customHeight="1">
      <c r="A1377" s="387"/>
      <c r="B1377" s="387"/>
      <c r="C1377" s="388" t="s">
        <v>21734</v>
      </c>
      <c r="D1377" s="384" t="s">
        <v>21735</v>
      </c>
      <c r="E1377" s="388" t="s">
        <v>26</v>
      </c>
      <c r="F1377" s="388" t="s">
        <v>21736</v>
      </c>
      <c r="G1377" s="386"/>
    </row>
    <row r="1378" spans="1:7" ht="36">
      <c r="A1378" s="387"/>
      <c r="B1378" s="387"/>
      <c r="C1378" s="388" t="s">
        <v>21737</v>
      </c>
      <c r="D1378" s="384" t="s">
        <v>21738</v>
      </c>
      <c r="E1378" s="388" t="s">
        <v>26</v>
      </c>
      <c r="F1378" s="388" t="s">
        <v>21739</v>
      </c>
      <c r="G1378" s="386"/>
    </row>
    <row r="1379" spans="1:7" ht="14.25" customHeight="1">
      <c r="A1379" s="387"/>
      <c r="B1379" s="481" t="s">
        <v>21740</v>
      </c>
      <c r="C1379" s="481"/>
      <c r="D1379" s="481"/>
      <c r="E1379" s="481"/>
      <c r="F1379" s="481" t="s">
        <v>17145</v>
      </c>
      <c r="G1379" s="386"/>
    </row>
    <row r="1380" spans="1:7" ht="11.25" customHeight="1">
      <c r="A1380" s="387"/>
      <c r="B1380" s="387"/>
      <c r="C1380" s="481" t="s">
        <v>21741</v>
      </c>
      <c r="D1380" s="481"/>
      <c r="E1380" s="481"/>
      <c r="F1380" s="481" t="s">
        <v>17145</v>
      </c>
      <c r="G1380" s="386"/>
    </row>
    <row r="1381" spans="1:7" ht="14.25" customHeight="1">
      <c r="A1381" s="387"/>
      <c r="B1381" s="387"/>
      <c r="C1381" s="388" t="s">
        <v>21742</v>
      </c>
      <c r="D1381" s="384" t="s">
        <v>21743</v>
      </c>
      <c r="E1381" s="388" t="s">
        <v>105</v>
      </c>
      <c r="F1381" s="388" t="s">
        <v>21744</v>
      </c>
      <c r="G1381" s="386"/>
    </row>
    <row r="1382" spans="1:7" ht="18">
      <c r="A1382" s="387"/>
      <c r="B1382" s="387"/>
      <c r="C1382" s="388" t="s">
        <v>21745</v>
      </c>
      <c r="D1382" s="384" t="s">
        <v>21746</v>
      </c>
      <c r="E1382" s="388" t="s">
        <v>105</v>
      </c>
      <c r="F1382" s="388" t="s">
        <v>21744</v>
      </c>
      <c r="G1382" s="386"/>
    </row>
    <row r="1383" spans="1:7" ht="11.25" customHeight="1">
      <c r="A1383" s="387"/>
      <c r="B1383" s="387"/>
      <c r="C1383" s="481" t="s">
        <v>21747</v>
      </c>
      <c r="D1383" s="481"/>
      <c r="E1383" s="481"/>
      <c r="F1383" s="481" t="s">
        <v>17145</v>
      </c>
      <c r="G1383" s="386"/>
    </row>
    <row r="1384" spans="1:7" ht="14.25" customHeight="1">
      <c r="A1384" s="387"/>
      <c r="B1384" s="387"/>
      <c r="C1384" s="388" t="s">
        <v>21748</v>
      </c>
      <c r="D1384" s="384" t="s">
        <v>21749</v>
      </c>
      <c r="E1384" s="388" t="s">
        <v>26</v>
      </c>
      <c r="F1384" s="388" t="s">
        <v>21750</v>
      </c>
      <c r="G1384" s="386"/>
    </row>
    <row r="1385" spans="1:7" ht="54">
      <c r="A1385" s="387"/>
      <c r="B1385" s="387"/>
      <c r="C1385" s="388" t="s">
        <v>21751</v>
      </c>
      <c r="D1385" s="384" t="s">
        <v>21752</v>
      </c>
      <c r="E1385" s="388" t="s">
        <v>26</v>
      </c>
      <c r="F1385" s="388" t="s">
        <v>21753</v>
      </c>
      <c r="G1385" s="386"/>
    </row>
    <row r="1386" spans="1:7" ht="14.25" customHeight="1">
      <c r="A1386" s="387"/>
      <c r="B1386" s="481" t="s">
        <v>21754</v>
      </c>
      <c r="C1386" s="481"/>
      <c r="D1386" s="481"/>
      <c r="E1386" s="481"/>
      <c r="F1386" s="481" t="s">
        <v>17145</v>
      </c>
      <c r="G1386" s="386"/>
    </row>
    <row r="1387" spans="1:7" ht="11.25" customHeight="1">
      <c r="A1387" s="387"/>
      <c r="B1387" s="387"/>
      <c r="C1387" s="481" t="s">
        <v>21755</v>
      </c>
      <c r="D1387" s="481"/>
      <c r="E1387" s="481"/>
      <c r="F1387" s="481" t="s">
        <v>17145</v>
      </c>
      <c r="G1387" s="386"/>
    </row>
    <row r="1388" spans="1:7" ht="14.25" customHeight="1">
      <c r="A1388" s="387"/>
      <c r="B1388" s="387"/>
      <c r="C1388" s="388" t="s">
        <v>21756</v>
      </c>
      <c r="D1388" s="384" t="s">
        <v>21757</v>
      </c>
      <c r="E1388" s="388" t="s">
        <v>11461</v>
      </c>
      <c r="F1388" s="388" t="s">
        <v>21758</v>
      </c>
      <c r="G1388" s="386"/>
    </row>
    <row r="1389" spans="1:7" ht="18">
      <c r="A1389" s="387"/>
      <c r="B1389" s="387"/>
      <c r="C1389" s="388" t="s">
        <v>21759</v>
      </c>
      <c r="D1389" s="384" t="s">
        <v>21760</v>
      </c>
      <c r="E1389" s="388" t="s">
        <v>11461</v>
      </c>
      <c r="F1389" s="388" t="s">
        <v>21761</v>
      </c>
      <c r="G1389" s="386"/>
    </row>
    <row r="1390" spans="1:7" ht="18">
      <c r="A1390" s="387"/>
      <c r="B1390" s="387"/>
      <c r="C1390" s="388" t="s">
        <v>21762</v>
      </c>
      <c r="D1390" s="384" t="s">
        <v>21763</v>
      </c>
      <c r="E1390" s="388" t="s">
        <v>11461</v>
      </c>
      <c r="F1390" s="388" t="s">
        <v>21764</v>
      </c>
      <c r="G1390" s="386"/>
    </row>
    <row r="1391" spans="1:7" ht="81">
      <c r="A1391" s="387"/>
      <c r="B1391" s="387"/>
      <c r="C1391" s="388" t="s">
        <v>21765</v>
      </c>
      <c r="D1391" s="384" t="s">
        <v>21766</v>
      </c>
      <c r="E1391" s="388" t="s">
        <v>105</v>
      </c>
      <c r="F1391" s="388" t="s">
        <v>21767</v>
      </c>
      <c r="G1391" s="386"/>
    </row>
    <row r="1392" spans="1:7" ht="81">
      <c r="A1392" s="387"/>
      <c r="B1392" s="387"/>
      <c r="C1392" s="388" t="s">
        <v>21768</v>
      </c>
      <c r="D1392" s="384" t="s">
        <v>21769</v>
      </c>
      <c r="E1392" s="388" t="s">
        <v>105</v>
      </c>
      <c r="F1392" s="388" t="s">
        <v>21770</v>
      </c>
      <c r="G1392" s="386"/>
    </row>
    <row r="1393" spans="1:7" ht="81">
      <c r="A1393" s="387"/>
      <c r="B1393" s="387"/>
      <c r="C1393" s="388" t="s">
        <v>21771</v>
      </c>
      <c r="D1393" s="384" t="s">
        <v>21772</v>
      </c>
      <c r="E1393" s="388" t="s">
        <v>105</v>
      </c>
      <c r="F1393" s="388" t="s">
        <v>21773</v>
      </c>
      <c r="G1393" s="386"/>
    </row>
    <row r="1394" spans="1:7" ht="81">
      <c r="A1394" s="387"/>
      <c r="B1394" s="387"/>
      <c r="C1394" s="388" t="s">
        <v>21774</v>
      </c>
      <c r="D1394" s="384" t="s">
        <v>21775</v>
      </c>
      <c r="E1394" s="388" t="s">
        <v>105</v>
      </c>
      <c r="F1394" s="388" t="s">
        <v>21776</v>
      </c>
      <c r="G1394" s="386"/>
    </row>
    <row r="1395" spans="1:7" ht="18">
      <c r="A1395" s="387"/>
      <c r="B1395" s="387"/>
      <c r="C1395" s="388" t="s">
        <v>21777</v>
      </c>
      <c r="D1395" s="384" t="s">
        <v>21778</v>
      </c>
      <c r="E1395" s="388" t="s">
        <v>105</v>
      </c>
      <c r="F1395" s="388" t="s">
        <v>21779</v>
      </c>
      <c r="G1395" s="386"/>
    </row>
    <row r="1396" spans="1:7" ht="27">
      <c r="A1396" s="387"/>
      <c r="B1396" s="387"/>
      <c r="C1396" s="388" t="s">
        <v>21780</v>
      </c>
      <c r="D1396" s="384" t="s">
        <v>21781</v>
      </c>
      <c r="E1396" s="388" t="s">
        <v>105</v>
      </c>
      <c r="F1396" s="388" t="s">
        <v>21782</v>
      </c>
      <c r="G1396" s="386"/>
    </row>
    <row r="1397" spans="1:7" ht="27">
      <c r="A1397" s="387"/>
      <c r="B1397" s="387"/>
      <c r="C1397" s="388" t="s">
        <v>21783</v>
      </c>
      <c r="D1397" s="384" t="s">
        <v>21784</v>
      </c>
      <c r="E1397" s="388" t="s">
        <v>105</v>
      </c>
      <c r="F1397" s="388" t="s">
        <v>21785</v>
      </c>
      <c r="G1397" s="386"/>
    </row>
    <row r="1398" spans="1:7" ht="18">
      <c r="A1398" s="387"/>
      <c r="B1398" s="387"/>
      <c r="C1398" s="388" t="s">
        <v>21786</v>
      </c>
      <c r="D1398" s="384" t="s">
        <v>21787</v>
      </c>
      <c r="E1398" s="388" t="s">
        <v>105</v>
      </c>
      <c r="F1398" s="388" t="s">
        <v>21788</v>
      </c>
      <c r="G1398" s="386"/>
    </row>
    <row r="1399" spans="1:7" ht="27">
      <c r="A1399" s="387"/>
      <c r="B1399" s="387"/>
      <c r="C1399" s="388" t="s">
        <v>21789</v>
      </c>
      <c r="D1399" s="384" t="s">
        <v>21790</v>
      </c>
      <c r="E1399" s="388" t="s">
        <v>105</v>
      </c>
      <c r="F1399" s="388" t="s">
        <v>21791</v>
      </c>
      <c r="G1399" s="386"/>
    </row>
    <row r="1400" spans="1:7" ht="27">
      <c r="A1400" s="387"/>
      <c r="B1400" s="387"/>
      <c r="C1400" s="388" t="s">
        <v>21792</v>
      </c>
      <c r="D1400" s="384" t="s">
        <v>21793</v>
      </c>
      <c r="E1400" s="388" t="s">
        <v>105</v>
      </c>
      <c r="F1400" s="388" t="s">
        <v>21794</v>
      </c>
      <c r="G1400" s="386"/>
    </row>
    <row r="1401" spans="1:7" ht="45">
      <c r="A1401" s="387"/>
      <c r="B1401" s="387"/>
      <c r="C1401" s="388" t="s">
        <v>21795</v>
      </c>
      <c r="D1401" s="384" t="s">
        <v>21796</v>
      </c>
      <c r="E1401" s="388" t="s">
        <v>11452</v>
      </c>
      <c r="F1401" s="388" t="s">
        <v>17977</v>
      </c>
      <c r="G1401" s="386"/>
    </row>
    <row r="1402" spans="1:7" ht="27">
      <c r="A1402" s="387"/>
      <c r="B1402" s="387"/>
      <c r="C1402" s="388" t="s">
        <v>21797</v>
      </c>
      <c r="D1402" s="384" t="s">
        <v>21798</v>
      </c>
      <c r="E1402" s="388" t="s">
        <v>105</v>
      </c>
      <c r="F1402" s="388" t="s">
        <v>17300</v>
      </c>
      <c r="G1402" s="385"/>
    </row>
    <row r="1403" spans="1:7" ht="15">
      <c r="A1403" s="387"/>
      <c r="B1403" s="387"/>
      <c r="C1403" s="388" t="s">
        <v>21799</v>
      </c>
      <c r="D1403" s="384" t="s">
        <v>21800</v>
      </c>
      <c r="E1403" s="388" t="s">
        <v>11461</v>
      </c>
      <c r="F1403" s="388" t="s">
        <v>21801</v>
      </c>
      <c r="G1403" s="385"/>
    </row>
    <row r="1404" spans="1:7" ht="18">
      <c r="A1404" s="387"/>
      <c r="B1404" s="387"/>
      <c r="C1404" s="388" t="s">
        <v>21802</v>
      </c>
      <c r="D1404" s="384" t="s">
        <v>21803</v>
      </c>
      <c r="E1404" s="388" t="s">
        <v>11461</v>
      </c>
      <c r="F1404" s="388" t="s">
        <v>21804</v>
      </c>
      <c r="G1404" s="385"/>
    </row>
    <row r="1405" spans="1:7" ht="18">
      <c r="A1405" s="387"/>
      <c r="B1405" s="387"/>
      <c r="C1405" s="388" t="s">
        <v>21805</v>
      </c>
      <c r="D1405" s="384" t="s">
        <v>21806</v>
      </c>
      <c r="E1405" s="388" t="s">
        <v>11461</v>
      </c>
      <c r="F1405" s="388" t="s">
        <v>17912</v>
      </c>
      <c r="G1405" s="385"/>
    </row>
    <row r="1406" spans="1:7" ht="27">
      <c r="A1406" s="387"/>
      <c r="B1406" s="387"/>
      <c r="C1406" s="388" t="s">
        <v>21807</v>
      </c>
      <c r="D1406" s="384" t="s">
        <v>21808</v>
      </c>
      <c r="E1406" s="388" t="s">
        <v>11461</v>
      </c>
      <c r="F1406" s="388" t="s">
        <v>21809</v>
      </c>
      <c r="G1406" s="386"/>
    </row>
    <row r="1407" spans="1:7" ht="36" customHeight="1">
      <c r="A1407" s="387"/>
      <c r="B1407" s="387"/>
      <c r="C1407" s="388" t="s">
        <v>21810</v>
      </c>
      <c r="D1407" s="384" t="s">
        <v>21811</v>
      </c>
      <c r="E1407" s="388" t="s">
        <v>11461</v>
      </c>
      <c r="F1407" s="388" t="s">
        <v>21812</v>
      </c>
      <c r="G1407" s="386"/>
    </row>
    <row r="1408" spans="1:7" ht="36" customHeight="1">
      <c r="A1408" s="387"/>
      <c r="B1408" s="387"/>
      <c r="C1408" s="388" t="s">
        <v>21813</v>
      </c>
      <c r="D1408" s="384" t="s">
        <v>21814</v>
      </c>
      <c r="E1408" s="388" t="s">
        <v>11461</v>
      </c>
      <c r="F1408" s="388" t="s">
        <v>21815</v>
      </c>
      <c r="G1408" s="386"/>
    </row>
    <row r="1409" spans="1:7" ht="11.25" customHeight="1">
      <c r="A1409" s="387"/>
      <c r="B1409" s="387"/>
      <c r="C1409" s="481" t="s">
        <v>21816</v>
      </c>
      <c r="D1409" s="481"/>
      <c r="E1409" s="481"/>
      <c r="F1409" s="481" t="s">
        <v>17145</v>
      </c>
      <c r="G1409" s="386"/>
    </row>
    <row r="1410" spans="1:7" ht="14.25" customHeight="1">
      <c r="A1410" s="387"/>
      <c r="B1410" s="387"/>
      <c r="C1410" s="388" t="s">
        <v>21817</v>
      </c>
      <c r="D1410" s="384" t="s">
        <v>21818</v>
      </c>
      <c r="E1410" s="388" t="s">
        <v>105</v>
      </c>
      <c r="F1410" s="388" t="s">
        <v>21819</v>
      </c>
      <c r="G1410" s="386"/>
    </row>
    <row r="1411" spans="1:7" ht="27">
      <c r="A1411" s="387"/>
      <c r="B1411" s="387"/>
      <c r="C1411" s="388" t="s">
        <v>21820</v>
      </c>
      <c r="D1411" s="384" t="s">
        <v>21821</v>
      </c>
      <c r="E1411" s="388" t="s">
        <v>105</v>
      </c>
      <c r="F1411" s="388" t="s">
        <v>21822</v>
      </c>
      <c r="G1411" s="386"/>
    </row>
    <row r="1412" spans="1:7" ht="27">
      <c r="A1412" s="387"/>
      <c r="B1412" s="387"/>
      <c r="C1412" s="388" t="s">
        <v>21823</v>
      </c>
      <c r="D1412" s="384" t="s">
        <v>21824</v>
      </c>
      <c r="E1412" s="388" t="s">
        <v>105</v>
      </c>
      <c r="F1412" s="388" t="s">
        <v>21825</v>
      </c>
      <c r="G1412" s="386"/>
    </row>
    <row r="1413" spans="1:7" ht="45">
      <c r="A1413" s="387"/>
      <c r="B1413" s="387"/>
      <c r="C1413" s="388" t="s">
        <v>21826</v>
      </c>
      <c r="D1413" s="384" t="s">
        <v>21827</v>
      </c>
      <c r="E1413" s="388" t="s">
        <v>105</v>
      </c>
      <c r="F1413" s="388" t="s">
        <v>17356</v>
      </c>
      <c r="G1413" s="386"/>
    </row>
    <row r="1414" spans="1:7" ht="14.25" customHeight="1">
      <c r="A1414" s="387"/>
      <c r="B1414" s="481" t="s">
        <v>21828</v>
      </c>
      <c r="C1414" s="481"/>
      <c r="D1414" s="481"/>
      <c r="E1414" s="481"/>
      <c r="F1414" s="481" t="s">
        <v>17145</v>
      </c>
      <c r="G1414" s="385"/>
    </row>
    <row r="1415" spans="1:7" ht="11.25" customHeight="1">
      <c r="A1415" s="387"/>
      <c r="B1415" s="387"/>
      <c r="C1415" s="481" t="s">
        <v>21829</v>
      </c>
      <c r="D1415" s="481"/>
      <c r="E1415" s="481"/>
      <c r="F1415" s="481" t="s">
        <v>17145</v>
      </c>
      <c r="G1415" s="385"/>
    </row>
    <row r="1416" spans="1:7" ht="14.25" customHeight="1">
      <c r="A1416" s="387"/>
      <c r="B1416" s="387"/>
      <c r="C1416" s="388" t="s">
        <v>21830</v>
      </c>
      <c r="D1416" s="384" t="s">
        <v>21831</v>
      </c>
      <c r="E1416" s="388" t="s">
        <v>11461</v>
      </c>
      <c r="F1416" s="388" t="s">
        <v>21832</v>
      </c>
      <c r="G1416" s="386"/>
    </row>
    <row r="1417" spans="1:7" ht="27">
      <c r="A1417" s="387"/>
      <c r="B1417" s="387"/>
      <c r="C1417" s="388" t="s">
        <v>21833</v>
      </c>
      <c r="D1417" s="384" t="s">
        <v>21834</v>
      </c>
      <c r="E1417" s="388" t="s">
        <v>11461</v>
      </c>
      <c r="F1417" s="388" t="s">
        <v>21835</v>
      </c>
      <c r="G1417" s="386"/>
    </row>
    <row r="1418" spans="1:7" ht="36">
      <c r="A1418" s="387"/>
      <c r="B1418" s="387"/>
      <c r="C1418" s="388" t="s">
        <v>21836</v>
      </c>
      <c r="D1418" s="384" t="s">
        <v>21837</v>
      </c>
      <c r="E1418" s="388" t="s">
        <v>11461</v>
      </c>
      <c r="F1418" s="388" t="s">
        <v>21838</v>
      </c>
      <c r="G1418" s="386"/>
    </row>
    <row r="1419" spans="1:7" ht="27">
      <c r="A1419" s="387"/>
      <c r="B1419" s="387"/>
      <c r="C1419" s="388" t="s">
        <v>21839</v>
      </c>
      <c r="D1419" s="384" t="s">
        <v>21840</v>
      </c>
      <c r="E1419" s="388" t="s">
        <v>11461</v>
      </c>
      <c r="F1419" s="388" t="s">
        <v>21841</v>
      </c>
      <c r="G1419" s="386"/>
    </row>
    <row r="1420" spans="1:7" ht="27">
      <c r="A1420" s="387"/>
      <c r="B1420" s="387"/>
      <c r="C1420" s="388" t="s">
        <v>21842</v>
      </c>
      <c r="D1420" s="384" t="s">
        <v>21843</v>
      </c>
      <c r="E1420" s="388" t="s">
        <v>11461</v>
      </c>
      <c r="F1420" s="388" t="s">
        <v>21844</v>
      </c>
      <c r="G1420" s="385"/>
    </row>
    <row r="1421" spans="1:7" ht="11.25" customHeight="1">
      <c r="A1421" s="387"/>
      <c r="B1421" s="387"/>
      <c r="C1421" s="481" t="s">
        <v>21845</v>
      </c>
      <c r="D1421" s="481"/>
      <c r="E1421" s="481"/>
      <c r="F1421" s="481" t="s">
        <v>17145</v>
      </c>
      <c r="G1421" s="385"/>
    </row>
    <row r="1422" spans="1:7" ht="14.25" customHeight="1">
      <c r="A1422" s="387"/>
      <c r="B1422" s="387"/>
      <c r="C1422" s="388" t="s">
        <v>21846</v>
      </c>
      <c r="D1422" s="384" t="s">
        <v>21847</v>
      </c>
      <c r="E1422" s="388" t="s">
        <v>11452</v>
      </c>
      <c r="F1422" s="388" t="s">
        <v>21848</v>
      </c>
      <c r="G1422" s="386"/>
    </row>
    <row r="1423" spans="1:7" ht="14.25" customHeight="1">
      <c r="A1423" s="387"/>
      <c r="B1423" s="481" t="s">
        <v>21849</v>
      </c>
      <c r="C1423" s="481"/>
      <c r="D1423" s="481"/>
      <c r="E1423" s="481"/>
      <c r="F1423" s="481" t="s">
        <v>17145</v>
      </c>
      <c r="G1423" s="385"/>
    </row>
    <row r="1424" spans="1:7" ht="11.25" customHeight="1">
      <c r="A1424" s="387"/>
      <c r="B1424" s="387"/>
      <c r="C1424" s="481" t="s">
        <v>21850</v>
      </c>
      <c r="D1424" s="481"/>
      <c r="E1424" s="481"/>
      <c r="F1424" s="481" t="s">
        <v>17145</v>
      </c>
      <c r="G1424" s="385"/>
    </row>
    <row r="1425" spans="1:7" ht="14.25" customHeight="1">
      <c r="A1425" s="387"/>
      <c r="B1425" s="387"/>
      <c r="C1425" s="388" t="s">
        <v>21851</v>
      </c>
      <c r="D1425" s="384" t="s">
        <v>21852</v>
      </c>
      <c r="E1425" s="388" t="s">
        <v>11452</v>
      </c>
      <c r="F1425" s="388" t="s">
        <v>21853</v>
      </c>
      <c r="G1425" s="386"/>
    </row>
    <row r="1426" spans="1:7" ht="27">
      <c r="A1426" s="387"/>
      <c r="B1426" s="387"/>
      <c r="C1426" s="388" t="s">
        <v>21854</v>
      </c>
      <c r="D1426" s="384" t="s">
        <v>21855</v>
      </c>
      <c r="E1426" s="388" t="s">
        <v>11452</v>
      </c>
      <c r="F1426" s="388" t="s">
        <v>17756</v>
      </c>
      <c r="G1426" s="386"/>
    </row>
    <row r="1427" spans="1:7" ht="27">
      <c r="A1427" s="387"/>
      <c r="B1427" s="387"/>
      <c r="C1427" s="388" t="s">
        <v>21856</v>
      </c>
      <c r="D1427" s="384" t="s">
        <v>21857</v>
      </c>
      <c r="E1427" s="388" t="s">
        <v>11452</v>
      </c>
      <c r="F1427" s="388" t="s">
        <v>21858</v>
      </c>
      <c r="G1427" s="386"/>
    </row>
    <row r="1428" spans="1:7" ht="27">
      <c r="A1428" s="387"/>
      <c r="B1428" s="387"/>
      <c r="C1428" s="388" t="s">
        <v>21859</v>
      </c>
      <c r="D1428" s="384" t="s">
        <v>21860</v>
      </c>
      <c r="E1428" s="388" t="s">
        <v>11452</v>
      </c>
      <c r="F1428" s="388" t="s">
        <v>21861</v>
      </c>
      <c r="G1428" s="386"/>
    </row>
    <row r="1429" spans="1:7" ht="36">
      <c r="A1429" s="387"/>
      <c r="B1429" s="387"/>
      <c r="C1429" s="388" t="s">
        <v>21862</v>
      </c>
      <c r="D1429" s="384" t="s">
        <v>21863</v>
      </c>
      <c r="E1429" s="388" t="s">
        <v>11452</v>
      </c>
      <c r="F1429" s="388" t="s">
        <v>17358</v>
      </c>
      <c r="G1429" s="386"/>
    </row>
    <row r="1430" spans="1:7" ht="36">
      <c r="A1430" s="387"/>
      <c r="B1430" s="387"/>
      <c r="C1430" s="388" t="s">
        <v>21864</v>
      </c>
      <c r="D1430" s="384" t="s">
        <v>21865</v>
      </c>
      <c r="E1430" s="388" t="s">
        <v>11452</v>
      </c>
      <c r="F1430" s="388" t="s">
        <v>17359</v>
      </c>
      <c r="G1430" s="385"/>
    </row>
    <row r="1431" spans="1:7" ht="36">
      <c r="A1431" s="387"/>
      <c r="B1431" s="387"/>
      <c r="C1431" s="388" t="s">
        <v>21866</v>
      </c>
      <c r="D1431" s="384" t="s">
        <v>21867</v>
      </c>
      <c r="E1431" s="388" t="s">
        <v>11452</v>
      </c>
      <c r="F1431" s="388" t="s">
        <v>17360</v>
      </c>
      <c r="G1431" s="385"/>
    </row>
    <row r="1432" spans="1:7" ht="36">
      <c r="A1432" s="387"/>
      <c r="B1432" s="387"/>
      <c r="C1432" s="388" t="s">
        <v>21868</v>
      </c>
      <c r="D1432" s="384" t="s">
        <v>21869</v>
      </c>
      <c r="E1432" s="388" t="s">
        <v>11452</v>
      </c>
      <c r="F1432" s="388" t="s">
        <v>17361</v>
      </c>
      <c r="G1432" s="386"/>
    </row>
    <row r="1433" spans="1:7" ht="27">
      <c r="A1433" s="387"/>
      <c r="B1433" s="387"/>
      <c r="C1433" s="388" t="s">
        <v>21870</v>
      </c>
      <c r="D1433" s="384" t="s">
        <v>21871</v>
      </c>
      <c r="E1433" s="388" t="s">
        <v>11452</v>
      </c>
      <c r="F1433" s="388" t="s">
        <v>17362</v>
      </c>
      <c r="G1433" s="386"/>
    </row>
    <row r="1434" spans="1:7" ht="27">
      <c r="A1434" s="387"/>
      <c r="B1434" s="387"/>
      <c r="C1434" s="388" t="s">
        <v>21872</v>
      </c>
      <c r="D1434" s="384" t="s">
        <v>21873</v>
      </c>
      <c r="E1434" s="388" t="s">
        <v>11452</v>
      </c>
      <c r="F1434" s="388" t="s">
        <v>17363</v>
      </c>
      <c r="G1434" s="386"/>
    </row>
    <row r="1435" spans="1:7" ht="14.25" customHeight="1">
      <c r="A1435" s="387"/>
      <c r="B1435" s="481" t="s">
        <v>21874</v>
      </c>
      <c r="C1435" s="481"/>
      <c r="D1435" s="481"/>
      <c r="E1435" s="481"/>
      <c r="F1435" s="481" t="s">
        <v>17145</v>
      </c>
      <c r="G1435" s="386"/>
    </row>
    <row r="1436" spans="1:7" ht="11.25" customHeight="1">
      <c r="A1436" s="387"/>
      <c r="B1436" s="387"/>
      <c r="C1436" s="481" t="s">
        <v>21875</v>
      </c>
      <c r="D1436" s="481"/>
      <c r="E1436" s="481"/>
      <c r="F1436" s="481" t="s">
        <v>17145</v>
      </c>
      <c r="G1436" s="386"/>
    </row>
    <row r="1437" spans="1:7" ht="14.25" customHeight="1">
      <c r="A1437" s="387"/>
      <c r="B1437" s="387"/>
      <c r="C1437" s="388" t="s">
        <v>21876</v>
      </c>
      <c r="D1437" s="384" t="s">
        <v>21877</v>
      </c>
      <c r="E1437" s="388" t="s">
        <v>11452</v>
      </c>
      <c r="F1437" s="388" t="s">
        <v>21878</v>
      </c>
      <c r="G1437" s="386"/>
    </row>
    <row r="1438" spans="1:7" ht="14.25" customHeight="1">
      <c r="A1438" s="387"/>
      <c r="B1438" s="481" t="s">
        <v>21879</v>
      </c>
      <c r="C1438" s="481"/>
      <c r="D1438" s="481"/>
      <c r="E1438" s="481"/>
      <c r="F1438" s="481" t="s">
        <v>17145</v>
      </c>
      <c r="G1438" s="386"/>
    </row>
    <row r="1439" spans="1:7" ht="11.25" customHeight="1">
      <c r="A1439" s="387"/>
      <c r="B1439" s="387"/>
      <c r="C1439" s="481" t="s">
        <v>21880</v>
      </c>
      <c r="D1439" s="481"/>
      <c r="E1439" s="481"/>
      <c r="F1439" s="481" t="s">
        <v>17145</v>
      </c>
      <c r="G1439" s="385"/>
    </row>
    <row r="1440" spans="1:7" ht="14.25" customHeight="1">
      <c r="A1440" s="387"/>
      <c r="B1440" s="387"/>
      <c r="C1440" s="388" t="s">
        <v>21881</v>
      </c>
      <c r="D1440" s="384" t="s">
        <v>21882</v>
      </c>
      <c r="E1440" s="388" t="s">
        <v>105</v>
      </c>
      <c r="F1440" s="388" t="s">
        <v>21883</v>
      </c>
      <c r="G1440" s="385"/>
    </row>
    <row r="1441" spans="1:7" ht="27">
      <c r="A1441" s="387"/>
      <c r="B1441" s="387"/>
      <c r="C1441" s="388" t="s">
        <v>21884</v>
      </c>
      <c r="D1441" s="384" t="s">
        <v>21885</v>
      </c>
      <c r="E1441" s="388" t="s">
        <v>105</v>
      </c>
      <c r="F1441" s="388" t="s">
        <v>21886</v>
      </c>
      <c r="G1441" s="386"/>
    </row>
    <row r="1442" spans="1:7" ht="27">
      <c r="A1442" s="387"/>
      <c r="B1442" s="387"/>
      <c r="C1442" s="388" t="s">
        <v>21887</v>
      </c>
      <c r="D1442" s="384" t="s">
        <v>21888</v>
      </c>
      <c r="E1442" s="388" t="s">
        <v>105</v>
      </c>
      <c r="F1442" s="388" t="s">
        <v>21889</v>
      </c>
      <c r="G1442" s="386"/>
    </row>
    <row r="1443" spans="1:7" ht="27">
      <c r="A1443" s="387"/>
      <c r="B1443" s="387"/>
      <c r="C1443" s="388" t="s">
        <v>21890</v>
      </c>
      <c r="D1443" s="384" t="s">
        <v>21891</v>
      </c>
      <c r="E1443" s="388" t="s">
        <v>105</v>
      </c>
      <c r="F1443" s="388" t="s">
        <v>20341</v>
      </c>
      <c r="G1443" s="386"/>
    </row>
    <row r="1444" spans="1:7" ht="27">
      <c r="A1444" s="387"/>
      <c r="B1444" s="387"/>
      <c r="C1444" s="388" t="s">
        <v>21892</v>
      </c>
      <c r="D1444" s="384" t="s">
        <v>21893</v>
      </c>
      <c r="E1444" s="388" t="s">
        <v>105</v>
      </c>
      <c r="F1444" s="388" t="s">
        <v>21894</v>
      </c>
      <c r="G1444" s="386"/>
    </row>
    <row r="1445" spans="1:7" ht="27">
      <c r="A1445" s="387"/>
      <c r="B1445" s="387"/>
      <c r="C1445" s="388" t="s">
        <v>21895</v>
      </c>
      <c r="D1445" s="384" t="s">
        <v>21896</v>
      </c>
      <c r="E1445" s="388" t="s">
        <v>105</v>
      </c>
      <c r="F1445" s="388" t="s">
        <v>21897</v>
      </c>
      <c r="G1445" s="385"/>
    </row>
    <row r="1446" spans="1:7" ht="27">
      <c r="A1446" s="387"/>
      <c r="B1446" s="387"/>
      <c r="C1446" s="388" t="s">
        <v>21898</v>
      </c>
      <c r="D1446" s="384" t="s">
        <v>21899</v>
      </c>
      <c r="E1446" s="388" t="s">
        <v>105</v>
      </c>
      <c r="F1446" s="388" t="s">
        <v>21900</v>
      </c>
      <c r="G1446" s="385"/>
    </row>
    <row r="1447" spans="1:7" ht="27">
      <c r="A1447" s="387"/>
      <c r="B1447" s="387"/>
      <c r="C1447" s="388" t="s">
        <v>21901</v>
      </c>
      <c r="D1447" s="384" t="s">
        <v>21902</v>
      </c>
      <c r="E1447" s="388" t="s">
        <v>105</v>
      </c>
      <c r="F1447" s="388" t="s">
        <v>21903</v>
      </c>
      <c r="G1447" s="386"/>
    </row>
    <row r="1448" spans="1:7" ht="27">
      <c r="A1448" s="387"/>
      <c r="B1448" s="387"/>
      <c r="C1448" s="388" t="s">
        <v>21904</v>
      </c>
      <c r="D1448" s="384" t="s">
        <v>21905</v>
      </c>
      <c r="E1448" s="388" t="s">
        <v>105</v>
      </c>
      <c r="F1448" s="388" t="s">
        <v>21906</v>
      </c>
      <c r="G1448" s="386"/>
    </row>
    <row r="1449" spans="1:7" ht="27">
      <c r="A1449" s="387"/>
      <c r="B1449" s="387"/>
      <c r="C1449" s="388" t="s">
        <v>21907</v>
      </c>
      <c r="D1449" s="384" t="s">
        <v>21908</v>
      </c>
      <c r="E1449" s="388" t="s">
        <v>105</v>
      </c>
      <c r="F1449" s="388" t="s">
        <v>21909</v>
      </c>
      <c r="G1449" s="386"/>
    </row>
    <row r="1450" spans="1:7" ht="27">
      <c r="A1450" s="387"/>
      <c r="B1450" s="387"/>
      <c r="C1450" s="388" t="s">
        <v>21910</v>
      </c>
      <c r="D1450" s="384" t="s">
        <v>21911</v>
      </c>
      <c r="E1450" s="388" t="s">
        <v>105</v>
      </c>
      <c r="F1450" s="388" t="s">
        <v>21912</v>
      </c>
      <c r="G1450" s="386"/>
    </row>
    <row r="1451" spans="1:7" ht="14.25" customHeight="1">
      <c r="A1451" s="481" t="s">
        <v>17364</v>
      </c>
      <c r="B1451" s="481"/>
      <c r="C1451" s="481"/>
      <c r="D1451" s="481"/>
      <c r="E1451" s="481"/>
      <c r="F1451" s="481" t="s">
        <v>17145</v>
      </c>
      <c r="G1451" s="386"/>
    </row>
    <row r="1452" spans="1:7" ht="14.25" customHeight="1">
      <c r="A1452" s="481" t="s">
        <v>17365</v>
      </c>
      <c r="B1452" s="481"/>
      <c r="C1452" s="481"/>
      <c r="D1452" s="481"/>
      <c r="E1452" s="481"/>
      <c r="F1452" s="481" t="s">
        <v>17145</v>
      </c>
      <c r="G1452" s="385"/>
    </row>
    <row r="1453" spans="1:7" ht="14.25" customHeight="1">
      <c r="A1453" s="387"/>
      <c r="B1453" s="481" t="s">
        <v>21913</v>
      </c>
      <c r="C1453" s="481"/>
      <c r="D1453" s="481"/>
      <c r="E1453" s="481"/>
      <c r="F1453" s="481" t="s">
        <v>17145</v>
      </c>
      <c r="G1453" s="385"/>
    </row>
    <row r="1454" spans="1:7" ht="11.25" customHeight="1">
      <c r="A1454" s="387"/>
      <c r="B1454" s="387"/>
      <c r="C1454" s="481" t="s">
        <v>21914</v>
      </c>
      <c r="D1454" s="481"/>
      <c r="E1454" s="481"/>
      <c r="F1454" s="481" t="s">
        <v>17145</v>
      </c>
      <c r="G1454" s="385"/>
    </row>
    <row r="1455" spans="1:7" ht="14.25" customHeight="1">
      <c r="A1455" s="387"/>
      <c r="B1455" s="387"/>
      <c r="C1455" s="388" t="s">
        <v>21915</v>
      </c>
      <c r="D1455" s="384" t="s">
        <v>21916</v>
      </c>
      <c r="E1455" s="388" t="s">
        <v>3221</v>
      </c>
      <c r="F1455" s="388" t="s">
        <v>21917</v>
      </c>
      <c r="G1455" s="385"/>
    </row>
    <row r="1456" spans="1:7" ht="45" customHeight="1">
      <c r="A1456" s="387"/>
      <c r="B1456" s="387"/>
      <c r="C1456" s="388" t="s">
        <v>21918</v>
      </c>
      <c r="D1456" s="384" t="s">
        <v>21919</v>
      </c>
      <c r="E1456" s="388" t="s">
        <v>3221</v>
      </c>
      <c r="F1456" s="388" t="s">
        <v>21920</v>
      </c>
      <c r="G1456" s="386"/>
    </row>
    <row r="1457" spans="1:7" ht="36">
      <c r="A1457" s="387"/>
      <c r="B1457" s="387"/>
      <c r="C1457" s="388" t="s">
        <v>21921</v>
      </c>
      <c r="D1457" s="384" t="s">
        <v>21922</v>
      </c>
      <c r="E1457" s="388" t="s">
        <v>3221</v>
      </c>
      <c r="F1457" s="388" t="s">
        <v>21923</v>
      </c>
      <c r="G1457" s="385"/>
    </row>
    <row r="1458" spans="1:7" ht="45">
      <c r="A1458" s="387"/>
      <c r="B1458" s="387"/>
      <c r="C1458" s="388" t="s">
        <v>21924</v>
      </c>
      <c r="D1458" s="384" t="s">
        <v>21925</v>
      </c>
      <c r="E1458" s="388" t="s">
        <v>17154</v>
      </c>
      <c r="F1458" s="388" t="s">
        <v>21926</v>
      </c>
      <c r="G1458" s="385"/>
    </row>
    <row r="1459" spans="1:7" ht="45" customHeight="1">
      <c r="A1459" s="387"/>
      <c r="B1459" s="387"/>
      <c r="C1459" s="388" t="s">
        <v>21927</v>
      </c>
      <c r="D1459" s="384" t="s">
        <v>21928</v>
      </c>
      <c r="E1459" s="388" t="s">
        <v>3221</v>
      </c>
      <c r="F1459" s="388" t="s">
        <v>18964</v>
      </c>
      <c r="G1459" s="386"/>
    </row>
    <row r="1460" spans="1:7" ht="63">
      <c r="A1460" s="387"/>
      <c r="B1460" s="387"/>
      <c r="C1460" s="388" t="s">
        <v>21929</v>
      </c>
      <c r="D1460" s="384" t="s">
        <v>21930</v>
      </c>
      <c r="E1460" s="388" t="s">
        <v>3221</v>
      </c>
      <c r="F1460" s="388" t="s">
        <v>21931</v>
      </c>
      <c r="G1460" s="386"/>
    </row>
    <row r="1461" spans="1:7" ht="36">
      <c r="A1461" s="387"/>
      <c r="B1461" s="387"/>
      <c r="C1461" s="388" t="s">
        <v>21932</v>
      </c>
      <c r="D1461" s="384" t="s">
        <v>21933</v>
      </c>
      <c r="E1461" s="388" t="s">
        <v>3221</v>
      </c>
      <c r="F1461" s="388" t="s">
        <v>21934</v>
      </c>
      <c r="G1461" s="386"/>
    </row>
    <row r="1462" spans="1:7" ht="45" customHeight="1">
      <c r="A1462" s="387"/>
      <c r="B1462" s="387"/>
      <c r="C1462" s="388" t="s">
        <v>21935</v>
      </c>
      <c r="D1462" s="384" t="s">
        <v>21936</v>
      </c>
      <c r="E1462" s="388" t="s">
        <v>3221</v>
      </c>
      <c r="F1462" s="388" t="s">
        <v>21937</v>
      </c>
      <c r="G1462" s="386"/>
    </row>
    <row r="1463" spans="1:7" ht="36">
      <c r="A1463" s="387"/>
      <c r="B1463" s="387"/>
      <c r="C1463" s="388" t="s">
        <v>21938</v>
      </c>
      <c r="D1463" s="384" t="s">
        <v>21939</v>
      </c>
      <c r="E1463" s="388" t="s">
        <v>3221</v>
      </c>
      <c r="F1463" s="388" t="s">
        <v>21940</v>
      </c>
      <c r="G1463" s="386"/>
    </row>
    <row r="1464" spans="1:7" ht="45">
      <c r="A1464" s="387"/>
      <c r="B1464" s="387"/>
      <c r="C1464" s="388" t="s">
        <v>21941</v>
      </c>
      <c r="D1464" s="384" t="s">
        <v>21942</v>
      </c>
      <c r="E1464" s="388" t="s">
        <v>17154</v>
      </c>
      <c r="F1464" s="388" t="s">
        <v>21943</v>
      </c>
      <c r="G1464" s="386"/>
    </row>
    <row r="1465" spans="1:7" ht="45" customHeight="1">
      <c r="A1465" s="387"/>
      <c r="B1465" s="387"/>
      <c r="C1465" s="388" t="s">
        <v>21944</v>
      </c>
      <c r="D1465" s="384" t="s">
        <v>21945</v>
      </c>
      <c r="E1465" s="388" t="s">
        <v>3221</v>
      </c>
      <c r="F1465" s="388" t="s">
        <v>21946</v>
      </c>
      <c r="G1465" s="386"/>
    </row>
    <row r="1466" spans="1:7" ht="36">
      <c r="A1466" s="387"/>
      <c r="B1466" s="387"/>
      <c r="C1466" s="388" t="s">
        <v>21947</v>
      </c>
      <c r="D1466" s="384" t="s">
        <v>21948</v>
      </c>
      <c r="E1466" s="388" t="s">
        <v>3221</v>
      </c>
      <c r="F1466" s="388" t="s">
        <v>21949</v>
      </c>
      <c r="G1466" s="385"/>
    </row>
    <row r="1467" spans="1:7" ht="36">
      <c r="A1467" s="387"/>
      <c r="B1467" s="387"/>
      <c r="C1467" s="388" t="s">
        <v>21950</v>
      </c>
      <c r="D1467" s="384" t="s">
        <v>21951</v>
      </c>
      <c r="E1467" s="388" t="s">
        <v>3221</v>
      </c>
      <c r="F1467" s="388" t="s">
        <v>21952</v>
      </c>
      <c r="G1467" s="385"/>
    </row>
    <row r="1468" spans="1:7" ht="36">
      <c r="A1468" s="387"/>
      <c r="B1468" s="387"/>
      <c r="C1468" s="388" t="s">
        <v>21953</v>
      </c>
      <c r="D1468" s="384" t="s">
        <v>21954</v>
      </c>
      <c r="E1468" s="388" t="s">
        <v>3221</v>
      </c>
      <c r="F1468" s="388" t="s">
        <v>21955</v>
      </c>
      <c r="G1468" s="386"/>
    </row>
    <row r="1469" spans="1:7" ht="36">
      <c r="A1469" s="387"/>
      <c r="B1469" s="387"/>
      <c r="C1469" s="388" t="s">
        <v>21956</v>
      </c>
      <c r="D1469" s="384" t="s">
        <v>21957</v>
      </c>
      <c r="E1469" s="388" t="s">
        <v>3221</v>
      </c>
      <c r="F1469" s="388" t="s">
        <v>17545</v>
      </c>
      <c r="G1469" s="386"/>
    </row>
    <row r="1470" spans="1:7" ht="36">
      <c r="A1470" s="387"/>
      <c r="B1470" s="387"/>
      <c r="C1470" s="388" t="s">
        <v>21958</v>
      </c>
      <c r="D1470" s="384" t="s">
        <v>21959</v>
      </c>
      <c r="E1470" s="388" t="s">
        <v>3221</v>
      </c>
      <c r="F1470" s="388" t="s">
        <v>21960</v>
      </c>
      <c r="G1470" s="386"/>
    </row>
    <row r="1471" spans="1:7" ht="63">
      <c r="A1471" s="387"/>
      <c r="B1471" s="387"/>
      <c r="C1471" s="388" t="s">
        <v>21961</v>
      </c>
      <c r="D1471" s="384" t="s">
        <v>21962</v>
      </c>
      <c r="E1471" s="388" t="s">
        <v>17154</v>
      </c>
      <c r="F1471" s="388" t="s">
        <v>21963</v>
      </c>
      <c r="G1471" s="386"/>
    </row>
    <row r="1472" spans="1:7" ht="36">
      <c r="A1472" s="387"/>
      <c r="B1472" s="387"/>
      <c r="C1472" s="388" t="s">
        <v>21964</v>
      </c>
      <c r="D1472" s="384" t="s">
        <v>21965</v>
      </c>
      <c r="E1472" s="388" t="s">
        <v>3221</v>
      </c>
      <c r="F1472" s="388" t="s">
        <v>21966</v>
      </c>
      <c r="G1472" s="386"/>
    </row>
    <row r="1473" spans="1:7" ht="45" customHeight="1">
      <c r="A1473" s="387"/>
      <c r="B1473" s="387"/>
      <c r="C1473" s="388" t="s">
        <v>21967</v>
      </c>
      <c r="D1473" s="384" t="s">
        <v>21968</v>
      </c>
      <c r="E1473" s="388" t="s">
        <v>3221</v>
      </c>
      <c r="F1473" s="388" t="s">
        <v>21969</v>
      </c>
      <c r="G1473" s="386"/>
    </row>
    <row r="1474" spans="1:7" ht="36">
      <c r="A1474" s="387"/>
      <c r="B1474" s="387"/>
      <c r="C1474" s="388" t="s">
        <v>21970</v>
      </c>
      <c r="D1474" s="384" t="s">
        <v>21971</v>
      </c>
      <c r="E1474" s="388" t="s">
        <v>3221</v>
      </c>
      <c r="F1474" s="388" t="s">
        <v>21972</v>
      </c>
      <c r="G1474" s="386"/>
    </row>
    <row r="1475" spans="1:7" ht="45">
      <c r="A1475" s="387"/>
      <c r="B1475" s="387"/>
      <c r="C1475" s="388" t="s">
        <v>21973</v>
      </c>
      <c r="D1475" s="384" t="s">
        <v>21974</v>
      </c>
      <c r="E1475" s="388" t="s">
        <v>17154</v>
      </c>
      <c r="F1475" s="388" t="s">
        <v>21975</v>
      </c>
      <c r="G1475" s="386"/>
    </row>
    <row r="1476" spans="1:7" ht="45" customHeight="1">
      <c r="A1476" s="387"/>
      <c r="B1476" s="387"/>
      <c r="C1476" s="388" t="s">
        <v>21976</v>
      </c>
      <c r="D1476" s="384" t="s">
        <v>21977</v>
      </c>
      <c r="E1476" s="388" t="s">
        <v>3221</v>
      </c>
      <c r="F1476" s="388" t="s">
        <v>21978</v>
      </c>
      <c r="G1476" s="386"/>
    </row>
    <row r="1477" spans="1:7" ht="63" customHeight="1">
      <c r="A1477" s="387"/>
      <c r="B1477" s="387"/>
      <c r="C1477" s="388" t="s">
        <v>21979</v>
      </c>
      <c r="D1477" s="384" t="s">
        <v>21980</v>
      </c>
      <c r="E1477" s="388" t="s">
        <v>3221</v>
      </c>
      <c r="F1477" s="388" t="s">
        <v>21981</v>
      </c>
      <c r="G1477" s="386"/>
    </row>
    <row r="1478" spans="1:7" ht="54">
      <c r="A1478" s="387"/>
      <c r="B1478" s="387"/>
      <c r="C1478" s="388" t="s">
        <v>21982</v>
      </c>
      <c r="D1478" s="384" t="s">
        <v>21983</v>
      </c>
      <c r="E1478" s="388" t="s">
        <v>3221</v>
      </c>
      <c r="F1478" s="388" t="s">
        <v>21984</v>
      </c>
      <c r="G1478" s="386"/>
    </row>
    <row r="1479" spans="1:7" ht="63">
      <c r="A1479" s="387"/>
      <c r="B1479" s="387"/>
      <c r="C1479" s="388" t="s">
        <v>21985</v>
      </c>
      <c r="D1479" s="384" t="s">
        <v>21986</v>
      </c>
      <c r="E1479" s="388" t="s">
        <v>3221</v>
      </c>
      <c r="F1479" s="388" t="s">
        <v>21987</v>
      </c>
      <c r="G1479" s="386"/>
    </row>
    <row r="1480" spans="1:7" ht="63">
      <c r="A1480" s="387"/>
      <c r="B1480" s="387"/>
      <c r="C1480" s="388" t="s">
        <v>21988</v>
      </c>
      <c r="D1480" s="384" t="s">
        <v>21989</v>
      </c>
      <c r="E1480" s="388" t="s">
        <v>3221</v>
      </c>
      <c r="F1480" s="388" t="s">
        <v>21990</v>
      </c>
      <c r="G1480" s="386"/>
    </row>
    <row r="1481" spans="1:7" ht="99">
      <c r="A1481" s="387"/>
      <c r="B1481" s="387"/>
      <c r="C1481" s="388" t="s">
        <v>21991</v>
      </c>
      <c r="D1481" s="384" t="s">
        <v>21992</v>
      </c>
      <c r="E1481" s="388" t="s">
        <v>17154</v>
      </c>
      <c r="F1481" s="388" t="s">
        <v>21993</v>
      </c>
      <c r="G1481" s="386"/>
    </row>
    <row r="1482" spans="1:7" ht="99" customHeight="1">
      <c r="A1482" s="387"/>
      <c r="B1482" s="387"/>
      <c r="C1482" s="388" t="s">
        <v>21994</v>
      </c>
      <c r="D1482" s="384" t="s">
        <v>21995</v>
      </c>
      <c r="E1482" s="388" t="s">
        <v>3221</v>
      </c>
      <c r="F1482" s="388" t="s">
        <v>21996</v>
      </c>
      <c r="G1482" s="386"/>
    </row>
    <row r="1483" spans="1:7" ht="45" customHeight="1">
      <c r="A1483" s="387"/>
      <c r="B1483" s="387"/>
      <c r="C1483" s="388" t="s">
        <v>21997</v>
      </c>
      <c r="D1483" s="384" t="s">
        <v>21998</v>
      </c>
      <c r="E1483" s="388" t="s">
        <v>3221</v>
      </c>
      <c r="F1483" s="388" t="s">
        <v>21999</v>
      </c>
      <c r="G1483" s="386"/>
    </row>
    <row r="1484" spans="1:7" ht="36">
      <c r="A1484" s="387"/>
      <c r="B1484" s="387"/>
      <c r="C1484" s="388" t="s">
        <v>22000</v>
      </c>
      <c r="D1484" s="384" t="s">
        <v>22001</v>
      </c>
      <c r="E1484" s="388" t="s">
        <v>3221</v>
      </c>
      <c r="F1484" s="388" t="s">
        <v>22002</v>
      </c>
      <c r="G1484" s="386"/>
    </row>
    <row r="1485" spans="1:7" ht="63">
      <c r="A1485" s="387"/>
      <c r="B1485" s="387"/>
      <c r="C1485" s="388" t="s">
        <v>22003</v>
      </c>
      <c r="D1485" s="384" t="s">
        <v>22004</v>
      </c>
      <c r="E1485" s="388" t="s">
        <v>3221</v>
      </c>
      <c r="F1485" s="388" t="s">
        <v>22005</v>
      </c>
      <c r="G1485" s="386"/>
    </row>
    <row r="1486" spans="1:7" ht="63">
      <c r="A1486" s="387"/>
      <c r="B1486" s="387"/>
      <c r="C1486" s="388" t="s">
        <v>22006</v>
      </c>
      <c r="D1486" s="384" t="s">
        <v>22007</v>
      </c>
      <c r="E1486" s="388" t="s">
        <v>3221</v>
      </c>
      <c r="F1486" s="388" t="s">
        <v>22008</v>
      </c>
      <c r="G1486" s="386"/>
    </row>
    <row r="1487" spans="1:7" ht="63">
      <c r="A1487" s="387"/>
      <c r="B1487" s="387"/>
      <c r="C1487" s="388" t="s">
        <v>22009</v>
      </c>
      <c r="D1487" s="384" t="s">
        <v>22010</v>
      </c>
      <c r="E1487" s="388" t="s">
        <v>3221</v>
      </c>
      <c r="F1487" s="388" t="s">
        <v>22011</v>
      </c>
      <c r="G1487" s="386"/>
    </row>
    <row r="1488" spans="1:7" ht="72">
      <c r="A1488" s="387"/>
      <c r="B1488" s="387"/>
      <c r="C1488" s="388" t="s">
        <v>22012</v>
      </c>
      <c r="D1488" s="384" t="s">
        <v>22013</v>
      </c>
      <c r="E1488" s="388" t="s">
        <v>3221</v>
      </c>
      <c r="F1488" s="388" t="s">
        <v>22014</v>
      </c>
      <c r="G1488" s="386"/>
    </row>
    <row r="1489" spans="1:7" ht="72">
      <c r="A1489" s="387"/>
      <c r="B1489" s="387"/>
      <c r="C1489" s="388" t="s">
        <v>22015</v>
      </c>
      <c r="D1489" s="384" t="s">
        <v>22016</v>
      </c>
      <c r="E1489" s="388" t="s">
        <v>3221</v>
      </c>
      <c r="F1489" s="388" t="s">
        <v>22017</v>
      </c>
      <c r="G1489" s="385"/>
    </row>
    <row r="1490" spans="1:7" ht="72" customHeight="1">
      <c r="A1490" s="387"/>
      <c r="B1490" s="387"/>
      <c r="C1490" s="388" t="s">
        <v>22018</v>
      </c>
      <c r="D1490" s="384" t="s">
        <v>22019</v>
      </c>
      <c r="E1490" s="388" t="s">
        <v>3221</v>
      </c>
      <c r="F1490" s="388" t="s">
        <v>22020</v>
      </c>
      <c r="G1490" s="385"/>
    </row>
    <row r="1491" spans="1:7" ht="72" customHeight="1">
      <c r="A1491" s="387"/>
      <c r="B1491" s="387"/>
      <c r="C1491" s="388" t="s">
        <v>22021</v>
      </c>
      <c r="D1491" s="384" t="s">
        <v>22022</v>
      </c>
      <c r="E1491" s="388" t="s">
        <v>3221</v>
      </c>
      <c r="F1491" s="388" t="s">
        <v>22023</v>
      </c>
      <c r="G1491" s="386"/>
    </row>
    <row r="1492" spans="1:7" ht="45">
      <c r="A1492" s="387"/>
      <c r="B1492" s="387"/>
      <c r="C1492" s="388" t="s">
        <v>22024</v>
      </c>
      <c r="D1492" s="384" t="s">
        <v>22025</v>
      </c>
      <c r="E1492" s="388" t="s">
        <v>17154</v>
      </c>
      <c r="F1492" s="388" t="s">
        <v>22026</v>
      </c>
      <c r="G1492" s="385"/>
    </row>
    <row r="1493" spans="1:7" ht="18">
      <c r="A1493" s="387"/>
      <c r="B1493" s="387"/>
      <c r="C1493" s="388" t="s">
        <v>22027</v>
      </c>
      <c r="D1493" s="384" t="s">
        <v>22028</v>
      </c>
      <c r="E1493" s="388" t="s">
        <v>3221</v>
      </c>
      <c r="F1493" s="388" t="s">
        <v>17367</v>
      </c>
      <c r="G1493" s="385"/>
    </row>
    <row r="1494" spans="1:7" ht="45">
      <c r="A1494" s="387"/>
      <c r="B1494" s="387"/>
      <c r="C1494" s="388" t="s">
        <v>22029</v>
      </c>
      <c r="D1494" s="384" t="s">
        <v>22030</v>
      </c>
      <c r="E1494" s="388" t="s">
        <v>3221</v>
      </c>
      <c r="F1494" s="388" t="s">
        <v>22031</v>
      </c>
      <c r="G1494" s="385"/>
    </row>
    <row r="1495" spans="1:7" ht="45">
      <c r="A1495" s="387"/>
      <c r="B1495" s="387"/>
      <c r="C1495" s="388" t="s">
        <v>22032</v>
      </c>
      <c r="D1495" s="384" t="s">
        <v>22033</v>
      </c>
      <c r="E1495" s="388" t="s">
        <v>3221</v>
      </c>
      <c r="F1495" s="388" t="s">
        <v>22034</v>
      </c>
      <c r="G1495" s="385"/>
    </row>
    <row r="1496" spans="1:7" ht="36">
      <c r="A1496" s="387"/>
      <c r="B1496" s="387"/>
      <c r="C1496" s="388" t="s">
        <v>22035</v>
      </c>
      <c r="D1496" s="384" t="s">
        <v>22036</v>
      </c>
      <c r="E1496" s="388" t="s">
        <v>3221</v>
      </c>
      <c r="F1496" s="388" t="s">
        <v>17939</v>
      </c>
      <c r="G1496" s="386"/>
    </row>
    <row r="1497" spans="1:7" ht="45">
      <c r="A1497" s="387"/>
      <c r="B1497" s="387"/>
      <c r="C1497" s="388" t="s">
        <v>22037</v>
      </c>
      <c r="D1497" s="384" t="s">
        <v>22038</v>
      </c>
      <c r="E1497" s="388" t="s">
        <v>3221</v>
      </c>
      <c r="F1497" s="388" t="s">
        <v>22039</v>
      </c>
      <c r="G1497" s="386"/>
    </row>
    <row r="1498" spans="1:7" ht="45">
      <c r="A1498" s="387"/>
      <c r="B1498" s="387"/>
      <c r="C1498" s="388" t="s">
        <v>22040</v>
      </c>
      <c r="D1498" s="384" t="s">
        <v>22041</v>
      </c>
      <c r="E1498" s="388" t="s">
        <v>3221</v>
      </c>
      <c r="F1498" s="388" t="s">
        <v>22042</v>
      </c>
      <c r="G1498" s="385"/>
    </row>
    <row r="1499" spans="1:7" ht="36">
      <c r="A1499" s="387"/>
      <c r="B1499" s="387"/>
      <c r="C1499" s="388" t="s">
        <v>22043</v>
      </c>
      <c r="D1499" s="384" t="s">
        <v>22044</v>
      </c>
      <c r="E1499" s="388" t="s">
        <v>3221</v>
      </c>
      <c r="F1499" s="388" t="s">
        <v>22045</v>
      </c>
      <c r="G1499" s="385"/>
    </row>
    <row r="1500" spans="1:7" ht="63">
      <c r="A1500" s="387"/>
      <c r="B1500" s="387"/>
      <c r="C1500" s="388" t="s">
        <v>22046</v>
      </c>
      <c r="D1500" s="384" t="s">
        <v>22047</v>
      </c>
      <c r="E1500" s="388" t="s">
        <v>3221</v>
      </c>
      <c r="F1500" s="388" t="s">
        <v>22048</v>
      </c>
      <c r="G1500" s="386"/>
    </row>
    <row r="1501" spans="1:7" ht="63">
      <c r="A1501" s="387"/>
      <c r="B1501" s="387"/>
      <c r="C1501" s="388" t="s">
        <v>22049</v>
      </c>
      <c r="D1501" s="384" t="s">
        <v>22050</v>
      </c>
      <c r="E1501" s="388" t="s">
        <v>3221</v>
      </c>
      <c r="F1501" s="388" t="s">
        <v>22051</v>
      </c>
      <c r="G1501" s="386"/>
    </row>
    <row r="1502" spans="1:7" ht="54">
      <c r="A1502" s="387"/>
      <c r="B1502" s="387"/>
      <c r="C1502" s="388" t="s">
        <v>22052</v>
      </c>
      <c r="D1502" s="384" t="s">
        <v>22053</v>
      </c>
      <c r="E1502" s="388" t="s">
        <v>3221</v>
      </c>
      <c r="F1502" s="388" t="s">
        <v>17338</v>
      </c>
      <c r="G1502" s="386"/>
    </row>
    <row r="1503" spans="1:7" ht="54">
      <c r="A1503" s="387"/>
      <c r="B1503" s="387"/>
      <c r="C1503" s="388" t="s">
        <v>22054</v>
      </c>
      <c r="D1503" s="384" t="s">
        <v>22055</v>
      </c>
      <c r="E1503" s="388" t="s">
        <v>3221</v>
      </c>
      <c r="F1503" s="388" t="s">
        <v>22056</v>
      </c>
      <c r="G1503" s="386"/>
    </row>
    <row r="1504" spans="1:7" ht="54">
      <c r="A1504" s="387"/>
      <c r="B1504" s="387"/>
      <c r="C1504" s="388" t="s">
        <v>22057</v>
      </c>
      <c r="D1504" s="384" t="s">
        <v>22058</v>
      </c>
      <c r="E1504" s="388" t="s">
        <v>3221</v>
      </c>
      <c r="F1504" s="388" t="s">
        <v>22059</v>
      </c>
      <c r="G1504" s="386"/>
    </row>
    <row r="1505" spans="1:7" ht="54">
      <c r="A1505" s="387"/>
      <c r="B1505" s="387"/>
      <c r="C1505" s="388" t="s">
        <v>22060</v>
      </c>
      <c r="D1505" s="384" t="s">
        <v>22061</v>
      </c>
      <c r="E1505" s="388" t="s">
        <v>3221</v>
      </c>
      <c r="F1505" s="388" t="s">
        <v>19049</v>
      </c>
      <c r="G1505" s="385"/>
    </row>
    <row r="1506" spans="1:7" ht="54">
      <c r="A1506" s="387"/>
      <c r="B1506" s="387"/>
      <c r="C1506" s="388" t="s">
        <v>22062</v>
      </c>
      <c r="D1506" s="384" t="s">
        <v>22063</v>
      </c>
      <c r="E1506" s="388" t="s">
        <v>3221</v>
      </c>
      <c r="F1506" s="388" t="s">
        <v>22064</v>
      </c>
      <c r="G1506" s="385"/>
    </row>
    <row r="1507" spans="1:7" ht="54">
      <c r="A1507" s="387"/>
      <c r="B1507" s="387"/>
      <c r="C1507" s="388" t="s">
        <v>22065</v>
      </c>
      <c r="D1507" s="384" t="s">
        <v>22066</v>
      </c>
      <c r="E1507" s="388" t="s">
        <v>3221</v>
      </c>
      <c r="F1507" s="388" t="s">
        <v>22067</v>
      </c>
      <c r="G1507" s="386"/>
    </row>
    <row r="1508" spans="1:7" ht="63">
      <c r="A1508" s="387"/>
      <c r="B1508" s="387"/>
      <c r="C1508" s="388" t="s">
        <v>22068</v>
      </c>
      <c r="D1508" s="384" t="s">
        <v>22069</v>
      </c>
      <c r="E1508" s="388" t="s">
        <v>3221</v>
      </c>
      <c r="F1508" s="388" t="s">
        <v>22070</v>
      </c>
      <c r="G1508" s="386"/>
    </row>
    <row r="1509" spans="1:7" ht="63">
      <c r="A1509" s="387"/>
      <c r="B1509" s="387"/>
      <c r="C1509" s="388" t="s">
        <v>22071</v>
      </c>
      <c r="D1509" s="384" t="s">
        <v>22072</v>
      </c>
      <c r="E1509" s="388" t="s">
        <v>3221</v>
      </c>
      <c r="F1509" s="388" t="s">
        <v>22073</v>
      </c>
      <c r="G1509" s="386"/>
    </row>
    <row r="1510" spans="1:7" ht="54">
      <c r="A1510" s="387"/>
      <c r="B1510" s="387"/>
      <c r="C1510" s="388" t="s">
        <v>22074</v>
      </c>
      <c r="D1510" s="384" t="s">
        <v>22075</v>
      </c>
      <c r="E1510" s="388" t="s">
        <v>3221</v>
      </c>
      <c r="F1510" s="388" t="s">
        <v>17740</v>
      </c>
      <c r="G1510" s="386"/>
    </row>
    <row r="1511" spans="1:7" ht="45">
      <c r="A1511" s="387"/>
      <c r="B1511" s="387"/>
      <c r="C1511" s="388" t="s">
        <v>22076</v>
      </c>
      <c r="D1511" s="384" t="s">
        <v>22077</v>
      </c>
      <c r="E1511" s="388" t="s">
        <v>3221</v>
      </c>
      <c r="F1511" s="388" t="s">
        <v>22078</v>
      </c>
      <c r="G1511" s="386"/>
    </row>
    <row r="1512" spans="1:7" ht="45">
      <c r="A1512" s="387"/>
      <c r="B1512" s="387"/>
      <c r="C1512" s="388" t="s">
        <v>22079</v>
      </c>
      <c r="D1512" s="384" t="s">
        <v>22080</v>
      </c>
      <c r="E1512" s="388" t="s">
        <v>3221</v>
      </c>
      <c r="F1512" s="388" t="s">
        <v>20630</v>
      </c>
      <c r="G1512" s="385"/>
    </row>
    <row r="1513" spans="1:7" ht="54">
      <c r="A1513" s="387"/>
      <c r="B1513" s="387"/>
      <c r="C1513" s="388" t="s">
        <v>22081</v>
      </c>
      <c r="D1513" s="384" t="s">
        <v>22082</v>
      </c>
      <c r="E1513" s="388" t="s">
        <v>3221</v>
      </c>
      <c r="F1513" s="388" t="s">
        <v>22083</v>
      </c>
      <c r="G1513" s="385"/>
    </row>
    <row r="1514" spans="1:7" ht="54">
      <c r="A1514" s="387"/>
      <c r="B1514" s="387"/>
      <c r="C1514" s="388" t="s">
        <v>22084</v>
      </c>
      <c r="D1514" s="384" t="s">
        <v>22085</v>
      </c>
      <c r="E1514" s="388" t="s">
        <v>3221</v>
      </c>
      <c r="F1514" s="388" t="s">
        <v>17370</v>
      </c>
      <c r="G1514" s="386"/>
    </row>
    <row r="1515" spans="1:7" ht="27">
      <c r="A1515" s="387"/>
      <c r="B1515" s="387"/>
      <c r="C1515" s="388" t="s">
        <v>22086</v>
      </c>
      <c r="D1515" s="384" t="s">
        <v>22087</v>
      </c>
      <c r="E1515" s="388" t="s">
        <v>3221</v>
      </c>
      <c r="F1515" s="388" t="s">
        <v>22088</v>
      </c>
      <c r="G1515" s="386"/>
    </row>
    <row r="1516" spans="1:7" ht="27">
      <c r="A1516" s="387"/>
      <c r="B1516" s="387"/>
      <c r="C1516" s="388" t="s">
        <v>22089</v>
      </c>
      <c r="D1516" s="384" t="s">
        <v>22090</v>
      </c>
      <c r="E1516" s="388" t="s">
        <v>3221</v>
      </c>
      <c r="F1516" s="388" t="s">
        <v>17371</v>
      </c>
      <c r="G1516" s="386"/>
    </row>
    <row r="1517" spans="1:7" ht="11.25" customHeight="1">
      <c r="A1517" s="387"/>
      <c r="B1517" s="387"/>
      <c r="C1517" s="481" t="s">
        <v>22091</v>
      </c>
      <c r="D1517" s="481"/>
      <c r="E1517" s="481"/>
      <c r="F1517" s="481" t="s">
        <v>17145</v>
      </c>
      <c r="G1517" s="385"/>
    </row>
    <row r="1518" spans="1:7" ht="14.25" customHeight="1">
      <c r="A1518" s="387"/>
      <c r="B1518" s="387"/>
      <c r="C1518" s="388" t="s">
        <v>22092</v>
      </c>
      <c r="D1518" s="384" t="s">
        <v>22093</v>
      </c>
      <c r="E1518" s="388" t="s">
        <v>3221</v>
      </c>
      <c r="F1518" s="388" t="s">
        <v>22094</v>
      </c>
      <c r="G1518" s="385"/>
    </row>
    <row r="1519" spans="1:7" ht="72">
      <c r="A1519" s="387"/>
      <c r="B1519" s="387"/>
      <c r="C1519" s="388" t="s">
        <v>22095</v>
      </c>
      <c r="D1519" s="384" t="s">
        <v>22096</v>
      </c>
      <c r="E1519" s="388" t="s">
        <v>3221</v>
      </c>
      <c r="F1519" s="388" t="s">
        <v>22097</v>
      </c>
      <c r="G1519" s="385"/>
    </row>
    <row r="1520" spans="1:7" ht="72">
      <c r="A1520" s="387"/>
      <c r="B1520" s="387"/>
      <c r="C1520" s="388" t="s">
        <v>22098</v>
      </c>
      <c r="D1520" s="384" t="s">
        <v>22099</v>
      </c>
      <c r="E1520" s="388" t="s">
        <v>3221</v>
      </c>
      <c r="F1520" s="388" t="s">
        <v>22100</v>
      </c>
      <c r="G1520" s="385"/>
    </row>
    <row r="1521" spans="1:7" ht="81">
      <c r="A1521" s="387"/>
      <c r="B1521" s="387"/>
      <c r="C1521" s="388" t="s">
        <v>22101</v>
      </c>
      <c r="D1521" s="384" t="s">
        <v>22102</v>
      </c>
      <c r="E1521" s="388" t="s">
        <v>3221</v>
      </c>
      <c r="F1521" s="388" t="s">
        <v>22103</v>
      </c>
      <c r="G1521" s="386"/>
    </row>
    <row r="1522" spans="1:7" ht="90" customHeight="1">
      <c r="A1522" s="387"/>
      <c r="B1522" s="387"/>
      <c r="C1522" s="388" t="s">
        <v>22104</v>
      </c>
      <c r="D1522" s="384" t="s">
        <v>22105</v>
      </c>
      <c r="E1522" s="388" t="s">
        <v>3221</v>
      </c>
      <c r="F1522" s="388" t="s">
        <v>22106</v>
      </c>
      <c r="G1522" s="386"/>
    </row>
    <row r="1523" spans="1:7" ht="90" customHeight="1">
      <c r="A1523" s="387"/>
      <c r="B1523" s="387"/>
      <c r="C1523" s="388" t="s">
        <v>22107</v>
      </c>
      <c r="D1523" s="384" t="s">
        <v>22108</v>
      </c>
      <c r="E1523" s="388" t="s">
        <v>3221</v>
      </c>
      <c r="F1523" s="388" t="s">
        <v>22109</v>
      </c>
      <c r="G1523" s="386"/>
    </row>
    <row r="1524" spans="1:7" ht="90" customHeight="1">
      <c r="A1524" s="387"/>
      <c r="B1524" s="387"/>
      <c r="C1524" s="388" t="s">
        <v>22110</v>
      </c>
      <c r="D1524" s="384" t="s">
        <v>22111</v>
      </c>
      <c r="E1524" s="388" t="s">
        <v>3221</v>
      </c>
      <c r="F1524" s="388" t="s">
        <v>22112</v>
      </c>
      <c r="G1524" s="386"/>
    </row>
    <row r="1525" spans="1:7" ht="63">
      <c r="A1525" s="387"/>
      <c r="B1525" s="387"/>
      <c r="C1525" s="388" t="s">
        <v>22113</v>
      </c>
      <c r="D1525" s="384" t="s">
        <v>22114</v>
      </c>
      <c r="E1525" s="388" t="s">
        <v>3221</v>
      </c>
      <c r="F1525" s="388" t="s">
        <v>22115</v>
      </c>
      <c r="G1525" s="386"/>
    </row>
    <row r="1526" spans="1:7" ht="72" customHeight="1">
      <c r="A1526" s="387"/>
      <c r="B1526" s="387"/>
      <c r="C1526" s="388" t="s">
        <v>22116</v>
      </c>
      <c r="D1526" s="384" t="s">
        <v>22117</v>
      </c>
      <c r="E1526" s="388" t="s">
        <v>3221</v>
      </c>
      <c r="F1526" s="388" t="s">
        <v>22118</v>
      </c>
      <c r="G1526" s="386"/>
    </row>
    <row r="1527" spans="1:7" ht="11.25" customHeight="1">
      <c r="A1527" s="387"/>
      <c r="B1527" s="387"/>
      <c r="C1527" s="481" t="s">
        <v>22119</v>
      </c>
      <c r="D1527" s="481"/>
      <c r="E1527" s="481"/>
      <c r="F1527" s="481" t="s">
        <v>17145</v>
      </c>
      <c r="G1527" s="386"/>
    </row>
    <row r="1528" spans="1:7" ht="14.25" customHeight="1">
      <c r="A1528" s="387"/>
      <c r="B1528" s="387"/>
      <c r="C1528" s="388" t="s">
        <v>22120</v>
      </c>
      <c r="D1528" s="384" t="s">
        <v>22121</v>
      </c>
      <c r="E1528" s="388" t="s">
        <v>17154</v>
      </c>
      <c r="F1528" s="388" t="s">
        <v>22122</v>
      </c>
      <c r="G1528" s="386"/>
    </row>
    <row r="1529" spans="1:7" ht="14.25" customHeight="1">
      <c r="A1529" s="387"/>
      <c r="B1529" s="481" t="s">
        <v>22123</v>
      </c>
      <c r="C1529" s="481"/>
      <c r="D1529" s="481"/>
      <c r="E1529" s="481"/>
      <c r="F1529" s="481" t="s">
        <v>17145</v>
      </c>
      <c r="G1529" s="386"/>
    </row>
    <row r="1530" spans="1:7" ht="11.25" customHeight="1">
      <c r="A1530" s="387"/>
      <c r="B1530" s="387"/>
      <c r="C1530" s="481" t="s">
        <v>22124</v>
      </c>
      <c r="D1530" s="481"/>
      <c r="E1530" s="481"/>
      <c r="F1530" s="481" t="s">
        <v>17145</v>
      </c>
      <c r="G1530" s="386"/>
    </row>
    <row r="1531" spans="1:7" ht="14.25" customHeight="1">
      <c r="A1531" s="387"/>
      <c r="B1531" s="387"/>
      <c r="C1531" s="388" t="s">
        <v>22125</v>
      </c>
      <c r="D1531" s="384" t="s">
        <v>22126</v>
      </c>
      <c r="E1531" s="388" t="s">
        <v>3221</v>
      </c>
      <c r="F1531" s="388" t="s">
        <v>17372</v>
      </c>
      <c r="G1531" s="385"/>
    </row>
    <row r="1532" spans="1:7" ht="54">
      <c r="A1532" s="387"/>
      <c r="B1532" s="387"/>
      <c r="C1532" s="388" t="s">
        <v>22127</v>
      </c>
      <c r="D1532" s="384" t="s">
        <v>22128</v>
      </c>
      <c r="E1532" s="388" t="s">
        <v>3221</v>
      </c>
      <c r="F1532" s="388" t="s">
        <v>17373</v>
      </c>
      <c r="G1532" s="385"/>
    </row>
    <row r="1533" spans="1:7" ht="14.25" customHeight="1">
      <c r="A1533" s="387"/>
      <c r="B1533" s="481" t="s">
        <v>22129</v>
      </c>
      <c r="C1533" s="481"/>
      <c r="D1533" s="481"/>
      <c r="E1533" s="481"/>
      <c r="F1533" s="481" t="s">
        <v>17145</v>
      </c>
      <c r="G1533" s="386"/>
    </row>
    <row r="1534" spans="1:7" ht="11.25" customHeight="1">
      <c r="A1534" s="387"/>
      <c r="B1534" s="387"/>
      <c r="C1534" s="481" t="s">
        <v>22130</v>
      </c>
      <c r="D1534" s="481"/>
      <c r="E1534" s="481"/>
      <c r="F1534" s="481" t="s">
        <v>17145</v>
      </c>
      <c r="G1534" s="386"/>
    </row>
    <row r="1535" spans="1:7" ht="14.25" customHeight="1">
      <c r="A1535" s="387"/>
      <c r="B1535" s="387"/>
      <c r="C1535" s="388" t="s">
        <v>22131</v>
      </c>
      <c r="D1535" s="384" t="s">
        <v>22132</v>
      </c>
      <c r="E1535" s="388" t="s">
        <v>3221</v>
      </c>
      <c r="F1535" s="388" t="s">
        <v>22133</v>
      </c>
      <c r="G1535" s="386"/>
    </row>
    <row r="1536" spans="1:7" ht="54">
      <c r="A1536" s="387"/>
      <c r="B1536" s="387"/>
      <c r="C1536" s="388" t="s">
        <v>22134</v>
      </c>
      <c r="D1536" s="384" t="s">
        <v>22135</v>
      </c>
      <c r="E1536" s="388" t="s">
        <v>3221</v>
      </c>
      <c r="F1536" s="388" t="s">
        <v>22136</v>
      </c>
      <c r="G1536" s="386"/>
    </row>
    <row r="1537" spans="1:7" ht="54">
      <c r="A1537" s="387"/>
      <c r="B1537" s="387"/>
      <c r="C1537" s="388" t="s">
        <v>22137</v>
      </c>
      <c r="D1537" s="384" t="s">
        <v>22138</v>
      </c>
      <c r="E1537" s="388" t="s">
        <v>3221</v>
      </c>
      <c r="F1537" s="388" t="s">
        <v>17663</v>
      </c>
      <c r="G1537" s="386"/>
    </row>
    <row r="1538" spans="1:7" ht="45">
      <c r="A1538" s="387"/>
      <c r="B1538" s="387"/>
      <c r="C1538" s="388" t="s">
        <v>22139</v>
      </c>
      <c r="D1538" s="384" t="s">
        <v>22140</v>
      </c>
      <c r="E1538" s="388" t="s">
        <v>3221</v>
      </c>
      <c r="F1538" s="388" t="s">
        <v>22141</v>
      </c>
      <c r="G1538" s="386"/>
    </row>
    <row r="1539" spans="1:7" ht="45">
      <c r="A1539" s="387"/>
      <c r="B1539" s="387"/>
      <c r="C1539" s="388" t="s">
        <v>22142</v>
      </c>
      <c r="D1539" s="384" t="s">
        <v>22143</v>
      </c>
      <c r="E1539" s="388" t="s">
        <v>3221</v>
      </c>
      <c r="F1539" s="388" t="s">
        <v>22144</v>
      </c>
      <c r="G1539" s="386"/>
    </row>
    <row r="1540" spans="1:7" ht="45">
      <c r="A1540" s="387"/>
      <c r="B1540" s="387"/>
      <c r="C1540" s="388" t="s">
        <v>22145</v>
      </c>
      <c r="D1540" s="384" t="s">
        <v>22146</v>
      </c>
      <c r="E1540" s="388" t="s">
        <v>3221</v>
      </c>
      <c r="F1540" s="388" t="s">
        <v>22147</v>
      </c>
      <c r="G1540" s="385"/>
    </row>
    <row r="1541" spans="1:7" ht="36">
      <c r="A1541" s="387"/>
      <c r="B1541" s="387"/>
      <c r="C1541" s="388" t="s">
        <v>22148</v>
      </c>
      <c r="D1541" s="384" t="s">
        <v>22149</v>
      </c>
      <c r="E1541" s="388" t="s">
        <v>3221</v>
      </c>
      <c r="F1541" s="388" t="s">
        <v>22150</v>
      </c>
      <c r="G1541" s="385"/>
    </row>
    <row r="1542" spans="1:7" ht="45">
      <c r="A1542" s="387"/>
      <c r="B1542" s="387"/>
      <c r="C1542" s="388" t="s">
        <v>22151</v>
      </c>
      <c r="D1542" s="384" t="s">
        <v>22152</v>
      </c>
      <c r="E1542" s="388" t="s">
        <v>3221</v>
      </c>
      <c r="F1542" s="388" t="s">
        <v>22153</v>
      </c>
      <c r="G1542" s="386"/>
    </row>
    <row r="1543" spans="1:7" ht="36">
      <c r="A1543" s="387"/>
      <c r="B1543" s="387"/>
      <c r="C1543" s="388" t="s">
        <v>22154</v>
      </c>
      <c r="D1543" s="384" t="s">
        <v>22155</v>
      </c>
      <c r="E1543" s="388" t="s">
        <v>3221</v>
      </c>
      <c r="F1543" s="388" t="s">
        <v>22156</v>
      </c>
      <c r="G1543" s="385"/>
    </row>
    <row r="1544" spans="1:7" ht="54">
      <c r="A1544" s="387"/>
      <c r="B1544" s="387"/>
      <c r="C1544" s="388" t="s">
        <v>22157</v>
      </c>
      <c r="D1544" s="384" t="s">
        <v>22158</v>
      </c>
      <c r="E1544" s="388" t="s">
        <v>3221</v>
      </c>
      <c r="F1544" s="388" t="s">
        <v>22159</v>
      </c>
      <c r="G1544" s="385"/>
    </row>
    <row r="1545" spans="1:7" ht="45">
      <c r="A1545" s="387"/>
      <c r="B1545" s="387"/>
      <c r="C1545" s="388" t="s">
        <v>22160</v>
      </c>
      <c r="D1545" s="384" t="s">
        <v>22161</v>
      </c>
      <c r="E1545" s="388" t="s">
        <v>3221</v>
      </c>
      <c r="F1545" s="388" t="s">
        <v>22162</v>
      </c>
      <c r="G1545" s="386"/>
    </row>
    <row r="1546" spans="1:7" ht="81">
      <c r="A1546" s="387"/>
      <c r="B1546" s="387"/>
      <c r="C1546" s="388" t="s">
        <v>22163</v>
      </c>
      <c r="D1546" s="384" t="s">
        <v>22164</v>
      </c>
      <c r="E1546" s="388" t="s">
        <v>3221</v>
      </c>
      <c r="F1546" s="388" t="s">
        <v>22165</v>
      </c>
      <c r="G1546" s="385"/>
    </row>
    <row r="1547" spans="1:7" ht="81">
      <c r="A1547" s="387"/>
      <c r="B1547" s="387"/>
      <c r="C1547" s="388" t="s">
        <v>22166</v>
      </c>
      <c r="D1547" s="384" t="s">
        <v>22167</v>
      </c>
      <c r="E1547" s="388" t="s">
        <v>3221</v>
      </c>
      <c r="F1547" s="388" t="s">
        <v>22168</v>
      </c>
      <c r="G1547" s="385"/>
    </row>
    <row r="1548" spans="1:7" ht="81">
      <c r="A1548" s="387"/>
      <c r="B1548" s="387"/>
      <c r="C1548" s="388" t="s">
        <v>22169</v>
      </c>
      <c r="D1548" s="384" t="s">
        <v>22170</v>
      </c>
      <c r="E1548" s="388" t="s">
        <v>3221</v>
      </c>
      <c r="F1548" s="388" t="s">
        <v>22171</v>
      </c>
      <c r="G1548" s="385"/>
    </row>
    <row r="1549" spans="1:7" ht="90">
      <c r="A1549" s="387"/>
      <c r="B1549" s="387"/>
      <c r="C1549" s="388" t="s">
        <v>22172</v>
      </c>
      <c r="D1549" s="384" t="s">
        <v>22173</v>
      </c>
      <c r="E1549" s="388" t="s">
        <v>3221</v>
      </c>
      <c r="F1549" s="388" t="s">
        <v>22174</v>
      </c>
      <c r="G1549" s="385"/>
    </row>
    <row r="1550" spans="1:7" ht="90" customHeight="1">
      <c r="A1550" s="387"/>
      <c r="B1550" s="387"/>
      <c r="C1550" s="388" t="s">
        <v>22175</v>
      </c>
      <c r="D1550" s="384" t="s">
        <v>22176</v>
      </c>
      <c r="E1550" s="388" t="s">
        <v>3221</v>
      </c>
      <c r="F1550" s="388" t="s">
        <v>22177</v>
      </c>
      <c r="G1550" s="386"/>
    </row>
    <row r="1551" spans="1:7" ht="81">
      <c r="A1551" s="387"/>
      <c r="B1551" s="387"/>
      <c r="C1551" s="388" t="s">
        <v>22178</v>
      </c>
      <c r="D1551" s="384" t="s">
        <v>22179</v>
      </c>
      <c r="E1551" s="388" t="s">
        <v>3221</v>
      </c>
      <c r="F1551" s="388" t="s">
        <v>22180</v>
      </c>
      <c r="G1551" s="385"/>
    </row>
    <row r="1552" spans="1:7" ht="45">
      <c r="A1552" s="387"/>
      <c r="B1552" s="387"/>
      <c r="C1552" s="388" t="s">
        <v>22181</v>
      </c>
      <c r="D1552" s="384" t="s">
        <v>22182</v>
      </c>
      <c r="E1552" s="388" t="s">
        <v>3221</v>
      </c>
      <c r="F1552" s="388" t="s">
        <v>22183</v>
      </c>
      <c r="G1552" s="385"/>
    </row>
    <row r="1553" spans="1:7" ht="45">
      <c r="A1553" s="387"/>
      <c r="B1553" s="387"/>
      <c r="C1553" s="388" t="s">
        <v>22184</v>
      </c>
      <c r="D1553" s="384" t="s">
        <v>22185</v>
      </c>
      <c r="E1553" s="388" t="s">
        <v>3221</v>
      </c>
      <c r="F1553" s="388" t="s">
        <v>22186</v>
      </c>
      <c r="G1553" s="386"/>
    </row>
    <row r="1554" spans="1:7" ht="36">
      <c r="A1554" s="387"/>
      <c r="B1554" s="387"/>
      <c r="C1554" s="388" t="s">
        <v>22187</v>
      </c>
      <c r="D1554" s="384" t="s">
        <v>22188</v>
      </c>
      <c r="E1554" s="388" t="s">
        <v>3221</v>
      </c>
      <c r="F1554" s="388" t="s">
        <v>22189</v>
      </c>
      <c r="G1554" s="386"/>
    </row>
    <row r="1555" spans="1:7" ht="126">
      <c r="A1555" s="387"/>
      <c r="B1555" s="387"/>
      <c r="C1555" s="388" t="s">
        <v>22190</v>
      </c>
      <c r="D1555" s="384" t="s">
        <v>22191</v>
      </c>
      <c r="E1555" s="388" t="s">
        <v>3221</v>
      </c>
      <c r="F1555" s="388" t="s">
        <v>22192</v>
      </c>
      <c r="G1555" s="386"/>
    </row>
    <row r="1556" spans="1:7" ht="126" customHeight="1">
      <c r="A1556" s="387"/>
      <c r="B1556" s="387"/>
      <c r="C1556" s="388" t="s">
        <v>22193</v>
      </c>
      <c r="D1556" s="384" t="s">
        <v>22194</v>
      </c>
      <c r="E1556" s="388" t="s">
        <v>3221</v>
      </c>
      <c r="F1556" s="388" t="s">
        <v>22195</v>
      </c>
      <c r="G1556" s="386"/>
    </row>
    <row r="1557" spans="1:7" ht="117">
      <c r="A1557" s="387"/>
      <c r="B1557" s="387"/>
      <c r="C1557" s="388" t="s">
        <v>22196</v>
      </c>
      <c r="D1557" s="384" t="s">
        <v>22197</v>
      </c>
      <c r="E1557" s="388" t="s">
        <v>3221</v>
      </c>
      <c r="F1557" s="388" t="s">
        <v>22198</v>
      </c>
      <c r="G1557" s="385"/>
    </row>
    <row r="1558" spans="1:7" ht="54">
      <c r="A1558" s="387"/>
      <c r="B1558" s="387"/>
      <c r="C1558" s="388" t="s">
        <v>22199</v>
      </c>
      <c r="D1558" s="384" t="s">
        <v>22200</v>
      </c>
      <c r="E1558" s="388" t="s">
        <v>3221</v>
      </c>
      <c r="F1558" s="388" t="s">
        <v>17376</v>
      </c>
      <c r="G1558" s="385"/>
    </row>
    <row r="1559" spans="1:7" ht="54">
      <c r="A1559" s="387"/>
      <c r="B1559" s="387"/>
      <c r="C1559" s="388" t="s">
        <v>22201</v>
      </c>
      <c r="D1559" s="384" t="s">
        <v>22202</v>
      </c>
      <c r="E1559" s="388" t="s">
        <v>3221</v>
      </c>
      <c r="F1559" s="388" t="s">
        <v>17377</v>
      </c>
      <c r="G1559" s="386"/>
    </row>
    <row r="1560" spans="1:7" ht="27">
      <c r="A1560" s="387"/>
      <c r="B1560" s="387"/>
      <c r="C1560" s="388" t="s">
        <v>22203</v>
      </c>
      <c r="D1560" s="384" t="s">
        <v>22204</v>
      </c>
      <c r="E1560" s="388" t="s">
        <v>3221</v>
      </c>
      <c r="F1560" s="388" t="s">
        <v>17334</v>
      </c>
      <c r="G1560" s="386"/>
    </row>
    <row r="1561" spans="1:7" ht="54">
      <c r="A1561" s="387"/>
      <c r="B1561" s="387"/>
      <c r="C1561" s="388" t="s">
        <v>22205</v>
      </c>
      <c r="D1561" s="384" t="s">
        <v>22206</v>
      </c>
      <c r="E1561" s="388" t="s">
        <v>3221</v>
      </c>
      <c r="F1561" s="388" t="s">
        <v>22207</v>
      </c>
      <c r="G1561" s="386"/>
    </row>
    <row r="1562" spans="1:7" ht="45">
      <c r="A1562" s="387"/>
      <c r="B1562" s="387"/>
      <c r="C1562" s="388" t="s">
        <v>22208</v>
      </c>
      <c r="D1562" s="384" t="s">
        <v>22209</v>
      </c>
      <c r="E1562" s="388" t="s">
        <v>3221</v>
      </c>
      <c r="F1562" s="388" t="s">
        <v>22210</v>
      </c>
      <c r="G1562" s="385"/>
    </row>
    <row r="1563" spans="1:7" ht="45" customHeight="1">
      <c r="A1563" s="387"/>
      <c r="B1563" s="387"/>
      <c r="C1563" s="388" t="s">
        <v>22211</v>
      </c>
      <c r="D1563" s="384" t="s">
        <v>22212</v>
      </c>
      <c r="E1563" s="388" t="s">
        <v>3221</v>
      </c>
      <c r="F1563" s="388" t="s">
        <v>22213</v>
      </c>
      <c r="G1563" s="385"/>
    </row>
    <row r="1564" spans="1:7" ht="54">
      <c r="A1564" s="387"/>
      <c r="B1564" s="387"/>
      <c r="C1564" s="388" t="s">
        <v>22214</v>
      </c>
      <c r="D1564" s="384" t="s">
        <v>22215</v>
      </c>
      <c r="E1564" s="388" t="s">
        <v>3221</v>
      </c>
      <c r="F1564" s="388" t="s">
        <v>22216</v>
      </c>
      <c r="G1564" s="385"/>
    </row>
    <row r="1565" spans="1:7" ht="45">
      <c r="A1565" s="387"/>
      <c r="B1565" s="387"/>
      <c r="C1565" s="388" t="s">
        <v>22217</v>
      </c>
      <c r="D1565" s="384" t="s">
        <v>22218</v>
      </c>
      <c r="E1565" s="388" t="s">
        <v>3221</v>
      </c>
      <c r="F1565" s="388" t="s">
        <v>22219</v>
      </c>
      <c r="G1565" s="385"/>
    </row>
    <row r="1566" spans="1:7" ht="45" customHeight="1">
      <c r="A1566" s="387"/>
      <c r="B1566" s="387"/>
      <c r="C1566" s="388" t="s">
        <v>22220</v>
      </c>
      <c r="D1566" s="384" t="s">
        <v>22221</v>
      </c>
      <c r="E1566" s="388" t="s">
        <v>3221</v>
      </c>
      <c r="F1566" s="388" t="s">
        <v>22222</v>
      </c>
      <c r="G1566" s="386"/>
    </row>
    <row r="1567" spans="1:7" ht="45">
      <c r="A1567" s="387"/>
      <c r="B1567" s="387"/>
      <c r="C1567" s="388" t="s">
        <v>22223</v>
      </c>
      <c r="D1567" s="384" t="s">
        <v>22224</v>
      </c>
      <c r="E1567" s="388" t="s">
        <v>3221</v>
      </c>
      <c r="F1567" s="388" t="s">
        <v>22225</v>
      </c>
      <c r="G1567" s="386"/>
    </row>
    <row r="1568" spans="1:7" ht="45">
      <c r="A1568" s="387"/>
      <c r="B1568" s="387"/>
      <c r="C1568" s="388" t="s">
        <v>22226</v>
      </c>
      <c r="D1568" s="384" t="s">
        <v>22227</v>
      </c>
      <c r="E1568" s="388" t="s">
        <v>3221</v>
      </c>
      <c r="F1568" s="388" t="s">
        <v>22228</v>
      </c>
      <c r="G1568" s="385"/>
    </row>
    <row r="1569" spans="1:7" ht="36">
      <c r="A1569" s="387"/>
      <c r="B1569" s="387"/>
      <c r="C1569" s="388" t="s">
        <v>22229</v>
      </c>
      <c r="D1569" s="384" t="s">
        <v>22230</v>
      </c>
      <c r="E1569" s="388" t="s">
        <v>3221</v>
      </c>
      <c r="F1569" s="388" t="s">
        <v>22231</v>
      </c>
      <c r="G1569" s="385"/>
    </row>
    <row r="1570" spans="1:7" ht="14.25" customHeight="1">
      <c r="A1570" s="387"/>
      <c r="B1570" s="481" t="s">
        <v>22232</v>
      </c>
      <c r="C1570" s="481"/>
      <c r="D1570" s="481"/>
      <c r="E1570" s="481"/>
      <c r="F1570" s="481" t="s">
        <v>17145</v>
      </c>
      <c r="G1570" s="385"/>
    </row>
    <row r="1571" spans="1:7" ht="11.25" customHeight="1">
      <c r="A1571" s="387"/>
      <c r="B1571" s="387"/>
      <c r="C1571" s="481" t="s">
        <v>22233</v>
      </c>
      <c r="D1571" s="481"/>
      <c r="E1571" s="481"/>
      <c r="F1571" s="481" t="s">
        <v>17145</v>
      </c>
      <c r="G1571" s="385"/>
    </row>
    <row r="1572" spans="1:7" ht="14.25" customHeight="1">
      <c r="A1572" s="387"/>
      <c r="B1572" s="387"/>
      <c r="C1572" s="388" t="s">
        <v>22234</v>
      </c>
      <c r="D1572" s="384" t="s">
        <v>22235</v>
      </c>
      <c r="E1572" s="388" t="s">
        <v>3221</v>
      </c>
      <c r="F1572" s="388" t="s">
        <v>22236</v>
      </c>
      <c r="G1572" s="386"/>
    </row>
    <row r="1573" spans="1:7" ht="81">
      <c r="A1573" s="387"/>
      <c r="B1573" s="387"/>
      <c r="C1573" s="388" t="s">
        <v>22237</v>
      </c>
      <c r="D1573" s="384" t="s">
        <v>22238</v>
      </c>
      <c r="E1573" s="388" t="s">
        <v>3221</v>
      </c>
      <c r="F1573" s="388" t="s">
        <v>22239</v>
      </c>
      <c r="G1573" s="386"/>
    </row>
    <row r="1574" spans="1:7" ht="81">
      <c r="A1574" s="387"/>
      <c r="B1574" s="387"/>
      <c r="C1574" s="388" t="s">
        <v>22240</v>
      </c>
      <c r="D1574" s="384" t="s">
        <v>22241</v>
      </c>
      <c r="E1574" s="388" t="s">
        <v>3221</v>
      </c>
      <c r="F1574" s="388" t="s">
        <v>22242</v>
      </c>
      <c r="G1574" s="385"/>
    </row>
    <row r="1575" spans="1:7" ht="72">
      <c r="A1575" s="387"/>
      <c r="B1575" s="387"/>
      <c r="C1575" s="388" t="s">
        <v>22243</v>
      </c>
      <c r="D1575" s="384" t="s">
        <v>22244</v>
      </c>
      <c r="E1575" s="388" t="s">
        <v>3221</v>
      </c>
      <c r="F1575" s="388" t="s">
        <v>17716</v>
      </c>
      <c r="G1575" s="385"/>
    </row>
    <row r="1576" spans="1:7" ht="81" customHeight="1">
      <c r="A1576" s="387"/>
      <c r="B1576" s="387"/>
      <c r="C1576" s="388" t="s">
        <v>22245</v>
      </c>
      <c r="D1576" s="384" t="s">
        <v>22246</v>
      </c>
      <c r="E1576" s="388" t="s">
        <v>17154</v>
      </c>
      <c r="F1576" s="388" t="s">
        <v>22247</v>
      </c>
      <c r="G1576" s="386"/>
    </row>
    <row r="1577" spans="1:7" ht="90" customHeight="1">
      <c r="A1577" s="387"/>
      <c r="B1577" s="387"/>
      <c r="C1577" s="388" t="s">
        <v>22248</v>
      </c>
      <c r="D1577" s="384" t="s">
        <v>22249</v>
      </c>
      <c r="E1577" s="388" t="s">
        <v>3221</v>
      </c>
      <c r="F1577" s="388" t="s">
        <v>22250</v>
      </c>
      <c r="G1577" s="386"/>
    </row>
    <row r="1578" spans="1:7" ht="45">
      <c r="A1578" s="387"/>
      <c r="B1578" s="387"/>
      <c r="C1578" s="388" t="s">
        <v>22251</v>
      </c>
      <c r="D1578" s="384" t="s">
        <v>22252</v>
      </c>
      <c r="E1578" s="388" t="s">
        <v>3221</v>
      </c>
      <c r="F1578" s="388" t="s">
        <v>22253</v>
      </c>
      <c r="G1578" s="385"/>
    </row>
    <row r="1579" spans="1:7" ht="45">
      <c r="A1579" s="387"/>
      <c r="B1579" s="387"/>
      <c r="C1579" s="388" t="s">
        <v>22254</v>
      </c>
      <c r="D1579" s="384" t="s">
        <v>22255</v>
      </c>
      <c r="E1579" s="388" t="s">
        <v>3221</v>
      </c>
      <c r="F1579" s="388" t="s">
        <v>22256</v>
      </c>
      <c r="G1579" s="385"/>
    </row>
    <row r="1580" spans="1:7" ht="126">
      <c r="A1580" s="387"/>
      <c r="B1580" s="387"/>
      <c r="C1580" s="388" t="s">
        <v>22257</v>
      </c>
      <c r="D1580" s="384" t="s">
        <v>22258</v>
      </c>
      <c r="E1580" s="388" t="s">
        <v>3221</v>
      </c>
      <c r="F1580" s="388" t="s">
        <v>22259</v>
      </c>
      <c r="G1580" s="385"/>
    </row>
    <row r="1581" spans="1:7" ht="135">
      <c r="A1581" s="387"/>
      <c r="B1581" s="387"/>
      <c r="C1581" s="388" t="s">
        <v>22260</v>
      </c>
      <c r="D1581" s="384" t="s">
        <v>22261</v>
      </c>
      <c r="E1581" s="388" t="s">
        <v>3221</v>
      </c>
      <c r="F1581" s="388" t="s">
        <v>22262</v>
      </c>
      <c r="G1581" s="385"/>
    </row>
    <row r="1582" spans="1:7" ht="135" customHeight="1">
      <c r="A1582" s="387"/>
      <c r="B1582" s="387"/>
      <c r="C1582" s="388" t="s">
        <v>22263</v>
      </c>
      <c r="D1582" s="384" t="s">
        <v>22264</v>
      </c>
      <c r="E1582" s="388" t="s">
        <v>17154</v>
      </c>
      <c r="F1582" s="388" t="s">
        <v>22265</v>
      </c>
      <c r="G1582" s="386"/>
    </row>
    <row r="1583" spans="1:7" ht="153" customHeight="1">
      <c r="A1583" s="387"/>
      <c r="B1583" s="387"/>
      <c r="C1583" s="388" t="s">
        <v>22266</v>
      </c>
      <c r="D1583" s="384" t="s">
        <v>22267</v>
      </c>
      <c r="E1583" s="388" t="s">
        <v>3221</v>
      </c>
      <c r="F1583" s="388" t="s">
        <v>22268</v>
      </c>
      <c r="G1583" s="386"/>
    </row>
    <row r="1584" spans="1:7" ht="63">
      <c r="A1584" s="387"/>
      <c r="B1584" s="387"/>
      <c r="C1584" s="388" t="s">
        <v>22269</v>
      </c>
      <c r="D1584" s="384" t="s">
        <v>22270</v>
      </c>
      <c r="E1584" s="388" t="s">
        <v>3221</v>
      </c>
      <c r="F1584" s="388" t="s">
        <v>22271</v>
      </c>
      <c r="G1584" s="386"/>
    </row>
    <row r="1585" spans="1:7" ht="90">
      <c r="A1585" s="387"/>
      <c r="B1585" s="387"/>
      <c r="C1585" s="388" t="s">
        <v>22272</v>
      </c>
      <c r="D1585" s="384" t="s">
        <v>22273</v>
      </c>
      <c r="E1585" s="388" t="s">
        <v>3221</v>
      </c>
      <c r="F1585" s="388" t="s">
        <v>22274</v>
      </c>
      <c r="G1585" s="386"/>
    </row>
    <row r="1586" spans="1:7" ht="81">
      <c r="A1586" s="387"/>
      <c r="B1586" s="387"/>
      <c r="C1586" s="388" t="s">
        <v>22275</v>
      </c>
      <c r="D1586" s="384" t="s">
        <v>22276</v>
      </c>
      <c r="E1586" s="388" t="s">
        <v>3221</v>
      </c>
      <c r="F1586" s="388" t="s">
        <v>17465</v>
      </c>
      <c r="G1586" s="386"/>
    </row>
    <row r="1587" spans="1:7" ht="72">
      <c r="A1587" s="387"/>
      <c r="B1587" s="387"/>
      <c r="C1587" s="388" t="s">
        <v>22277</v>
      </c>
      <c r="D1587" s="384" t="s">
        <v>22278</v>
      </c>
      <c r="E1587" s="388" t="s">
        <v>3221</v>
      </c>
      <c r="F1587" s="388" t="s">
        <v>22279</v>
      </c>
      <c r="G1587" s="386"/>
    </row>
    <row r="1588" spans="1:7" ht="72">
      <c r="A1588" s="387"/>
      <c r="B1588" s="387"/>
      <c r="C1588" s="388" t="s">
        <v>22280</v>
      </c>
      <c r="D1588" s="384" t="s">
        <v>22281</v>
      </c>
      <c r="E1588" s="388" t="s">
        <v>3221</v>
      </c>
      <c r="F1588" s="388" t="s">
        <v>22282</v>
      </c>
      <c r="G1588" s="386"/>
    </row>
    <row r="1589" spans="1:7" ht="63">
      <c r="A1589" s="387"/>
      <c r="B1589" s="387"/>
      <c r="C1589" s="388" t="s">
        <v>22283</v>
      </c>
      <c r="D1589" s="384" t="s">
        <v>22284</v>
      </c>
      <c r="E1589" s="388" t="s">
        <v>3221</v>
      </c>
      <c r="F1589" s="388" t="s">
        <v>17180</v>
      </c>
      <c r="G1589" s="386"/>
    </row>
    <row r="1590" spans="1:7" ht="72" customHeight="1">
      <c r="A1590" s="387"/>
      <c r="B1590" s="387"/>
      <c r="C1590" s="388" t="s">
        <v>22285</v>
      </c>
      <c r="D1590" s="384" t="s">
        <v>22286</v>
      </c>
      <c r="E1590" s="388" t="s">
        <v>3221</v>
      </c>
      <c r="F1590" s="388" t="s">
        <v>22287</v>
      </c>
      <c r="G1590" s="386"/>
    </row>
    <row r="1591" spans="1:7" ht="54">
      <c r="A1591" s="387"/>
      <c r="B1591" s="387"/>
      <c r="C1591" s="388" t="s">
        <v>22288</v>
      </c>
      <c r="D1591" s="384" t="s">
        <v>22289</v>
      </c>
      <c r="E1591" s="388" t="s">
        <v>3221</v>
      </c>
      <c r="F1591" s="388" t="s">
        <v>22290</v>
      </c>
      <c r="G1591" s="386"/>
    </row>
    <row r="1592" spans="1:7" ht="54">
      <c r="A1592" s="387"/>
      <c r="B1592" s="387"/>
      <c r="C1592" s="388" t="s">
        <v>22291</v>
      </c>
      <c r="D1592" s="384" t="s">
        <v>22292</v>
      </c>
      <c r="E1592" s="388" t="s">
        <v>3221</v>
      </c>
      <c r="F1592" s="388" t="s">
        <v>17710</v>
      </c>
      <c r="G1592" s="386"/>
    </row>
    <row r="1593" spans="1:7" ht="63">
      <c r="A1593" s="387"/>
      <c r="B1593" s="387"/>
      <c r="C1593" s="388" t="s">
        <v>22293</v>
      </c>
      <c r="D1593" s="384" t="s">
        <v>22294</v>
      </c>
      <c r="E1593" s="388" t="s">
        <v>17154</v>
      </c>
      <c r="F1593" s="388" t="s">
        <v>22295</v>
      </c>
      <c r="G1593" s="386"/>
    </row>
    <row r="1594" spans="1:7" ht="36">
      <c r="A1594" s="387"/>
      <c r="B1594" s="387"/>
      <c r="C1594" s="388" t="s">
        <v>22296</v>
      </c>
      <c r="D1594" s="384" t="s">
        <v>22297</v>
      </c>
      <c r="E1594" s="388" t="s">
        <v>3221</v>
      </c>
      <c r="F1594" s="388" t="s">
        <v>22298</v>
      </c>
      <c r="G1594" s="386"/>
    </row>
    <row r="1595" spans="1:7" ht="45" customHeight="1">
      <c r="A1595" s="387"/>
      <c r="B1595" s="387"/>
      <c r="C1595" s="388" t="s">
        <v>22299</v>
      </c>
      <c r="D1595" s="384" t="s">
        <v>22300</v>
      </c>
      <c r="E1595" s="388" t="s">
        <v>3221</v>
      </c>
      <c r="F1595" s="388" t="s">
        <v>22301</v>
      </c>
      <c r="G1595" s="386"/>
    </row>
    <row r="1596" spans="1:7" ht="36">
      <c r="A1596" s="387"/>
      <c r="B1596" s="387"/>
      <c r="C1596" s="388" t="s">
        <v>22302</v>
      </c>
      <c r="D1596" s="384" t="s">
        <v>22303</v>
      </c>
      <c r="E1596" s="388" t="s">
        <v>3221</v>
      </c>
      <c r="F1596" s="388" t="s">
        <v>22304</v>
      </c>
      <c r="G1596" s="386"/>
    </row>
    <row r="1597" spans="1:7" ht="81">
      <c r="A1597" s="387"/>
      <c r="B1597" s="387"/>
      <c r="C1597" s="388" t="s">
        <v>22305</v>
      </c>
      <c r="D1597" s="384" t="s">
        <v>22306</v>
      </c>
      <c r="E1597" s="388" t="s">
        <v>3221</v>
      </c>
      <c r="F1597" s="388" t="s">
        <v>22307</v>
      </c>
      <c r="G1597" s="386"/>
    </row>
    <row r="1598" spans="1:7" ht="90">
      <c r="A1598" s="387"/>
      <c r="B1598" s="387"/>
      <c r="C1598" s="388" t="s">
        <v>22308</v>
      </c>
      <c r="D1598" s="384" t="s">
        <v>22309</v>
      </c>
      <c r="E1598" s="388" t="s">
        <v>3221</v>
      </c>
      <c r="F1598" s="388" t="s">
        <v>22310</v>
      </c>
      <c r="G1598" s="386"/>
    </row>
    <row r="1599" spans="1:7" ht="81">
      <c r="A1599" s="387"/>
      <c r="B1599" s="387"/>
      <c r="C1599" s="388" t="s">
        <v>22311</v>
      </c>
      <c r="D1599" s="384" t="s">
        <v>22312</v>
      </c>
      <c r="E1599" s="388" t="s">
        <v>3221</v>
      </c>
      <c r="F1599" s="388" t="s">
        <v>22313</v>
      </c>
      <c r="G1599" s="386"/>
    </row>
    <row r="1600" spans="1:7" ht="99">
      <c r="A1600" s="387"/>
      <c r="B1600" s="387"/>
      <c r="C1600" s="388" t="s">
        <v>22314</v>
      </c>
      <c r="D1600" s="384" t="s">
        <v>22315</v>
      </c>
      <c r="E1600" s="388" t="s">
        <v>17154</v>
      </c>
      <c r="F1600" s="388" t="s">
        <v>22316</v>
      </c>
      <c r="G1600" s="386"/>
    </row>
    <row r="1601" spans="1:7" ht="54">
      <c r="A1601" s="387"/>
      <c r="B1601" s="387"/>
      <c r="C1601" s="388" t="s">
        <v>22317</v>
      </c>
      <c r="D1601" s="384" t="s">
        <v>22318</v>
      </c>
      <c r="E1601" s="388" t="s">
        <v>3221</v>
      </c>
      <c r="F1601" s="388" t="s">
        <v>22319</v>
      </c>
      <c r="G1601" s="386"/>
    </row>
    <row r="1602" spans="1:7" ht="54">
      <c r="A1602" s="387"/>
      <c r="B1602" s="387"/>
      <c r="C1602" s="388" t="s">
        <v>22320</v>
      </c>
      <c r="D1602" s="384" t="s">
        <v>22321</v>
      </c>
      <c r="E1602" s="388" t="s">
        <v>3221</v>
      </c>
      <c r="F1602" s="388" t="s">
        <v>22322</v>
      </c>
      <c r="G1602" s="386"/>
    </row>
    <row r="1603" spans="1:7" ht="54" customHeight="1">
      <c r="A1603" s="387"/>
      <c r="B1603" s="387"/>
      <c r="C1603" s="388" t="s">
        <v>22323</v>
      </c>
      <c r="D1603" s="384" t="s">
        <v>22324</v>
      </c>
      <c r="E1603" s="388" t="s">
        <v>3221</v>
      </c>
      <c r="F1603" s="388" t="s">
        <v>17385</v>
      </c>
      <c r="G1603" s="385"/>
    </row>
    <row r="1604" spans="1:7" ht="45">
      <c r="A1604" s="387"/>
      <c r="B1604" s="387"/>
      <c r="C1604" s="388" t="s">
        <v>22325</v>
      </c>
      <c r="D1604" s="384" t="s">
        <v>22326</v>
      </c>
      <c r="E1604" s="388" t="s">
        <v>3221</v>
      </c>
      <c r="F1604" s="388" t="s">
        <v>22327</v>
      </c>
      <c r="G1604" s="385"/>
    </row>
    <row r="1605" spans="1:7" ht="45">
      <c r="A1605" s="387"/>
      <c r="B1605" s="387"/>
      <c r="C1605" s="388" t="s">
        <v>22328</v>
      </c>
      <c r="D1605" s="384" t="s">
        <v>22329</v>
      </c>
      <c r="E1605" s="388" t="s">
        <v>3221</v>
      </c>
      <c r="F1605" s="388" t="s">
        <v>22330</v>
      </c>
      <c r="G1605" s="386"/>
    </row>
    <row r="1606" spans="1:7" ht="45">
      <c r="A1606" s="387"/>
      <c r="B1606" s="387"/>
      <c r="C1606" s="388" t="s">
        <v>22331</v>
      </c>
      <c r="D1606" s="384" t="s">
        <v>22332</v>
      </c>
      <c r="E1606" s="388" t="s">
        <v>3221</v>
      </c>
      <c r="F1606" s="388" t="s">
        <v>22333</v>
      </c>
      <c r="G1606" s="386"/>
    </row>
    <row r="1607" spans="1:7" ht="45">
      <c r="A1607" s="387"/>
      <c r="B1607" s="387"/>
      <c r="C1607" s="388" t="s">
        <v>22334</v>
      </c>
      <c r="D1607" s="384" t="s">
        <v>22335</v>
      </c>
      <c r="E1607" s="388" t="s">
        <v>3221</v>
      </c>
      <c r="F1607" s="388" t="s">
        <v>22336</v>
      </c>
      <c r="G1607" s="386"/>
    </row>
    <row r="1608" spans="1:7" ht="36">
      <c r="A1608" s="387"/>
      <c r="B1608" s="387"/>
      <c r="C1608" s="388" t="s">
        <v>22337</v>
      </c>
      <c r="D1608" s="384" t="s">
        <v>22338</v>
      </c>
      <c r="E1608" s="388" t="s">
        <v>3221</v>
      </c>
      <c r="F1608" s="388" t="s">
        <v>22339</v>
      </c>
      <c r="G1608" s="386"/>
    </row>
    <row r="1609" spans="1:7" ht="36">
      <c r="A1609" s="387"/>
      <c r="B1609" s="387"/>
      <c r="C1609" s="388" t="s">
        <v>22340</v>
      </c>
      <c r="D1609" s="384" t="s">
        <v>22341</v>
      </c>
      <c r="E1609" s="388" t="s">
        <v>3221</v>
      </c>
      <c r="F1609" s="388" t="s">
        <v>17328</v>
      </c>
      <c r="G1609" s="385"/>
    </row>
    <row r="1610" spans="1:7" ht="27">
      <c r="A1610" s="387"/>
      <c r="B1610" s="387"/>
      <c r="C1610" s="388" t="s">
        <v>22342</v>
      </c>
      <c r="D1610" s="384" t="s">
        <v>22343</v>
      </c>
      <c r="E1610" s="388" t="s">
        <v>3221</v>
      </c>
      <c r="F1610" s="388" t="s">
        <v>17383</v>
      </c>
      <c r="G1610" s="385"/>
    </row>
    <row r="1611" spans="1:7" ht="126">
      <c r="A1611" s="387"/>
      <c r="B1611" s="387"/>
      <c r="C1611" s="388" t="s">
        <v>22344</v>
      </c>
      <c r="D1611" s="384" t="s">
        <v>22345</v>
      </c>
      <c r="E1611" s="388" t="s">
        <v>3221</v>
      </c>
      <c r="F1611" s="388" t="s">
        <v>22346</v>
      </c>
      <c r="G1611" s="385"/>
    </row>
    <row r="1612" spans="1:7" ht="126" customHeight="1">
      <c r="A1612" s="387"/>
      <c r="B1612" s="387"/>
      <c r="C1612" s="388" t="s">
        <v>22347</v>
      </c>
      <c r="D1612" s="384" t="s">
        <v>22348</v>
      </c>
      <c r="E1612" s="388" t="s">
        <v>3221</v>
      </c>
      <c r="F1612" s="388" t="s">
        <v>22349</v>
      </c>
      <c r="G1612" s="385"/>
    </row>
    <row r="1613" spans="1:7" ht="126" customHeight="1">
      <c r="A1613" s="387"/>
      <c r="B1613" s="387"/>
      <c r="C1613" s="388" t="s">
        <v>22350</v>
      </c>
      <c r="D1613" s="384" t="s">
        <v>22351</v>
      </c>
      <c r="E1613" s="388" t="s">
        <v>3221</v>
      </c>
      <c r="F1613" s="388" t="s">
        <v>22352</v>
      </c>
      <c r="G1613" s="386"/>
    </row>
    <row r="1614" spans="1:7" ht="108">
      <c r="A1614" s="387"/>
      <c r="B1614" s="387"/>
      <c r="C1614" s="388" t="s">
        <v>22353</v>
      </c>
      <c r="D1614" s="384" t="s">
        <v>22354</v>
      </c>
      <c r="E1614" s="388" t="s">
        <v>3221</v>
      </c>
      <c r="F1614" s="388" t="s">
        <v>22355</v>
      </c>
      <c r="G1614" s="386"/>
    </row>
    <row r="1615" spans="1:7" ht="36">
      <c r="A1615" s="387"/>
      <c r="B1615" s="387"/>
      <c r="C1615" s="388" t="s">
        <v>22356</v>
      </c>
      <c r="D1615" s="384" t="s">
        <v>22357</v>
      </c>
      <c r="E1615" s="388" t="s">
        <v>3221</v>
      </c>
      <c r="F1615" s="388" t="s">
        <v>22358</v>
      </c>
      <c r="G1615" s="386"/>
    </row>
    <row r="1616" spans="1:7" ht="27">
      <c r="A1616" s="387"/>
      <c r="B1616" s="387"/>
      <c r="C1616" s="388" t="s">
        <v>22359</v>
      </c>
      <c r="D1616" s="384" t="s">
        <v>22360</v>
      </c>
      <c r="E1616" s="388" t="s">
        <v>3221</v>
      </c>
      <c r="F1616" s="388" t="s">
        <v>17637</v>
      </c>
      <c r="G1616" s="386"/>
    </row>
    <row r="1617" spans="1:7" ht="54">
      <c r="A1617" s="387"/>
      <c r="B1617" s="387"/>
      <c r="C1617" s="388" t="s">
        <v>22361</v>
      </c>
      <c r="D1617" s="384" t="s">
        <v>22362</v>
      </c>
      <c r="E1617" s="388" t="s">
        <v>3221</v>
      </c>
      <c r="F1617" s="388" t="s">
        <v>22363</v>
      </c>
      <c r="G1617" s="386"/>
    </row>
    <row r="1618" spans="1:7" ht="54">
      <c r="A1618" s="387"/>
      <c r="B1618" s="387"/>
      <c r="C1618" s="388" t="s">
        <v>22364</v>
      </c>
      <c r="D1618" s="384" t="s">
        <v>22365</v>
      </c>
      <c r="E1618" s="388" t="s">
        <v>3221</v>
      </c>
      <c r="F1618" s="388" t="s">
        <v>17501</v>
      </c>
      <c r="G1618" s="385"/>
    </row>
    <row r="1619" spans="1:7" ht="54">
      <c r="A1619" s="387"/>
      <c r="B1619" s="387"/>
      <c r="C1619" s="388" t="s">
        <v>22366</v>
      </c>
      <c r="D1619" s="384" t="s">
        <v>22367</v>
      </c>
      <c r="E1619" s="388" t="s">
        <v>3221</v>
      </c>
      <c r="F1619" s="388" t="s">
        <v>22368</v>
      </c>
      <c r="G1619" s="385"/>
    </row>
    <row r="1620" spans="1:7" ht="54">
      <c r="A1620" s="387"/>
      <c r="B1620" s="387"/>
      <c r="C1620" s="388" t="s">
        <v>22369</v>
      </c>
      <c r="D1620" s="384" t="s">
        <v>22370</v>
      </c>
      <c r="E1620" s="388" t="s">
        <v>3221</v>
      </c>
      <c r="F1620" s="388" t="s">
        <v>22371</v>
      </c>
      <c r="G1620" s="386"/>
    </row>
    <row r="1621" spans="1:7" ht="45">
      <c r="A1621" s="387"/>
      <c r="B1621" s="387"/>
      <c r="C1621" s="388" t="s">
        <v>22372</v>
      </c>
      <c r="D1621" s="384" t="s">
        <v>22373</v>
      </c>
      <c r="E1621" s="388" t="s">
        <v>3221</v>
      </c>
      <c r="F1621" s="388" t="s">
        <v>22374</v>
      </c>
      <c r="G1621" s="385"/>
    </row>
    <row r="1622" spans="1:7" ht="45">
      <c r="A1622" s="387"/>
      <c r="B1622" s="387"/>
      <c r="C1622" s="388" t="s">
        <v>22375</v>
      </c>
      <c r="D1622" s="384" t="s">
        <v>22376</v>
      </c>
      <c r="E1622" s="388" t="s">
        <v>3221</v>
      </c>
      <c r="F1622" s="388" t="s">
        <v>22377</v>
      </c>
      <c r="G1622" s="385"/>
    </row>
    <row r="1623" spans="1:7" ht="72">
      <c r="A1623" s="387"/>
      <c r="B1623" s="387"/>
      <c r="C1623" s="388" t="s">
        <v>22378</v>
      </c>
      <c r="D1623" s="384" t="s">
        <v>22379</v>
      </c>
      <c r="E1623" s="388" t="s">
        <v>17154</v>
      </c>
      <c r="F1623" s="388" t="s">
        <v>22380</v>
      </c>
      <c r="G1623" s="385"/>
    </row>
    <row r="1624" spans="1:7" ht="18">
      <c r="A1624" s="387"/>
      <c r="B1624" s="387"/>
      <c r="C1624" s="388" t="s">
        <v>22381</v>
      </c>
      <c r="D1624" s="384" t="s">
        <v>22382</v>
      </c>
      <c r="E1624" s="388" t="s">
        <v>3221</v>
      </c>
      <c r="F1624" s="388" t="s">
        <v>17384</v>
      </c>
      <c r="G1624" s="385"/>
    </row>
    <row r="1625" spans="1:7" ht="99">
      <c r="A1625" s="387"/>
      <c r="B1625" s="387"/>
      <c r="C1625" s="388" t="s">
        <v>22383</v>
      </c>
      <c r="D1625" s="384" t="s">
        <v>22384</v>
      </c>
      <c r="E1625" s="388" t="s">
        <v>3221</v>
      </c>
      <c r="F1625" s="388" t="s">
        <v>22385</v>
      </c>
      <c r="G1625" s="386"/>
    </row>
    <row r="1626" spans="1:7" ht="99">
      <c r="A1626" s="387"/>
      <c r="B1626" s="387"/>
      <c r="C1626" s="388" t="s">
        <v>22386</v>
      </c>
      <c r="D1626" s="384" t="s">
        <v>22387</v>
      </c>
      <c r="E1626" s="388" t="s">
        <v>3221</v>
      </c>
      <c r="F1626" s="388" t="s">
        <v>22388</v>
      </c>
      <c r="G1626" s="386"/>
    </row>
    <row r="1627" spans="1:7" ht="14.25" customHeight="1">
      <c r="A1627" s="387"/>
      <c r="B1627" s="481" t="s">
        <v>22389</v>
      </c>
      <c r="C1627" s="481"/>
      <c r="D1627" s="481"/>
      <c r="E1627" s="481"/>
      <c r="F1627" s="481" t="s">
        <v>17145</v>
      </c>
      <c r="G1627" s="386"/>
    </row>
    <row r="1628" spans="1:7" ht="11.25" customHeight="1">
      <c r="A1628" s="387"/>
      <c r="B1628" s="387"/>
      <c r="C1628" s="481" t="s">
        <v>22390</v>
      </c>
      <c r="D1628" s="481"/>
      <c r="E1628" s="481"/>
      <c r="F1628" s="481" t="s">
        <v>17145</v>
      </c>
      <c r="G1628" s="386"/>
    </row>
    <row r="1629" spans="1:7" ht="14.25" customHeight="1">
      <c r="A1629" s="387"/>
      <c r="B1629" s="387"/>
      <c r="C1629" s="388" t="s">
        <v>22391</v>
      </c>
      <c r="D1629" s="384" t="s">
        <v>22392</v>
      </c>
      <c r="E1629" s="388" t="s">
        <v>3221</v>
      </c>
      <c r="F1629" s="388" t="s">
        <v>22393</v>
      </c>
      <c r="G1629" s="386"/>
    </row>
    <row r="1630" spans="1:7" ht="45" customHeight="1">
      <c r="A1630" s="387"/>
      <c r="B1630" s="387"/>
      <c r="C1630" s="388" t="s">
        <v>22394</v>
      </c>
      <c r="D1630" s="384" t="s">
        <v>22395</v>
      </c>
      <c r="E1630" s="388" t="s">
        <v>3221</v>
      </c>
      <c r="F1630" s="388" t="s">
        <v>22396</v>
      </c>
      <c r="G1630" s="386"/>
    </row>
    <row r="1631" spans="1:7" ht="45" customHeight="1">
      <c r="A1631" s="387"/>
      <c r="B1631" s="387"/>
      <c r="C1631" s="388" t="s">
        <v>22397</v>
      </c>
      <c r="D1631" s="384" t="s">
        <v>22398</v>
      </c>
      <c r="E1631" s="388" t="s">
        <v>3221</v>
      </c>
      <c r="F1631" s="388" t="s">
        <v>22399</v>
      </c>
      <c r="G1631" s="386"/>
    </row>
    <row r="1632" spans="1:7" ht="36">
      <c r="A1632" s="387"/>
      <c r="B1632" s="387"/>
      <c r="C1632" s="388" t="s">
        <v>22400</v>
      </c>
      <c r="D1632" s="384" t="s">
        <v>22401</v>
      </c>
      <c r="E1632" s="388" t="s">
        <v>3221</v>
      </c>
      <c r="F1632" s="388" t="s">
        <v>22402</v>
      </c>
      <c r="G1632" s="386"/>
    </row>
    <row r="1633" spans="1:7" ht="36">
      <c r="A1633" s="387"/>
      <c r="B1633" s="387"/>
      <c r="C1633" s="388" t="s">
        <v>22403</v>
      </c>
      <c r="D1633" s="384" t="s">
        <v>22404</v>
      </c>
      <c r="E1633" s="388" t="s">
        <v>3221</v>
      </c>
      <c r="F1633" s="388" t="s">
        <v>22405</v>
      </c>
      <c r="G1633" s="386"/>
    </row>
    <row r="1634" spans="1:7" ht="45" customHeight="1">
      <c r="A1634" s="387"/>
      <c r="B1634" s="387"/>
      <c r="C1634" s="388" t="s">
        <v>22406</v>
      </c>
      <c r="D1634" s="384" t="s">
        <v>22407</v>
      </c>
      <c r="E1634" s="388" t="s">
        <v>3221</v>
      </c>
      <c r="F1634" s="388" t="s">
        <v>22408</v>
      </c>
      <c r="G1634" s="386"/>
    </row>
    <row r="1635" spans="1:7" ht="36">
      <c r="A1635" s="387"/>
      <c r="B1635" s="387"/>
      <c r="C1635" s="388" t="s">
        <v>22409</v>
      </c>
      <c r="D1635" s="384" t="s">
        <v>22410</v>
      </c>
      <c r="E1635" s="388" t="s">
        <v>3221</v>
      </c>
      <c r="F1635" s="388" t="s">
        <v>22411</v>
      </c>
      <c r="G1635" s="385"/>
    </row>
    <row r="1636" spans="1:7" ht="36">
      <c r="A1636" s="387"/>
      <c r="B1636" s="387"/>
      <c r="C1636" s="388" t="s">
        <v>22412</v>
      </c>
      <c r="D1636" s="384" t="s">
        <v>22413</v>
      </c>
      <c r="E1636" s="388" t="s">
        <v>3221</v>
      </c>
      <c r="F1636" s="388" t="s">
        <v>22414</v>
      </c>
      <c r="G1636" s="385"/>
    </row>
    <row r="1637" spans="1:7" ht="45" customHeight="1">
      <c r="A1637" s="387"/>
      <c r="B1637" s="387"/>
      <c r="C1637" s="388" t="s">
        <v>22415</v>
      </c>
      <c r="D1637" s="384" t="s">
        <v>22416</v>
      </c>
      <c r="E1637" s="388" t="s">
        <v>3221</v>
      </c>
      <c r="F1637" s="388" t="s">
        <v>22417</v>
      </c>
      <c r="G1637" s="385"/>
    </row>
    <row r="1638" spans="1:7" ht="63">
      <c r="A1638" s="387"/>
      <c r="B1638" s="387"/>
      <c r="C1638" s="388" t="s">
        <v>22418</v>
      </c>
      <c r="D1638" s="384" t="s">
        <v>22419</v>
      </c>
      <c r="E1638" s="388" t="s">
        <v>3221</v>
      </c>
      <c r="F1638" s="388" t="s">
        <v>22420</v>
      </c>
      <c r="G1638" s="385"/>
    </row>
    <row r="1639" spans="1:7" ht="54">
      <c r="A1639" s="387"/>
      <c r="B1639" s="387"/>
      <c r="C1639" s="388" t="s">
        <v>22421</v>
      </c>
      <c r="D1639" s="384" t="s">
        <v>22422</v>
      </c>
      <c r="E1639" s="388" t="s">
        <v>3221</v>
      </c>
      <c r="F1639" s="388" t="s">
        <v>22423</v>
      </c>
      <c r="G1639" s="386"/>
    </row>
    <row r="1640" spans="1:7" ht="54">
      <c r="A1640" s="387"/>
      <c r="B1640" s="387"/>
      <c r="C1640" s="388" t="s">
        <v>22424</v>
      </c>
      <c r="D1640" s="384" t="s">
        <v>22425</v>
      </c>
      <c r="E1640" s="388" t="s">
        <v>3221</v>
      </c>
      <c r="F1640" s="388" t="s">
        <v>22426</v>
      </c>
      <c r="G1640" s="385"/>
    </row>
    <row r="1641" spans="1:7" ht="63">
      <c r="A1641" s="387"/>
      <c r="B1641" s="387"/>
      <c r="C1641" s="388" t="s">
        <v>22427</v>
      </c>
      <c r="D1641" s="384" t="s">
        <v>22428</v>
      </c>
      <c r="E1641" s="388" t="s">
        <v>3221</v>
      </c>
      <c r="F1641" s="388" t="s">
        <v>22429</v>
      </c>
      <c r="G1641" s="385"/>
    </row>
    <row r="1642" spans="1:7" ht="54">
      <c r="A1642" s="387"/>
      <c r="B1642" s="387"/>
      <c r="C1642" s="388" t="s">
        <v>22430</v>
      </c>
      <c r="D1642" s="384" t="s">
        <v>22431</v>
      </c>
      <c r="E1642" s="388" t="s">
        <v>3221</v>
      </c>
      <c r="F1642" s="388" t="s">
        <v>22432</v>
      </c>
      <c r="G1642" s="385"/>
    </row>
    <row r="1643" spans="1:7" ht="54">
      <c r="A1643" s="387"/>
      <c r="B1643" s="387"/>
      <c r="C1643" s="388" t="s">
        <v>22433</v>
      </c>
      <c r="D1643" s="384" t="s">
        <v>22434</v>
      </c>
      <c r="E1643" s="388" t="s">
        <v>3221</v>
      </c>
      <c r="F1643" s="388" t="s">
        <v>22435</v>
      </c>
      <c r="G1643" s="385"/>
    </row>
    <row r="1644" spans="1:7" ht="45">
      <c r="A1644" s="387"/>
      <c r="B1644" s="387"/>
      <c r="C1644" s="388" t="s">
        <v>22436</v>
      </c>
      <c r="D1644" s="384" t="s">
        <v>22437</v>
      </c>
      <c r="E1644" s="388" t="s">
        <v>3221</v>
      </c>
      <c r="F1644" s="388" t="s">
        <v>20016</v>
      </c>
      <c r="G1644" s="386"/>
    </row>
    <row r="1645" spans="1:7" ht="45">
      <c r="A1645" s="387"/>
      <c r="B1645" s="387"/>
      <c r="C1645" s="388" t="s">
        <v>22438</v>
      </c>
      <c r="D1645" s="384" t="s">
        <v>22439</v>
      </c>
      <c r="E1645" s="388" t="s">
        <v>3221</v>
      </c>
      <c r="F1645" s="388" t="s">
        <v>22440</v>
      </c>
      <c r="G1645" s="386"/>
    </row>
    <row r="1646" spans="1:7" ht="14.25" customHeight="1">
      <c r="A1646" s="387"/>
      <c r="B1646" s="481" t="s">
        <v>22441</v>
      </c>
      <c r="C1646" s="481"/>
      <c r="D1646" s="481"/>
      <c r="E1646" s="481"/>
      <c r="F1646" s="481" t="s">
        <v>17145</v>
      </c>
      <c r="G1646" s="386"/>
    </row>
    <row r="1647" spans="1:7" ht="11.25" customHeight="1">
      <c r="A1647" s="387"/>
      <c r="B1647" s="387"/>
      <c r="C1647" s="481" t="s">
        <v>22442</v>
      </c>
      <c r="D1647" s="481"/>
      <c r="E1647" s="481"/>
      <c r="F1647" s="481" t="s">
        <v>17145</v>
      </c>
      <c r="G1647" s="386"/>
    </row>
    <row r="1648" spans="1:7" ht="14.25" customHeight="1">
      <c r="A1648" s="387"/>
      <c r="B1648" s="387"/>
      <c r="C1648" s="388" t="s">
        <v>22443</v>
      </c>
      <c r="D1648" s="384" t="s">
        <v>22444</v>
      </c>
      <c r="E1648" s="388" t="s">
        <v>3221</v>
      </c>
      <c r="F1648" s="388" t="s">
        <v>17611</v>
      </c>
      <c r="G1648" s="386"/>
    </row>
    <row r="1649" spans="1:7" ht="36">
      <c r="A1649" s="387"/>
      <c r="B1649" s="387"/>
      <c r="C1649" s="388" t="s">
        <v>22445</v>
      </c>
      <c r="D1649" s="384" t="s">
        <v>22446</v>
      </c>
      <c r="E1649" s="388" t="s">
        <v>3221</v>
      </c>
      <c r="F1649" s="388" t="s">
        <v>17331</v>
      </c>
      <c r="G1649" s="386"/>
    </row>
    <row r="1650" spans="1:7" ht="63">
      <c r="A1650" s="387"/>
      <c r="B1650" s="387"/>
      <c r="C1650" s="388" t="s">
        <v>22447</v>
      </c>
      <c r="D1650" s="384" t="s">
        <v>22448</v>
      </c>
      <c r="E1650" s="388" t="s">
        <v>3221</v>
      </c>
      <c r="F1650" s="388" t="s">
        <v>17538</v>
      </c>
      <c r="G1650" s="386"/>
    </row>
    <row r="1651" spans="1:7" ht="54">
      <c r="A1651" s="387"/>
      <c r="B1651" s="387"/>
      <c r="C1651" s="388" t="s">
        <v>22449</v>
      </c>
      <c r="D1651" s="384" t="s">
        <v>22450</v>
      </c>
      <c r="E1651" s="388" t="s">
        <v>3221</v>
      </c>
      <c r="F1651" s="388" t="s">
        <v>17387</v>
      </c>
      <c r="G1651" s="386"/>
    </row>
    <row r="1652" spans="1:7" ht="36">
      <c r="A1652" s="387"/>
      <c r="B1652" s="387"/>
      <c r="C1652" s="388" t="s">
        <v>22451</v>
      </c>
      <c r="D1652" s="384" t="s">
        <v>22452</v>
      </c>
      <c r="E1652" s="388" t="s">
        <v>3221</v>
      </c>
      <c r="F1652" s="388" t="s">
        <v>22453</v>
      </c>
      <c r="G1652" s="386"/>
    </row>
    <row r="1653" spans="1:7" ht="36">
      <c r="A1653" s="387"/>
      <c r="B1653" s="387"/>
      <c r="C1653" s="388" t="s">
        <v>22454</v>
      </c>
      <c r="D1653" s="384" t="s">
        <v>22455</v>
      </c>
      <c r="E1653" s="388" t="s">
        <v>3221</v>
      </c>
      <c r="F1653" s="388" t="s">
        <v>17388</v>
      </c>
      <c r="G1653" s="386"/>
    </row>
    <row r="1654" spans="1:7" ht="27">
      <c r="A1654" s="387"/>
      <c r="B1654" s="387"/>
      <c r="C1654" s="388" t="s">
        <v>22456</v>
      </c>
      <c r="D1654" s="384" t="s">
        <v>22457</v>
      </c>
      <c r="E1654" s="388" t="s">
        <v>3221</v>
      </c>
      <c r="F1654" s="388" t="s">
        <v>22458</v>
      </c>
      <c r="G1654" s="386"/>
    </row>
    <row r="1655" spans="1:7" ht="27">
      <c r="A1655" s="387"/>
      <c r="B1655" s="387"/>
      <c r="C1655" s="388" t="s">
        <v>22459</v>
      </c>
      <c r="D1655" s="384" t="s">
        <v>22460</v>
      </c>
      <c r="E1655" s="388" t="s">
        <v>3221</v>
      </c>
      <c r="F1655" s="388" t="s">
        <v>17389</v>
      </c>
      <c r="G1655" s="385"/>
    </row>
    <row r="1656" spans="1:7" ht="18">
      <c r="A1656" s="387"/>
      <c r="B1656" s="387"/>
      <c r="C1656" s="388" t="s">
        <v>22461</v>
      </c>
      <c r="D1656" s="384" t="s">
        <v>22462</v>
      </c>
      <c r="E1656" s="388" t="s">
        <v>3221</v>
      </c>
      <c r="F1656" s="388" t="s">
        <v>17390</v>
      </c>
      <c r="G1656" s="385"/>
    </row>
    <row r="1657" spans="1:7" ht="18">
      <c r="A1657" s="387"/>
      <c r="B1657" s="387"/>
      <c r="C1657" s="388" t="s">
        <v>22463</v>
      </c>
      <c r="D1657" s="384" t="s">
        <v>22464</v>
      </c>
      <c r="E1657" s="388" t="s">
        <v>3221</v>
      </c>
      <c r="F1657" s="388" t="s">
        <v>17243</v>
      </c>
      <c r="G1657" s="385"/>
    </row>
    <row r="1658" spans="1:7" ht="54">
      <c r="A1658" s="387"/>
      <c r="B1658" s="387"/>
      <c r="C1658" s="388" t="s">
        <v>22465</v>
      </c>
      <c r="D1658" s="384" t="s">
        <v>22466</v>
      </c>
      <c r="E1658" s="388" t="s">
        <v>3221</v>
      </c>
      <c r="F1658" s="388" t="s">
        <v>17638</v>
      </c>
      <c r="G1658" s="385"/>
    </row>
    <row r="1659" spans="1:7" ht="54" customHeight="1">
      <c r="A1659" s="387"/>
      <c r="B1659" s="387"/>
      <c r="C1659" s="388" t="s">
        <v>22467</v>
      </c>
      <c r="D1659" s="384" t="s">
        <v>22468</v>
      </c>
      <c r="E1659" s="388" t="s">
        <v>3221</v>
      </c>
      <c r="F1659" s="388" t="s">
        <v>17432</v>
      </c>
      <c r="G1659" s="385"/>
    </row>
    <row r="1660" spans="1:7" ht="14.25" customHeight="1">
      <c r="A1660" s="387"/>
      <c r="B1660" s="481" t="s">
        <v>22469</v>
      </c>
      <c r="C1660" s="481"/>
      <c r="D1660" s="481"/>
      <c r="E1660" s="481"/>
      <c r="F1660" s="481" t="s">
        <v>17145</v>
      </c>
      <c r="G1660" s="385"/>
    </row>
    <row r="1661" spans="1:7" ht="11.25" customHeight="1">
      <c r="A1661" s="387"/>
      <c r="B1661" s="387"/>
      <c r="C1661" s="481" t="s">
        <v>22470</v>
      </c>
      <c r="D1661" s="481"/>
      <c r="E1661" s="481"/>
      <c r="F1661" s="481" t="s">
        <v>17145</v>
      </c>
      <c r="G1661" s="386"/>
    </row>
    <row r="1662" spans="1:7" ht="14.25" customHeight="1">
      <c r="A1662" s="387"/>
      <c r="B1662" s="387"/>
      <c r="C1662" s="388" t="s">
        <v>22471</v>
      </c>
      <c r="D1662" s="384" t="s">
        <v>22472</v>
      </c>
      <c r="E1662" s="388" t="s">
        <v>3221</v>
      </c>
      <c r="F1662" s="388" t="s">
        <v>22473</v>
      </c>
      <c r="G1662" s="386"/>
    </row>
    <row r="1663" spans="1:7" ht="63">
      <c r="A1663" s="387"/>
      <c r="B1663" s="387"/>
      <c r="C1663" s="388" t="s">
        <v>22474</v>
      </c>
      <c r="D1663" s="384" t="s">
        <v>22475</v>
      </c>
      <c r="E1663" s="388" t="s">
        <v>3221</v>
      </c>
      <c r="F1663" s="388" t="s">
        <v>22476</v>
      </c>
      <c r="G1663" s="386"/>
    </row>
    <row r="1664" spans="1:7" ht="63">
      <c r="A1664" s="387"/>
      <c r="B1664" s="387"/>
      <c r="C1664" s="388" t="s">
        <v>22477</v>
      </c>
      <c r="D1664" s="384" t="s">
        <v>22478</v>
      </c>
      <c r="E1664" s="388" t="s">
        <v>3221</v>
      </c>
      <c r="F1664" s="388" t="s">
        <v>22479</v>
      </c>
      <c r="G1664" s="386"/>
    </row>
    <row r="1665" spans="1:7" ht="11.25" customHeight="1">
      <c r="A1665" s="387"/>
      <c r="B1665" s="387"/>
      <c r="C1665" s="481" t="s">
        <v>22480</v>
      </c>
      <c r="D1665" s="481"/>
      <c r="E1665" s="481"/>
      <c r="F1665" s="481" t="s">
        <v>17145</v>
      </c>
      <c r="G1665" s="386"/>
    </row>
    <row r="1666" spans="1:7" ht="14.25" customHeight="1">
      <c r="A1666" s="387"/>
      <c r="B1666" s="387"/>
      <c r="C1666" s="388" t="s">
        <v>22481</v>
      </c>
      <c r="D1666" s="384" t="s">
        <v>22482</v>
      </c>
      <c r="E1666" s="388" t="s">
        <v>26</v>
      </c>
      <c r="F1666" s="388" t="s">
        <v>22483</v>
      </c>
      <c r="G1666" s="386"/>
    </row>
    <row r="1667" spans="1:7" ht="36">
      <c r="A1667" s="387"/>
      <c r="B1667" s="387"/>
      <c r="C1667" s="388" t="s">
        <v>22484</v>
      </c>
      <c r="D1667" s="384" t="s">
        <v>22485</v>
      </c>
      <c r="E1667" s="388" t="s">
        <v>26</v>
      </c>
      <c r="F1667" s="388" t="s">
        <v>22486</v>
      </c>
      <c r="G1667" s="386"/>
    </row>
    <row r="1668" spans="1:7" ht="36">
      <c r="A1668" s="387"/>
      <c r="B1668" s="387"/>
      <c r="C1668" s="388" t="s">
        <v>22487</v>
      </c>
      <c r="D1668" s="384" t="s">
        <v>22488</v>
      </c>
      <c r="E1668" s="388" t="s">
        <v>26</v>
      </c>
      <c r="F1668" s="388" t="s">
        <v>22489</v>
      </c>
      <c r="G1668" s="386"/>
    </row>
    <row r="1669" spans="1:7" ht="72">
      <c r="A1669" s="387"/>
      <c r="B1669" s="387"/>
      <c r="C1669" s="388" t="s">
        <v>22490</v>
      </c>
      <c r="D1669" s="384" t="s">
        <v>22491</v>
      </c>
      <c r="E1669" s="388" t="s">
        <v>3221</v>
      </c>
      <c r="F1669" s="388" t="s">
        <v>22492</v>
      </c>
      <c r="G1669" s="386"/>
    </row>
    <row r="1670" spans="1:7" ht="54">
      <c r="A1670" s="387"/>
      <c r="B1670" s="387"/>
      <c r="C1670" s="388" t="s">
        <v>22493</v>
      </c>
      <c r="D1670" s="384" t="s">
        <v>22494</v>
      </c>
      <c r="E1670" s="388" t="s">
        <v>3221</v>
      </c>
      <c r="F1670" s="388" t="s">
        <v>17392</v>
      </c>
      <c r="G1670" s="386"/>
    </row>
    <row r="1671" spans="1:7" ht="36">
      <c r="A1671" s="387"/>
      <c r="B1671" s="387"/>
      <c r="C1671" s="388" t="s">
        <v>22495</v>
      </c>
      <c r="D1671" s="384" t="s">
        <v>22496</v>
      </c>
      <c r="E1671" s="388" t="s">
        <v>26</v>
      </c>
      <c r="F1671" s="388" t="s">
        <v>22497</v>
      </c>
      <c r="G1671" s="386"/>
    </row>
    <row r="1672" spans="1:7" ht="45" customHeight="1">
      <c r="A1672" s="387"/>
      <c r="B1672" s="387"/>
      <c r="C1672" s="388" t="s">
        <v>22498</v>
      </c>
      <c r="D1672" s="384" t="s">
        <v>22499</v>
      </c>
      <c r="E1672" s="388" t="s">
        <v>26</v>
      </c>
      <c r="F1672" s="388" t="s">
        <v>17393</v>
      </c>
      <c r="G1672" s="386"/>
    </row>
    <row r="1673" spans="1:7" ht="27">
      <c r="A1673" s="387"/>
      <c r="B1673" s="387"/>
      <c r="C1673" s="388" t="s">
        <v>22500</v>
      </c>
      <c r="D1673" s="384" t="s">
        <v>22501</v>
      </c>
      <c r="E1673" s="388" t="s">
        <v>26</v>
      </c>
      <c r="F1673" s="388" t="s">
        <v>22502</v>
      </c>
      <c r="G1673" s="386"/>
    </row>
    <row r="1674" spans="1:7" ht="27">
      <c r="A1674" s="387"/>
      <c r="B1674" s="387"/>
      <c r="C1674" s="388" t="s">
        <v>22503</v>
      </c>
      <c r="D1674" s="384" t="s">
        <v>22504</v>
      </c>
      <c r="E1674" s="388" t="s">
        <v>26</v>
      </c>
      <c r="F1674" s="388" t="s">
        <v>17394</v>
      </c>
      <c r="G1674" s="386"/>
    </row>
    <row r="1675" spans="1:7" ht="27">
      <c r="A1675" s="387"/>
      <c r="B1675" s="387"/>
      <c r="C1675" s="388" t="s">
        <v>22505</v>
      </c>
      <c r="D1675" s="384" t="s">
        <v>22506</v>
      </c>
      <c r="E1675" s="388" t="s">
        <v>26</v>
      </c>
      <c r="F1675" s="388" t="s">
        <v>22507</v>
      </c>
      <c r="G1675" s="386"/>
    </row>
    <row r="1676" spans="1:7" ht="36">
      <c r="A1676" s="387"/>
      <c r="B1676" s="387"/>
      <c r="C1676" s="388" t="s">
        <v>22508</v>
      </c>
      <c r="D1676" s="384" t="s">
        <v>22509</v>
      </c>
      <c r="E1676" s="388" t="s">
        <v>3221</v>
      </c>
      <c r="F1676" s="388" t="s">
        <v>17718</v>
      </c>
      <c r="G1676" s="386"/>
    </row>
    <row r="1677" spans="1:7" ht="36">
      <c r="A1677" s="387"/>
      <c r="B1677" s="387"/>
      <c r="C1677" s="388" t="s">
        <v>22510</v>
      </c>
      <c r="D1677" s="384" t="s">
        <v>22511</v>
      </c>
      <c r="E1677" s="388" t="s">
        <v>3221</v>
      </c>
      <c r="F1677" s="388" t="s">
        <v>22512</v>
      </c>
      <c r="G1677" s="386"/>
    </row>
    <row r="1678" spans="1:7" ht="27">
      <c r="A1678" s="387"/>
      <c r="B1678" s="387"/>
      <c r="C1678" s="388" t="s">
        <v>22513</v>
      </c>
      <c r="D1678" s="384" t="s">
        <v>22514</v>
      </c>
      <c r="E1678" s="388" t="s">
        <v>26</v>
      </c>
      <c r="F1678" s="388" t="s">
        <v>22515</v>
      </c>
      <c r="G1678" s="386"/>
    </row>
    <row r="1679" spans="1:7" ht="27">
      <c r="A1679" s="387"/>
      <c r="B1679" s="387"/>
      <c r="C1679" s="388" t="s">
        <v>22516</v>
      </c>
      <c r="D1679" s="384" t="s">
        <v>22517</v>
      </c>
      <c r="E1679" s="388" t="s">
        <v>26</v>
      </c>
      <c r="F1679" s="388" t="s">
        <v>22518</v>
      </c>
      <c r="G1679" s="386"/>
    </row>
    <row r="1680" spans="1:7" ht="27">
      <c r="A1680" s="387"/>
      <c r="B1680" s="387"/>
      <c r="C1680" s="388" t="s">
        <v>22519</v>
      </c>
      <c r="D1680" s="384" t="s">
        <v>22520</v>
      </c>
      <c r="E1680" s="388" t="s">
        <v>26</v>
      </c>
      <c r="F1680" s="388" t="s">
        <v>17395</v>
      </c>
      <c r="G1680" s="386"/>
    </row>
    <row r="1681" spans="1:7" ht="27">
      <c r="A1681" s="387"/>
      <c r="B1681" s="387"/>
      <c r="C1681" s="388" t="s">
        <v>22521</v>
      </c>
      <c r="D1681" s="384" t="s">
        <v>22522</v>
      </c>
      <c r="E1681" s="388" t="s">
        <v>26</v>
      </c>
      <c r="F1681" s="388" t="s">
        <v>17396</v>
      </c>
      <c r="G1681" s="386"/>
    </row>
    <row r="1682" spans="1:7" ht="27">
      <c r="A1682" s="387"/>
      <c r="B1682" s="387"/>
      <c r="C1682" s="388" t="s">
        <v>22523</v>
      </c>
      <c r="D1682" s="384" t="s">
        <v>22524</v>
      </c>
      <c r="E1682" s="388" t="s">
        <v>26</v>
      </c>
      <c r="F1682" s="388" t="s">
        <v>22525</v>
      </c>
      <c r="G1682" s="386"/>
    </row>
    <row r="1683" spans="1:7" ht="72">
      <c r="A1683" s="387"/>
      <c r="B1683" s="387"/>
      <c r="C1683" s="388" t="s">
        <v>22526</v>
      </c>
      <c r="D1683" s="384" t="s">
        <v>22527</v>
      </c>
      <c r="E1683" s="388" t="s">
        <v>26</v>
      </c>
      <c r="F1683" s="388" t="s">
        <v>17397</v>
      </c>
      <c r="G1683" s="386"/>
    </row>
    <row r="1684" spans="1:7" ht="67.5" customHeight="1">
      <c r="A1684" s="387"/>
      <c r="B1684" s="387"/>
      <c r="C1684" s="388" t="s">
        <v>22528</v>
      </c>
      <c r="D1684" s="384" t="s">
        <v>22529</v>
      </c>
      <c r="E1684" s="388" t="s">
        <v>26</v>
      </c>
      <c r="F1684" s="388" t="s">
        <v>22530</v>
      </c>
      <c r="G1684" s="386"/>
    </row>
    <row r="1685" spans="1:7" ht="27">
      <c r="A1685" s="387"/>
      <c r="B1685" s="387"/>
      <c r="C1685" s="388" t="s">
        <v>22531</v>
      </c>
      <c r="D1685" s="384" t="s">
        <v>22532</v>
      </c>
      <c r="E1685" s="388" t="s">
        <v>26</v>
      </c>
      <c r="F1685" s="388" t="s">
        <v>17398</v>
      </c>
      <c r="G1685" s="386"/>
    </row>
    <row r="1686" spans="1:7" ht="72">
      <c r="A1686" s="387"/>
      <c r="B1686" s="387"/>
      <c r="C1686" s="388" t="s">
        <v>22533</v>
      </c>
      <c r="D1686" s="384" t="s">
        <v>22534</v>
      </c>
      <c r="E1686" s="388" t="s">
        <v>3221</v>
      </c>
      <c r="F1686" s="388" t="s">
        <v>18030</v>
      </c>
      <c r="G1686" s="386"/>
    </row>
    <row r="1687" spans="1:7" ht="63">
      <c r="A1687" s="387"/>
      <c r="B1687" s="387"/>
      <c r="C1687" s="388" t="s">
        <v>22535</v>
      </c>
      <c r="D1687" s="384" t="s">
        <v>22536</v>
      </c>
      <c r="E1687" s="388" t="s">
        <v>3221</v>
      </c>
      <c r="F1687" s="388" t="s">
        <v>17399</v>
      </c>
      <c r="G1687" s="386"/>
    </row>
    <row r="1688" spans="1:7" ht="72">
      <c r="A1688" s="387"/>
      <c r="B1688" s="387"/>
      <c r="C1688" s="388" t="s">
        <v>22537</v>
      </c>
      <c r="D1688" s="384" t="s">
        <v>22538</v>
      </c>
      <c r="E1688" s="388" t="s">
        <v>3221</v>
      </c>
      <c r="F1688" s="388" t="s">
        <v>22539</v>
      </c>
      <c r="G1688" s="386"/>
    </row>
    <row r="1689" spans="1:7" ht="63">
      <c r="A1689" s="387"/>
      <c r="B1689" s="387"/>
      <c r="C1689" s="388" t="s">
        <v>22540</v>
      </c>
      <c r="D1689" s="384" t="s">
        <v>22541</v>
      </c>
      <c r="E1689" s="388" t="s">
        <v>3221</v>
      </c>
      <c r="F1689" s="388" t="s">
        <v>17151</v>
      </c>
      <c r="G1689" s="386"/>
    </row>
    <row r="1690" spans="1:7" ht="36">
      <c r="A1690" s="387"/>
      <c r="B1690" s="387"/>
      <c r="C1690" s="388" t="s">
        <v>22542</v>
      </c>
      <c r="D1690" s="384" t="s">
        <v>22543</v>
      </c>
      <c r="E1690" s="388" t="s">
        <v>26</v>
      </c>
      <c r="F1690" s="388" t="s">
        <v>17400</v>
      </c>
      <c r="G1690" s="386"/>
    </row>
    <row r="1691" spans="1:7" ht="36">
      <c r="A1691" s="387"/>
      <c r="B1691" s="387"/>
      <c r="C1691" s="388" t="s">
        <v>22544</v>
      </c>
      <c r="D1691" s="384" t="s">
        <v>22545</v>
      </c>
      <c r="E1691" s="388" t="s">
        <v>26</v>
      </c>
      <c r="F1691" s="388" t="s">
        <v>22546</v>
      </c>
      <c r="G1691" s="386"/>
    </row>
    <row r="1692" spans="1:7" ht="45">
      <c r="A1692" s="387"/>
      <c r="B1692" s="387"/>
      <c r="C1692" s="388" t="s">
        <v>22547</v>
      </c>
      <c r="D1692" s="384" t="s">
        <v>22548</v>
      </c>
      <c r="E1692" s="388" t="s">
        <v>26</v>
      </c>
      <c r="F1692" s="388" t="s">
        <v>17401</v>
      </c>
      <c r="G1692" s="386"/>
    </row>
    <row r="1693" spans="1:7" ht="36">
      <c r="A1693" s="387"/>
      <c r="B1693" s="387"/>
      <c r="C1693" s="388" t="s">
        <v>22549</v>
      </c>
      <c r="D1693" s="384" t="s">
        <v>22550</v>
      </c>
      <c r="E1693" s="388" t="s">
        <v>26</v>
      </c>
      <c r="F1693" s="388" t="s">
        <v>22551</v>
      </c>
      <c r="G1693" s="386"/>
    </row>
    <row r="1694" spans="1:7" ht="36">
      <c r="A1694" s="387"/>
      <c r="B1694" s="387"/>
      <c r="C1694" s="388" t="s">
        <v>22552</v>
      </c>
      <c r="D1694" s="384" t="s">
        <v>22553</v>
      </c>
      <c r="E1694" s="388" t="s">
        <v>26</v>
      </c>
      <c r="F1694" s="388" t="s">
        <v>22554</v>
      </c>
      <c r="G1694" s="386"/>
    </row>
    <row r="1695" spans="1:7" ht="36">
      <c r="A1695" s="387"/>
      <c r="B1695" s="387"/>
      <c r="C1695" s="388" t="s">
        <v>22555</v>
      </c>
      <c r="D1695" s="384" t="s">
        <v>22556</v>
      </c>
      <c r="E1695" s="388" t="s">
        <v>26</v>
      </c>
      <c r="F1695" s="388" t="s">
        <v>17402</v>
      </c>
      <c r="G1695" s="386"/>
    </row>
    <row r="1696" spans="1:7" ht="36">
      <c r="A1696" s="387"/>
      <c r="B1696" s="387"/>
      <c r="C1696" s="388" t="s">
        <v>22557</v>
      </c>
      <c r="D1696" s="384" t="s">
        <v>22558</v>
      </c>
      <c r="E1696" s="388" t="s">
        <v>26</v>
      </c>
      <c r="F1696" s="388" t="s">
        <v>17403</v>
      </c>
      <c r="G1696" s="386"/>
    </row>
    <row r="1697" spans="1:7" ht="45" customHeight="1">
      <c r="A1697" s="387"/>
      <c r="B1697" s="387"/>
      <c r="C1697" s="388" t="s">
        <v>22559</v>
      </c>
      <c r="D1697" s="384" t="s">
        <v>22560</v>
      </c>
      <c r="E1697" s="388" t="s">
        <v>26</v>
      </c>
      <c r="F1697" s="388" t="s">
        <v>22561</v>
      </c>
      <c r="G1697" s="386"/>
    </row>
    <row r="1698" spans="1:7" ht="45">
      <c r="A1698" s="387"/>
      <c r="B1698" s="387"/>
      <c r="C1698" s="388" t="s">
        <v>22562</v>
      </c>
      <c r="D1698" s="384" t="s">
        <v>22563</v>
      </c>
      <c r="E1698" s="388" t="s">
        <v>26</v>
      </c>
      <c r="F1698" s="388" t="s">
        <v>22564</v>
      </c>
      <c r="G1698" s="386"/>
    </row>
    <row r="1699" spans="1:7" ht="45">
      <c r="A1699" s="387"/>
      <c r="B1699" s="387"/>
      <c r="C1699" s="388" t="s">
        <v>22565</v>
      </c>
      <c r="D1699" s="384" t="s">
        <v>22566</v>
      </c>
      <c r="E1699" s="388" t="s">
        <v>26</v>
      </c>
      <c r="F1699" s="388" t="s">
        <v>17404</v>
      </c>
      <c r="G1699" s="386"/>
    </row>
    <row r="1700" spans="1:7" ht="36">
      <c r="A1700" s="387"/>
      <c r="B1700" s="387"/>
      <c r="C1700" s="388" t="s">
        <v>22567</v>
      </c>
      <c r="D1700" s="384" t="s">
        <v>22568</v>
      </c>
      <c r="E1700" s="388" t="s">
        <v>26</v>
      </c>
      <c r="F1700" s="388" t="s">
        <v>17405</v>
      </c>
      <c r="G1700" s="386"/>
    </row>
    <row r="1701" spans="1:7" ht="45">
      <c r="A1701" s="387"/>
      <c r="B1701" s="387"/>
      <c r="C1701" s="388" t="s">
        <v>22569</v>
      </c>
      <c r="D1701" s="384" t="s">
        <v>22570</v>
      </c>
      <c r="E1701" s="388" t="s">
        <v>26</v>
      </c>
      <c r="F1701" s="388" t="s">
        <v>17406</v>
      </c>
      <c r="G1701" s="386"/>
    </row>
    <row r="1702" spans="1:7" ht="45">
      <c r="A1702" s="387"/>
      <c r="B1702" s="387"/>
      <c r="C1702" s="388" t="s">
        <v>22571</v>
      </c>
      <c r="D1702" s="384" t="s">
        <v>22572</v>
      </c>
      <c r="E1702" s="388" t="s">
        <v>26</v>
      </c>
      <c r="F1702" s="388" t="s">
        <v>22573</v>
      </c>
      <c r="G1702" s="386"/>
    </row>
    <row r="1703" spans="1:7" ht="45">
      <c r="A1703" s="387"/>
      <c r="B1703" s="387"/>
      <c r="C1703" s="388" t="s">
        <v>22574</v>
      </c>
      <c r="D1703" s="384" t="s">
        <v>22575</v>
      </c>
      <c r="E1703" s="388" t="s">
        <v>26</v>
      </c>
      <c r="F1703" s="388" t="s">
        <v>17407</v>
      </c>
      <c r="G1703" s="386"/>
    </row>
    <row r="1704" spans="1:7" ht="45">
      <c r="A1704" s="387"/>
      <c r="B1704" s="387"/>
      <c r="C1704" s="388" t="s">
        <v>22576</v>
      </c>
      <c r="D1704" s="384" t="s">
        <v>22577</v>
      </c>
      <c r="E1704" s="388" t="s">
        <v>26</v>
      </c>
      <c r="F1704" s="388" t="s">
        <v>17408</v>
      </c>
      <c r="G1704" s="386"/>
    </row>
    <row r="1705" spans="1:7" ht="27">
      <c r="A1705" s="387"/>
      <c r="B1705" s="387"/>
      <c r="C1705" s="388" t="s">
        <v>22578</v>
      </c>
      <c r="D1705" s="384" t="s">
        <v>22579</v>
      </c>
      <c r="E1705" s="388" t="s">
        <v>26</v>
      </c>
      <c r="F1705" s="388" t="s">
        <v>17409</v>
      </c>
      <c r="G1705" s="386"/>
    </row>
    <row r="1706" spans="1:7" ht="11.25" customHeight="1">
      <c r="A1706" s="387"/>
      <c r="B1706" s="387"/>
      <c r="C1706" s="481" t="s">
        <v>22580</v>
      </c>
      <c r="D1706" s="481"/>
      <c r="E1706" s="481"/>
      <c r="F1706" s="481" t="s">
        <v>17145</v>
      </c>
      <c r="G1706" s="386"/>
    </row>
    <row r="1707" spans="1:7" ht="14.25" customHeight="1">
      <c r="A1707" s="387"/>
      <c r="B1707" s="387"/>
      <c r="C1707" s="388" t="s">
        <v>22581</v>
      </c>
      <c r="D1707" s="384" t="s">
        <v>22582</v>
      </c>
      <c r="E1707" s="388" t="s">
        <v>26</v>
      </c>
      <c r="F1707" s="388" t="s">
        <v>22583</v>
      </c>
      <c r="G1707" s="386"/>
    </row>
    <row r="1708" spans="1:7" ht="45">
      <c r="A1708" s="387"/>
      <c r="B1708" s="387"/>
      <c r="C1708" s="388" t="s">
        <v>22584</v>
      </c>
      <c r="D1708" s="384" t="s">
        <v>22585</v>
      </c>
      <c r="E1708" s="388" t="s">
        <v>26</v>
      </c>
      <c r="F1708" s="388" t="s">
        <v>22586</v>
      </c>
      <c r="G1708" s="386"/>
    </row>
    <row r="1709" spans="1:7" ht="36">
      <c r="A1709" s="387"/>
      <c r="B1709" s="387"/>
      <c r="C1709" s="388" t="s">
        <v>22587</v>
      </c>
      <c r="D1709" s="384" t="s">
        <v>22588</v>
      </c>
      <c r="E1709" s="388" t="s">
        <v>26</v>
      </c>
      <c r="F1709" s="388" t="s">
        <v>17410</v>
      </c>
      <c r="G1709" s="386"/>
    </row>
    <row r="1710" spans="1:7" ht="27">
      <c r="A1710" s="387"/>
      <c r="B1710" s="387"/>
      <c r="C1710" s="388" t="s">
        <v>22589</v>
      </c>
      <c r="D1710" s="384" t="s">
        <v>22590</v>
      </c>
      <c r="E1710" s="388" t="s">
        <v>26</v>
      </c>
      <c r="F1710" s="388" t="s">
        <v>22591</v>
      </c>
      <c r="G1710" s="386"/>
    </row>
    <row r="1711" spans="1:7" ht="27">
      <c r="A1711" s="387"/>
      <c r="B1711" s="387"/>
      <c r="C1711" s="388" t="s">
        <v>22592</v>
      </c>
      <c r="D1711" s="384" t="s">
        <v>22593</v>
      </c>
      <c r="E1711" s="388" t="s">
        <v>26</v>
      </c>
      <c r="F1711" s="388" t="s">
        <v>22594</v>
      </c>
      <c r="G1711" s="386"/>
    </row>
    <row r="1712" spans="1:7" ht="27">
      <c r="A1712" s="387"/>
      <c r="B1712" s="387"/>
      <c r="C1712" s="388" t="s">
        <v>22595</v>
      </c>
      <c r="D1712" s="384" t="s">
        <v>22596</v>
      </c>
      <c r="E1712" s="388" t="s">
        <v>26</v>
      </c>
      <c r="F1712" s="388" t="s">
        <v>22597</v>
      </c>
      <c r="G1712" s="386"/>
    </row>
    <row r="1713" spans="1:7" ht="27">
      <c r="A1713" s="387"/>
      <c r="B1713" s="387"/>
      <c r="C1713" s="388" t="s">
        <v>22598</v>
      </c>
      <c r="D1713" s="384" t="s">
        <v>22599</v>
      </c>
      <c r="E1713" s="388" t="s">
        <v>26</v>
      </c>
      <c r="F1713" s="388" t="s">
        <v>22600</v>
      </c>
      <c r="G1713" s="386"/>
    </row>
    <row r="1714" spans="1:7" ht="36">
      <c r="A1714" s="387"/>
      <c r="B1714" s="387"/>
      <c r="C1714" s="388" t="s">
        <v>22601</v>
      </c>
      <c r="D1714" s="384" t="s">
        <v>22602</v>
      </c>
      <c r="E1714" s="388" t="s">
        <v>26</v>
      </c>
      <c r="F1714" s="388" t="s">
        <v>22603</v>
      </c>
      <c r="G1714" s="386"/>
    </row>
    <row r="1715" spans="1:7" ht="45">
      <c r="A1715" s="387"/>
      <c r="B1715" s="387"/>
      <c r="C1715" s="388" t="s">
        <v>22604</v>
      </c>
      <c r="D1715" s="384" t="s">
        <v>22605</v>
      </c>
      <c r="E1715" s="388" t="s">
        <v>26</v>
      </c>
      <c r="F1715" s="388" t="s">
        <v>22606</v>
      </c>
      <c r="G1715" s="386"/>
    </row>
    <row r="1716" spans="1:7" ht="27">
      <c r="A1716" s="387"/>
      <c r="B1716" s="387"/>
      <c r="C1716" s="388" t="s">
        <v>22607</v>
      </c>
      <c r="D1716" s="384" t="s">
        <v>22608</v>
      </c>
      <c r="E1716" s="388" t="s">
        <v>26</v>
      </c>
      <c r="F1716" s="388" t="s">
        <v>22609</v>
      </c>
      <c r="G1716" s="386"/>
    </row>
    <row r="1717" spans="1:7" ht="45">
      <c r="A1717" s="387"/>
      <c r="B1717" s="387"/>
      <c r="C1717" s="388" t="s">
        <v>22610</v>
      </c>
      <c r="D1717" s="384" t="s">
        <v>22611</v>
      </c>
      <c r="E1717" s="388" t="s">
        <v>26</v>
      </c>
      <c r="F1717" s="388" t="s">
        <v>17411</v>
      </c>
      <c r="G1717" s="386"/>
    </row>
    <row r="1718" spans="1:7" ht="36">
      <c r="A1718" s="387"/>
      <c r="B1718" s="387"/>
      <c r="C1718" s="388" t="s">
        <v>22612</v>
      </c>
      <c r="D1718" s="384" t="s">
        <v>22613</v>
      </c>
      <c r="E1718" s="388" t="s">
        <v>26</v>
      </c>
      <c r="F1718" s="388" t="s">
        <v>17412</v>
      </c>
      <c r="G1718" s="386"/>
    </row>
    <row r="1719" spans="1:7" ht="45">
      <c r="A1719" s="387"/>
      <c r="B1719" s="387"/>
      <c r="C1719" s="388" t="s">
        <v>22614</v>
      </c>
      <c r="D1719" s="384" t="s">
        <v>22615</v>
      </c>
      <c r="E1719" s="388" t="s">
        <v>26</v>
      </c>
      <c r="F1719" s="388" t="s">
        <v>22616</v>
      </c>
      <c r="G1719" s="386"/>
    </row>
    <row r="1720" spans="1:7" ht="36">
      <c r="A1720" s="387"/>
      <c r="B1720" s="387"/>
      <c r="C1720" s="388" t="s">
        <v>22617</v>
      </c>
      <c r="D1720" s="384" t="s">
        <v>22618</v>
      </c>
      <c r="E1720" s="388" t="s">
        <v>26</v>
      </c>
      <c r="F1720" s="388" t="s">
        <v>17413</v>
      </c>
      <c r="G1720" s="386"/>
    </row>
    <row r="1721" spans="1:7" ht="36">
      <c r="A1721" s="387"/>
      <c r="B1721" s="387"/>
      <c r="C1721" s="388" t="s">
        <v>22619</v>
      </c>
      <c r="D1721" s="384" t="s">
        <v>22620</v>
      </c>
      <c r="E1721" s="388" t="s">
        <v>26</v>
      </c>
      <c r="F1721" s="388" t="s">
        <v>17414</v>
      </c>
      <c r="G1721" s="386"/>
    </row>
    <row r="1722" spans="1:7" ht="54">
      <c r="A1722" s="387"/>
      <c r="B1722" s="387"/>
      <c r="C1722" s="388" t="s">
        <v>22621</v>
      </c>
      <c r="D1722" s="384" t="s">
        <v>22622</v>
      </c>
      <c r="E1722" s="388" t="s">
        <v>26</v>
      </c>
      <c r="F1722" s="388" t="s">
        <v>22623</v>
      </c>
      <c r="G1722" s="386"/>
    </row>
    <row r="1723" spans="1:7" ht="14.25" customHeight="1">
      <c r="A1723" s="387"/>
      <c r="B1723" s="481" t="s">
        <v>22624</v>
      </c>
      <c r="C1723" s="481"/>
      <c r="D1723" s="481"/>
      <c r="E1723" s="481"/>
      <c r="F1723" s="481" t="s">
        <v>17145</v>
      </c>
      <c r="G1723" s="385"/>
    </row>
    <row r="1724" spans="1:7" ht="11.25" customHeight="1">
      <c r="A1724" s="387"/>
      <c r="B1724" s="387"/>
      <c r="C1724" s="481" t="s">
        <v>22625</v>
      </c>
      <c r="D1724" s="481"/>
      <c r="E1724" s="481"/>
      <c r="F1724" s="481" t="s">
        <v>17145</v>
      </c>
      <c r="G1724" s="385"/>
    </row>
    <row r="1725" spans="1:7" ht="14.25" customHeight="1">
      <c r="A1725" s="387"/>
      <c r="B1725" s="387"/>
      <c r="C1725" s="388" t="s">
        <v>22626</v>
      </c>
      <c r="D1725" s="384" t="s">
        <v>22627</v>
      </c>
      <c r="E1725" s="388" t="s">
        <v>3221</v>
      </c>
      <c r="F1725" s="388" t="s">
        <v>22628</v>
      </c>
      <c r="G1725" s="386"/>
    </row>
    <row r="1726" spans="1:7" ht="81">
      <c r="A1726" s="387"/>
      <c r="B1726" s="387"/>
      <c r="C1726" s="388" t="s">
        <v>22629</v>
      </c>
      <c r="D1726" s="384" t="s">
        <v>22630</v>
      </c>
      <c r="E1726" s="388" t="s">
        <v>3221</v>
      </c>
      <c r="F1726" s="388" t="s">
        <v>17145</v>
      </c>
      <c r="G1726" s="386"/>
    </row>
    <row r="1727" spans="1:7" ht="90">
      <c r="A1727" s="387"/>
      <c r="B1727" s="387"/>
      <c r="C1727" s="388" t="s">
        <v>22631</v>
      </c>
      <c r="D1727" s="384" t="s">
        <v>22632</v>
      </c>
      <c r="E1727" s="388" t="s">
        <v>3221</v>
      </c>
      <c r="F1727" s="388" t="s">
        <v>17145</v>
      </c>
      <c r="G1727" s="386"/>
    </row>
    <row r="1728" spans="1:7" ht="54">
      <c r="A1728" s="387"/>
      <c r="B1728" s="387"/>
      <c r="C1728" s="388" t="s">
        <v>22633</v>
      </c>
      <c r="D1728" s="384" t="s">
        <v>22634</v>
      </c>
      <c r="E1728" s="388" t="s">
        <v>3221</v>
      </c>
      <c r="F1728" s="388" t="s">
        <v>17208</v>
      </c>
      <c r="G1728" s="386"/>
    </row>
    <row r="1729" spans="1:7" ht="54">
      <c r="A1729" s="387"/>
      <c r="B1729" s="387"/>
      <c r="C1729" s="388" t="s">
        <v>22635</v>
      </c>
      <c r="D1729" s="384" t="s">
        <v>22636</v>
      </c>
      <c r="E1729" s="388" t="s">
        <v>3221</v>
      </c>
      <c r="F1729" s="388" t="s">
        <v>22637</v>
      </c>
      <c r="G1729" s="386"/>
    </row>
    <row r="1730" spans="1:7" ht="45">
      <c r="A1730" s="387"/>
      <c r="B1730" s="387"/>
      <c r="C1730" s="388" t="s">
        <v>22638</v>
      </c>
      <c r="D1730" s="384" t="s">
        <v>22639</v>
      </c>
      <c r="E1730" s="388" t="s">
        <v>3221</v>
      </c>
      <c r="F1730" s="388" t="s">
        <v>17415</v>
      </c>
      <c r="G1730" s="386"/>
    </row>
    <row r="1731" spans="1:7" ht="36">
      <c r="A1731" s="387"/>
      <c r="B1731" s="387"/>
      <c r="C1731" s="388" t="s">
        <v>22640</v>
      </c>
      <c r="D1731" s="384" t="s">
        <v>22641</v>
      </c>
      <c r="E1731" s="388" t="s">
        <v>3221</v>
      </c>
      <c r="F1731" s="388" t="s">
        <v>17416</v>
      </c>
      <c r="G1731" s="386"/>
    </row>
    <row r="1732" spans="1:7" ht="27">
      <c r="A1732" s="387"/>
      <c r="B1732" s="387"/>
      <c r="C1732" s="388" t="s">
        <v>22642</v>
      </c>
      <c r="D1732" s="384" t="s">
        <v>22643</v>
      </c>
      <c r="E1732" s="388" t="s">
        <v>3221</v>
      </c>
      <c r="F1732" s="388" t="s">
        <v>17346</v>
      </c>
      <c r="G1732" s="386"/>
    </row>
    <row r="1733" spans="1:7" ht="14.25" customHeight="1">
      <c r="A1733" s="387"/>
      <c r="B1733" s="481" t="s">
        <v>22644</v>
      </c>
      <c r="C1733" s="481"/>
      <c r="D1733" s="481"/>
      <c r="E1733" s="481"/>
      <c r="F1733" s="481" t="s">
        <v>17145</v>
      </c>
      <c r="G1733" s="386"/>
    </row>
    <row r="1734" spans="1:7" ht="11.25" customHeight="1">
      <c r="A1734" s="387"/>
      <c r="B1734" s="387"/>
      <c r="C1734" s="481" t="s">
        <v>22645</v>
      </c>
      <c r="D1734" s="481"/>
      <c r="E1734" s="481"/>
      <c r="F1734" s="481" t="s">
        <v>17145</v>
      </c>
      <c r="G1734" s="385"/>
    </row>
    <row r="1735" spans="1:7" ht="14.25" customHeight="1">
      <c r="A1735" s="387"/>
      <c r="B1735" s="387"/>
      <c r="C1735" s="388" t="s">
        <v>22646</v>
      </c>
      <c r="D1735" s="384" t="s">
        <v>22647</v>
      </c>
      <c r="E1735" s="388" t="s">
        <v>3221</v>
      </c>
      <c r="F1735" s="388" t="s">
        <v>17417</v>
      </c>
      <c r="G1735" s="385"/>
    </row>
    <row r="1736" spans="1:7" ht="27">
      <c r="A1736" s="387"/>
      <c r="B1736" s="387"/>
      <c r="C1736" s="388" t="s">
        <v>22648</v>
      </c>
      <c r="D1736" s="384" t="s">
        <v>22649</v>
      </c>
      <c r="E1736" s="388" t="s">
        <v>3221</v>
      </c>
      <c r="F1736" s="388" t="s">
        <v>17418</v>
      </c>
      <c r="G1736" s="386"/>
    </row>
    <row r="1737" spans="1:7" ht="27">
      <c r="A1737" s="387"/>
      <c r="B1737" s="387"/>
      <c r="C1737" s="388" t="s">
        <v>22650</v>
      </c>
      <c r="D1737" s="384" t="s">
        <v>22651</v>
      </c>
      <c r="E1737" s="388" t="s">
        <v>3221</v>
      </c>
      <c r="F1737" s="388" t="s">
        <v>17419</v>
      </c>
      <c r="G1737" s="385"/>
    </row>
    <row r="1738" spans="1:7" ht="18">
      <c r="A1738" s="387"/>
      <c r="B1738" s="387"/>
      <c r="C1738" s="388" t="s">
        <v>22652</v>
      </c>
      <c r="D1738" s="384" t="s">
        <v>22653</v>
      </c>
      <c r="E1738" s="388" t="s">
        <v>17420</v>
      </c>
      <c r="F1738" s="388" t="s">
        <v>17421</v>
      </c>
      <c r="G1738" s="385"/>
    </row>
    <row r="1739" spans="1:7" ht="27" customHeight="1">
      <c r="A1739" s="387"/>
      <c r="B1739" s="387"/>
      <c r="C1739" s="388" t="s">
        <v>22654</v>
      </c>
      <c r="D1739" s="384" t="s">
        <v>22655</v>
      </c>
      <c r="E1739" s="388" t="s">
        <v>3221</v>
      </c>
      <c r="F1739" s="388" t="s">
        <v>22656</v>
      </c>
      <c r="G1739" s="385"/>
    </row>
    <row r="1740" spans="1:7" ht="45">
      <c r="A1740" s="387"/>
      <c r="B1740" s="387"/>
      <c r="C1740" s="388" t="s">
        <v>22657</v>
      </c>
      <c r="D1740" s="384" t="s">
        <v>22658</v>
      </c>
      <c r="E1740" s="388" t="s">
        <v>3221</v>
      </c>
      <c r="F1740" s="388" t="s">
        <v>22659</v>
      </c>
      <c r="G1740" s="385"/>
    </row>
    <row r="1741" spans="1:7" ht="45">
      <c r="A1741" s="387"/>
      <c r="B1741" s="387"/>
      <c r="C1741" s="388" t="s">
        <v>22660</v>
      </c>
      <c r="D1741" s="384" t="s">
        <v>22661</v>
      </c>
      <c r="E1741" s="388" t="s">
        <v>3221</v>
      </c>
      <c r="F1741" s="388" t="s">
        <v>17422</v>
      </c>
      <c r="G1741" s="386"/>
    </row>
    <row r="1742" spans="1:7" ht="45">
      <c r="A1742" s="387"/>
      <c r="B1742" s="387"/>
      <c r="C1742" s="388" t="s">
        <v>22662</v>
      </c>
      <c r="D1742" s="384" t="s">
        <v>22663</v>
      </c>
      <c r="E1742" s="388" t="s">
        <v>3221</v>
      </c>
      <c r="F1742" s="388" t="s">
        <v>22664</v>
      </c>
      <c r="G1742" s="386"/>
    </row>
    <row r="1743" spans="1:7" ht="45">
      <c r="A1743" s="387"/>
      <c r="B1743" s="387"/>
      <c r="C1743" s="388" t="s">
        <v>22665</v>
      </c>
      <c r="D1743" s="384" t="s">
        <v>22666</v>
      </c>
      <c r="E1743" s="388" t="s">
        <v>3221</v>
      </c>
      <c r="F1743" s="388" t="s">
        <v>22667</v>
      </c>
      <c r="G1743" s="385"/>
    </row>
    <row r="1744" spans="1:7" ht="45">
      <c r="A1744" s="387"/>
      <c r="B1744" s="387"/>
      <c r="C1744" s="388" t="s">
        <v>22668</v>
      </c>
      <c r="D1744" s="384" t="s">
        <v>22669</v>
      </c>
      <c r="E1744" s="388" t="s">
        <v>3221</v>
      </c>
      <c r="F1744" s="388" t="s">
        <v>17423</v>
      </c>
      <c r="G1744" s="385"/>
    </row>
    <row r="1745" spans="1:7" ht="45">
      <c r="A1745" s="387"/>
      <c r="B1745" s="387"/>
      <c r="C1745" s="388" t="s">
        <v>22670</v>
      </c>
      <c r="D1745" s="384" t="s">
        <v>22671</v>
      </c>
      <c r="E1745" s="388" t="s">
        <v>3221</v>
      </c>
      <c r="F1745" s="388" t="s">
        <v>22672</v>
      </c>
      <c r="G1745" s="385"/>
    </row>
    <row r="1746" spans="1:7" ht="54">
      <c r="A1746" s="387"/>
      <c r="B1746" s="387"/>
      <c r="C1746" s="388" t="s">
        <v>22673</v>
      </c>
      <c r="D1746" s="384" t="s">
        <v>17424</v>
      </c>
      <c r="E1746" s="388" t="s">
        <v>3221</v>
      </c>
      <c r="F1746" s="388" t="s">
        <v>22674</v>
      </c>
      <c r="G1746" s="385"/>
    </row>
    <row r="1747" spans="1:7" ht="54" customHeight="1">
      <c r="A1747" s="387"/>
      <c r="B1747" s="387"/>
      <c r="C1747" s="388" t="s">
        <v>22675</v>
      </c>
      <c r="D1747" s="384" t="s">
        <v>17425</v>
      </c>
      <c r="E1747" s="388" t="s">
        <v>3221</v>
      </c>
      <c r="F1747" s="388" t="s">
        <v>17426</v>
      </c>
      <c r="G1747" s="386"/>
    </row>
    <row r="1748" spans="1:7" ht="45">
      <c r="A1748" s="387"/>
      <c r="B1748" s="387"/>
      <c r="C1748" s="388" t="s">
        <v>22676</v>
      </c>
      <c r="D1748" s="384" t="s">
        <v>22677</v>
      </c>
      <c r="E1748" s="388" t="s">
        <v>3221</v>
      </c>
      <c r="F1748" s="388" t="s">
        <v>22678</v>
      </c>
      <c r="G1748" s="386"/>
    </row>
    <row r="1749" spans="1:7" ht="45">
      <c r="A1749" s="387"/>
      <c r="B1749" s="387"/>
      <c r="C1749" s="388" t="s">
        <v>22679</v>
      </c>
      <c r="D1749" s="384" t="s">
        <v>22680</v>
      </c>
      <c r="E1749" s="388" t="s">
        <v>3221</v>
      </c>
      <c r="F1749" s="388" t="s">
        <v>22681</v>
      </c>
      <c r="G1749" s="386"/>
    </row>
    <row r="1750" spans="1:7" ht="36">
      <c r="A1750" s="387"/>
      <c r="B1750" s="387"/>
      <c r="C1750" s="388" t="s">
        <v>22682</v>
      </c>
      <c r="D1750" s="384" t="s">
        <v>17428</v>
      </c>
      <c r="E1750" s="388" t="s">
        <v>3221</v>
      </c>
      <c r="F1750" s="388" t="s">
        <v>17429</v>
      </c>
      <c r="G1750" s="386"/>
    </row>
    <row r="1751" spans="1:7" ht="45">
      <c r="A1751" s="387"/>
      <c r="B1751" s="387"/>
      <c r="C1751" s="388" t="s">
        <v>22683</v>
      </c>
      <c r="D1751" s="384" t="s">
        <v>22684</v>
      </c>
      <c r="E1751" s="388" t="s">
        <v>3221</v>
      </c>
      <c r="F1751" s="388" t="s">
        <v>17430</v>
      </c>
      <c r="G1751" s="386"/>
    </row>
    <row r="1752" spans="1:7" ht="45">
      <c r="A1752" s="387"/>
      <c r="B1752" s="387"/>
      <c r="C1752" s="388" t="s">
        <v>22685</v>
      </c>
      <c r="D1752" s="384" t="s">
        <v>22686</v>
      </c>
      <c r="E1752" s="388" t="s">
        <v>3221</v>
      </c>
      <c r="F1752" s="388" t="s">
        <v>17431</v>
      </c>
      <c r="G1752" s="386"/>
    </row>
    <row r="1753" spans="1:7" ht="11.25" customHeight="1">
      <c r="A1753" s="387"/>
      <c r="B1753" s="387"/>
      <c r="C1753" s="481" t="s">
        <v>22687</v>
      </c>
      <c r="D1753" s="481"/>
      <c r="E1753" s="481"/>
      <c r="F1753" s="481" t="s">
        <v>17145</v>
      </c>
      <c r="G1753" s="386"/>
    </row>
    <row r="1754" spans="1:7" ht="14.25" customHeight="1">
      <c r="A1754" s="387"/>
      <c r="B1754" s="387"/>
      <c r="C1754" s="388" t="s">
        <v>22688</v>
      </c>
      <c r="D1754" s="384" t="s">
        <v>22689</v>
      </c>
      <c r="E1754" s="388" t="s">
        <v>3221</v>
      </c>
      <c r="F1754" s="388" t="s">
        <v>17853</v>
      </c>
      <c r="G1754" s="386"/>
    </row>
    <row r="1755" spans="1:7" ht="45">
      <c r="A1755" s="387"/>
      <c r="B1755" s="387"/>
      <c r="C1755" s="388" t="s">
        <v>22690</v>
      </c>
      <c r="D1755" s="384" t="s">
        <v>22691</v>
      </c>
      <c r="E1755" s="388" t="s">
        <v>3221</v>
      </c>
      <c r="F1755" s="388" t="s">
        <v>17432</v>
      </c>
      <c r="G1755" s="386"/>
    </row>
    <row r="1756" spans="1:7" ht="54">
      <c r="A1756" s="387"/>
      <c r="B1756" s="387"/>
      <c r="C1756" s="388" t="s">
        <v>22692</v>
      </c>
      <c r="D1756" s="384" t="s">
        <v>22693</v>
      </c>
      <c r="E1756" s="388" t="s">
        <v>3221</v>
      </c>
      <c r="F1756" s="388" t="s">
        <v>22694</v>
      </c>
      <c r="G1756" s="386"/>
    </row>
    <row r="1757" spans="1:7" ht="54" customHeight="1">
      <c r="A1757" s="387"/>
      <c r="B1757" s="387"/>
      <c r="C1757" s="388" t="s">
        <v>22695</v>
      </c>
      <c r="D1757" s="384" t="s">
        <v>22696</v>
      </c>
      <c r="E1757" s="388" t="s">
        <v>3221</v>
      </c>
      <c r="F1757" s="388" t="s">
        <v>17752</v>
      </c>
      <c r="G1757" s="386"/>
    </row>
    <row r="1758" spans="1:7" ht="45">
      <c r="A1758" s="387"/>
      <c r="B1758" s="387"/>
      <c r="C1758" s="388" t="s">
        <v>22697</v>
      </c>
      <c r="D1758" s="384" t="s">
        <v>22698</v>
      </c>
      <c r="E1758" s="388" t="s">
        <v>3221</v>
      </c>
      <c r="F1758" s="388" t="s">
        <v>17868</v>
      </c>
      <c r="G1758" s="386"/>
    </row>
    <row r="1759" spans="1:7" ht="54">
      <c r="A1759" s="387"/>
      <c r="B1759" s="387"/>
      <c r="C1759" s="388" t="s">
        <v>22699</v>
      </c>
      <c r="D1759" s="384" t="s">
        <v>22700</v>
      </c>
      <c r="E1759" s="388" t="s">
        <v>3221</v>
      </c>
      <c r="F1759" s="388" t="s">
        <v>22701</v>
      </c>
      <c r="G1759" s="386"/>
    </row>
    <row r="1760" spans="1:7" ht="45">
      <c r="A1760" s="387"/>
      <c r="B1760" s="387"/>
      <c r="C1760" s="388" t="s">
        <v>22702</v>
      </c>
      <c r="D1760" s="384" t="s">
        <v>22703</v>
      </c>
      <c r="E1760" s="388" t="s">
        <v>3221</v>
      </c>
      <c r="F1760" s="388" t="s">
        <v>17433</v>
      </c>
      <c r="G1760" s="386"/>
    </row>
    <row r="1761" spans="1:7" ht="11.25" customHeight="1">
      <c r="A1761" s="387"/>
      <c r="B1761" s="387"/>
      <c r="C1761" s="481" t="s">
        <v>22704</v>
      </c>
      <c r="D1761" s="481"/>
      <c r="E1761" s="481"/>
      <c r="F1761" s="481" t="s">
        <v>17145</v>
      </c>
      <c r="G1761" s="386"/>
    </row>
    <row r="1762" spans="1:7" ht="14.25" customHeight="1">
      <c r="A1762" s="387"/>
      <c r="B1762" s="387"/>
      <c r="C1762" s="388" t="s">
        <v>22705</v>
      </c>
      <c r="D1762" s="384" t="s">
        <v>22706</v>
      </c>
      <c r="E1762" s="388" t="s">
        <v>3221</v>
      </c>
      <c r="F1762" s="388" t="s">
        <v>22707</v>
      </c>
      <c r="G1762" s="386"/>
    </row>
    <row r="1763" spans="1:7" ht="14.25" customHeight="1">
      <c r="A1763" s="387"/>
      <c r="B1763" s="481" t="s">
        <v>22708</v>
      </c>
      <c r="C1763" s="481"/>
      <c r="D1763" s="481"/>
      <c r="E1763" s="481"/>
      <c r="F1763" s="481" t="s">
        <v>17145</v>
      </c>
      <c r="G1763" s="386"/>
    </row>
    <row r="1764" spans="1:7" ht="11.25" customHeight="1">
      <c r="A1764" s="387"/>
      <c r="B1764" s="387"/>
      <c r="C1764" s="481" t="s">
        <v>22709</v>
      </c>
      <c r="D1764" s="481"/>
      <c r="E1764" s="481"/>
      <c r="F1764" s="481" t="s">
        <v>17145</v>
      </c>
      <c r="G1764" s="386"/>
    </row>
    <row r="1765" spans="1:7" ht="14.25" customHeight="1">
      <c r="A1765" s="387"/>
      <c r="B1765" s="387"/>
      <c r="C1765" s="388" t="s">
        <v>22710</v>
      </c>
      <c r="D1765" s="384" t="s">
        <v>22711</v>
      </c>
      <c r="E1765" s="388" t="s">
        <v>3221</v>
      </c>
      <c r="F1765" s="388" t="s">
        <v>22712</v>
      </c>
      <c r="G1765" s="386"/>
    </row>
    <row r="1766" spans="1:7" ht="27">
      <c r="A1766" s="387"/>
      <c r="B1766" s="387"/>
      <c r="C1766" s="388" t="s">
        <v>22713</v>
      </c>
      <c r="D1766" s="384" t="s">
        <v>22714</v>
      </c>
      <c r="E1766" s="388" t="s">
        <v>3221</v>
      </c>
      <c r="F1766" s="388" t="s">
        <v>22715</v>
      </c>
      <c r="G1766" s="386"/>
    </row>
    <row r="1767" spans="1:7" ht="27">
      <c r="A1767" s="387"/>
      <c r="B1767" s="387"/>
      <c r="C1767" s="388" t="s">
        <v>22716</v>
      </c>
      <c r="D1767" s="384" t="s">
        <v>22717</v>
      </c>
      <c r="E1767" s="388" t="s">
        <v>3221</v>
      </c>
      <c r="F1767" s="388" t="s">
        <v>22718</v>
      </c>
      <c r="G1767" s="386"/>
    </row>
    <row r="1768" spans="1:7" ht="14.25" customHeight="1">
      <c r="A1768" s="387"/>
      <c r="B1768" s="481" t="s">
        <v>22719</v>
      </c>
      <c r="C1768" s="481"/>
      <c r="D1768" s="481"/>
      <c r="E1768" s="481"/>
      <c r="F1768" s="481" t="s">
        <v>17145</v>
      </c>
      <c r="G1768" s="386"/>
    </row>
    <row r="1769" spans="1:7" ht="11.25" customHeight="1">
      <c r="A1769" s="387"/>
      <c r="B1769" s="387"/>
      <c r="C1769" s="481" t="s">
        <v>22720</v>
      </c>
      <c r="D1769" s="481"/>
      <c r="E1769" s="481"/>
      <c r="F1769" s="481" t="s">
        <v>17145</v>
      </c>
      <c r="G1769" s="386"/>
    </row>
    <row r="1770" spans="1:7" ht="14.25" customHeight="1">
      <c r="A1770" s="387"/>
      <c r="B1770" s="387"/>
      <c r="C1770" s="388" t="s">
        <v>22721</v>
      </c>
      <c r="D1770" s="384" t="s">
        <v>22722</v>
      </c>
      <c r="E1770" s="388" t="s">
        <v>3221</v>
      </c>
      <c r="F1770" s="388" t="s">
        <v>17434</v>
      </c>
      <c r="G1770" s="386"/>
    </row>
    <row r="1771" spans="1:7" ht="11.25" customHeight="1">
      <c r="A1771" s="387"/>
      <c r="B1771" s="387"/>
      <c r="C1771" s="481" t="s">
        <v>22723</v>
      </c>
      <c r="D1771" s="481"/>
      <c r="E1771" s="481"/>
      <c r="F1771" s="481" t="s">
        <v>17145</v>
      </c>
      <c r="G1771" s="386"/>
    </row>
    <row r="1772" spans="1:7" ht="14.25" customHeight="1">
      <c r="A1772" s="387"/>
      <c r="B1772" s="387"/>
      <c r="C1772" s="388" t="s">
        <v>22724</v>
      </c>
      <c r="D1772" s="384" t="s">
        <v>22725</v>
      </c>
      <c r="E1772" s="388" t="s">
        <v>3221</v>
      </c>
      <c r="F1772" s="388" t="s">
        <v>17601</v>
      </c>
      <c r="G1772" s="386"/>
    </row>
    <row r="1773" spans="1:7" ht="63">
      <c r="A1773" s="387"/>
      <c r="B1773" s="387"/>
      <c r="C1773" s="388" t="s">
        <v>22726</v>
      </c>
      <c r="D1773" s="384" t="s">
        <v>22727</v>
      </c>
      <c r="E1773" s="388" t="s">
        <v>3221</v>
      </c>
      <c r="F1773" s="388" t="s">
        <v>22728</v>
      </c>
      <c r="G1773" s="386"/>
    </row>
    <row r="1774" spans="1:7" ht="63" customHeight="1">
      <c r="A1774" s="387"/>
      <c r="B1774" s="387"/>
      <c r="C1774" s="388" t="s">
        <v>22729</v>
      </c>
      <c r="D1774" s="384" t="s">
        <v>22730</v>
      </c>
      <c r="E1774" s="388" t="s">
        <v>3221</v>
      </c>
      <c r="F1774" s="388" t="s">
        <v>17929</v>
      </c>
      <c r="G1774" s="386"/>
    </row>
    <row r="1775" spans="1:7" ht="63" customHeight="1">
      <c r="A1775" s="387"/>
      <c r="B1775" s="387"/>
      <c r="C1775" s="388" t="s">
        <v>22731</v>
      </c>
      <c r="D1775" s="384" t="s">
        <v>22732</v>
      </c>
      <c r="E1775" s="388" t="s">
        <v>3221</v>
      </c>
      <c r="F1775" s="388" t="s">
        <v>19191</v>
      </c>
      <c r="G1775" s="386"/>
    </row>
    <row r="1776" spans="1:7" ht="36">
      <c r="A1776" s="387"/>
      <c r="B1776" s="387"/>
      <c r="C1776" s="388" t="s">
        <v>22733</v>
      </c>
      <c r="D1776" s="384" t="s">
        <v>22734</v>
      </c>
      <c r="E1776" s="388" t="s">
        <v>3221</v>
      </c>
      <c r="F1776" s="388" t="s">
        <v>17436</v>
      </c>
      <c r="G1776" s="386"/>
    </row>
    <row r="1777" spans="1:7" ht="11.25" customHeight="1">
      <c r="A1777" s="387"/>
      <c r="B1777" s="387"/>
      <c r="C1777" s="481" t="s">
        <v>22735</v>
      </c>
      <c r="D1777" s="481"/>
      <c r="E1777" s="481"/>
      <c r="F1777" s="481" t="s">
        <v>17145</v>
      </c>
      <c r="G1777" s="386"/>
    </row>
    <row r="1778" spans="1:7" ht="14.25" customHeight="1">
      <c r="A1778" s="387"/>
      <c r="B1778" s="387"/>
      <c r="C1778" s="388" t="s">
        <v>22736</v>
      </c>
      <c r="D1778" s="384" t="s">
        <v>22737</v>
      </c>
      <c r="E1778" s="388" t="s">
        <v>105</v>
      </c>
      <c r="F1778" s="388" t="s">
        <v>22738</v>
      </c>
      <c r="G1778" s="386"/>
    </row>
    <row r="1779" spans="1:7" ht="45">
      <c r="A1779" s="387"/>
      <c r="B1779" s="387"/>
      <c r="C1779" s="388" t="s">
        <v>22739</v>
      </c>
      <c r="D1779" s="384" t="s">
        <v>22740</v>
      </c>
      <c r="E1779" s="388" t="s">
        <v>3221</v>
      </c>
      <c r="F1779" s="388" t="s">
        <v>22741</v>
      </c>
      <c r="G1779" s="386"/>
    </row>
    <row r="1780" spans="1:7" ht="54" customHeight="1">
      <c r="A1780" s="387"/>
      <c r="B1780" s="387"/>
      <c r="C1780" s="388" t="s">
        <v>22742</v>
      </c>
      <c r="D1780" s="384" t="s">
        <v>22743</v>
      </c>
      <c r="E1780" s="388" t="s">
        <v>3221</v>
      </c>
      <c r="F1780" s="388" t="s">
        <v>22744</v>
      </c>
      <c r="G1780" s="386"/>
    </row>
    <row r="1781" spans="1:7" ht="36">
      <c r="A1781" s="387"/>
      <c r="B1781" s="387"/>
      <c r="C1781" s="388" t="s">
        <v>22745</v>
      </c>
      <c r="D1781" s="384" t="s">
        <v>22746</v>
      </c>
      <c r="E1781" s="388" t="s">
        <v>3221</v>
      </c>
      <c r="F1781" s="388" t="s">
        <v>17437</v>
      </c>
      <c r="G1781" s="386"/>
    </row>
    <row r="1782" spans="1:7" ht="27">
      <c r="A1782" s="387"/>
      <c r="B1782" s="387"/>
      <c r="C1782" s="388" t="s">
        <v>22747</v>
      </c>
      <c r="D1782" s="384" t="s">
        <v>22748</v>
      </c>
      <c r="E1782" s="388" t="s">
        <v>3221</v>
      </c>
      <c r="F1782" s="388" t="s">
        <v>17438</v>
      </c>
      <c r="G1782" s="385"/>
    </row>
    <row r="1783" spans="1:7" ht="18">
      <c r="A1783" s="387"/>
      <c r="B1783" s="387"/>
      <c r="C1783" s="388" t="s">
        <v>22749</v>
      </c>
      <c r="D1783" s="384" t="s">
        <v>22750</v>
      </c>
      <c r="E1783" s="388" t="s">
        <v>3221</v>
      </c>
      <c r="F1783" s="388" t="s">
        <v>17439</v>
      </c>
      <c r="G1783" s="385"/>
    </row>
    <row r="1784" spans="1:7" ht="27">
      <c r="A1784" s="387"/>
      <c r="B1784" s="387"/>
      <c r="C1784" s="388" t="s">
        <v>22751</v>
      </c>
      <c r="D1784" s="384" t="s">
        <v>22752</v>
      </c>
      <c r="E1784" s="388" t="s">
        <v>3221</v>
      </c>
      <c r="F1784" s="388" t="s">
        <v>17440</v>
      </c>
      <c r="G1784" s="385"/>
    </row>
    <row r="1785" spans="1:7" ht="14.25" customHeight="1">
      <c r="A1785" s="481" t="s">
        <v>17441</v>
      </c>
      <c r="B1785" s="481"/>
      <c r="C1785" s="481"/>
      <c r="D1785" s="481"/>
      <c r="E1785" s="481"/>
      <c r="F1785" s="481" t="s">
        <v>17145</v>
      </c>
      <c r="G1785" s="385"/>
    </row>
    <row r="1786" spans="1:7" ht="14.25" customHeight="1">
      <c r="A1786" s="481" t="s">
        <v>17186</v>
      </c>
      <c r="B1786" s="481"/>
      <c r="C1786" s="481"/>
      <c r="D1786" s="481"/>
      <c r="E1786" s="481"/>
      <c r="F1786" s="481" t="s">
        <v>17145</v>
      </c>
      <c r="G1786" s="386"/>
    </row>
    <row r="1787" spans="1:7" ht="14.25" customHeight="1">
      <c r="A1787" s="387"/>
      <c r="B1787" s="481" t="s">
        <v>22753</v>
      </c>
      <c r="C1787" s="481"/>
      <c r="D1787" s="481"/>
      <c r="E1787" s="481"/>
      <c r="F1787" s="481" t="s">
        <v>17145</v>
      </c>
      <c r="G1787" s="386"/>
    </row>
    <row r="1788" spans="1:7" ht="11.25" customHeight="1">
      <c r="A1788" s="387"/>
      <c r="B1788" s="387"/>
      <c r="C1788" s="481" t="s">
        <v>22754</v>
      </c>
      <c r="D1788" s="481"/>
      <c r="E1788" s="481"/>
      <c r="F1788" s="481" t="s">
        <v>17145</v>
      </c>
      <c r="G1788" s="386"/>
    </row>
    <row r="1789" spans="1:7" ht="14.25" customHeight="1">
      <c r="A1789" s="387"/>
      <c r="B1789" s="387"/>
      <c r="C1789" s="388" t="s">
        <v>22755</v>
      </c>
      <c r="D1789" s="384" t="s">
        <v>22756</v>
      </c>
      <c r="E1789" s="388" t="s">
        <v>11452</v>
      </c>
      <c r="F1789" s="388" t="s">
        <v>17442</v>
      </c>
      <c r="G1789" s="386"/>
    </row>
    <row r="1790" spans="1:7" ht="18">
      <c r="A1790" s="387"/>
      <c r="B1790" s="387"/>
      <c r="C1790" s="388" t="s">
        <v>22757</v>
      </c>
      <c r="D1790" s="384" t="s">
        <v>22758</v>
      </c>
      <c r="E1790" s="388" t="s">
        <v>26</v>
      </c>
      <c r="F1790" s="388" t="s">
        <v>22759</v>
      </c>
      <c r="G1790" s="386"/>
    </row>
    <row r="1791" spans="1:7" ht="45">
      <c r="A1791" s="387"/>
      <c r="B1791" s="387"/>
      <c r="C1791" s="388" t="s">
        <v>22760</v>
      </c>
      <c r="D1791" s="384" t="s">
        <v>22761</v>
      </c>
      <c r="E1791" s="388" t="s">
        <v>11452</v>
      </c>
      <c r="F1791" s="388" t="s">
        <v>22762</v>
      </c>
      <c r="G1791" s="386"/>
    </row>
    <row r="1792" spans="1:7" ht="36">
      <c r="A1792" s="387"/>
      <c r="B1792" s="387"/>
      <c r="C1792" s="388" t="s">
        <v>22763</v>
      </c>
      <c r="D1792" s="384" t="s">
        <v>22764</v>
      </c>
      <c r="E1792" s="388" t="s">
        <v>11452</v>
      </c>
      <c r="F1792" s="388" t="s">
        <v>22765</v>
      </c>
      <c r="G1792" s="386"/>
    </row>
    <row r="1793" spans="1:7" ht="45">
      <c r="A1793" s="387"/>
      <c r="B1793" s="387"/>
      <c r="C1793" s="388" t="s">
        <v>22766</v>
      </c>
      <c r="D1793" s="384" t="s">
        <v>22767</v>
      </c>
      <c r="E1793" s="388" t="s">
        <v>26</v>
      </c>
      <c r="F1793" s="388" t="s">
        <v>22768</v>
      </c>
      <c r="G1793" s="386"/>
    </row>
    <row r="1794" spans="1:7" ht="45">
      <c r="A1794" s="387"/>
      <c r="B1794" s="387"/>
      <c r="C1794" s="388" t="s">
        <v>22769</v>
      </c>
      <c r="D1794" s="384" t="s">
        <v>22770</v>
      </c>
      <c r="E1794" s="388" t="s">
        <v>26</v>
      </c>
      <c r="F1794" s="388" t="s">
        <v>22771</v>
      </c>
      <c r="G1794" s="386"/>
    </row>
    <row r="1795" spans="1:7" ht="36">
      <c r="A1795" s="387"/>
      <c r="B1795" s="387"/>
      <c r="C1795" s="388" t="s">
        <v>22772</v>
      </c>
      <c r="D1795" s="384" t="s">
        <v>22773</v>
      </c>
      <c r="E1795" s="388" t="s">
        <v>11452</v>
      </c>
      <c r="F1795" s="388" t="s">
        <v>17443</v>
      </c>
      <c r="G1795" s="386"/>
    </row>
    <row r="1796" spans="1:7" ht="11.25" customHeight="1">
      <c r="A1796" s="387"/>
      <c r="B1796" s="387"/>
      <c r="C1796" s="481" t="s">
        <v>22774</v>
      </c>
      <c r="D1796" s="481"/>
      <c r="E1796" s="481"/>
      <c r="F1796" s="481" t="s">
        <v>17145</v>
      </c>
      <c r="G1796" s="386"/>
    </row>
    <row r="1797" spans="1:7" ht="14.25" customHeight="1">
      <c r="A1797" s="387"/>
      <c r="B1797" s="387"/>
      <c r="C1797" s="388" t="s">
        <v>22775</v>
      </c>
      <c r="D1797" s="384" t="s">
        <v>22776</v>
      </c>
      <c r="E1797" s="388" t="s">
        <v>26</v>
      </c>
      <c r="F1797" s="388" t="s">
        <v>22777</v>
      </c>
      <c r="G1797" s="386"/>
    </row>
    <row r="1798" spans="1:7" ht="11.25" customHeight="1">
      <c r="A1798" s="387"/>
      <c r="B1798" s="387"/>
      <c r="C1798" s="481" t="s">
        <v>22778</v>
      </c>
      <c r="D1798" s="481"/>
      <c r="E1798" s="481"/>
      <c r="F1798" s="481" t="s">
        <v>17145</v>
      </c>
      <c r="G1798" s="386"/>
    </row>
    <row r="1799" spans="1:7" ht="14.25" customHeight="1">
      <c r="A1799" s="387"/>
      <c r="B1799" s="387"/>
      <c r="C1799" s="388" t="s">
        <v>22779</v>
      </c>
      <c r="D1799" s="384" t="s">
        <v>22780</v>
      </c>
      <c r="E1799" s="388" t="s">
        <v>11452</v>
      </c>
      <c r="F1799" s="388" t="s">
        <v>22781</v>
      </c>
      <c r="G1799" s="386"/>
    </row>
    <row r="1800" spans="1:7" ht="45">
      <c r="A1800" s="387"/>
      <c r="B1800" s="387"/>
      <c r="C1800" s="388" t="s">
        <v>22782</v>
      </c>
      <c r="D1800" s="384" t="s">
        <v>22783</v>
      </c>
      <c r="E1800" s="388" t="s">
        <v>11452</v>
      </c>
      <c r="F1800" s="388" t="s">
        <v>17444</v>
      </c>
      <c r="G1800" s="386"/>
    </row>
    <row r="1801" spans="1:7" ht="81">
      <c r="A1801" s="387"/>
      <c r="B1801" s="387"/>
      <c r="C1801" s="388" t="s">
        <v>22784</v>
      </c>
      <c r="D1801" s="384" t="s">
        <v>22785</v>
      </c>
      <c r="E1801" s="388" t="s">
        <v>11452</v>
      </c>
      <c r="F1801" s="388" t="s">
        <v>22786</v>
      </c>
      <c r="G1801" s="386"/>
    </row>
    <row r="1802" spans="1:7" ht="54">
      <c r="A1802" s="387"/>
      <c r="B1802" s="387"/>
      <c r="C1802" s="388" t="s">
        <v>22787</v>
      </c>
      <c r="D1802" s="384" t="s">
        <v>22788</v>
      </c>
      <c r="E1802" s="388" t="s">
        <v>11452</v>
      </c>
      <c r="F1802" s="388" t="s">
        <v>17444</v>
      </c>
      <c r="G1802" s="386"/>
    </row>
    <row r="1803" spans="1:7" ht="108">
      <c r="A1803" s="387"/>
      <c r="B1803" s="387"/>
      <c r="C1803" s="388" t="s">
        <v>22789</v>
      </c>
      <c r="D1803" s="384" t="s">
        <v>22790</v>
      </c>
      <c r="E1803" s="388" t="s">
        <v>26</v>
      </c>
      <c r="F1803" s="388" t="s">
        <v>22791</v>
      </c>
      <c r="G1803" s="386"/>
    </row>
    <row r="1804" spans="1:7" ht="45">
      <c r="A1804" s="387"/>
      <c r="B1804" s="387"/>
      <c r="C1804" s="388" t="s">
        <v>22792</v>
      </c>
      <c r="D1804" s="384" t="s">
        <v>22793</v>
      </c>
      <c r="E1804" s="388" t="s">
        <v>26</v>
      </c>
      <c r="F1804" s="388" t="s">
        <v>22794</v>
      </c>
      <c r="G1804" s="386"/>
    </row>
    <row r="1805" spans="1:7" ht="45">
      <c r="A1805" s="387"/>
      <c r="B1805" s="387"/>
      <c r="C1805" s="388" t="s">
        <v>22795</v>
      </c>
      <c r="D1805" s="384" t="s">
        <v>22796</v>
      </c>
      <c r="E1805" s="388" t="s">
        <v>26</v>
      </c>
      <c r="F1805" s="388" t="s">
        <v>22797</v>
      </c>
      <c r="G1805" s="386"/>
    </row>
    <row r="1806" spans="1:7" ht="45">
      <c r="A1806" s="387"/>
      <c r="B1806" s="387"/>
      <c r="C1806" s="388" t="s">
        <v>22798</v>
      </c>
      <c r="D1806" s="384" t="s">
        <v>22799</v>
      </c>
      <c r="E1806" s="388" t="s">
        <v>26</v>
      </c>
      <c r="F1806" s="388" t="s">
        <v>22800</v>
      </c>
      <c r="G1806" s="386"/>
    </row>
    <row r="1807" spans="1:7" ht="45">
      <c r="A1807" s="387"/>
      <c r="B1807" s="387"/>
      <c r="C1807" s="388" t="s">
        <v>22801</v>
      </c>
      <c r="D1807" s="384" t="s">
        <v>22802</v>
      </c>
      <c r="E1807" s="388" t="s">
        <v>26</v>
      </c>
      <c r="F1807" s="388" t="s">
        <v>22803</v>
      </c>
      <c r="G1807" s="386"/>
    </row>
    <row r="1808" spans="1:7" ht="45">
      <c r="A1808" s="387"/>
      <c r="B1808" s="387"/>
      <c r="C1808" s="388" t="s">
        <v>22804</v>
      </c>
      <c r="D1808" s="384" t="s">
        <v>22805</v>
      </c>
      <c r="E1808" s="388" t="s">
        <v>26</v>
      </c>
      <c r="F1808" s="388" t="s">
        <v>22806</v>
      </c>
      <c r="G1808" s="386"/>
    </row>
    <row r="1809" spans="1:7" ht="72">
      <c r="A1809" s="387"/>
      <c r="B1809" s="387"/>
      <c r="C1809" s="388" t="s">
        <v>22807</v>
      </c>
      <c r="D1809" s="384" t="s">
        <v>22808</v>
      </c>
      <c r="E1809" s="388" t="s">
        <v>11452</v>
      </c>
      <c r="F1809" s="388" t="s">
        <v>22809</v>
      </c>
      <c r="G1809" s="386"/>
    </row>
    <row r="1810" spans="1:7" ht="99">
      <c r="A1810" s="387"/>
      <c r="B1810" s="387"/>
      <c r="C1810" s="388" t="s">
        <v>22810</v>
      </c>
      <c r="D1810" s="384" t="s">
        <v>22811</v>
      </c>
      <c r="E1810" s="388" t="s">
        <v>26</v>
      </c>
      <c r="F1810" s="388" t="s">
        <v>22812</v>
      </c>
      <c r="G1810" s="386"/>
    </row>
    <row r="1811" spans="1:7" ht="90">
      <c r="A1811" s="387"/>
      <c r="B1811" s="387"/>
      <c r="C1811" s="388" t="s">
        <v>22813</v>
      </c>
      <c r="D1811" s="384" t="s">
        <v>22814</v>
      </c>
      <c r="E1811" s="388" t="s">
        <v>26</v>
      </c>
      <c r="F1811" s="388" t="s">
        <v>22815</v>
      </c>
      <c r="G1811" s="386"/>
    </row>
    <row r="1812" spans="1:7" ht="99" customHeight="1">
      <c r="A1812" s="387"/>
      <c r="B1812" s="387"/>
      <c r="C1812" s="388" t="s">
        <v>22816</v>
      </c>
      <c r="D1812" s="384" t="s">
        <v>22817</v>
      </c>
      <c r="E1812" s="388" t="s">
        <v>11452</v>
      </c>
      <c r="F1812" s="388" t="s">
        <v>22818</v>
      </c>
      <c r="G1812" s="386"/>
    </row>
    <row r="1813" spans="1:7" ht="11.25" customHeight="1">
      <c r="A1813" s="387"/>
      <c r="B1813" s="387"/>
      <c r="C1813" s="481" t="s">
        <v>22819</v>
      </c>
      <c r="D1813" s="481"/>
      <c r="E1813" s="481"/>
      <c r="F1813" s="481" t="s">
        <v>17145</v>
      </c>
      <c r="G1813" s="386"/>
    </row>
    <row r="1814" spans="1:7" ht="14.25" customHeight="1">
      <c r="A1814" s="387"/>
      <c r="B1814" s="387"/>
      <c r="C1814" s="388" t="s">
        <v>22820</v>
      </c>
      <c r="D1814" s="384" t="s">
        <v>22821</v>
      </c>
      <c r="E1814" s="388" t="s">
        <v>11452</v>
      </c>
      <c r="F1814" s="388" t="s">
        <v>22822</v>
      </c>
      <c r="G1814" s="386"/>
    </row>
    <row r="1815" spans="1:7" ht="27">
      <c r="A1815" s="387"/>
      <c r="B1815" s="387"/>
      <c r="C1815" s="388" t="s">
        <v>22823</v>
      </c>
      <c r="D1815" s="384" t="s">
        <v>22824</v>
      </c>
      <c r="E1815" s="388" t="s">
        <v>26</v>
      </c>
      <c r="F1815" s="388" t="s">
        <v>22825</v>
      </c>
      <c r="G1815" s="386"/>
    </row>
    <row r="1816" spans="1:7" ht="27">
      <c r="A1816" s="387"/>
      <c r="B1816" s="387"/>
      <c r="C1816" s="388" t="s">
        <v>22826</v>
      </c>
      <c r="D1816" s="384" t="s">
        <v>22827</v>
      </c>
      <c r="E1816" s="388" t="s">
        <v>26</v>
      </c>
      <c r="F1816" s="388" t="s">
        <v>22828</v>
      </c>
      <c r="G1816" s="386"/>
    </row>
    <row r="1817" spans="1:7" ht="27">
      <c r="A1817" s="387"/>
      <c r="B1817" s="387"/>
      <c r="C1817" s="388" t="s">
        <v>22829</v>
      </c>
      <c r="D1817" s="384" t="s">
        <v>22830</v>
      </c>
      <c r="E1817" s="388" t="s">
        <v>26</v>
      </c>
      <c r="F1817" s="388" t="s">
        <v>22831</v>
      </c>
      <c r="G1817" s="386"/>
    </row>
    <row r="1818" spans="1:7" ht="72">
      <c r="A1818" s="387"/>
      <c r="B1818" s="387"/>
      <c r="C1818" s="388" t="s">
        <v>22832</v>
      </c>
      <c r="D1818" s="384" t="s">
        <v>22833</v>
      </c>
      <c r="E1818" s="388" t="s">
        <v>11452</v>
      </c>
      <c r="F1818" s="388" t="s">
        <v>22834</v>
      </c>
      <c r="G1818" s="386"/>
    </row>
    <row r="1819" spans="1:7" ht="11.25" customHeight="1">
      <c r="A1819" s="387"/>
      <c r="B1819" s="387"/>
      <c r="C1819" s="481" t="s">
        <v>22835</v>
      </c>
      <c r="D1819" s="481"/>
      <c r="E1819" s="481"/>
      <c r="F1819" s="481" t="s">
        <v>17145</v>
      </c>
      <c r="G1819" s="386"/>
    </row>
    <row r="1820" spans="1:7" ht="14.25" customHeight="1">
      <c r="A1820" s="387"/>
      <c r="B1820" s="387"/>
      <c r="C1820" s="388" t="s">
        <v>22836</v>
      </c>
      <c r="D1820" s="384" t="s">
        <v>22837</v>
      </c>
      <c r="E1820" s="388" t="s">
        <v>17445</v>
      </c>
      <c r="F1820" s="388" t="s">
        <v>22838</v>
      </c>
      <c r="G1820" s="386"/>
    </row>
    <row r="1821" spans="1:7" ht="36">
      <c r="A1821" s="387"/>
      <c r="B1821" s="387"/>
      <c r="C1821" s="388" t="s">
        <v>22839</v>
      </c>
      <c r="D1821" s="384" t="s">
        <v>22840</v>
      </c>
      <c r="E1821" s="388" t="s">
        <v>11452</v>
      </c>
      <c r="F1821" s="388" t="s">
        <v>22841</v>
      </c>
      <c r="G1821" s="386"/>
    </row>
    <row r="1822" spans="1:7" ht="27">
      <c r="A1822" s="387"/>
      <c r="B1822" s="387"/>
      <c r="C1822" s="388" t="s">
        <v>22842</v>
      </c>
      <c r="D1822" s="384" t="s">
        <v>22843</v>
      </c>
      <c r="E1822" s="388" t="s">
        <v>11452</v>
      </c>
      <c r="F1822" s="388" t="s">
        <v>17446</v>
      </c>
      <c r="G1822" s="386"/>
    </row>
    <row r="1823" spans="1:7" ht="36">
      <c r="A1823" s="387"/>
      <c r="B1823" s="387"/>
      <c r="C1823" s="388" t="s">
        <v>22844</v>
      </c>
      <c r="D1823" s="384" t="s">
        <v>22845</v>
      </c>
      <c r="E1823" s="388" t="s">
        <v>11452</v>
      </c>
      <c r="F1823" s="388" t="s">
        <v>22846</v>
      </c>
      <c r="G1823" s="386"/>
    </row>
    <row r="1824" spans="1:7" ht="45">
      <c r="A1824" s="387"/>
      <c r="B1824" s="387"/>
      <c r="C1824" s="388" t="s">
        <v>22847</v>
      </c>
      <c r="D1824" s="384" t="s">
        <v>22848</v>
      </c>
      <c r="E1824" s="388" t="s">
        <v>17445</v>
      </c>
      <c r="F1824" s="388" t="s">
        <v>22849</v>
      </c>
      <c r="G1824" s="386"/>
    </row>
    <row r="1825" spans="1:7" ht="27">
      <c r="A1825" s="387"/>
      <c r="B1825" s="387"/>
      <c r="C1825" s="388" t="s">
        <v>22850</v>
      </c>
      <c r="D1825" s="384" t="s">
        <v>22851</v>
      </c>
      <c r="E1825" s="388" t="s">
        <v>17445</v>
      </c>
      <c r="F1825" s="388" t="s">
        <v>22852</v>
      </c>
      <c r="G1825" s="386"/>
    </row>
    <row r="1826" spans="1:7" ht="36">
      <c r="A1826" s="387"/>
      <c r="B1826" s="387"/>
      <c r="C1826" s="388" t="s">
        <v>22853</v>
      </c>
      <c r="D1826" s="384" t="s">
        <v>22854</v>
      </c>
      <c r="E1826" s="388" t="s">
        <v>17445</v>
      </c>
      <c r="F1826" s="388" t="s">
        <v>22855</v>
      </c>
      <c r="G1826" s="386"/>
    </row>
    <row r="1827" spans="1:7" ht="27">
      <c r="A1827" s="387"/>
      <c r="B1827" s="387"/>
      <c r="C1827" s="388" t="s">
        <v>22856</v>
      </c>
      <c r="D1827" s="384" t="s">
        <v>22857</v>
      </c>
      <c r="E1827" s="388" t="s">
        <v>26</v>
      </c>
      <c r="F1827" s="388" t="s">
        <v>22858</v>
      </c>
      <c r="G1827" s="386"/>
    </row>
    <row r="1828" spans="1:7" ht="45">
      <c r="A1828" s="387"/>
      <c r="B1828" s="387"/>
      <c r="C1828" s="388" t="s">
        <v>22859</v>
      </c>
      <c r="D1828" s="384" t="s">
        <v>22860</v>
      </c>
      <c r="E1828" s="388" t="s">
        <v>105</v>
      </c>
      <c r="F1828" s="388" t="s">
        <v>22861</v>
      </c>
      <c r="G1828" s="386"/>
    </row>
    <row r="1829" spans="1:7" ht="54">
      <c r="A1829" s="387"/>
      <c r="B1829" s="387"/>
      <c r="C1829" s="388" t="s">
        <v>22862</v>
      </c>
      <c r="D1829" s="384" t="s">
        <v>22863</v>
      </c>
      <c r="E1829" s="388" t="s">
        <v>105</v>
      </c>
      <c r="F1829" s="388" t="s">
        <v>17447</v>
      </c>
      <c r="G1829" s="386"/>
    </row>
    <row r="1830" spans="1:7" ht="45">
      <c r="A1830" s="387"/>
      <c r="B1830" s="387"/>
      <c r="C1830" s="388" t="s">
        <v>22864</v>
      </c>
      <c r="D1830" s="384" t="s">
        <v>22865</v>
      </c>
      <c r="E1830" s="388" t="s">
        <v>105</v>
      </c>
      <c r="F1830" s="388" t="s">
        <v>22866</v>
      </c>
      <c r="G1830" s="386"/>
    </row>
    <row r="1831" spans="1:7" ht="63">
      <c r="A1831" s="387"/>
      <c r="B1831" s="387"/>
      <c r="C1831" s="388" t="s">
        <v>22867</v>
      </c>
      <c r="D1831" s="384" t="s">
        <v>22868</v>
      </c>
      <c r="E1831" s="388" t="s">
        <v>105</v>
      </c>
      <c r="F1831" s="388" t="s">
        <v>22869</v>
      </c>
      <c r="G1831" s="386"/>
    </row>
    <row r="1832" spans="1:7" ht="81">
      <c r="A1832" s="387"/>
      <c r="B1832" s="387"/>
      <c r="C1832" s="388" t="s">
        <v>22870</v>
      </c>
      <c r="D1832" s="384" t="s">
        <v>22871</v>
      </c>
      <c r="E1832" s="388" t="s">
        <v>11452</v>
      </c>
      <c r="F1832" s="388" t="s">
        <v>22872</v>
      </c>
      <c r="G1832" s="386"/>
    </row>
    <row r="1833" spans="1:7" ht="27">
      <c r="A1833" s="387"/>
      <c r="B1833" s="387"/>
      <c r="C1833" s="388" t="s">
        <v>22873</v>
      </c>
      <c r="D1833" s="384" t="s">
        <v>22874</v>
      </c>
      <c r="E1833" s="388" t="s">
        <v>11452</v>
      </c>
      <c r="F1833" s="388" t="s">
        <v>17448</v>
      </c>
      <c r="G1833" s="386"/>
    </row>
    <row r="1834" spans="1:7" ht="63">
      <c r="A1834" s="387"/>
      <c r="B1834" s="387"/>
      <c r="C1834" s="388" t="s">
        <v>22875</v>
      </c>
      <c r="D1834" s="384" t="s">
        <v>22876</v>
      </c>
      <c r="E1834" s="388" t="s">
        <v>17445</v>
      </c>
      <c r="F1834" s="388" t="s">
        <v>22877</v>
      </c>
      <c r="G1834" s="386"/>
    </row>
    <row r="1835" spans="1:7" ht="63" customHeight="1">
      <c r="A1835" s="387"/>
      <c r="B1835" s="387"/>
      <c r="C1835" s="388" t="s">
        <v>22878</v>
      </c>
      <c r="D1835" s="384" t="s">
        <v>22879</v>
      </c>
      <c r="E1835" s="388" t="s">
        <v>17445</v>
      </c>
      <c r="F1835" s="388" t="s">
        <v>22880</v>
      </c>
      <c r="G1835" s="386"/>
    </row>
    <row r="1836" spans="1:7" ht="72" customHeight="1">
      <c r="A1836" s="387"/>
      <c r="B1836" s="387"/>
      <c r="C1836" s="388" t="s">
        <v>22881</v>
      </c>
      <c r="D1836" s="384" t="s">
        <v>22882</v>
      </c>
      <c r="E1836" s="388" t="s">
        <v>17445</v>
      </c>
      <c r="F1836" s="388" t="s">
        <v>22883</v>
      </c>
      <c r="G1836" s="386"/>
    </row>
    <row r="1837" spans="1:7" ht="72">
      <c r="A1837" s="387"/>
      <c r="B1837" s="387"/>
      <c r="C1837" s="388" t="s">
        <v>22884</v>
      </c>
      <c r="D1837" s="384" t="s">
        <v>22885</v>
      </c>
      <c r="E1837" s="388" t="s">
        <v>17445</v>
      </c>
      <c r="F1837" s="388" t="s">
        <v>22886</v>
      </c>
      <c r="G1837" s="386"/>
    </row>
    <row r="1838" spans="1:7" ht="45">
      <c r="A1838" s="387"/>
      <c r="B1838" s="387"/>
      <c r="C1838" s="388" t="s">
        <v>22887</v>
      </c>
      <c r="D1838" s="384" t="s">
        <v>22888</v>
      </c>
      <c r="E1838" s="388" t="s">
        <v>26</v>
      </c>
      <c r="F1838" s="388" t="s">
        <v>22889</v>
      </c>
      <c r="G1838" s="386"/>
    </row>
    <row r="1839" spans="1:7" ht="54">
      <c r="A1839" s="387"/>
      <c r="B1839" s="387"/>
      <c r="C1839" s="388" t="s">
        <v>22890</v>
      </c>
      <c r="D1839" s="384" t="s">
        <v>22891</v>
      </c>
      <c r="E1839" s="388" t="s">
        <v>17445</v>
      </c>
      <c r="F1839" s="388" t="s">
        <v>22892</v>
      </c>
      <c r="G1839" s="386"/>
    </row>
    <row r="1840" spans="1:7" ht="63">
      <c r="A1840" s="387"/>
      <c r="B1840" s="387"/>
      <c r="C1840" s="388" t="s">
        <v>22893</v>
      </c>
      <c r="D1840" s="384" t="s">
        <v>22894</v>
      </c>
      <c r="E1840" s="388" t="s">
        <v>17445</v>
      </c>
      <c r="F1840" s="388" t="s">
        <v>22895</v>
      </c>
      <c r="G1840" s="386"/>
    </row>
    <row r="1841" spans="1:7" ht="54">
      <c r="A1841" s="387"/>
      <c r="B1841" s="387"/>
      <c r="C1841" s="388" t="s">
        <v>22896</v>
      </c>
      <c r="D1841" s="384" t="s">
        <v>22897</v>
      </c>
      <c r="E1841" s="388" t="s">
        <v>105</v>
      </c>
      <c r="F1841" s="388" t="s">
        <v>22898</v>
      </c>
      <c r="G1841" s="385"/>
    </row>
    <row r="1842" spans="1:7" ht="36">
      <c r="A1842" s="387"/>
      <c r="B1842" s="387"/>
      <c r="C1842" s="388" t="s">
        <v>22899</v>
      </c>
      <c r="D1842" s="384" t="s">
        <v>22900</v>
      </c>
      <c r="E1842" s="388" t="s">
        <v>11452</v>
      </c>
      <c r="F1842" s="388" t="s">
        <v>22901</v>
      </c>
      <c r="G1842" s="385"/>
    </row>
    <row r="1843" spans="1:7" ht="135">
      <c r="A1843" s="387"/>
      <c r="B1843" s="387"/>
      <c r="C1843" s="388" t="s">
        <v>22902</v>
      </c>
      <c r="D1843" s="384" t="s">
        <v>22903</v>
      </c>
      <c r="E1843" s="388" t="s">
        <v>11452</v>
      </c>
      <c r="F1843" s="388" t="s">
        <v>22904</v>
      </c>
      <c r="G1843" s="385"/>
    </row>
    <row r="1844" spans="1:7" ht="99">
      <c r="A1844" s="387"/>
      <c r="B1844" s="387"/>
      <c r="C1844" s="388" t="s">
        <v>22905</v>
      </c>
      <c r="D1844" s="384" t="s">
        <v>22906</v>
      </c>
      <c r="E1844" s="388" t="s">
        <v>11452</v>
      </c>
      <c r="F1844" s="388" t="s">
        <v>17925</v>
      </c>
      <c r="G1844" s="385"/>
    </row>
    <row r="1845" spans="1:7" ht="144">
      <c r="A1845" s="387"/>
      <c r="B1845" s="387"/>
      <c r="C1845" s="388" t="s">
        <v>22907</v>
      </c>
      <c r="D1845" s="384" t="s">
        <v>22908</v>
      </c>
      <c r="E1845" s="388" t="s">
        <v>11452</v>
      </c>
      <c r="F1845" s="388" t="s">
        <v>22909</v>
      </c>
      <c r="G1845" s="386"/>
    </row>
    <row r="1846" spans="1:7" ht="144" customHeight="1">
      <c r="A1846" s="387"/>
      <c r="B1846" s="387"/>
      <c r="C1846" s="388" t="s">
        <v>22910</v>
      </c>
      <c r="D1846" s="384" t="s">
        <v>22911</v>
      </c>
      <c r="E1846" s="388" t="s">
        <v>11452</v>
      </c>
      <c r="F1846" s="388" t="s">
        <v>22912</v>
      </c>
      <c r="G1846" s="386"/>
    </row>
    <row r="1847" spans="1:7" ht="27">
      <c r="A1847" s="387"/>
      <c r="B1847" s="387"/>
      <c r="C1847" s="388" t="s">
        <v>22913</v>
      </c>
      <c r="D1847" s="384" t="s">
        <v>22914</v>
      </c>
      <c r="E1847" s="388" t="s">
        <v>11452</v>
      </c>
      <c r="F1847" s="388" t="s">
        <v>22915</v>
      </c>
      <c r="G1847" s="386"/>
    </row>
    <row r="1848" spans="1:7" ht="36" customHeight="1">
      <c r="A1848" s="387"/>
      <c r="B1848" s="387"/>
      <c r="C1848" s="388" t="s">
        <v>22916</v>
      </c>
      <c r="D1848" s="384" t="s">
        <v>22917</v>
      </c>
      <c r="E1848" s="388" t="s">
        <v>26</v>
      </c>
      <c r="F1848" s="388" t="s">
        <v>22918</v>
      </c>
      <c r="G1848" s="386"/>
    </row>
    <row r="1849" spans="1:7" ht="36">
      <c r="A1849" s="387"/>
      <c r="B1849" s="387"/>
      <c r="C1849" s="388" t="s">
        <v>22919</v>
      </c>
      <c r="D1849" s="384" t="s">
        <v>22920</v>
      </c>
      <c r="E1849" s="388" t="s">
        <v>26</v>
      </c>
      <c r="F1849" s="388" t="s">
        <v>22921</v>
      </c>
      <c r="G1849" s="386"/>
    </row>
    <row r="1850" spans="1:7" ht="63">
      <c r="A1850" s="387"/>
      <c r="B1850" s="387"/>
      <c r="C1850" s="388" t="s">
        <v>22922</v>
      </c>
      <c r="D1850" s="384" t="s">
        <v>22923</v>
      </c>
      <c r="E1850" s="388" t="s">
        <v>26</v>
      </c>
      <c r="F1850" s="388" t="s">
        <v>22924</v>
      </c>
      <c r="G1850" s="386"/>
    </row>
    <row r="1851" spans="1:7" ht="11.25" customHeight="1">
      <c r="A1851" s="387"/>
      <c r="B1851" s="387"/>
      <c r="C1851" s="481" t="s">
        <v>22925</v>
      </c>
      <c r="D1851" s="481"/>
      <c r="E1851" s="481"/>
      <c r="F1851" s="481" t="s">
        <v>17145</v>
      </c>
      <c r="G1851" s="386"/>
    </row>
    <row r="1852" spans="1:7" ht="14.25" customHeight="1">
      <c r="A1852" s="387"/>
      <c r="B1852" s="387"/>
      <c r="C1852" s="388" t="s">
        <v>22926</v>
      </c>
      <c r="D1852" s="384" t="s">
        <v>22927</v>
      </c>
      <c r="E1852" s="388" t="s">
        <v>17450</v>
      </c>
      <c r="F1852" s="388" t="s">
        <v>17451</v>
      </c>
      <c r="G1852" s="386"/>
    </row>
    <row r="1853" spans="1:7" ht="36">
      <c r="A1853" s="387"/>
      <c r="B1853" s="387"/>
      <c r="C1853" s="388" t="s">
        <v>22928</v>
      </c>
      <c r="D1853" s="384" t="s">
        <v>22929</v>
      </c>
      <c r="E1853" s="388" t="s">
        <v>17450</v>
      </c>
      <c r="F1853" s="388" t="s">
        <v>22930</v>
      </c>
      <c r="G1853" s="386"/>
    </row>
    <row r="1854" spans="1:7" ht="11.25" customHeight="1">
      <c r="A1854" s="387"/>
      <c r="B1854" s="387"/>
      <c r="C1854" s="481" t="s">
        <v>22931</v>
      </c>
      <c r="D1854" s="481"/>
      <c r="E1854" s="481"/>
      <c r="F1854" s="481" t="s">
        <v>17145</v>
      </c>
      <c r="G1854" s="386"/>
    </row>
    <row r="1855" spans="1:7" ht="14.25" customHeight="1">
      <c r="A1855" s="387"/>
      <c r="B1855" s="387"/>
      <c r="C1855" s="388" t="s">
        <v>22932</v>
      </c>
      <c r="D1855" s="384" t="s">
        <v>22933</v>
      </c>
      <c r="E1855" s="388" t="s">
        <v>105</v>
      </c>
      <c r="F1855" s="388" t="s">
        <v>22934</v>
      </c>
      <c r="G1855" s="386"/>
    </row>
    <row r="1856" spans="1:7" ht="54">
      <c r="A1856" s="387"/>
      <c r="B1856" s="387"/>
      <c r="C1856" s="388" t="s">
        <v>22935</v>
      </c>
      <c r="D1856" s="384" t="s">
        <v>22936</v>
      </c>
      <c r="E1856" s="388" t="s">
        <v>105</v>
      </c>
      <c r="F1856" s="388" t="s">
        <v>22937</v>
      </c>
      <c r="G1856" s="386"/>
    </row>
    <row r="1857" spans="1:7" ht="72">
      <c r="A1857" s="387"/>
      <c r="B1857" s="387"/>
      <c r="C1857" s="388" t="s">
        <v>22938</v>
      </c>
      <c r="D1857" s="384" t="s">
        <v>22939</v>
      </c>
      <c r="E1857" s="388" t="s">
        <v>105</v>
      </c>
      <c r="F1857" s="388" t="s">
        <v>22940</v>
      </c>
      <c r="G1857" s="386"/>
    </row>
    <row r="1858" spans="1:7" ht="72" customHeight="1">
      <c r="A1858" s="387"/>
      <c r="B1858" s="387"/>
      <c r="C1858" s="388" t="s">
        <v>22941</v>
      </c>
      <c r="D1858" s="384" t="s">
        <v>22942</v>
      </c>
      <c r="E1858" s="388" t="s">
        <v>105</v>
      </c>
      <c r="F1858" s="388" t="s">
        <v>22943</v>
      </c>
      <c r="G1858" s="386"/>
    </row>
    <row r="1859" spans="1:7" ht="54">
      <c r="A1859" s="387"/>
      <c r="B1859" s="387"/>
      <c r="C1859" s="388" t="s">
        <v>22944</v>
      </c>
      <c r="D1859" s="384" t="s">
        <v>22945</v>
      </c>
      <c r="E1859" s="388" t="s">
        <v>105</v>
      </c>
      <c r="F1859" s="388" t="s">
        <v>22946</v>
      </c>
      <c r="G1859" s="386"/>
    </row>
    <row r="1860" spans="1:7" ht="45">
      <c r="A1860" s="387"/>
      <c r="B1860" s="387"/>
      <c r="C1860" s="388" t="s">
        <v>22947</v>
      </c>
      <c r="D1860" s="384" t="s">
        <v>22948</v>
      </c>
      <c r="E1860" s="388" t="s">
        <v>26</v>
      </c>
      <c r="F1860" s="388" t="s">
        <v>18461</v>
      </c>
      <c r="G1860" s="386"/>
    </row>
    <row r="1861" spans="1:7" ht="72">
      <c r="A1861" s="387"/>
      <c r="B1861" s="387"/>
      <c r="C1861" s="388" t="s">
        <v>22949</v>
      </c>
      <c r="D1861" s="384" t="s">
        <v>22950</v>
      </c>
      <c r="E1861" s="388" t="s">
        <v>11452</v>
      </c>
      <c r="F1861" s="388" t="s">
        <v>22951</v>
      </c>
      <c r="G1861" s="386"/>
    </row>
    <row r="1862" spans="1:7" ht="81" customHeight="1">
      <c r="A1862" s="387"/>
      <c r="B1862" s="387"/>
      <c r="C1862" s="388" t="s">
        <v>22952</v>
      </c>
      <c r="D1862" s="384" t="s">
        <v>22953</v>
      </c>
      <c r="E1862" s="388" t="s">
        <v>105</v>
      </c>
      <c r="F1862" s="388" t="s">
        <v>22954</v>
      </c>
      <c r="G1862" s="385"/>
    </row>
    <row r="1863" spans="1:7" ht="72">
      <c r="A1863" s="387"/>
      <c r="B1863" s="387"/>
      <c r="C1863" s="388" t="s">
        <v>22955</v>
      </c>
      <c r="D1863" s="384" t="s">
        <v>22956</v>
      </c>
      <c r="E1863" s="388" t="s">
        <v>17445</v>
      </c>
      <c r="F1863" s="388" t="s">
        <v>22957</v>
      </c>
      <c r="G1863" s="385"/>
    </row>
    <row r="1864" spans="1:7" ht="63">
      <c r="A1864" s="387"/>
      <c r="B1864" s="387"/>
      <c r="C1864" s="388" t="s">
        <v>22958</v>
      </c>
      <c r="D1864" s="384" t="s">
        <v>22959</v>
      </c>
      <c r="E1864" s="388" t="s">
        <v>17445</v>
      </c>
      <c r="F1864" s="388" t="s">
        <v>22960</v>
      </c>
      <c r="G1864" s="385"/>
    </row>
    <row r="1865" spans="1:7" ht="11.25" customHeight="1">
      <c r="A1865" s="387"/>
      <c r="B1865" s="387"/>
      <c r="C1865" s="481" t="s">
        <v>22961</v>
      </c>
      <c r="D1865" s="481"/>
      <c r="E1865" s="481"/>
      <c r="F1865" s="481" t="s">
        <v>17145</v>
      </c>
      <c r="G1865" s="385"/>
    </row>
    <row r="1866" spans="1:7" ht="14.25" customHeight="1">
      <c r="A1866" s="387"/>
      <c r="B1866" s="387"/>
      <c r="C1866" s="388" t="s">
        <v>22962</v>
      </c>
      <c r="D1866" s="384" t="s">
        <v>22963</v>
      </c>
      <c r="E1866" s="388" t="s">
        <v>26</v>
      </c>
      <c r="F1866" s="388" t="s">
        <v>22964</v>
      </c>
      <c r="G1866" s="386"/>
    </row>
    <row r="1867" spans="1:7" ht="36">
      <c r="A1867" s="387"/>
      <c r="B1867" s="387"/>
      <c r="C1867" s="388" t="s">
        <v>22965</v>
      </c>
      <c r="D1867" s="384" t="s">
        <v>22966</v>
      </c>
      <c r="E1867" s="388" t="s">
        <v>105</v>
      </c>
      <c r="F1867" s="388" t="s">
        <v>22967</v>
      </c>
      <c r="G1867" s="386"/>
    </row>
    <row r="1868" spans="1:7" ht="11.25" customHeight="1">
      <c r="A1868" s="387"/>
      <c r="B1868" s="387"/>
      <c r="C1868" s="481" t="s">
        <v>22968</v>
      </c>
      <c r="D1868" s="481"/>
      <c r="E1868" s="481"/>
      <c r="F1868" s="481" t="s">
        <v>17145</v>
      </c>
      <c r="G1868" s="386"/>
    </row>
    <row r="1869" spans="1:7" ht="14.25" customHeight="1">
      <c r="A1869" s="387"/>
      <c r="B1869" s="387"/>
      <c r="C1869" s="388" t="s">
        <v>22969</v>
      </c>
      <c r="D1869" s="384" t="s">
        <v>22970</v>
      </c>
      <c r="E1869" s="388" t="s">
        <v>26</v>
      </c>
      <c r="F1869" s="388" t="s">
        <v>22971</v>
      </c>
      <c r="G1869" s="386"/>
    </row>
    <row r="1870" spans="1:7" ht="18">
      <c r="A1870" s="387"/>
      <c r="B1870" s="387"/>
      <c r="C1870" s="388" t="s">
        <v>22972</v>
      </c>
      <c r="D1870" s="384" t="s">
        <v>22973</v>
      </c>
      <c r="E1870" s="388" t="s">
        <v>105</v>
      </c>
      <c r="F1870" s="388" t="s">
        <v>22974</v>
      </c>
      <c r="G1870" s="386"/>
    </row>
    <row r="1871" spans="1:7" ht="45">
      <c r="A1871" s="387"/>
      <c r="B1871" s="387"/>
      <c r="C1871" s="388" t="s">
        <v>22975</v>
      </c>
      <c r="D1871" s="384" t="s">
        <v>22976</v>
      </c>
      <c r="E1871" s="388" t="s">
        <v>17445</v>
      </c>
      <c r="F1871" s="388" t="s">
        <v>22977</v>
      </c>
      <c r="G1871" s="386"/>
    </row>
    <row r="1872" spans="1:7" ht="45">
      <c r="A1872" s="387"/>
      <c r="B1872" s="387"/>
      <c r="C1872" s="388" t="s">
        <v>22978</v>
      </c>
      <c r="D1872" s="384" t="s">
        <v>22979</v>
      </c>
      <c r="E1872" s="388" t="s">
        <v>17445</v>
      </c>
      <c r="F1872" s="388" t="s">
        <v>22980</v>
      </c>
      <c r="G1872" s="386"/>
    </row>
    <row r="1873" spans="1:7" ht="27">
      <c r="A1873" s="387"/>
      <c r="B1873" s="387"/>
      <c r="C1873" s="388" t="s">
        <v>22981</v>
      </c>
      <c r="D1873" s="384" t="s">
        <v>22982</v>
      </c>
      <c r="E1873" s="388" t="s">
        <v>26</v>
      </c>
      <c r="F1873" s="388" t="s">
        <v>22983</v>
      </c>
      <c r="G1873" s="386"/>
    </row>
    <row r="1874" spans="1:7" ht="27">
      <c r="A1874" s="387"/>
      <c r="B1874" s="387"/>
      <c r="C1874" s="388" t="s">
        <v>22984</v>
      </c>
      <c r="D1874" s="384" t="s">
        <v>22985</v>
      </c>
      <c r="E1874" s="388" t="s">
        <v>26</v>
      </c>
      <c r="F1874" s="388" t="s">
        <v>17357</v>
      </c>
      <c r="G1874" s="386"/>
    </row>
    <row r="1875" spans="1:7" ht="36">
      <c r="A1875" s="387"/>
      <c r="B1875" s="387"/>
      <c r="C1875" s="388" t="s">
        <v>22986</v>
      </c>
      <c r="D1875" s="384" t="s">
        <v>22987</v>
      </c>
      <c r="E1875" s="388" t="s">
        <v>26</v>
      </c>
      <c r="F1875" s="388" t="s">
        <v>22988</v>
      </c>
      <c r="G1875" s="386"/>
    </row>
    <row r="1876" spans="1:7" ht="27">
      <c r="A1876" s="387"/>
      <c r="B1876" s="387"/>
      <c r="C1876" s="388" t="s">
        <v>22989</v>
      </c>
      <c r="D1876" s="384" t="s">
        <v>22990</v>
      </c>
      <c r="E1876" s="388" t="s">
        <v>26</v>
      </c>
      <c r="F1876" s="388" t="s">
        <v>22991</v>
      </c>
      <c r="G1876" s="386"/>
    </row>
    <row r="1877" spans="1:7" ht="27">
      <c r="A1877" s="387"/>
      <c r="B1877" s="387"/>
      <c r="C1877" s="388" t="s">
        <v>22992</v>
      </c>
      <c r="D1877" s="384" t="s">
        <v>22993</v>
      </c>
      <c r="E1877" s="388" t="s">
        <v>26</v>
      </c>
      <c r="F1877" s="388" t="s">
        <v>17517</v>
      </c>
      <c r="G1877" s="386"/>
    </row>
    <row r="1878" spans="1:7" ht="36">
      <c r="A1878" s="387"/>
      <c r="B1878" s="387"/>
      <c r="C1878" s="388" t="s">
        <v>22994</v>
      </c>
      <c r="D1878" s="384" t="s">
        <v>22995</v>
      </c>
      <c r="E1878" s="388" t="s">
        <v>26</v>
      </c>
      <c r="F1878" s="388" t="s">
        <v>22996</v>
      </c>
      <c r="G1878" s="385"/>
    </row>
    <row r="1879" spans="1:7" ht="36">
      <c r="A1879" s="387"/>
      <c r="B1879" s="387"/>
      <c r="C1879" s="388" t="s">
        <v>22997</v>
      </c>
      <c r="D1879" s="384" t="s">
        <v>22998</v>
      </c>
      <c r="E1879" s="388" t="s">
        <v>26</v>
      </c>
      <c r="F1879" s="388" t="s">
        <v>22999</v>
      </c>
      <c r="G1879" s="385"/>
    </row>
    <row r="1880" spans="1:7" ht="36">
      <c r="A1880" s="387"/>
      <c r="B1880" s="387"/>
      <c r="C1880" s="388" t="s">
        <v>23000</v>
      </c>
      <c r="D1880" s="384" t="s">
        <v>23001</v>
      </c>
      <c r="E1880" s="388" t="s">
        <v>26</v>
      </c>
      <c r="F1880" s="388" t="s">
        <v>23002</v>
      </c>
      <c r="G1880" s="385"/>
    </row>
    <row r="1881" spans="1:7" ht="27">
      <c r="A1881" s="387"/>
      <c r="B1881" s="387"/>
      <c r="C1881" s="388" t="s">
        <v>23003</v>
      </c>
      <c r="D1881" s="384" t="s">
        <v>23004</v>
      </c>
      <c r="E1881" s="388" t="s">
        <v>26</v>
      </c>
      <c r="F1881" s="388" t="s">
        <v>23005</v>
      </c>
      <c r="G1881" s="385"/>
    </row>
    <row r="1882" spans="1:7" ht="18">
      <c r="A1882" s="387"/>
      <c r="B1882" s="387"/>
      <c r="C1882" s="388" t="s">
        <v>23006</v>
      </c>
      <c r="D1882" s="384" t="s">
        <v>23007</v>
      </c>
      <c r="E1882" s="388" t="s">
        <v>11452</v>
      </c>
      <c r="F1882" s="388" t="s">
        <v>23008</v>
      </c>
      <c r="G1882" s="386"/>
    </row>
    <row r="1883" spans="1:7" ht="36">
      <c r="A1883" s="387"/>
      <c r="B1883" s="387"/>
      <c r="C1883" s="388" t="s">
        <v>23009</v>
      </c>
      <c r="D1883" s="384" t="s">
        <v>23010</v>
      </c>
      <c r="E1883" s="388" t="s">
        <v>11452</v>
      </c>
      <c r="F1883" s="388" t="s">
        <v>23011</v>
      </c>
      <c r="G1883" s="386"/>
    </row>
    <row r="1884" spans="1:7" ht="14.25" customHeight="1">
      <c r="A1884" s="387"/>
      <c r="B1884" s="481" t="s">
        <v>23012</v>
      </c>
      <c r="C1884" s="481"/>
      <c r="D1884" s="481"/>
      <c r="E1884" s="481"/>
      <c r="F1884" s="481" t="s">
        <v>17145</v>
      </c>
      <c r="G1884" s="386"/>
    </row>
    <row r="1885" spans="1:7" ht="11.25" customHeight="1">
      <c r="A1885" s="387"/>
      <c r="B1885" s="387"/>
      <c r="C1885" s="481" t="s">
        <v>23013</v>
      </c>
      <c r="D1885" s="481"/>
      <c r="E1885" s="481"/>
      <c r="F1885" s="481" t="s">
        <v>17145</v>
      </c>
      <c r="G1885" s="385"/>
    </row>
    <row r="1886" spans="1:7" ht="14.25" customHeight="1">
      <c r="A1886" s="387"/>
      <c r="B1886" s="387"/>
      <c r="C1886" s="388" t="s">
        <v>23014</v>
      </c>
      <c r="D1886" s="384" t="s">
        <v>23015</v>
      </c>
      <c r="E1886" s="388" t="s">
        <v>105</v>
      </c>
      <c r="F1886" s="388" t="s">
        <v>23016</v>
      </c>
      <c r="G1886" s="385"/>
    </row>
    <row r="1887" spans="1:7" ht="18">
      <c r="A1887" s="387"/>
      <c r="B1887" s="387"/>
      <c r="C1887" s="388" t="s">
        <v>23017</v>
      </c>
      <c r="D1887" s="384" t="s">
        <v>23018</v>
      </c>
      <c r="E1887" s="388" t="s">
        <v>105</v>
      </c>
      <c r="F1887" s="388" t="s">
        <v>23019</v>
      </c>
      <c r="G1887" s="386"/>
    </row>
    <row r="1888" spans="1:7" ht="18">
      <c r="A1888" s="387"/>
      <c r="B1888" s="387"/>
      <c r="C1888" s="388" t="s">
        <v>23020</v>
      </c>
      <c r="D1888" s="384" t="s">
        <v>23021</v>
      </c>
      <c r="E1888" s="388" t="s">
        <v>105</v>
      </c>
      <c r="F1888" s="388" t="s">
        <v>23022</v>
      </c>
      <c r="G1888" s="386"/>
    </row>
    <row r="1889" spans="1:7" ht="18">
      <c r="A1889" s="387"/>
      <c r="B1889" s="387"/>
      <c r="C1889" s="388" t="s">
        <v>23023</v>
      </c>
      <c r="D1889" s="384" t="s">
        <v>23024</v>
      </c>
      <c r="E1889" s="388" t="s">
        <v>105</v>
      </c>
      <c r="F1889" s="388" t="s">
        <v>23025</v>
      </c>
      <c r="G1889" s="386"/>
    </row>
    <row r="1890" spans="1:7" ht="11.25" customHeight="1">
      <c r="A1890" s="387"/>
      <c r="B1890" s="387"/>
      <c r="C1890" s="481" t="s">
        <v>23026</v>
      </c>
      <c r="D1890" s="481"/>
      <c r="E1890" s="481"/>
      <c r="F1890" s="481" t="s">
        <v>17145</v>
      </c>
      <c r="G1890" s="386"/>
    </row>
    <row r="1891" spans="1:7" ht="14.25" customHeight="1">
      <c r="A1891" s="387"/>
      <c r="B1891" s="387"/>
      <c r="C1891" s="388" t="s">
        <v>23027</v>
      </c>
      <c r="D1891" s="384" t="s">
        <v>23028</v>
      </c>
      <c r="E1891" s="388" t="s">
        <v>11452</v>
      </c>
      <c r="F1891" s="388" t="s">
        <v>23029</v>
      </c>
      <c r="G1891" s="386"/>
    </row>
    <row r="1892" spans="1:7" ht="27">
      <c r="A1892" s="387"/>
      <c r="B1892" s="387"/>
      <c r="C1892" s="388" t="s">
        <v>23030</v>
      </c>
      <c r="D1892" s="384" t="s">
        <v>23031</v>
      </c>
      <c r="E1892" s="388" t="s">
        <v>26</v>
      </c>
      <c r="F1892" s="388" t="s">
        <v>23032</v>
      </c>
      <c r="G1892" s="386"/>
    </row>
    <row r="1893" spans="1:7" ht="27">
      <c r="A1893" s="387"/>
      <c r="B1893" s="387"/>
      <c r="C1893" s="388" t="s">
        <v>23033</v>
      </c>
      <c r="D1893" s="384" t="s">
        <v>23034</v>
      </c>
      <c r="E1893" s="388" t="s">
        <v>26</v>
      </c>
      <c r="F1893" s="388" t="s">
        <v>23035</v>
      </c>
      <c r="G1893" s="386"/>
    </row>
    <row r="1894" spans="1:7" ht="27">
      <c r="A1894" s="387"/>
      <c r="B1894" s="387"/>
      <c r="C1894" s="388" t="s">
        <v>23036</v>
      </c>
      <c r="D1894" s="384" t="s">
        <v>23037</v>
      </c>
      <c r="E1894" s="388" t="s">
        <v>26</v>
      </c>
      <c r="F1894" s="388" t="s">
        <v>23038</v>
      </c>
      <c r="G1894" s="386"/>
    </row>
    <row r="1895" spans="1:7" ht="36">
      <c r="A1895" s="387"/>
      <c r="B1895" s="387"/>
      <c r="C1895" s="388" t="s">
        <v>23039</v>
      </c>
      <c r="D1895" s="384" t="s">
        <v>23040</v>
      </c>
      <c r="E1895" s="388" t="s">
        <v>26</v>
      </c>
      <c r="F1895" s="388" t="s">
        <v>17475</v>
      </c>
      <c r="G1895" s="386"/>
    </row>
    <row r="1896" spans="1:7" ht="36">
      <c r="A1896" s="387"/>
      <c r="B1896" s="387"/>
      <c r="C1896" s="388" t="s">
        <v>23041</v>
      </c>
      <c r="D1896" s="384" t="s">
        <v>23042</v>
      </c>
      <c r="E1896" s="388" t="s">
        <v>26</v>
      </c>
      <c r="F1896" s="388" t="s">
        <v>23043</v>
      </c>
      <c r="G1896" s="386"/>
    </row>
    <row r="1897" spans="1:7" ht="36">
      <c r="A1897" s="387"/>
      <c r="B1897" s="387"/>
      <c r="C1897" s="388" t="s">
        <v>23044</v>
      </c>
      <c r="D1897" s="384" t="s">
        <v>23045</v>
      </c>
      <c r="E1897" s="388" t="s">
        <v>26</v>
      </c>
      <c r="F1897" s="388" t="s">
        <v>23046</v>
      </c>
      <c r="G1897" s="386"/>
    </row>
    <row r="1898" spans="1:7" ht="27">
      <c r="A1898" s="387"/>
      <c r="B1898" s="387"/>
      <c r="C1898" s="388" t="s">
        <v>23047</v>
      </c>
      <c r="D1898" s="384" t="s">
        <v>23048</v>
      </c>
      <c r="E1898" s="388" t="s">
        <v>26</v>
      </c>
      <c r="F1898" s="388" t="s">
        <v>23049</v>
      </c>
      <c r="G1898" s="386"/>
    </row>
    <row r="1899" spans="1:7" ht="36">
      <c r="A1899" s="387"/>
      <c r="B1899" s="387"/>
      <c r="C1899" s="388" t="s">
        <v>23050</v>
      </c>
      <c r="D1899" s="384" t="s">
        <v>23051</v>
      </c>
      <c r="E1899" s="388" t="s">
        <v>26</v>
      </c>
      <c r="F1899" s="388" t="s">
        <v>23052</v>
      </c>
      <c r="G1899" s="386"/>
    </row>
    <row r="1900" spans="1:7" ht="36">
      <c r="A1900" s="387"/>
      <c r="B1900" s="387"/>
      <c r="C1900" s="388" t="s">
        <v>23053</v>
      </c>
      <c r="D1900" s="384" t="s">
        <v>23054</v>
      </c>
      <c r="E1900" s="388" t="s">
        <v>26</v>
      </c>
      <c r="F1900" s="388" t="s">
        <v>23055</v>
      </c>
      <c r="G1900" s="386"/>
    </row>
    <row r="1901" spans="1:7" ht="36">
      <c r="A1901" s="387"/>
      <c r="B1901" s="387"/>
      <c r="C1901" s="388" t="s">
        <v>23056</v>
      </c>
      <c r="D1901" s="384" t="s">
        <v>23057</v>
      </c>
      <c r="E1901" s="388" t="s">
        <v>26</v>
      </c>
      <c r="F1901" s="388" t="s">
        <v>23058</v>
      </c>
      <c r="G1901" s="386"/>
    </row>
    <row r="1902" spans="1:7" ht="36">
      <c r="A1902" s="387"/>
      <c r="B1902" s="387"/>
      <c r="C1902" s="388" t="s">
        <v>23059</v>
      </c>
      <c r="D1902" s="384" t="s">
        <v>23060</v>
      </c>
      <c r="E1902" s="388" t="s">
        <v>26</v>
      </c>
      <c r="F1902" s="388" t="s">
        <v>23061</v>
      </c>
      <c r="G1902" s="386"/>
    </row>
    <row r="1903" spans="1:7" ht="36">
      <c r="A1903" s="387"/>
      <c r="B1903" s="387"/>
      <c r="C1903" s="388" t="s">
        <v>23062</v>
      </c>
      <c r="D1903" s="384" t="s">
        <v>23063</v>
      </c>
      <c r="E1903" s="388" t="s">
        <v>26</v>
      </c>
      <c r="F1903" s="388" t="s">
        <v>23064</v>
      </c>
      <c r="G1903" s="386"/>
    </row>
    <row r="1904" spans="1:7" ht="54">
      <c r="A1904" s="387"/>
      <c r="B1904" s="387"/>
      <c r="C1904" s="388" t="s">
        <v>23065</v>
      </c>
      <c r="D1904" s="384" t="s">
        <v>23066</v>
      </c>
      <c r="E1904" s="388" t="s">
        <v>26</v>
      </c>
      <c r="F1904" s="388" t="s">
        <v>23067</v>
      </c>
      <c r="G1904" s="386"/>
    </row>
    <row r="1905" spans="1:7" ht="45">
      <c r="A1905" s="387"/>
      <c r="B1905" s="387"/>
      <c r="C1905" s="388" t="s">
        <v>23068</v>
      </c>
      <c r="D1905" s="384" t="s">
        <v>23069</v>
      </c>
      <c r="E1905" s="388" t="s">
        <v>26</v>
      </c>
      <c r="F1905" s="388" t="s">
        <v>23070</v>
      </c>
      <c r="G1905" s="386"/>
    </row>
    <row r="1906" spans="1:7" ht="36">
      <c r="A1906" s="387"/>
      <c r="B1906" s="387"/>
      <c r="C1906" s="388" t="s">
        <v>23071</v>
      </c>
      <c r="D1906" s="384" t="s">
        <v>23072</v>
      </c>
      <c r="E1906" s="388" t="s">
        <v>26</v>
      </c>
      <c r="F1906" s="388" t="s">
        <v>23073</v>
      </c>
      <c r="G1906" s="386"/>
    </row>
    <row r="1907" spans="1:7" ht="36">
      <c r="A1907" s="387"/>
      <c r="B1907" s="387"/>
      <c r="C1907" s="388" t="s">
        <v>23074</v>
      </c>
      <c r="D1907" s="384" t="s">
        <v>23075</v>
      </c>
      <c r="E1907" s="388" t="s">
        <v>26</v>
      </c>
      <c r="F1907" s="388" t="s">
        <v>23076</v>
      </c>
      <c r="G1907" s="386"/>
    </row>
    <row r="1908" spans="1:7" ht="27">
      <c r="A1908" s="387"/>
      <c r="B1908" s="387"/>
      <c r="C1908" s="388" t="s">
        <v>23077</v>
      </c>
      <c r="D1908" s="384" t="s">
        <v>23078</v>
      </c>
      <c r="E1908" s="388" t="s">
        <v>11452</v>
      </c>
      <c r="F1908" s="388" t="s">
        <v>23079</v>
      </c>
      <c r="G1908" s="386"/>
    </row>
    <row r="1909" spans="1:7" ht="11.25" customHeight="1">
      <c r="A1909" s="387"/>
      <c r="B1909" s="387"/>
      <c r="C1909" s="481" t="s">
        <v>23080</v>
      </c>
      <c r="D1909" s="481"/>
      <c r="E1909" s="481"/>
      <c r="F1909" s="481" t="s">
        <v>17145</v>
      </c>
      <c r="G1909" s="386"/>
    </row>
    <row r="1910" spans="1:7" ht="14.25" customHeight="1">
      <c r="A1910" s="387"/>
      <c r="B1910" s="387"/>
      <c r="C1910" s="388" t="s">
        <v>23081</v>
      </c>
      <c r="D1910" s="384" t="s">
        <v>23082</v>
      </c>
      <c r="E1910" s="388" t="s">
        <v>26</v>
      </c>
      <c r="F1910" s="388" t="s">
        <v>23083</v>
      </c>
      <c r="G1910" s="386"/>
    </row>
    <row r="1911" spans="1:7" ht="36">
      <c r="A1911" s="387"/>
      <c r="B1911" s="387"/>
      <c r="C1911" s="388" t="s">
        <v>23084</v>
      </c>
      <c r="D1911" s="384" t="s">
        <v>23085</v>
      </c>
      <c r="E1911" s="388" t="s">
        <v>26</v>
      </c>
      <c r="F1911" s="388" t="s">
        <v>23086</v>
      </c>
      <c r="G1911" s="386"/>
    </row>
    <row r="1912" spans="1:7" ht="27">
      <c r="A1912" s="387"/>
      <c r="B1912" s="387"/>
      <c r="C1912" s="388" t="s">
        <v>23087</v>
      </c>
      <c r="D1912" s="384" t="s">
        <v>23088</v>
      </c>
      <c r="E1912" s="388" t="s">
        <v>26</v>
      </c>
      <c r="F1912" s="388" t="s">
        <v>23089</v>
      </c>
      <c r="G1912" s="386"/>
    </row>
    <row r="1913" spans="1:7" ht="36">
      <c r="A1913" s="387"/>
      <c r="B1913" s="387"/>
      <c r="C1913" s="388" t="s">
        <v>23090</v>
      </c>
      <c r="D1913" s="384" t="s">
        <v>23091</v>
      </c>
      <c r="E1913" s="388" t="s">
        <v>26</v>
      </c>
      <c r="F1913" s="388" t="s">
        <v>23092</v>
      </c>
      <c r="G1913" s="386"/>
    </row>
    <row r="1914" spans="1:7" ht="45" customHeight="1">
      <c r="A1914" s="387"/>
      <c r="B1914" s="387"/>
      <c r="C1914" s="388" t="s">
        <v>23093</v>
      </c>
      <c r="D1914" s="384" t="s">
        <v>23094</v>
      </c>
      <c r="E1914" s="388" t="s">
        <v>26</v>
      </c>
      <c r="F1914" s="388" t="s">
        <v>23095</v>
      </c>
      <c r="G1914" s="386"/>
    </row>
    <row r="1915" spans="1:7" ht="45" customHeight="1">
      <c r="A1915" s="387"/>
      <c r="B1915" s="387"/>
      <c r="C1915" s="388" t="s">
        <v>23096</v>
      </c>
      <c r="D1915" s="384" t="s">
        <v>23097</v>
      </c>
      <c r="E1915" s="388" t="s">
        <v>26</v>
      </c>
      <c r="F1915" s="388" t="s">
        <v>23098</v>
      </c>
      <c r="G1915" s="386"/>
    </row>
    <row r="1916" spans="1:7" ht="11.25" customHeight="1">
      <c r="A1916" s="387"/>
      <c r="B1916" s="387"/>
      <c r="C1916" s="481" t="s">
        <v>23099</v>
      </c>
      <c r="D1916" s="481"/>
      <c r="E1916" s="481"/>
      <c r="F1916" s="481" t="s">
        <v>17145</v>
      </c>
      <c r="G1916" s="386"/>
    </row>
    <row r="1917" spans="1:7" ht="14.25" customHeight="1">
      <c r="A1917" s="387"/>
      <c r="B1917" s="387"/>
      <c r="C1917" s="388" t="s">
        <v>23100</v>
      </c>
      <c r="D1917" s="384" t="s">
        <v>23101</v>
      </c>
      <c r="E1917" s="388" t="s">
        <v>26</v>
      </c>
      <c r="F1917" s="388" t="s">
        <v>23102</v>
      </c>
      <c r="G1917" s="386"/>
    </row>
    <row r="1918" spans="1:7" ht="27">
      <c r="A1918" s="387"/>
      <c r="B1918" s="387"/>
      <c r="C1918" s="388" t="s">
        <v>23103</v>
      </c>
      <c r="D1918" s="384" t="s">
        <v>23104</v>
      </c>
      <c r="E1918" s="388" t="s">
        <v>26</v>
      </c>
      <c r="F1918" s="388" t="s">
        <v>23105</v>
      </c>
      <c r="G1918" s="386"/>
    </row>
    <row r="1919" spans="1:7" ht="36">
      <c r="A1919" s="387"/>
      <c r="B1919" s="387"/>
      <c r="C1919" s="388" t="s">
        <v>23106</v>
      </c>
      <c r="D1919" s="384" t="s">
        <v>23107</v>
      </c>
      <c r="E1919" s="388" t="s">
        <v>26</v>
      </c>
      <c r="F1919" s="388" t="s">
        <v>23108</v>
      </c>
      <c r="G1919" s="386"/>
    </row>
    <row r="1920" spans="1:7" ht="45">
      <c r="A1920" s="387"/>
      <c r="B1920" s="387"/>
      <c r="C1920" s="388" t="s">
        <v>23109</v>
      </c>
      <c r="D1920" s="384" t="s">
        <v>23110</v>
      </c>
      <c r="E1920" s="388" t="s">
        <v>26</v>
      </c>
      <c r="F1920" s="388" t="s">
        <v>23111</v>
      </c>
      <c r="G1920" s="386"/>
    </row>
    <row r="1921" spans="1:7" ht="56.25" customHeight="1">
      <c r="A1921" s="387"/>
      <c r="B1921" s="387"/>
      <c r="C1921" s="388" t="s">
        <v>23112</v>
      </c>
      <c r="D1921" s="384" t="s">
        <v>23113</v>
      </c>
      <c r="E1921" s="388" t="s">
        <v>26</v>
      </c>
      <c r="F1921" s="388" t="s">
        <v>23114</v>
      </c>
      <c r="G1921" s="386"/>
    </row>
    <row r="1922" spans="1:7" ht="27">
      <c r="A1922" s="387"/>
      <c r="B1922" s="387"/>
      <c r="C1922" s="388" t="s">
        <v>23115</v>
      </c>
      <c r="D1922" s="384" t="s">
        <v>23116</v>
      </c>
      <c r="E1922" s="388" t="s">
        <v>26</v>
      </c>
      <c r="F1922" s="388" t="s">
        <v>23117</v>
      </c>
      <c r="G1922" s="386"/>
    </row>
    <row r="1923" spans="1:7" ht="36">
      <c r="A1923" s="387"/>
      <c r="B1923" s="387"/>
      <c r="C1923" s="388" t="s">
        <v>23118</v>
      </c>
      <c r="D1923" s="384" t="s">
        <v>23119</v>
      </c>
      <c r="E1923" s="388" t="s">
        <v>26</v>
      </c>
      <c r="F1923" s="388" t="s">
        <v>23120</v>
      </c>
      <c r="G1923" s="386"/>
    </row>
    <row r="1924" spans="1:7" ht="36">
      <c r="A1924" s="387"/>
      <c r="B1924" s="387"/>
      <c r="C1924" s="388" t="s">
        <v>23121</v>
      </c>
      <c r="D1924" s="384" t="s">
        <v>23122</v>
      </c>
      <c r="E1924" s="388" t="s">
        <v>26</v>
      </c>
      <c r="F1924" s="388" t="s">
        <v>23123</v>
      </c>
      <c r="G1924" s="386"/>
    </row>
    <row r="1925" spans="1:7" ht="45">
      <c r="A1925" s="387"/>
      <c r="B1925" s="387"/>
      <c r="C1925" s="388" t="s">
        <v>23124</v>
      </c>
      <c r="D1925" s="384" t="s">
        <v>23125</v>
      </c>
      <c r="E1925" s="388" t="s">
        <v>26</v>
      </c>
      <c r="F1925" s="388" t="s">
        <v>23126</v>
      </c>
      <c r="G1925" s="386"/>
    </row>
    <row r="1926" spans="1:7" ht="45">
      <c r="A1926" s="387"/>
      <c r="B1926" s="387"/>
      <c r="C1926" s="388" t="s">
        <v>23127</v>
      </c>
      <c r="D1926" s="384" t="s">
        <v>23128</v>
      </c>
      <c r="E1926" s="388" t="s">
        <v>26</v>
      </c>
      <c r="F1926" s="388" t="s">
        <v>23129</v>
      </c>
      <c r="G1926" s="386"/>
    </row>
    <row r="1927" spans="1:7" ht="36">
      <c r="A1927" s="387"/>
      <c r="B1927" s="387"/>
      <c r="C1927" s="388" t="s">
        <v>23130</v>
      </c>
      <c r="D1927" s="384" t="s">
        <v>23131</v>
      </c>
      <c r="E1927" s="388" t="s">
        <v>26</v>
      </c>
      <c r="F1927" s="388" t="s">
        <v>23132</v>
      </c>
      <c r="G1927" s="385"/>
    </row>
    <row r="1928" spans="1:7" ht="11.25" customHeight="1">
      <c r="A1928" s="387"/>
      <c r="B1928" s="387"/>
      <c r="C1928" s="481" t="s">
        <v>23133</v>
      </c>
      <c r="D1928" s="481"/>
      <c r="E1928" s="481"/>
      <c r="F1928" s="481" t="s">
        <v>17145</v>
      </c>
      <c r="G1928" s="385"/>
    </row>
    <row r="1929" spans="1:7" ht="14.25" customHeight="1">
      <c r="A1929" s="387"/>
      <c r="B1929" s="387"/>
      <c r="C1929" s="388" t="s">
        <v>23134</v>
      </c>
      <c r="D1929" s="384" t="s">
        <v>23135</v>
      </c>
      <c r="E1929" s="388" t="s">
        <v>11452</v>
      </c>
      <c r="F1929" s="388" t="s">
        <v>17333</v>
      </c>
      <c r="G1929" s="386"/>
    </row>
    <row r="1930" spans="1:7" ht="18">
      <c r="A1930" s="387"/>
      <c r="B1930" s="387"/>
      <c r="C1930" s="388" t="s">
        <v>23136</v>
      </c>
      <c r="D1930" s="384" t="s">
        <v>23137</v>
      </c>
      <c r="E1930" s="388" t="s">
        <v>11452</v>
      </c>
      <c r="F1930" s="388" t="s">
        <v>23138</v>
      </c>
      <c r="G1930" s="386"/>
    </row>
    <row r="1931" spans="1:7" ht="18">
      <c r="A1931" s="387"/>
      <c r="B1931" s="387"/>
      <c r="C1931" s="388" t="s">
        <v>23139</v>
      </c>
      <c r="D1931" s="384" t="s">
        <v>23140</v>
      </c>
      <c r="E1931" s="388" t="s">
        <v>11452</v>
      </c>
      <c r="F1931" s="388" t="s">
        <v>23141</v>
      </c>
      <c r="G1931" s="386"/>
    </row>
    <row r="1932" spans="1:7" ht="18">
      <c r="A1932" s="387"/>
      <c r="B1932" s="387"/>
      <c r="C1932" s="388" t="s">
        <v>23142</v>
      </c>
      <c r="D1932" s="384" t="s">
        <v>23143</v>
      </c>
      <c r="E1932" s="388" t="s">
        <v>11452</v>
      </c>
      <c r="F1932" s="388" t="s">
        <v>23144</v>
      </c>
      <c r="G1932" s="386"/>
    </row>
    <row r="1933" spans="1:7" ht="18">
      <c r="A1933" s="387"/>
      <c r="B1933" s="387"/>
      <c r="C1933" s="388" t="s">
        <v>23145</v>
      </c>
      <c r="D1933" s="384" t="s">
        <v>23146</v>
      </c>
      <c r="E1933" s="388" t="s">
        <v>11452</v>
      </c>
      <c r="F1933" s="388" t="s">
        <v>23147</v>
      </c>
      <c r="G1933" s="386"/>
    </row>
    <row r="1934" spans="1:7" ht="18">
      <c r="A1934" s="387"/>
      <c r="B1934" s="387"/>
      <c r="C1934" s="388" t="s">
        <v>23148</v>
      </c>
      <c r="D1934" s="384" t="s">
        <v>23149</v>
      </c>
      <c r="E1934" s="388" t="s">
        <v>11452</v>
      </c>
      <c r="F1934" s="388" t="s">
        <v>23150</v>
      </c>
      <c r="G1934" s="386"/>
    </row>
    <row r="1935" spans="1:7" ht="18">
      <c r="A1935" s="387"/>
      <c r="B1935" s="387"/>
      <c r="C1935" s="388" t="s">
        <v>23151</v>
      </c>
      <c r="D1935" s="384" t="s">
        <v>23152</v>
      </c>
      <c r="E1935" s="388" t="s">
        <v>11452</v>
      </c>
      <c r="F1935" s="388" t="s">
        <v>23153</v>
      </c>
      <c r="G1935" s="386"/>
    </row>
    <row r="1936" spans="1:7" ht="18">
      <c r="A1936" s="387"/>
      <c r="B1936" s="387"/>
      <c r="C1936" s="388" t="s">
        <v>23154</v>
      </c>
      <c r="D1936" s="384" t="s">
        <v>23155</v>
      </c>
      <c r="E1936" s="388" t="s">
        <v>105</v>
      </c>
      <c r="F1936" s="388" t="s">
        <v>17455</v>
      </c>
      <c r="G1936" s="386"/>
    </row>
    <row r="1937" spans="1:7" ht="18">
      <c r="A1937" s="387"/>
      <c r="B1937" s="387"/>
      <c r="C1937" s="388" t="s">
        <v>23156</v>
      </c>
      <c r="D1937" s="384" t="s">
        <v>23157</v>
      </c>
      <c r="E1937" s="388" t="s">
        <v>105</v>
      </c>
      <c r="F1937" s="388" t="s">
        <v>17456</v>
      </c>
      <c r="G1937" s="386"/>
    </row>
    <row r="1938" spans="1:7" ht="27">
      <c r="A1938" s="387"/>
      <c r="B1938" s="387"/>
      <c r="C1938" s="388" t="s">
        <v>23158</v>
      </c>
      <c r="D1938" s="384" t="s">
        <v>23159</v>
      </c>
      <c r="E1938" s="388" t="s">
        <v>105</v>
      </c>
      <c r="F1938" s="388" t="s">
        <v>17457</v>
      </c>
      <c r="G1938" s="386"/>
    </row>
    <row r="1939" spans="1:7" ht="18">
      <c r="A1939" s="387"/>
      <c r="B1939" s="387"/>
      <c r="C1939" s="388" t="s">
        <v>23160</v>
      </c>
      <c r="D1939" s="384" t="s">
        <v>23161</v>
      </c>
      <c r="E1939" s="388" t="s">
        <v>105</v>
      </c>
      <c r="F1939" s="388" t="s">
        <v>17458</v>
      </c>
      <c r="G1939" s="386"/>
    </row>
    <row r="1940" spans="1:7" ht="18">
      <c r="A1940" s="387"/>
      <c r="B1940" s="387"/>
      <c r="C1940" s="388" t="s">
        <v>23162</v>
      </c>
      <c r="D1940" s="384" t="s">
        <v>23163</v>
      </c>
      <c r="E1940" s="388" t="s">
        <v>105</v>
      </c>
      <c r="F1940" s="388" t="s">
        <v>17459</v>
      </c>
      <c r="G1940" s="386"/>
    </row>
    <row r="1941" spans="1:7" ht="22.5" customHeight="1">
      <c r="A1941" s="387"/>
      <c r="B1941" s="387"/>
      <c r="C1941" s="388" t="s">
        <v>23164</v>
      </c>
      <c r="D1941" s="384" t="s">
        <v>23165</v>
      </c>
      <c r="E1941" s="388" t="s">
        <v>105</v>
      </c>
      <c r="F1941" s="388" t="s">
        <v>17460</v>
      </c>
      <c r="G1941" s="386"/>
    </row>
    <row r="1942" spans="1:7" ht="18">
      <c r="A1942" s="387"/>
      <c r="B1942" s="387"/>
      <c r="C1942" s="388" t="s">
        <v>23166</v>
      </c>
      <c r="D1942" s="384" t="s">
        <v>23167</v>
      </c>
      <c r="E1942" s="388" t="s">
        <v>105</v>
      </c>
      <c r="F1942" s="388" t="s">
        <v>17461</v>
      </c>
      <c r="G1942" s="386"/>
    </row>
    <row r="1943" spans="1:7" ht="22.5" customHeight="1">
      <c r="A1943" s="387"/>
      <c r="B1943" s="387"/>
      <c r="C1943" s="388" t="s">
        <v>23168</v>
      </c>
      <c r="D1943" s="384" t="s">
        <v>23169</v>
      </c>
      <c r="E1943" s="388" t="s">
        <v>105</v>
      </c>
      <c r="F1943" s="388" t="s">
        <v>23170</v>
      </c>
      <c r="G1943" s="386"/>
    </row>
    <row r="1944" spans="1:7" ht="18">
      <c r="A1944" s="387"/>
      <c r="B1944" s="387"/>
      <c r="C1944" s="388" t="s">
        <v>23171</v>
      </c>
      <c r="D1944" s="384" t="s">
        <v>23172</v>
      </c>
      <c r="E1944" s="388" t="s">
        <v>105</v>
      </c>
      <c r="F1944" s="388" t="s">
        <v>17462</v>
      </c>
      <c r="G1944" s="386"/>
    </row>
    <row r="1945" spans="1:7" ht="18">
      <c r="A1945" s="387"/>
      <c r="B1945" s="387"/>
      <c r="C1945" s="388" t="s">
        <v>23173</v>
      </c>
      <c r="D1945" s="384" t="s">
        <v>23174</v>
      </c>
      <c r="E1945" s="388" t="s">
        <v>105</v>
      </c>
      <c r="F1945" s="388" t="s">
        <v>17463</v>
      </c>
      <c r="G1945" s="385"/>
    </row>
    <row r="1946" spans="1:7" ht="15">
      <c r="A1946" s="387"/>
      <c r="B1946" s="387"/>
      <c r="C1946" s="388" t="s">
        <v>23175</v>
      </c>
      <c r="D1946" s="384" t="s">
        <v>23176</v>
      </c>
      <c r="E1946" s="388" t="s">
        <v>105</v>
      </c>
      <c r="F1946" s="388" t="s">
        <v>17464</v>
      </c>
      <c r="G1946" s="385"/>
    </row>
    <row r="1947" spans="1:7" ht="11.25" customHeight="1">
      <c r="A1947" s="387"/>
      <c r="B1947" s="387"/>
      <c r="C1947" s="481" t="s">
        <v>23177</v>
      </c>
      <c r="D1947" s="481"/>
      <c r="E1947" s="481"/>
      <c r="F1947" s="481" t="s">
        <v>17145</v>
      </c>
      <c r="G1947" s="385"/>
    </row>
    <row r="1948" spans="1:7" ht="14.25" customHeight="1">
      <c r="A1948" s="387"/>
      <c r="B1948" s="387"/>
      <c r="C1948" s="388" t="s">
        <v>23178</v>
      </c>
      <c r="D1948" s="384" t="s">
        <v>23179</v>
      </c>
      <c r="E1948" s="388" t="s">
        <v>105</v>
      </c>
      <c r="F1948" s="388" t="s">
        <v>23180</v>
      </c>
      <c r="G1948" s="385"/>
    </row>
    <row r="1949" spans="1:7" ht="27">
      <c r="A1949" s="387"/>
      <c r="B1949" s="387"/>
      <c r="C1949" s="388" t="s">
        <v>23181</v>
      </c>
      <c r="D1949" s="384" t="s">
        <v>23182</v>
      </c>
      <c r="E1949" s="388" t="s">
        <v>105</v>
      </c>
      <c r="F1949" s="388" t="s">
        <v>23183</v>
      </c>
      <c r="G1949" s="386"/>
    </row>
    <row r="1950" spans="1:7" ht="36">
      <c r="A1950" s="387"/>
      <c r="B1950" s="387"/>
      <c r="C1950" s="388" t="s">
        <v>23184</v>
      </c>
      <c r="D1950" s="384" t="s">
        <v>23185</v>
      </c>
      <c r="E1950" s="388" t="s">
        <v>105</v>
      </c>
      <c r="F1950" s="388" t="s">
        <v>23186</v>
      </c>
      <c r="G1950" s="386"/>
    </row>
    <row r="1951" spans="1:7" ht="36">
      <c r="A1951" s="387"/>
      <c r="B1951" s="387"/>
      <c r="C1951" s="388" t="s">
        <v>23187</v>
      </c>
      <c r="D1951" s="384" t="s">
        <v>23188</v>
      </c>
      <c r="E1951" s="388" t="s">
        <v>105</v>
      </c>
      <c r="F1951" s="388" t="s">
        <v>23189</v>
      </c>
      <c r="G1951" s="386"/>
    </row>
    <row r="1952" spans="1:7" ht="36">
      <c r="A1952" s="387"/>
      <c r="B1952" s="387"/>
      <c r="C1952" s="388" t="s">
        <v>23190</v>
      </c>
      <c r="D1952" s="384" t="s">
        <v>23191</v>
      </c>
      <c r="E1952" s="388" t="s">
        <v>105</v>
      </c>
      <c r="F1952" s="388" t="s">
        <v>23192</v>
      </c>
      <c r="G1952" s="386"/>
    </row>
    <row r="1953" spans="1:7" ht="27">
      <c r="A1953" s="387"/>
      <c r="B1953" s="387"/>
      <c r="C1953" s="388" t="s">
        <v>23193</v>
      </c>
      <c r="D1953" s="384" t="s">
        <v>23194</v>
      </c>
      <c r="E1953" s="388" t="s">
        <v>105</v>
      </c>
      <c r="F1953" s="388" t="s">
        <v>23195</v>
      </c>
      <c r="G1953" s="386"/>
    </row>
    <row r="1954" spans="1:7" ht="36">
      <c r="A1954" s="387"/>
      <c r="B1954" s="387"/>
      <c r="C1954" s="388" t="s">
        <v>23196</v>
      </c>
      <c r="D1954" s="384" t="s">
        <v>23197</v>
      </c>
      <c r="E1954" s="388" t="s">
        <v>105</v>
      </c>
      <c r="F1954" s="388" t="s">
        <v>23198</v>
      </c>
      <c r="G1954" s="386"/>
    </row>
    <row r="1955" spans="1:7" ht="11.25" customHeight="1">
      <c r="A1955" s="387"/>
      <c r="B1955" s="387"/>
      <c r="C1955" s="481" t="s">
        <v>23199</v>
      </c>
      <c r="D1955" s="481"/>
      <c r="E1955" s="481"/>
      <c r="F1955" s="481" t="s">
        <v>17145</v>
      </c>
      <c r="G1955" s="386"/>
    </row>
    <row r="1956" spans="1:7" ht="14.25" customHeight="1">
      <c r="A1956" s="387"/>
      <c r="B1956" s="387"/>
      <c r="C1956" s="388" t="s">
        <v>23200</v>
      </c>
      <c r="D1956" s="384" t="s">
        <v>23201</v>
      </c>
      <c r="E1956" s="388" t="s">
        <v>26</v>
      </c>
      <c r="F1956" s="388" t="s">
        <v>23202</v>
      </c>
      <c r="G1956" s="386"/>
    </row>
    <row r="1957" spans="1:7" ht="117" customHeight="1">
      <c r="A1957" s="387"/>
      <c r="B1957" s="387"/>
      <c r="C1957" s="388" t="s">
        <v>23203</v>
      </c>
      <c r="D1957" s="384" t="s">
        <v>23204</v>
      </c>
      <c r="E1957" s="388" t="s">
        <v>11452</v>
      </c>
      <c r="F1957" s="388" t="s">
        <v>23205</v>
      </c>
      <c r="G1957" s="385"/>
    </row>
    <row r="1958" spans="1:7" ht="27">
      <c r="A1958" s="387"/>
      <c r="B1958" s="387"/>
      <c r="C1958" s="388" t="s">
        <v>23206</v>
      </c>
      <c r="D1958" s="384" t="s">
        <v>23207</v>
      </c>
      <c r="E1958" s="388" t="s">
        <v>26</v>
      </c>
      <c r="F1958" s="388" t="s">
        <v>23208</v>
      </c>
      <c r="G1958" s="385"/>
    </row>
    <row r="1959" spans="1:7" ht="11.25" customHeight="1">
      <c r="A1959" s="387"/>
      <c r="B1959" s="387"/>
      <c r="C1959" s="481" t="s">
        <v>23209</v>
      </c>
      <c r="D1959" s="481"/>
      <c r="E1959" s="481"/>
      <c r="F1959" s="481" t="s">
        <v>17145</v>
      </c>
      <c r="G1959" s="385"/>
    </row>
    <row r="1960" spans="1:7" ht="14.25" customHeight="1">
      <c r="A1960" s="387"/>
      <c r="B1960" s="387"/>
      <c r="C1960" s="388" t="s">
        <v>23210</v>
      </c>
      <c r="D1960" s="384" t="s">
        <v>23211</v>
      </c>
      <c r="E1960" s="388" t="s">
        <v>26</v>
      </c>
      <c r="F1960" s="388" t="s">
        <v>23212</v>
      </c>
      <c r="G1960" s="385"/>
    </row>
    <row r="1961" spans="1:7" ht="27">
      <c r="A1961" s="387"/>
      <c r="B1961" s="387"/>
      <c r="C1961" s="388" t="s">
        <v>23213</v>
      </c>
      <c r="D1961" s="384" t="s">
        <v>23214</v>
      </c>
      <c r="E1961" s="388" t="s">
        <v>105</v>
      </c>
      <c r="F1961" s="388" t="s">
        <v>23215</v>
      </c>
      <c r="G1961" s="386"/>
    </row>
    <row r="1962" spans="1:7" ht="27">
      <c r="A1962" s="387"/>
      <c r="B1962" s="387"/>
      <c r="C1962" s="388" t="s">
        <v>23216</v>
      </c>
      <c r="D1962" s="384" t="s">
        <v>23217</v>
      </c>
      <c r="E1962" s="388" t="s">
        <v>11452</v>
      </c>
      <c r="F1962" s="388" t="s">
        <v>23218</v>
      </c>
      <c r="G1962" s="386"/>
    </row>
    <row r="1963" spans="1:7" ht="27">
      <c r="A1963" s="387"/>
      <c r="B1963" s="387"/>
      <c r="C1963" s="388" t="s">
        <v>23219</v>
      </c>
      <c r="D1963" s="384" t="s">
        <v>23220</v>
      </c>
      <c r="E1963" s="388" t="s">
        <v>11452</v>
      </c>
      <c r="F1963" s="388" t="s">
        <v>23221</v>
      </c>
      <c r="G1963" s="386"/>
    </row>
    <row r="1964" spans="1:7" ht="45">
      <c r="A1964" s="387"/>
      <c r="B1964" s="387"/>
      <c r="C1964" s="388" t="s">
        <v>23222</v>
      </c>
      <c r="D1964" s="384" t="s">
        <v>23223</v>
      </c>
      <c r="E1964" s="388" t="s">
        <v>11452</v>
      </c>
      <c r="F1964" s="388" t="s">
        <v>23224</v>
      </c>
      <c r="G1964" s="386"/>
    </row>
    <row r="1965" spans="1:7" ht="45">
      <c r="A1965" s="387"/>
      <c r="B1965" s="387"/>
      <c r="C1965" s="388" t="s">
        <v>23225</v>
      </c>
      <c r="D1965" s="384" t="s">
        <v>23226</v>
      </c>
      <c r="E1965" s="388" t="s">
        <v>17445</v>
      </c>
      <c r="F1965" s="388" t="s">
        <v>23227</v>
      </c>
      <c r="G1965" s="386"/>
    </row>
    <row r="1966" spans="1:7" ht="27">
      <c r="A1966" s="387"/>
      <c r="B1966" s="387"/>
      <c r="C1966" s="388" t="s">
        <v>23228</v>
      </c>
      <c r="D1966" s="384" t="s">
        <v>23229</v>
      </c>
      <c r="E1966" s="388" t="s">
        <v>105</v>
      </c>
      <c r="F1966" s="388" t="s">
        <v>20146</v>
      </c>
      <c r="G1966" s="386"/>
    </row>
    <row r="1967" spans="1:7" ht="54">
      <c r="A1967" s="387"/>
      <c r="B1967" s="387"/>
      <c r="C1967" s="388" t="s">
        <v>23230</v>
      </c>
      <c r="D1967" s="384" t="s">
        <v>23231</v>
      </c>
      <c r="E1967" s="388" t="s">
        <v>11452</v>
      </c>
      <c r="F1967" s="388" t="s">
        <v>23232</v>
      </c>
      <c r="G1967" s="386"/>
    </row>
    <row r="1968" spans="1:7" ht="45">
      <c r="A1968" s="387"/>
      <c r="B1968" s="387"/>
      <c r="C1968" s="388" t="s">
        <v>23233</v>
      </c>
      <c r="D1968" s="384" t="s">
        <v>23234</v>
      </c>
      <c r="E1968" s="388" t="s">
        <v>11452</v>
      </c>
      <c r="F1968" s="388" t="s">
        <v>23235</v>
      </c>
      <c r="G1968" s="386"/>
    </row>
    <row r="1969" spans="1:7" ht="27">
      <c r="A1969" s="387"/>
      <c r="B1969" s="387"/>
      <c r="C1969" s="388" t="s">
        <v>23236</v>
      </c>
      <c r="D1969" s="384" t="s">
        <v>23237</v>
      </c>
      <c r="E1969" s="388" t="s">
        <v>11452</v>
      </c>
      <c r="F1969" s="388" t="s">
        <v>23238</v>
      </c>
      <c r="G1969" s="386"/>
    </row>
    <row r="1970" spans="1:7" ht="36">
      <c r="A1970" s="387"/>
      <c r="B1970" s="387"/>
      <c r="C1970" s="388" t="s">
        <v>23239</v>
      </c>
      <c r="D1970" s="384" t="s">
        <v>23240</v>
      </c>
      <c r="E1970" s="388" t="s">
        <v>11452</v>
      </c>
      <c r="F1970" s="388" t="s">
        <v>23241</v>
      </c>
      <c r="G1970" s="386"/>
    </row>
    <row r="1971" spans="1:7" ht="18">
      <c r="A1971" s="387"/>
      <c r="B1971" s="387"/>
      <c r="C1971" s="388" t="s">
        <v>23242</v>
      </c>
      <c r="D1971" s="384" t="s">
        <v>23243</v>
      </c>
      <c r="E1971" s="388" t="s">
        <v>105</v>
      </c>
      <c r="F1971" s="388" t="s">
        <v>23244</v>
      </c>
      <c r="G1971" s="386"/>
    </row>
    <row r="1972" spans="1:7" ht="18">
      <c r="A1972" s="387"/>
      <c r="B1972" s="387"/>
      <c r="C1972" s="388" t="s">
        <v>23245</v>
      </c>
      <c r="D1972" s="384" t="s">
        <v>23246</v>
      </c>
      <c r="E1972" s="388" t="s">
        <v>105</v>
      </c>
      <c r="F1972" s="388" t="s">
        <v>23247</v>
      </c>
      <c r="G1972" s="386"/>
    </row>
    <row r="1973" spans="1:7" ht="54">
      <c r="A1973" s="387"/>
      <c r="B1973" s="387"/>
      <c r="C1973" s="388" t="s">
        <v>23248</v>
      </c>
      <c r="D1973" s="384" t="s">
        <v>23249</v>
      </c>
      <c r="E1973" s="388" t="s">
        <v>105</v>
      </c>
      <c r="F1973" s="388" t="s">
        <v>23250</v>
      </c>
      <c r="G1973" s="386"/>
    </row>
    <row r="1974" spans="1:7" ht="18">
      <c r="A1974" s="387"/>
      <c r="B1974" s="387"/>
      <c r="C1974" s="388" t="s">
        <v>23251</v>
      </c>
      <c r="D1974" s="384" t="s">
        <v>23252</v>
      </c>
      <c r="E1974" s="388" t="s">
        <v>26</v>
      </c>
      <c r="F1974" s="388" t="s">
        <v>23253</v>
      </c>
      <c r="G1974" s="386"/>
    </row>
    <row r="1975" spans="1:7" ht="36">
      <c r="A1975" s="387"/>
      <c r="B1975" s="387"/>
      <c r="C1975" s="388" t="s">
        <v>23254</v>
      </c>
      <c r="D1975" s="384" t="s">
        <v>23255</v>
      </c>
      <c r="E1975" s="388" t="s">
        <v>26</v>
      </c>
      <c r="F1975" s="388" t="s">
        <v>17466</v>
      </c>
      <c r="G1975" s="386"/>
    </row>
    <row r="1976" spans="1:7" ht="36">
      <c r="A1976" s="387"/>
      <c r="B1976" s="387"/>
      <c r="C1976" s="388" t="s">
        <v>23256</v>
      </c>
      <c r="D1976" s="384" t="s">
        <v>23257</v>
      </c>
      <c r="E1976" s="388" t="s">
        <v>26</v>
      </c>
      <c r="F1976" s="388" t="s">
        <v>17467</v>
      </c>
      <c r="G1976" s="386"/>
    </row>
    <row r="1977" spans="1:7" ht="36">
      <c r="A1977" s="387"/>
      <c r="B1977" s="387"/>
      <c r="C1977" s="388" t="s">
        <v>23258</v>
      </c>
      <c r="D1977" s="384" t="s">
        <v>23259</v>
      </c>
      <c r="E1977" s="388" t="s">
        <v>26</v>
      </c>
      <c r="F1977" s="388" t="s">
        <v>17468</v>
      </c>
      <c r="G1977" s="386"/>
    </row>
    <row r="1978" spans="1:7" ht="14.25" customHeight="1">
      <c r="A1978" s="387"/>
      <c r="B1978" s="481" t="s">
        <v>23260</v>
      </c>
      <c r="C1978" s="481"/>
      <c r="D1978" s="481"/>
      <c r="E1978" s="481"/>
      <c r="F1978" s="481" t="s">
        <v>17145</v>
      </c>
      <c r="G1978" s="386"/>
    </row>
    <row r="1979" spans="1:7" ht="11.25" customHeight="1">
      <c r="A1979" s="387"/>
      <c r="B1979" s="387"/>
      <c r="C1979" s="481" t="s">
        <v>23261</v>
      </c>
      <c r="D1979" s="481"/>
      <c r="E1979" s="481"/>
      <c r="F1979" s="481" t="s">
        <v>17145</v>
      </c>
      <c r="G1979" s="385"/>
    </row>
    <row r="1980" spans="1:7" ht="14.25" customHeight="1">
      <c r="A1980" s="387"/>
      <c r="B1980" s="387"/>
      <c r="C1980" s="388" t="s">
        <v>23262</v>
      </c>
      <c r="D1980" s="384" t="s">
        <v>23263</v>
      </c>
      <c r="E1980" s="388" t="s">
        <v>11452</v>
      </c>
      <c r="F1980" s="388" t="s">
        <v>23264</v>
      </c>
      <c r="G1980" s="385"/>
    </row>
    <row r="1981" spans="1:7" ht="36">
      <c r="A1981" s="387"/>
      <c r="B1981" s="387"/>
      <c r="C1981" s="388" t="s">
        <v>23265</v>
      </c>
      <c r="D1981" s="384" t="s">
        <v>23266</v>
      </c>
      <c r="E1981" s="388" t="s">
        <v>11452</v>
      </c>
      <c r="F1981" s="388" t="s">
        <v>23267</v>
      </c>
      <c r="G1981" s="386"/>
    </row>
    <row r="1982" spans="1:7" ht="45" customHeight="1">
      <c r="A1982" s="387"/>
      <c r="B1982" s="387"/>
      <c r="C1982" s="388" t="s">
        <v>23268</v>
      </c>
      <c r="D1982" s="384" t="s">
        <v>23269</v>
      </c>
      <c r="E1982" s="388" t="s">
        <v>11452</v>
      </c>
      <c r="F1982" s="388" t="s">
        <v>23270</v>
      </c>
      <c r="G1982" s="386"/>
    </row>
    <row r="1983" spans="1:7" ht="18">
      <c r="A1983" s="387"/>
      <c r="B1983" s="387"/>
      <c r="C1983" s="388" t="s">
        <v>23271</v>
      </c>
      <c r="D1983" s="384" t="s">
        <v>23272</v>
      </c>
      <c r="E1983" s="388" t="s">
        <v>11452</v>
      </c>
      <c r="F1983" s="388" t="s">
        <v>23273</v>
      </c>
      <c r="G1983" s="386"/>
    </row>
    <row r="1984" spans="1:7" ht="11.25" customHeight="1">
      <c r="A1984" s="387"/>
      <c r="B1984" s="387"/>
      <c r="C1984" s="481" t="s">
        <v>23274</v>
      </c>
      <c r="D1984" s="481"/>
      <c r="E1984" s="481"/>
      <c r="F1984" s="481" t="s">
        <v>17145</v>
      </c>
      <c r="G1984" s="386"/>
    </row>
    <row r="1985" spans="1:7" ht="14.25" customHeight="1">
      <c r="A1985" s="387"/>
      <c r="B1985" s="387"/>
      <c r="C1985" s="388" t="s">
        <v>23275</v>
      </c>
      <c r="D1985" s="384" t="s">
        <v>23276</v>
      </c>
      <c r="E1985" s="388" t="s">
        <v>11452</v>
      </c>
      <c r="F1985" s="388" t="s">
        <v>23277</v>
      </c>
      <c r="G1985" s="386"/>
    </row>
    <row r="1986" spans="1:7" ht="36">
      <c r="A1986" s="387"/>
      <c r="B1986" s="387"/>
      <c r="C1986" s="388" t="s">
        <v>23278</v>
      </c>
      <c r="D1986" s="384" t="s">
        <v>23279</v>
      </c>
      <c r="E1986" s="388" t="s">
        <v>11452</v>
      </c>
      <c r="F1986" s="388" t="s">
        <v>23280</v>
      </c>
      <c r="G1986" s="386"/>
    </row>
    <row r="1987" spans="1:7" ht="36">
      <c r="A1987" s="387"/>
      <c r="B1987" s="387"/>
      <c r="C1987" s="388" t="s">
        <v>23281</v>
      </c>
      <c r="D1987" s="384" t="s">
        <v>23282</v>
      </c>
      <c r="E1987" s="388" t="s">
        <v>11452</v>
      </c>
      <c r="F1987" s="388" t="s">
        <v>23283</v>
      </c>
      <c r="G1987" s="386"/>
    </row>
    <row r="1988" spans="1:7" ht="36">
      <c r="A1988" s="387"/>
      <c r="B1988" s="387"/>
      <c r="C1988" s="388" t="s">
        <v>23284</v>
      </c>
      <c r="D1988" s="384" t="s">
        <v>23285</v>
      </c>
      <c r="E1988" s="388" t="s">
        <v>11452</v>
      </c>
      <c r="F1988" s="388" t="s">
        <v>23286</v>
      </c>
      <c r="G1988" s="385"/>
    </row>
    <row r="1989" spans="1:7" ht="27">
      <c r="A1989" s="387"/>
      <c r="B1989" s="387"/>
      <c r="C1989" s="388" t="s">
        <v>23287</v>
      </c>
      <c r="D1989" s="384" t="s">
        <v>23288</v>
      </c>
      <c r="E1989" s="388" t="s">
        <v>11452</v>
      </c>
      <c r="F1989" s="388" t="s">
        <v>17469</v>
      </c>
      <c r="G1989" s="385"/>
    </row>
    <row r="1990" spans="1:7" ht="18">
      <c r="A1990" s="387"/>
      <c r="B1990" s="387"/>
      <c r="C1990" s="388" t="s">
        <v>23289</v>
      </c>
      <c r="D1990" s="384" t="s">
        <v>23290</v>
      </c>
      <c r="E1990" s="388" t="s">
        <v>11452</v>
      </c>
      <c r="F1990" s="388" t="s">
        <v>23291</v>
      </c>
      <c r="G1990" s="386"/>
    </row>
    <row r="1991" spans="1:7" ht="27">
      <c r="A1991" s="387"/>
      <c r="B1991" s="387"/>
      <c r="C1991" s="388" t="s">
        <v>23292</v>
      </c>
      <c r="D1991" s="384" t="s">
        <v>23293</v>
      </c>
      <c r="E1991" s="388" t="s">
        <v>11452</v>
      </c>
      <c r="F1991" s="388" t="s">
        <v>17470</v>
      </c>
      <c r="G1991" s="385"/>
    </row>
    <row r="1992" spans="1:7" ht="27">
      <c r="A1992" s="387"/>
      <c r="B1992" s="387"/>
      <c r="C1992" s="388" t="s">
        <v>23294</v>
      </c>
      <c r="D1992" s="384" t="s">
        <v>23295</v>
      </c>
      <c r="E1992" s="388" t="s">
        <v>11452</v>
      </c>
      <c r="F1992" s="388" t="s">
        <v>17471</v>
      </c>
      <c r="G1992" s="385"/>
    </row>
    <row r="1993" spans="1:7" ht="27">
      <c r="A1993" s="387"/>
      <c r="B1993" s="387"/>
      <c r="C1993" s="388" t="s">
        <v>23296</v>
      </c>
      <c r="D1993" s="384" t="s">
        <v>23297</v>
      </c>
      <c r="E1993" s="388" t="s">
        <v>11452</v>
      </c>
      <c r="F1993" s="388" t="s">
        <v>17471</v>
      </c>
      <c r="G1993" s="385"/>
    </row>
    <row r="1994" spans="1:7" ht="27">
      <c r="A1994" s="387"/>
      <c r="B1994" s="387"/>
      <c r="C1994" s="388" t="s">
        <v>23298</v>
      </c>
      <c r="D1994" s="384" t="s">
        <v>23299</v>
      </c>
      <c r="E1994" s="388" t="s">
        <v>11452</v>
      </c>
      <c r="F1994" s="388" t="s">
        <v>17472</v>
      </c>
      <c r="G1994" s="385"/>
    </row>
    <row r="1995" spans="1:7" ht="36">
      <c r="A1995" s="387"/>
      <c r="B1995" s="387"/>
      <c r="C1995" s="388" t="s">
        <v>23300</v>
      </c>
      <c r="D1995" s="384" t="s">
        <v>23301</v>
      </c>
      <c r="E1995" s="388" t="s">
        <v>11452</v>
      </c>
      <c r="F1995" s="388" t="s">
        <v>17473</v>
      </c>
      <c r="G1995" s="386"/>
    </row>
    <row r="1996" spans="1:7" ht="45">
      <c r="A1996" s="387"/>
      <c r="B1996" s="387"/>
      <c r="C1996" s="388" t="s">
        <v>23302</v>
      </c>
      <c r="D1996" s="384" t="s">
        <v>23303</v>
      </c>
      <c r="E1996" s="388" t="s">
        <v>26</v>
      </c>
      <c r="F1996" s="388" t="s">
        <v>23304</v>
      </c>
      <c r="G1996" s="386"/>
    </row>
    <row r="1997" spans="1:7" ht="54" customHeight="1">
      <c r="A1997" s="387"/>
      <c r="B1997" s="387"/>
      <c r="C1997" s="388" t="s">
        <v>23305</v>
      </c>
      <c r="D1997" s="384" t="s">
        <v>23306</v>
      </c>
      <c r="E1997" s="388" t="s">
        <v>26</v>
      </c>
      <c r="F1997" s="388" t="s">
        <v>23307</v>
      </c>
      <c r="G1997" s="386"/>
    </row>
    <row r="1998" spans="1:7" ht="54">
      <c r="A1998" s="387"/>
      <c r="B1998" s="387"/>
      <c r="C1998" s="388" t="s">
        <v>23308</v>
      </c>
      <c r="D1998" s="384" t="s">
        <v>23309</v>
      </c>
      <c r="E1998" s="388" t="s">
        <v>26</v>
      </c>
      <c r="F1998" s="388" t="s">
        <v>23310</v>
      </c>
      <c r="G1998" s="385"/>
    </row>
    <row r="1999" spans="1:7" ht="54">
      <c r="A1999" s="387"/>
      <c r="B1999" s="387"/>
      <c r="C1999" s="388" t="s">
        <v>23311</v>
      </c>
      <c r="D1999" s="384" t="s">
        <v>23312</v>
      </c>
      <c r="E1999" s="388" t="s">
        <v>26</v>
      </c>
      <c r="F1999" s="388" t="s">
        <v>23313</v>
      </c>
      <c r="G1999" s="385"/>
    </row>
    <row r="2000" spans="1:7" ht="11.25" customHeight="1">
      <c r="A2000" s="387"/>
      <c r="B2000" s="387"/>
      <c r="C2000" s="481" t="s">
        <v>23314</v>
      </c>
      <c r="D2000" s="481"/>
      <c r="E2000" s="481"/>
      <c r="F2000" s="481" t="s">
        <v>17145</v>
      </c>
      <c r="G2000" s="385"/>
    </row>
    <row r="2001" spans="1:7" ht="14.25" customHeight="1">
      <c r="A2001" s="387"/>
      <c r="B2001" s="387"/>
      <c r="C2001" s="388" t="s">
        <v>23315</v>
      </c>
      <c r="D2001" s="384" t="s">
        <v>23316</v>
      </c>
      <c r="E2001" s="388" t="s">
        <v>11452</v>
      </c>
      <c r="F2001" s="388" t="s">
        <v>23317</v>
      </c>
      <c r="G2001" s="385"/>
    </row>
    <row r="2002" spans="1:7" ht="18">
      <c r="A2002" s="387"/>
      <c r="B2002" s="387"/>
      <c r="C2002" s="388" t="s">
        <v>23318</v>
      </c>
      <c r="D2002" s="384" t="s">
        <v>23319</v>
      </c>
      <c r="E2002" s="388" t="s">
        <v>11452</v>
      </c>
      <c r="F2002" s="388" t="s">
        <v>23320</v>
      </c>
      <c r="G2002" s="386"/>
    </row>
    <row r="2003" spans="1:7" ht="18">
      <c r="A2003" s="387"/>
      <c r="B2003" s="387"/>
      <c r="C2003" s="388" t="s">
        <v>23321</v>
      </c>
      <c r="D2003" s="384" t="s">
        <v>23322</v>
      </c>
      <c r="E2003" s="388" t="s">
        <v>26</v>
      </c>
      <c r="F2003" s="388" t="s">
        <v>23323</v>
      </c>
      <c r="G2003" s="385"/>
    </row>
    <row r="2004" spans="1:7" ht="36">
      <c r="A2004" s="387"/>
      <c r="B2004" s="387"/>
      <c r="C2004" s="388" t="s">
        <v>23324</v>
      </c>
      <c r="D2004" s="384" t="s">
        <v>23325</v>
      </c>
      <c r="E2004" s="388" t="s">
        <v>105</v>
      </c>
      <c r="F2004" s="388" t="s">
        <v>23326</v>
      </c>
      <c r="G2004" s="385"/>
    </row>
    <row r="2005" spans="1:7" ht="14.25" customHeight="1">
      <c r="A2005" s="387"/>
      <c r="B2005" s="481" t="s">
        <v>23327</v>
      </c>
      <c r="C2005" s="481"/>
      <c r="D2005" s="481"/>
      <c r="E2005" s="481"/>
      <c r="F2005" s="481" t="s">
        <v>17145</v>
      </c>
      <c r="G2005" s="386"/>
    </row>
    <row r="2006" spans="1:7" ht="11.25" customHeight="1">
      <c r="A2006" s="387"/>
      <c r="B2006" s="387"/>
      <c r="C2006" s="481" t="s">
        <v>23328</v>
      </c>
      <c r="D2006" s="481"/>
      <c r="E2006" s="481"/>
      <c r="F2006" s="481" t="s">
        <v>17145</v>
      </c>
      <c r="G2006" s="386"/>
    </row>
    <row r="2007" spans="1:7" ht="14.25" customHeight="1">
      <c r="A2007" s="387"/>
      <c r="B2007" s="387"/>
      <c r="C2007" s="388" t="s">
        <v>23329</v>
      </c>
      <c r="D2007" s="384" t="s">
        <v>23330</v>
      </c>
      <c r="E2007" s="388" t="s">
        <v>26</v>
      </c>
      <c r="F2007" s="388" t="s">
        <v>23331</v>
      </c>
      <c r="G2007" s="386"/>
    </row>
    <row r="2008" spans="1:7" ht="45">
      <c r="A2008" s="387"/>
      <c r="B2008" s="387"/>
      <c r="C2008" s="388" t="s">
        <v>23332</v>
      </c>
      <c r="D2008" s="384" t="s">
        <v>23333</v>
      </c>
      <c r="E2008" s="388" t="s">
        <v>26</v>
      </c>
      <c r="F2008" s="388" t="s">
        <v>23334</v>
      </c>
      <c r="G2008" s="386"/>
    </row>
    <row r="2009" spans="1:7" ht="54">
      <c r="A2009" s="387"/>
      <c r="B2009" s="387"/>
      <c r="C2009" s="388" t="s">
        <v>23335</v>
      </c>
      <c r="D2009" s="384" t="s">
        <v>23336</v>
      </c>
      <c r="E2009" s="388" t="s">
        <v>26</v>
      </c>
      <c r="F2009" s="388" t="s">
        <v>23337</v>
      </c>
      <c r="G2009" s="386"/>
    </row>
    <row r="2010" spans="1:7" ht="54">
      <c r="A2010" s="387"/>
      <c r="B2010" s="387"/>
      <c r="C2010" s="388" t="s">
        <v>23338</v>
      </c>
      <c r="D2010" s="384" t="s">
        <v>23339</v>
      </c>
      <c r="E2010" s="388" t="s">
        <v>26</v>
      </c>
      <c r="F2010" s="388" t="s">
        <v>23340</v>
      </c>
      <c r="G2010" s="385"/>
    </row>
    <row r="2011" spans="1:7" ht="54">
      <c r="A2011" s="387"/>
      <c r="B2011" s="387"/>
      <c r="C2011" s="388" t="s">
        <v>23341</v>
      </c>
      <c r="D2011" s="384" t="s">
        <v>23342</v>
      </c>
      <c r="E2011" s="388" t="s">
        <v>26</v>
      </c>
      <c r="F2011" s="388" t="s">
        <v>23343</v>
      </c>
      <c r="G2011" s="385"/>
    </row>
    <row r="2012" spans="1:7" ht="45">
      <c r="A2012" s="387"/>
      <c r="B2012" s="387"/>
      <c r="C2012" s="388" t="s">
        <v>23344</v>
      </c>
      <c r="D2012" s="384" t="s">
        <v>23345</v>
      </c>
      <c r="E2012" s="388" t="s">
        <v>26</v>
      </c>
      <c r="F2012" s="388" t="s">
        <v>23346</v>
      </c>
      <c r="G2012" s="386"/>
    </row>
    <row r="2013" spans="1:7" ht="54">
      <c r="A2013" s="387"/>
      <c r="B2013" s="387"/>
      <c r="C2013" s="388" t="s">
        <v>23347</v>
      </c>
      <c r="D2013" s="384" t="s">
        <v>23348</v>
      </c>
      <c r="E2013" s="388" t="s">
        <v>26</v>
      </c>
      <c r="F2013" s="388" t="s">
        <v>23349</v>
      </c>
      <c r="G2013" s="386"/>
    </row>
    <row r="2014" spans="1:7" ht="45">
      <c r="A2014" s="387"/>
      <c r="B2014" s="387"/>
      <c r="C2014" s="388" t="s">
        <v>23350</v>
      </c>
      <c r="D2014" s="384" t="s">
        <v>23351</v>
      </c>
      <c r="E2014" s="388" t="s">
        <v>26</v>
      </c>
      <c r="F2014" s="388" t="s">
        <v>23352</v>
      </c>
      <c r="G2014" s="386"/>
    </row>
    <row r="2015" spans="1:7" ht="45">
      <c r="A2015" s="387"/>
      <c r="B2015" s="387"/>
      <c r="C2015" s="388" t="s">
        <v>23353</v>
      </c>
      <c r="D2015" s="384" t="s">
        <v>23354</v>
      </c>
      <c r="E2015" s="388" t="s">
        <v>26</v>
      </c>
      <c r="F2015" s="388" t="s">
        <v>23355</v>
      </c>
      <c r="G2015" s="386"/>
    </row>
    <row r="2016" spans="1:7" ht="11.25" customHeight="1">
      <c r="A2016" s="387"/>
      <c r="B2016" s="387"/>
      <c r="C2016" s="481" t="s">
        <v>23356</v>
      </c>
      <c r="D2016" s="481"/>
      <c r="E2016" s="481"/>
      <c r="F2016" s="481" t="s">
        <v>17145</v>
      </c>
      <c r="G2016" s="386"/>
    </row>
    <row r="2017" spans="1:7" ht="14.25" customHeight="1">
      <c r="A2017" s="387"/>
      <c r="B2017" s="387"/>
      <c r="C2017" s="388" t="s">
        <v>23357</v>
      </c>
      <c r="D2017" s="384" t="s">
        <v>23358</v>
      </c>
      <c r="E2017" s="388" t="s">
        <v>26</v>
      </c>
      <c r="F2017" s="388" t="s">
        <v>23359</v>
      </c>
      <c r="G2017" s="386"/>
    </row>
    <row r="2018" spans="1:7" ht="54">
      <c r="A2018" s="387"/>
      <c r="B2018" s="387"/>
      <c r="C2018" s="388" t="s">
        <v>23360</v>
      </c>
      <c r="D2018" s="384" t="s">
        <v>23361</v>
      </c>
      <c r="E2018" s="388" t="s">
        <v>26</v>
      </c>
      <c r="F2018" s="388" t="s">
        <v>23362</v>
      </c>
      <c r="G2018" s="386"/>
    </row>
    <row r="2019" spans="1:7" ht="54">
      <c r="A2019" s="387"/>
      <c r="B2019" s="387"/>
      <c r="C2019" s="388" t="s">
        <v>23363</v>
      </c>
      <c r="D2019" s="384" t="s">
        <v>23364</v>
      </c>
      <c r="E2019" s="388" t="s">
        <v>26</v>
      </c>
      <c r="F2019" s="388" t="s">
        <v>23365</v>
      </c>
      <c r="G2019" s="385"/>
    </row>
    <row r="2020" spans="1:7" ht="54">
      <c r="A2020" s="387"/>
      <c r="B2020" s="387"/>
      <c r="C2020" s="388" t="s">
        <v>23366</v>
      </c>
      <c r="D2020" s="384" t="s">
        <v>23367</v>
      </c>
      <c r="E2020" s="388" t="s">
        <v>26</v>
      </c>
      <c r="F2020" s="388" t="s">
        <v>23368</v>
      </c>
      <c r="G2020" s="385"/>
    </row>
    <row r="2021" spans="1:7" ht="54">
      <c r="A2021" s="387"/>
      <c r="B2021" s="387"/>
      <c r="C2021" s="388" t="s">
        <v>23369</v>
      </c>
      <c r="D2021" s="384" t="s">
        <v>23370</v>
      </c>
      <c r="E2021" s="388" t="s">
        <v>26</v>
      </c>
      <c r="F2021" s="388" t="s">
        <v>23371</v>
      </c>
      <c r="G2021" s="385"/>
    </row>
    <row r="2022" spans="1:7" ht="54">
      <c r="A2022" s="387"/>
      <c r="B2022" s="387"/>
      <c r="C2022" s="388" t="s">
        <v>23372</v>
      </c>
      <c r="D2022" s="384" t="s">
        <v>23373</v>
      </c>
      <c r="E2022" s="388" t="s">
        <v>26</v>
      </c>
      <c r="F2022" s="388" t="s">
        <v>23374</v>
      </c>
      <c r="G2022" s="385"/>
    </row>
    <row r="2023" spans="1:7" ht="54">
      <c r="A2023" s="387"/>
      <c r="B2023" s="387"/>
      <c r="C2023" s="388" t="s">
        <v>23375</v>
      </c>
      <c r="D2023" s="384" t="s">
        <v>23376</v>
      </c>
      <c r="E2023" s="388" t="s">
        <v>26</v>
      </c>
      <c r="F2023" s="388" t="s">
        <v>23377</v>
      </c>
      <c r="G2023" s="385"/>
    </row>
    <row r="2024" spans="1:7" ht="54">
      <c r="A2024" s="387"/>
      <c r="B2024" s="387"/>
      <c r="C2024" s="388" t="s">
        <v>23378</v>
      </c>
      <c r="D2024" s="384" t="s">
        <v>23379</v>
      </c>
      <c r="E2024" s="388" t="s">
        <v>26</v>
      </c>
      <c r="F2024" s="388" t="s">
        <v>23380</v>
      </c>
      <c r="G2024" s="385"/>
    </row>
    <row r="2025" spans="1:7" ht="54">
      <c r="A2025" s="387"/>
      <c r="B2025" s="387"/>
      <c r="C2025" s="388" t="s">
        <v>23381</v>
      </c>
      <c r="D2025" s="384" t="s">
        <v>23382</v>
      </c>
      <c r="E2025" s="388" t="s">
        <v>26</v>
      </c>
      <c r="F2025" s="388" t="s">
        <v>23383</v>
      </c>
      <c r="G2025" s="386"/>
    </row>
    <row r="2026" spans="1:7" ht="54">
      <c r="A2026" s="387"/>
      <c r="B2026" s="387"/>
      <c r="C2026" s="388" t="s">
        <v>23384</v>
      </c>
      <c r="D2026" s="384" t="s">
        <v>23385</v>
      </c>
      <c r="E2026" s="388" t="s">
        <v>26</v>
      </c>
      <c r="F2026" s="388" t="s">
        <v>23386</v>
      </c>
      <c r="G2026" s="386"/>
    </row>
    <row r="2027" spans="1:7" ht="54">
      <c r="A2027" s="387"/>
      <c r="B2027" s="387"/>
      <c r="C2027" s="388" t="s">
        <v>23387</v>
      </c>
      <c r="D2027" s="384" t="s">
        <v>23388</v>
      </c>
      <c r="E2027" s="388" t="s">
        <v>26</v>
      </c>
      <c r="F2027" s="388" t="s">
        <v>23389</v>
      </c>
      <c r="G2027" s="386"/>
    </row>
    <row r="2028" spans="1:7" ht="54">
      <c r="A2028" s="387"/>
      <c r="B2028" s="387"/>
      <c r="C2028" s="388" t="s">
        <v>23390</v>
      </c>
      <c r="D2028" s="384" t="s">
        <v>23391</v>
      </c>
      <c r="E2028" s="388" t="s">
        <v>26</v>
      </c>
      <c r="F2028" s="388" t="s">
        <v>22103</v>
      </c>
      <c r="G2028" s="386"/>
    </row>
    <row r="2029" spans="1:7" ht="54">
      <c r="A2029" s="387"/>
      <c r="B2029" s="387"/>
      <c r="C2029" s="388" t="s">
        <v>23392</v>
      </c>
      <c r="D2029" s="384" t="s">
        <v>23393</v>
      </c>
      <c r="E2029" s="388" t="s">
        <v>26</v>
      </c>
      <c r="F2029" s="388" t="s">
        <v>23394</v>
      </c>
      <c r="G2029" s="386"/>
    </row>
    <row r="2030" spans="1:7" ht="54">
      <c r="A2030" s="387"/>
      <c r="B2030" s="387"/>
      <c r="C2030" s="388" t="s">
        <v>23395</v>
      </c>
      <c r="D2030" s="384" t="s">
        <v>23396</v>
      </c>
      <c r="E2030" s="388" t="s">
        <v>26</v>
      </c>
      <c r="F2030" s="388" t="s">
        <v>23397</v>
      </c>
      <c r="G2030" s="386"/>
    </row>
    <row r="2031" spans="1:7" ht="54">
      <c r="A2031" s="387"/>
      <c r="B2031" s="387"/>
      <c r="C2031" s="388" t="s">
        <v>23398</v>
      </c>
      <c r="D2031" s="384" t="s">
        <v>23399</v>
      </c>
      <c r="E2031" s="388" t="s">
        <v>26</v>
      </c>
      <c r="F2031" s="388" t="s">
        <v>23400</v>
      </c>
      <c r="G2031" s="386"/>
    </row>
    <row r="2032" spans="1:7" ht="54">
      <c r="A2032" s="387"/>
      <c r="B2032" s="387"/>
      <c r="C2032" s="388" t="s">
        <v>23401</v>
      </c>
      <c r="D2032" s="384" t="s">
        <v>23402</v>
      </c>
      <c r="E2032" s="388" t="s">
        <v>26</v>
      </c>
      <c r="F2032" s="388" t="s">
        <v>23403</v>
      </c>
      <c r="G2032" s="385"/>
    </row>
    <row r="2033" spans="1:7" ht="45">
      <c r="A2033" s="387"/>
      <c r="B2033" s="387"/>
      <c r="C2033" s="388" t="s">
        <v>23404</v>
      </c>
      <c r="D2033" s="384" t="s">
        <v>23405</v>
      </c>
      <c r="E2033" s="388" t="s">
        <v>26</v>
      </c>
      <c r="F2033" s="388" t="s">
        <v>23406</v>
      </c>
      <c r="G2033" s="385"/>
    </row>
    <row r="2034" spans="1:7" ht="54">
      <c r="A2034" s="387"/>
      <c r="B2034" s="387"/>
      <c r="C2034" s="388" t="s">
        <v>23407</v>
      </c>
      <c r="D2034" s="384" t="s">
        <v>23408</v>
      </c>
      <c r="E2034" s="388" t="s">
        <v>26</v>
      </c>
      <c r="F2034" s="388" t="s">
        <v>17335</v>
      </c>
      <c r="G2034" s="386"/>
    </row>
    <row r="2035" spans="1:7" ht="54">
      <c r="A2035" s="387"/>
      <c r="B2035" s="387"/>
      <c r="C2035" s="388" t="s">
        <v>23409</v>
      </c>
      <c r="D2035" s="384" t="s">
        <v>23410</v>
      </c>
      <c r="E2035" s="388" t="s">
        <v>26</v>
      </c>
      <c r="F2035" s="388" t="s">
        <v>23411</v>
      </c>
      <c r="G2035" s="385"/>
    </row>
    <row r="2036" spans="1:7" ht="45">
      <c r="A2036" s="387"/>
      <c r="B2036" s="387"/>
      <c r="C2036" s="388" t="s">
        <v>23412</v>
      </c>
      <c r="D2036" s="384" t="s">
        <v>23413</v>
      </c>
      <c r="E2036" s="388" t="s">
        <v>26</v>
      </c>
      <c r="F2036" s="388" t="s">
        <v>23414</v>
      </c>
      <c r="G2036" s="385"/>
    </row>
    <row r="2037" spans="1:7" ht="54">
      <c r="A2037" s="387"/>
      <c r="B2037" s="387"/>
      <c r="C2037" s="388" t="s">
        <v>23415</v>
      </c>
      <c r="D2037" s="384" t="s">
        <v>23416</v>
      </c>
      <c r="E2037" s="388" t="s">
        <v>26</v>
      </c>
      <c r="F2037" s="388" t="s">
        <v>23417</v>
      </c>
      <c r="G2037" s="386"/>
    </row>
    <row r="2038" spans="1:7" ht="63">
      <c r="A2038" s="387"/>
      <c r="B2038" s="387"/>
      <c r="C2038" s="388" t="s">
        <v>23418</v>
      </c>
      <c r="D2038" s="384" t="s">
        <v>23419</v>
      </c>
      <c r="E2038" s="388" t="s">
        <v>26</v>
      </c>
      <c r="F2038" s="388" t="s">
        <v>23420</v>
      </c>
      <c r="G2038" s="386"/>
    </row>
    <row r="2039" spans="1:7" ht="54">
      <c r="A2039" s="387"/>
      <c r="B2039" s="387"/>
      <c r="C2039" s="388" t="s">
        <v>23421</v>
      </c>
      <c r="D2039" s="384" t="s">
        <v>23422</v>
      </c>
      <c r="E2039" s="388" t="s">
        <v>26</v>
      </c>
      <c r="F2039" s="388" t="s">
        <v>23423</v>
      </c>
      <c r="G2039" s="386"/>
    </row>
    <row r="2040" spans="1:7" ht="54">
      <c r="A2040" s="387"/>
      <c r="B2040" s="387"/>
      <c r="C2040" s="388" t="s">
        <v>23424</v>
      </c>
      <c r="D2040" s="384" t="s">
        <v>23425</v>
      </c>
      <c r="E2040" s="388" t="s">
        <v>26</v>
      </c>
      <c r="F2040" s="388" t="s">
        <v>23426</v>
      </c>
      <c r="G2040" s="386"/>
    </row>
    <row r="2041" spans="1:7" ht="45">
      <c r="A2041" s="387"/>
      <c r="B2041" s="387"/>
      <c r="C2041" s="388" t="s">
        <v>23427</v>
      </c>
      <c r="D2041" s="384" t="s">
        <v>23428</v>
      </c>
      <c r="E2041" s="388" t="s">
        <v>26</v>
      </c>
      <c r="F2041" s="388" t="s">
        <v>23429</v>
      </c>
      <c r="G2041" s="386"/>
    </row>
    <row r="2042" spans="1:7" ht="45">
      <c r="A2042" s="387"/>
      <c r="B2042" s="387"/>
      <c r="C2042" s="388" t="s">
        <v>23430</v>
      </c>
      <c r="D2042" s="384" t="s">
        <v>23431</v>
      </c>
      <c r="E2042" s="388" t="s">
        <v>26</v>
      </c>
      <c r="F2042" s="388" t="s">
        <v>23432</v>
      </c>
      <c r="G2042" s="386"/>
    </row>
    <row r="2043" spans="1:7" ht="36">
      <c r="A2043" s="387"/>
      <c r="B2043" s="387"/>
      <c r="C2043" s="388" t="s">
        <v>23433</v>
      </c>
      <c r="D2043" s="384" t="s">
        <v>23434</v>
      </c>
      <c r="E2043" s="388" t="s">
        <v>26</v>
      </c>
      <c r="F2043" s="388" t="s">
        <v>23435</v>
      </c>
      <c r="G2043" s="386"/>
    </row>
    <row r="2044" spans="1:7" ht="45">
      <c r="A2044" s="387"/>
      <c r="B2044" s="387"/>
      <c r="C2044" s="388" t="s">
        <v>23436</v>
      </c>
      <c r="D2044" s="384" t="s">
        <v>23437</v>
      </c>
      <c r="E2044" s="388" t="s">
        <v>26</v>
      </c>
      <c r="F2044" s="388" t="s">
        <v>23438</v>
      </c>
      <c r="G2044" s="386"/>
    </row>
    <row r="2045" spans="1:7" ht="45">
      <c r="A2045" s="387"/>
      <c r="B2045" s="387"/>
      <c r="C2045" s="388" t="s">
        <v>23439</v>
      </c>
      <c r="D2045" s="384" t="s">
        <v>23440</v>
      </c>
      <c r="E2045" s="388" t="s">
        <v>26</v>
      </c>
      <c r="F2045" s="388" t="s">
        <v>23441</v>
      </c>
      <c r="G2045" s="386"/>
    </row>
    <row r="2046" spans="1:7" ht="63">
      <c r="A2046" s="387"/>
      <c r="B2046" s="387"/>
      <c r="C2046" s="388" t="s">
        <v>23442</v>
      </c>
      <c r="D2046" s="384" t="s">
        <v>23443</v>
      </c>
      <c r="E2046" s="388" t="s">
        <v>26</v>
      </c>
      <c r="F2046" s="388" t="s">
        <v>23444</v>
      </c>
      <c r="G2046" s="386"/>
    </row>
    <row r="2047" spans="1:7" ht="54">
      <c r="A2047" s="387"/>
      <c r="B2047" s="387"/>
      <c r="C2047" s="388" t="s">
        <v>23445</v>
      </c>
      <c r="D2047" s="384" t="s">
        <v>23446</v>
      </c>
      <c r="E2047" s="388" t="s">
        <v>26</v>
      </c>
      <c r="F2047" s="388" t="s">
        <v>23447</v>
      </c>
      <c r="G2047" s="386"/>
    </row>
    <row r="2048" spans="1:7" ht="45">
      <c r="A2048" s="387"/>
      <c r="B2048" s="387"/>
      <c r="C2048" s="388" t="s">
        <v>23448</v>
      </c>
      <c r="D2048" s="384" t="s">
        <v>23449</v>
      </c>
      <c r="E2048" s="388" t="s">
        <v>26</v>
      </c>
      <c r="F2048" s="388" t="s">
        <v>23450</v>
      </c>
      <c r="G2048" s="386"/>
    </row>
    <row r="2049" spans="1:7" ht="36">
      <c r="A2049" s="387"/>
      <c r="B2049" s="387"/>
      <c r="C2049" s="388" t="s">
        <v>23451</v>
      </c>
      <c r="D2049" s="384" t="s">
        <v>23452</v>
      </c>
      <c r="E2049" s="388" t="s">
        <v>26</v>
      </c>
      <c r="F2049" s="388" t="s">
        <v>23453</v>
      </c>
      <c r="G2049" s="386"/>
    </row>
    <row r="2050" spans="1:7" ht="63">
      <c r="A2050" s="387"/>
      <c r="B2050" s="387"/>
      <c r="C2050" s="388" t="s">
        <v>23454</v>
      </c>
      <c r="D2050" s="384" t="s">
        <v>23455</v>
      </c>
      <c r="E2050" s="388" t="s">
        <v>26</v>
      </c>
      <c r="F2050" s="388" t="s">
        <v>23456</v>
      </c>
      <c r="G2050" s="386"/>
    </row>
    <row r="2051" spans="1:7" ht="45">
      <c r="A2051" s="387"/>
      <c r="B2051" s="387"/>
      <c r="C2051" s="388" t="s">
        <v>23457</v>
      </c>
      <c r="D2051" s="384" t="s">
        <v>23458</v>
      </c>
      <c r="E2051" s="388" t="s">
        <v>26</v>
      </c>
      <c r="F2051" s="388" t="s">
        <v>23459</v>
      </c>
      <c r="G2051" s="385"/>
    </row>
    <row r="2052" spans="1:7" ht="14.25" customHeight="1">
      <c r="A2052" s="387"/>
      <c r="B2052" s="481" t="s">
        <v>23460</v>
      </c>
      <c r="C2052" s="481"/>
      <c r="D2052" s="481"/>
      <c r="E2052" s="481"/>
      <c r="F2052" s="481" t="s">
        <v>17145</v>
      </c>
      <c r="G2052" s="385"/>
    </row>
    <row r="2053" spans="1:7" ht="11.25" customHeight="1">
      <c r="A2053" s="387"/>
      <c r="B2053" s="387"/>
      <c r="C2053" s="481" t="s">
        <v>23461</v>
      </c>
      <c r="D2053" s="481"/>
      <c r="E2053" s="481"/>
      <c r="F2053" s="481" t="s">
        <v>17145</v>
      </c>
      <c r="G2053" s="386"/>
    </row>
    <row r="2054" spans="1:7" ht="14.25" customHeight="1">
      <c r="A2054" s="387"/>
      <c r="B2054" s="387"/>
      <c r="C2054" s="388" t="s">
        <v>23462</v>
      </c>
      <c r="D2054" s="384" t="s">
        <v>23463</v>
      </c>
      <c r="E2054" s="388" t="s">
        <v>26</v>
      </c>
      <c r="F2054" s="388" t="s">
        <v>23464</v>
      </c>
      <c r="G2054" s="386"/>
    </row>
    <row r="2055" spans="1:7" ht="18">
      <c r="A2055" s="387"/>
      <c r="B2055" s="387"/>
      <c r="C2055" s="388" t="s">
        <v>23465</v>
      </c>
      <c r="D2055" s="384" t="s">
        <v>23466</v>
      </c>
      <c r="E2055" s="388" t="s">
        <v>26</v>
      </c>
      <c r="F2055" s="388" t="s">
        <v>23467</v>
      </c>
      <c r="G2055" s="386"/>
    </row>
    <row r="2056" spans="1:7" ht="18">
      <c r="A2056" s="387"/>
      <c r="B2056" s="387"/>
      <c r="C2056" s="388" t="s">
        <v>23468</v>
      </c>
      <c r="D2056" s="384" t="s">
        <v>23469</v>
      </c>
      <c r="E2056" s="388" t="s">
        <v>26</v>
      </c>
      <c r="F2056" s="388" t="s">
        <v>23470</v>
      </c>
      <c r="G2056" s="386"/>
    </row>
    <row r="2057" spans="1:7" ht="18">
      <c r="A2057" s="387"/>
      <c r="B2057" s="387"/>
      <c r="C2057" s="388" t="s">
        <v>23471</v>
      </c>
      <c r="D2057" s="384" t="s">
        <v>23472</v>
      </c>
      <c r="E2057" s="388" t="s">
        <v>26</v>
      </c>
      <c r="F2057" s="388" t="s">
        <v>23473</v>
      </c>
      <c r="G2057" s="386"/>
    </row>
    <row r="2058" spans="1:7" ht="11.25" customHeight="1">
      <c r="A2058" s="387"/>
      <c r="B2058" s="387"/>
      <c r="C2058" s="481" t="s">
        <v>23474</v>
      </c>
      <c r="D2058" s="481"/>
      <c r="E2058" s="481"/>
      <c r="F2058" s="481" t="s">
        <v>17145</v>
      </c>
      <c r="G2058" s="385"/>
    </row>
    <row r="2059" spans="1:7" ht="14.25" customHeight="1">
      <c r="A2059" s="387"/>
      <c r="B2059" s="387"/>
      <c r="C2059" s="388" t="s">
        <v>23475</v>
      </c>
      <c r="D2059" s="384" t="s">
        <v>23476</v>
      </c>
      <c r="E2059" s="388" t="s">
        <v>11452</v>
      </c>
      <c r="F2059" s="388" t="s">
        <v>23477</v>
      </c>
      <c r="G2059" s="385"/>
    </row>
    <row r="2060" spans="1:7" ht="14.25" customHeight="1">
      <c r="A2060" s="387"/>
      <c r="B2060" s="481" t="s">
        <v>23478</v>
      </c>
      <c r="C2060" s="481"/>
      <c r="D2060" s="481"/>
      <c r="E2060" s="481"/>
      <c r="F2060" s="481" t="s">
        <v>17145</v>
      </c>
      <c r="G2060" s="386"/>
    </row>
    <row r="2061" spans="1:7" ht="11.25" customHeight="1">
      <c r="A2061" s="387"/>
      <c r="B2061" s="387"/>
      <c r="C2061" s="481" t="s">
        <v>23479</v>
      </c>
      <c r="D2061" s="481"/>
      <c r="E2061" s="481"/>
      <c r="F2061" s="481" t="s">
        <v>17145</v>
      </c>
      <c r="G2061" s="386"/>
    </row>
    <row r="2062" spans="1:7" ht="14.25" customHeight="1">
      <c r="A2062" s="387"/>
      <c r="B2062" s="387"/>
      <c r="C2062" s="388" t="s">
        <v>23480</v>
      </c>
      <c r="D2062" s="384" t="s">
        <v>23481</v>
      </c>
      <c r="E2062" s="388" t="s">
        <v>105</v>
      </c>
      <c r="F2062" s="388" t="s">
        <v>23482</v>
      </c>
      <c r="G2062" s="386"/>
    </row>
    <row r="2063" spans="1:7" ht="11.25" customHeight="1">
      <c r="A2063" s="387"/>
      <c r="B2063" s="387"/>
      <c r="C2063" s="481" t="s">
        <v>23483</v>
      </c>
      <c r="D2063" s="481"/>
      <c r="E2063" s="481"/>
      <c r="F2063" s="481" t="s">
        <v>17145</v>
      </c>
      <c r="G2063" s="386"/>
    </row>
    <row r="2064" spans="1:7" ht="14.25" customHeight="1">
      <c r="A2064" s="387"/>
      <c r="B2064" s="387"/>
      <c r="C2064" s="388" t="s">
        <v>23484</v>
      </c>
      <c r="D2064" s="384" t="s">
        <v>23485</v>
      </c>
      <c r="E2064" s="388" t="s">
        <v>11452</v>
      </c>
      <c r="F2064" s="388" t="s">
        <v>23486</v>
      </c>
      <c r="G2064" s="386"/>
    </row>
    <row r="2065" spans="1:7" ht="14.25" customHeight="1">
      <c r="A2065" s="387"/>
      <c r="B2065" s="481" t="s">
        <v>23487</v>
      </c>
      <c r="C2065" s="481"/>
      <c r="D2065" s="481"/>
      <c r="E2065" s="481"/>
      <c r="F2065" s="481" t="s">
        <v>17145</v>
      </c>
      <c r="G2065" s="386"/>
    </row>
    <row r="2066" spans="1:7" ht="11.25" customHeight="1">
      <c r="A2066" s="387"/>
      <c r="B2066" s="387"/>
      <c r="C2066" s="481" t="s">
        <v>23488</v>
      </c>
      <c r="D2066" s="481"/>
      <c r="E2066" s="481"/>
      <c r="F2066" s="481" t="s">
        <v>17145</v>
      </c>
      <c r="G2066" s="386"/>
    </row>
    <row r="2067" spans="1:7" ht="14.25" customHeight="1">
      <c r="A2067" s="387"/>
      <c r="B2067" s="387"/>
      <c r="C2067" s="388" t="s">
        <v>23489</v>
      </c>
      <c r="D2067" s="384" t="s">
        <v>23490</v>
      </c>
      <c r="E2067" s="388" t="s">
        <v>26</v>
      </c>
      <c r="F2067" s="388" t="s">
        <v>17476</v>
      </c>
      <c r="G2067" s="386"/>
    </row>
    <row r="2068" spans="1:7" ht="36">
      <c r="A2068" s="387"/>
      <c r="B2068" s="387"/>
      <c r="C2068" s="388" t="s">
        <v>23491</v>
      </c>
      <c r="D2068" s="384" t="s">
        <v>23492</v>
      </c>
      <c r="E2068" s="388" t="s">
        <v>17445</v>
      </c>
      <c r="F2068" s="388" t="s">
        <v>23493</v>
      </c>
      <c r="G2068" s="386"/>
    </row>
    <row r="2069" spans="1:7" ht="27">
      <c r="A2069" s="387"/>
      <c r="B2069" s="387"/>
      <c r="C2069" s="388" t="s">
        <v>23494</v>
      </c>
      <c r="D2069" s="384" t="s">
        <v>23495</v>
      </c>
      <c r="E2069" s="388" t="s">
        <v>11452</v>
      </c>
      <c r="F2069" s="388" t="s">
        <v>17477</v>
      </c>
      <c r="G2069" s="386"/>
    </row>
    <row r="2070" spans="1:7" ht="27">
      <c r="A2070" s="387"/>
      <c r="B2070" s="387"/>
      <c r="C2070" s="388" t="s">
        <v>23496</v>
      </c>
      <c r="D2070" s="384" t="s">
        <v>23497</v>
      </c>
      <c r="E2070" s="388" t="s">
        <v>11452</v>
      </c>
      <c r="F2070" s="388" t="s">
        <v>23498</v>
      </c>
      <c r="G2070" s="386"/>
    </row>
    <row r="2071" spans="1:7" ht="117">
      <c r="A2071" s="387"/>
      <c r="B2071" s="387"/>
      <c r="C2071" s="388" t="s">
        <v>23499</v>
      </c>
      <c r="D2071" s="384" t="s">
        <v>23500</v>
      </c>
      <c r="E2071" s="388" t="s">
        <v>26</v>
      </c>
      <c r="F2071" s="388" t="s">
        <v>17478</v>
      </c>
      <c r="G2071" s="386"/>
    </row>
    <row r="2072" spans="1:7" ht="54">
      <c r="A2072" s="387"/>
      <c r="B2072" s="387"/>
      <c r="C2072" s="388" t="s">
        <v>23501</v>
      </c>
      <c r="D2072" s="384" t="s">
        <v>23502</v>
      </c>
      <c r="E2072" s="388" t="s">
        <v>11452</v>
      </c>
      <c r="F2072" s="388" t="s">
        <v>17479</v>
      </c>
      <c r="G2072" s="386"/>
    </row>
    <row r="2073" spans="1:7" ht="54">
      <c r="A2073" s="387"/>
      <c r="B2073" s="387"/>
      <c r="C2073" s="388" t="s">
        <v>23503</v>
      </c>
      <c r="D2073" s="384" t="s">
        <v>23504</v>
      </c>
      <c r="E2073" s="388" t="s">
        <v>11452</v>
      </c>
      <c r="F2073" s="388" t="s">
        <v>17480</v>
      </c>
      <c r="G2073" s="386"/>
    </row>
    <row r="2074" spans="1:7" ht="54">
      <c r="A2074" s="387"/>
      <c r="B2074" s="387"/>
      <c r="C2074" s="388" t="s">
        <v>23505</v>
      </c>
      <c r="D2074" s="384" t="s">
        <v>23506</v>
      </c>
      <c r="E2074" s="388" t="s">
        <v>11452</v>
      </c>
      <c r="F2074" s="388" t="s">
        <v>17481</v>
      </c>
      <c r="G2074" s="386"/>
    </row>
    <row r="2075" spans="1:7" ht="63">
      <c r="A2075" s="387"/>
      <c r="B2075" s="387"/>
      <c r="C2075" s="388" t="s">
        <v>23507</v>
      </c>
      <c r="D2075" s="384" t="s">
        <v>23508</v>
      </c>
      <c r="E2075" s="388" t="s">
        <v>105</v>
      </c>
      <c r="F2075" s="388" t="s">
        <v>23509</v>
      </c>
      <c r="G2075" s="386"/>
    </row>
    <row r="2076" spans="1:7" ht="56.25" customHeight="1">
      <c r="A2076" s="387"/>
      <c r="B2076" s="387"/>
      <c r="C2076" s="388" t="s">
        <v>23510</v>
      </c>
      <c r="D2076" s="384" t="s">
        <v>23511</v>
      </c>
      <c r="E2076" s="388" t="s">
        <v>105</v>
      </c>
      <c r="F2076" s="388" t="s">
        <v>23512</v>
      </c>
      <c r="G2076" s="386"/>
    </row>
    <row r="2077" spans="1:7" ht="63">
      <c r="A2077" s="387"/>
      <c r="B2077" s="387"/>
      <c r="C2077" s="388" t="s">
        <v>23513</v>
      </c>
      <c r="D2077" s="384" t="s">
        <v>23514</v>
      </c>
      <c r="E2077" s="388" t="s">
        <v>105</v>
      </c>
      <c r="F2077" s="388" t="s">
        <v>23515</v>
      </c>
      <c r="G2077" s="386"/>
    </row>
    <row r="2078" spans="1:7" ht="63">
      <c r="A2078" s="387"/>
      <c r="B2078" s="387"/>
      <c r="C2078" s="388" t="s">
        <v>23516</v>
      </c>
      <c r="D2078" s="384" t="s">
        <v>23517</v>
      </c>
      <c r="E2078" s="388" t="s">
        <v>105</v>
      </c>
      <c r="F2078" s="388" t="s">
        <v>23518</v>
      </c>
      <c r="G2078" s="386"/>
    </row>
    <row r="2079" spans="1:7" ht="63">
      <c r="A2079" s="387"/>
      <c r="B2079" s="387"/>
      <c r="C2079" s="388" t="s">
        <v>23519</v>
      </c>
      <c r="D2079" s="384" t="s">
        <v>23520</v>
      </c>
      <c r="E2079" s="388" t="s">
        <v>105</v>
      </c>
      <c r="F2079" s="388" t="s">
        <v>23521</v>
      </c>
      <c r="G2079" s="386"/>
    </row>
    <row r="2080" spans="1:7" ht="18">
      <c r="A2080" s="387"/>
      <c r="B2080" s="387"/>
      <c r="C2080" s="388" t="s">
        <v>23522</v>
      </c>
      <c r="D2080" s="384" t="s">
        <v>23523</v>
      </c>
      <c r="E2080" s="388" t="s">
        <v>26</v>
      </c>
      <c r="F2080" s="388" t="s">
        <v>23524</v>
      </c>
      <c r="G2080" s="386"/>
    </row>
    <row r="2081" spans="1:7" ht="14.25" customHeight="1">
      <c r="A2081" s="387"/>
      <c r="B2081" s="481" t="s">
        <v>23525</v>
      </c>
      <c r="C2081" s="481"/>
      <c r="D2081" s="481"/>
      <c r="E2081" s="481"/>
      <c r="F2081" s="481" t="s">
        <v>17145</v>
      </c>
      <c r="G2081" s="386"/>
    </row>
    <row r="2082" spans="1:7" ht="11.25" customHeight="1">
      <c r="A2082" s="387"/>
      <c r="B2082" s="387"/>
      <c r="C2082" s="481" t="s">
        <v>23526</v>
      </c>
      <c r="D2082" s="481"/>
      <c r="E2082" s="481"/>
      <c r="F2082" s="481" t="s">
        <v>17145</v>
      </c>
      <c r="G2082" s="386"/>
    </row>
    <row r="2083" spans="1:7" ht="14.25" customHeight="1">
      <c r="A2083" s="387"/>
      <c r="B2083" s="387"/>
      <c r="C2083" s="388" t="s">
        <v>23527</v>
      </c>
      <c r="D2083" s="384" t="s">
        <v>23528</v>
      </c>
      <c r="E2083" s="388" t="s">
        <v>26</v>
      </c>
      <c r="F2083" s="388" t="s">
        <v>17482</v>
      </c>
      <c r="G2083" s="386"/>
    </row>
    <row r="2084" spans="1:7" ht="45">
      <c r="A2084" s="387"/>
      <c r="B2084" s="387"/>
      <c r="C2084" s="388" t="s">
        <v>23529</v>
      </c>
      <c r="D2084" s="384" t="s">
        <v>23530</v>
      </c>
      <c r="E2084" s="388" t="s">
        <v>26</v>
      </c>
      <c r="F2084" s="388" t="s">
        <v>23531</v>
      </c>
      <c r="G2084" s="386"/>
    </row>
    <row r="2085" spans="1:7" ht="45" customHeight="1">
      <c r="A2085" s="387"/>
      <c r="B2085" s="387"/>
      <c r="C2085" s="388" t="s">
        <v>23532</v>
      </c>
      <c r="D2085" s="384" t="s">
        <v>23533</v>
      </c>
      <c r="E2085" s="388" t="s">
        <v>26</v>
      </c>
      <c r="F2085" s="388" t="s">
        <v>22228</v>
      </c>
      <c r="G2085" s="386"/>
    </row>
    <row r="2086" spans="1:7" ht="63">
      <c r="A2086" s="387"/>
      <c r="B2086" s="387"/>
      <c r="C2086" s="388" t="s">
        <v>23534</v>
      </c>
      <c r="D2086" s="384" t="s">
        <v>23535</v>
      </c>
      <c r="E2086" s="388" t="s">
        <v>26</v>
      </c>
      <c r="F2086" s="388" t="s">
        <v>17484</v>
      </c>
      <c r="G2086" s="386"/>
    </row>
    <row r="2087" spans="1:7" ht="63">
      <c r="A2087" s="387"/>
      <c r="B2087" s="387"/>
      <c r="C2087" s="388" t="s">
        <v>23536</v>
      </c>
      <c r="D2087" s="384" t="s">
        <v>23537</v>
      </c>
      <c r="E2087" s="388" t="s">
        <v>26</v>
      </c>
      <c r="F2087" s="388" t="s">
        <v>23538</v>
      </c>
      <c r="G2087" s="386"/>
    </row>
    <row r="2088" spans="1:7" ht="81">
      <c r="A2088" s="387"/>
      <c r="B2088" s="387"/>
      <c r="C2088" s="388" t="s">
        <v>23539</v>
      </c>
      <c r="D2088" s="384" t="s">
        <v>23540</v>
      </c>
      <c r="E2088" s="388" t="s">
        <v>26</v>
      </c>
      <c r="F2088" s="388" t="s">
        <v>23541</v>
      </c>
      <c r="G2088" s="386"/>
    </row>
    <row r="2089" spans="1:7" ht="81">
      <c r="A2089" s="387"/>
      <c r="B2089" s="387"/>
      <c r="C2089" s="388" t="s">
        <v>23542</v>
      </c>
      <c r="D2089" s="384" t="s">
        <v>23543</v>
      </c>
      <c r="E2089" s="388" t="s">
        <v>26</v>
      </c>
      <c r="F2089" s="388" t="s">
        <v>23531</v>
      </c>
      <c r="G2089" s="386"/>
    </row>
    <row r="2090" spans="1:7" ht="63">
      <c r="A2090" s="387"/>
      <c r="B2090" s="387"/>
      <c r="C2090" s="388" t="s">
        <v>23544</v>
      </c>
      <c r="D2090" s="384" t="s">
        <v>23545</v>
      </c>
      <c r="E2090" s="388" t="s">
        <v>26</v>
      </c>
      <c r="F2090" s="388" t="s">
        <v>23546</v>
      </c>
      <c r="G2090" s="386"/>
    </row>
    <row r="2091" spans="1:7" ht="81">
      <c r="A2091" s="387"/>
      <c r="B2091" s="387"/>
      <c r="C2091" s="388" t="s">
        <v>23547</v>
      </c>
      <c r="D2091" s="384" t="s">
        <v>23548</v>
      </c>
      <c r="E2091" s="388" t="s">
        <v>26</v>
      </c>
      <c r="F2091" s="388" t="s">
        <v>17485</v>
      </c>
      <c r="G2091" s="385"/>
    </row>
    <row r="2092" spans="1:7" ht="81" customHeight="1">
      <c r="A2092" s="387"/>
      <c r="B2092" s="387"/>
      <c r="C2092" s="388" t="s">
        <v>23549</v>
      </c>
      <c r="D2092" s="384" t="s">
        <v>23550</v>
      </c>
      <c r="E2092" s="388" t="s">
        <v>26</v>
      </c>
      <c r="F2092" s="388" t="s">
        <v>17486</v>
      </c>
      <c r="G2092" s="385"/>
    </row>
    <row r="2093" spans="1:7" ht="54">
      <c r="A2093" s="387"/>
      <c r="B2093" s="387"/>
      <c r="C2093" s="388" t="s">
        <v>23551</v>
      </c>
      <c r="D2093" s="384" t="s">
        <v>23552</v>
      </c>
      <c r="E2093" s="388" t="s">
        <v>26</v>
      </c>
      <c r="F2093" s="388" t="s">
        <v>23553</v>
      </c>
      <c r="G2093" s="386"/>
    </row>
    <row r="2094" spans="1:7" ht="63">
      <c r="A2094" s="387"/>
      <c r="B2094" s="387"/>
      <c r="C2094" s="388" t="s">
        <v>23554</v>
      </c>
      <c r="D2094" s="384" t="s">
        <v>23555</v>
      </c>
      <c r="E2094" s="388" t="s">
        <v>26</v>
      </c>
      <c r="F2094" s="388" t="s">
        <v>17487</v>
      </c>
      <c r="G2094" s="386"/>
    </row>
    <row r="2095" spans="1:7" ht="81">
      <c r="A2095" s="387"/>
      <c r="B2095" s="387"/>
      <c r="C2095" s="388" t="s">
        <v>23556</v>
      </c>
      <c r="D2095" s="384" t="s">
        <v>23557</v>
      </c>
      <c r="E2095" s="388" t="s">
        <v>26</v>
      </c>
      <c r="F2095" s="388" t="s">
        <v>17488</v>
      </c>
      <c r="G2095" s="385"/>
    </row>
    <row r="2096" spans="1:7" ht="54">
      <c r="A2096" s="387"/>
      <c r="B2096" s="387"/>
      <c r="C2096" s="388" t="s">
        <v>23558</v>
      </c>
      <c r="D2096" s="384" t="s">
        <v>23559</v>
      </c>
      <c r="E2096" s="388" t="s">
        <v>26</v>
      </c>
      <c r="F2096" s="388" t="s">
        <v>17489</v>
      </c>
      <c r="G2096" s="385"/>
    </row>
    <row r="2097" spans="1:7" ht="54">
      <c r="A2097" s="387"/>
      <c r="B2097" s="387"/>
      <c r="C2097" s="388" t="s">
        <v>23560</v>
      </c>
      <c r="D2097" s="384" t="s">
        <v>23561</v>
      </c>
      <c r="E2097" s="388" t="s">
        <v>26</v>
      </c>
      <c r="F2097" s="388" t="s">
        <v>17490</v>
      </c>
      <c r="G2097" s="386"/>
    </row>
    <row r="2098" spans="1:7" ht="63">
      <c r="A2098" s="387"/>
      <c r="B2098" s="387"/>
      <c r="C2098" s="388" t="s">
        <v>23562</v>
      </c>
      <c r="D2098" s="384" t="s">
        <v>23563</v>
      </c>
      <c r="E2098" s="388" t="s">
        <v>26</v>
      </c>
      <c r="F2098" s="388" t="s">
        <v>23564</v>
      </c>
      <c r="G2098" s="386"/>
    </row>
    <row r="2099" spans="1:7" ht="36">
      <c r="A2099" s="387"/>
      <c r="B2099" s="387"/>
      <c r="C2099" s="388" t="s">
        <v>23565</v>
      </c>
      <c r="D2099" s="384" t="s">
        <v>23566</v>
      </c>
      <c r="E2099" s="388" t="s">
        <v>26</v>
      </c>
      <c r="F2099" s="388" t="s">
        <v>17491</v>
      </c>
      <c r="G2099" s="386"/>
    </row>
    <row r="2100" spans="1:7" ht="27">
      <c r="A2100" s="387"/>
      <c r="B2100" s="387"/>
      <c r="C2100" s="388" t="s">
        <v>23567</v>
      </c>
      <c r="D2100" s="384" t="s">
        <v>23568</v>
      </c>
      <c r="E2100" s="388" t="s">
        <v>26</v>
      </c>
      <c r="F2100" s="388" t="s">
        <v>23569</v>
      </c>
      <c r="G2100" s="386"/>
    </row>
    <row r="2101" spans="1:7" ht="27">
      <c r="A2101" s="387"/>
      <c r="B2101" s="387"/>
      <c r="C2101" s="388" t="s">
        <v>23570</v>
      </c>
      <c r="D2101" s="384" t="s">
        <v>23571</v>
      </c>
      <c r="E2101" s="388" t="s">
        <v>26</v>
      </c>
      <c r="F2101" s="388" t="s">
        <v>23572</v>
      </c>
      <c r="G2101" s="386"/>
    </row>
    <row r="2102" spans="1:7" ht="27">
      <c r="A2102" s="387"/>
      <c r="B2102" s="387"/>
      <c r="C2102" s="388" t="s">
        <v>23573</v>
      </c>
      <c r="D2102" s="384" t="s">
        <v>23574</v>
      </c>
      <c r="E2102" s="388" t="s">
        <v>26</v>
      </c>
      <c r="F2102" s="388" t="s">
        <v>17492</v>
      </c>
      <c r="G2102" s="386"/>
    </row>
    <row r="2103" spans="1:7" ht="18">
      <c r="A2103" s="387"/>
      <c r="B2103" s="387"/>
      <c r="C2103" s="388" t="s">
        <v>23575</v>
      </c>
      <c r="D2103" s="384" t="s">
        <v>23576</v>
      </c>
      <c r="E2103" s="388" t="s">
        <v>26</v>
      </c>
      <c r="F2103" s="388" t="s">
        <v>23577</v>
      </c>
      <c r="G2103" s="386"/>
    </row>
    <row r="2104" spans="1:7" ht="27" customHeight="1">
      <c r="A2104" s="387"/>
      <c r="B2104" s="387"/>
      <c r="C2104" s="388" t="s">
        <v>23578</v>
      </c>
      <c r="D2104" s="384" t="s">
        <v>23579</v>
      </c>
      <c r="E2104" s="388" t="s">
        <v>26</v>
      </c>
      <c r="F2104" s="388" t="s">
        <v>23580</v>
      </c>
      <c r="G2104" s="386"/>
    </row>
    <row r="2105" spans="1:7" ht="36">
      <c r="A2105" s="387"/>
      <c r="B2105" s="387"/>
      <c r="C2105" s="388" t="s">
        <v>23581</v>
      </c>
      <c r="D2105" s="384" t="s">
        <v>23582</v>
      </c>
      <c r="E2105" s="388" t="s">
        <v>26</v>
      </c>
      <c r="F2105" s="388" t="s">
        <v>23583</v>
      </c>
      <c r="G2105" s="386"/>
    </row>
    <row r="2106" spans="1:7" ht="72">
      <c r="A2106" s="387"/>
      <c r="B2106" s="387"/>
      <c r="C2106" s="388" t="s">
        <v>23584</v>
      </c>
      <c r="D2106" s="384" t="s">
        <v>23585</v>
      </c>
      <c r="E2106" s="388" t="s">
        <v>26</v>
      </c>
      <c r="F2106" s="388" t="s">
        <v>23586</v>
      </c>
      <c r="G2106" s="386"/>
    </row>
    <row r="2107" spans="1:7" ht="45">
      <c r="A2107" s="387"/>
      <c r="B2107" s="387"/>
      <c r="C2107" s="388" t="s">
        <v>23587</v>
      </c>
      <c r="D2107" s="384" t="s">
        <v>23588</v>
      </c>
      <c r="E2107" s="388" t="s">
        <v>26</v>
      </c>
      <c r="F2107" s="388" t="s">
        <v>23589</v>
      </c>
      <c r="G2107" s="385"/>
    </row>
    <row r="2108" spans="1:7" ht="27">
      <c r="A2108" s="387"/>
      <c r="B2108" s="387"/>
      <c r="C2108" s="388" t="s">
        <v>23590</v>
      </c>
      <c r="D2108" s="384" t="s">
        <v>23591</v>
      </c>
      <c r="E2108" s="388" t="s">
        <v>26</v>
      </c>
      <c r="F2108" s="388" t="s">
        <v>17493</v>
      </c>
      <c r="G2108" s="385"/>
    </row>
    <row r="2109" spans="1:7" ht="27">
      <c r="A2109" s="387"/>
      <c r="B2109" s="387"/>
      <c r="C2109" s="388" t="s">
        <v>23592</v>
      </c>
      <c r="D2109" s="384" t="s">
        <v>23593</v>
      </c>
      <c r="E2109" s="388" t="s">
        <v>26</v>
      </c>
      <c r="F2109" s="388" t="s">
        <v>17494</v>
      </c>
      <c r="G2109" s="386"/>
    </row>
    <row r="2110" spans="1:7" ht="27">
      <c r="A2110" s="387"/>
      <c r="B2110" s="387"/>
      <c r="C2110" s="388" t="s">
        <v>23594</v>
      </c>
      <c r="D2110" s="384" t="s">
        <v>23595</v>
      </c>
      <c r="E2110" s="388" t="s">
        <v>26</v>
      </c>
      <c r="F2110" s="388" t="s">
        <v>23596</v>
      </c>
      <c r="G2110" s="386"/>
    </row>
    <row r="2111" spans="1:7" ht="27">
      <c r="A2111" s="387"/>
      <c r="B2111" s="387"/>
      <c r="C2111" s="388" t="s">
        <v>23597</v>
      </c>
      <c r="D2111" s="384" t="s">
        <v>23598</v>
      </c>
      <c r="E2111" s="388" t="s">
        <v>26</v>
      </c>
      <c r="F2111" s="388" t="s">
        <v>23599</v>
      </c>
      <c r="G2111" s="385"/>
    </row>
    <row r="2112" spans="1:7" ht="45">
      <c r="A2112" s="387"/>
      <c r="B2112" s="387"/>
      <c r="C2112" s="388" t="s">
        <v>23600</v>
      </c>
      <c r="D2112" s="384" t="s">
        <v>23601</v>
      </c>
      <c r="E2112" s="388" t="s">
        <v>26</v>
      </c>
      <c r="F2112" s="388" t="s">
        <v>23602</v>
      </c>
      <c r="G2112" s="385"/>
    </row>
    <row r="2113" spans="1:7" ht="15">
      <c r="A2113" s="387"/>
      <c r="B2113" s="387"/>
      <c r="C2113" s="388" t="s">
        <v>23603</v>
      </c>
      <c r="D2113" s="384" t="s">
        <v>23604</v>
      </c>
      <c r="E2113" s="388" t="s">
        <v>26</v>
      </c>
      <c r="F2113" s="388" t="s">
        <v>23605</v>
      </c>
      <c r="G2113" s="386"/>
    </row>
    <row r="2114" spans="1:7" ht="18">
      <c r="A2114" s="387"/>
      <c r="B2114" s="387"/>
      <c r="C2114" s="388" t="s">
        <v>23606</v>
      </c>
      <c r="D2114" s="384" t="s">
        <v>23607</v>
      </c>
      <c r="E2114" s="388" t="s">
        <v>26</v>
      </c>
      <c r="F2114" s="388" t="s">
        <v>17495</v>
      </c>
      <c r="G2114" s="386"/>
    </row>
    <row r="2115" spans="1:7" ht="18">
      <c r="A2115" s="387"/>
      <c r="B2115" s="387"/>
      <c r="C2115" s="388" t="s">
        <v>23608</v>
      </c>
      <c r="D2115" s="384" t="s">
        <v>23609</v>
      </c>
      <c r="E2115" s="388" t="s">
        <v>26</v>
      </c>
      <c r="F2115" s="388" t="s">
        <v>23580</v>
      </c>
      <c r="G2115" s="386"/>
    </row>
    <row r="2116" spans="1:7" ht="11.25" customHeight="1">
      <c r="A2116" s="387"/>
      <c r="B2116" s="387"/>
      <c r="C2116" s="481" t="s">
        <v>23610</v>
      </c>
      <c r="D2116" s="481"/>
      <c r="E2116" s="481"/>
      <c r="F2116" s="481" t="s">
        <v>17145</v>
      </c>
      <c r="G2116" s="386"/>
    </row>
    <row r="2117" spans="1:7" ht="14.25" customHeight="1">
      <c r="A2117" s="387"/>
      <c r="B2117" s="387"/>
      <c r="C2117" s="388" t="s">
        <v>23611</v>
      </c>
      <c r="D2117" s="384" t="s">
        <v>23612</v>
      </c>
      <c r="E2117" s="388" t="s">
        <v>26</v>
      </c>
      <c r="F2117" s="388" t="s">
        <v>17496</v>
      </c>
      <c r="G2117" s="386"/>
    </row>
    <row r="2118" spans="1:7" ht="63">
      <c r="A2118" s="387"/>
      <c r="B2118" s="387"/>
      <c r="C2118" s="388" t="s">
        <v>23613</v>
      </c>
      <c r="D2118" s="384" t="s">
        <v>23614</v>
      </c>
      <c r="E2118" s="388" t="s">
        <v>26</v>
      </c>
      <c r="F2118" s="388" t="s">
        <v>17497</v>
      </c>
      <c r="G2118" s="386"/>
    </row>
    <row r="2119" spans="1:7" ht="63">
      <c r="A2119" s="387"/>
      <c r="B2119" s="387"/>
      <c r="C2119" s="388" t="s">
        <v>23615</v>
      </c>
      <c r="D2119" s="384" t="s">
        <v>23616</v>
      </c>
      <c r="E2119" s="388" t="s">
        <v>26</v>
      </c>
      <c r="F2119" s="388" t="s">
        <v>23617</v>
      </c>
      <c r="G2119" s="386"/>
    </row>
    <row r="2120" spans="1:7" ht="11.25" customHeight="1">
      <c r="A2120" s="387"/>
      <c r="B2120" s="387"/>
      <c r="C2120" s="481" t="s">
        <v>23618</v>
      </c>
      <c r="D2120" s="481"/>
      <c r="E2120" s="481"/>
      <c r="F2120" s="481" t="s">
        <v>17145</v>
      </c>
      <c r="G2120" s="386"/>
    </row>
    <row r="2121" spans="1:7" ht="14.25" customHeight="1">
      <c r="A2121" s="387"/>
      <c r="B2121" s="387"/>
      <c r="C2121" s="388" t="s">
        <v>23619</v>
      </c>
      <c r="D2121" s="384" t="s">
        <v>23620</v>
      </c>
      <c r="E2121" s="388" t="s">
        <v>26</v>
      </c>
      <c r="F2121" s="388" t="s">
        <v>23621</v>
      </c>
      <c r="G2121" s="386"/>
    </row>
    <row r="2122" spans="1:7" ht="72">
      <c r="A2122" s="387"/>
      <c r="B2122" s="387"/>
      <c r="C2122" s="388" t="s">
        <v>23622</v>
      </c>
      <c r="D2122" s="384" t="s">
        <v>23623</v>
      </c>
      <c r="E2122" s="388" t="s">
        <v>26</v>
      </c>
      <c r="F2122" s="388" t="s">
        <v>23624</v>
      </c>
      <c r="G2122" s="386"/>
    </row>
    <row r="2123" spans="1:7" ht="36">
      <c r="A2123" s="387"/>
      <c r="B2123" s="387"/>
      <c r="C2123" s="388" t="s">
        <v>23625</v>
      </c>
      <c r="D2123" s="384" t="s">
        <v>23626</v>
      </c>
      <c r="E2123" s="388" t="s">
        <v>26</v>
      </c>
      <c r="F2123" s="388" t="s">
        <v>17498</v>
      </c>
      <c r="G2123" s="386"/>
    </row>
    <row r="2124" spans="1:7" ht="14.25" customHeight="1">
      <c r="A2124" s="387"/>
      <c r="B2124" s="481" t="s">
        <v>23627</v>
      </c>
      <c r="C2124" s="481"/>
      <c r="D2124" s="481"/>
      <c r="E2124" s="481"/>
      <c r="F2124" s="481" t="s">
        <v>17145</v>
      </c>
      <c r="G2124" s="386"/>
    </row>
    <row r="2125" spans="1:7" ht="11.25" customHeight="1">
      <c r="A2125" s="387"/>
      <c r="B2125" s="387"/>
      <c r="C2125" s="481" t="s">
        <v>23628</v>
      </c>
      <c r="D2125" s="481"/>
      <c r="E2125" s="481"/>
      <c r="F2125" s="481" t="s">
        <v>17145</v>
      </c>
      <c r="G2125" s="386"/>
    </row>
    <row r="2126" spans="1:7" ht="14.25" customHeight="1">
      <c r="A2126" s="387"/>
      <c r="B2126" s="387"/>
      <c r="C2126" s="388" t="s">
        <v>23629</v>
      </c>
      <c r="D2126" s="384" t="s">
        <v>23630</v>
      </c>
      <c r="E2126" s="388" t="s">
        <v>11452</v>
      </c>
      <c r="F2126" s="388" t="s">
        <v>23631</v>
      </c>
      <c r="G2126" s="386"/>
    </row>
    <row r="2127" spans="1:7" ht="18">
      <c r="A2127" s="387"/>
      <c r="B2127" s="387"/>
      <c r="C2127" s="388" t="s">
        <v>23632</v>
      </c>
      <c r="D2127" s="384" t="s">
        <v>23633</v>
      </c>
      <c r="E2127" s="388" t="s">
        <v>11452</v>
      </c>
      <c r="F2127" s="388" t="s">
        <v>23634</v>
      </c>
      <c r="G2127" s="386"/>
    </row>
    <row r="2128" spans="1:7" ht="18">
      <c r="A2128" s="387"/>
      <c r="B2128" s="387"/>
      <c r="C2128" s="388" t="s">
        <v>23635</v>
      </c>
      <c r="D2128" s="384" t="s">
        <v>23636</v>
      </c>
      <c r="E2128" s="388" t="s">
        <v>11452</v>
      </c>
      <c r="F2128" s="388" t="s">
        <v>17160</v>
      </c>
      <c r="G2128" s="385"/>
    </row>
    <row r="2129" spans="1:7" ht="18">
      <c r="A2129" s="387"/>
      <c r="B2129" s="387"/>
      <c r="C2129" s="388" t="s">
        <v>23637</v>
      </c>
      <c r="D2129" s="384" t="s">
        <v>23638</v>
      </c>
      <c r="E2129" s="388" t="s">
        <v>11452</v>
      </c>
      <c r="F2129" s="388" t="s">
        <v>17286</v>
      </c>
      <c r="G2129" s="385"/>
    </row>
    <row r="2130" spans="1:7" ht="18">
      <c r="A2130" s="387"/>
      <c r="B2130" s="387"/>
      <c r="C2130" s="388" t="s">
        <v>23639</v>
      </c>
      <c r="D2130" s="384" t="s">
        <v>23640</v>
      </c>
      <c r="E2130" s="388" t="s">
        <v>11452</v>
      </c>
      <c r="F2130" s="388" t="s">
        <v>17499</v>
      </c>
      <c r="G2130" s="385"/>
    </row>
    <row r="2131" spans="1:7" ht="18">
      <c r="A2131" s="387"/>
      <c r="B2131" s="387"/>
      <c r="C2131" s="388" t="s">
        <v>23641</v>
      </c>
      <c r="D2131" s="384" t="s">
        <v>23642</v>
      </c>
      <c r="E2131" s="388" t="s">
        <v>11452</v>
      </c>
      <c r="F2131" s="388" t="s">
        <v>23643</v>
      </c>
      <c r="G2131" s="385"/>
    </row>
    <row r="2132" spans="1:7" ht="18">
      <c r="A2132" s="387"/>
      <c r="B2132" s="387"/>
      <c r="C2132" s="388" t="s">
        <v>23644</v>
      </c>
      <c r="D2132" s="384" t="s">
        <v>23645</v>
      </c>
      <c r="E2132" s="388" t="s">
        <v>11452</v>
      </c>
      <c r="F2132" s="388" t="s">
        <v>23646</v>
      </c>
      <c r="G2132" s="386"/>
    </row>
    <row r="2133" spans="1:7" ht="18">
      <c r="A2133" s="387"/>
      <c r="B2133" s="387"/>
      <c r="C2133" s="388" t="s">
        <v>23647</v>
      </c>
      <c r="D2133" s="384" t="s">
        <v>23648</v>
      </c>
      <c r="E2133" s="388" t="s">
        <v>11452</v>
      </c>
      <c r="F2133" s="388" t="s">
        <v>23649</v>
      </c>
      <c r="G2133" s="386"/>
    </row>
    <row r="2134" spans="1:7" ht="18">
      <c r="A2134" s="387"/>
      <c r="B2134" s="387"/>
      <c r="C2134" s="388" t="s">
        <v>23650</v>
      </c>
      <c r="D2134" s="384" t="s">
        <v>23651</v>
      </c>
      <c r="E2134" s="388" t="s">
        <v>11452</v>
      </c>
      <c r="F2134" s="388" t="s">
        <v>23652</v>
      </c>
      <c r="G2134" s="386"/>
    </row>
    <row r="2135" spans="1:7" ht="27">
      <c r="A2135" s="387"/>
      <c r="B2135" s="387"/>
      <c r="C2135" s="388" t="s">
        <v>23653</v>
      </c>
      <c r="D2135" s="384" t="s">
        <v>23654</v>
      </c>
      <c r="E2135" s="388" t="s">
        <v>11452</v>
      </c>
      <c r="F2135" s="388" t="s">
        <v>17502</v>
      </c>
      <c r="G2135" s="386"/>
    </row>
    <row r="2136" spans="1:7" ht="11.25" customHeight="1">
      <c r="A2136" s="387"/>
      <c r="B2136" s="387"/>
      <c r="C2136" s="481" t="s">
        <v>23655</v>
      </c>
      <c r="D2136" s="481"/>
      <c r="E2136" s="481"/>
      <c r="F2136" s="481" t="s">
        <v>17145</v>
      </c>
      <c r="G2136" s="385"/>
    </row>
    <row r="2137" spans="1:7" ht="14.25" customHeight="1">
      <c r="A2137" s="387"/>
      <c r="B2137" s="387"/>
      <c r="C2137" s="388" t="s">
        <v>23656</v>
      </c>
      <c r="D2137" s="384" t="s">
        <v>23657</v>
      </c>
      <c r="E2137" s="388" t="s">
        <v>11452</v>
      </c>
      <c r="F2137" s="388" t="s">
        <v>23658</v>
      </c>
      <c r="G2137" s="385"/>
    </row>
    <row r="2138" spans="1:7" ht="11.25" customHeight="1">
      <c r="A2138" s="387"/>
      <c r="B2138" s="387"/>
      <c r="C2138" s="481" t="s">
        <v>23659</v>
      </c>
      <c r="D2138" s="481"/>
      <c r="E2138" s="481"/>
      <c r="F2138" s="481" t="s">
        <v>17145</v>
      </c>
      <c r="G2138" s="386"/>
    </row>
    <row r="2139" spans="1:7" ht="14.25" customHeight="1">
      <c r="A2139" s="387"/>
      <c r="B2139" s="387"/>
      <c r="C2139" s="388" t="s">
        <v>23660</v>
      </c>
      <c r="D2139" s="384" t="s">
        <v>23661</v>
      </c>
      <c r="E2139" s="388" t="s">
        <v>26</v>
      </c>
      <c r="F2139" s="388" t="s">
        <v>17503</v>
      </c>
      <c r="G2139" s="386"/>
    </row>
    <row r="2140" spans="1:7" ht="11.25" customHeight="1">
      <c r="A2140" s="387"/>
      <c r="B2140" s="387"/>
      <c r="C2140" s="481" t="s">
        <v>23662</v>
      </c>
      <c r="D2140" s="481"/>
      <c r="E2140" s="481"/>
      <c r="F2140" s="481" t="s">
        <v>17145</v>
      </c>
      <c r="G2140" s="386"/>
    </row>
    <row r="2141" spans="1:7" ht="14.25" customHeight="1">
      <c r="A2141" s="387"/>
      <c r="B2141" s="387"/>
      <c r="C2141" s="388" t="s">
        <v>23663</v>
      </c>
      <c r="D2141" s="384" t="s">
        <v>23664</v>
      </c>
      <c r="E2141" s="388" t="s">
        <v>11452</v>
      </c>
      <c r="F2141" s="388" t="s">
        <v>23665</v>
      </c>
      <c r="G2141" s="386"/>
    </row>
    <row r="2142" spans="1:7" ht="18">
      <c r="A2142" s="387"/>
      <c r="B2142" s="387"/>
      <c r="C2142" s="388" t="s">
        <v>23666</v>
      </c>
      <c r="D2142" s="384" t="s">
        <v>23667</v>
      </c>
      <c r="E2142" s="388" t="s">
        <v>11452</v>
      </c>
      <c r="F2142" s="388" t="s">
        <v>23668</v>
      </c>
      <c r="G2142" s="386"/>
    </row>
    <row r="2143" spans="1:7" ht="18">
      <c r="A2143" s="387"/>
      <c r="B2143" s="387"/>
      <c r="C2143" s="388" t="s">
        <v>23669</v>
      </c>
      <c r="D2143" s="384" t="s">
        <v>23670</v>
      </c>
      <c r="E2143" s="388" t="s">
        <v>11452</v>
      </c>
      <c r="F2143" s="388" t="s">
        <v>17504</v>
      </c>
      <c r="G2143" s="386"/>
    </row>
    <row r="2144" spans="1:7" ht="18">
      <c r="A2144" s="387"/>
      <c r="B2144" s="387"/>
      <c r="C2144" s="388" t="s">
        <v>23671</v>
      </c>
      <c r="D2144" s="384" t="s">
        <v>23672</v>
      </c>
      <c r="E2144" s="388" t="s">
        <v>11452</v>
      </c>
      <c r="F2144" s="388" t="s">
        <v>17505</v>
      </c>
      <c r="G2144" s="386"/>
    </row>
    <row r="2145" spans="1:7" ht="11.25" customHeight="1">
      <c r="A2145" s="387"/>
      <c r="B2145" s="387"/>
      <c r="C2145" s="481" t="s">
        <v>23673</v>
      </c>
      <c r="D2145" s="481"/>
      <c r="E2145" s="481"/>
      <c r="F2145" s="481" t="s">
        <v>17145</v>
      </c>
      <c r="G2145" s="386"/>
    </row>
    <row r="2146" spans="1:7" ht="14.25" customHeight="1">
      <c r="A2146" s="387"/>
      <c r="B2146" s="387"/>
      <c r="C2146" s="388" t="s">
        <v>23674</v>
      </c>
      <c r="D2146" s="384" t="s">
        <v>23675</v>
      </c>
      <c r="E2146" s="388" t="s">
        <v>11452</v>
      </c>
      <c r="F2146" s="388" t="s">
        <v>23676</v>
      </c>
      <c r="G2146" s="386"/>
    </row>
    <row r="2147" spans="1:7" ht="14.25" customHeight="1">
      <c r="A2147" s="387"/>
      <c r="B2147" s="481" t="s">
        <v>23677</v>
      </c>
      <c r="C2147" s="481"/>
      <c r="D2147" s="481"/>
      <c r="E2147" s="481"/>
      <c r="F2147" s="481" t="s">
        <v>17145</v>
      </c>
      <c r="G2147" s="386"/>
    </row>
    <row r="2148" spans="1:7" ht="11.25" customHeight="1">
      <c r="A2148" s="387"/>
      <c r="B2148" s="387"/>
      <c r="C2148" s="481" t="s">
        <v>23678</v>
      </c>
      <c r="D2148" s="481"/>
      <c r="E2148" s="481"/>
      <c r="F2148" s="481" t="s">
        <v>17145</v>
      </c>
      <c r="G2148" s="386"/>
    </row>
    <row r="2149" spans="1:7" ht="14.25" customHeight="1">
      <c r="A2149" s="387"/>
      <c r="B2149" s="387"/>
      <c r="C2149" s="388" t="s">
        <v>23679</v>
      </c>
      <c r="D2149" s="384" t="s">
        <v>23680</v>
      </c>
      <c r="E2149" s="388" t="s">
        <v>26</v>
      </c>
      <c r="F2149" s="388" t="s">
        <v>23681</v>
      </c>
      <c r="G2149" s="386"/>
    </row>
    <row r="2150" spans="1:7" ht="36">
      <c r="A2150" s="387"/>
      <c r="B2150" s="387"/>
      <c r="C2150" s="388" t="s">
        <v>23682</v>
      </c>
      <c r="D2150" s="384" t="s">
        <v>23683</v>
      </c>
      <c r="E2150" s="388" t="s">
        <v>26</v>
      </c>
      <c r="F2150" s="388" t="s">
        <v>23684</v>
      </c>
      <c r="G2150" s="386"/>
    </row>
    <row r="2151" spans="1:7" ht="14.25" customHeight="1">
      <c r="A2151" s="387"/>
      <c r="B2151" s="481" t="s">
        <v>23685</v>
      </c>
      <c r="C2151" s="481"/>
      <c r="D2151" s="481"/>
      <c r="E2151" s="481"/>
      <c r="F2151" s="481" t="s">
        <v>17145</v>
      </c>
      <c r="G2151" s="386"/>
    </row>
    <row r="2152" spans="1:7" ht="11.25" customHeight="1">
      <c r="A2152" s="387"/>
      <c r="B2152" s="387"/>
      <c r="C2152" s="481" t="s">
        <v>23686</v>
      </c>
      <c r="D2152" s="481"/>
      <c r="E2152" s="481"/>
      <c r="F2152" s="481" t="s">
        <v>17145</v>
      </c>
      <c r="G2152" s="386"/>
    </row>
    <row r="2153" spans="1:7" ht="14.25" customHeight="1">
      <c r="A2153" s="387"/>
      <c r="B2153" s="387"/>
      <c r="C2153" s="388" t="s">
        <v>23687</v>
      </c>
      <c r="D2153" s="384" t="s">
        <v>23688</v>
      </c>
      <c r="E2153" s="388" t="s">
        <v>26</v>
      </c>
      <c r="F2153" s="388" t="s">
        <v>17506</v>
      </c>
      <c r="G2153" s="386"/>
    </row>
    <row r="2154" spans="1:7" ht="15">
      <c r="A2154" s="387"/>
      <c r="B2154" s="387"/>
      <c r="C2154" s="388" t="s">
        <v>23689</v>
      </c>
      <c r="D2154" s="384" t="s">
        <v>23690</v>
      </c>
      <c r="E2154" s="388" t="s">
        <v>26</v>
      </c>
      <c r="F2154" s="388" t="s">
        <v>17920</v>
      </c>
      <c r="G2154" s="386"/>
    </row>
    <row r="2155" spans="1:7" ht="15">
      <c r="A2155" s="387"/>
      <c r="B2155" s="387"/>
      <c r="C2155" s="388" t="s">
        <v>23691</v>
      </c>
      <c r="D2155" s="384" t="s">
        <v>23692</v>
      </c>
      <c r="E2155" s="388" t="s">
        <v>26</v>
      </c>
      <c r="F2155" s="388" t="s">
        <v>17507</v>
      </c>
      <c r="G2155" s="386"/>
    </row>
    <row r="2156" spans="1:7" ht="18">
      <c r="A2156" s="387"/>
      <c r="B2156" s="387"/>
      <c r="C2156" s="388" t="s">
        <v>23693</v>
      </c>
      <c r="D2156" s="384" t="s">
        <v>23694</v>
      </c>
      <c r="E2156" s="388" t="s">
        <v>11452</v>
      </c>
      <c r="F2156" s="388" t="s">
        <v>23695</v>
      </c>
      <c r="G2156" s="385"/>
    </row>
    <row r="2157" spans="1:7" ht="27">
      <c r="A2157" s="387"/>
      <c r="B2157" s="387"/>
      <c r="C2157" s="388" t="s">
        <v>23696</v>
      </c>
      <c r="D2157" s="384" t="s">
        <v>23697</v>
      </c>
      <c r="E2157" s="388" t="s">
        <v>11452</v>
      </c>
      <c r="F2157" s="388" t="s">
        <v>23698</v>
      </c>
      <c r="G2157" s="385"/>
    </row>
    <row r="2158" spans="1:7" ht="18">
      <c r="A2158" s="387"/>
      <c r="B2158" s="387"/>
      <c r="C2158" s="388" t="s">
        <v>23699</v>
      </c>
      <c r="D2158" s="384" t="s">
        <v>23700</v>
      </c>
      <c r="E2158" s="388" t="s">
        <v>26</v>
      </c>
      <c r="F2158" s="388" t="s">
        <v>23580</v>
      </c>
      <c r="G2158" s="386"/>
    </row>
    <row r="2159" spans="1:7" ht="18">
      <c r="A2159" s="387"/>
      <c r="B2159" s="387"/>
      <c r="C2159" s="388" t="s">
        <v>23701</v>
      </c>
      <c r="D2159" s="384" t="s">
        <v>23702</v>
      </c>
      <c r="E2159" s="388" t="s">
        <v>26</v>
      </c>
      <c r="F2159" s="388" t="s">
        <v>23703</v>
      </c>
      <c r="G2159" s="386"/>
    </row>
    <row r="2160" spans="1:7" ht="18">
      <c r="A2160" s="387"/>
      <c r="B2160" s="387"/>
      <c r="C2160" s="388" t="s">
        <v>23704</v>
      </c>
      <c r="D2160" s="384" t="s">
        <v>23705</v>
      </c>
      <c r="E2160" s="388" t="s">
        <v>26</v>
      </c>
      <c r="F2160" s="388" t="s">
        <v>17508</v>
      </c>
      <c r="G2160" s="386"/>
    </row>
    <row r="2161" spans="1:7" ht="15">
      <c r="A2161" s="387"/>
      <c r="B2161" s="387"/>
      <c r="C2161" s="388" t="s">
        <v>23706</v>
      </c>
      <c r="D2161" s="384" t="s">
        <v>23707</v>
      </c>
      <c r="E2161" s="388" t="s">
        <v>26</v>
      </c>
      <c r="F2161" s="388" t="s">
        <v>17509</v>
      </c>
      <c r="G2161" s="386"/>
    </row>
    <row r="2162" spans="1:7" ht="15">
      <c r="A2162" s="387"/>
      <c r="B2162" s="387"/>
      <c r="C2162" s="388" t="s">
        <v>23708</v>
      </c>
      <c r="D2162" s="384" t="s">
        <v>23709</v>
      </c>
      <c r="E2162" s="388" t="s">
        <v>26</v>
      </c>
      <c r="F2162" s="388" t="s">
        <v>17510</v>
      </c>
      <c r="G2162" s="386"/>
    </row>
    <row r="2163" spans="1:7" ht="15">
      <c r="A2163" s="387"/>
      <c r="B2163" s="387"/>
      <c r="C2163" s="388" t="s">
        <v>23710</v>
      </c>
      <c r="D2163" s="384" t="s">
        <v>23711</v>
      </c>
      <c r="E2163" s="388" t="s">
        <v>26</v>
      </c>
      <c r="F2163" s="388" t="s">
        <v>23712</v>
      </c>
      <c r="G2163" s="386"/>
    </row>
    <row r="2164" spans="1:7" ht="27">
      <c r="A2164" s="387"/>
      <c r="B2164" s="387"/>
      <c r="C2164" s="388" t="s">
        <v>23713</v>
      </c>
      <c r="D2164" s="384" t="s">
        <v>23714</v>
      </c>
      <c r="E2164" s="388" t="s">
        <v>17512</v>
      </c>
      <c r="F2164" s="388" t="s">
        <v>23715</v>
      </c>
      <c r="G2164" s="385"/>
    </row>
    <row r="2165" spans="1:7" ht="27">
      <c r="A2165" s="387"/>
      <c r="B2165" s="387"/>
      <c r="C2165" s="388" t="s">
        <v>23716</v>
      </c>
      <c r="D2165" s="384" t="s">
        <v>23717</v>
      </c>
      <c r="E2165" s="388" t="s">
        <v>26</v>
      </c>
      <c r="F2165" s="388" t="s">
        <v>17513</v>
      </c>
      <c r="G2165" s="385"/>
    </row>
    <row r="2166" spans="1:7" ht="27">
      <c r="A2166" s="387"/>
      <c r="B2166" s="387"/>
      <c r="C2166" s="388" t="s">
        <v>23718</v>
      </c>
      <c r="D2166" s="384" t="s">
        <v>23719</v>
      </c>
      <c r="E2166" s="388" t="s">
        <v>26</v>
      </c>
      <c r="F2166" s="388" t="s">
        <v>23720</v>
      </c>
      <c r="G2166" s="386"/>
    </row>
    <row r="2167" spans="1:7" ht="14.25" customHeight="1">
      <c r="A2167" s="481" t="s">
        <v>17514</v>
      </c>
      <c r="B2167" s="481"/>
      <c r="C2167" s="481"/>
      <c r="D2167" s="481"/>
      <c r="E2167" s="481"/>
      <c r="F2167" s="481" t="s">
        <v>17145</v>
      </c>
      <c r="G2167" s="386"/>
    </row>
    <row r="2168" spans="1:7" ht="14.25" customHeight="1">
      <c r="A2168" s="481" t="s">
        <v>17186</v>
      </c>
      <c r="B2168" s="481"/>
      <c r="C2168" s="481"/>
      <c r="D2168" s="481"/>
      <c r="E2168" s="481"/>
      <c r="F2168" s="481" t="s">
        <v>17145</v>
      </c>
      <c r="G2168" s="386"/>
    </row>
    <row r="2169" spans="1:7" ht="14.25" customHeight="1">
      <c r="A2169" s="387"/>
      <c r="B2169" s="481" t="s">
        <v>23721</v>
      </c>
      <c r="C2169" s="481"/>
      <c r="D2169" s="481"/>
      <c r="E2169" s="481"/>
      <c r="F2169" s="481" t="s">
        <v>17145</v>
      </c>
      <c r="G2169" s="386"/>
    </row>
    <row r="2170" spans="1:7" ht="11.25" customHeight="1">
      <c r="A2170" s="387"/>
      <c r="B2170" s="387"/>
      <c r="C2170" s="481" t="s">
        <v>23722</v>
      </c>
      <c r="D2170" s="481"/>
      <c r="E2170" s="481"/>
      <c r="F2170" s="481" t="s">
        <v>17145</v>
      </c>
      <c r="G2170" s="386"/>
    </row>
    <row r="2171" spans="1:7" ht="14.25" customHeight="1">
      <c r="A2171" s="387"/>
      <c r="B2171" s="387"/>
      <c r="C2171" s="388" t="s">
        <v>23723</v>
      </c>
      <c r="D2171" s="384" t="s">
        <v>23724</v>
      </c>
      <c r="E2171" s="388" t="s">
        <v>11461</v>
      </c>
      <c r="F2171" s="388" t="s">
        <v>23725</v>
      </c>
      <c r="G2171" s="386"/>
    </row>
    <row r="2172" spans="1:7" ht="27">
      <c r="A2172" s="387"/>
      <c r="B2172" s="387"/>
      <c r="C2172" s="388" t="s">
        <v>23726</v>
      </c>
      <c r="D2172" s="384" t="s">
        <v>23727</v>
      </c>
      <c r="E2172" s="388" t="s">
        <v>11461</v>
      </c>
      <c r="F2172" s="388" t="s">
        <v>23728</v>
      </c>
      <c r="G2172" s="386"/>
    </row>
    <row r="2173" spans="1:7" ht="27">
      <c r="A2173" s="387"/>
      <c r="B2173" s="387"/>
      <c r="C2173" s="388" t="s">
        <v>23729</v>
      </c>
      <c r="D2173" s="384" t="s">
        <v>23730</v>
      </c>
      <c r="E2173" s="388" t="s">
        <v>11461</v>
      </c>
      <c r="F2173" s="388" t="s">
        <v>23731</v>
      </c>
      <c r="G2173" s="386"/>
    </row>
    <row r="2174" spans="1:7" ht="27">
      <c r="A2174" s="387"/>
      <c r="B2174" s="387"/>
      <c r="C2174" s="388" t="s">
        <v>23732</v>
      </c>
      <c r="D2174" s="384" t="s">
        <v>23733</v>
      </c>
      <c r="E2174" s="388" t="s">
        <v>11461</v>
      </c>
      <c r="F2174" s="388" t="s">
        <v>23734</v>
      </c>
      <c r="G2174" s="386"/>
    </row>
    <row r="2175" spans="1:7" ht="27">
      <c r="A2175" s="387"/>
      <c r="B2175" s="387"/>
      <c r="C2175" s="388" t="s">
        <v>23735</v>
      </c>
      <c r="D2175" s="384" t="s">
        <v>23736</v>
      </c>
      <c r="E2175" s="388" t="s">
        <v>11461</v>
      </c>
      <c r="F2175" s="388" t="s">
        <v>23737</v>
      </c>
      <c r="G2175" s="386"/>
    </row>
    <row r="2176" spans="1:7" ht="27">
      <c r="A2176" s="387"/>
      <c r="B2176" s="387"/>
      <c r="C2176" s="388" t="s">
        <v>23738</v>
      </c>
      <c r="D2176" s="384" t="s">
        <v>23739</v>
      </c>
      <c r="E2176" s="388" t="s">
        <v>11461</v>
      </c>
      <c r="F2176" s="388" t="s">
        <v>23740</v>
      </c>
      <c r="G2176" s="386"/>
    </row>
    <row r="2177" spans="1:7" ht="27">
      <c r="A2177" s="387"/>
      <c r="B2177" s="387"/>
      <c r="C2177" s="388" t="s">
        <v>23741</v>
      </c>
      <c r="D2177" s="384" t="s">
        <v>23742</v>
      </c>
      <c r="E2177" s="388" t="s">
        <v>11461</v>
      </c>
      <c r="F2177" s="388" t="s">
        <v>23743</v>
      </c>
      <c r="G2177" s="385"/>
    </row>
    <row r="2178" spans="1:7" ht="27">
      <c r="A2178" s="387"/>
      <c r="B2178" s="387"/>
      <c r="C2178" s="388" t="s">
        <v>23744</v>
      </c>
      <c r="D2178" s="384" t="s">
        <v>23745</v>
      </c>
      <c r="E2178" s="388" t="s">
        <v>11461</v>
      </c>
      <c r="F2178" s="388" t="s">
        <v>23746</v>
      </c>
      <c r="G2178" s="385"/>
    </row>
    <row r="2179" spans="1:7" ht="27">
      <c r="A2179" s="387"/>
      <c r="B2179" s="387"/>
      <c r="C2179" s="388" t="s">
        <v>23747</v>
      </c>
      <c r="D2179" s="384" t="s">
        <v>23748</v>
      </c>
      <c r="E2179" s="388" t="s">
        <v>11461</v>
      </c>
      <c r="F2179" s="388" t="s">
        <v>23749</v>
      </c>
      <c r="G2179" s="386"/>
    </row>
    <row r="2180" spans="1:7" ht="27">
      <c r="A2180" s="387"/>
      <c r="B2180" s="387"/>
      <c r="C2180" s="388" t="s">
        <v>23750</v>
      </c>
      <c r="D2180" s="384" t="s">
        <v>23751</v>
      </c>
      <c r="E2180" s="388" t="s">
        <v>11461</v>
      </c>
      <c r="F2180" s="388" t="s">
        <v>23752</v>
      </c>
      <c r="G2180" s="386"/>
    </row>
    <row r="2181" spans="1:7" ht="27">
      <c r="A2181" s="387"/>
      <c r="B2181" s="387"/>
      <c r="C2181" s="388" t="s">
        <v>23753</v>
      </c>
      <c r="D2181" s="384" t="s">
        <v>23754</v>
      </c>
      <c r="E2181" s="388" t="s">
        <v>11461</v>
      </c>
      <c r="F2181" s="388" t="s">
        <v>20590</v>
      </c>
      <c r="G2181" s="386"/>
    </row>
    <row r="2182" spans="1:7" ht="36">
      <c r="A2182" s="387"/>
      <c r="B2182" s="387"/>
      <c r="C2182" s="388" t="s">
        <v>23755</v>
      </c>
      <c r="D2182" s="384" t="s">
        <v>23756</v>
      </c>
      <c r="E2182" s="388" t="s">
        <v>11461</v>
      </c>
      <c r="F2182" s="388" t="s">
        <v>23757</v>
      </c>
      <c r="G2182" s="386"/>
    </row>
    <row r="2183" spans="1:7" ht="11.25" customHeight="1">
      <c r="A2183" s="387"/>
      <c r="B2183" s="387"/>
      <c r="C2183" s="481" t="s">
        <v>23758</v>
      </c>
      <c r="D2183" s="481"/>
      <c r="E2183" s="481"/>
      <c r="F2183" s="481" t="s">
        <v>17145</v>
      </c>
      <c r="G2183" s="386"/>
    </row>
    <row r="2184" spans="1:7" ht="14.25" customHeight="1">
      <c r="A2184" s="387"/>
      <c r="B2184" s="387"/>
      <c r="C2184" s="388" t="s">
        <v>23759</v>
      </c>
      <c r="D2184" s="384" t="s">
        <v>23760</v>
      </c>
      <c r="E2184" s="388" t="s">
        <v>11461</v>
      </c>
      <c r="F2184" s="388" t="s">
        <v>23761</v>
      </c>
      <c r="G2184" s="386"/>
    </row>
    <row r="2185" spans="1:7" ht="11.25" customHeight="1">
      <c r="A2185" s="387"/>
      <c r="B2185" s="387"/>
      <c r="C2185" s="481" t="s">
        <v>23762</v>
      </c>
      <c r="D2185" s="481"/>
      <c r="E2185" s="481"/>
      <c r="F2185" s="481" t="s">
        <v>17145</v>
      </c>
      <c r="G2185" s="386"/>
    </row>
    <row r="2186" spans="1:7" ht="14.25" customHeight="1">
      <c r="A2186" s="387"/>
      <c r="B2186" s="387"/>
      <c r="C2186" s="388" t="s">
        <v>23763</v>
      </c>
      <c r="D2186" s="384" t="s">
        <v>23764</v>
      </c>
      <c r="E2186" s="388" t="s">
        <v>11461</v>
      </c>
      <c r="F2186" s="388" t="s">
        <v>17516</v>
      </c>
      <c r="G2186" s="386"/>
    </row>
    <row r="2187" spans="1:7" ht="11.25" customHeight="1">
      <c r="A2187" s="387"/>
      <c r="B2187" s="387"/>
      <c r="C2187" s="481" t="s">
        <v>23765</v>
      </c>
      <c r="D2187" s="481"/>
      <c r="E2187" s="481"/>
      <c r="F2187" s="481" t="s">
        <v>17145</v>
      </c>
      <c r="G2187" s="386"/>
    </row>
    <row r="2188" spans="1:7" ht="14.25" customHeight="1">
      <c r="A2188" s="387"/>
      <c r="B2188" s="387"/>
      <c r="C2188" s="388" t="s">
        <v>23766</v>
      </c>
      <c r="D2188" s="384" t="s">
        <v>23767</v>
      </c>
      <c r="E2188" s="388" t="s">
        <v>11461</v>
      </c>
      <c r="F2188" s="388" t="s">
        <v>23768</v>
      </c>
      <c r="G2188" s="386"/>
    </row>
    <row r="2189" spans="1:7" ht="27">
      <c r="A2189" s="387"/>
      <c r="B2189" s="387"/>
      <c r="C2189" s="388" t="s">
        <v>23769</v>
      </c>
      <c r="D2189" s="384" t="s">
        <v>23770</v>
      </c>
      <c r="E2189" s="388" t="s">
        <v>11461</v>
      </c>
      <c r="F2189" s="388" t="s">
        <v>23771</v>
      </c>
      <c r="G2189" s="386"/>
    </row>
    <row r="2190" spans="1:7" ht="27">
      <c r="A2190" s="387"/>
      <c r="B2190" s="387"/>
      <c r="C2190" s="388" t="s">
        <v>23772</v>
      </c>
      <c r="D2190" s="384" t="s">
        <v>23773</v>
      </c>
      <c r="E2190" s="388" t="s">
        <v>11461</v>
      </c>
      <c r="F2190" s="388" t="s">
        <v>23774</v>
      </c>
      <c r="G2190" s="386"/>
    </row>
    <row r="2191" spans="1:7" ht="11.25" customHeight="1">
      <c r="A2191" s="387"/>
      <c r="B2191" s="387"/>
      <c r="C2191" s="481" t="s">
        <v>23775</v>
      </c>
      <c r="D2191" s="481"/>
      <c r="E2191" s="481"/>
      <c r="F2191" s="481" t="s">
        <v>17145</v>
      </c>
      <c r="G2191" s="386"/>
    </row>
    <row r="2192" spans="1:7" ht="14.25" customHeight="1">
      <c r="A2192" s="387"/>
      <c r="B2192" s="387"/>
      <c r="C2192" s="388" t="s">
        <v>23776</v>
      </c>
      <c r="D2192" s="384" t="s">
        <v>23777</v>
      </c>
      <c r="E2192" s="388" t="s">
        <v>11461</v>
      </c>
      <c r="F2192" s="388" t="s">
        <v>23778</v>
      </c>
      <c r="G2192" s="386"/>
    </row>
    <row r="2193" spans="1:7" ht="36">
      <c r="A2193" s="387"/>
      <c r="B2193" s="387"/>
      <c r="C2193" s="388" t="s">
        <v>23779</v>
      </c>
      <c r="D2193" s="384" t="s">
        <v>23780</v>
      </c>
      <c r="E2193" s="388" t="s">
        <v>11461</v>
      </c>
      <c r="F2193" s="388" t="s">
        <v>23781</v>
      </c>
      <c r="G2193" s="386"/>
    </row>
    <row r="2194" spans="1:7" ht="36">
      <c r="A2194" s="387"/>
      <c r="B2194" s="387"/>
      <c r="C2194" s="388" t="s">
        <v>23782</v>
      </c>
      <c r="D2194" s="384" t="s">
        <v>23783</v>
      </c>
      <c r="E2194" s="388" t="s">
        <v>11461</v>
      </c>
      <c r="F2194" s="388" t="s">
        <v>23784</v>
      </c>
      <c r="G2194" s="386"/>
    </row>
    <row r="2195" spans="1:7" ht="36">
      <c r="A2195" s="387"/>
      <c r="B2195" s="387"/>
      <c r="C2195" s="388" t="s">
        <v>23785</v>
      </c>
      <c r="D2195" s="384" t="s">
        <v>23786</v>
      </c>
      <c r="E2195" s="388" t="s">
        <v>11461</v>
      </c>
      <c r="F2195" s="388" t="s">
        <v>23787</v>
      </c>
      <c r="G2195" s="386"/>
    </row>
    <row r="2196" spans="1:7" ht="11.25" customHeight="1">
      <c r="A2196" s="387"/>
      <c r="B2196" s="387"/>
      <c r="C2196" s="481" t="s">
        <v>23788</v>
      </c>
      <c r="D2196" s="481"/>
      <c r="E2196" s="481"/>
      <c r="F2196" s="481" t="s">
        <v>17145</v>
      </c>
      <c r="G2196" s="386"/>
    </row>
    <row r="2197" spans="1:7" ht="14.25" customHeight="1">
      <c r="A2197" s="387"/>
      <c r="B2197" s="387"/>
      <c r="C2197" s="388" t="s">
        <v>23789</v>
      </c>
      <c r="D2197" s="384" t="s">
        <v>23790</v>
      </c>
      <c r="E2197" s="388" t="s">
        <v>11461</v>
      </c>
      <c r="F2197" s="388" t="s">
        <v>23791</v>
      </c>
      <c r="G2197" s="385"/>
    </row>
    <row r="2198" spans="1:7" ht="11.25" customHeight="1">
      <c r="A2198" s="387"/>
      <c r="B2198" s="387"/>
      <c r="C2198" s="481" t="s">
        <v>23792</v>
      </c>
      <c r="D2198" s="481"/>
      <c r="E2198" s="481"/>
      <c r="F2198" s="481" t="s">
        <v>17145</v>
      </c>
      <c r="G2198" s="385"/>
    </row>
    <row r="2199" spans="1:7" ht="14.25" customHeight="1">
      <c r="A2199" s="387"/>
      <c r="B2199" s="387"/>
      <c r="C2199" s="388" t="s">
        <v>23793</v>
      </c>
      <c r="D2199" s="384" t="s">
        <v>23794</v>
      </c>
      <c r="E2199" s="388" t="s">
        <v>11461</v>
      </c>
      <c r="F2199" s="388" t="s">
        <v>23795</v>
      </c>
      <c r="G2199" s="386"/>
    </row>
    <row r="2200" spans="1:7" ht="11.25" customHeight="1">
      <c r="A2200" s="387"/>
      <c r="B2200" s="387"/>
      <c r="C2200" s="481" t="s">
        <v>23796</v>
      </c>
      <c r="D2200" s="481"/>
      <c r="E2200" s="481"/>
      <c r="F2200" s="481" t="s">
        <v>17145</v>
      </c>
      <c r="G2200" s="386"/>
    </row>
    <row r="2201" spans="1:7" ht="14.25" customHeight="1">
      <c r="A2201" s="387"/>
      <c r="B2201" s="387"/>
      <c r="C2201" s="388" t="s">
        <v>23797</v>
      </c>
      <c r="D2201" s="384" t="s">
        <v>23798</v>
      </c>
      <c r="E2201" s="388" t="s">
        <v>11461</v>
      </c>
      <c r="F2201" s="388" t="s">
        <v>23799</v>
      </c>
      <c r="G2201" s="386"/>
    </row>
    <row r="2202" spans="1:7" ht="63" customHeight="1">
      <c r="A2202" s="387"/>
      <c r="B2202" s="387"/>
      <c r="C2202" s="388" t="s">
        <v>23800</v>
      </c>
      <c r="D2202" s="384" t="s">
        <v>23801</v>
      </c>
      <c r="E2202" s="388" t="s">
        <v>11461</v>
      </c>
      <c r="F2202" s="388" t="s">
        <v>22216</v>
      </c>
      <c r="G2202" s="386"/>
    </row>
    <row r="2203" spans="1:7" ht="11.25" customHeight="1">
      <c r="A2203" s="387"/>
      <c r="B2203" s="387"/>
      <c r="C2203" s="481" t="s">
        <v>23802</v>
      </c>
      <c r="D2203" s="481"/>
      <c r="E2203" s="481"/>
      <c r="F2203" s="481" t="s">
        <v>17145</v>
      </c>
      <c r="G2203" s="386"/>
    </row>
    <row r="2204" spans="1:7" ht="14.25" customHeight="1">
      <c r="A2204" s="387"/>
      <c r="B2204" s="387"/>
      <c r="C2204" s="388" t="s">
        <v>23803</v>
      </c>
      <c r="D2204" s="384" t="s">
        <v>23804</v>
      </c>
      <c r="E2204" s="388" t="s">
        <v>105</v>
      </c>
      <c r="F2204" s="388" t="s">
        <v>23805</v>
      </c>
      <c r="G2204" s="386"/>
    </row>
    <row r="2205" spans="1:7" ht="18">
      <c r="A2205" s="387"/>
      <c r="B2205" s="387"/>
      <c r="C2205" s="388" t="s">
        <v>23806</v>
      </c>
      <c r="D2205" s="384" t="s">
        <v>23807</v>
      </c>
      <c r="E2205" s="388" t="s">
        <v>11461</v>
      </c>
      <c r="F2205" s="388" t="s">
        <v>23808</v>
      </c>
      <c r="G2205" s="386"/>
    </row>
    <row r="2206" spans="1:7" ht="11.25" customHeight="1">
      <c r="A2206" s="387"/>
      <c r="B2206" s="387"/>
      <c r="C2206" s="481" t="s">
        <v>23809</v>
      </c>
      <c r="D2206" s="481"/>
      <c r="E2206" s="481"/>
      <c r="F2206" s="481" t="s">
        <v>17145</v>
      </c>
      <c r="G2206" s="385"/>
    </row>
    <row r="2207" spans="1:7" ht="14.25" customHeight="1">
      <c r="A2207" s="387"/>
      <c r="B2207" s="387"/>
      <c r="C2207" s="388" t="s">
        <v>23810</v>
      </c>
      <c r="D2207" s="384" t="s">
        <v>23811</v>
      </c>
      <c r="E2207" s="388" t="s">
        <v>11452</v>
      </c>
      <c r="F2207" s="388" t="s">
        <v>23812</v>
      </c>
      <c r="G2207" s="385"/>
    </row>
    <row r="2208" spans="1:7" ht="11.25" customHeight="1">
      <c r="A2208" s="387"/>
      <c r="B2208" s="387"/>
      <c r="C2208" s="481" t="s">
        <v>23813</v>
      </c>
      <c r="D2208" s="481"/>
      <c r="E2208" s="481"/>
      <c r="F2208" s="481" t="s">
        <v>17145</v>
      </c>
      <c r="G2208" s="386"/>
    </row>
    <row r="2209" spans="1:7" ht="14.25" customHeight="1">
      <c r="A2209" s="387"/>
      <c r="B2209" s="387"/>
      <c r="C2209" s="388" t="s">
        <v>23814</v>
      </c>
      <c r="D2209" s="384" t="s">
        <v>23815</v>
      </c>
      <c r="E2209" s="388" t="s">
        <v>11461</v>
      </c>
      <c r="F2209" s="388" t="s">
        <v>23816</v>
      </c>
      <c r="G2209" s="386"/>
    </row>
    <row r="2210" spans="1:7" ht="99">
      <c r="A2210" s="387"/>
      <c r="B2210" s="387"/>
      <c r="C2210" s="388" t="s">
        <v>23817</v>
      </c>
      <c r="D2210" s="384" t="s">
        <v>23818</v>
      </c>
      <c r="E2210" s="388" t="s">
        <v>11461</v>
      </c>
      <c r="F2210" s="388" t="s">
        <v>23819</v>
      </c>
      <c r="G2210" s="386"/>
    </row>
    <row r="2211" spans="1:7" ht="99">
      <c r="A2211" s="387"/>
      <c r="B2211" s="387"/>
      <c r="C2211" s="388" t="s">
        <v>23820</v>
      </c>
      <c r="D2211" s="384" t="s">
        <v>23821</v>
      </c>
      <c r="E2211" s="388" t="s">
        <v>11461</v>
      </c>
      <c r="F2211" s="388" t="s">
        <v>23822</v>
      </c>
      <c r="G2211" s="385"/>
    </row>
    <row r="2212" spans="1:7" ht="11.25" customHeight="1">
      <c r="A2212" s="387"/>
      <c r="B2212" s="387"/>
      <c r="C2212" s="481" t="s">
        <v>23823</v>
      </c>
      <c r="D2212" s="481"/>
      <c r="E2212" s="481"/>
      <c r="F2212" s="481" t="s">
        <v>17145</v>
      </c>
      <c r="G2212" s="385"/>
    </row>
    <row r="2213" spans="1:7" ht="14.25" customHeight="1">
      <c r="A2213" s="387"/>
      <c r="B2213" s="387"/>
      <c r="C2213" s="388" t="s">
        <v>23824</v>
      </c>
      <c r="D2213" s="384" t="s">
        <v>23825</v>
      </c>
      <c r="E2213" s="388" t="s">
        <v>105</v>
      </c>
      <c r="F2213" s="388" t="s">
        <v>23826</v>
      </c>
      <c r="G2213" s="386"/>
    </row>
    <row r="2214" spans="1:7" ht="45">
      <c r="A2214" s="387"/>
      <c r="B2214" s="387"/>
      <c r="C2214" s="388" t="s">
        <v>23827</v>
      </c>
      <c r="D2214" s="384" t="s">
        <v>23828</v>
      </c>
      <c r="E2214" s="388" t="s">
        <v>105</v>
      </c>
      <c r="F2214" s="388" t="s">
        <v>23829</v>
      </c>
      <c r="G2214" s="386"/>
    </row>
    <row r="2215" spans="1:7" ht="54">
      <c r="A2215" s="387"/>
      <c r="B2215" s="387"/>
      <c r="C2215" s="388" t="s">
        <v>23830</v>
      </c>
      <c r="D2215" s="384" t="s">
        <v>23831</v>
      </c>
      <c r="E2215" s="388" t="s">
        <v>105</v>
      </c>
      <c r="F2215" s="388" t="s">
        <v>23832</v>
      </c>
      <c r="G2215" s="386"/>
    </row>
    <row r="2216" spans="1:7" ht="11.25" customHeight="1">
      <c r="A2216" s="387"/>
      <c r="B2216" s="387"/>
      <c r="C2216" s="481" t="s">
        <v>23833</v>
      </c>
      <c r="D2216" s="481"/>
      <c r="E2216" s="481"/>
      <c r="F2216" s="481" t="s">
        <v>17145</v>
      </c>
      <c r="G2216" s="386"/>
    </row>
    <row r="2217" spans="1:7" ht="14.25" customHeight="1">
      <c r="A2217" s="387"/>
      <c r="B2217" s="387"/>
      <c r="C2217" s="388" t="s">
        <v>23834</v>
      </c>
      <c r="D2217" s="384" t="s">
        <v>23835</v>
      </c>
      <c r="E2217" s="388" t="s">
        <v>105</v>
      </c>
      <c r="F2217" s="388" t="s">
        <v>23836</v>
      </c>
      <c r="G2217" s="386"/>
    </row>
    <row r="2218" spans="1:7" ht="45">
      <c r="A2218" s="387"/>
      <c r="B2218" s="387"/>
      <c r="C2218" s="388" t="s">
        <v>23837</v>
      </c>
      <c r="D2218" s="384" t="s">
        <v>23838</v>
      </c>
      <c r="E2218" s="388" t="s">
        <v>105</v>
      </c>
      <c r="F2218" s="388" t="s">
        <v>23839</v>
      </c>
      <c r="G2218" s="386"/>
    </row>
    <row r="2219" spans="1:7" ht="14.25" customHeight="1">
      <c r="A2219" s="387"/>
      <c r="B2219" s="481" t="s">
        <v>23840</v>
      </c>
      <c r="C2219" s="481"/>
      <c r="D2219" s="481"/>
      <c r="E2219" s="481"/>
      <c r="F2219" s="481" t="s">
        <v>17145</v>
      </c>
      <c r="G2219" s="386"/>
    </row>
    <row r="2220" spans="1:7" ht="11.25" customHeight="1">
      <c r="A2220" s="387"/>
      <c r="B2220" s="387"/>
      <c r="C2220" s="481" t="s">
        <v>23841</v>
      </c>
      <c r="D2220" s="481"/>
      <c r="E2220" s="481"/>
      <c r="F2220" s="481" t="s">
        <v>17145</v>
      </c>
      <c r="G2220" s="386"/>
    </row>
    <row r="2221" spans="1:7" ht="14.25" customHeight="1">
      <c r="A2221" s="387"/>
      <c r="B2221" s="387"/>
      <c r="C2221" s="388" t="s">
        <v>23842</v>
      </c>
      <c r="D2221" s="384" t="s">
        <v>23843</v>
      </c>
      <c r="E2221" s="388" t="s">
        <v>17512</v>
      </c>
      <c r="F2221" s="388" t="s">
        <v>23844</v>
      </c>
      <c r="G2221" s="386"/>
    </row>
    <row r="2222" spans="1:7" ht="36">
      <c r="A2222" s="387"/>
      <c r="B2222" s="387"/>
      <c r="C2222" s="388" t="s">
        <v>23845</v>
      </c>
      <c r="D2222" s="384" t="s">
        <v>23846</v>
      </c>
      <c r="E2222" s="388" t="s">
        <v>17512</v>
      </c>
      <c r="F2222" s="388" t="s">
        <v>17751</v>
      </c>
      <c r="G2222" s="386"/>
    </row>
    <row r="2223" spans="1:7" ht="45" customHeight="1">
      <c r="A2223" s="387"/>
      <c r="B2223" s="387"/>
      <c r="C2223" s="388" t="s">
        <v>23847</v>
      </c>
      <c r="D2223" s="384" t="s">
        <v>23848</v>
      </c>
      <c r="E2223" s="388" t="s">
        <v>17512</v>
      </c>
      <c r="F2223" s="388" t="s">
        <v>23849</v>
      </c>
      <c r="G2223" s="386"/>
    </row>
    <row r="2224" spans="1:7" ht="36">
      <c r="A2224" s="387"/>
      <c r="B2224" s="387"/>
      <c r="C2224" s="388" t="s">
        <v>23850</v>
      </c>
      <c r="D2224" s="384" t="s">
        <v>23851</v>
      </c>
      <c r="E2224" s="388" t="s">
        <v>17512</v>
      </c>
      <c r="F2224" s="388" t="s">
        <v>23852</v>
      </c>
      <c r="G2224" s="386"/>
    </row>
    <row r="2225" spans="1:7" ht="45" customHeight="1">
      <c r="A2225" s="387"/>
      <c r="B2225" s="387"/>
      <c r="C2225" s="388" t="s">
        <v>23853</v>
      </c>
      <c r="D2225" s="384" t="s">
        <v>23854</v>
      </c>
      <c r="E2225" s="388" t="s">
        <v>17512</v>
      </c>
      <c r="F2225" s="388" t="s">
        <v>23855</v>
      </c>
      <c r="G2225" s="386"/>
    </row>
    <row r="2226" spans="1:7" ht="36">
      <c r="A2226" s="387"/>
      <c r="B2226" s="387"/>
      <c r="C2226" s="388" t="s">
        <v>23856</v>
      </c>
      <c r="D2226" s="384" t="s">
        <v>23857</v>
      </c>
      <c r="E2226" s="388" t="s">
        <v>17512</v>
      </c>
      <c r="F2226" s="388" t="s">
        <v>23855</v>
      </c>
      <c r="G2226" s="386"/>
    </row>
    <row r="2227" spans="1:7" ht="45" customHeight="1">
      <c r="A2227" s="387"/>
      <c r="B2227" s="387"/>
      <c r="C2227" s="388" t="s">
        <v>23858</v>
      </c>
      <c r="D2227" s="384" t="s">
        <v>23859</v>
      </c>
      <c r="E2227" s="388" t="s">
        <v>17512</v>
      </c>
      <c r="F2227" s="388" t="s">
        <v>23852</v>
      </c>
      <c r="G2227" s="386"/>
    </row>
    <row r="2228" spans="1:7" ht="45" customHeight="1">
      <c r="A2228" s="387"/>
      <c r="B2228" s="387"/>
      <c r="C2228" s="388" t="s">
        <v>23860</v>
      </c>
      <c r="D2228" s="384" t="s">
        <v>23861</v>
      </c>
      <c r="E2228" s="388" t="s">
        <v>17512</v>
      </c>
      <c r="F2228" s="388" t="s">
        <v>23862</v>
      </c>
      <c r="G2228" s="386"/>
    </row>
    <row r="2229" spans="1:7" ht="36">
      <c r="A2229" s="387"/>
      <c r="B2229" s="387"/>
      <c r="C2229" s="388" t="s">
        <v>23863</v>
      </c>
      <c r="D2229" s="384" t="s">
        <v>23864</v>
      </c>
      <c r="E2229" s="388" t="s">
        <v>17512</v>
      </c>
      <c r="F2229" s="388" t="s">
        <v>23865</v>
      </c>
      <c r="G2229" s="386"/>
    </row>
    <row r="2230" spans="1:7" ht="36">
      <c r="A2230" s="387"/>
      <c r="B2230" s="387"/>
      <c r="C2230" s="388" t="s">
        <v>23866</v>
      </c>
      <c r="D2230" s="384" t="s">
        <v>23867</v>
      </c>
      <c r="E2230" s="388" t="s">
        <v>17512</v>
      </c>
      <c r="F2230" s="388" t="s">
        <v>23844</v>
      </c>
      <c r="G2230" s="386"/>
    </row>
    <row r="2231" spans="1:7" ht="36">
      <c r="A2231" s="387"/>
      <c r="B2231" s="387"/>
      <c r="C2231" s="388" t="s">
        <v>23868</v>
      </c>
      <c r="D2231" s="384" t="s">
        <v>23869</v>
      </c>
      <c r="E2231" s="388" t="s">
        <v>17512</v>
      </c>
      <c r="F2231" s="388" t="s">
        <v>17293</v>
      </c>
      <c r="G2231" s="385"/>
    </row>
    <row r="2232" spans="1:7" ht="36">
      <c r="A2232" s="387"/>
      <c r="B2232" s="387"/>
      <c r="C2232" s="388" t="s">
        <v>23870</v>
      </c>
      <c r="D2232" s="384" t="s">
        <v>23871</v>
      </c>
      <c r="E2232" s="388" t="s">
        <v>17512</v>
      </c>
      <c r="F2232" s="388" t="s">
        <v>17615</v>
      </c>
      <c r="G2232" s="385"/>
    </row>
    <row r="2233" spans="1:7" ht="36">
      <c r="A2233" s="387"/>
      <c r="B2233" s="387"/>
      <c r="C2233" s="388" t="s">
        <v>23872</v>
      </c>
      <c r="D2233" s="384" t="s">
        <v>23873</v>
      </c>
      <c r="E2233" s="388" t="s">
        <v>17512</v>
      </c>
      <c r="F2233" s="388" t="s">
        <v>22319</v>
      </c>
      <c r="G2233" s="385"/>
    </row>
    <row r="2234" spans="1:7" ht="36">
      <c r="A2234" s="387"/>
      <c r="B2234" s="387"/>
      <c r="C2234" s="388" t="s">
        <v>23874</v>
      </c>
      <c r="D2234" s="384" t="s">
        <v>23875</v>
      </c>
      <c r="E2234" s="388" t="s">
        <v>17512</v>
      </c>
      <c r="F2234" s="388" t="s">
        <v>23862</v>
      </c>
      <c r="G2234" s="385"/>
    </row>
    <row r="2235" spans="1:7" ht="36">
      <c r="A2235" s="387"/>
      <c r="B2235" s="387"/>
      <c r="C2235" s="388" t="s">
        <v>23876</v>
      </c>
      <c r="D2235" s="384" t="s">
        <v>23877</v>
      </c>
      <c r="E2235" s="388" t="s">
        <v>17512</v>
      </c>
      <c r="F2235" s="388" t="s">
        <v>23862</v>
      </c>
      <c r="G2235" s="386"/>
    </row>
    <row r="2236" spans="1:7" ht="36">
      <c r="A2236" s="387"/>
      <c r="B2236" s="387"/>
      <c r="C2236" s="388" t="s">
        <v>23878</v>
      </c>
      <c r="D2236" s="384" t="s">
        <v>23879</v>
      </c>
      <c r="E2236" s="388" t="s">
        <v>17512</v>
      </c>
      <c r="F2236" s="388" t="s">
        <v>23862</v>
      </c>
      <c r="G2236" s="386"/>
    </row>
    <row r="2237" spans="1:7" ht="36">
      <c r="A2237" s="387"/>
      <c r="B2237" s="387"/>
      <c r="C2237" s="388" t="s">
        <v>23880</v>
      </c>
      <c r="D2237" s="384" t="s">
        <v>23881</v>
      </c>
      <c r="E2237" s="388" t="s">
        <v>17512</v>
      </c>
      <c r="F2237" s="388" t="s">
        <v>23170</v>
      </c>
      <c r="G2237" s="386"/>
    </row>
    <row r="2238" spans="1:7" ht="45">
      <c r="A2238" s="387"/>
      <c r="B2238" s="387"/>
      <c r="C2238" s="388" t="s">
        <v>23882</v>
      </c>
      <c r="D2238" s="384" t="s">
        <v>23883</v>
      </c>
      <c r="E2238" s="388" t="s">
        <v>17512</v>
      </c>
      <c r="F2238" s="388" t="s">
        <v>17386</v>
      </c>
      <c r="G2238" s="386"/>
    </row>
    <row r="2239" spans="1:7" ht="45">
      <c r="A2239" s="387"/>
      <c r="B2239" s="387"/>
      <c r="C2239" s="388" t="s">
        <v>23884</v>
      </c>
      <c r="D2239" s="384" t="s">
        <v>23885</v>
      </c>
      <c r="E2239" s="388" t="s">
        <v>17512</v>
      </c>
      <c r="F2239" s="388" t="s">
        <v>17588</v>
      </c>
      <c r="G2239" s="385"/>
    </row>
    <row r="2240" spans="1:7" ht="45">
      <c r="A2240" s="387"/>
      <c r="B2240" s="387"/>
      <c r="C2240" s="388" t="s">
        <v>23886</v>
      </c>
      <c r="D2240" s="384" t="s">
        <v>23887</v>
      </c>
      <c r="E2240" s="388" t="s">
        <v>17512</v>
      </c>
      <c r="F2240" s="388" t="s">
        <v>17386</v>
      </c>
      <c r="G2240" s="385"/>
    </row>
    <row r="2241" spans="1:7" ht="36">
      <c r="A2241" s="387"/>
      <c r="B2241" s="387"/>
      <c r="C2241" s="388" t="s">
        <v>23888</v>
      </c>
      <c r="D2241" s="384" t="s">
        <v>23889</v>
      </c>
      <c r="E2241" s="388" t="s">
        <v>17512</v>
      </c>
      <c r="F2241" s="388" t="s">
        <v>17386</v>
      </c>
      <c r="G2241" s="386"/>
    </row>
    <row r="2242" spans="1:7" ht="45">
      <c r="A2242" s="387"/>
      <c r="B2242" s="387"/>
      <c r="C2242" s="388" t="s">
        <v>23890</v>
      </c>
      <c r="D2242" s="384" t="s">
        <v>23891</v>
      </c>
      <c r="E2242" s="388" t="s">
        <v>17512</v>
      </c>
      <c r="F2242" s="388" t="s">
        <v>17220</v>
      </c>
      <c r="G2242" s="386"/>
    </row>
    <row r="2243" spans="1:7" ht="45">
      <c r="A2243" s="387"/>
      <c r="B2243" s="387"/>
      <c r="C2243" s="388" t="s">
        <v>23892</v>
      </c>
      <c r="D2243" s="384" t="s">
        <v>23893</v>
      </c>
      <c r="E2243" s="388" t="s">
        <v>17512</v>
      </c>
      <c r="F2243" s="388" t="s">
        <v>17386</v>
      </c>
      <c r="G2243" s="386"/>
    </row>
    <row r="2244" spans="1:7" ht="45">
      <c r="A2244" s="387"/>
      <c r="B2244" s="387"/>
      <c r="C2244" s="388" t="s">
        <v>23894</v>
      </c>
      <c r="D2244" s="384" t="s">
        <v>23895</v>
      </c>
      <c r="E2244" s="388" t="s">
        <v>17512</v>
      </c>
      <c r="F2244" s="388" t="s">
        <v>17220</v>
      </c>
      <c r="G2244" s="386"/>
    </row>
    <row r="2245" spans="1:7" ht="36">
      <c r="A2245" s="387"/>
      <c r="B2245" s="387"/>
      <c r="C2245" s="388" t="s">
        <v>23896</v>
      </c>
      <c r="D2245" s="384" t="s">
        <v>23897</v>
      </c>
      <c r="E2245" s="388" t="s">
        <v>17512</v>
      </c>
      <c r="F2245" s="388" t="s">
        <v>17220</v>
      </c>
      <c r="G2245" s="386"/>
    </row>
    <row r="2246" spans="1:7" ht="18">
      <c r="A2246" s="387"/>
      <c r="B2246" s="387"/>
      <c r="C2246" s="388" t="s">
        <v>23898</v>
      </c>
      <c r="D2246" s="384" t="s">
        <v>23899</v>
      </c>
      <c r="E2246" s="388" t="s">
        <v>105</v>
      </c>
      <c r="F2246" s="388" t="s">
        <v>17521</v>
      </c>
      <c r="G2246" s="386"/>
    </row>
    <row r="2247" spans="1:7" ht="18">
      <c r="A2247" s="387"/>
      <c r="B2247" s="387"/>
      <c r="C2247" s="388" t="s">
        <v>23900</v>
      </c>
      <c r="D2247" s="384" t="s">
        <v>23901</v>
      </c>
      <c r="E2247" s="388" t="s">
        <v>105</v>
      </c>
      <c r="F2247" s="388" t="s">
        <v>17522</v>
      </c>
      <c r="G2247" s="386"/>
    </row>
    <row r="2248" spans="1:7" ht="11.25" customHeight="1">
      <c r="A2248" s="387"/>
      <c r="B2248" s="387"/>
      <c r="C2248" s="481" t="s">
        <v>23902</v>
      </c>
      <c r="D2248" s="481"/>
      <c r="E2248" s="481"/>
      <c r="F2248" s="481" t="s">
        <v>17145</v>
      </c>
      <c r="G2248" s="386"/>
    </row>
    <row r="2249" spans="1:7" ht="14.25" customHeight="1">
      <c r="A2249" s="387"/>
      <c r="B2249" s="387"/>
      <c r="C2249" s="388" t="s">
        <v>23903</v>
      </c>
      <c r="D2249" s="384" t="s">
        <v>23904</v>
      </c>
      <c r="E2249" s="388" t="s">
        <v>17512</v>
      </c>
      <c r="F2249" s="388" t="s">
        <v>23905</v>
      </c>
      <c r="G2249" s="386"/>
    </row>
    <row r="2250" spans="1:7" ht="27">
      <c r="A2250" s="387"/>
      <c r="B2250" s="387"/>
      <c r="C2250" s="388" t="s">
        <v>23906</v>
      </c>
      <c r="D2250" s="384" t="s">
        <v>23907</v>
      </c>
      <c r="E2250" s="388" t="s">
        <v>17512</v>
      </c>
      <c r="F2250" s="388" t="s">
        <v>17971</v>
      </c>
      <c r="G2250" s="386"/>
    </row>
    <row r="2251" spans="1:7" ht="27">
      <c r="A2251" s="387"/>
      <c r="B2251" s="387"/>
      <c r="C2251" s="388" t="s">
        <v>23908</v>
      </c>
      <c r="D2251" s="384" t="s">
        <v>23909</v>
      </c>
      <c r="E2251" s="388" t="s">
        <v>17512</v>
      </c>
      <c r="F2251" s="388" t="s">
        <v>23910</v>
      </c>
      <c r="G2251" s="386"/>
    </row>
    <row r="2252" spans="1:7" ht="27">
      <c r="A2252" s="387"/>
      <c r="B2252" s="387"/>
      <c r="C2252" s="388" t="s">
        <v>23911</v>
      </c>
      <c r="D2252" s="384" t="s">
        <v>23912</v>
      </c>
      <c r="E2252" s="388" t="s">
        <v>17512</v>
      </c>
      <c r="F2252" s="388" t="s">
        <v>23905</v>
      </c>
      <c r="G2252" s="386"/>
    </row>
    <row r="2253" spans="1:7" ht="27">
      <c r="A2253" s="387"/>
      <c r="B2253" s="387"/>
      <c r="C2253" s="388" t="s">
        <v>23913</v>
      </c>
      <c r="D2253" s="384" t="s">
        <v>23914</v>
      </c>
      <c r="E2253" s="388" t="s">
        <v>17512</v>
      </c>
      <c r="F2253" s="388" t="s">
        <v>17715</v>
      </c>
      <c r="G2253" s="386"/>
    </row>
    <row r="2254" spans="1:7" ht="33.75" customHeight="1">
      <c r="A2254" s="387"/>
      <c r="B2254" s="387"/>
      <c r="C2254" s="388" t="s">
        <v>23915</v>
      </c>
      <c r="D2254" s="384" t="s">
        <v>23916</v>
      </c>
      <c r="E2254" s="388" t="s">
        <v>17512</v>
      </c>
      <c r="F2254" s="388" t="s">
        <v>23917</v>
      </c>
      <c r="G2254" s="386"/>
    </row>
    <row r="2255" spans="1:7" ht="33.75" customHeight="1">
      <c r="A2255" s="387"/>
      <c r="B2255" s="387"/>
      <c r="C2255" s="388" t="s">
        <v>23918</v>
      </c>
      <c r="D2255" s="384" t="s">
        <v>23919</v>
      </c>
      <c r="E2255" s="388" t="s">
        <v>17512</v>
      </c>
      <c r="F2255" s="388" t="s">
        <v>23920</v>
      </c>
      <c r="G2255" s="386"/>
    </row>
    <row r="2256" spans="1:7" ht="27">
      <c r="A2256" s="387"/>
      <c r="B2256" s="387"/>
      <c r="C2256" s="388" t="s">
        <v>23921</v>
      </c>
      <c r="D2256" s="384" t="s">
        <v>23922</v>
      </c>
      <c r="E2256" s="388" t="s">
        <v>17512</v>
      </c>
      <c r="F2256" s="388" t="s">
        <v>23905</v>
      </c>
      <c r="G2256" s="385"/>
    </row>
    <row r="2257" spans="1:7" ht="14.25" customHeight="1">
      <c r="A2257" s="387"/>
      <c r="B2257" s="481" t="s">
        <v>23923</v>
      </c>
      <c r="C2257" s="481"/>
      <c r="D2257" s="481"/>
      <c r="E2257" s="481"/>
      <c r="F2257" s="481" t="s">
        <v>17145</v>
      </c>
      <c r="G2257" s="385"/>
    </row>
    <row r="2258" spans="1:7" ht="11.25" customHeight="1">
      <c r="A2258" s="387"/>
      <c r="B2258" s="387"/>
      <c r="C2258" s="481" t="s">
        <v>23924</v>
      </c>
      <c r="D2258" s="481"/>
      <c r="E2258" s="481"/>
      <c r="F2258" s="481" t="s">
        <v>17145</v>
      </c>
      <c r="G2258" s="386"/>
    </row>
    <row r="2259" spans="1:7" ht="14.25" customHeight="1">
      <c r="A2259" s="387"/>
      <c r="B2259" s="387"/>
      <c r="C2259" s="388" t="s">
        <v>23925</v>
      </c>
      <c r="D2259" s="384" t="s">
        <v>23926</v>
      </c>
      <c r="E2259" s="388" t="s">
        <v>11452</v>
      </c>
      <c r="F2259" s="388" t="s">
        <v>23927</v>
      </c>
      <c r="G2259" s="386"/>
    </row>
    <row r="2260" spans="1:7" ht="11.25" customHeight="1">
      <c r="A2260" s="387"/>
      <c r="B2260" s="387"/>
      <c r="C2260" s="481" t="s">
        <v>23928</v>
      </c>
      <c r="D2260" s="481"/>
      <c r="E2260" s="481"/>
      <c r="F2260" s="481" t="s">
        <v>17145</v>
      </c>
      <c r="G2260" s="386"/>
    </row>
    <row r="2261" spans="1:7" ht="14.25" customHeight="1">
      <c r="A2261" s="387"/>
      <c r="B2261" s="387"/>
      <c r="C2261" s="388" t="s">
        <v>23929</v>
      </c>
      <c r="D2261" s="384" t="s">
        <v>23930</v>
      </c>
      <c r="E2261" s="388" t="s">
        <v>11452</v>
      </c>
      <c r="F2261" s="388" t="s">
        <v>23931</v>
      </c>
      <c r="G2261" s="386"/>
    </row>
    <row r="2262" spans="1:7" ht="54">
      <c r="A2262" s="387"/>
      <c r="B2262" s="387"/>
      <c r="C2262" s="388" t="s">
        <v>23932</v>
      </c>
      <c r="D2262" s="384" t="s">
        <v>23933</v>
      </c>
      <c r="E2262" s="388" t="s">
        <v>11452</v>
      </c>
      <c r="F2262" s="388" t="s">
        <v>23934</v>
      </c>
      <c r="G2262" s="385"/>
    </row>
    <row r="2263" spans="1:7" ht="54">
      <c r="A2263" s="387"/>
      <c r="B2263" s="387"/>
      <c r="C2263" s="388" t="s">
        <v>23935</v>
      </c>
      <c r="D2263" s="384" t="s">
        <v>23936</v>
      </c>
      <c r="E2263" s="388" t="s">
        <v>11452</v>
      </c>
      <c r="F2263" s="388" t="s">
        <v>23937</v>
      </c>
      <c r="G2263" s="385"/>
    </row>
    <row r="2264" spans="1:7" ht="27">
      <c r="A2264" s="387"/>
      <c r="B2264" s="387"/>
      <c r="C2264" s="388" t="s">
        <v>23938</v>
      </c>
      <c r="D2264" s="384" t="s">
        <v>23939</v>
      </c>
      <c r="E2264" s="388" t="s">
        <v>11452</v>
      </c>
      <c r="F2264" s="388" t="s">
        <v>23940</v>
      </c>
      <c r="G2264" s="385"/>
    </row>
    <row r="2265" spans="1:7" ht="27">
      <c r="A2265" s="387"/>
      <c r="B2265" s="387"/>
      <c r="C2265" s="388" t="s">
        <v>23941</v>
      </c>
      <c r="D2265" s="384" t="s">
        <v>23942</v>
      </c>
      <c r="E2265" s="388" t="s">
        <v>11452</v>
      </c>
      <c r="F2265" s="388" t="s">
        <v>23943</v>
      </c>
      <c r="G2265" s="385"/>
    </row>
    <row r="2266" spans="1:7" ht="36">
      <c r="A2266" s="387"/>
      <c r="B2266" s="387"/>
      <c r="C2266" s="388" t="s">
        <v>23944</v>
      </c>
      <c r="D2266" s="384" t="s">
        <v>23945</v>
      </c>
      <c r="E2266" s="388" t="s">
        <v>11452</v>
      </c>
      <c r="F2266" s="388" t="s">
        <v>23946</v>
      </c>
      <c r="G2266" s="386"/>
    </row>
    <row r="2267" spans="1:7" ht="18">
      <c r="A2267" s="387"/>
      <c r="B2267" s="387"/>
      <c r="C2267" s="388" t="s">
        <v>23947</v>
      </c>
      <c r="D2267" s="384" t="s">
        <v>23948</v>
      </c>
      <c r="E2267" s="388" t="s">
        <v>11452</v>
      </c>
      <c r="F2267" s="388" t="s">
        <v>23949</v>
      </c>
      <c r="G2267" s="386"/>
    </row>
    <row r="2268" spans="1:7" ht="54">
      <c r="A2268" s="387"/>
      <c r="B2268" s="387"/>
      <c r="C2268" s="388" t="s">
        <v>23950</v>
      </c>
      <c r="D2268" s="384" t="s">
        <v>23951</v>
      </c>
      <c r="E2268" s="388" t="s">
        <v>11452</v>
      </c>
      <c r="F2268" s="388" t="s">
        <v>23952</v>
      </c>
      <c r="G2268" s="386"/>
    </row>
    <row r="2269" spans="1:7" ht="36">
      <c r="A2269" s="387"/>
      <c r="B2269" s="387"/>
      <c r="C2269" s="388" t="s">
        <v>23953</v>
      </c>
      <c r="D2269" s="384" t="s">
        <v>23954</v>
      </c>
      <c r="E2269" s="388" t="s">
        <v>11452</v>
      </c>
      <c r="F2269" s="388" t="s">
        <v>23955</v>
      </c>
      <c r="G2269" s="386"/>
    </row>
    <row r="2270" spans="1:7" ht="36">
      <c r="A2270" s="387"/>
      <c r="B2270" s="387"/>
      <c r="C2270" s="388" t="s">
        <v>23956</v>
      </c>
      <c r="D2270" s="384" t="s">
        <v>23957</v>
      </c>
      <c r="E2270" s="388" t="s">
        <v>11452</v>
      </c>
      <c r="F2270" s="388" t="s">
        <v>17341</v>
      </c>
      <c r="G2270" s="386"/>
    </row>
    <row r="2271" spans="1:7" ht="11.25" customHeight="1">
      <c r="A2271" s="387"/>
      <c r="B2271" s="387"/>
      <c r="C2271" s="481" t="s">
        <v>23958</v>
      </c>
      <c r="D2271" s="481"/>
      <c r="E2271" s="481"/>
      <c r="F2271" s="481" t="s">
        <v>17145</v>
      </c>
      <c r="G2271" s="386"/>
    </row>
    <row r="2272" spans="1:7" ht="14.25" customHeight="1">
      <c r="A2272" s="387"/>
      <c r="B2272" s="387"/>
      <c r="C2272" s="388" t="s">
        <v>23959</v>
      </c>
      <c r="D2272" s="384" t="s">
        <v>23960</v>
      </c>
      <c r="E2272" s="388" t="s">
        <v>11452</v>
      </c>
      <c r="F2272" s="388" t="s">
        <v>23961</v>
      </c>
      <c r="G2272" s="386"/>
    </row>
    <row r="2273" spans="1:7" ht="36">
      <c r="A2273" s="387"/>
      <c r="B2273" s="387"/>
      <c r="C2273" s="388" t="s">
        <v>23962</v>
      </c>
      <c r="D2273" s="384" t="s">
        <v>23963</v>
      </c>
      <c r="E2273" s="388" t="s">
        <v>11452</v>
      </c>
      <c r="F2273" s="388" t="s">
        <v>23964</v>
      </c>
      <c r="G2273" s="386"/>
    </row>
    <row r="2274" spans="1:7" ht="36">
      <c r="A2274" s="387"/>
      <c r="B2274" s="387"/>
      <c r="C2274" s="388" t="s">
        <v>23965</v>
      </c>
      <c r="D2274" s="384" t="s">
        <v>23966</v>
      </c>
      <c r="E2274" s="388" t="s">
        <v>11452</v>
      </c>
      <c r="F2274" s="388" t="s">
        <v>23967</v>
      </c>
      <c r="G2274" s="386"/>
    </row>
    <row r="2275" spans="1:7" ht="36">
      <c r="A2275" s="387"/>
      <c r="B2275" s="387"/>
      <c r="C2275" s="388" t="s">
        <v>23968</v>
      </c>
      <c r="D2275" s="384" t="s">
        <v>23969</v>
      </c>
      <c r="E2275" s="388" t="s">
        <v>11452</v>
      </c>
      <c r="F2275" s="388" t="s">
        <v>23970</v>
      </c>
      <c r="G2275" s="385"/>
    </row>
    <row r="2276" spans="1:7" ht="11.25" customHeight="1">
      <c r="A2276" s="387"/>
      <c r="B2276" s="387"/>
      <c r="C2276" s="481" t="s">
        <v>23971</v>
      </c>
      <c r="D2276" s="481"/>
      <c r="E2276" s="481"/>
      <c r="F2276" s="481" t="s">
        <v>17145</v>
      </c>
      <c r="G2276" s="385"/>
    </row>
    <row r="2277" spans="1:7" ht="14.25" customHeight="1">
      <c r="A2277" s="387"/>
      <c r="B2277" s="387"/>
      <c r="C2277" s="388" t="s">
        <v>23972</v>
      </c>
      <c r="D2277" s="384" t="s">
        <v>23973</v>
      </c>
      <c r="E2277" s="388" t="s">
        <v>11452</v>
      </c>
      <c r="F2277" s="388" t="s">
        <v>23974</v>
      </c>
      <c r="G2277" s="386"/>
    </row>
    <row r="2278" spans="1:7" ht="45">
      <c r="A2278" s="387"/>
      <c r="B2278" s="387"/>
      <c r="C2278" s="388" t="s">
        <v>23975</v>
      </c>
      <c r="D2278" s="384" t="s">
        <v>23976</v>
      </c>
      <c r="E2278" s="388" t="s">
        <v>11452</v>
      </c>
      <c r="F2278" s="388" t="s">
        <v>23977</v>
      </c>
      <c r="G2278" s="386"/>
    </row>
    <row r="2279" spans="1:7" ht="45">
      <c r="A2279" s="387"/>
      <c r="B2279" s="387"/>
      <c r="C2279" s="388" t="s">
        <v>23978</v>
      </c>
      <c r="D2279" s="384" t="s">
        <v>23979</v>
      </c>
      <c r="E2279" s="388" t="s">
        <v>11452</v>
      </c>
      <c r="F2279" s="388" t="s">
        <v>23980</v>
      </c>
      <c r="G2279" s="386"/>
    </row>
    <row r="2280" spans="1:7" ht="45">
      <c r="A2280" s="387"/>
      <c r="B2280" s="387"/>
      <c r="C2280" s="388" t="s">
        <v>23981</v>
      </c>
      <c r="D2280" s="384" t="s">
        <v>23982</v>
      </c>
      <c r="E2280" s="388" t="s">
        <v>11452</v>
      </c>
      <c r="F2280" s="388" t="s">
        <v>23983</v>
      </c>
      <c r="G2280" s="386"/>
    </row>
    <row r="2281" spans="1:7" ht="36">
      <c r="A2281" s="387"/>
      <c r="B2281" s="387"/>
      <c r="C2281" s="388" t="s">
        <v>23984</v>
      </c>
      <c r="D2281" s="384" t="s">
        <v>23985</v>
      </c>
      <c r="E2281" s="388" t="s">
        <v>11452</v>
      </c>
      <c r="F2281" s="388" t="s">
        <v>23986</v>
      </c>
      <c r="G2281" s="386"/>
    </row>
    <row r="2282" spans="1:7" ht="14.25" customHeight="1">
      <c r="A2282" s="387"/>
      <c r="B2282" s="481" t="s">
        <v>23987</v>
      </c>
      <c r="C2282" s="481"/>
      <c r="D2282" s="481"/>
      <c r="E2282" s="481"/>
      <c r="F2282" s="481" t="s">
        <v>17145</v>
      </c>
      <c r="G2282" s="386"/>
    </row>
    <row r="2283" spans="1:7" ht="11.25" customHeight="1">
      <c r="A2283" s="387"/>
      <c r="B2283" s="387"/>
      <c r="C2283" s="481" t="s">
        <v>23988</v>
      </c>
      <c r="D2283" s="481"/>
      <c r="E2283" s="481"/>
      <c r="F2283" s="481" t="s">
        <v>17145</v>
      </c>
      <c r="G2283" s="386"/>
    </row>
    <row r="2284" spans="1:7" ht="14.25" customHeight="1">
      <c r="A2284" s="387"/>
      <c r="B2284" s="387"/>
      <c r="C2284" s="388" t="s">
        <v>23989</v>
      </c>
      <c r="D2284" s="384" t="s">
        <v>23990</v>
      </c>
      <c r="E2284" s="388" t="s">
        <v>11461</v>
      </c>
      <c r="F2284" s="388" t="s">
        <v>17281</v>
      </c>
      <c r="G2284" s="386"/>
    </row>
    <row r="2285" spans="1:7" ht="11.25" customHeight="1">
      <c r="A2285" s="387"/>
      <c r="B2285" s="387"/>
      <c r="C2285" s="481" t="s">
        <v>23991</v>
      </c>
      <c r="D2285" s="481"/>
      <c r="E2285" s="481"/>
      <c r="F2285" s="481" t="s">
        <v>17145</v>
      </c>
      <c r="G2285" s="386"/>
    </row>
    <row r="2286" spans="1:7" ht="14.25" customHeight="1">
      <c r="A2286" s="387"/>
      <c r="B2286" s="387"/>
      <c r="C2286" s="388" t="s">
        <v>23992</v>
      </c>
      <c r="D2286" s="384" t="s">
        <v>23993</v>
      </c>
      <c r="E2286" s="388" t="s">
        <v>17325</v>
      </c>
      <c r="F2286" s="388" t="s">
        <v>20433</v>
      </c>
      <c r="G2286" s="386"/>
    </row>
    <row r="2287" spans="1:7" ht="72">
      <c r="A2287" s="387"/>
      <c r="B2287" s="387"/>
      <c r="C2287" s="388" t="s">
        <v>23994</v>
      </c>
      <c r="D2287" s="384" t="s">
        <v>23995</v>
      </c>
      <c r="E2287" s="388" t="s">
        <v>11461</v>
      </c>
      <c r="F2287" s="388" t="s">
        <v>23996</v>
      </c>
      <c r="G2287" s="386"/>
    </row>
    <row r="2288" spans="1:7" ht="11.25" customHeight="1">
      <c r="A2288" s="387"/>
      <c r="B2288" s="387"/>
      <c r="C2288" s="481" t="s">
        <v>23997</v>
      </c>
      <c r="D2288" s="481"/>
      <c r="E2288" s="481"/>
      <c r="F2288" s="481" t="s">
        <v>17145</v>
      </c>
      <c r="G2288" s="386"/>
    </row>
    <row r="2289" spans="1:7" ht="14.25" customHeight="1">
      <c r="A2289" s="387"/>
      <c r="B2289" s="387"/>
      <c r="C2289" s="388" t="s">
        <v>23998</v>
      </c>
      <c r="D2289" s="384" t="s">
        <v>23999</v>
      </c>
      <c r="E2289" s="388" t="s">
        <v>11461</v>
      </c>
      <c r="F2289" s="388" t="s">
        <v>24000</v>
      </c>
      <c r="G2289" s="386"/>
    </row>
    <row r="2290" spans="1:7" ht="27">
      <c r="A2290" s="387"/>
      <c r="B2290" s="387"/>
      <c r="C2290" s="388" t="s">
        <v>24001</v>
      </c>
      <c r="D2290" s="384" t="s">
        <v>24002</v>
      </c>
      <c r="E2290" s="388" t="s">
        <v>11461</v>
      </c>
      <c r="F2290" s="388" t="s">
        <v>24003</v>
      </c>
      <c r="G2290" s="386"/>
    </row>
    <row r="2291" spans="1:7" ht="27">
      <c r="A2291" s="387"/>
      <c r="B2291" s="387"/>
      <c r="C2291" s="388" t="s">
        <v>24004</v>
      </c>
      <c r="D2291" s="384" t="s">
        <v>24005</v>
      </c>
      <c r="E2291" s="388" t="s">
        <v>11461</v>
      </c>
      <c r="F2291" s="388" t="s">
        <v>24006</v>
      </c>
      <c r="G2291" s="386"/>
    </row>
    <row r="2292" spans="1:7" ht="11.25" customHeight="1">
      <c r="A2292" s="387"/>
      <c r="B2292" s="387"/>
      <c r="C2292" s="481" t="s">
        <v>24007</v>
      </c>
      <c r="D2292" s="481"/>
      <c r="E2292" s="481"/>
      <c r="F2292" s="481" t="s">
        <v>17145</v>
      </c>
      <c r="G2292" s="386"/>
    </row>
    <row r="2293" spans="1:7" ht="14.25" customHeight="1">
      <c r="A2293" s="387"/>
      <c r="B2293" s="387"/>
      <c r="C2293" s="388" t="s">
        <v>24008</v>
      </c>
      <c r="D2293" s="384" t="s">
        <v>24009</v>
      </c>
      <c r="E2293" s="388" t="s">
        <v>11452</v>
      </c>
      <c r="F2293" s="388" t="s">
        <v>24010</v>
      </c>
      <c r="G2293" s="386"/>
    </row>
    <row r="2294" spans="1:7" ht="11.25" customHeight="1">
      <c r="A2294" s="387"/>
      <c r="B2294" s="387"/>
      <c r="C2294" s="481" t="s">
        <v>24011</v>
      </c>
      <c r="D2294" s="481"/>
      <c r="E2294" s="481"/>
      <c r="F2294" s="481" t="s">
        <v>17145</v>
      </c>
      <c r="G2294" s="386"/>
    </row>
    <row r="2295" spans="1:7" ht="14.25" customHeight="1">
      <c r="A2295" s="387"/>
      <c r="B2295" s="387"/>
      <c r="C2295" s="388" t="s">
        <v>24012</v>
      </c>
      <c r="D2295" s="384" t="s">
        <v>24013</v>
      </c>
      <c r="E2295" s="388" t="s">
        <v>11452</v>
      </c>
      <c r="F2295" s="388" t="s">
        <v>24014</v>
      </c>
      <c r="G2295" s="386"/>
    </row>
    <row r="2296" spans="1:7" ht="36">
      <c r="A2296" s="387"/>
      <c r="B2296" s="387"/>
      <c r="C2296" s="388" t="s">
        <v>24015</v>
      </c>
      <c r="D2296" s="384" t="s">
        <v>24016</v>
      </c>
      <c r="E2296" s="388" t="s">
        <v>11452</v>
      </c>
      <c r="F2296" s="388" t="s">
        <v>24017</v>
      </c>
      <c r="G2296" s="386"/>
    </row>
    <row r="2297" spans="1:7" ht="36">
      <c r="A2297" s="387"/>
      <c r="B2297" s="387"/>
      <c r="C2297" s="388" t="s">
        <v>24018</v>
      </c>
      <c r="D2297" s="384" t="s">
        <v>24019</v>
      </c>
      <c r="E2297" s="388" t="s">
        <v>11452</v>
      </c>
      <c r="F2297" s="388" t="s">
        <v>24020</v>
      </c>
      <c r="G2297" s="386"/>
    </row>
    <row r="2298" spans="1:7" ht="27">
      <c r="A2298" s="387"/>
      <c r="B2298" s="387"/>
      <c r="C2298" s="388" t="s">
        <v>24021</v>
      </c>
      <c r="D2298" s="384" t="s">
        <v>24022</v>
      </c>
      <c r="E2298" s="388" t="s">
        <v>11452</v>
      </c>
      <c r="F2298" s="388" t="s">
        <v>24023</v>
      </c>
      <c r="G2298" s="386"/>
    </row>
    <row r="2299" spans="1:7" ht="27">
      <c r="A2299" s="387"/>
      <c r="B2299" s="387"/>
      <c r="C2299" s="388" t="s">
        <v>24024</v>
      </c>
      <c r="D2299" s="384" t="s">
        <v>24025</v>
      </c>
      <c r="E2299" s="388" t="s">
        <v>11452</v>
      </c>
      <c r="F2299" s="388" t="s">
        <v>24026</v>
      </c>
      <c r="G2299" s="386"/>
    </row>
    <row r="2300" spans="1:7" ht="27">
      <c r="A2300" s="387"/>
      <c r="B2300" s="387"/>
      <c r="C2300" s="388" t="s">
        <v>24027</v>
      </c>
      <c r="D2300" s="384" t="s">
        <v>24028</v>
      </c>
      <c r="E2300" s="388" t="s">
        <v>11452</v>
      </c>
      <c r="F2300" s="388" t="s">
        <v>24029</v>
      </c>
      <c r="G2300" s="386"/>
    </row>
    <row r="2301" spans="1:7" ht="14.25" customHeight="1">
      <c r="A2301" s="387"/>
      <c r="B2301" s="481" t="s">
        <v>24030</v>
      </c>
      <c r="C2301" s="481"/>
      <c r="D2301" s="481"/>
      <c r="E2301" s="481"/>
      <c r="F2301" s="481" t="s">
        <v>17145</v>
      </c>
      <c r="G2301" s="386"/>
    </row>
    <row r="2302" spans="1:7" ht="11.25" customHeight="1">
      <c r="A2302" s="387"/>
      <c r="B2302" s="387"/>
      <c r="C2302" s="481" t="s">
        <v>24031</v>
      </c>
      <c r="D2302" s="481"/>
      <c r="E2302" s="481"/>
      <c r="F2302" s="481" t="s">
        <v>17145</v>
      </c>
      <c r="G2302" s="386"/>
    </row>
    <row r="2303" spans="1:7" ht="14.25" customHeight="1">
      <c r="A2303" s="387"/>
      <c r="B2303" s="387"/>
      <c r="C2303" s="388" t="s">
        <v>24032</v>
      </c>
      <c r="D2303" s="384" t="s">
        <v>24033</v>
      </c>
      <c r="E2303" s="388" t="s">
        <v>105</v>
      </c>
      <c r="F2303" s="388" t="s">
        <v>24034</v>
      </c>
      <c r="G2303" s="386"/>
    </row>
    <row r="2304" spans="1:7" ht="27">
      <c r="A2304" s="387"/>
      <c r="B2304" s="387"/>
      <c r="C2304" s="388" t="s">
        <v>24035</v>
      </c>
      <c r="D2304" s="384" t="s">
        <v>24036</v>
      </c>
      <c r="E2304" s="388" t="s">
        <v>11452</v>
      </c>
      <c r="F2304" s="388" t="s">
        <v>24037</v>
      </c>
      <c r="G2304" s="386"/>
    </row>
    <row r="2305" spans="1:7" ht="162">
      <c r="A2305" s="387"/>
      <c r="B2305" s="387"/>
      <c r="C2305" s="388" t="s">
        <v>24038</v>
      </c>
      <c r="D2305" s="384" t="s">
        <v>24039</v>
      </c>
      <c r="E2305" s="388" t="s">
        <v>105</v>
      </c>
      <c r="F2305" s="388" t="s">
        <v>24040</v>
      </c>
      <c r="G2305" s="386"/>
    </row>
    <row r="2306" spans="1:7" ht="168.75" customHeight="1">
      <c r="A2306" s="387"/>
      <c r="B2306" s="387"/>
      <c r="C2306" s="388" t="s">
        <v>24041</v>
      </c>
      <c r="D2306" s="384" t="s">
        <v>24042</v>
      </c>
      <c r="E2306" s="388" t="s">
        <v>105</v>
      </c>
      <c r="F2306" s="388" t="s">
        <v>24043</v>
      </c>
      <c r="G2306" s="386"/>
    </row>
    <row r="2307" spans="1:7" ht="90">
      <c r="A2307" s="387"/>
      <c r="B2307" s="387"/>
      <c r="C2307" s="388" t="s">
        <v>24044</v>
      </c>
      <c r="D2307" s="384" t="s">
        <v>24045</v>
      </c>
      <c r="E2307" s="388" t="s">
        <v>11452</v>
      </c>
      <c r="F2307" s="388" t="s">
        <v>24046</v>
      </c>
      <c r="G2307" s="386"/>
    </row>
    <row r="2308" spans="1:7" ht="18">
      <c r="A2308" s="387"/>
      <c r="B2308" s="387"/>
      <c r="C2308" s="388" t="s">
        <v>24047</v>
      </c>
      <c r="D2308" s="384" t="s">
        <v>24048</v>
      </c>
      <c r="E2308" s="388" t="s">
        <v>105</v>
      </c>
      <c r="F2308" s="388" t="s">
        <v>24049</v>
      </c>
      <c r="G2308" s="386"/>
    </row>
    <row r="2309" spans="1:7" ht="18">
      <c r="A2309" s="387"/>
      <c r="B2309" s="387"/>
      <c r="C2309" s="388" t="s">
        <v>24050</v>
      </c>
      <c r="D2309" s="384" t="s">
        <v>24051</v>
      </c>
      <c r="E2309" s="388" t="s">
        <v>11452</v>
      </c>
      <c r="F2309" s="388" t="s">
        <v>24052</v>
      </c>
      <c r="G2309" s="386"/>
    </row>
    <row r="2310" spans="1:7" ht="63">
      <c r="A2310" s="387"/>
      <c r="B2310" s="387"/>
      <c r="C2310" s="388" t="s">
        <v>24053</v>
      </c>
      <c r="D2310" s="384" t="s">
        <v>24054</v>
      </c>
      <c r="E2310" s="388" t="s">
        <v>17512</v>
      </c>
      <c r="F2310" s="388" t="s">
        <v>24055</v>
      </c>
      <c r="G2310" s="386"/>
    </row>
    <row r="2311" spans="1:7" ht="72">
      <c r="A2311" s="387"/>
      <c r="B2311" s="387"/>
      <c r="C2311" s="388" t="s">
        <v>24056</v>
      </c>
      <c r="D2311" s="384" t="s">
        <v>24057</v>
      </c>
      <c r="E2311" s="388" t="s">
        <v>11452</v>
      </c>
      <c r="F2311" s="388" t="s">
        <v>24058</v>
      </c>
      <c r="G2311" s="386"/>
    </row>
    <row r="2312" spans="1:7" ht="72" customHeight="1">
      <c r="A2312" s="387"/>
      <c r="B2312" s="387"/>
      <c r="C2312" s="388" t="s">
        <v>24059</v>
      </c>
      <c r="D2312" s="384" t="s">
        <v>24060</v>
      </c>
      <c r="E2312" s="388" t="s">
        <v>11452</v>
      </c>
      <c r="F2312" s="388" t="s">
        <v>24061</v>
      </c>
      <c r="G2312" s="385"/>
    </row>
    <row r="2313" spans="1:7" ht="63">
      <c r="A2313" s="387"/>
      <c r="B2313" s="387"/>
      <c r="C2313" s="388" t="s">
        <v>24062</v>
      </c>
      <c r="D2313" s="384" t="s">
        <v>24063</v>
      </c>
      <c r="E2313" s="388" t="s">
        <v>11452</v>
      </c>
      <c r="F2313" s="388" t="s">
        <v>24064</v>
      </c>
      <c r="G2313" s="385"/>
    </row>
    <row r="2314" spans="1:7" ht="27">
      <c r="A2314" s="387"/>
      <c r="B2314" s="387"/>
      <c r="C2314" s="388" t="s">
        <v>24065</v>
      </c>
      <c r="D2314" s="384" t="s">
        <v>24066</v>
      </c>
      <c r="E2314" s="388" t="s">
        <v>4394</v>
      </c>
      <c r="F2314" s="388" t="s">
        <v>24067</v>
      </c>
      <c r="G2314" s="385"/>
    </row>
    <row r="2315" spans="1:7" ht="45">
      <c r="A2315" s="387"/>
      <c r="B2315" s="387"/>
      <c r="C2315" s="388" t="s">
        <v>24068</v>
      </c>
      <c r="D2315" s="384" t="s">
        <v>24069</v>
      </c>
      <c r="E2315" s="388" t="s">
        <v>4394</v>
      </c>
      <c r="F2315" s="388" t="s">
        <v>24070</v>
      </c>
      <c r="G2315" s="385"/>
    </row>
    <row r="2316" spans="1:7" ht="54" customHeight="1">
      <c r="A2316" s="387"/>
      <c r="B2316" s="387"/>
      <c r="C2316" s="388" t="s">
        <v>24071</v>
      </c>
      <c r="D2316" s="384" t="s">
        <v>24072</v>
      </c>
      <c r="E2316" s="388" t="s">
        <v>11452</v>
      </c>
      <c r="F2316" s="388" t="s">
        <v>17529</v>
      </c>
      <c r="G2316" s="386"/>
    </row>
    <row r="2317" spans="1:7" ht="27">
      <c r="A2317" s="387"/>
      <c r="B2317" s="387"/>
      <c r="C2317" s="388" t="s">
        <v>24073</v>
      </c>
      <c r="D2317" s="384" t="s">
        <v>24074</v>
      </c>
      <c r="E2317" s="388" t="s">
        <v>17512</v>
      </c>
      <c r="F2317" s="388" t="s">
        <v>17292</v>
      </c>
      <c r="G2317" s="386"/>
    </row>
    <row r="2318" spans="1:7" ht="36">
      <c r="A2318" s="387"/>
      <c r="B2318" s="387"/>
      <c r="C2318" s="388" t="s">
        <v>24075</v>
      </c>
      <c r="D2318" s="384" t="s">
        <v>24076</v>
      </c>
      <c r="E2318" s="388" t="s">
        <v>17512</v>
      </c>
      <c r="F2318" s="388" t="s">
        <v>24077</v>
      </c>
      <c r="G2318" s="386"/>
    </row>
    <row r="2319" spans="1:7" ht="36">
      <c r="A2319" s="387"/>
      <c r="B2319" s="387"/>
      <c r="C2319" s="388" t="s">
        <v>24078</v>
      </c>
      <c r="D2319" s="384" t="s">
        <v>24079</v>
      </c>
      <c r="E2319" s="388" t="s">
        <v>17512</v>
      </c>
      <c r="F2319" s="388" t="s">
        <v>24080</v>
      </c>
      <c r="G2319" s="386"/>
    </row>
    <row r="2320" spans="1:7" ht="27">
      <c r="A2320" s="387"/>
      <c r="B2320" s="387"/>
      <c r="C2320" s="388" t="s">
        <v>24081</v>
      </c>
      <c r="D2320" s="384" t="s">
        <v>24082</v>
      </c>
      <c r="E2320" s="388" t="s">
        <v>105</v>
      </c>
      <c r="F2320" s="388" t="s">
        <v>24083</v>
      </c>
      <c r="G2320" s="385"/>
    </row>
    <row r="2321" spans="1:7" ht="27">
      <c r="A2321" s="387"/>
      <c r="B2321" s="387"/>
      <c r="C2321" s="388" t="s">
        <v>24084</v>
      </c>
      <c r="D2321" s="384" t="s">
        <v>24085</v>
      </c>
      <c r="E2321" s="388" t="s">
        <v>17512</v>
      </c>
      <c r="F2321" s="388" t="s">
        <v>24086</v>
      </c>
      <c r="G2321" s="385"/>
    </row>
    <row r="2322" spans="1:7" ht="14.25" customHeight="1">
      <c r="A2322" s="387"/>
      <c r="B2322" s="481" t="s">
        <v>24087</v>
      </c>
      <c r="C2322" s="481"/>
      <c r="D2322" s="481"/>
      <c r="E2322" s="481"/>
      <c r="F2322" s="481" t="s">
        <v>17145</v>
      </c>
      <c r="G2322" s="386"/>
    </row>
    <row r="2323" spans="1:7" ht="11.25" customHeight="1">
      <c r="A2323" s="387"/>
      <c r="B2323" s="387"/>
      <c r="C2323" s="481" t="s">
        <v>24088</v>
      </c>
      <c r="D2323" s="481"/>
      <c r="E2323" s="481"/>
      <c r="F2323" s="481" t="s">
        <v>17145</v>
      </c>
      <c r="G2323" s="385"/>
    </row>
    <row r="2324" spans="1:7" ht="14.25" customHeight="1">
      <c r="A2324" s="387"/>
      <c r="B2324" s="387"/>
      <c r="C2324" s="388" t="s">
        <v>24089</v>
      </c>
      <c r="D2324" s="384" t="s">
        <v>24090</v>
      </c>
      <c r="E2324" s="388" t="s">
        <v>17512</v>
      </c>
      <c r="F2324" s="388" t="s">
        <v>24091</v>
      </c>
      <c r="G2324" s="385"/>
    </row>
    <row r="2325" spans="1:7" ht="11.25" customHeight="1">
      <c r="A2325" s="387"/>
      <c r="B2325" s="387"/>
      <c r="C2325" s="481" t="s">
        <v>24092</v>
      </c>
      <c r="D2325" s="481"/>
      <c r="E2325" s="481"/>
      <c r="F2325" s="481" t="s">
        <v>17145</v>
      </c>
      <c r="G2325" s="385"/>
    </row>
    <row r="2326" spans="1:7" ht="14.25" customHeight="1">
      <c r="A2326" s="387"/>
      <c r="B2326" s="387"/>
      <c r="C2326" s="388" t="s">
        <v>24093</v>
      </c>
      <c r="D2326" s="384" t="s">
        <v>24094</v>
      </c>
      <c r="E2326" s="388" t="s">
        <v>11452</v>
      </c>
      <c r="F2326" s="388" t="s">
        <v>17418</v>
      </c>
      <c r="G2326" s="385"/>
    </row>
    <row r="2327" spans="1:7" ht="36">
      <c r="A2327" s="387"/>
      <c r="B2327" s="387"/>
      <c r="C2327" s="388" t="s">
        <v>24095</v>
      </c>
      <c r="D2327" s="384" t="s">
        <v>24096</v>
      </c>
      <c r="E2327" s="388" t="s">
        <v>105</v>
      </c>
      <c r="F2327" s="388" t="s">
        <v>24097</v>
      </c>
      <c r="G2327" s="386"/>
    </row>
    <row r="2328" spans="1:7" ht="54">
      <c r="A2328" s="387"/>
      <c r="B2328" s="387"/>
      <c r="C2328" s="388" t="s">
        <v>24098</v>
      </c>
      <c r="D2328" s="384" t="s">
        <v>24099</v>
      </c>
      <c r="E2328" s="388" t="s">
        <v>105</v>
      </c>
      <c r="F2328" s="388" t="s">
        <v>17530</v>
      </c>
      <c r="G2328" s="385"/>
    </row>
    <row r="2329" spans="1:7" ht="54">
      <c r="A2329" s="387"/>
      <c r="B2329" s="387"/>
      <c r="C2329" s="388" t="s">
        <v>24100</v>
      </c>
      <c r="D2329" s="384" t="s">
        <v>24101</v>
      </c>
      <c r="E2329" s="388" t="s">
        <v>105</v>
      </c>
      <c r="F2329" s="388" t="s">
        <v>17531</v>
      </c>
      <c r="G2329" s="385"/>
    </row>
    <row r="2330" spans="1:7" ht="54">
      <c r="A2330" s="387"/>
      <c r="B2330" s="387"/>
      <c r="C2330" s="388" t="s">
        <v>24102</v>
      </c>
      <c r="D2330" s="384" t="s">
        <v>24103</v>
      </c>
      <c r="E2330" s="388" t="s">
        <v>105</v>
      </c>
      <c r="F2330" s="388" t="s">
        <v>17532</v>
      </c>
      <c r="G2330" s="386"/>
    </row>
    <row r="2331" spans="1:7" ht="54">
      <c r="A2331" s="387"/>
      <c r="B2331" s="387"/>
      <c r="C2331" s="388" t="s">
        <v>24104</v>
      </c>
      <c r="D2331" s="384" t="s">
        <v>24105</v>
      </c>
      <c r="E2331" s="388" t="s">
        <v>105</v>
      </c>
      <c r="F2331" s="388" t="s">
        <v>17533</v>
      </c>
      <c r="G2331" s="385"/>
    </row>
    <row r="2332" spans="1:7" ht="54">
      <c r="A2332" s="387"/>
      <c r="B2332" s="387"/>
      <c r="C2332" s="388" t="s">
        <v>24106</v>
      </c>
      <c r="D2332" s="384" t="s">
        <v>24107</v>
      </c>
      <c r="E2332" s="388" t="s">
        <v>105</v>
      </c>
      <c r="F2332" s="388" t="s">
        <v>24108</v>
      </c>
      <c r="G2332" s="385"/>
    </row>
    <row r="2333" spans="1:7" ht="54">
      <c r="A2333" s="387"/>
      <c r="B2333" s="387"/>
      <c r="C2333" s="388" t="s">
        <v>24109</v>
      </c>
      <c r="D2333" s="384" t="s">
        <v>24110</v>
      </c>
      <c r="E2333" s="388" t="s">
        <v>105</v>
      </c>
      <c r="F2333" s="388" t="s">
        <v>24111</v>
      </c>
      <c r="G2333" s="385"/>
    </row>
    <row r="2334" spans="1:7" ht="27">
      <c r="A2334" s="387"/>
      <c r="B2334" s="387"/>
      <c r="C2334" s="388" t="s">
        <v>24112</v>
      </c>
      <c r="D2334" s="384" t="s">
        <v>24113</v>
      </c>
      <c r="E2334" s="388" t="s">
        <v>105</v>
      </c>
      <c r="F2334" s="388" t="s">
        <v>24114</v>
      </c>
      <c r="G2334" s="385"/>
    </row>
    <row r="2335" spans="1:7" ht="36">
      <c r="A2335" s="387"/>
      <c r="B2335" s="387"/>
      <c r="C2335" s="388" t="s">
        <v>24115</v>
      </c>
      <c r="D2335" s="384" t="s">
        <v>24116</v>
      </c>
      <c r="E2335" s="388" t="s">
        <v>105</v>
      </c>
      <c r="F2335" s="388" t="s">
        <v>24117</v>
      </c>
      <c r="G2335" s="386"/>
    </row>
    <row r="2336" spans="1:7" ht="15">
      <c r="A2336" s="387"/>
      <c r="B2336" s="387"/>
      <c r="C2336" s="481" t="s">
        <v>24118</v>
      </c>
      <c r="D2336" s="481"/>
      <c r="E2336" s="481"/>
      <c r="F2336" s="481" t="s">
        <v>17145</v>
      </c>
      <c r="G2336" s="386"/>
    </row>
    <row r="2337" spans="1:7" ht="11.25" customHeight="1">
      <c r="A2337" s="387"/>
      <c r="B2337" s="387"/>
      <c r="C2337" s="388" t="s">
        <v>24119</v>
      </c>
      <c r="D2337" s="384" t="s">
        <v>24120</v>
      </c>
      <c r="E2337" s="388" t="s">
        <v>26</v>
      </c>
      <c r="F2337" s="388" t="s">
        <v>24121</v>
      </c>
      <c r="G2337" s="386"/>
    </row>
    <row r="2338" spans="1:7" ht="14.25" customHeight="1">
      <c r="A2338" s="387"/>
      <c r="B2338" s="481" t="s">
        <v>24122</v>
      </c>
      <c r="C2338" s="481"/>
      <c r="D2338" s="481"/>
      <c r="E2338" s="481"/>
      <c r="F2338" s="481" t="s">
        <v>17145</v>
      </c>
      <c r="G2338" s="386"/>
    </row>
    <row r="2339" spans="1:7" ht="14.25" customHeight="1">
      <c r="A2339" s="387"/>
      <c r="B2339" s="387"/>
      <c r="C2339" s="481" t="s">
        <v>24123</v>
      </c>
      <c r="D2339" s="481"/>
      <c r="E2339" s="481"/>
      <c r="F2339" s="481" t="s">
        <v>17145</v>
      </c>
      <c r="G2339" s="386"/>
    </row>
    <row r="2340" spans="1:7" ht="11.25" customHeight="1">
      <c r="A2340" s="481" t="s">
        <v>17535</v>
      </c>
      <c r="B2340" s="481"/>
      <c r="C2340" s="481"/>
      <c r="D2340" s="481"/>
      <c r="E2340" s="481"/>
      <c r="F2340" s="481" t="s">
        <v>17145</v>
      </c>
      <c r="G2340" s="386"/>
    </row>
    <row r="2341" spans="1:7" ht="14.25" customHeight="1">
      <c r="A2341" s="387"/>
      <c r="B2341" s="387"/>
      <c r="C2341" s="388" t="s">
        <v>24124</v>
      </c>
      <c r="D2341" s="384" t="s">
        <v>24125</v>
      </c>
      <c r="E2341" s="388" t="s">
        <v>26</v>
      </c>
      <c r="F2341" s="388" t="s">
        <v>24126</v>
      </c>
      <c r="G2341" s="386"/>
    </row>
    <row r="2342" spans="1:7" ht="14.25" customHeight="1">
      <c r="A2342" s="387"/>
      <c r="B2342" s="387"/>
      <c r="C2342" s="388" t="s">
        <v>24127</v>
      </c>
      <c r="D2342" s="384" t="s">
        <v>24128</v>
      </c>
      <c r="E2342" s="388" t="s">
        <v>26</v>
      </c>
      <c r="F2342" s="388" t="s">
        <v>24129</v>
      </c>
      <c r="G2342" s="386"/>
    </row>
    <row r="2343" spans="1:7" ht="54" customHeight="1">
      <c r="A2343" s="387"/>
      <c r="B2343" s="387"/>
      <c r="C2343" s="388" t="s">
        <v>24130</v>
      </c>
      <c r="D2343" s="384" t="s">
        <v>24131</v>
      </c>
      <c r="E2343" s="388" t="s">
        <v>26</v>
      </c>
      <c r="F2343" s="388" t="s">
        <v>24132</v>
      </c>
      <c r="G2343" s="386"/>
    </row>
    <row r="2344" spans="1:7" ht="54">
      <c r="A2344" s="387"/>
      <c r="B2344" s="387"/>
      <c r="C2344" s="388" t="s">
        <v>24133</v>
      </c>
      <c r="D2344" s="384" t="s">
        <v>24134</v>
      </c>
      <c r="E2344" s="388" t="s">
        <v>26</v>
      </c>
      <c r="F2344" s="388" t="s">
        <v>24135</v>
      </c>
      <c r="G2344" s="386"/>
    </row>
    <row r="2345" spans="1:7" ht="63">
      <c r="A2345" s="387"/>
      <c r="B2345" s="387"/>
      <c r="C2345" s="388" t="s">
        <v>24136</v>
      </c>
      <c r="D2345" s="384" t="s">
        <v>24137</v>
      </c>
      <c r="E2345" s="388" t="s">
        <v>26</v>
      </c>
      <c r="F2345" s="388" t="s">
        <v>24138</v>
      </c>
      <c r="G2345" s="386"/>
    </row>
    <row r="2346" spans="1:7" ht="27">
      <c r="A2346" s="387"/>
      <c r="B2346" s="387"/>
      <c r="C2346" s="388" t="s">
        <v>24139</v>
      </c>
      <c r="D2346" s="384" t="s">
        <v>24140</v>
      </c>
      <c r="E2346" s="388" t="s">
        <v>12834</v>
      </c>
      <c r="F2346" s="388" t="s">
        <v>19194</v>
      </c>
      <c r="G2346" s="386"/>
    </row>
    <row r="2347" spans="1:7" ht="63">
      <c r="A2347" s="387"/>
      <c r="B2347" s="387"/>
      <c r="C2347" s="388" t="s">
        <v>24141</v>
      </c>
      <c r="D2347" s="384" t="s">
        <v>24142</v>
      </c>
      <c r="E2347" s="388" t="s">
        <v>105</v>
      </c>
      <c r="F2347" s="388" t="s">
        <v>24143</v>
      </c>
      <c r="G2347" s="386"/>
    </row>
    <row r="2348" spans="1:7" ht="63">
      <c r="A2348" s="387"/>
      <c r="B2348" s="387"/>
      <c r="C2348" s="388" t="s">
        <v>24144</v>
      </c>
      <c r="D2348" s="384" t="s">
        <v>24145</v>
      </c>
      <c r="E2348" s="388" t="s">
        <v>105</v>
      </c>
      <c r="F2348" s="388" t="s">
        <v>24146</v>
      </c>
      <c r="G2348" s="386"/>
    </row>
    <row r="2349" spans="1:7" ht="54">
      <c r="A2349" s="387"/>
      <c r="B2349" s="387"/>
      <c r="C2349" s="388" t="s">
        <v>24147</v>
      </c>
      <c r="D2349" s="384" t="s">
        <v>24148</v>
      </c>
      <c r="E2349" s="388" t="s">
        <v>26</v>
      </c>
      <c r="F2349" s="388" t="s">
        <v>24149</v>
      </c>
      <c r="G2349" s="385"/>
    </row>
    <row r="2350" spans="1:7" ht="15">
      <c r="A2350" s="387"/>
      <c r="B2350" s="387"/>
      <c r="C2350" s="481" t="s">
        <v>24150</v>
      </c>
      <c r="D2350" s="481"/>
      <c r="E2350" s="481"/>
      <c r="F2350" s="481" t="s">
        <v>17145</v>
      </c>
      <c r="G2350" s="385"/>
    </row>
    <row r="2351" spans="1:7" ht="11.25" customHeight="1">
      <c r="A2351" s="387"/>
      <c r="B2351" s="387"/>
      <c r="C2351" s="388" t="s">
        <v>24151</v>
      </c>
      <c r="D2351" s="384" t="s">
        <v>24152</v>
      </c>
      <c r="E2351" s="388" t="s">
        <v>105</v>
      </c>
      <c r="F2351" s="388" t="s">
        <v>24153</v>
      </c>
      <c r="G2351" s="385"/>
    </row>
    <row r="2352" spans="1:7" ht="14.25" customHeight="1">
      <c r="A2352" s="387"/>
      <c r="B2352" s="387"/>
      <c r="C2352" s="481" t="s">
        <v>24154</v>
      </c>
      <c r="D2352" s="481"/>
      <c r="E2352" s="481"/>
      <c r="F2352" s="481" t="s">
        <v>17145</v>
      </c>
      <c r="G2352" s="385"/>
    </row>
    <row r="2353" spans="1:7" ht="11.25" customHeight="1">
      <c r="A2353" s="387"/>
      <c r="B2353" s="387"/>
      <c r="C2353" s="388" t="s">
        <v>24155</v>
      </c>
      <c r="D2353" s="384" t="s">
        <v>24156</v>
      </c>
      <c r="E2353" s="388" t="s">
        <v>17512</v>
      </c>
      <c r="F2353" s="388" t="s">
        <v>24157</v>
      </c>
      <c r="G2353" s="386"/>
    </row>
    <row r="2354" spans="1:7" ht="14.25" customHeight="1">
      <c r="A2354" s="387"/>
      <c r="B2354" s="387"/>
      <c r="C2354" s="388" t="s">
        <v>24158</v>
      </c>
      <c r="D2354" s="384" t="s">
        <v>24159</v>
      </c>
      <c r="E2354" s="388" t="s">
        <v>17512</v>
      </c>
      <c r="F2354" s="388" t="s">
        <v>24160</v>
      </c>
      <c r="G2354" s="386"/>
    </row>
    <row r="2355" spans="1:7" ht="36">
      <c r="A2355" s="387"/>
      <c r="B2355" s="387"/>
      <c r="C2355" s="388" t="s">
        <v>24161</v>
      </c>
      <c r="D2355" s="384" t="s">
        <v>24162</v>
      </c>
      <c r="E2355" s="388" t="s">
        <v>17512</v>
      </c>
      <c r="F2355" s="388" t="s">
        <v>24163</v>
      </c>
      <c r="G2355" s="386"/>
    </row>
    <row r="2356" spans="1:7" ht="27">
      <c r="A2356" s="387"/>
      <c r="B2356" s="387"/>
      <c r="C2356" s="388" t="s">
        <v>24164</v>
      </c>
      <c r="D2356" s="384" t="s">
        <v>24165</v>
      </c>
      <c r="E2356" s="388" t="s">
        <v>105</v>
      </c>
      <c r="F2356" s="388" t="s">
        <v>24166</v>
      </c>
      <c r="G2356" s="386"/>
    </row>
    <row r="2357" spans="1:7" ht="27">
      <c r="A2357" s="387"/>
      <c r="B2357" s="387"/>
      <c r="C2357" s="388" t="s">
        <v>24167</v>
      </c>
      <c r="D2357" s="384" t="s">
        <v>24168</v>
      </c>
      <c r="E2357" s="388" t="s">
        <v>105</v>
      </c>
      <c r="F2357" s="388" t="s">
        <v>24169</v>
      </c>
      <c r="G2357" s="386"/>
    </row>
    <row r="2358" spans="1:7" ht="36">
      <c r="A2358" s="387"/>
      <c r="B2358" s="387"/>
      <c r="C2358" s="388" t="s">
        <v>24170</v>
      </c>
      <c r="D2358" s="384" t="s">
        <v>24171</v>
      </c>
      <c r="E2358" s="388" t="s">
        <v>105</v>
      </c>
      <c r="F2358" s="388" t="s">
        <v>24172</v>
      </c>
      <c r="G2358" s="386"/>
    </row>
    <row r="2359" spans="1:7" ht="15">
      <c r="A2359" s="387"/>
      <c r="B2359" s="387"/>
      <c r="C2359" s="481" t="s">
        <v>24173</v>
      </c>
      <c r="D2359" s="481"/>
      <c r="E2359" s="481"/>
      <c r="F2359" s="481" t="s">
        <v>17145</v>
      </c>
      <c r="G2359" s="386"/>
    </row>
    <row r="2360" spans="1:7" ht="11.25" customHeight="1">
      <c r="A2360" s="387"/>
      <c r="B2360" s="387"/>
      <c r="C2360" s="388" t="s">
        <v>24174</v>
      </c>
      <c r="D2360" s="384" t="s">
        <v>24175</v>
      </c>
      <c r="E2360" s="388" t="s">
        <v>26</v>
      </c>
      <c r="F2360" s="388" t="s">
        <v>24176</v>
      </c>
      <c r="G2360" s="386"/>
    </row>
    <row r="2361" spans="1:7" ht="14.25" customHeight="1">
      <c r="A2361" s="387"/>
      <c r="B2361" s="387"/>
      <c r="C2361" s="388" t="s">
        <v>24177</v>
      </c>
      <c r="D2361" s="384" t="s">
        <v>24178</v>
      </c>
      <c r="E2361" s="388" t="s">
        <v>105</v>
      </c>
      <c r="F2361" s="388" t="s">
        <v>17838</v>
      </c>
      <c r="G2361" s="386"/>
    </row>
    <row r="2362" spans="1:7" ht="54">
      <c r="A2362" s="387"/>
      <c r="B2362" s="387"/>
      <c r="C2362" s="388" t="s">
        <v>24179</v>
      </c>
      <c r="D2362" s="384" t="s">
        <v>24180</v>
      </c>
      <c r="E2362" s="388" t="s">
        <v>105</v>
      </c>
      <c r="F2362" s="388" t="s">
        <v>24181</v>
      </c>
      <c r="G2362" s="386"/>
    </row>
    <row r="2363" spans="1:7" ht="63">
      <c r="A2363" s="387"/>
      <c r="B2363" s="387"/>
      <c r="C2363" s="388" t="s">
        <v>24182</v>
      </c>
      <c r="D2363" s="384" t="s">
        <v>24183</v>
      </c>
      <c r="E2363" s="388" t="s">
        <v>105</v>
      </c>
      <c r="F2363" s="388" t="s">
        <v>24184</v>
      </c>
      <c r="G2363" s="386"/>
    </row>
    <row r="2364" spans="1:7" ht="54">
      <c r="A2364" s="387"/>
      <c r="B2364" s="387"/>
      <c r="C2364" s="388" t="s">
        <v>24185</v>
      </c>
      <c r="D2364" s="384" t="s">
        <v>24186</v>
      </c>
      <c r="E2364" s="388" t="s">
        <v>105</v>
      </c>
      <c r="F2364" s="388" t="s">
        <v>24187</v>
      </c>
      <c r="G2364" s="386"/>
    </row>
    <row r="2365" spans="1:7" ht="15">
      <c r="A2365" s="387"/>
      <c r="B2365" s="387"/>
      <c r="C2365" s="481" t="s">
        <v>24188</v>
      </c>
      <c r="D2365" s="481"/>
      <c r="E2365" s="481"/>
      <c r="F2365" s="481" t="s">
        <v>17145</v>
      </c>
      <c r="G2365" s="386"/>
    </row>
    <row r="2366" spans="1:7" ht="11.25" customHeight="1">
      <c r="A2366" s="387"/>
      <c r="B2366" s="387"/>
      <c r="C2366" s="388" t="s">
        <v>24189</v>
      </c>
      <c r="D2366" s="384" t="s">
        <v>24190</v>
      </c>
      <c r="E2366" s="388" t="s">
        <v>26</v>
      </c>
      <c r="F2366" s="388" t="s">
        <v>24191</v>
      </c>
      <c r="G2366" s="386"/>
    </row>
    <row r="2367" spans="1:7" ht="14.25" customHeight="1">
      <c r="A2367" s="387"/>
      <c r="B2367" s="387"/>
      <c r="C2367" s="388" t="s">
        <v>24192</v>
      </c>
      <c r="D2367" s="384" t="s">
        <v>24193</v>
      </c>
      <c r="E2367" s="388" t="s">
        <v>26</v>
      </c>
      <c r="F2367" s="388" t="s">
        <v>24194</v>
      </c>
      <c r="G2367" s="386"/>
    </row>
    <row r="2368" spans="1:7" ht="15">
      <c r="A2368" s="387"/>
      <c r="B2368" s="387"/>
      <c r="C2368" s="481" t="s">
        <v>24195</v>
      </c>
      <c r="D2368" s="481"/>
      <c r="E2368" s="481"/>
      <c r="F2368" s="481" t="s">
        <v>17145</v>
      </c>
      <c r="G2368" s="386"/>
    </row>
    <row r="2369" spans="1:7" ht="11.25" customHeight="1">
      <c r="A2369" s="387"/>
      <c r="B2369" s="387"/>
      <c r="C2369" s="388" t="s">
        <v>24196</v>
      </c>
      <c r="D2369" s="384" t="s">
        <v>24197</v>
      </c>
      <c r="E2369" s="388" t="s">
        <v>26</v>
      </c>
      <c r="F2369" s="388" t="s">
        <v>24198</v>
      </c>
      <c r="G2369" s="386"/>
    </row>
    <row r="2370" spans="1:7" ht="14.25" customHeight="1">
      <c r="A2370" s="387"/>
      <c r="B2370" s="387"/>
      <c r="C2370" s="388" t="s">
        <v>24199</v>
      </c>
      <c r="D2370" s="384" t="s">
        <v>24200</v>
      </c>
      <c r="E2370" s="388" t="s">
        <v>26</v>
      </c>
      <c r="F2370" s="388" t="s">
        <v>24201</v>
      </c>
      <c r="G2370" s="386"/>
    </row>
    <row r="2371" spans="1:7" ht="36">
      <c r="A2371" s="387"/>
      <c r="B2371" s="387"/>
      <c r="C2371" s="388" t="s">
        <v>24202</v>
      </c>
      <c r="D2371" s="384" t="s">
        <v>24203</v>
      </c>
      <c r="E2371" s="388" t="s">
        <v>26</v>
      </c>
      <c r="F2371" s="388" t="s">
        <v>24204</v>
      </c>
      <c r="G2371" s="386"/>
    </row>
    <row r="2372" spans="1:7" ht="15">
      <c r="A2372" s="387"/>
      <c r="B2372" s="481" t="s">
        <v>24205</v>
      </c>
      <c r="C2372" s="481"/>
      <c r="D2372" s="481"/>
      <c r="E2372" s="481"/>
      <c r="F2372" s="481" t="s">
        <v>17145</v>
      </c>
      <c r="G2372" s="386"/>
    </row>
    <row r="2373" spans="1:7" ht="14.25" customHeight="1">
      <c r="A2373" s="387"/>
      <c r="B2373" s="387"/>
      <c r="C2373" s="481" t="s">
        <v>24206</v>
      </c>
      <c r="D2373" s="481"/>
      <c r="E2373" s="481"/>
      <c r="F2373" s="481" t="s">
        <v>17145</v>
      </c>
      <c r="G2373" s="386"/>
    </row>
    <row r="2374" spans="1:7" ht="11.25" customHeight="1">
      <c r="A2374" s="387"/>
      <c r="B2374" s="387"/>
      <c r="C2374" s="388" t="s">
        <v>24207</v>
      </c>
      <c r="D2374" s="384" t="s">
        <v>24208</v>
      </c>
      <c r="E2374" s="388" t="s">
        <v>11452</v>
      </c>
      <c r="F2374" s="388" t="s">
        <v>24209</v>
      </c>
      <c r="G2374" s="386"/>
    </row>
    <row r="2375" spans="1:7" ht="14.25" customHeight="1">
      <c r="A2375" s="387"/>
      <c r="B2375" s="387"/>
      <c r="C2375" s="388" t="s">
        <v>24210</v>
      </c>
      <c r="D2375" s="384" t="s">
        <v>24211</v>
      </c>
      <c r="E2375" s="388" t="s">
        <v>11452</v>
      </c>
      <c r="F2375" s="388" t="s">
        <v>24212</v>
      </c>
      <c r="G2375" s="386"/>
    </row>
    <row r="2376" spans="1:7" ht="27">
      <c r="A2376" s="387"/>
      <c r="B2376" s="387"/>
      <c r="C2376" s="388" t="s">
        <v>24213</v>
      </c>
      <c r="D2376" s="384" t="s">
        <v>24214</v>
      </c>
      <c r="E2376" s="388" t="s">
        <v>11452</v>
      </c>
      <c r="F2376" s="388" t="s">
        <v>24215</v>
      </c>
      <c r="G2376" s="386"/>
    </row>
    <row r="2377" spans="1:7" ht="27">
      <c r="A2377" s="387"/>
      <c r="B2377" s="387"/>
      <c r="C2377" s="388" t="s">
        <v>24216</v>
      </c>
      <c r="D2377" s="384" t="s">
        <v>24217</v>
      </c>
      <c r="E2377" s="388" t="s">
        <v>11452</v>
      </c>
      <c r="F2377" s="388" t="s">
        <v>17539</v>
      </c>
      <c r="G2377" s="386"/>
    </row>
    <row r="2378" spans="1:7" ht="27">
      <c r="A2378" s="387"/>
      <c r="B2378" s="387"/>
      <c r="C2378" s="388" t="s">
        <v>24218</v>
      </c>
      <c r="D2378" s="384" t="s">
        <v>24219</v>
      </c>
      <c r="E2378" s="388" t="s">
        <v>11452</v>
      </c>
      <c r="F2378" s="388" t="s">
        <v>24220</v>
      </c>
      <c r="G2378" s="386"/>
    </row>
    <row r="2379" spans="1:7" ht="27">
      <c r="A2379" s="387"/>
      <c r="B2379" s="387"/>
      <c r="C2379" s="388" t="s">
        <v>24221</v>
      </c>
      <c r="D2379" s="384" t="s">
        <v>24222</v>
      </c>
      <c r="E2379" s="388" t="s">
        <v>11452</v>
      </c>
      <c r="F2379" s="388" t="s">
        <v>17862</v>
      </c>
      <c r="G2379" s="386"/>
    </row>
    <row r="2380" spans="1:7" ht="27">
      <c r="A2380" s="387"/>
      <c r="B2380" s="387"/>
      <c r="C2380" s="388" t="s">
        <v>24223</v>
      </c>
      <c r="D2380" s="384" t="s">
        <v>24224</v>
      </c>
      <c r="E2380" s="388" t="s">
        <v>11452</v>
      </c>
      <c r="F2380" s="388" t="s">
        <v>24225</v>
      </c>
      <c r="G2380" s="386"/>
    </row>
    <row r="2381" spans="1:7" ht="27">
      <c r="A2381" s="387"/>
      <c r="B2381" s="387"/>
      <c r="C2381" s="388" t="s">
        <v>24226</v>
      </c>
      <c r="D2381" s="384" t="s">
        <v>24227</v>
      </c>
      <c r="E2381" s="388" t="s">
        <v>11452</v>
      </c>
      <c r="F2381" s="388" t="s">
        <v>24228</v>
      </c>
      <c r="G2381" s="386"/>
    </row>
    <row r="2382" spans="1:7" ht="27">
      <c r="A2382" s="387"/>
      <c r="B2382" s="387"/>
      <c r="C2382" s="388" t="s">
        <v>24229</v>
      </c>
      <c r="D2382" s="384" t="s">
        <v>24230</v>
      </c>
      <c r="E2382" s="388" t="s">
        <v>11452</v>
      </c>
      <c r="F2382" s="388" t="s">
        <v>24231</v>
      </c>
      <c r="G2382" s="386"/>
    </row>
    <row r="2383" spans="1:7" ht="27">
      <c r="A2383" s="387"/>
      <c r="B2383" s="387"/>
      <c r="C2383" s="388" t="s">
        <v>24232</v>
      </c>
      <c r="D2383" s="384" t="s">
        <v>24233</v>
      </c>
      <c r="E2383" s="388" t="s">
        <v>11452</v>
      </c>
      <c r="F2383" s="388" t="s">
        <v>24234</v>
      </c>
      <c r="G2383" s="386"/>
    </row>
    <row r="2384" spans="1:7" ht="27">
      <c r="A2384" s="387"/>
      <c r="B2384" s="387"/>
      <c r="C2384" s="388" t="s">
        <v>24235</v>
      </c>
      <c r="D2384" s="384" t="s">
        <v>24236</v>
      </c>
      <c r="E2384" s="388" t="s">
        <v>11452</v>
      </c>
      <c r="F2384" s="388" t="s">
        <v>17455</v>
      </c>
      <c r="G2384" s="386"/>
    </row>
    <row r="2385" spans="1:7" ht="27">
      <c r="A2385" s="387"/>
      <c r="B2385" s="387"/>
      <c r="C2385" s="388" t="s">
        <v>24237</v>
      </c>
      <c r="D2385" s="384" t="s">
        <v>24238</v>
      </c>
      <c r="E2385" s="388" t="s">
        <v>11452</v>
      </c>
      <c r="F2385" s="388" t="s">
        <v>17217</v>
      </c>
      <c r="G2385" s="386"/>
    </row>
    <row r="2386" spans="1:7" ht="27">
      <c r="A2386" s="387"/>
      <c r="B2386" s="387"/>
      <c r="C2386" s="388" t="s">
        <v>24239</v>
      </c>
      <c r="D2386" s="384" t="s">
        <v>24240</v>
      </c>
      <c r="E2386" s="388" t="s">
        <v>11452</v>
      </c>
      <c r="F2386" s="388" t="s">
        <v>24241</v>
      </c>
      <c r="G2386" s="385"/>
    </row>
    <row r="2387" spans="1:7" ht="27">
      <c r="A2387" s="387"/>
      <c r="B2387" s="387"/>
      <c r="C2387" s="388" t="s">
        <v>24242</v>
      </c>
      <c r="D2387" s="384" t="s">
        <v>24243</v>
      </c>
      <c r="E2387" s="388" t="s">
        <v>11452</v>
      </c>
      <c r="F2387" s="388" t="s">
        <v>24244</v>
      </c>
      <c r="G2387" s="385"/>
    </row>
    <row r="2388" spans="1:7" ht="27">
      <c r="A2388" s="387"/>
      <c r="B2388" s="387"/>
      <c r="C2388" s="388" t="s">
        <v>24245</v>
      </c>
      <c r="D2388" s="384" t="s">
        <v>24246</v>
      </c>
      <c r="E2388" s="388" t="s">
        <v>11452</v>
      </c>
      <c r="F2388" s="388" t="s">
        <v>17540</v>
      </c>
      <c r="G2388" s="386"/>
    </row>
    <row r="2389" spans="1:7" ht="15">
      <c r="A2389" s="387"/>
      <c r="B2389" s="387"/>
      <c r="C2389" s="388" t="s">
        <v>24247</v>
      </c>
      <c r="D2389" s="384" t="s">
        <v>24248</v>
      </c>
      <c r="E2389" s="388" t="s">
        <v>11452</v>
      </c>
      <c r="F2389" s="388" t="s">
        <v>17843</v>
      </c>
      <c r="G2389" s="386"/>
    </row>
    <row r="2390" spans="1:7" ht="15">
      <c r="A2390" s="387"/>
      <c r="B2390" s="481" t="s">
        <v>24249</v>
      </c>
      <c r="C2390" s="481"/>
      <c r="D2390" s="481"/>
      <c r="E2390" s="481"/>
      <c r="F2390" s="481" t="s">
        <v>17145</v>
      </c>
      <c r="G2390" s="386"/>
    </row>
    <row r="2391" spans="1:7" ht="14.25" customHeight="1">
      <c r="A2391" s="387"/>
      <c r="B2391" s="387"/>
      <c r="C2391" s="481" t="s">
        <v>24250</v>
      </c>
      <c r="D2391" s="481"/>
      <c r="E2391" s="481"/>
      <c r="F2391" s="481" t="s">
        <v>17145</v>
      </c>
      <c r="G2391" s="385"/>
    </row>
    <row r="2392" spans="1:7" ht="11.25" customHeight="1">
      <c r="A2392" s="387"/>
      <c r="B2392" s="387"/>
      <c r="C2392" s="388" t="s">
        <v>24251</v>
      </c>
      <c r="D2392" s="384" t="s">
        <v>24252</v>
      </c>
      <c r="E2392" s="388" t="s">
        <v>11461</v>
      </c>
      <c r="F2392" s="388" t="s">
        <v>24253</v>
      </c>
      <c r="G2392" s="385"/>
    </row>
    <row r="2393" spans="1:7" ht="14.25" customHeight="1">
      <c r="A2393" s="387"/>
      <c r="B2393" s="387"/>
      <c r="C2393" s="388" t="s">
        <v>24254</v>
      </c>
      <c r="D2393" s="384" t="s">
        <v>24255</v>
      </c>
      <c r="E2393" s="388" t="s">
        <v>11452</v>
      </c>
      <c r="F2393" s="388" t="s">
        <v>24256</v>
      </c>
      <c r="G2393" s="386"/>
    </row>
    <row r="2394" spans="1:7" ht="15">
      <c r="A2394" s="387"/>
      <c r="B2394" s="387"/>
      <c r="C2394" s="481" t="s">
        <v>24257</v>
      </c>
      <c r="D2394" s="481"/>
      <c r="E2394" s="481"/>
      <c r="F2394" s="481" t="s">
        <v>17145</v>
      </c>
      <c r="G2394" s="386"/>
    </row>
    <row r="2395" spans="1:7" ht="11.25" customHeight="1">
      <c r="A2395" s="387"/>
      <c r="B2395" s="387"/>
      <c r="C2395" s="388" t="s">
        <v>24258</v>
      </c>
      <c r="D2395" s="384" t="s">
        <v>24259</v>
      </c>
      <c r="E2395" s="388" t="s">
        <v>11461</v>
      </c>
      <c r="F2395" s="388" t="s">
        <v>24260</v>
      </c>
      <c r="G2395" s="386"/>
    </row>
    <row r="2396" spans="1:7" ht="14.25" customHeight="1">
      <c r="A2396" s="387"/>
      <c r="B2396" s="387"/>
      <c r="C2396" s="388" t="s">
        <v>24261</v>
      </c>
      <c r="D2396" s="384" t="s">
        <v>24262</v>
      </c>
      <c r="E2396" s="388" t="s">
        <v>11461</v>
      </c>
      <c r="F2396" s="388" t="s">
        <v>24263</v>
      </c>
      <c r="G2396" s="385"/>
    </row>
    <row r="2397" spans="1:7" ht="36">
      <c r="A2397" s="387"/>
      <c r="B2397" s="387"/>
      <c r="C2397" s="388" t="s">
        <v>24264</v>
      </c>
      <c r="D2397" s="384" t="s">
        <v>24265</v>
      </c>
      <c r="E2397" s="388" t="s">
        <v>11461</v>
      </c>
      <c r="F2397" s="388" t="s">
        <v>24266</v>
      </c>
      <c r="G2397" s="385"/>
    </row>
    <row r="2398" spans="1:7" ht="36">
      <c r="A2398" s="387"/>
      <c r="B2398" s="387"/>
      <c r="C2398" s="388" t="s">
        <v>24267</v>
      </c>
      <c r="D2398" s="384" t="s">
        <v>24268</v>
      </c>
      <c r="E2398" s="388" t="s">
        <v>11461</v>
      </c>
      <c r="F2398" s="388" t="s">
        <v>24269</v>
      </c>
      <c r="G2398" s="385"/>
    </row>
    <row r="2399" spans="1:7" ht="36">
      <c r="A2399" s="387"/>
      <c r="B2399" s="387"/>
      <c r="C2399" s="388" t="s">
        <v>24270</v>
      </c>
      <c r="D2399" s="384" t="s">
        <v>24271</v>
      </c>
      <c r="E2399" s="388" t="s">
        <v>11461</v>
      </c>
      <c r="F2399" s="388" t="s">
        <v>24272</v>
      </c>
      <c r="G2399" s="385"/>
    </row>
    <row r="2400" spans="1:7" ht="36">
      <c r="A2400" s="387"/>
      <c r="B2400" s="387"/>
      <c r="C2400" s="388" t="s">
        <v>24273</v>
      </c>
      <c r="D2400" s="384" t="s">
        <v>24274</v>
      </c>
      <c r="E2400" s="388" t="s">
        <v>11461</v>
      </c>
      <c r="F2400" s="388" t="s">
        <v>24275</v>
      </c>
      <c r="G2400" s="386"/>
    </row>
    <row r="2401" spans="1:7" ht="36">
      <c r="A2401" s="387"/>
      <c r="B2401" s="387"/>
      <c r="C2401" s="388" t="s">
        <v>24276</v>
      </c>
      <c r="D2401" s="384" t="s">
        <v>24277</v>
      </c>
      <c r="E2401" s="388" t="s">
        <v>11461</v>
      </c>
      <c r="F2401" s="388" t="s">
        <v>24278</v>
      </c>
      <c r="G2401" s="386"/>
    </row>
    <row r="2402" spans="1:7" ht="36">
      <c r="A2402" s="387"/>
      <c r="B2402" s="387"/>
      <c r="C2402" s="388" t="s">
        <v>24279</v>
      </c>
      <c r="D2402" s="384" t="s">
        <v>24280</v>
      </c>
      <c r="E2402" s="388" t="s">
        <v>11461</v>
      </c>
      <c r="F2402" s="388" t="s">
        <v>24281</v>
      </c>
      <c r="G2402" s="386"/>
    </row>
    <row r="2403" spans="1:7" ht="15">
      <c r="A2403" s="387"/>
      <c r="B2403" s="481" t="s">
        <v>24282</v>
      </c>
      <c r="C2403" s="481"/>
      <c r="D2403" s="481"/>
      <c r="E2403" s="481"/>
      <c r="F2403" s="481" t="s">
        <v>17145</v>
      </c>
      <c r="G2403" s="386"/>
    </row>
    <row r="2404" spans="1:7" ht="14.25" customHeight="1">
      <c r="A2404" s="387"/>
      <c r="B2404" s="387"/>
      <c r="C2404" s="481" t="s">
        <v>24283</v>
      </c>
      <c r="D2404" s="481"/>
      <c r="E2404" s="481"/>
      <c r="F2404" s="481" t="s">
        <v>17145</v>
      </c>
      <c r="G2404" s="386"/>
    </row>
    <row r="2405" spans="1:7" ht="11.25" customHeight="1">
      <c r="A2405" s="387"/>
      <c r="B2405" s="387"/>
      <c r="C2405" s="388" t="s">
        <v>24284</v>
      </c>
      <c r="D2405" s="384" t="s">
        <v>24285</v>
      </c>
      <c r="E2405" s="388" t="s">
        <v>11452</v>
      </c>
      <c r="F2405" s="388" t="s">
        <v>24286</v>
      </c>
      <c r="G2405" s="386"/>
    </row>
    <row r="2406" spans="1:7" ht="14.25" customHeight="1">
      <c r="A2406" s="387"/>
      <c r="B2406" s="387"/>
      <c r="C2406" s="388" t="s">
        <v>24287</v>
      </c>
      <c r="D2406" s="384" t="s">
        <v>24288</v>
      </c>
      <c r="E2406" s="388" t="s">
        <v>11452</v>
      </c>
      <c r="F2406" s="388" t="s">
        <v>17542</v>
      </c>
      <c r="G2406" s="386"/>
    </row>
    <row r="2407" spans="1:7" ht="36">
      <c r="A2407" s="387"/>
      <c r="B2407" s="387"/>
      <c r="C2407" s="388" t="s">
        <v>24289</v>
      </c>
      <c r="D2407" s="384" t="s">
        <v>24290</v>
      </c>
      <c r="E2407" s="388" t="s">
        <v>11452</v>
      </c>
      <c r="F2407" s="388" t="s">
        <v>24291</v>
      </c>
      <c r="G2407" s="386"/>
    </row>
    <row r="2408" spans="1:7" ht="15">
      <c r="A2408" s="387"/>
      <c r="B2408" s="481" t="s">
        <v>24292</v>
      </c>
      <c r="C2408" s="481"/>
      <c r="D2408" s="481"/>
      <c r="E2408" s="481"/>
      <c r="F2408" s="481" t="s">
        <v>17145</v>
      </c>
      <c r="G2408" s="386"/>
    </row>
    <row r="2409" spans="1:7" ht="14.25" customHeight="1">
      <c r="A2409" s="387"/>
      <c r="B2409" s="387"/>
      <c r="C2409" s="481" t="s">
        <v>24293</v>
      </c>
      <c r="D2409" s="481"/>
      <c r="E2409" s="481"/>
      <c r="F2409" s="481" t="s">
        <v>17145</v>
      </c>
      <c r="G2409" s="386"/>
    </row>
    <row r="2410" spans="1:7" ht="11.25" customHeight="1">
      <c r="A2410" s="387"/>
      <c r="B2410" s="387"/>
      <c r="C2410" s="388" t="s">
        <v>24294</v>
      </c>
      <c r="D2410" s="384" t="s">
        <v>24295</v>
      </c>
      <c r="E2410" s="388" t="s">
        <v>11452</v>
      </c>
      <c r="F2410" s="388" t="s">
        <v>24296</v>
      </c>
      <c r="G2410" s="385"/>
    </row>
    <row r="2411" spans="1:7" ht="14.25" customHeight="1">
      <c r="A2411" s="387"/>
      <c r="B2411" s="387"/>
      <c r="C2411" s="388" t="s">
        <v>24297</v>
      </c>
      <c r="D2411" s="384" t="s">
        <v>24298</v>
      </c>
      <c r="E2411" s="388" t="s">
        <v>11452</v>
      </c>
      <c r="F2411" s="388" t="s">
        <v>24299</v>
      </c>
      <c r="G2411" s="385"/>
    </row>
    <row r="2412" spans="1:7" ht="45">
      <c r="A2412" s="387"/>
      <c r="B2412" s="387"/>
      <c r="C2412" s="388" t="s">
        <v>24300</v>
      </c>
      <c r="D2412" s="384" t="s">
        <v>24301</v>
      </c>
      <c r="E2412" s="388" t="s">
        <v>11452</v>
      </c>
      <c r="F2412" s="388" t="s">
        <v>24302</v>
      </c>
      <c r="G2412" s="386"/>
    </row>
    <row r="2413" spans="1:7" ht="54">
      <c r="A2413" s="387"/>
      <c r="B2413" s="387"/>
      <c r="C2413" s="388" t="s">
        <v>24303</v>
      </c>
      <c r="D2413" s="384" t="s">
        <v>24304</v>
      </c>
      <c r="E2413" s="388" t="s">
        <v>11452</v>
      </c>
      <c r="F2413" s="388" t="s">
        <v>17544</v>
      </c>
      <c r="G2413" s="385"/>
    </row>
    <row r="2414" spans="1:7" ht="45">
      <c r="A2414" s="387"/>
      <c r="B2414" s="387"/>
      <c r="C2414" s="388" t="s">
        <v>24305</v>
      </c>
      <c r="D2414" s="384" t="s">
        <v>24306</v>
      </c>
      <c r="E2414" s="388" t="s">
        <v>11452</v>
      </c>
      <c r="F2414" s="388" t="s">
        <v>24307</v>
      </c>
      <c r="G2414" s="385"/>
    </row>
    <row r="2415" spans="1:7" ht="54">
      <c r="A2415" s="387"/>
      <c r="B2415" s="387"/>
      <c r="C2415" s="388" t="s">
        <v>24308</v>
      </c>
      <c r="D2415" s="384" t="s">
        <v>24309</v>
      </c>
      <c r="E2415" s="388" t="s">
        <v>11452</v>
      </c>
      <c r="F2415" s="388" t="s">
        <v>24310</v>
      </c>
      <c r="G2415" s="386"/>
    </row>
    <row r="2416" spans="1:7" ht="45">
      <c r="A2416" s="387"/>
      <c r="B2416" s="387"/>
      <c r="C2416" s="388" t="s">
        <v>24311</v>
      </c>
      <c r="D2416" s="384" t="s">
        <v>24312</v>
      </c>
      <c r="E2416" s="388" t="s">
        <v>11452</v>
      </c>
      <c r="F2416" s="388" t="s">
        <v>24313</v>
      </c>
      <c r="G2416" s="385"/>
    </row>
    <row r="2417" spans="1:7" ht="54">
      <c r="A2417" s="387"/>
      <c r="B2417" s="387"/>
      <c r="C2417" s="388" t="s">
        <v>24314</v>
      </c>
      <c r="D2417" s="384" t="s">
        <v>24315</v>
      </c>
      <c r="E2417" s="388" t="s">
        <v>11452</v>
      </c>
      <c r="F2417" s="388" t="s">
        <v>24316</v>
      </c>
      <c r="G2417" s="385"/>
    </row>
    <row r="2418" spans="1:7" ht="15">
      <c r="A2418" s="387"/>
      <c r="B2418" s="387"/>
      <c r="C2418" s="481" t="s">
        <v>24317</v>
      </c>
      <c r="D2418" s="481"/>
      <c r="E2418" s="481"/>
      <c r="F2418" s="481" t="s">
        <v>17145</v>
      </c>
      <c r="G2418" s="386"/>
    </row>
    <row r="2419" spans="1:7" ht="11.25" customHeight="1">
      <c r="A2419" s="387"/>
      <c r="B2419" s="387"/>
      <c r="C2419" s="388" t="s">
        <v>24318</v>
      </c>
      <c r="D2419" s="384" t="s">
        <v>24319</v>
      </c>
      <c r="E2419" s="388" t="s">
        <v>26</v>
      </c>
      <c r="F2419" s="388" t="s">
        <v>17546</v>
      </c>
      <c r="G2419" s="386"/>
    </row>
    <row r="2420" spans="1:7" ht="14.25" customHeight="1">
      <c r="A2420" s="387"/>
      <c r="B2420" s="387"/>
      <c r="C2420" s="388" t="s">
        <v>24320</v>
      </c>
      <c r="D2420" s="384" t="s">
        <v>24321</v>
      </c>
      <c r="E2420" s="388" t="s">
        <v>26</v>
      </c>
      <c r="F2420" s="388" t="s">
        <v>17536</v>
      </c>
      <c r="G2420" s="386"/>
    </row>
    <row r="2421" spans="1:7" ht="45">
      <c r="A2421" s="387"/>
      <c r="B2421" s="387"/>
      <c r="C2421" s="388" t="s">
        <v>24322</v>
      </c>
      <c r="D2421" s="384" t="s">
        <v>24323</v>
      </c>
      <c r="E2421" s="388" t="s">
        <v>11452</v>
      </c>
      <c r="F2421" s="388" t="s">
        <v>24324</v>
      </c>
      <c r="G2421" s="386"/>
    </row>
    <row r="2422" spans="1:7" ht="27">
      <c r="A2422" s="387"/>
      <c r="B2422" s="387"/>
      <c r="C2422" s="388" t="s">
        <v>24325</v>
      </c>
      <c r="D2422" s="384" t="s">
        <v>24326</v>
      </c>
      <c r="E2422" s="388" t="s">
        <v>11452</v>
      </c>
      <c r="F2422" s="388" t="s">
        <v>24327</v>
      </c>
      <c r="G2422" s="385"/>
    </row>
    <row r="2423" spans="1:7" ht="36">
      <c r="A2423" s="387"/>
      <c r="B2423" s="387"/>
      <c r="C2423" s="388" t="s">
        <v>24328</v>
      </c>
      <c r="D2423" s="384" t="s">
        <v>24329</v>
      </c>
      <c r="E2423" s="388" t="s">
        <v>105</v>
      </c>
      <c r="F2423" s="388" t="s">
        <v>24330</v>
      </c>
      <c r="G2423" s="385"/>
    </row>
    <row r="2424" spans="1:7" ht="36">
      <c r="A2424" s="387"/>
      <c r="B2424" s="387"/>
      <c r="C2424" s="388" t="s">
        <v>24331</v>
      </c>
      <c r="D2424" s="384" t="s">
        <v>24332</v>
      </c>
      <c r="E2424" s="388" t="s">
        <v>105</v>
      </c>
      <c r="F2424" s="388" t="s">
        <v>24333</v>
      </c>
      <c r="G2424" s="386"/>
    </row>
    <row r="2425" spans="1:7" ht="36">
      <c r="A2425" s="387"/>
      <c r="B2425" s="387"/>
      <c r="C2425" s="388" t="s">
        <v>24334</v>
      </c>
      <c r="D2425" s="384" t="s">
        <v>24335</v>
      </c>
      <c r="E2425" s="388" t="s">
        <v>105</v>
      </c>
      <c r="F2425" s="388" t="s">
        <v>24336</v>
      </c>
      <c r="G2425" s="385"/>
    </row>
    <row r="2426" spans="1:7" ht="63">
      <c r="A2426" s="387"/>
      <c r="B2426" s="387"/>
      <c r="C2426" s="388" t="s">
        <v>24337</v>
      </c>
      <c r="D2426" s="384" t="s">
        <v>24338</v>
      </c>
      <c r="E2426" s="388" t="s">
        <v>105</v>
      </c>
      <c r="F2426" s="388" t="s">
        <v>24339</v>
      </c>
      <c r="G2426" s="385"/>
    </row>
    <row r="2427" spans="1:7" ht="63">
      <c r="A2427" s="387"/>
      <c r="B2427" s="387"/>
      <c r="C2427" s="388" t="s">
        <v>24340</v>
      </c>
      <c r="D2427" s="384" t="s">
        <v>24341</v>
      </c>
      <c r="E2427" s="388" t="s">
        <v>105</v>
      </c>
      <c r="F2427" s="388" t="s">
        <v>24342</v>
      </c>
      <c r="G2427" s="385"/>
    </row>
    <row r="2428" spans="1:7" ht="72" customHeight="1">
      <c r="A2428" s="387"/>
      <c r="B2428" s="387"/>
      <c r="C2428" s="388" t="s">
        <v>24343</v>
      </c>
      <c r="D2428" s="384" t="s">
        <v>24344</v>
      </c>
      <c r="E2428" s="388" t="s">
        <v>105</v>
      </c>
      <c r="F2428" s="388" t="s">
        <v>24345</v>
      </c>
      <c r="G2428" s="385"/>
    </row>
    <row r="2429" spans="1:7" ht="72" customHeight="1">
      <c r="A2429" s="387"/>
      <c r="B2429" s="387"/>
      <c r="C2429" s="388" t="s">
        <v>24346</v>
      </c>
      <c r="D2429" s="384" t="s">
        <v>24347</v>
      </c>
      <c r="E2429" s="388" t="s">
        <v>105</v>
      </c>
      <c r="F2429" s="388" t="s">
        <v>24348</v>
      </c>
      <c r="G2429" s="386"/>
    </row>
    <row r="2430" spans="1:7" ht="72" customHeight="1">
      <c r="A2430" s="387"/>
      <c r="B2430" s="387"/>
      <c r="C2430" s="388" t="s">
        <v>24349</v>
      </c>
      <c r="D2430" s="384" t="s">
        <v>24350</v>
      </c>
      <c r="E2430" s="388" t="s">
        <v>105</v>
      </c>
      <c r="F2430" s="388" t="s">
        <v>24351</v>
      </c>
      <c r="G2430" s="386"/>
    </row>
    <row r="2431" spans="1:7" ht="72" customHeight="1">
      <c r="A2431" s="387"/>
      <c r="B2431" s="387"/>
      <c r="C2431" s="388" t="s">
        <v>24352</v>
      </c>
      <c r="D2431" s="384" t="s">
        <v>24353</v>
      </c>
      <c r="E2431" s="388" t="s">
        <v>105</v>
      </c>
      <c r="F2431" s="388" t="s">
        <v>24354</v>
      </c>
      <c r="G2431" s="385"/>
    </row>
    <row r="2432" spans="1:7" ht="63" customHeight="1">
      <c r="A2432" s="387"/>
      <c r="B2432" s="387"/>
      <c r="C2432" s="388" t="s">
        <v>24355</v>
      </c>
      <c r="D2432" s="384" t="s">
        <v>24356</v>
      </c>
      <c r="E2432" s="388" t="s">
        <v>105</v>
      </c>
      <c r="F2432" s="388" t="s">
        <v>24357</v>
      </c>
      <c r="G2432" s="385"/>
    </row>
    <row r="2433" spans="1:7" ht="63" customHeight="1">
      <c r="A2433" s="387"/>
      <c r="B2433" s="387"/>
      <c r="C2433" s="388" t="s">
        <v>24358</v>
      </c>
      <c r="D2433" s="384" t="s">
        <v>24359</v>
      </c>
      <c r="E2433" s="388" t="s">
        <v>105</v>
      </c>
      <c r="F2433" s="388" t="s">
        <v>24360</v>
      </c>
      <c r="G2433" s="385"/>
    </row>
    <row r="2434" spans="1:7" ht="72">
      <c r="A2434" s="387"/>
      <c r="B2434" s="387"/>
      <c r="C2434" s="388" t="s">
        <v>24361</v>
      </c>
      <c r="D2434" s="384" t="s">
        <v>24362</v>
      </c>
      <c r="E2434" s="388" t="s">
        <v>105</v>
      </c>
      <c r="F2434" s="388" t="s">
        <v>24363</v>
      </c>
      <c r="G2434" s="385"/>
    </row>
    <row r="2435" spans="1:7" ht="72">
      <c r="A2435" s="387"/>
      <c r="B2435" s="387"/>
      <c r="C2435" s="388" t="s">
        <v>24364</v>
      </c>
      <c r="D2435" s="384" t="s">
        <v>24365</v>
      </c>
      <c r="E2435" s="388" t="s">
        <v>105</v>
      </c>
      <c r="F2435" s="388" t="s">
        <v>24366</v>
      </c>
      <c r="G2435" s="386"/>
    </row>
    <row r="2436" spans="1:7" ht="72" customHeight="1">
      <c r="A2436" s="387"/>
      <c r="B2436" s="387"/>
      <c r="C2436" s="388" t="s">
        <v>24367</v>
      </c>
      <c r="D2436" s="384" t="s">
        <v>24368</v>
      </c>
      <c r="E2436" s="388" t="s">
        <v>105</v>
      </c>
      <c r="F2436" s="388" t="s">
        <v>24369</v>
      </c>
      <c r="G2436" s="386"/>
    </row>
    <row r="2437" spans="1:7" ht="72" customHeight="1">
      <c r="A2437" s="387"/>
      <c r="B2437" s="387"/>
      <c r="C2437" s="388" t="s">
        <v>24370</v>
      </c>
      <c r="D2437" s="384" t="s">
        <v>24371</v>
      </c>
      <c r="E2437" s="388" t="s">
        <v>105</v>
      </c>
      <c r="F2437" s="388" t="s">
        <v>24372</v>
      </c>
      <c r="G2437" s="386"/>
    </row>
    <row r="2438" spans="1:7" ht="15">
      <c r="A2438" s="387"/>
      <c r="B2438" s="387"/>
      <c r="C2438" s="481" t="s">
        <v>24373</v>
      </c>
      <c r="D2438" s="481"/>
      <c r="E2438" s="481"/>
      <c r="F2438" s="481" t="s">
        <v>17145</v>
      </c>
      <c r="G2438" s="386"/>
    </row>
    <row r="2439" spans="1:7" ht="11.25" customHeight="1">
      <c r="A2439" s="387"/>
      <c r="B2439" s="387"/>
      <c r="C2439" s="388" t="s">
        <v>24374</v>
      </c>
      <c r="D2439" s="384" t="s">
        <v>24375</v>
      </c>
      <c r="E2439" s="388" t="s">
        <v>11452</v>
      </c>
      <c r="F2439" s="388" t="s">
        <v>24376</v>
      </c>
      <c r="G2439" s="386"/>
    </row>
    <row r="2440" spans="1:7" ht="14.25" customHeight="1">
      <c r="A2440" s="387"/>
      <c r="B2440" s="387"/>
      <c r="C2440" s="388" t="s">
        <v>24377</v>
      </c>
      <c r="D2440" s="384" t="s">
        <v>24378</v>
      </c>
      <c r="E2440" s="388" t="s">
        <v>11452</v>
      </c>
      <c r="F2440" s="388" t="s">
        <v>24379</v>
      </c>
      <c r="G2440" s="386"/>
    </row>
    <row r="2441" spans="1:7" ht="15">
      <c r="A2441" s="387"/>
      <c r="B2441" s="481" t="s">
        <v>24380</v>
      </c>
      <c r="C2441" s="481"/>
      <c r="D2441" s="481"/>
      <c r="E2441" s="481"/>
      <c r="F2441" s="481" t="s">
        <v>17145</v>
      </c>
      <c r="G2441" s="386"/>
    </row>
    <row r="2442" spans="1:7" ht="14.25" customHeight="1">
      <c r="A2442" s="387"/>
      <c r="B2442" s="387"/>
      <c r="C2442" s="481" t="s">
        <v>24381</v>
      </c>
      <c r="D2442" s="481"/>
      <c r="E2442" s="481"/>
      <c r="F2442" s="481" t="s">
        <v>17145</v>
      </c>
      <c r="G2442" s="386"/>
    </row>
    <row r="2443" spans="1:7" ht="11.25" customHeight="1">
      <c r="A2443" s="387"/>
      <c r="B2443" s="387"/>
      <c r="C2443" s="388" t="s">
        <v>24382</v>
      </c>
      <c r="D2443" s="384" t="s">
        <v>24383</v>
      </c>
      <c r="E2443" s="388" t="s">
        <v>11461</v>
      </c>
      <c r="F2443" s="388" t="s">
        <v>24384</v>
      </c>
      <c r="G2443" s="386"/>
    </row>
    <row r="2444" spans="1:7" ht="14.25" customHeight="1">
      <c r="A2444" s="387"/>
      <c r="B2444" s="387"/>
      <c r="C2444" s="388" t="s">
        <v>24385</v>
      </c>
      <c r="D2444" s="384" t="s">
        <v>24386</v>
      </c>
      <c r="E2444" s="388" t="s">
        <v>11461</v>
      </c>
      <c r="F2444" s="388" t="s">
        <v>17547</v>
      </c>
      <c r="G2444" s="386"/>
    </row>
    <row r="2445" spans="1:7" ht="27">
      <c r="A2445" s="387"/>
      <c r="B2445" s="387"/>
      <c r="C2445" s="388" t="s">
        <v>24387</v>
      </c>
      <c r="D2445" s="384" t="s">
        <v>24388</v>
      </c>
      <c r="E2445" s="388" t="s">
        <v>11461</v>
      </c>
      <c r="F2445" s="388" t="s">
        <v>17548</v>
      </c>
      <c r="G2445" s="386"/>
    </row>
    <row r="2446" spans="1:7" ht="27">
      <c r="A2446" s="387"/>
      <c r="B2446" s="387"/>
      <c r="C2446" s="388" t="s">
        <v>24389</v>
      </c>
      <c r="D2446" s="384" t="s">
        <v>24390</v>
      </c>
      <c r="E2446" s="388" t="s">
        <v>11461</v>
      </c>
      <c r="F2446" s="388" t="s">
        <v>24391</v>
      </c>
      <c r="G2446" s="386"/>
    </row>
    <row r="2447" spans="1:7" ht="27">
      <c r="A2447" s="387"/>
      <c r="B2447" s="387"/>
      <c r="C2447" s="388" t="s">
        <v>24392</v>
      </c>
      <c r="D2447" s="384" t="s">
        <v>24393</v>
      </c>
      <c r="E2447" s="388" t="s">
        <v>11461</v>
      </c>
      <c r="F2447" s="388" t="s">
        <v>17549</v>
      </c>
      <c r="G2447" s="386"/>
    </row>
    <row r="2448" spans="1:7" ht="27">
      <c r="A2448" s="387"/>
      <c r="B2448" s="387"/>
      <c r="C2448" s="388" t="s">
        <v>24394</v>
      </c>
      <c r="D2448" s="384" t="s">
        <v>24395</v>
      </c>
      <c r="E2448" s="388" t="s">
        <v>11461</v>
      </c>
      <c r="F2448" s="388" t="s">
        <v>24396</v>
      </c>
      <c r="G2448" s="386"/>
    </row>
    <row r="2449" spans="1:7" ht="27">
      <c r="A2449" s="387"/>
      <c r="B2449" s="387"/>
      <c r="C2449" s="388" t="s">
        <v>24397</v>
      </c>
      <c r="D2449" s="384" t="s">
        <v>24398</v>
      </c>
      <c r="E2449" s="388" t="s">
        <v>11461</v>
      </c>
      <c r="F2449" s="388" t="s">
        <v>24399</v>
      </c>
      <c r="G2449" s="385"/>
    </row>
    <row r="2450" spans="1:7" ht="27">
      <c r="A2450" s="387"/>
      <c r="B2450" s="387"/>
      <c r="C2450" s="388" t="s">
        <v>24400</v>
      </c>
      <c r="D2450" s="384" t="s">
        <v>24401</v>
      </c>
      <c r="E2450" s="388" t="s">
        <v>11461</v>
      </c>
      <c r="F2450" s="388" t="s">
        <v>24402</v>
      </c>
      <c r="G2450" s="385"/>
    </row>
    <row r="2451" spans="1:7" ht="27">
      <c r="A2451" s="387"/>
      <c r="B2451" s="387"/>
      <c r="C2451" s="388" t="s">
        <v>24403</v>
      </c>
      <c r="D2451" s="384" t="s">
        <v>24404</v>
      </c>
      <c r="E2451" s="388" t="s">
        <v>11461</v>
      </c>
      <c r="F2451" s="388" t="s">
        <v>24405</v>
      </c>
      <c r="G2451" s="385"/>
    </row>
    <row r="2452" spans="1:7" ht="36">
      <c r="A2452" s="387"/>
      <c r="B2452" s="387"/>
      <c r="C2452" s="388" t="s">
        <v>24406</v>
      </c>
      <c r="D2452" s="384" t="s">
        <v>24407</v>
      </c>
      <c r="E2452" s="388" t="s">
        <v>11461</v>
      </c>
      <c r="F2452" s="388" t="s">
        <v>17550</v>
      </c>
      <c r="G2452" s="385"/>
    </row>
    <row r="2453" spans="1:7" ht="15">
      <c r="A2453" s="387"/>
      <c r="B2453" s="387"/>
      <c r="C2453" s="481" t="s">
        <v>24408</v>
      </c>
      <c r="D2453" s="481"/>
      <c r="E2453" s="481"/>
      <c r="F2453" s="481" t="s">
        <v>17145</v>
      </c>
      <c r="G2453" s="385"/>
    </row>
    <row r="2454" spans="1:7" ht="11.25" customHeight="1">
      <c r="A2454" s="387"/>
      <c r="B2454" s="387"/>
      <c r="C2454" s="388" t="s">
        <v>24409</v>
      </c>
      <c r="D2454" s="384" t="s">
        <v>24410</v>
      </c>
      <c r="E2454" s="388" t="s">
        <v>11461</v>
      </c>
      <c r="F2454" s="388" t="s">
        <v>17551</v>
      </c>
      <c r="G2454" s="385"/>
    </row>
    <row r="2455" spans="1:7" ht="14.25" customHeight="1">
      <c r="A2455" s="387"/>
      <c r="B2455" s="387"/>
      <c r="C2455" s="388" t="s">
        <v>24411</v>
      </c>
      <c r="D2455" s="384" t="s">
        <v>24412</v>
      </c>
      <c r="E2455" s="388" t="s">
        <v>11461</v>
      </c>
      <c r="F2455" s="388" t="s">
        <v>17552</v>
      </c>
      <c r="G2455" s="386"/>
    </row>
    <row r="2456" spans="1:7" ht="15">
      <c r="A2456" s="387"/>
      <c r="B2456" s="387"/>
      <c r="C2456" s="481" t="s">
        <v>24413</v>
      </c>
      <c r="D2456" s="481"/>
      <c r="E2456" s="481"/>
      <c r="F2456" s="481" t="s">
        <v>17145</v>
      </c>
      <c r="G2456" s="386"/>
    </row>
    <row r="2457" spans="1:7" ht="11.25" customHeight="1">
      <c r="A2457" s="387"/>
      <c r="B2457" s="387"/>
      <c r="C2457" s="388" t="s">
        <v>24414</v>
      </c>
      <c r="D2457" s="384" t="s">
        <v>24415</v>
      </c>
      <c r="E2457" s="388" t="s">
        <v>11461</v>
      </c>
      <c r="F2457" s="388" t="s">
        <v>24416</v>
      </c>
      <c r="G2457" s="386"/>
    </row>
    <row r="2458" spans="1:7" ht="14.25" customHeight="1">
      <c r="A2458" s="387"/>
      <c r="B2458" s="481" t="s">
        <v>24417</v>
      </c>
      <c r="C2458" s="481"/>
      <c r="D2458" s="481"/>
      <c r="E2458" s="481"/>
      <c r="F2458" s="481" t="s">
        <v>17145</v>
      </c>
      <c r="G2458" s="386"/>
    </row>
    <row r="2459" spans="1:7" ht="14.25" customHeight="1">
      <c r="A2459" s="387"/>
      <c r="B2459" s="387"/>
      <c r="C2459" s="481" t="s">
        <v>24418</v>
      </c>
      <c r="D2459" s="481"/>
      <c r="E2459" s="481"/>
      <c r="F2459" s="481" t="s">
        <v>17145</v>
      </c>
      <c r="G2459" s="386"/>
    </row>
    <row r="2460" spans="1:7" ht="11.25" customHeight="1">
      <c r="A2460" s="387"/>
      <c r="B2460" s="387"/>
      <c r="C2460" s="388" t="s">
        <v>24419</v>
      </c>
      <c r="D2460" s="384" t="s">
        <v>24420</v>
      </c>
      <c r="E2460" s="388" t="s">
        <v>11452</v>
      </c>
      <c r="F2460" s="388" t="s">
        <v>24421</v>
      </c>
      <c r="G2460" s="386"/>
    </row>
    <row r="2461" spans="1:7" ht="14.25" customHeight="1">
      <c r="A2461" s="387"/>
      <c r="B2461" s="387"/>
      <c r="C2461" s="388" t="s">
        <v>24422</v>
      </c>
      <c r="D2461" s="384" t="s">
        <v>24423</v>
      </c>
      <c r="E2461" s="388" t="s">
        <v>17512</v>
      </c>
      <c r="F2461" s="388" t="s">
        <v>24424</v>
      </c>
      <c r="G2461" s="386"/>
    </row>
    <row r="2462" spans="1:7" ht="18">
      <c r="A2462" s="387"/>
      <c r="B2462" s="387"/>
      <c r="C2462" s="388" t="s">
        <v>24425</v>
      </c>
      <c r="D2462" s="384" t="s">
        <v>24426</v>
      </c>
      <c r="E2462" s="388" t="s">
        <v>17512</v>
      </c>
      <c r="F2462" s="388" t="s">
        <v>24427</v>
      </c>
      <c r="G2462" s="386"/>
    </row>
    <row r="2463" spans="1:7" ht="54">
      <c r="A2463" s="387"/>
      <c r="B2463" s="387"/>
      <c r="C2463" s="388" t="s">
        <v>24428</v>
      </c>
      <c r="D2463" s="384" t="s">
        <v>24429</v>
      </c>
      <c r="E2463" s="388" t="s">
        <v>11452</v>
      </c>
      <c r="F2463" s="388" t="s">
        <v>24430</v>
      </c>
      <c r="G2463" s="386"/>
    </row>
    <row r="2464" spans="1:7" ht="54">
      <c r="A2464" s="387"/>
      <c r="B2464" s="387"/>
      <c r="C2464" s="388" t="s">
        <v>24431</v>
      </c>
      <c r="D2464" s="384" t="s">
        <v>24432</v>
      </c>
      <c r="E2464" s="388" t="s">
        <v>11452</v>
      </c>
      <c r="F2464" s="388" t="s">
        <v>24433</v>
      </c>
      <c r="G2464" s="386"/>
    </row>
    <row r="2465" spans="1:7" ht="18">
      <c r="A2465" s="387"/>
      <c r="B2465" s="387"/>
      <c r="C2465" s="388" t="s">
        <v>24434</v>
      </c>
      <c r="D2465" s="384" t="s">
        <v>24435</v>
      </c>
      <c r="E2465" s="388" t="s">
        <v>11452</v>
      </c>
      <c r="F2465" s="388" t="s">
        <v>24436</v>
      </c>
      <c r="G2465" s="386"/>
    </row>
    <row r="2466" spans="1:7" ht="15">
      <c r="A2466" s="387"/>
      <c r="B2466" s="481" t="s">
        <v>24437</v>
      </c>
      <c r="C2466" s="481"/>
      <c r="D2466" s="481"/>
      <c r="E2466" s="481"/>
      <c r="F2466" s="481" t="s">
        <v>17145</v>
      </c>
      <c r="G2466" s="386"/>
    </row>
    <row r="2467" spans="1:7" ht="14.25" customHeight="1">
      <c r="A2467" s="387"/>
      <c r="B2467" s="387"/>
      <c r="C2467" s="481" t="s">
        <v>24438</v>
      </c>
      <c r="D2467" s="481"/>
      <c r="E2467" s="481"/>
      <c r="F2467" s="481" t="s">
        <v>17145</v>
      </c>
      <c r="G2467" s="385"/>
    </row>
    <row r="2468" spans="1:7" ht="11.25" customHeight="1">
      <c r="A2468" s="387"/>
      <c r="B2468" s="387"/>
      <c r="C2468" s="388" t="s">
        <v>24439</v>
      </c>
      <c r="D2468" s="384" t="s">
        <v>24440</v>
      </c>
      <c r="E2468" s="388" t="s">
        <v>26</v>
      </c>
      <c r="F2468" s="388" t="s">
        <v>24441</v>
      </c>
      <c r="G2468" s="385"/>
    </row>
    <row r="2469" spans="1:7" ht="14.25" customHeight="1">
      <c r="A2469" s="387"/>
      <c r="B2469" s="481" t="s">
        <v>24442</v>
      </c>
      <c r="C2469" s="481"/>
      <c r="D2469" s="481"/>
      <c r="E2469" s="481"/>
      <c r="F2469" s="481" t="s">
        <v>17145</v>
      </c>
      <c r="G2469" s="386"/>
    </row>
    <row r="2470" spans="1:7" ht="14.25" customHeight="1">
      <c r="A2470" s="387"/>
      <c r="B2470" s="387"/>
      <c r="C2470" s="481" t="s">
        <v>24443</v>
      </c>
      <c r="D2470" s="481"/>
      <c r="E2470" s="481"/>
      <c r="F2470" s="481" t="s">
        <v>17145</v>
      </c>
      <c r="G2470" s="385"/>
    </row>
    <row r="2471" spans="1:7" ht="11.25" customHeight="1">
      <c r="A2471" s="387"/>
      <c r="B2471" s="387"/>
      <c r="C2471" s="388" t="s">
        <v>24444</v>
      </c>
      <c r="D2471" s="384" t="s">
        <v>24445</v>
      </c>
      <c r="E2471" s="388" t="s">
        <v>11461</v>
      </c>
      <c r="F2471" s="388" t="s">
        <v>24446</v>
      </c>
      <c r="G2471" s="385"/>
    </row>
    <row r="2472" spans="1:7" ht="14.25" customHeight="1">
      <c r="A2472" s="387"/>
      <c r="B2472" s="387"/>
      <c r="C2472" s="388" t="s">
        <v>24447</v>
      </c>
      <c r="D2472" s="384" t="s">
        <v>24448</v>
      </c>
      <c r="E2472" s="388" t="s">
        <v>17512</v>
      </c>
      <c r="F2472" s="388" t="s">
        <v>24449</v>
      </c>
      <c r="G2472" s="386"/>
    </row>
    <row r="2473" spans="1:7" ht="15">
      <c r="A2473" s="387"/>
      <c r="B2473" s="387"/>
      <c r="C2473" s="388" t="s">
        <v>24450</v>
      </c>
      <c r="D2473" s="384" t="s">
        <v>24451</v>
      </c>
      <c r="E2473" s="388" t="s">
        <v>11461</v>
      </c>
      <c r="F2473" s="388" t="s">
        <v>24452</v>
      </c>
      <c r="G2473" s="385"/>
    </row>
    <row r="2474" spans="1:7" ht="67.5" customHeight="1">
      <c r="A2474" s="387"/>
      <c r="B2474" s="387"/>
      <c r="C2474" s="388" t="s">
        <v>24453</v>
      </c>
      <c r="D2474" s="384" t="s">
        <v>24454</v>
      </c>
      <c r="E2474" s="388" t="s">
        <v>17555</v>
      </c>
      <c r="F2474" s="388" t="s">
        <v>24455</v>
      </c>
      <c r="G2474" s="385"/>
    </row>
    <row r="2475" spans="1:7" ht="27">
      <c r="A2475" s="387"/>
      <c r="B2475" s="387"/>
      <c r="C2475" s="388" t="s">
        <v>24456</v>
      </c>
      <c r="D2475" s="384" t="s">
        <v>24457</v>
      </c>
      <c r="E2475" s="388" t="s">
        <v>17555</v>
      </c>
      <c r="F2475" s="388" t="s">
        <v>24458</v>
      </c>
      <c r="G2475" s="386"/>
    </row>
    <row r="2476" spans="1:7" ht="27">
      <c r="A2476" s="387"/>
      <c r="B2476" s="387"/>
      <c r="C2476" s="388" t="s">
        <v>24459</v>
      </c>
      <c r="D2476" s="384" t="s">
        <v>24460</v>
      </c>
      <c r="E2476" s="388" t="s">
        <v>17555</v>
      </c>
      <c r="F2476" s="388" t="s">
        <v>17294</v>
      </c>
      <c r="G2476" s="386"/>
    </row>
    <row r="2477" spans="1:7" ht="36">
      <c r="A2477" s="387"/>
      <c r="B2477" s="387"/>
      <c r="C2477" s="388" t="s">
        <v>24461</v>
      </c>
      <c r="D2477" s="384" t="s">
        <v>24462</v>
      </c>
      <c r="E2477" s="388" t="s">
        <v>17555</v>
      </c>
      <c r="F2477" s="388" t="s">
        <v>24463</v>
      </c>
      <c r="G2477" s="386"/>
    </row>
    <row r="2478" spans="1:7" ht="36">
      <c r="A2478" s="387"/>
      <c r="B2478" s="387"/>
      <c r="C2478" s="388" t="s">
        <v>24464</v>
      </c>
      <c r="D2478" s="384" t="s">
        <v>24465</v>
      </c>
      <c r="E2478" s="388" t="s">
        <v>105</v>
      </c>
      <c r="F2478" s="388" t="s">
        <v>24466</v>
      </c>
      <c r="G2478" s="385"/>
    </row>
    <row r="2479" spans="1:7" ht="27">
      <c r="A2479" s="387"/>
      <c r="B2479" s="387"/>
      <c r="C2479" s="388" t="s">
        <v>24467</v>
      </c>
      <c r="D2479" s="384" t="s">
        <v>24468</v>
      </c>
      <c r="E2479" s="388" t="s">
        <v>11452</v>
      </c>
      <c r="F2479" s="388" t="s">
        <v>24469</v>
      </c>
      <c r="G2479" s="385"/>
    </row>
    <row r="2480" spans="1:7" ht="15">
      <c r="A2480" s="387"/>
      <c r="B2480" s="481" t="s">
        <v>24470</v>
      </c>
      <c r="C2480" s="481"/>
      <c r="D2480" s="481"/>
      <c r="E2480" s="481"/>
      <c r="F2480" s="481" t="s">
        <v>17145</v>
      </c>
      <c r="G2480" s="386"/>
    </row>
    <row r="2481" spans="1:7" ht="14.25" customHeight="1">
      <c r="A2481" s="387"/>
      <c r="B2481" s="387"/>
      <c r="C2481" s="481" t="s">
        <v>24471</v>
      </c>
      <c r="D2481" s="481"/>
      <c r="E2481" s="481"/>
      <c r="F2481" s="481" t="s">
        <v>17145</v>
      </c>
      <c r="G2481" s="386"/>
    </row>
    <row r="2482" spans="1:7" ht="11.25" customHeight="1">
      <c r="A2482" s="387"/>
      <c r="B2482" s="387"/>
      <c r="C2482" s="388" t="s">
        <v>24472</v>
      </c>
      <c r="D2482" s="384" t="s">
        <v>24473</v>
      </c>
      <c r="E2482" s="388" t="s">
        <v>11461</v>
      </c>
      <c r="F2482" s="388" t="s">
        <v>24474</v>
      </c>
      <c r="G2482" s="386"/>
    </row>
    <row r="2483" spans="1:7" ht="14.25" customHeight="1">
      <c r="A2483" s="387"/>
      <c r="B2483" s="387"/>
      <c r="C2483" s="388" t="s">
        <v>24475</v>
      </c>
      <c r="D2483" s="384" t="s">
        <v>24476</v>
      </c>
      <c r="E2483" s="388" t="s">
        <v>11452</v>
      </c>
      <c r="F2483" s="388" t="s">
        <v>24477</v>
      </c>
      <c r="G2483" s="386"/>
    </row>
    <row r="2484" spans="1:7" ht="27">
      <c r="A2484" s="387"/>
      <c r="B2484" s="387"/>
      <c r="C2484" s="388" t="s">
        <v>24478</v>
      </c>
      <c r="D2484" s="384" t="s">
        <v>24479</v>
      </c>
      <c r="E2484" s="388" t="s">
        <v>11461</v>
      </c>
      <c r="F2484" s="388" t="s">
        <v>24480</v>
      </c>
      <c r="G2484" s="385"/>
    </row>
    <row r="2485" spans="1:7" ht="45">
      <c r="A2485" s="387"/>
      <c r="B2485" s="387"/>
      <c r="C2485" s="388" t="s">
        <v>24481</v>
      </c>
      <c r="D2485" s="384" t="s">
        <v>24482</v>
      </c>
      <c r="E2485" s="388" t="s">
        <v>11461</v>
      </c>
      <c r="F2485" s="388" t="s">
        <v>24483</v>
      </c>
      <c r="G2485" s="385"/>
    </row>
    <row r="2486" spans="1:7" ht="18">
      <c r="A2486" s="387"/>
      <c r="B2486" s="387"/>
      <c r="C2486" s="388" t="s">
        <v>24484</v>
      </c>
      <c r="D2486" s="384" t="s">
        <v>24485</v>
      </c>
      <c r="E2486" s="388" t="s">
        <v>17512</v>
      </c>
      <c r="F2486" s="388" t="s">
        <v>17557</v>
      </c>
      <c r="G2486" s="386"/>
    </row>
    <row r="2487" spans="1:7" ht="15">
      <c r="A2487" s="387"/>
      <c r="B2487" s="481" t="s">
        <v>24486</v>
      </c>
      <c r="C2487" s="481"/>
      <c r="D2487" s="481"/>
      <c r="E2487" s="481"/>
      <c r="F2487" s="481" t="s">
        <v>17145</v>
      </c>
      <c r="G2487" s="385"/>
    </row>
    <row r="2488" spans="1:7" ht="14.25" customHeight="1">
      <c r="A2488" s="387"/>
      <c r="B2488" s="387"/>
      <c r="C2488" s="481" t="s">
        <v>24487</v>
      </c>
      <c r="D2488" s="481"/>
      <c r="E2488" s="481"/>
      <c r="F2488" s="481" t="s">
        <v>17145</v>
      </c>
      <c r="G2488" s="385"/>
    </row>
    <row r="2489" spans="1:7" ht="11.25" customHeight="1">
      <c r="A2489" s="387"/>
      <c r="B2489" s="387"/>
      <c r="C2489" s="388" t="s">
        <v>24488</v>
      </c>
      <c r="D2489" s="384" t="s">
        <v>24489</v>
      </c>
      <c r="E2489" s="388" t="s">
        <v>11452</v>
      </c>
      <c r="F2489" s="388" t="s">
        <v>24490</v>
      </c>
      <c r="G2489" s="386"/>
    </row>
    <row r="2490" spans="1:7" ht="14.25" customHeight="1">
      <c r="A2490" s="387"/>
      <c r="B2490" s="387"/>
      <c r="C2490" s="388" t="s">
        <v>24491</v>
      </c>
      <c r="D2490" s="384" t="s">
        <v>24492</v>
      </c>
      <c r="E2490" s="388" t="s">
        <v>11452</v>
      </c>
      <c r="F2490" s="388" t="s">
        <v>24493</v>
      </c>
      <c r="G2490" s="385"/>
    </row>
    <row r="2491" spans="1:7" ht="117">
      <c r="A2491" s="387"/>
      <c r="B2491" s="387"/>
      <c r="C2491" s="388" t="s">
        <v>24494</v>
      </c>
      <c r="D2491" s="384" t="s">
        <v>24495</v>
      </c>
      <c r="E2491" s="388" t="s">
        <v>11452</v>
      </c>
      <c r="F2491" s="388" t="s">
        <v>24496</v>
      </c>
      <c r="G2491" s="385"/>
    </row>
    <row r="2492" spans="1:7" ht="15">
      <c r="A2492" s="387"/>
      <c r="B2492" s="481" t="s">
        <v>24497</v>
      </c>
      <c r="C2492" s="481"/>
      <c r="D2492" s="481"/>
      <c r="E2492" s="481"/>
      <c r="F2492" s="481" t="s">
        <v>17145</v>
      </c>
      <c r="G2492" s="386"/>
    </row>
    <row r="2493" spans="1:7" ht="14.25" customHeight="1">
      <c r="A2493" s="387"/>
      <c r="B2493" s="387"/>
      <c r="C2493" s="481" t="s">
        <v>24498</v>
      </c>
      <c r="D2493" s="481"/>
      <c r="E2493" s="481"/>
      <c r="F2493" s="481" t="s">
        <v>17145</v>
      </c>
      <c r="G2493" s="386"/>
    </row>
    <row r="2494" spans="1:7" ht="11.25" customHeight="1">
      <c r="A2494" s="387"/>
      <c r="B2494" s="387"/>
      <c r="C2494" s="388" t="s">
        <v>24499</v>
      </c>
      <c r="D2494" s="384" t="s">
        <v>24500</v>
      </c>
      <c r="E2494" s="388" t="s">
        <v>105</v>
      </c>
      <c r="F2494" s="388" t="s">
        <v>24501</v>
      </c>
      <c r="G2494" s="385"/>
    </row>
    <row r="2495" spans="1:7" ht="14.25" customHeight="1">
      <c r="A2495" s="387"/>
      <c r="B2495" s="387"/>
      <c r="C2495" s="481" t="s">
        <v>24502</v>
      </c>
      <c r="D2495" s="481"/>
      <c r="E2495" s="481"/>
      <c r="F2495" s="481" t="s">
        <v>17145</v>
      </c>
      <c r="G2495" s="385"/>
    </row>
    <row r="2496" spans="1:7" ht="11.25" customHeight="1">
      <c r="A2496" s="387"/>
      <c r="B2496" s="387"/>
      <c r="C2496" s="388" t="s">
        <v>24503</v>
      </c>
      <c r="D2496" s="384" t="s">
        <v>24504</v>
      </c>
      <c r="E2496" s="388" t="s">
        <v>11452</v>
      </c>
      <c r="F2496" s="388" t="s">
        <v>24505</v>
      </c>
      <c r="G2496" s="386"/>
    </row>
    <row r="2497" spans="1:7" ht="14.25" customHeight="1">
      <c r="A2497" s="387"/>
      <c r="B2497" s="481" t="s">
        <v>24506</v>
      </c>
      <c r="C2497" s="481"/>
      <c r="D2497" s="481"/>
      <c r="E2497" s="481"/>
      <c r="F2497" s="481" t="s">
        <v>17145</v>
      </c>
      <c r="G2497" s="386"/>
    </row>
    <row r="2498" spans="1:7" ht="14.25" customHeight="1">
      <c r="A2498" s="387"/>
      <c r="B2498" s="387"/>
      <c r="C2498" s="481" t="s">
        <v>24507</v>
      </c>
      <c r="D2498" s="481"/>
      <c r="E2498" s="481"/>
      <c r="F2498" s="481" t="s">
        <v>17145</v>
      </c>
      <c r="G2498" s="385"/>
    </row>
    <row r="2499" spans="1:7" ht="11.25" customHeight="1">
      <c r="A2499" s="387"/>
      <c r="B2499" s="387"/>
      <c r="C2499" s="388" t="s">
        <v>24508</v>
      </c>
      <c r="D2499" s="384" t="s">
        <v>24509</v>
      </c>
      <c r="E2499" s="388" t="s">
        <v>11452</v>
      </c>
      <c r="F2499" s="388" t="s">
        <v>24510</v>
      </c>
      <c r="G2499" s="385"/>
    </row>
    <row r="2500" spans="1:7" ht="14.25" customHeight="1">
      <c r="A2500" s="481" t="s">
        <v>17559</v>
      </c>
      <c r="B2500" s="481"/>
      <c r="C2500" s="481"/>
      <c r="D2500" s="481"/>
      <c r="E2500" s="481"/>
      <c r="F2500" s="481" t="s">
        <v>17145</v>
      </c>
      <c r="G2500" s="386"/>
    </row>
    <row r="2501" spans="1:7" ht="14.25" customHeight="1">
      <c r="A2501" s="481" t="s">
        <v>17186</v>
      </c>
      <c r="B2501" s="481"/>
      <c r="C2501" s="481"/>
      <c r="D2501" s="481"/>
      <c r="E2501" s="481"/>
      <c r="F2501" s="481" t="s">
        <v>17145</v>
      </c>
      <c r="G2501" s="385"/>
    </row>
    <row r="2502" spans="1:7" ht="14.25" customHeight="1">
      <c r="A2502" s="387"/>
      <c r="B2502" s="481" t="s">
        <v>24511</v>
      </c>
      <c r="C2502" s="481"/>
      <c r="D2502" s="481"/>
      <c r="E2502" s="481"/>
      <c r="F2502" s="481" t="s">
        <v>17145</v>
      </c>
      <c r="G2502" s="385"/>
    </row>
    <row r="2503" spans="1:7" ht="14.25" customHeight="1">
      <c r="A2503" s="387"/>
      <c r="B2503" s="387"/>
      <c r="C2503" s="481" t="s">
        <v>24512</v>
      </c>
      <c r="D2503" s="481"/>
      <c r="E2503" s="481"/>
      <c r="F2503" s="481" t="s">
        <v>17145</v>
      </c>
      <c r="G2503" s="386"/>
    </row>
    <row r="2504" spans="1:7" ht="11.25" customHeight="1">
      <c r="A2504" s="387"/>
      <c r="B2504" s="387"/>
      <c r="C2504" s="388" t="s">
        <v>24513</v>
      </c>
      <c r="D2504" s="384" t="s">
        <v>24514</v>
      </c>
      <c r="E2504" s="388" t="s">
        <v>105</v>
      </c>
      <c r="F2504" s="388" t="s">
        <v>24515</v>
      </c>
      <c r="G2504" s="386"/>
    </row>
    <row r="2505" spans="1:7" ht="14.25" customHeight="1">
      <c r="A2505" s="387"/>
      <c r="B2505" s="387"/>
      <c r="C2505" s="388" t="s">
        <v>24516</v>
      </c>
      <c r="D2505" s="384" t="s">
        <v>24517</v>
      </c>
      <c r="E2505" s="388" t="s">
        <v>105</v>
      </c>
      <c r="F2505" s="388" t="s">
        <v>24518</v>
      </c>
      <c r="G2505" s="386"/>
    </row>
    <row r="2506" spans="1:7" ht="36">
      <c r="A2506" s="387"/>
      <c r="B2506" s="387"/>
      <c r="C2506" s="388" t="s">
        <v>24519</v>
      </c>
      <c r="D2506" s="384" t="s">
        <v>24520</v>
      </c>
      <c r="E2506" s="388" t="s">
        <v>105</v>
      </c>
      <c r="F2506" s="388" t="s">
        <v>24521</v>
      </c>
      <c r="G2506" s="385"/>
    </row>
    <row r="2507" spans="1:7" ht="36">
      <c r="A2507" s="387"/>
      <c r="B2507" s="387"/>
      <c r="C2507" s="388" t="s">
        <v>24522</v>
      </c>
      <c r="D2507" s="384" t="s">
        <v>24523</v>
      </c>
      <c r="E2507" s="388" t="s">
        <v>105</v>
      </c>
      <c r="F2507" s="388" t="s">
        <v>24524</v>
      </c>
      <c r="G2507" s="385"/>
    </row>
    <row r="2508" spans="1:7" ht="15">
      <c r="A2508" s="387"/>
      <c r="B2508" s="387"/>
      <c r="C2508" s="481" t="s">
        <v>24525</v>
      </c>
      <c r="D2508" s="481"/>
      <c r="E2508" s="481"/>
      <c r="F2508" s="481" t="s">
        <v>17145</v>
      </c>
      <c r="G2508" s="386"/>
    </row>
    <row r="2509" spans="1:7" ht="11.25" customHeight="1">
      <c r="A2509" s="387"/>
      <c r="B2509" s="387"/>
      <c r="C2509" s="388" t="s">
        <v>24526</v>
      </c>
      <c r="D2509" s="384" t="s">
        <v>24527</v>
      </c>
      <c r="E2509" s="388" t="s">
        <v>105</v>
      </c>
      <c r="F2509" s="388" t="s">
        <v>24528</v>
      </c>
      <c r="G2509" s="386"/>
    </row>
    <row r="2510" spans="1:7" ht="14.25" customHeight="1">
      <c r="A2510" s="387"/>
      <c r="B2510" s="387"/>
      <c r="C2510" s="388" t="s">
        <v>24529</v>
      </c>
      <c r="D2510" s="384" t="s">
        <v>24530</v>
      </c>
      <c r="E2510" s="388" t="s">
        <v>105</v>
      </c>
      <c r="F2510" s="388" t="s">
        <v>24531</v>
      </c>
      <c r="G2510" s="386"/>
    </row>
    <row r="2511" spans="1:7" ht="45">
      <c r="A2511" s="387"/>
      <c r="B2511" s="387"/>
      <c r="C2511" s="388" t="s">
        <v>24532</v>
      </c>
      <c r="D2511" s="384" t="s">
        <v>24533</v>
      </c>
      <c r="E2511" s="388" t="s">
        <v>105</v>
      </c>
      <c r="F2511" s="388" t="s">
        <v>24534</v>
      </c>
      <c r="G2511" s="385"/>
    </row>
    <row r="2512" spans="1:7" ht="27">
      <c r="A2512" s="387"/>
      <c r="B2512" s="387"/>
      <c r="C2512" s="388" t="s">
        <v>24535</v>
      </c>
      <c r="D2512" s="384" t="s">
        <v>24536</v>
      </c>
      <c r="E2512" s="388" t="s">
        <v>26</v>
      </c>
      <c r="F2512" s="388" t="s">
        <v>24537</v>
      </c>
      <c r="G2512" s="385"/>
    </row>
    <row r="2513" spans="1:7" ht="27">
      <c r="A2513" s="387"/>
      <c r="B2513" s="387"/>
      <c r="C2513" s="388" t="s">
        <v>24538</v>
      </c>
      <c r="D2513" s="384" t="s">
        <v>24539</v>
      </c>
      <c r="E2513" s="388" t="s">
        <v>26</v>
      </c>
      <c r="F2513" s="388" t="s">
        <v>24540</v>
      </c>
      <c r="G2513" s="386"/>
    </row>
    <row r="2514" spans="1:7" ht="27">
      <c r="A2514" s="387"/>
      <c r="B2514" s="387"/>
      <c r="C2514" s="388" t="s">
        <v>24541</v>
      </c>
      <c r="D2514" s="384" t="s">
        <v>24542</v>
      </c>
      <c r="E2514" s="388" t="s">
        <v>26</v>
      </c>
      <c r="F2514" s="388" t="s">
        <v>24543</v>
      </c>
      <c r="G2514" s="386"/>
    </row>
    <row r="2515" spans="1:7" ht="27">
      <c r="A2515" s="387"/>
      <c r="B2515" s="387"/>
      <c r="C2515" s="388" t="s">
        <v>24544</v>
      </c>
      <c r="D2515" s="384" t="s">
        <v>24545</v>
      </c>
      <c r="E2515" s="388" t="s">
        <v>26</v>
      </c>
      <c r="F2515" s="388" t="s">
        <v>17562</v>
      </c>
      <c r="G2515" s="385"/>
    </row>
    <row r="2516" spans="1:7" ht="45">
      <c r="A2516" s="387"/>
      <c r="B2516" s="387"/>
      <c r="C2516" s="388" t="s">
        <v>24546</v>
      </c>
      <c r="D2516" s="384" t="s">
        <v>24547</v>
      </c>
      <c r="E2516" s="388" t="s">
        <v>105</v>
      </c>
      <c r="F2516" s="388" t="s">
        <v>24548</v>
      </c>
      <c r="G2516" s="385"/>
    </row>
    <row r="2517" spans="1:7" ht="45">
      <c r="A2517" s="387"/>
      <c r="B2517" s="387"/>
      <c r="C2517" s="388" t="s">
        <v>24549</v>
      </c>
      <c r="D2517" s="384" t="s">
        <v>24550</v>
      </c>
      <c r="E2517" s="388" t="s">
        <v>105</v>
      </c>
      <c r="F2517" s="388" t="s">
        <v>24551</v>
      </c>
      <c r="G2517" s="385"/>
    </row>
    <row r="2518" spans="1:7" ht="15">
      <c r="A2518" s="387"/>
      <c r="B2518" s="387"/>
      <c r="C2518" s="481" t="s">
        <v>24552</v>
      </c>
      <c r="D2518" s="481"/>
      <c r="E2518" s="481"/>
      <c r="F2518" s="481" t="s">
        <v>17145</v>
      </c>
      <c r="G2518" s="385"/>
    </row>
    <row r="2519" spans="1:7" ht="11.25" customHeight="1">
      <c r="A2519" s="387"/>
      <c r="B2519" s="387"/>
      <c r="C2519" s="388" t="s">
        <v>24553</v>
      </c>
      <c r="D2519" s="384" t="s">
        <v>24554</v>
      </c>
      <c r="E2519" s="388" t="s">
        <v>105</v>
      </c>
      <c r="F2519" s="388" t="s">
        <v>24555</v>
      </c>
      <c r="G2519" s="386"/>
    </row>
    <row r="2520" spans="1:7" ht="14.25" customHeight="1">
      <c r="A2520" s="387"/>
      <c r="B2520" s="387"/>
      <c r="C2520" s="388" t="s">
        <v>24556</v>
      </c>
      <c r="D2520" s="384" t="s">
        <v>24557</v>
      </c>
      <c r="E2520" s="388" t="s">
        <v>105</v>
      </c>
      <c r="F2520" s="388" t="s">
        <v>24558</v>
      </c>
      <c r="G2520" s="386"/>
    </row>
    <row r="2521" spans="1:7" ht="15">
      <c r="A2521" s="387"/>
      <c r="B2521" s="387"/>
      <c r="C2521" s="481" t="s">
        <v>24559</v>
      </c>
      <c r="D2521" s="481"/>
      <c r="E2521" s="481"/>
      <c r="F2521" s="481" t="s">
        <v>17145</v>
      </c>
      <c r="G2521" s="386"/>
    </row>
    <row r="2522" spans="1:7" ht="11.25" customHeight="1">
      <c r="A2522" s="387"/>
      <c r="B2522" s="387"/>
      <c r="C2522" s="388" t="s">
        <v>24560</v>
      </c>
      <c r="D2522" s="384" t="s">
        <v>24561</v>
      </c>
      <c r="E2522" s="388" t="s">
        <v>105</v>
      </c>
      <c r="F2522" s="388" t="s">
        <v>24562</v>
      </c>
      <c r="G2522" s="386"/>
    </row>
    <row r="2523" spans="1:7" ht="14.25" customHeight="1">
      <c r="A2523" s="387"/>
      <c r="B2523" s="387"/>
      <c r="C2523" s="388" t="s">
        <v>24563</v>
      </c>
      <c r="D2523" s="384" t="s">
        <v>24564</v>
      </c>
      <c r="E2523" s="388" t="s">
        <v>105</v>
      </c>
      <c r="F2523" s="388" t="s">
        <v>24565</v>
      </c>
      <c r="G2523" s="386"/>
    </row>
    <row r="2524" spans="1:7" ht="15">
      <c r="A2524" s="387"/>
      <c r="B2524" s="387"/>
      <c r="C2524" s="481" t="s">
        <v>24566</v>
      </c>
      <c r="D2524" s="481"/>
      <c r="E2524" s="481"/>
      <c r="F2524" s="481" t="s">
        <v>17145</v>
      </c>
      <c r="G2524" s="386"/>
    </row>
    <row r="2525" spans="1:7" ht="11.25" customHeight="1">
      <c r="A2525" s="387"/>
      <c r="B2525" s="387"/>
      <c r="C2525" s="388" t="s">
        <v>24567</v>
      </c>
      <c r="D2525" s="384" t="s">
        <v>24568</v>
      </c>
      <c r="E2525" s="388" t="s">
        <v>105</v>
      </c>
      <c r="F2525" s="388" t="s">
        <v>24569</v>
      </c>
      <c r="G2525" s="386"/>
    </row>
    <row r="2526" spans="1:7" ht="14.25" customHeight="1">
      <c r="A2526" s="387"/>
      <c r="B2526" s="387"/>
      <c r="C2526" s="388" t="s">
        <v>24570</v>
      </c>
      <c r="D2526" s="384" t="s">
        <v>24571</v>
      </c>
      <c r="E2526" s="388" t="s">
        <v>105</v>
      </c>
      <c r="F2526" s="388" t="s">
        <v>24572</v>
      </c>
      <c r="G2526" s="386"/>
    </row>
    <row r="2527" spans="1:7" ht="45">
      <c r="A2527" s="387"/>
      <c r="B2527" s="387"/>
      <c r="C2527" s="388" t="s">
        <v>24573</v>
      </c>
      <c r="D2527" s="384" t="s">
        <v>24574</v>
      </c>
      <c r="E2527" s="388" t="s">
        <v>105</v>
      </c>
      <c r="F2527" s="388" t="s">
        <v>24575</v>
      </c>
      <c r="G2527" s="386"/>
    </row>
    <row r="2528" spans="1:7" ht="15">
      <c r="A2528" s="387"/>
      <c r="B2528" s="387"/>
      <c r="C2528" s="481" t="s">
        <v>24576</v>
      </c>
      <c r="D2528" s="481"/>
      <c r="E2528" s="481"/>
      <c r="F2528" s="481" t="s">
        <v>17145</v>
      </c>
      <c r="G2528" s="386"/>
    </row>
    <row r="2529" spans="1:7" ht="11.25" customHeight="1">
      <c r="A2529" s="387"/>
      <c r="B2529" s="387"/>
      <c r="C2529" s="388" t="s">
        <v>24577</v>
      </c>
      <c r="D2529" s="384" t="s">
        <v>24578</v>
      </c>
      <c r="E2529" s="388" t="s">
        <v>105</v>
      </c>
      <c r="F2529" s="388" t="s">
        <v>24579</v>
      </c>
      <c r="G2529" s="386"/>
    </row>
    <row r="2530" spans="1:7" ht="14.25" customHeight="1">
      <c r="A2530" s="387"/>
      <c r="B2530" s="387"/>
      <c r="C2530" s="388" t="s">
        <v>24580</v>
      </c>
      <c r="D2530" s="384" t="s">
        <v>24581</v>
      </c>
      <c r="E2530" s="388" t="s">
        <v>105</v>
      </c>
      <c r="F2530" s="388" t="s">
        <v>24582</v>
      </c>
      <c r="G2530" s="386"/>
    </row>
    <row r="2531" spans="1:7" ht="36">
      <c r="A2531" s="387"/>
      <c r="B2531" s="387"/>
      <c r="C2531" s="388" t="s">
        <v>24583</v>
      </c>
      <c r="D2531" s="384" t="s">
        <v>24584</v>
      </c>
      <c r="E2531" s="388" t="s">
        <v>105</v>
      </c>
      <c r="F2531" s="388" t="s">
        <v>24585</v>
      </c>
      <c r="G2531" s="386"/>
    </row>
    <row r="2532" spans="1:7" ht="36">
      <c r="A2532" s="387"/>
      <c r="B2532" s="387"/>
      <c r="C2532" s="388" t="s">
        <v>24586</v>
      </c>
      <c r="D2532" s="384" t="s">
        <v>24587</v>
      </c>
      <c r="E2532" s="388" t="s">
        <v>11461</v>
      </c>
      <c r="F2532" s="388" t="s">
        <v>24588</v>
      </c>
      <c r="G2532" s="386"/>
    </row>
    <row r="2533" spans="1:7" ht="117">
      <c r="A2533" s="387"/>
      <c r="B2533" s="387"/>
      <c r="C2533" s="388" t="s">
        <v>24589</v>
      </c>
      <c r="D2533" s="384" t="s">
        <v>24590</v>
      </c>
      <c r="E2533" s="388" t="s">
        <v>105</v>
      </c>
      <c r="F2533" s="388" t="s">
        <v>24591</v>
      </c>
      <c r="G2533" s="386"/>
    </row>
    <row r="2534" spans="1:7" ht="117">
      <c r="A2534" s="387"/>
      <c r="B2534" s="387"/>
      <c r="C2534" s="388" t="s">
        <v>24592</v>
      </c>
      <c r="D2534" s="384" t="s">
        <v>24593</v>
      </c>
      <c r="E2534" s="388" t="s">
        <v>105</v>
      </c>
      <c r="F2534" s="388" t="s">
        <v>24594</v>
      </c>
      <c r="G2534" s="386"/>
    </row>
    <row r="2535" spans="1:7" ht="117">
      <c r="A2535" s="387"/>
      <c r="B2535" s="387"/>
      <c r="C2535" s="388" t="s">
        <v>24595</v>
      </c>
      <c r="D2535" s="384" t="s">
        <v>24596</v>
      </c>
      <c r="E2535" s="388" t="s">
        <v>105</v>
      </c>
      <c r="F2535" s="388" t="s">
        <v>24597</v>
      </c>
      <c r="G2535" s="386"/>
    </row>
    <row r="2536" spans="1:7" ht="15">
      <c r="A2536" s="387"/>
      <c r="B2536" s="387"/>
      <c r="C2536" s="481" t="s">
        <v>24598</v>
      </c>
      <c r="D2536" s="481"/>
      <c r="E2536" s="481"/>
      <c r="F2536" s="481" t="s">
        <v>17145</v>
      </c>
      <c r="G2536" s="386"/>
    </row>
    <row r="2537" spans="1:7" ht="11.25" customHeight="1">
      <c r="A2537" s="387"/>
      <c r="B2537" s="387"/>
      <c r="C2537" s="388" t="s">
        <v>24599</v>
      </c>
      <c r="D2537" s="384" t="s">
        <v>24600</v>
      </c>
      <c r="E2537" s="388" t="s">
        <v>11461</v>
      </c>
      <c r="F2537" s="388" t="s">
        <v>24601</v>
      </c>
      <c r="G2537" s="386"/>
    </row>
    <row r="2538" spans="1:7" ht="14.25" customHeight="1">
      <c r="A2538" s="387"/>
      <c r="B2538" s="387"/>
      <c r="C2538" s="481" t="s">
        <v>24602</v>
      </c>
      <c r="D2538" s="481"/>
      <c r="E2538" s="481"/>
      <c r="F2538" s="481" t="s">
        <v>17145</v>
      </c>
      <c r="G2538" s="386"/>
    </row>
    <row r="2539" spans="1:7" ht="11.25" customHeight="1">
      <c r="A2539" s="387"/>
      <c r="B2539" s="387"/>
      <c r="C2539" s="388" t="s">
        <v>24603</v>
      </c>
      <c r="D2539" s="384" t="s">
        <v>24604</v>
      </c>
      <c r="E2539" s="388" t="s">
        <v>26</v>
      </c>
      <c r="F2539" s="388" t="s">
        <v>24605</v>
      </c>
      <c r="G2539" s="386"/>
    </row>
    <row r="2540" spans="1:7" ht="14.25" customHeight="1">
      <c r="A2540" s="387"/>
      <c r="B2540" s="387"/>
      <c r="C2540" s="388" t="s">
        <v>24606</v>
      </c>
      <c r="D2540" s="384" t="s">
        <v>24607</v>
      </c>
      <c r="E2540" s="388" t="s">
        <v>26</v>
      </c>
      <c r="F2540" s="388" t="s">
        <v>24608</v>
      </c>
      <c r="G2540" s="386"/>
    </row>
    <row r="2541" spans="1:7" ht="45">
      <c r="A2541" s="387"/>
      <c r="B2541" s="387"/>
      <c r="C2541" s="388" t="s">
        <v>24609</v>
      </c>
      <c r="D2541" s="384" t="s">
        <v>24610</v>
      </c>
      <c r="E2541" s="388" t="s">
        <v>26</v>
      </c>
      <c r="F2541" s="388" t="s">
        <v>24611</v>
      </c>
      <c r="G2541" s="386"/>
    </row>
    <row r="2542" spans="1:7" ht="45">
      <c r="A2542" s="387"/>
      <c r="B2542" s="387"/>
      <c r="C2542" s="388" t="s">
        <v>24612</v>
      </c>
      <c r="D2542" s="384" t="s">
        <v>24613</v>
      </c>
      <c r="E2542" s="388" t="s">
        <v>26</v>
      </c>
      <c r="F2542" s="388" t="s">
        <v>24614</v>
      </c>
      <c r="G2542" s="386"/>
    </row>
    <row r="2543" spans="1:7" ht="15">
      <c r="A2543" s="387"/>
      <c r="B2543" s="387"/>
      <c r="C2543" s="388" t="s">
        <v>24615</v>
      </c>
      <c r="D2543" s="384" t="s">
        <v>24616</v>
      </c>
      <c r="E2543" s="388" t="s">
        <v>17512</v>
      </c>
      <c r="F2543" s="388" t="s">
        <v>17564</v>
      </c>
      <c r="G2543" s="386"/>
    </row>
    <row r="2544" spans="1:7" ht="15">
      <c r="A2544" s="387"/>
      <c r="B2544" s="387"/>
      <c r="C2544" s="388" t="s">
        <v>24617</v>
      </c>
      <c r="D2544" s="384" t="s">
        <v>24618</v>
      </c>
      <c r="E2544" s="388" t="s">
        <v>17512</v>
      </c>
      <c r="F2544" s="388" t="s">
        <v>17564</v>
      </c>
      <c r="G2544" s="386"/>
    </row>
    <row r="2545" spans="1:7" ht="15">
      <c r="A2545" s="387"/>
      <c r="B2545" s="387"/>
      <c r="C2545" s="481" t="s">
        <v>24619</v>
      </c>
      <c r="D2545" s="481"/>
      <c r="E2545" s="481"/>
      <c r="F2545" s="481" t="s">
        <v>17145</v>
      </c>
      <c r="G2545" s="386"/>
    </row>
    <row r="2546" spans="1:7" ht="11.25" customHeight="1">
      <c r="A2546" s="387"/>
      <c r="B2546" s="387"/>
      <c r="C2546" s="388" t="s">
        <v>24620</v>
      </c>
      <c r="D2546" s="384" t="s">
        <v>24621</v>
      </c>
      <c r="E2546" s="388" t="s">
        <v>26</v>
      </c>
      <c r="F2546" s="388" t="s">
        <v>24622</v>
      </c>
      <c r="G2546" s="385"/>
    </row>
    <row r="2547" spans="1:7" ht="14.25" customHeight="1">
      <c r="A2547" s="387"/>
      <c r="B2547" s="387"/>
      <c r="C2547" s="388" t="s">
        <v>24623</v>
      </c>
      <c r="D2547" s="384" t="s">
        <v>24624</v>
      </c>
      <c r="E2547" s="388" t="s">
        <v>26</v>
      </c>
      <c r="F2547" s="388" t="s">
        <v>24625</v>
      </c>
      <c r="G2547" s="385"/>
    </row>
    <row r="2548" spans="1:7" ht="18">
      <c r="A2548" s="387"/>
      <c r="B2548" s="387"/>
      <c r="C2548" s="388" t="s">
        <v>24626</v>
      </c>
      <c r="D2548" s="384" t="s">
        <v>24627</v>
      </c>
      <c r="E2548" s="388" t="s">
        <v>26</v>
      </c>
      <c r="F2548" s="388" t="s">
        <v>24628</v>
      </c>
      <c r="G2548" s="386"/>
    </row>
    <row r="2549" spans="1:7" ht="18">
      <c r="A2549" s="387"/>
      <c r="B2549" s="387"/>
      <c r="C2549" s="388" t="s">
        <v>24629</v>
      </c>
      <c r="D2549" s="384" t="s">
        <v>24630</v>
      </c>
      <c r="E2549" s="388" t="s">
        <v>26</v>
      </c>
      <c r="F2549" s="388" t="s">
        <v>24631</v>
      </c>
      <c r="G2549" s="386"/>
    </row>
    <row r="2550" spans="1:7" ht="15">
      <c r="A2550" s="387"/>
      <c r="B2550" s="387"/>
      <c r="C2550" s="481" t="s">
        <v>24632</v>
      </c>
      <c r="D2550" s="481"/>
      <c r="E2550" s="481"/>
      <c r="F2550" s="481" t="s">
        <v>17145</v>
      </c>
      <c r="G2550" s="386"/>
    </row>
    <row r="2551" spans="1:7" ht="11.25" customHeight="1">
      <c r="A2551" s="387"/>
      <c r="B2551" s="387"/>
      <c r="C2551" s="388" t="s">
        <v>24633</v>
      </c>
      <c r="D2551" s="384" t="s">
        <v>24634</v>
      </c>
      <c r="E2551" s="388" t="s">
        <v>26</v>
      </c>
      <c r="F2551" s="388" t="s">
        <v>24635</v>
      </c>
      <c r="G2551" s="386"/>
    </row>
    <row r="2552" spans="1:7" ht="14.25" customHeight="1">
      <c r="A2552" s="387"/>
      <c r="B2552" s="387"/>
      <c r="C2552" s="481" t="s">
        <v>24636</v>
      </c>
      <c r="D2552" s="481"/>
      <c r="E2552" s="481"/>
      <c r="F2552" s="481" t="s">
        <v>17145</v>
      </c>
      <c r="G2552" s="386"/>
    </row>
    <row r="2553" spans="1:7" ht="11.25" customHeight="1">
      <c r="A2553" s="387"/>
      <c r="B2553" s="387"/>
      <c r="C2553" s="388" t="s">
        <v>24637</v>
      </c>
      <c r="D2553" s="384" t="s">
        <v>24638</v>
      </c>
      <c r="E2553" s="388" t="s">
        <v>105</v>
      </c>
      <c r="F2553" s="388" t="s">
        <v>24639</v>
      </c>
      <c r="G2553" s="386"/>
    </row>
    <row r="2554" spans="1:7" ht="14.25" customHeight="1">
      <c r="A2554" s="387"/>
      <c r="B2554" s="387"/>
      <c r="C2554" s="481" t="s">
        <v>24640</v>
      </c>
      <c r="D2554" s="481"/>
      <c r="E2554" s="481"/>
      <c r="F2554" s="481" t="s">
        <v>17145</v>
      </c>
      <c r="G2554" s="386"/>
    </row>
    <row r="2555" spans="1:7" ht="11.25" customHeight="1">
      <c r="A2555" s="387"/>
      <c r="B2555" s="387"/>
      <c r="C2555" s="388" t="s">
        <v>24641</v>
      </c>
      <c r="D2555" s="384" t="s">
        <v>24642</v>
      </c>
      <c r="E2555" s="388" t="s">
        <v>11452</v>
      </c>
      <c r="F2555" s="388" t="s">
        <v>24643</v>
      </c>
      <c r="G2555" s="386"/>
    </row>
    <row r="2556" spans="1:7" ht="14.25" customHeight="1">
      <c r="A2556" s="387"/>
      <c r="B2556" s="387"/>
      <c r="C2556" s="481" t="s">
        <v>24644</v>
      </c>
      <c r="D2556" s="481"/>
      <c r="E2556" s="481"/>
      <c r="F2556" s="481" t="s">
        <v>17145</v>
      </c>
      <c r="G2556" s="385"/>
    </row>
    <row r="2557" spans="1:7" ht="11.25" customHeight="1">
      <c r="A2557" s="387"/>
      <c r="B2557" s="387"/>
      <c r="C2557" s="388" t="s">
        <v>24645</v>
      </c>
      <c r="D2557" s="384" t="s">
        <v>24646</v>
      </c>
      <c r="E2557" s="388" t="s">
        <v>105</v>
      </c>
      <c r="F2557" s="388" t="s">
        <v>24647</v>
      </c>
      <c r="G2557" s="385"/>
    </row>
    <row r="2558" spans="1:7" ht="14.25" customHeight="1">
      <c r="A2558" s="387"/>
      <c r="B2558" s="387"/>
      <c r="C2558" s="388" t="s">
        <v>24648</v>
      </c>
      <c r="D2558" s="384" t="s">
        <v>24649</v>
      </c>
      <c r="E2558" s="388" t="s">
        <v>105</v>
      </c>
      <c r="F2558" s="388" t="s">
        <v>24650</v>
      </c>
      <c r="G2558" s="385"/>
    </row>
    <row r="2559" spans="1:7" ht="36" customHeight="1">
      <c r="A2559" s="387"/>
      <c r="B2559" s="387"/>
      <c r="C2559" s="388" t="s">
        <v>24651</v>
      </c>
      <c r="D2559" s="384" t="s">
        <v>24652</v>
      </c>
      <c r="E2559" s="388" t="s">
        <v>105</v>
      </c>
      <c r="F2559" s="388" t="s">
        <v>24653</v>
      </c>
      <c r="G2559" s="385"/>
    </row>
    <row r="2560" spans="1:7" ht="27">
      <c r="A2560" s="387"/>
      <c r="B2560" s="387"/>
      <c r="C2560" s="388" t="s">
        <v>24654</v>
      </c>
      <c r="D2560" s="384" t="s">
        <v>24655</v>
      </c>
      <c r="E2560" s="388" t="s">
        <v>105</v>
      </c>
      <c r="F2560" s="388" t="s">
        <v>24656</v>
      </c>
      <c r="G2560" s="386"/>
    </row>
    <row r="2561" spans="1:7" ht="27">
      <c r="A2561" s="387"/>
      <c r="B2561" s="387"/>
      <c r="C2561" s="388" t="s">
        <v>24657</v>
      </c>
      <c r="D2561" s="384" t="s">
        <v>24658</v>
      </c>
      <c r="E2561" s="388" t="s">
        <v>105</v>
      </c>
      <c r="F2561" s="388" t="s">
        <v>24659</v>
      </c>
      <c r="G2561" s="385"/>
    </row>
    <row r="2562" spans="1:7" ht="22.5" customHeight="1">
      <c r="A2562" s="387"/>
      <c r="B2562" s="387"/>
      <c r="C2562" s="388" t="s">
        <v>24660</v>
      </c>
      <c r="D2562" s="384" t="s">
        <v>24661</v>
      </c>
      <c r="E2562" s="388" t="s">
        <v>105</v>
      </c>
      <c r="F2562" s="388" t="s">
        <v>24662</v>
      </c>
      <c r="G2562" s="385"/>
    </row>
    <row r="2563" spans="1:7" ht="14.25" customHeight="1">
      <c r="A2563" s="387"/>
      <c r="B2563" s="387"/>
      <c r="C2563" s="388" t="s">
        <v>24663</v>
      </c>
      <c r="D2563" s="384" t="s">
        <v>24664</v>
      </c>
      <c r="E2563" s="388" t="s">
        <v>105</v>
      </c>
      <c r="F2563" s="388" t="s">
        <v>24665</v>
      </c>
      <c r="G2563" s="386"/>
    </row>
    <row r="2564" spans="1:7" ht="11.25" customHeight="1">
      <c r="A2564" s="387"/>
      <c r="B2564" s="387"/>
      <c r="C2564" s="388" t="s">
        <v>24666</v>
      </c>
      <c r="D2564" s="384" t="s">
        <v>24667</v>
      </c>
      <c r="E2564" s="388" t="s">
        <v>105</v>
      </c>
      <c r="F2564" s="388" t="s">
        <v>24668</v>
      </c>
      <c r="G2564" s="386"/>
    </row>
    <row r="2565" spans="1:7" ht="36" customHeight="1">
      <c r="A2565" s="387"/>
      <c r="B2565" s="387"/>
      <c r="C2565" s="388" t="s">
        <v>24669</v>
      </c>
      <c r="D2565" s="384" t="s">
        <v>24670</v>
      </c>
      <c r="E2565" s="388" t="s">
        <v>105</v>
      </c>
      <c r="F2565" s="388" t="s">
        <v>24671</v>
      </c>
      <c r="G2565" s="386"/>
    </row>
    <row r="2566" spans="1:7" ht="22.5" customHeight="1">
      <c r="A2566" s="387"/>
      <c r="B2566" s="387"/>
      <c r="C2566" s="388" t="s">
        <v>24672</v>
      </c>
      <c r="D2566" s="384" t="s">
        <v>24673</v>
      </c>
      <c r="E2566" s="388" t="s">
        <v>105</v>
      </c>
      <c r="F2566" s="388" t="s">
        <v>24674</v>
      </c>
      <c r="G2566" s="386"/>
    </row>
    <row r="2567" spans="1:7" ht="11.25" customHeight="1">
      <c r="A2567" s="387"/>
      <c r="B2567" s="387"/>
      <c r="C2567" s="388" t="s">
        <v>24675</v>
      </c>
      <c r="D2567" s="384" t="s">
        <v>24676</v>
      </c>
      <c r="E2567" s="388" t="s">
        <v>105</v>
      </c>
      <c r="F2567" s="388" t="s">
        <v>24677</v>
      </c>
      <c r="G2567" s="386"/>
    </row>
    <row r="2568" spans="1:7" ht="36" customHeight="1">
      <c r="A2568" s="387"/>
      <c r="B2568" s="387"/>
      <c r="C2568" s="388" t="s">
        <v>24678</v>
      </c>
      <c r="D2568" s="384" t="s">
        <v>24679</v>
      </c>
      <c r="E2568" s="388" t="s">
        <v>105</v>
      </c>
      <c r="F2568" s="388" t="s">
        <v>24680</v>
      </c>
      <c r="G2568" s="386"/>
    </row>
    <row r="2569" spans="1:7" ht="36">
      <c r="A2569" s="387"/>
      <c r="B2569" s="387"/>
      <c r="C2569" s="388" t="s">
        <v>24681</v>
      </c>
      <c r="D2569" s="384" t="s">
        <v>24682</v>
      </c>
      <c r="E2569" s="388" t="s">
        <v>11461</v>
      </c>
      <c r="F2569" s="388" t="s">
        <v>24683</v>
      </c>
      <c r="G2569" s="386"/>
    </row>
    <row r="2570" spans="1:7" ht="11.25" customHeight="1">
      <c r="A2570" s="387"/>
      <c r="B2570" s="481" t="s">
        <v>24684</v>
      </c>
      <c r="C2570" s="481"/>
      <c r="D2570" s="481"/>
      <c r="E2570" s="481"/>
      <c r="F2570" s="481" t="s">
        <v>17145</v>
      </c>
      <c r="G2570" s="386"/>
    </row>
    <row r="2571" spans="1:7" ht="15">
      <c r="A2571" s="387"/>
      <c r="B2571" s="387"/>
      <c r="C2571" s="481" t="s">
        <v>24685</v>
      </c>
      <c r="D2571" s="481"/>
      <c r="E2571" s="481"/>
      <c r="F2571" s="481" t="s">
        <v>17145</v>
      </c>
      <c r="G2571" s="386"/>
    </row>
    <row r="2572" spans="1:7" ht="11.25" customHeight="1">
      <c r="A2572" s="387"/>
      <c r="B2572" s="387"/>
      <c r="C2572" s="388" t="s">
        <v>24686</v>
      </c>
      <c r="D2572" s="384" t="s">
        <v>24687</v>
      </c>
      <c r="E2572" s="388" t="s">
        <v>11452</v>
      </c>
      <c r="F2572" s="388" t="s">
        <v>24688</v>
      </c>
      <c r="G2572" s="386"/>
    </row>
    <row r="2573" spans="1:7" ht="12.75" customHeight="1">
      <c r="A2573" s="387"/>
      <c r="B2573" s="387"/>
      <c r="C2573" s="388" t="s">
        <v>24689</v>
      </c>
      <c r="D2573" s="384" t="s">
        <v>24690</v>
      </c>
      <c r="E2573" s="388" t="s">
        <v>11452</v>
      </c>
      <c r="F2573" s="388" t="s">
        <v>24691</v>
      </c>
      <c r="G2573" s="385"/>
    </row>
    <row r="2574" spans="1:7" ht="11.25" customHeight="1">
      <c r="A2574" s="387"/>
      <c r="B2574" s="387"/>
      <c r="C2574" s="481" t="s">
        <v>24692</v>
      </c>
      <c r="D2574" s="481"/>
      <c r="E2574" s="481"/>
      <c r="F2574" s="481" t="s">
        <v>17145</v>
      </c>
      <c r="G2574" s="385"/>
    </row>
    <row r="2575" spans="1:7" ht="81">
      <c r="A2575" s="387"/>
      <c r="B2575" s="387"/>
      <c r="C2575" s="388" t="s">
        <v>24693</v>
      </c>
      <c r="D2575" s="384" t="s">
        <v>24694</v>
      </c>
      <c r="E2575" s="388" t="s">
        <v>11452</v>
      </c>
      <c r="F2575" s="388" t="s">
        <v>24695</v>
      </c>
      <c r="G2575" s="386"/>
    </row>
    <row r="2576" spans="1:7" ht="11.25" customHeight="1">
      <c r="A2576" s="387"/>
      <c r="B2576" s="387"/>
      <c r="C2576" s="388" t="s">
        <v>24696</v>
      </c>
      <c r="D2576" s="384" t="s">
        <v>24697</v>
      </c>
      <c r="E2576" s="388" t="s">
        <v>11452</v>
      </c>
      <c r="F2576" s="388" t="s">
        <v>24698</v>
      </c>
      <c r="G2576" s="386"/>
    </row>
    <row r="2577" spans="1:7" ht="14.25" customHeight="1">
      <c r="A2577" s="387"/>
      <c r="B2577" s="387"/>
      <c r="C2577" s="481" t="s">
        <v>24699</v>
      </c>
      <c r="D2577" s="481"/>
      <c r="E2577" s="481"/>
      <c r="F2577" s="481" t="s">
        <v>17145</v>
      </c>
      <c r="G2577" s="386"/>
    </row>
    <row r="2578" spans="1:7" ht="54">
      <c r="A2578" s="387"/>
      <c r="B2578" s="387"/>
      <c r="C2578" s="388" t="s">
        <v>24700</v>
      </c>
      <c r="D2578" s="384" t="s">
        <v>24701</v>
      </c>
      <c r="E2578" s="388" t="s">
        <v>11452</v>
      </c>
      <c r="F2578" s="388" t="s">
        <v>24702</v>
      </c>
      <c r="G2578" s="386"/>
    </row>
    <row r="2579" spans="1:7" ht="12.75" customHeight="1">
      <c r="A2579" s="387"/>
      <c r="B2579" s="387"/>
      <c r="C2579" s="481" t="s">
        <v>24703</v>
      </c>
      <c r="D2579" s="481"/>
      <c r="E2579" s="481"/>
      <c r="F2579" s="481" t="s">
        <v>17145</v>
      </c>
      <c r="G2579" s="385"/>
    </row>
    <row r="2580" spans="1:7" ht="14.25" customHeight="1">
      <c r="A2580" s="387"/>
      <c r="B2580" s="387"/>
      <c r="C2580" s="388" t="s">
        <v>24704</v>
      </c>
      <c r="D2580" s="384" t="s">
        <v>24705</v>
      </c>
      <c r="E2580" s="388" t="s">
        <v>26</v>
      </c>
      <c r="F2580" s="388" t="s">
        <v>17812</v>
      </c>
      <c r="G2580" s="385"/>
    </row>
    <row r="2581" spans="1:7" ht="11.25" customHeight="1">
      <c r="A2581" s="387"/>
      <c r="B2581" s="387"/>
      <c r="C2581" s="481" t="s">
        <v>24706</v>
      </c>
      <c r="D2581" s="481"/>
      <c r="E2581" s="481"/>
      <c r="F2581" s="481" t="s">
        <v>17145</v>
      </c>
      <c r="G2581" s="386"/>
    </row>
    <row r="2582" spans="1:7" ht="90" customHeight="1">
      <c r="A2582" s="387"/>
      <c r="B2582" s="387"/>
      <c r="C2582" s="388" t="s">
        <v>24707</v>
      </c>
      <c r="D2582" s="384" t="s">
        <v>24708</v>
      </c>
      <c r="E2582" s="388" t="s">
        <v>11452</v>
      </c>
      <c r="F2582" s="388" t="s">
        <v>24709</v>
      </c>
      <c r="G2582" s="386"/>
    </row>
    <row r="2583" spans="1:7" ht="14.25" customHeight="1">
      <c r="A2583" s="387"/>
      <c r="B2583" s="387"/>
      <c r="C2583" s="481" t="s">
        <v>24710</v>
      </c>
      <c r="D2583" s="481"/>
      <c r="E2583" s="481"/>
      <c r="F2583" s="481" t="s">
        <v>17145</v>
      </c>
      <c r="G2583" s="386"/>
    </row>
    <row r="2584" spans="1:7" ht="14.25" customHeight="1">
      <c r="A2584" s="387"/>
      <c r="B2584" s="387"/>
      <c r="C2584" s="388" t="s">
        <v>24711</v>
      </c>
      <c r="D2584" s="384" t="s">
        <v>24712</v>
      </c>
      <c r="E2584" s="388" t="s">
        <v>11452</v>
      </c>
      <c r="F2584" s="388" t="s">
        <v>24713</v>
      </c>
      <c r="G2584" s="386"/>
    </row>
    <row r="2585" spans="1:7" ht="11.25" customHeight="1">
      <c r="A2585" s="387"/>
      <c r="B2585" s="387"/>
      <c r="C2585" s="388" t="s">
        <v>24714</v>
      </c>
      <c r="D2585" s="384" t="s">
        <v>24715</v>
      </c>
      <c r="E2585" s="388" t="s">
        <v>11452</v>
      </c>
      <c r="F2585" s="388" t="s">
        <v>24716</v>
      </c>
      <c r="G2585" s="386"/>
    </row>
    <row r="2586" spans="1:7" ht="54">
      <c r="A2586" s="387"/>
      <c r="B2586" s="387"/>
      <c r="C2586" s="388" t="s">
        <v>24717</v>
      </c>
      <c r="D2586" s="384" t="s">
        <v>24718</v>
      </c>
      <c r="E2586" s="388" t="s">
        <v>11452</v>
      </c>
      <c r="F2586" s="388" t="s">
        <v>24719</v>
      </c>
      <c r="G2586" s="385"/>
    </row>
    <row r="2587" spans="1:7" ht="14.25" customHeight="1">
      <c r="A2587" s="387"/>
      <c r="B2587" s="387"/>
      <c r="C2587" s="388" t="s">
        <v>24720</v>
      </c>
      <c r="D2587" s="384" t="s">
        <v>24721</v>
      </c>
      <c r="E2587" s="388" t="s">
        <v>11452</v>
      </c>
      <c r="F2587" s="388" t="s">
        <v>24722</v>
      </c>
      <c r="G2587" s="385"/>
    </row>
    <row r="2588" spans="1:7" ht="14.25" customHeight="1">
      <c r="A2588" s="387"/>
      <c r="B2588" s="387"/>
      <c r="C2588" s="388" t="s">
        <v>24723</v>
      </c>
      <c r="D2588" s="384" t="s">
        <v>24724</v>
      </c>
      <c r="E2588" s="388" t="s">
        <v>11452</v>
      </c>
      <c r="F2588" s="388" t="s">
        <v>24725</v>
      </c>
      <c r="G2588" s="385"/>
    </row>
    <row r="2589" spans="1:7" ht="14.25" customHeight="1">
      <c r="A2589" s="387"/>
      <c r="B2589" s="387"/>
      <c r="C2589" s="388" t="s">
        <v>24726</v>
      </c>
      <c r="D2589" s="384" t="s">
        <v>24727</v>
      </c>
      <c r="E2589" s="388" t="s">
        <v>11452</v>
      </c>
      <c r="F2589" s="388" t="s">
        <v>24728</v>
      </c>
      <c r="G2589" s="385"/>
    </row>
    <row r="2590" spans="1:7" ht="14.25" customHeight="1">
      <c r="A2590" s="387"/>
      <c r="B2590" s="387"/>
      <c r="C2590" s="481" t="s">
        <v>24729</v>
      </c>
      <c r="D2590" s="481"/>
      <c r="E2590" s="481"/>
      <c r="F2590" s="481" t="s">
        <v>17145</v>
      </c>
      <c r="G2590" s="386"/>
    </row>
    <row r="2591" spans="1:7" ht="11.25" customHeight="1">
      <c r="A2591" s="387"/>
      <c r="B2591" s="387"/>
      <c r="C2591" s="388" t="s">
        <v>24730</v>
      </c>
      <c r="D2591" s="384" t="s">
        <v>24731</v>
      </c>
      <c r="E2591" s="388" t="s">
        <v>26</v>
      </c>
      <c r="F2591" s="388" t="s">
        <v>17176</v>
      </c>
      <c r="G2591" s="385"/>
    </row>
    <row r="2592" spans="1:7" ht="12.75" customHeight="1">
      <c r="A2592" s="387"/>
      <c r="B2592" s="387"/>
      <c r="C2592" s="388" t="s">
        <v>24732</v>
      </c>
      <c r="D2592" s="384" t="s">
        <v>24733</v>
      </c>
      <c r="E2592" s="388" t="s">
        <v>26</v>
      </c>
      <c r="F2592" s="388" t="s">
        <v>24734</v>
      </c>
      <c r="G2592" s="385"/>
    </row>
    <row r="2593" spans="1:7" ht="14.25" customHeight="1">
      <c r="A2593" s="387"/>
      <c r="B2593" s="387"/>
      <c r="C2593" s="388" t="s">
        <v>24735</v>
      </c>
      <c r="D2593" s="384" t="s">
        <v>24736</v>
      </c>
      <c r="E2593" s="388" t="s">
        <v>105</v>
      </c>
      <c r="F2593" s="388" t="s">
        <v>24737</v>
      </c>
      <c r="G2593" s="386"/>
    </row>
    <row r="2594" spans="1:7" ht="14.25" customHeight="1">
      <c r="A2594" s="387"/>
      <c r="B2594" s="481" t="s">
        <v>24738</v>
      </c>
      <c r="C2594" s="481"/>
      <c r="D2594" s="481"/>
      <c r="E2594" s="481"/>
      <c r="F2594" s="481" t="s">
        <v>17145</v>
      </c>
      <c r="G2594" s="386"/>
    </row>
    <row r="2595" spans="1:7" ht="15">
      <c r="A2595" s="387"/>
      <c r="B2595" s="387"/>
      <c r="C2595" s="481" t="s">
        <v>24739</v>
      </c>
      <c r="D2595" s="481"/>
      <c r="E2595" s="481"/>
      <c r="F2595" s="481" t="s">
        <v>17145</v>
      </c>
      <c r="G2595" s="385"/>
    </row>
    <row r="2596" spans="1:7" ht="12.75" customHeight="1">
      <c r="A2596" s="387"/>
      <c r="B2596" s="387"/>
      <c r="C2596" s="388" t="s">
        <v>24740</v>
      </c>
      <c r="D2596" s="384" t="s">
        <v>24741</v>
      </c>
      <c r="E2596" s="388" t="s">
        <v>11452</v>
      </c>
      <c r="F2596" s="388" t="s">
        <v>24742</v>
      </c>
      <c r="G2596" s="385"/>
    </row>
    <row r="2597" spans="1:7" ht="14.25" customHeight="1">
      <c r="A2597" s="387"/>
      <c r="B2597" s="387"/>
      <c r="C2597" s="388" t="s">
        <v>24743</v>
      </c>
      <c r="D2597" s="384" t="s">
        <v>24744</v>
      </c>
      <c r="E2597" s="388" t="s">
        <v>17512</v>
      </c>
      <c r="F2597" s="388" t="s">
        <v>24745</v>
      </c>
      <c r="G2597" s="386"/>
    </row>
    <row r="2598" spans="1:7" ht="14.25" customHeight="1">
      <c r="A2598" s="387"/>
      <c r="B2598" s="481" t="s">
        <v>24746</v>
      </c>
      <c r="C2598" s="481"/>
      <c r="D2598" s="481"/>
      <c r="E2598" s="481"/>
      <c r="F2598" s="481" t="s">
        <v>17145</v>
      </c>
      <c r="G2598" s="386"/>
    </row>
    <row r="2599" spans="1:7" ht="15">
      <c r="A2599" s="387"/>
      <c r="B2599" s="387"/>
      <c r="C2599" s="481" t="s">
        <v>24747</v>
      </c>
      <c r="D2599" s="481"/>
      <c r="E2599" s="481"/>
      <c r="F2599" s="481" t="s">
        <v>17145</v>
      </c>
      <c r="G2599" s="386"/>
    </row>
    <row r="2600" spans="1:7" ht="11.25" customHeight="1">
      <c r="A2600" s="387"/>
      <c r="B2600" s="387"/>
      <c r="C2600" s="388" t="s">
        <v>24748</v>
      </c>
      <c r="D2600" s="384" t="s">
        <v>24749</v>
      </c>
      <c r="E2600" s="388" t="s">
        <v>11461</v>
      </c>
      <c r="F2600" s="388" t="s">
        <v>24750</v>
      </c>
      <c r="G2600" s="385"/>
    </row>
    <row r="2601" spans="1:7" ht="14.25" customHeight="1">
      <c r="A2601" s="387"/>
      <c r="B2601" s="387"/>
      <c r="C2601" s="388" t="s">
        <v>24751</v>
      </c>
      <c r="D2601" s="384" t="s">
        <v>24752</v>
      </c>
      <c r="E2601" s="388" t="s">
        <v>11461</v>
      </c>
      <c r="F2601" s="388" t="s">
        <v>24753</v>
      </c>
      <c r="G2601" s="385"/>
    </row>
    <row r="2602" spans="1:7" ht="14.25" customHeight="1">
      <c r="A2602" s="481" t="s">
        <v>17568</v>
      </c>
      <c r="B2602" s="481"/>
      <c r="C2602" s="481"/>
      <c r="D2602" s="481"/>
      <c r="E2602" s="481"/>
      <c r="F2602" s="481" t="s">
        <v>17145</v>
      </c>
      <c r="G2602" s="386"/>
    </row>
    <row r="2603" spans="1:7" ht="14.25" customHeight="1">
      <c r="A2603" s="481" t="s">
        <v>17186</v>
      </c>
      <c r="B2603" s="481"/>
      <c r="C2603" s="481"/>
      <c r="D2603" s="481"/>
      <c r="E2603" s="481"/>
      <c r="F2603" s="481" t="s">
        <v>17145</v>
      </c>
      <c r="G2603" s="385"/>
    </row>
    <row r="2604" spans="1:7" ht="14.25" customHeight="1">
      <c r="A2604" s="387"/>
      <c r="B2604" s="481" t="s">
        <v>24754</v>
      </c>
      <c r="C2604" s="481"/>
      <c r="D2604" s="481"/>
      <c r="E2604" s="481"/>
      <c r="F2604" s="481" t="s">
        <v>17145</v>
      </c>
      <c r="G2604" s="385"/>
    </row>
    <row r="2605" spans="1:7" ht="12.75" customHeight="1">
      <c r="A2605" s="387"/>
      <c r="B2605" s="387"/>
      <c r="C2605" s="481" t="s">
        <v>24755</v>
      </c>
      <c r="D2605" s="481"/>
      <c r="E2605" s="481"/>
      <c r="F2605" s="481" t="s">
        <v>17145</v>
      </c>
      <c r="G2605" s="386"/>
    </row>
    <row r="2606" spans="1:7" ht="12.75" customHeight="1">
      <c r="A2606" s="387"/>
      <c r="B2606" s="387"/>
      <c r="C2606" s="388" t="s">
        <v>24756</v>
      </c>
      <c r="D2606" s="384" t="s">
        <v>24757</v>
      </c>
      <c r="E2606" s="388" t="s">
        <v>26</v>
      </c>
      <c r="F2606" s="388" t="s">
        <v>24758</v>
      </c>
      <c r="G2606" s="386"/>
    </row>
    <row r="2607" spans="1:7" ht="12.75" customHeight="1">
      <c r="A2607" s="387"/>
      <c r="B2607" s="387"/>
      <c r="C2607" s="388" t="s">
        <v>24759</v>
      </c>
      <c r="D2607" s="384" t="s">
        <v>24760</v>
      </c>
      <c r="E2607" s="388" t="s">
        <v>26</v>
      </c>
      <c r="F2607" s="388" t="s">
        <v>24761</v>
      </c>
      <c r="G2607" s="386"/>
    </row>
    <row r="2608" spans="1:7" ht="27">
      <c r="A2608" s="387"/>
      <c r="B2608" s="387"/>
      <c r="C2608" s="388" t="s">
        <v>24762</v>
      </c>
      <c r="D2608" s="384" t="s">
        <v>24763</v>
      </c>
      <c r="E2608" s="388" t="s">
        <v>26</v>
      </c>
      <c r="F2608" s="388" t="s">
        <v>24764</v>
      </c>
      <c r="G2608" s="386"/>
    </row>
    <row r="2609" spans="1:7" ht="27">
      <c r="A2609" s="387"/>
      <c r="B2609" s="387"/>
      <c r="C2609" s="388" t="s">
        <v>24765</v>
      </c>
      <c r="D2609" s="384" t="s">
        <v>24766</v>
      </c>
      <c r="E2609" s="388" t="s">
        <v>26</v>
      </c>
      <c r="F2609" s="388" t="s">
        <v>24767</v>
      </c>
      <c r="G2609" s="386"/>
    </row>
    <row r="2610" spans="1:7" ht="27">
      <c r="A2610" s="387"/>
      <c r="B2610" s="387"/>
      <c r="C2610" s="388" t="s">
        <v>24768</v>
      </c>
      <c r="D2610" s="384" t="s">
        <v>24769</v>
      </c>
      <c r="E2610" s="388" t="s">
        <v>26</v>
      </c>
      <c r="F2610" s="388" t="s">
        <v>17569</v>
      </c>
      <c r="G2610" s="386"/>
    </row>
    <row r="2611" spans="1:7" ht="27">
      <c r="A2611" s="387"/>
      <c r="B2611" s="387"/>
      <c r="C2611" s="388" t="s">
        <v>24770</v>
      </c>
      <c r="D2611" s="384" t="s">
        <v>24771</v>
      </c>
      <c r="E2611" s="388" t="s">
        <v>26</v>
      </c>
      <c r="F2611" s="388" t="s">
        <v>17570</v>
      </c>
      <c r="G2611" s="385"/>
    </row>
    <row r="2612" spans="1:7" ht="27">
      <c r="A2612" s="387"/>
      <c r="B2612" s="387"/>
      <c r="C2612" s="388" t="s">
        <v>24772</v>
      </c>
      <c r="D2612" s="384" t="s">
        <v>24773</v>
      </c>
      <c r="E2612" s="388" t="s">
        <v>26</v>
      </c>
      <c r="F2612" s="388" t="s">
        <v>17571</v>
      </c>
      <c r="G2612" s="385"/>
    </row>
    <row r="2613" spans="1:7" ht="14.25" customHeight="1">
      <c r="A2613" s="387"/>
      <c r="B2613" s="387"/>
      <c r="C2613" s="388" t="s">
        <v>24774</v>
      </c>
      <c r="D2613" s="384" t="s">
        <v>24775</v>
      </c>
      <c r="E2613" s="388" t="s">
        <v>26</v>
      </c>
      <c r="F2613" s="388" t="s">
        <v>17572</v>
      </c>
      <c r="G2613" s="385"/>
    </row>
    <row r="2614" spans="1:7" ht="11.25" customHeight="1">
      <c r="A2614" s="387"/>
      <c r="B2614" s="387"/>
      <c r="C2614" s="481" t="s">
        <v>24776</v>
      </c>
      <c r="D2614" s="481"/>
      <c r="E2614" s="481"/>
      <c r="F2614" s="481" t="s">
        <v>17145</v>
      </c>
      <c r="G2614" s="385"/>
    </row>
    <row r="2615" spans="1:7" ht="18">
      <c r="A2615" s="387"/>
      <c r="B2615" s="387"/>
      <c r="C2615" s="388" t="s">
        <v>24777</v>
      </c>
      <c r="D2615" s="384" t="s">
        <v>24778</v>
      </c>
      <c r="E2615" s="388" t="s">
        <v>26</v>
      </c>
      <c r="F2615" s="388" t="s">
        <v>17573</v>
      </c>
      <c r="G2615" s="386"/>
    </row>
    <row r="2616" spans="1:7" ht="12.75" customHeight="1">
      <c r="A2616" s="387"/>
      <c r="B2616" s="387"/>
      <c r="C2616" s="388" t="s">
        <v>24779</v>
      </c>
      <c r="D2616" s="384" t="s">
        <v>24780</v>
      </c>
      <c r="E2616" s="388" t="s">
        <v>26</v>
      </c>
      <c r="F2616" s="388" t="s">
        <v>17574</v>
      </c>
      <c r="G2616" s="386"/>
    </row>
    <row r="2617" spans="1:7" ht="18">
      <c r="A2617" s="387"/>
      <c r="B2617" s="387"/>
      <c r="C2617" s="388" t="s">
        <v>24781</v>
      </c>
      <c r="D2617" s="384" t="s">
        <v>24782</v>
      </c>
      <c r="E2617" s="388" t="s">
        <v>26</v>
      </c>
      <c r="F2617" s="388" t="s">
        <v>17575</v>
      </c>
      <c r="G2617" s="386"/>
    </row>
    <row r="2618" spans="1:7" ht="18">
      <c r="A2618" s="387"/>
      <c r="B2618" s="387"/>
      <c r="C2618" s="388" t="s">
        <v>24783</v>
      </c>
      <c r="D2618" s="384" t="s">
        <v>24784</v>
      </c>
      <c r="E2618" s="388" t="s">
        <v>26</v>
      </c>
      <c r="F2618" s="388" t="s">
        <v>17576</v>
      </c>
      <c r="G2618" s="386"/>
    </row>
    <row r="2619" spans="1:7" ht="18">
      <c r="A2619" s="387"/>
      <c r="B2619" s="387"/>
      <c r="C2619" s="388" t="s">
        <v>24785</v>
      </c>
      <c r="D2619" s="384" t="s">
        <v>24786</v>
      </c>
      <c r="E2619" s="388" t="s">
        <v>26</v>
      </c>
      <c r="F2619" s="388" t="s">
        <v>24787</v>
      </c>
      <c r="G2619" s="386"/>
    </row>
    <row r="2620" spans="1:7" ht="18">
      <c r="A2620" s="387"/>
      <c r="B2620" s="387"/>
      <c r="C2620" s="388" t="s">
        <v>24788</v>
      </c>
      <c r="D2620" s="384" t="s">
        <v>24789</v>
      </c>
      <c r="E2620" s="388" t="s">
        <v>26</v>
      </c>
      <c r="F2620" s="388" t="s">
        <v>17577</v>
      </c>
      <c r="G2620" s="386"/>
    </row>
    <row r="2621" spans="1:7" ht="18">
      <c r="A2621" s="387"/>
      <c r="B2621" s="387"/>
      <c r="C2621" s="388" t="s">
        <v>24790</v>
      </c>
      <c r="D2621" s="384" t="s">
        <v>24791</v>
      </c>
      <c r="E2621" s="388" t="s">
        <v>26</v>
      </c>
      <c r="F2621" s="388" t="s">
        <v>17577</v>
      </c>
      <c r="G2621" s="386"/>
    </row>
    <row r="2622" spans="1:7" ht="18">
      <c r="A2622" s="387"/>
      <c r="B2622" s="387"/>
      <c r="C2622" s="388" t="s">
        <v>24792</v>
      </c>
      <c r="D2622" s="384" t="s">
        <v>24793</v>
      </c>
      <c r="E2622" s="388" t="s">
        <v>26</v>
      </c>
      <c r="F2622" s="388" t="s">
        <v>17578</v>
      </c>
      <c r="G2622" s="386"/>
    </row>
    <row r="2623" spans="1:7" ht="18">
      <c r="A2623" s="387"/>
      <c r="B2623" s="387"/>
      <c r="C2623" s="388" t="s">
        <v>24794</v>
      </c>
      <c r="D2623" s="384" t="s">
        <v>24795</v>
      </c>
      <c r="E2623" s="388" t="s">
        <v>26</v>
      </c>
      <c r="F2623" s="388" t="s">
        <v>17579</v>
      </c>
      <c r="G2623" s="386"/>
    </row>
    <row r="2624" spans="1:7" ht="18">
      <c r="A2624" s="387"/>
      <c r="B2624" s="387"/>
      <c r="C2624" s="388" t="s">
        <v>24796</v>
      </c>
      <c r="D2624" s="384" t="s">
        <v>24797</v>
      </c>
      <c r="E2624" s="388" t="s">
        <v>26</v>
      </c>
      <c r="F2624" s="388" t="s">
        <v>17580</v>
      </c>
      <c r="G2624" s="386"/>
    </row>
    <row r="2625" spans="1:7" ht="11.25" customHeight="1">
      <c r="A2625" s="387"/>
      <c r="B2625" s="387"/>
      <c r="C2625" s="388" t="s">
        <v>24798</v>
      </c>
      <c r="D2625" s="384" t="s">
        <v>24799</v>
      </c>
      <c r="E2625" s="388" t="s">
        <v>26</v>
      </c>
      <c r="F2625" s="388" t="s">
        <v>17581</v>
      </c>
      <c r="G2625" s="386"/>
    </row>
    <row r="2626" spans="1:7" ht="72">
      <c r="A2626" s="387"/>
      <c r="B2626" s="387"/>
      <c r="C2626" s="388" t="s">
        <v>24800</v>
      </c>
      <c r="D2626" s="384" t="s">
        <v>24801</v>
      </c>
      <c r="E2626" s="388" t="s">
        <v>26</v>
      </c>
      <c r="F2626" s="388" t="s">
        <v>17582</v>
      </c>
      <c r="G2626" s="386"/>
    </row>
    <row r="2627" spans="1:7" ht="14.25" customHeight="1">
      <c r="A2627" s="387"/>
      <c r="B2627" s="387"/>
      <c r="C2627" s="388" t="s">
        <v>24802</v>
      </c>
      <c r="D2627" s="384" t="s">
        <v>24803</v>
      </c>
      <c r="E2627" s="388" t="s">
        <v>26</v>
      </c>
      <c r="F2627" s="388" t="s">
        <v>17583</v>
      </c>
      <c r="G2627" s="386"/>
    </row>
    <row r="2628" spans="1:7" ht="15">
      <c r="A2628" s="387"/>
      <c r="B2628" s="387"/>
      <c r="C2628" s="481" t="s">
        <v>24804</v>
      </c>
      <c r="D2628" s="481"/>
      <c r="E2628" s="481"/>
      <c r="F2628" s="481" t="s">
        <v>17145</v>
      </c>
      <c r="G2628" s="386"/>
    </row>
    <row r="2629" spans="1:7" ht="45">
      <c r="A2629" s="387"/>
      <c r="B2629" s="387"/>
      <c r="C2629" s="388" t="s">
        <v>24805</v>
      </c>
      <c r="D2629" s="384" t="s">
        <v>24806</v>
      </c>
      <c r="E2629" s="388" t="s">
        <v>26</v>
      </c>
      <c r="F2629" s="388" t="s">
        <v>24807</v>
      </c>
      <c r="G2629" s="386"/>
    </row>
    <row r="2630" spans="1:7" ht="12.75" customHeight="1">
      <c r="A2630" s="387"/>
      <c r="B2630" s="387"/>
      <c r="C2630" s="388" t="s">
        <v>24808</v>
      </c>
      <c r="D2630" s="384" t="s">
        <v>24809</v>
      </c>
      <c r="E2630" s="388" t="s">
        <v>26</v>
      </c>
      <c r="F2630" s="388" t="s">
        <v>24810</v>
      </c>
      <c r="G2630" s="386"/>
    </row>
    <row r="2631" spans="1:7" ht="54">
      <c r="A2631" s="387"/>
      <c r="B2631" s="387"/>
      <c r="C2631" s="388" t="s">
        <v>24811</v>
      </c>
      <c r="D2631" s="384" t="s">
        <v>24812</v>
      </c>
      <c r="E2631" s="388" t="s">
        <v>26</v>
      </c>
      <c r="F2631" s="388" t="s">
        <v>24813</v>
      </c>
      <c r="G2631" s="386"/>
    </row>
    <row r="2632" spans="1:7" ht="45">
      <c r="A2632" s="387"/>
      <c r="B2632" s="387"/>
      <c r="C2632" s="388" t="s">
        <v>24814</v>
      </c>
      <c r="D2632" s="384" t="s">
        <v>24815</v>
      </c>
      <c r="E2632" s="388" t="s">
        <v>26</v>
      </c>
      <c r="F2632" s="388" t="s">
        <v>24816</v>
      </c>
      <c r="G2632" s="386"/>
    </row>
    <row r="2633" spans="1:7" ht="54">
      <c r="A2633" s="387"/>
      <c r="B2633" s="387"/>
      <c r="C2633" s="388" t="s">
        <v>24817</v>
      </c>
      <c r="D2633" s="384" t="s">
        <v>24818</v>
      </c>
      <c r="E2633" s="388" t="s">
        <v>26</v>
      </c>
      <c r="F2633" s="388" t="s">
        <v>24819</v>
      </c>
      <c r="G2633" s="386"/>
    </row>
    <row r="2634" spans="1:7" ht="45">
      <c r="A2634" s="387"/>
      <c r="B2634" s="387"/>
      <c r="C2634" s="388" t="s">
        <v>24820</v>
      </c>
      <c r="D2634" s="384" t="s">
        <v>24821</v>
      </c>
      <c r="E2634" s="388" t="s">
        <v>26</v>
      </c>
      <c r="F2634" s="388" t="s">
        <v>24822</v>
      </c>
      <c r="G2634" s="385"/>
    </row>
    <row r="2635" spans="1:7" ht="54">
      <c r="A2635" s="387"/>
      <c r="B2635" s="387"/>
      <c r="C2635" s="388" t="s">
        <v>24823</v>
      </c>
      <c r="D2635" s="384" t="s">
        <v>24824</v>
      </c>
      <c r="E2635" s="388" t="s">
        <v>26</v>
      </c>
      <c r="F2635" s="388" t="s">
        <v>24825</v>
      </c>
      <c r="G2635" s="385"/>
    </row>
    <row r="2636" spans="1:7" ht="54">
      <c r="A2636" s="387"/>
      <c r="B2636" s="387"/>
      <c r="C2636" s="388" t="s">
        <v>24826</v>
      </c>
      <c r="D2636" s="384" t="s">
        <v>24827</v>
      </c>
      <c r="E2636" s="388" t="s">
        <v>26</v>
      </c>
      <c r="F2636" s="388" t="s">
        <v>24828</v>
      </c>
      <c r="G2636" s="385"/>
    </row>
    <row r="2637" spans="1:7" ht="54">
      <c r="A2637" s="387"/>
      <c r="B2637" s="387"/>
      <c r="C2637" s="388" t="s">
        <v>24829</v>
      </c>
      <c r="D2637" s="384" t="s">
        <v>24830</v>
      </c>
      <c r="E2637" s="388" t="s">
        <v>26</v>
      </c>
      <c r="F2637" s="388" t="s">
        <v>24831</v>
      </c>
      <c r="G2637" s="385"/>
    </row>
    <row r="2638" spans="1:7" ht="14.25" customHeight="1">
      <c r="A2638" s="387"/>
      <c r="B2638" s="387"/>
      <c r="C2638" s="388" t="s">
        <v>24832</v>
      </c>
      <c r="D2638" s="384" t="s">
        <v>24833</v>
      </c>
      <c r="E2638" s="388" t="s">
        <v>26</v>
      </c>
      <c r="F2638" s="388" t="s">
        <v>24834</v>
      </c>
      <c r="G2638" s="386"/>
    </row>
    <row r="2639" spans="1:7" ht="45" customHeight="1">
      <c r="A2639" s="387"/>
      <c r="B2639" s="387"/>
      <c r="C2639" s="481" t="s">
        <v>24835</v>
      </c>
      <c r="D2639" s="481"/>
      <c r="E2639" s="481"/>
      <c r="F2639" s="481" t="s">
        <v>17145</v>
      </c>
      <c r="G2639" s="385"/>
    </row>
    <row r="2640" spans="1:7" ht="36">
      <c r="A2640" s="387"/>
      <c r="B2640" s="387"/>
      <c r="C2640" s="388" t="s">
        <v>24836</v>
      </c>
      <c r="D2640" s="384" t="s">
        <v>24837</v>
      </c>
      <c r="E2640" s="388" t="s">
        <v>26</v>
      </c>
      <c r="F2640" s="388" t="s">
        <v>24838</v>
      </c>
      <c r="G2640" s="385"/>
    </row>
    <row r="2641" spans="1:7" ht="12.75" customHeight="1">
      <c r="A2641" s="387"/>
      <c r="B2641" s="387"/>
      <c r="C2641" s="388" t="s">
        <v>24839</v>
      </c>
      <c r="D2641" s="384" t="s">
        <v>24840</v>
      </c>
      <c r="E2641" s="388" t="s">
        <v>26</v>
      </c>
      <c r="F2641" s="388" t="s">
        <v>24841</v>
      </c>
      <c r="G2641" s="386"/>
    </row>
    <row r="2642" spans="1:7" ht="45" customHeight="1">
      <c r="A2642" s="387"/>
      <c r="B2642" s="387"/>
      <c r="C2642" s="388" t="s">
        <v>24842</v>
      </c>
      <c r="D2642" s="384" t="s">
        <v>24843</v>
      </c>
      <c r="E2642" s="388" t="s">
        <v>26</v>
      </c>
      <c r="F2642" s="388" t="s">
        <v>24844</v>
      </c>
      <c r="G2642" s="386"/>
    </row>
    <row r="2643" spans="1:7" ht="45">
      <c r="A2643" s="387"/>
      <c r="B2643" s="387"/>
      <c r="C2643" s="388" t="s">
        <v>24845</v>
      </c>
      <c r="D2643" s="384" t="s">
        <v>24846</v>
      </c>
      <c r="E2643" s="388" t="s">
        <v>26</v>
      </c>
      <c r="F2643" s="388" t="s">
        <v>24847</v>
      </c>
      <c r="G2643" s="386"/>
    </row>
    <row r="2644" spans="1:7" ht="27">
      <c r="A2644" s="387"/>
      <c r="B2644" s="387"/>
      <c r="C2644" s="388" t="s">
        <v>24848</v>
      </c>
      <c r="D2644" s="384" t="s">
        <v>24849</v>
      </c>
      <c r="E2644" s="388" t="s">
        <v>26</v>
      </c>
      <c r="F2644" s="388" t="s">
        <v>24850</v>
      </c>
      <c r="G2644" s="386"/>
    </row>
    <row r="2645" spans="1:7" ht="11.25" customHeight="1">
      <c r="A2645" s="387"/>
      <c r="B2645" s="387"/>
      <c r="C2645" s="388" t="s">
        <v>24851</v>
      </c>
      <c r="D2645" s="384" t="s">
        <v>24852</v>
      </c>
      <c r="E2645" s="388" t="s">
        <v>26</v>
      </c>
      <c r="F2645" s="388" t="s">
        <v>24847</v>
      </c>
      <c r="G2645" s="386"/>
    </row>
    <row r="2646" spans="1:7" ht="27">
      <c r="A2646" s="387"/>
      <c r="B2646" s="387"/>
      <c r="C2646" s="388" t="s">
        <v>24853</v>
      </c>
      <c r="D2646" s="384" t="s">
        <v>24854</v>
      </c>
      <c r="E2646" s="388" t="s">
        <v>26</v>
      </c>
      <c r="F2646" s="388" t="s">
        <v>24855</v>
      </c>
      <c r="G2646" s="386"/>
    </row>
    <row r="2647" spans="1:7" ht="36">
      <c r="A2647" s="387"/>
      <c r="B2647" s="387"/>
      <c r="C2647" s="388" t="s">
        <v>24856</v>
      </c>
      <c r="D2647" s="384" t="s">
        <v>24857</v>
      </c>
      <c r="E2647" s="388" t="s">
        <v>105</v>
      </c>
      <c r="F2647" s="388" t="s">
        <v>24858</v>
      </c>
      <c r="G2647" s="386"/>
    </row>
    <row r="2648" spans="1:7" ht="27">
      <c r="A2648" s="387"/>
      <c r="B2648" s="387"/>
      <c r="C2648" s="388" t="s">
        <v>24859</v>
      </c>
      <c r="D2648" s="384" t="s">
        <v>24860</v>
      </c>
      <c r="E2648" s="388" t="s">
        <v>26</v>
      </c>
      <c r="F2648" s="388" t="s">
        <v>24861</v>
      </c>
      <c r="G2648" s="386"/>
    </row>
    <row r="2649" spans="1:7" ht="36">
      <c r="A2649" s="387"/>
      <c r="B2649" s="387"/>
      <c r="C2649" s="388" t="s">
        <v>24862</v>
      </c>
      <c r="D2649" s="384" t="s">
        <v>24863</v>
      </c>
      <c r="E2649" s="388" t="s">
        <v>26</v>
      </c>
      <c r="F2649" s="388" t="s">
        <v>24864</v>
      </c>
      <c r="G2649" s="386"/>
    </row>
    <row r="2650" spans="1:7" ht="36">
      <c r="A2650" s="387"/>
      <c r="B2650" s="387"/>
      <c r="C2650" s="388" t="s">
        <v>24865</v>
      </c>
      <c r="D2650" s="384" t="s">
        <v>24866</v>
      </c>
      <c r="E2650" s="388" t="s">
        <v>26</v>
      </c>
      <c r="F2650" s="388" t="s">
        <v>24867</v>
      </c>
      <c r="G2650" s="386"/>
    </row>
    <row r="2651" spans="1:7" ht="36">
      <c r="A2651" s="387"/>
      <c r="B2651" s="387"/>
      <c r="C2651" s="388" t="s">
        <v>24868</v>
      </c>
      <c r="D2651" s="384" t="s">
        <v>24869</v>
      </c>
      <c r="E2651" s="388" t="s">
        <v>26</v>
      </c>
      <c r="F2651" s="388" t="s">
        <v>24870</v>
      </c>
      <c r="G2651" s="385"/>
    </row>
    <row r="2652" spans="1:7" ht="27">
      <c r="A2652" s="387"/>
      <c r="B2652" s="387"/>
      <c r="C2652" s="388" t="s">
        <v>24871</v>
      </c>
      <c r="D2652" s="384" t="s">
        <v>24872</v>
      </c>
      <c r="E2652" s="388" t="s">
        <v>26</v>
      </c>
      <c r="F2652" s="388" t="s">
        <v>24873</v>
      </c>
      <c r="G2652" s="385"/>
    </row>
    <row r="2653" spans="1:7" ht="11.25" customHeight="1">
      <c r="A2653" s="387"/>
      <c r="B2653" s="387"/>
      <c r="C2653" s="388" t="s">
        <v>24874</v>
      </c>
      <c r="D2653" s="384" t="s">
        <v>24875</v>
      </c>
      <c r="E2653" s="388" t="s">
        <v>26</v>
      </c>
      <c r="F2653" s="388" t="s">
        <v>24876</v>
      </c>
      <c r="G2653" s="386"/>
    </row>
    <row r="2654" spans="1:7" ht="27">
      <c r="A2654" s="387"/>
      <c r="B2654" s="387"/>
      <c r="C2654" s="388" t="s">
        <v>24877</v>
      </c>
      <c r="D2654" s="384" t="s">
        <v>24878</v>
      </c>
      <c r="E2654" s="388" t="s">
        <v>26</v>
      </c>
      <c r="F2654" s="388" t="s">
        <v>24879</v>
      </c>
      <c r="G2654" s="385"/>
    </row>
    <row r="2655" spans="1:7" ht="27">
      <c r="A2655" s="387"/>
      <c r="B2655" s="387"/>
      <c r="C2655" s="388" t="s">
        <v>24880</v>
      </c>
      <c r="D2655" s="384" t="s">
        <v>24881</v>
      </c>
      <c r="E2655" s="388" t="s">
        <v>26</v>
      </c>
      <c r="F2655" s="388" t="s">
        <v>24882</v>
      </c>
      <c r="G2655" s="385"/>
    </row>
    <row r="2656" spans="1:7" ht="27">
      <c r="A2656" s="387"/>
      <c r="B2656" s="387"/>
      <c r="C2656" s="388" t="s">
        <v>24883</v>
      </c>
      <c r="D2656" s="384" t="s">
        <v>24884</v>
      </c>
      <c r="E2656" s="388" t="s">
        <v>26</v>
      </c>
      <c r="F2656" s="388" t="s">
        <v>24885</v>
      </c>
      <c r="G2656" s="385"/>
    </row>
    <row r="2657" spans="1:7" ht="45">
      <c r="A2657" s="387"/>
      <c r="B2657" s="387"/>
      <c r="C2657" s="388" t="s">
        <v>24886</v>
      </c>
      <c r="D2657" s="384" t="s">
        <v>24887</v>
      </c>
      <c r="E2657" s="388" t="s">
        <v>26</v>
      </c>
      <c r="F2657" s="388" t="s">
        <v>24888</v>
      </c>
      <c r="G2657" s="385"/>
    </row>
    <row r="2658" spans="1:7" ht="14.25" customHeight="1">
      <c r="A2658" s="387"/>
      <c r="B2658" s="387"/>
      <c r="C2658" s="388" t="s">
        <v>24889</v>
      </c>
      <c r="D2658" s="384" t="s">
        <v>24890</v>
      </c>
      <c r="E2658" s="388" t="s">
        <v>26</v>
      </c>
      <c r="F2658" s="388" t="s">
        <v>24891</v>
      </c>
      <c r="G2658" s="385"/>
    </row>
    <row r="2659" spans="1:7" ht="45" customHeight="1">
      <c r="A2659" s="387"/>
      <c r="B2659" s="387"/>
      <c r="C2659" s="481" t="s">
        <v>24892</v>
      </c>
      <c r="D2659" s="481"/>
      <c r="E2659" s="481"/>
      <c r="F2659" s="481" t="s">
        <v>17145</v>
      </c>
      <c r="G2659" s="386"/>
    </row>
    <row r="2660" spans="1:7" ht="45" customHeight="1">
      <c r="A2660" s="387"/>
      <c r="B2660" s="387"/>
      <c r="C2660" s="388" t="s">
        <v>24893</v>
      </c>
      <c r="D2660" s="384" t="s">
        <v>24894</v>
      </c>
      <c r="E2660" s="388" t="s">
        <v>26</v>
      </c>
      <c r="F2660" s="388" t="s">
        <v>24838</v>
      </c>
      <c r="G2660" s="386"/>
    </row>
    <row r="2661" spans="1:7" ht="12.75" customHeight="1">
      <c r="A2661" s="387"/>
      <c r="B2661" s="387"/>
      <c r="C2661" s="388" t="s">
        <v>24895</v>
      </c>
      <c r="D2661" s="384" t="s">
        <v>24896</v>
      </c>
      <c r="E2661" s="388" t="s">
        <v>26</v>
      </c>
      <c r="F2661" s="388" t="s">
        <v>24897</v>
      </c>
      <c r="G2661" s="386"/>
    </row>
    <row r="2662" spans="1:7" ht="11.25" customHeight="1">
      <c r="A2662" s="387"/>
      <c r="B2662" s="387"/>
      <c r="C2662" s="388" t="s">
        <v>24898</v>
      </c>
      <c r="D2662" s="384" t="s">
        <v>24899</v>
      </c>
      <c r="E2662" s="388" t="s">
        <v>26</v>
      </c>
      <c r="F2662" s="388" t="s">
        <v>24858</v>
      </c>
      <c r="G2662" s="386"/>
    </row>
    <row r="2663" spans="1:7" ht="45" customHeight="1">
      <c r="A2663" s="387"/>
      <c r="B2663" s="387"/>
      <c r="C2663" s="388" t="s">
        <v>24900</v>
      </c>
      <c r="D2663" s="384" t="s">
        <v>24901</v>
      </c>
      <c r="E2663" s="388" t="s">
        <v>26</v>
      </c>
      <c r="F2663" s="388" t="s">
        <v>24838</v>
      </c>
      <c r="G2663" s="386"/>
    </row>
    <row r="2664" spans="1:7" ht="45" customHeight="1">
      <c r="A2664" s="387"/>
      <c r="B2664" s="387"/>
      <c r="C2664" s="388" t="s">
        <v>24902</v>
      </c>
      <c r="D2664" s="384" t="s">
        <v>24903</v>
      </c>
      <c r="E2664" s="388" t="s">
        <v>26</v>
      </c>
      <c r="F2664" s="388" t="s">
        <v>24891</v>
      </c>
      <c r="G2664" s="386"/>
    </row>
    <row r="2665" spans="1:7" ht="36">
      <c r="A2665" s="387"/>
      <c r="B2665" s="387"/>
      <c r="C2665" s="388" t="s">
        <v>24904</v>
      </c>
      <c r="D2665" s="384" t="s">
        <v>24905</v>
      </c>
      <c r="E2665" s="388" t="s">
        <v>26</v>
      </c>
      <c r="F2665" s="388" t="s">
        <v>24906</v>
      </c>
      <c r="G2665" s="386"/>
    </row>
    <row r="2666" spans="1:7" ht="14.25" customHeight="1">
      <c r="A2666" s="387"/>
      <c r="B2666" s="387"/>
      <c r="C2666" s="388" t="s">
        <v>24907</v>
      </c>
      <c r="D2666" s="384" t="s">
        <v>24908</v>
      </c>
      <c r="E2666" s="388" t="s">
        <v>26</v>
      </c>
      <c r="F2666" s="388" t="s">
        <v>24909</v>
      </c>
      <c r="G2666" s="386"/>
    </row>
    <row r="2667" spans="1:7" ht="15">
      <c r="A2667" s="387"/>
      <c r="B2667" s="387"/>
      <c r="C2667" s="481" t="s">
        <v>24910</v>
      </c>
      <c r="D2667" s="481"/>
      <c r="E2667" s="481"/>
      <c r="F2667" s="481" t="s">
        <v>17145</v>
      </c>
      <c r="G2667" s="386"/>
    </row>
    <row r="2668" spans="1:7" ht="36">
      <c r="A2668" s="387"/>
      <c r="B2668" s="387"/>
      <c r="C2668" s="388" t="s">
        <v>24911</v>
      </c>
      <c r="D2668" s="384" t="s">
        <v>24912</v>
      </c>
      <c r="E2668" s="388" t="s">
        <v>26</v>
      </c>
      <c r="F2668" s="388" t="s">
        <v>24913</v>
      </c>
      <c r="G2668" s="385"/>
    </row>
    <row r="2669" spans="1:7" ht="12.75" customHeight="1">
      <c r="A2669" s="387"/>
      <c r="B2669" s="387"/>
      <c r="C2669" s="388" t="s">
        <v>24914</v>
      </c>
      <c r="D2669" s="384" t="s">
        <v>24915</v>
      </c>
      <c r="E2669" s="388" t="s">
        <v>26</v>
      </c>
      <c r="F2669" s="388" t="s">
        <v>24916</v>
      </c>
      <c r="G2669" s="385"/>
    </row>
    <row r="2670" spans="1:7" ht="11.25" customHeight="1">
      <c r="A2670" s="387"/>
      <c r="B2670" s="387"/>
      <c r="C2670" s="388" t="s">
        <v>24917</v>
      </c>
      <c r="D2670" s="384" t="s">
        <v>24918</v>
      </c>
      <c r="E2670" s="388" t="s">
        <v>26</v>
      </c>
      <c r="F2670" s="388" t="s">
        <v>24919</v>
      </c>
      <c r="G2670" s="386"/>
    </row>
    <row r="2671" spans="1:7" ht="11.25" customHeight="1">
      <c r="A2671" s="387"/>
      <c r="B2671" s="387"/>
      <c r="C2671" s="388" t="s">
        <v>24920</v>
      </c>
      <c r="D2671" s="384" t="s">
        <v>24921</v>
      </c>
      <c r="E2671" s="388" t="s">
        <v>26</v>
      </c>
      <c r="F2671" s="388" t="s">
        <v>24919</v>
      </c>
      <c r="G2671" s="385"/>
    </row>
    <row r="2672" spans="1:7" ht="33.75" customHeight="1">
      <c r="A2672" s="387"/>
      <c r="B2672" s="387"/>
      <c r="C2672" s="388" t="s">
        <v>24922</v>
      </c>
      <c r="D2672" s="384" t="s">
        <v>24923</v>
      </c>
      <c r="E2672" s="388" t="s">
        <v>26</v>
      </c>
      <c r="F2672" s="388" t="s">
        <v>24924</v>
      </c>
      <c r="G2672" s="385"/>
    </row>
    <row r="2673" spans="1:7" ht="45" customHeight="1">
      <c r="A2673" s="387"/>
      <c r="B2673" s="387"/>
      <c r="C2673" s="388" t="s">
        <v>24925</v>
      </c>
      <c r="D2673" s="384" t="s">
        <v>24926</v>
      </c>
      <c r="E2673" s="388" t="s">
        <v>26</v>
      </c>
      <c r="F2673" s="388" t="s">
        <v>24927</v>
      </c>
      <c r="G2673" s="386"/>
    </row>
    <row r="2674" spans="1:7" ht="45" customHeight="1">
      <c r="A2674" s="387"/>
      <c r="B2674" s="387"/>
      <c r="C2674" s="388" t="s">
        <v>24928</v>
      </c>
      <c r="D2674" s="384" t="s">
        <v>24929</v>
      </c>
      <c r="E2674" s="388" t="s">
        <v>26</v>
      </c>
      <c r="F2674" s="388" t="s">
        <v>24919</v>
      </c>
      <c r="G2674" s="386"/>
    </row>
    <row r="2675" spans="1:7" ht="14.25" customHeight="1">
      <c r="A2675" s="387"/>
      <c r="B2675" s="387"/>
      <c r="C2675" s="388" t="s">
        <v>24930</v>
      </c>
      <c r="D2675" s="384" t="s">
        <v>24931</v>
      </c>
      <c r="E2675" s="388" t="s">
        <v>26</v>
      </c>
      <c r="F2675" s="388" t="s">
        <v>24924</v>
      </c>
      <c r="G2675" s="386"/>
    </row>
    <row r="2676" spans="1:7" ht="15">
      <c r="A2676" s="387"/>
      <c r="B2676" s="387"/>
      <c r="C2676" s="481" t="s">
        <v>24932</v>
      </c>
      <c r="D2676" s="481"/>
      <c r="E2676" s="481"/>
      <c r="F2676" s="481" t="s">
        <v>17145</v>
      </c>
      <c r="G2676" s="386"/>
    </row>
    <row r="2677" spans="1:7" ht="36">
      <c r="A2677" s="387"/>
      <c r="B2677" s="387"/>
      <c r="C2677" s="388" t="s">
        <v>24933</v>
      </c>
      <c r="D2677" s="384" t="s">
        <v>24934</v>
      </c>
      <c r="E2677" s="388" t="s">
        <v>26</v>
      </c>
      <c r="F2677" s="388" t="s">
        <v>24935</v>
      </c>
      <c r="G2677" s="386"/>
    </row>
    <row r="2678" spans="1:7" ht="11.25" customHeight="1">
      <c r="A2678" s="387"/>
      <c r="B2678" s="387"/>
      <c r="C2678" s="388" t="s">
        <v>24936</v>
      </c>
      <c r="D2678" s="384" t="s">
        <v>24937</v>
      </c>
      <c r="E2678" s="388" t="s">
        <v>26</v>
      </c>
      <c r="F2678" s="388" t="s">
        <v>24938</v>
      </c>
      <c r="G2678" s="386"/>
    </row>
    <row r="2679" spans="1:7" ht="27">
      <c r="A2679" s="387"/>
      <c r="B2679" s="387"/>
      <c r="C2679" s="388" t="s">
        <v>24939</v>
      </c>
      <c r="D2679" s="384" t="s">
        <v>24940</v>
      </c>
      <c r="E2679" s="388" t="s">
        <v>26</v>
      </c>
      <c r="F2679" s="388" t="s">
        <v>24941</v>
      </c>
      <c r="G2679" s="385"/>
    </row>
    <row r="2680" spans="1:7" ht="27">
      <c r="A2680" s="387"/>
      <c r="B2680" s="387"/>
      <c r="C2680" s="388" t="s">
        <v>24942</v>
      </c>
      <c r="D2680" s="384" t="s">
        <v>24943</v>
      </c>
      <c r="E2680" s="388" t="s">
        <v>26</v>
      </c>
      <c r="F2680" s="388" t="s">
        <v>24944</v>
      </c>
      <c r="G2680" s="385"/>
    </row>
    <row r="2681" spans="1:7" ht="27">
      <c r="A2681" s="387"/>
      <c r="B2681" s="387"/>
      <c r="C2681" s="388" t="s">
        <v>24945</v>
      </c>
      <c r="D2681" s="384" t="s">
        <v>24946</v>
      </c>
      <c r="E2681" s="388" t="s">
        <v>26</v>
      </c>
      <c r="F2681" s="388" t="s">
        <v>24947</v>
      </c>
      <c r="G2681" s="386"/>
    </row>
    <row r="2682" spans="1:7" ht="27">
      <c r="A2682" s="387"/>
      <c r="B2682" s="387"/>
      <c r="C2682" s="388" t="s">
        <v>24948</v>
      </c>
      <c r="D2682" s="384" t="s">
        <v>24949</v>
      </c>
      <c r="E2682" s="388" t="s">
        <v>26</v>
      </c>
      <c r="F2682" s="388" t="s">
        <v>24950</v>
      </c>
      <c r="G2682" s="386"/>
    </row>
    <row r="2683" spans="1:7" ht="14.25" customHeight="1">
      <c r="A2683" s="387"/>
      <c r="B2683" s="387"/>
      <c r="C2683" s="388" t="s">
        <v>24951</v>
      </c>
      <c r="D2683" s="384" t="s">
        <v>24952</v>
      </c>
      <c r="E2683" s="388" t="s">
        <v>26</v>
      </c>
      <c r="F2683" s="388" t="s">
        <v>24953</v>
      </c>
      <c r="G2683" s="386"/>
    </row>
    <row r="2684" spans="1:7" ht="11.25" customHeight="1">
      <c r="A2684" s="387"/>
      <c r="B2684" s="387"/>
      <c r="C2684" s="481" t="s">
        <v>24954</v>
      </c>
      <c r="D2684" s="481"/>
      <c r="E2684" s="481"/>
      <c r="F2684" s="481" t="s">
        <v>17145</v>
      </c>
      <c r="G2684" s="386"/>
    </row>
    <row r="2685" spans="1:7" ht="15">
      <c r="A2685" s="387"/>
      <c r="B2685" s="387"/>
      <c r="C2685" s="481" t="s">
        <v>24955</v>
      </c>
      <c r="D2685" s="481"/>
      <c r="E2685" s="481"/>
      <c r="F2685" s="481" t="s">
        <v>17145</v>
      </c>
      <c r="G2685" s="386"/>
    </row>
    <row r="2686" spans="1:7" ht="12.75" customHeight="1">
      <c r="A2686" s="387"/>
      <c r="B2686" s="387"/>
      <c r="C2686" s="388" t="s">
        <v>24956</v>
      </c>
      <c r="D2686" s="384" t="s">
        <v>24957</v>
      </c>
      <c r="E2686" s="388" t="s">
        <v>26</v>
      </c>
      <c r="F2686" s="388" t="s">
        <v>24958</v>
      </c>
      <c r="G2686" s="385"/>
    </row>
    <row r="2687" spans="1:7" ht="12.75" customHeight="1">
      <c r="A2687" s="387"/>
      <c r="B2687" s="387"/>
      <c r="C2687" s="388" t="s">
        <v>24959</v>
      </c>
      <c r="D2687" s="384" t="s">
        <v>24960</v>
      </c>
      <c r="E2687" s="388" t="s">
        <v>26</v>
      </c>
      <c r="F2687" s="388" t="s">
        <v>24961</v>
      </c>
      <c r="G2687" s="385"/>
    </row>
    <row r="2688" spans="1:7" ht="54">
      <c r="A2688" s="387"/>
      <c r="B2688" s="387"/>
      <c r="C2688" s="388" t="s">
        <v>24962</v>
      </c>
      <c r="D2688" s="384" t="s">
        <v>24963</v>
      </c>
      <c r="E2688" s="388" t="s">
        <v>26</v>
      </c>
      <c r="F2688" s="388" t="s">
        <v>24964</v>
      </c>
      <c r="G2688" s="386"/>
    </row>
    <row r="2689" spans="1:7" ht="63">
      <c r="A2689" s="387"/>
      <c r="B2689" s="387"/>
      <c r="C2689" s="388" t="s">
        <v>24965</v>
      </c>
      <c r="D2689" s="384" t="s">
        <v>24966</v>
      </c>
      <c r="E2689" s="388" t="s">
        <v>26</v>
      </c>
      <c r="F2689" s="388" t="s">
        <v>17584</v>
      </c>
      <c r="G2689" s="386"/>
    </row>
    <row r="2690" spans="1:7" ht="18">
      <c r="A2690" s="387"/>
      <c r="B2690" s="387"/>
      <c r="C2690" s="388" t="s">
        <v>24967</v>
      </c>
      <c r="D2690" s="384" t="s">
        <v>24968</v>
      </c>
      <c r="E2690" s="388" t="s">
        <v>26</v>
      </c>
      <c r="F2690" s="388" t="s">
        <v>17585</v>
      </c>
      <c r="G2690" s="385"/>
    </row>
    <row r="2691" spans="1:7" ht="14.25" customHeight="1">
      <c r="A2691" s="387"/>
      <c r="B2691" s="387"/>
      <c r="C2691" s="388" t="s">
        <v>24969</v>
      </c>
      <c r="D2691" s="384" t="s">
        <v>24970</v>
      </c>
      <c r="E2691" s="388" t="s">
        <v>26</v>
      </c>
      <c r="F2691" s="388" t="s">
        <v>17586</v>
      </c>
      <c r="G2691" s="385"/>
    </row>
    <row r="2692" spans="1:7" ht="11.25" customHeight="1">
      <c r="A2692" s="387"/>
      <c r="B2692" s="387"/>
      <c r="C2692" s="481" t="s">
        <v>24971</v>
      </c>
      <c r="D2692" s="481"/>
      <c r="E2692" s="481"/>
      <c r="F2692" s="481" t="s">
        <v>17145</v>
      </c>
      <c r="G2692" s="386"/>
    </row>
    <row r="2693" spans="1:7" ht="11.25" customHeight="1">
      <c r="A2693" s="387"/>
      <c r="B2693" s="387"/>
      <c r="C2693" s="388" t="s">
        <v>24972</v>
      </c>
      <c r="D2693" s="384" t="s">
        <v>24973</v>
      </c>
      <c r="E2693" s="388" t="s">
        <v>26</v>
      </c>
      <c r="F2693" s="388" t="s">
        <v>24974</v>
      </c>
      <c r="G2693" s="386"/>
    </row>
    <row r="2694" spans="1:7" ht="12.75" customHeight="1">
      <c r="A2694" s="387"/>
      <c r="B2694" s="387"/>
      <c r="C2694" s="388" t="s">
        <v>24975</v>
      </c>
      <c r="D2694" s="384" t="s">
        <v>24976</v>
      </c>
      <c r="E2694" s="388" t="s">
        <v>26</v>
      </c>
      <c r="F2694" s="388" t="s">
        <v>24977</v>
      </c>
      <c r="G2694" s="386"/>
    </row>
    <row r="2695" spans="1:7" ht="14.25" customHeight="1">
      <c r="A2695" s="387"/>
      <c r="B2695" s="387"/>
      <c r="C2695" s="388" t="s">
        <v>24978</v>
      </c>
      <c r="D2695" s="384" t="s">
        <v>24979</v>
      </c>
      <c r="E2695" s="388" t="s">
        <v>26</v>
      </c>
      <c r="F2695" s="388" t="s">
        <v>24980</v>
      </c>
      <c r="G2695" s="385"/>
    </row>
    <row r="2696" spans="1:7" ht="11.25" customHeight="1">
      <c r="A2696" s="387"/>
      <c r="B2696" s="387"/>
      <c r="C2696" s="388" t="s">
        <v>24981</v>
      </c>
      <c r="D2696" s="384" t="s">
        <v>24982</v>
      </c>
      <c r="E2696" s="388" t="s">
        <v>26</v>
      </c>
      <c r="F2696" s="388" t="s">
        <v>24983</v>
      </c>
      <c r="G2696" s="385"/>
    </row>
    <row r="2697" spans="1:7" ht="14.25" customHeight="1">
      <c r="A2697" s="387"/>
      <c r="B2697" s="387"/>
      <c r="C2697" s="388" t="s">
        <v>24984</v>
      </c>
      <c r="D2697" s="384" t="s">
        <v>24985</v>
      </c>
      <c r="E2697" s="388" t="s">
        <v>26</v>
      </c>
      <c r="F2697" s="388" t="s">
        <v>24986</v>
      </c>
      <c r="G2697" s="385"/>
    </row>
    <row r="2698" spans="1:7" ht="15">
      <c r="A2698" s="387"/>
      <c r="B2698" s="387"/>
      <c r="C2698" s="481" t="s">
        <v>24987</v>
      </c>
      <c r="D2698" s="481"/>
      <c r="E2698" s="481"/>
      <c r="F2698" s="481" t="s">
        <v>17145</v>
      </c>
      <c r="G2698" s="385"/>
    </row>
    <row r="2699" spans="1:7" ht="18">
      <c r="A2699" s="387"/>
      <c r="B2699" s="387"/>
      <c r="C2699" s="388" t="s">
        <v>24988</v>
      </c>
      <c r="D2699" s="384" t="s">
        <v>24989</v>
      </c>
      <c r="E2699" s="388" t="s">
        <v>26</v>
      </c>
      <c r="F2699" s="388" t="s">
        <v>24990</v>
      </c>
      <c r="G2699" s="386"/>
    </row>
    <row r="2700" spans="1:7" ht="12.75" customHeight="1">
      <c r="A2700" s="387"/>
      <c r="B2700" s="387"/>
      <c r="C2700" s="388" t="s">
        <v>24991</v>
      </c>
      <c r="D2700" s="384" t="s">
        <v>24992</v>
      </c>
      <c r="E2700" s="388" t="s">
        <v>26</v>
      </c>
      <c r="F2700" s="388" t="s">
        <v>24993</v>
      </c>
      <c r="G2700" s="386"/>
    </row>
    <row r="2701" spans="1:7" ht="18">
      <c r="A2701" s="387"/>
      <c r="B2701" s="387"/>
      <c r="C2701" s="388" t="s">
        <v>24994</v>
      </c>
      <c r="D2701" s="384" t="s">
        <v>24995</v>
      </c>
      <c r="E2701" s="388" t="s">
        <v>26</v>
      </c>
      <c r="F2701" s="388" t="s">
        <v>24996</v>
      </c>
      <c r="G2701" s="386"/>
    </row>
    <row r="2702" spans="1:7" ht="11.25" customHeight="1">
      <c r="A2702" s="387"/>
      <c r="B2702" s="387"/>
      <c r="C2702" s="388" t="s">
        <v>24997</v>
      </c>
      <c r="D2702" s="384" t="s">
        <v>24998</v>
      </c>
      <c r="E2702" s="388" t="s">
        <v>26</v>
      </c>
      <c r="F2702" s="388" t="s">
        <v>17169</v>
      </c>
      <c r="G2702" s="386"/>
    </row>
    <row r="2703" spans="1:7" ht="18">
      <c r="A2703" s="387"/>
      <c r="B2703" s="387"/>
      <c r="C2703" s="388" t="s">
        <v>24999</v>
      </c>
      <c r="D2703" s="384" t="s">
        <v>25000</v>
      </c>
      <c r="E2703" s="388" t="s">
        <v>26</v>
      </c>
      <c r="F2703" s="388" t="s">
        <v>25001</v>
      </c>
      <c r="G2703" s="386"/>
    </row>
    <row r="2704" spans="1:7" ht="14.25" customHeight="1">
      <c r="A2704" s="387"/>
      <c r="B2704" s="387"/>
      <c r="C2704" s="388" t="s">
        <v>25002</v>
      </c>
      <c r="D2704" s="384" t="s">
        <v>25003</v>
      </c>
      <c r="E2704" s="388" t="s">
        <v>26</v>
      </c>
      <c r="F2704" s="388" t="s">
        <v>25004</v>
      </c>
      <c r="G2704" s="386"/>
    </row>
    <row r="2705" spans="1:7" ht="14.25" customHeight="1">
      <c r="A2705" s="387"/>
      <c r="B2705" s="481" t="s">
        <v>25005</v>
      </c>
      <c r="C2705" s="481"/>
      <c r="D2705" s="481"/>
      <c r="E2705" s="481"/>
      <c r="F2705" s="481" t="s">
        <v>17145</v>
      </c>
      <c r="G2705" s="386"/>
    </row>
    <row r="2706" spans="1:7" ht="14.25" customHeight="1">
      <c r="A2706" s="387"/>
      <c r="B2706" s="387"/>
      <c r="C2706" s="481" t="s">
        <v>25006</v>
      </c>
      <c r="D2706" s="481"/>
      <c r="E2706" s="481"/>
      <c r="F2706" s="481" t="s">
        <v>17145</v>
      </c>
      <c r="G2706" s="386"/>
    </row>
    <row r="2707" spans="1:7" ht="67.5" customHeight="1">
      <c r="A2707" s="387"/>
      <c r="B2707" s="387"/>
      <c r="C2707" s="481" t="s">
        <v>25007</v>
      </c>
      <c r="D2707" s="481"/>
      <c r="E2707" s="481"/>
      <c r="F2707" s="481" t="s">
        <v>17145</v>
      </c>
      <c r="G2707" s="386"/>
    </row>
    <row r="2708" spans="1:7" ht="14.25" customHeight="1">
      <c r="A2708" s="387"/>
      <c r="B2708" s="387"/>
      <c r="C2708" s="388" t="s">
        <v>25008</v>
      </c>
      <c r="D2708" s="384" t="s">
        <v>25009</v>
      </c>
      <c r="E2708" s="388" t="s">
        <v>26</v>
      </c>
      <c r="F2708" s="388" t="s">
        <v>17587</v>
      </c>
      <c r="G2708" s="386"/>
    </row>
    <row r="2709" spans="1:7" ht="14.25" customHeight="1">
      <c r="A2709" s="387"/>
      <c r="B2709" s="481" t="s">
        <v>25010</v>
      </c>
      <c r="C2709" s="481"/>
      <c r="D2709" s="481"/>
      <c r="E2709" s="481"/>
      <c r="F2709" s="481" t="s">
        <v>17145</v>
      </c>
      <c r="G2709" s="386"/>
    </row>
    <row r="2710" spans="1:7" ht="11.25" customHeight="1">
      <c r="A2710" s="387"/>
      <c r="B2710" s="387"/>
      <c r="C2710" s="481" t="s">
        <v>25011</v>
      </c>
      <c r="D2710" s="481"/>
      <c r="E2710" s="481"/>
      <c r="F2710" s="481" t="s">
        <v>17145</v>
      </c>
      <c r="G2710" s="386"/>
    </row>
    <row r="2711" spans="1:7" ht="12.75" customHeight="1">
      <c r="A2711" s="387"/>
      <c r="B2711" s="387"/>
      <c r="C2711" s="388" t="s">
        <v>25012</v>
      </c>
      <c r="D2711" s="384" t="s">
        <v>25013</v>
      </c>
      <c r="E2711" s="388" t="s">
        <v>26</v>
      </c>
      <c r="F2711" s="388" t="s">
        <v>20455</v>
      </c>
      <c r="G2711" s="386"/>
    </row>
    <row r="2712" spans="1:7" ht="11.25" customHeight="1">
      <c r="A2712" s="387"/>
      <c r="B2712" s="387"/>
      <c r="C2712" s="388" t="s">
        <v>25014</v>
      </c>
      <c r="D2712" s="384" t="s">
        <v>25015</v>
      </c>
      <c r="E2712" s="388" t="s">
        <v>26</v>
      </c>
      <c r="F2712" s="388" t="s">
        <v>17225</v>
      </c>
      <c r="G2712" s="386"/>
    </row>
    <row r="2713" spans="1:7" ht="18">
      <c r="A2713" s="387"/>
      <c r="B2713" s="387"/>
      <c r="C2713" s="388" t="s">
        <v>25016</v>
      </c>
      <c r="D2713" s="384" t="s">
        <v>25017</v>
      </c>
      <c r="E2713" s="388" t="s">
        <v>26</v>
      </c>
      <c r="F2713" s="388" t="s">
        <v>25018</v>
      </c>
      <c r="G2713" s="386"/>
    </row>
    <row r="2714" spans="1:7" ht="45">
      <c r="A2714" s="387"/>
      <c r="B2714" s="387"/>
      <c r="C2714" s="388" t="s">
        <v>25019</v>
      </c>
      <c r="D2714" s="384" t="s">
        <v>25020</v>
      </c>
      <c r="E2714" s="388" t="s">
        <v>26</v>
      </c>
      <c r="F2714" s="388" t="s">
        <v>25021</v>
      </c>
      <c r="G2714" s="386"/>
    </row>
    <row r="2715" spans="1:7" ht="11.25" customHeight="1">
      <c r="A2715" s="387"/>
      <c r="B2715" s="387"/>
      <c r="C2715" s="388" t="s">
        <v>25022</v>
      </c>
      <c r="D2715" s="384" t="s">
        <v>25023</v>
      </c>
      <c r="E2715" s="388" t="s">
        <v>26</v>
      </c>
      <c r="F2715" s="388" t="s">
        <v>25024</v>
      </c>
      <c r="G2715" s="385"/>
    </row>
    <row r="2716" spans="1:7" ht="15">
      <c r="A2716" s="387"/>
      <c r="B2716" s="387"/>
      <c r="C2716" s="481" t="s">
        <v>25025</v>
      </c>
      <c r="D2716" s="481"/>
      <c r="E2716" s="481"/>
      <c r="F2716" s="481" t="s">
        <v>17145</v>
      </c>
      <c r="G2716" s="385"/>
    </row>
    <row r="2717" spans="1:7" ht="18">
      <c r="A2717" s="387"/>
      <c r="B2717" s="387"/>
      <c r="C2717" s="388" t="s">
        <v>25026</v>
      </c>
      <c r="D2717" s="384" t="s">
        <v>25027</v>
      </c>
      <c r="E2717" s="388" t="s">
        <v>26</v>
      </c>
      <c r="F2717" s="388" t="s">
        <v>25028</v>
      </c>
      <c r="G2717" s="385"/>
    </row>
    <row r="2718" spans="1:7" ht="12.75" customHeight="1">
      <c r="A2718" s="387"/>
      <c r="B2718" s="387"/>
      <c r="C2718" s="388" t="s">
        <v>25029</v>
      </c>
      <c r="D2718" s="384" t="s">
        <v>25030</v>
      </c>
      <c r="E2718" s="388" t="s">
        <v>26</v>
      </c>
      <c r="F2718" s="388" t="s">
        <v>25031</v>
      </c>
      <c r="G2718" s="385"/>
    </row>
    <row r="2719" spans="1:7" ht="36">
      <c r="A2719" s="387"/>
      <c r="B2719" s="387"/>
      <c r="C2719" s="388" t="s">
        <v>25032</v>
      </c>
      <c r="D2719" s="384" t="s">
        <v>25033</v>
      </c>
      <c r="E2719" s="388" t="s">
        <v>26</v>
      </c>
      <c r="F2719" s="388" t="s">
        <v>25034</v>
      </c>
      <c r="G2719" s="386"/>
    </row>
    <row r="2720" spans="1:7" ht="36">
      <c r="A2720" s="387"/>
      <c r="B2720" s="387"/>
      <c r="C2720" s="388" t="s">
        <v>25035</v>
      </c>
      <c r="D2720" s="384" t="s">
        <v>25036</v>
      </c>
      <c r="E2720" s="388" t="s">
        <v>26</v>
      </c>
      <c r="F2720" s="388" t="s">
        <v>25037</v>
      </c>
      <c r="G2720" s="386"/>
    </row>
    <row r="2721" spans="1:7" ht="11.25" customHeight="1">
      <c r="A2721" s="387"/>
      <c r="B2721" s="387"/>
      <c r="C2721" s="388" t="s">
        <v>25038</v>
      </c>
      <c r="D2721" s="384" t="s">
        <v>25039</v>
      </c>
      <c r="E2721" s="388" t="s">
        <v>26</v>
      </c>
      <c r="F2721" s="388" t="s">
        <v>24888</v>
      </c>
      <c r="G2721" s="385"/>
    </row>
    <row r="2722" spans="1:7" ht="36">
      <c r="A2722" s="387"/>
      <c r="B2722" s="387"/>
      <c r="C2722" s="388" t="s">
        <v>25040</v>
      </c>
      <c r="D2722" s="384" t="s">
        <v>25041</v>
      </c>
      <c r="E2722" s="388" t="s">
        <v>26</v>
      </c>
      <c r="F2722" s="388" t="s">
        <v>25028</v>
      </c>
      <c r="G2722" s="385"/>
    </row>
    <row r="2723" spans="1:7" ht="14.25" customHeight="1">
      <c r="A2723" s="387"/>
      <c r="B2723" s="387"/>
      <c r="C2723" s="388" t="s">
        <v>25042</v>
      </c>
      <c r="D2723" s="384" t="s">
        <v>25043</v>
      </c>
      <c r="E2723" s="388" t="s">
        <v>26</v>
      </c>
      <c r="F2723" s="388" t="s">
        <v>25044</v>
      </c>
      <c r="G2723" s="386"/>
    </row>
    <row r="2724" spans="1:7" ht="15">
      <c r="A2724" s="387"/>
      <c r="B2724" s="387"/>
      <c r="C2724" s="481" t="s">
        <v>25045</v>
      </c>
      <c r="D2724" s="481"/>
      <c r="E2724" s="481"/>
      <c r="F2724" s="481" t="s">
        <v>17145</v>
      </c>
      <c r="G2724" s="386"/>
    </row>
    <row r="2725" spans="1:7" ht="14.25" customHeight="1">
      <c r="A2725" s="387"/>
      <c r="B2725" s="387"/>
      <c r="C2725" s="388" t="s">
        <v>25046</v>
      </c>
      <c r="D2725" s="384" t="s">
        <v>25047</v>
      </c>
      <c r="E2725" s="388" t="s">
        <v>26</v>
      </c>
      <c r="F2725" s="388" t="s">
        <v>25028</v>
      </c>
      <c r="G2725" s="386"/>
    </row>
    <row r="2726" spans="1:7" ht="12.75" customHeight="1">
      <c r="A2726" s="387"/>
      <c r="B2726" s="387"/>
      <c r="C2726" s="481" t="s">
        <v>25048</v>
      </c>
      <c r="D2726" s="481"/>
      <c r="E2726" s="481"/>
      <c r="F2726" s="481" t="s">
        <v>17145</v>
      </c>
      <c r="G2726" s="386"/>
    </row>
    <row r="2727" spans="1:7" ht="27">
      <c r="A2727" s="387"/>
      <c r="B2727" s="387"/>
      <c r="C2727" s="388" t="s">
        <v>25049</v>
      </c>
      <c r="D2727" s="384" t="s">
        <v>25050</v>
      </c>
      <c r="E2727" s="388" t="s">
        <v>26</v>
      </c>
      <c r="F2727" s="388" t="s">
        <v>17345</v>
      </c>
      <c r="G2727" s="386"/>
    </row>
    <row r="2728" spans="1:7" ht="14.25" customHeight="1">
      <c r="A2728" s="387"/>
      <c r="B2728" s="387"/>
      <c r="C2728" s="388" t="s">
        <v>25051</v>
      </c>
      <c r="D2728" s="384" t="s">
        <v>25052</v>
      </c>
      <c r="E2728" s="388" t="s">
        <v>26</v>
      </c>
      <c r="F2728" s="388" t="s">
        <v>25028</v>
      </c>
      <c r="G2728" s="386"/>
    </row>
    <row r="2729" spans="1:7" ht="15">
      <c r="A2729" s="387"/>
      <c r="B2729" s="387"/>
      <c r="C2729" s="481" t="s">
        <v>25053</v>
      </c>
      <c r="D2729" s="481"/>
      <c r="E2729" s="481"/>
      <c r="F2729" s="481" t="s">
        <v>17145</v>
      </c>
      <c r="G2729" s="386"/>
    </row>
    <row r="2730" spans="1:7" ht="36">
      <c r="A2730" s="387"/>
      <c r="B2730" s="387"/>
      <c r="C2730" s="388" t="s">
        <v>25054</v>
      </c>
      <c r="D2730" s="384" t="s">
        <v>25055</v>
      </c>
      <c r="E2730" s="388" t="s">
        <v>26</v>
      </c>
      <c r="F2730" s="388" t="s">
        <v>17556</v>
      </c>
      <c r="G2730" s="386"/>
    </row>
    <row r="2731" spans="1:7" ht="12.75" customHeight="1">
      <c r="A2731" s="387"/>
      <c r="B2731" s="387"/>
      <c r="C2731" s="388" t="s">
        <v>25056</v>
      </c>
      <c r="D2731" s="384" t="s">
        <v>25057</v>
      </c>
      <c r="E2731" s="388" t="s">
        <v>26</v>
      </c>
      <c r="F2731" s="388" t="s">
        <v>17226</v>
      </c>
      <c r="G2731" s="385"/>
    </row>
    <row r="2732" spans="1:7" ht="36">
      <c r="A2732" s="387"/>
      <c r="B2732" s="387"/>
      <c r="C2732" s="388" t="s">
        <v>25058</v>
      </c>
      <c r="D2732" s="384" t="s">
        <v>25059</v>
      </c>
      <c r="E2732" s="388" t="s">
        <v>26</v>
      </c>
      <c r="F2732" s="388" t="s">
        <v>25060</v>
      </c>
      <c r="G2732" s="385"/>
    </row>
    <row r="2733" spans="1:7" ht="27">
      <c r="A2733" s="387"/>
      <c r="B2733" s="387"/>
      <c r="C2733" s="388" t="s">
        <v>25061</v>
      </c>
      <c r="D2733" s="384" t="s">
        <v>25062</v>
      </c>
      <c r="E2733" s="388" t="s">
        <v>26</v>
      </c>
      <c r="F2733" s="388" t="s">
        <v>25063</v>
      </c>
      <c r="G2733" s="385"/>
    </row>
    <row r="2734" spans="1:7" ht="14.25" customHeight="1">
      <c r="A2734" s="387"/>
      <c r="B2734" s="387"/>
      <c r="C2734" s="388" t="s">
        <v>25064</v>
      </c>
      <c r="D2734" s="384" t="s">
        <v>25065</v>
      </c>
      <c r="E2734" s="388" t="s">
        <v>26</v>
      </c>
      <c r="F2734" s="388" t="s">
        <v>17589</v>
      </c>
      <c r="G2734" s="385"/>
    </row>
    <row r="2735" spans="1:7" ht="15">
      <c r="A2735" s="387"/>
      <c r="B2735" s="387"/>
      <c r="C2735" s="481" t="s">
        <v>25066</v>
      </c>
      <c r="D2735" s="481"/>
      <c r="E2735" s="481"/>
      <c r="F2735" s="481" t="s">
        <v>17145</v>
      </c>
      <c r="G2735" s="386"/>
    </row>
    <row r="2736" spans="1:7" ht="18">
      <c r="A2736" s="387"/>
      <c r="B2736" s="387"/>
      <c r="C2736" s="388" t="s">
        <v>25067</v>
      </c>
      <c r="D2736" s="384" t="s">
        <v>25068</v>
      </c>
      <c r="E2736" s="388" t="s">
        <v>26</v>
      </c>
      <c r="F2736" s="388" t="s">
        <v>25069</v>
      </c>
      <c r="G2736" s="386"/>
    </row>
    <row r="2737" spans="1:7" ht="12.75" customHeight="1">
      <c r="A2737" s="387"/>
      <c r="B2737" s="387"/>
      <c r="C2737" s="388" t="s">
        <v>25070</v>
      </c>
      <c r="D2737" s="384" t="s">
        <v>25071</v>
      </c>
      <c r="E2737" s="388" t="s">
        <v>26</v>
      </c>
      <c r="F2737" s="388" t="s">
        <v>17590</v>
      </c>
      <c r="G2737" s="386"/>
    </row>
    <row r="2738" spans="1:7" ht="22.5" customHeight="1">
      <c r="A2738" s="387"/>
      <c r="B2738" s="387"/>
      <c r="C2738" s="388" t="s">
        <v>25072</v>
      </c>
      <c r="D2738" s="384" t="s">
        <v>25073</v>
      </c>
      <c r="E2738" s="388" t="s">
        <v>26</v>
      </c>
      <c r="F2738" s="388" t="s">
        <v>23862</v>
      </c>
      <c r="G2738" s="385"/>
    </row>
    <row r="2739" spans="1:7" ht="18">
      <c r="A2739" s="387"/>
      <c r="B2739" s="387"/>
      <c r="C2739" s="388" t="s">
        <v>25074</v>
      </c>
      <c r="D2739" s="384" t="s">
        <v>25075</v>
      </c>
      <c r="E2739" s="388" t="s">
        <v>26</v>
      </c>
      <c r="F2739" s="388" t="s">
        <v>18495</v>
      </c>
      <c r="G2739" s="385"/>
    </row>
    <row r="2740" spans="1:7" ht="18">
      <c r="A2740" s="387"/>
      <c r="B2740" s="387"/>
      <c r="C2740" s="388" t="s">
        <v>25076</v>
      </c>
      <c r="D2740" s="384" t="s">
        <v>25077</v>
      </c>
      <c r="E2740" s="388" t="s">
        <v>26</v>
      </c>
      <c r="F2740" s="388" t="s">
        <v>17709</v>
      </c>
      <c r="G2740" s="385"/>
    </row>
    <row r="2741" spans="1:7" ht="45" customHeight="1">
      <c r="A2741" s="387"/>
      <c r="B2741" s="387"/>
      <c r="C2741" s="388" t="s">
        <v>25078</v>
      </c>
      <c r="D2741" s="384" t="s">
        <v>25079</v>
      </c>
      <c r="E2741" s="388" t="s">
        <v>26</v>
      </c>
      <c r="F2741" s="388" t="s">
        <v>17592</v>
      </c>
      <c r="G2741" s="385"/>
    </row>
    <row r="2742" spans="1:7" ht="36">
      <c r="A2742" s="387"/>
      <c r="B2742" s="387"/>
      <c r="C2742" s="388" t="s">
        <v>25080</v>
      </c>
      <c r="D2742" s="384" t="s">
        <v>25081</v>
      </c>
      <c r="E2742" s="388" t="s">
        <v>26</v>
      </c>
      <c r="F2742" s="388" t="s">
        <v>18540</v>
      </c>
      <c r="G2742" s="386"/>
    </row>
    <row r="2743" spans="1:7" ht="36">
      <c r="A2743" s="387"/>
      <c r="B2743" s="387"/>
      <c r="C2743" s="388" t="s">
        <v>25082</v>
      </c>
      <c r="D2743" s="384" t="s">
        <v>25083</v>
      </c>
      <c r="E2743" s="388" t="s">
        <v>26</v>
      </c>
      <c r="F2743" s="388" t="s">
        <v>17763</v>
      </c>
      <c r="G2743" s="386"/>
    </row>
    <row r="2744" spans="1:7" ht="36">
      <c r="A2744" s="387"/>
      <c r="B2744" s="387"/>
      <c r="C2744" s="388" t="s">
        <v>25084</v>
      </c>
      <c r="D2744" s="384" t="s">
        <v>25085</v>
      </c>
      <c r="E2744" s="388" t="s">
        <v>26</v>
      </c>
      <c r="F2744" s="388" t="s">
        <v>17898</v>
      </c>
      <c r="G2744" s="386"/>
    </row>
    <row r="2745" spans="1:7" ht="36">
      <c r="A2745" s="387"/>
      <c r="B2745" s="387"/>
      <c r="C2745" s="388" t="s">
        <v>25086</v>
      </c>
      <c r="D2745" s="384" t="s">
        <v>25087</v>
      </c>
      <c r="E2745" s="388" t="s">
        <v>26</v>
      </c>
      <c r="F2745" s="388" t="s">
        <v>25088</v>
      </c>
      <c r="G2745" s="386"/>
    </row>
    <row r="2746" spans="1:7" ht="36">
      <c r="A2746" s="387"/>
      <c r="B2746" s="387"/>
      <c r="C2746" s="388" t="s">
        <v>25089</v>
      </c>
      <c r="D2746" s="384" t="s">
        <v>25090</v>
      </c>
      <c r="E2746" s="388" t="s">
        <v>26</v>
      </c>
      <c r="F2746" s="388" t="s">
        <v>17593</v>
      </c>
      <c r="G2746" s="386"/>
    </row>
    <row r="2747" spans="1:7" ht="36">
      <c r="A2747" s="387"/>
      <c r="B2747" s="387"/>
      <c r="C2747" s="388" t="s">
        <v>25091</v>
      </c>
      <c r="D2747" s="384" t="s">
        <v>25092</v>
      </c>
      <c r="E2747" s="388" t="s">
        <v>26</v>
      </c>
      <c r="F2747" s="388" t="s">
        <v>25093</v>
      </c>
      <c r="G2747" s="386"/>
    </row>
    <row r="2748" spans="1:7" ht="45" customHeight="1">
      <c r="A2748" s="387"/>
      <c r="B2748" s="387"/>
      <c r="C2748" s="388" t="s">
        <v>25094</v>
      </c>
      <c r="D2748" s="384" t="s">
        <v>25095</v>
      </c>
      <c r="E2748" s="388" t="s">
        <v>26</v>
      </c>
      <c r="F2748" s="388" t="s">
        <v>25096</v>
      </c>
      <c r="G2748" s="386"/>
    </row>
    <row r="2749" spans="1:7" ht="11.25" customHeight="1">
      <c r="A2749" s="387"/>
      <c r="B2749" s="387"/>
      <c r="C2749" s="388" t="s">
        <v>25097</v>
      </c>
      <c r="D2749" s="384" t="s">
        <v>25098</v>
      </c>
      <c r="E2749" s="388" t="s">
        <v>26</v>
      </c>
      <c r="F2749" s="388" t="s">
        <v>25099</v>
      </c>
      <c r="G2749" s="386"/>
    </row>
    <row r="2750" spans="1:7" ht="33.75" customHeight="1">
      <c r="A2750" s="387"/>
      <c r="B2750" s="387"/>
      <c r="C2750" s="388" t="s">
        <v>25100</v>
      </c>
      <c r="D2750" s="384" t="s">
        <v>25101</v>
      </c>
      <c r="E2750" s="388" t="s">
        <v>26</v>
      </c>
      <c r="F2750" s="388" t="s">
        <v>17898</v>
      </c>
      <c r="G2750" s="385"/>
    </row>
    <row r="2751" spans="1:7" ht="33.75" customHeight="1">
      <c r="A2751" s="387"/>
      <c r="B2751" s="387"/>
      <c r="C2751" s="388" t="s">
        <v>25102</v>
      </c>
      <c r="D2751" s="384" t="s">
        <v>25103</v>
      </c>
      <c r="E2751" s="388" t="s">
        <v>26</v>
      </c>
      <c r="F2751" s="388" t="s">
        <v>25104</v>
      </c>
      <c r="G2751" s="385"/>
    </row>
    <row r="2752" spans="1:7" ht="33.75" customHeight="1">
      <c r="A2752" s="387"/>
      <c r="B2752" s="387"/>
      <c r="C2752" s="388" t="s">
        <v>25105</v>
      </c>
      <c r="D2752" s="384" t="s">
        <v>25106</v>
      </c>
      <c r="E2752" s="388" t="s">
        <v>26</v>
      </c>
      <c r="F2752" s="388" t="s">
        <v>17760</v>
      </c>
      <c r="G2752" s="386"/>
    </row>
    <row r="2753" spans="1:7" ht="36">
      <c r="A2753" s="387"/>
      <c r="B2753" s="387"/>
      <c r="C2753" s="388" t="s">
        <v>25107</v>
      </c>
      <c r="D2753" s="384" t="s">
        <v>25108</v>
      </c>
      <c r="E2753" s="388" t="s">
        <v>26</v>
      </c>
      <c r="F2753" s="388" t="s">
        <v>25109</v>
      </c>
      <c r="G2753" s="386"/>
    </row>
    <row r="2754" spans="1:7" ht="33.75" customHeight="1">
      <c r="A2754" s="387"/>
      <c r="B2754" s="387"/>
      <c r="C2754" s="388" t="s">
        <v>25110</v>
      </c>
      <c r="D2754" s="384" t="s">
        <v>25111</v>
      </c>
      <c r="E2754" s="388" t="s">
        <v>26</v>
      </c>
      <c r="F2754" s="388" t="s">
        <v>25112</v>
      </c>
      <c r="G2754" s="386"/>
    </row>
    <row r="2755" spans="1:7" ht="36">
      <c r="A2755" s="387"/>
      <c r="B2755" s="387"/>
      <c r="C2755" s="388" t="s">
        <v>25113</v>
      </c>
      <c r="D2755" s="384" t="s">
        <v>25114</v>
      </c>
      <c r="E2755" s="388" t="s">
        <v>26</v>
      </c>
      <c r="F2755" s="388" t="s">
        <v>25115</v>
      </c>
      <c r="G2755" s="386"/>
    </row>
    <row r="2756" spans="1:7" ht="90">
      <c r="A2756" s="387"/>
      <c r="B2756" s="387"/>
      <c r="C2756" s="388" t="s">
        <v>25116</v>
      </c>
      <c r="D2756" s="384" t="s">
        <v>25117</v>
      </c>
      <c r="E2756" s="388" t="s">
        <v>26</v>
      </c>
      <c r="F2756" s="388" t="s">
        <v>25118</v>
      </c>
      <c r="G2756" s="386"/>
    </row>
    <row r="2757" spans="1:7" ht="11.25" customHeight="1">
      <c r="A2757" s="387"/>
      <c r="B2757" s="387"/>
      <c r="C2757" s="388" t="s">
        <v>25119</v>
      </c>
      <c r="D2757" s="384" t="s">
        <v>25120</v>
      </c>
      <c r="E2757" s="388" t="s">
        <v>26</v>
      </c>
      <c r="F2757" s="388" t="s">
        <v>17599</v>
      </c>
      <c r="G2757" s="386"/>
    </row>
    <row r="2758" spans="1:7" ht="99">
      <c r="A2758" s="387"/>
      <c r="B2758" s="387"/>
      <c r="C2758" s="388" t="s">
        <v>25121</v>
      </c>
      <c r="D2758" s="384" t="s">
        <v>25122</v>
      </c>
      <c r="E2758" s="388" t="s">
        <v>26</v>
      </c>
      <c r="F2758" s="388" t="s">
        <v>17599</v>
      </c>
      <c r="G2758" s="386"/>
    </row>
    <row r="2759" spans="1:7" ht="33.75" customHeight="1">
      <c r="A2759" s="387"/>
      <c r="B2759" s="387"/>
      <c r="C2759" s="388" t="s">
        <v>25123</v>
      </c>
      <c r="D2759" s="384" t="s">
        <v>25124</v>
      </c>
      <c r="E2759" s="388" t="s">
        <v>26</v>
      </c>
      <c r="F2759" s="388" t="s">
        <v>25125</v>
      </c>
      <c r="G2759" s="386"/>
    </row>
    <row r="2760" spans="1:7" ht="14.25" customHeight="1">
      <c r="A2760" s="387"/>
      <c r="B2760" s="387"/>
      <c r="C2760" s="388" t="s">
        <v>25126</v>
      </c>
      <c r="D2760" s="384" t="s">
        <v>25127</v>
      </c>
      <c r="E2760" s="388" t="s">
        <v>26</v>
      </c>
      <c r="F2760" s="388" t="s">
        <v>17941</v>
      </c>
      <c r="G2760" s="386"/>
    </row>
    <row r="2761" spans="1:7" ht="11.25" customHeight="1">
      <c r="A2761" s="387"/>
      <c r="B2761" s="387"/>
      <c r="C2761" s="388" t="s">
        <v>25128</v>
      </c>
      <c r="D2761" s="384" t="s">
        <v>25129</v>
      </c>
      <c r="E2761" s="388" t="s">
        <v>26</v>
      </c>
      <c r="F2761" s="388" t="s">
        <v>25130</v>
      </c>
      <c r="G2761" s="386"/>
    </row>
    <row r="2762" spans="1:7" ht="14.25" customHeight="1">
      <c r="A2762" s="387"/>
      <c r="B2762" s="387"/>
      <c r="C2762" s="388" t="s">
        <v>25131</v>
      </c>
      <c r="D2762" s="384" t="s">
        <v>25132</v>
      </c>
      <c r="E2762" s="388" t="s">
        <v>26</v>
      </c>
      <c r="F2762" s="388" t="s">
        <v>17602</v>
      </c>
      <c r="G2762" s="386"/>
    </row>
    <row r="2763" spans="1:7" ht="15">
      <c r="A2763" s="387"/>
      <c r="B2763" s="387"/>
      <c r="C2763" s="481" t="s">
        <v>25133</v>
      </c>
      <c r="D2763" s="481"/>
      <c r="E2763" s="481"/>
      <c r="F2763" s="481" t="s">
        <v>17145</v>
      </c>
      <c r="G2763" s="386"/>
    </row>
    <row r="2764" spans="1:7" ht="18">
      <c r="A2764" s="387"/>
      <c r="B2764" s="387"/>
      <c r="C2764" s="388" t="s">
        <v>25134</v>
      </c>
      <c r="D2764" s="384" t="s">
        <v>25135</v>
      </c>
      <c r="E2764" s="388" t="s">
        <v>26</v>
      </c>
      <c r="F2764" s="388" t="s">
        <v>17603</v>
      </c>
      <c r="G2764" s="386"/>
    </row>
    <row r="2765" spans="1:7" ht="12.75" customHeight="1">
      <c r="A2765" s="387"/>
      <c r="B2765" s="387"/>
      <c r="C2765" s="388" t="s">
        <v>25136</v>
      </c>
      <c r="D2765" s="384" t="s">
        <v>25137</v>
      </c>
      <c r="E2765" s="388" t="s">
        <v>26</v>
      </c>
      <c r="F2765" s="388" t="s">
        <v>17388</v>
      </c>
      <c r="G2765" s="386"/>
    </row>
    <row r="2766" spans="1:7" ht="18">
      <c r="A2766" s="387"/>
      <c r="B2766" s="387"/>
      <c r="C2766" s="388" t="s">
        <v>25138</v>
      </c>
      <c r="D2766" s="384" t="s">
        <v>25139</v>
      </c>
      <c r="E2766" s="388" t="s">
        <v>26</v>
      </c>
      <c r="F2766" s="388" t="s">
        <v>17604</v>
      </c>
      <c r="G2766" s="386"/>
    </row>
    <row r="2767" spans="1:7" ht="27">
      <c r="A2767" s="387"/>
      <c r="B2767" s="387"/>
      <c r="C2767" s="388" t="s">
        <v>25140</v>
      </c>
      <c r="D2767" s="384" t="s">
        <v>25141</v>
      </c>
      <c r="E2767" s="388" t="s">
        <v>26</v>
      </c>
      <c r="F2767" s="388" t="s">
        <v>25142</v>
      </c>
      <c r="G2767" s="386"/>
    </row>
    <row r="2768" spans="1:7" ht="27">
      <c r="A2768" s="387"/>
      <c r="B2768" s="387"/>
      <c r="C2768" s="388" t="s">
        <v>25143</v>
      </c>
      <c r="D2768" s="384" t="s">
        <v>25144</v>
      </c>
      <c r="E2768" s="388" t="s">
        <v>26</v>
      </c>
      <c r="F2768" s="388" t="s">
        <v>25145</v>
      </c>
      <c r="G2768" s="386"/>
    </row>
    <row r="2769" spans="1:7" ht="11.25" customHeight="1">
      <c r="A2769" s="387"/>
      <c r="B2769" s="387"/>
      <c r="C2769" s="388" t="s">
        <v>25146</v>
      </c>
      <c r="D2769" s="384" t="s">
        <v>25147</v>
      </c>
      <c r="E2769" s="388" t="s">
        <v>26</v>
      </c>
      <c r="F2769" s="388" t="s">
        <v>25148</v>
      </c>
      <c r="G2769" s="386"/>
    </row>
    <row r="2770" spans="1:7" ht="14.25" customHeight="1">
      <c r="A2770" s="387"/>
      <c r="B2770" s="387"/>
      <c r="C2770" s="388" t="s">
        <v>25149</v>
      </c>
      <c r="D2770" s="384" t="s">
        <v>25150</v>
      </c>
      <c r="E2770" s="388" t="s">
        <v>26</v>
      </c>
      <c r="F2770" s="388" t="s">
        <v>25151</v>
      </c>
      <c r="G2770" s="386"/>
    </row>
    <row r="2771" spans="1:7" ht="15">
      <c r="A2771" s="387"/>
      <c r="B2771" s="387"/>
      <c r="C2771" s="481" t="s">
        <v>25152</v>
      </c>
      <c r="D2771" s="481"/>
      <c r="E2771" s="481"/>
      <c r="F2771" s="481" t="s">
        <v>17145</v>
      </c>
      <c r="G2771" s="385"/>
    </row>
    <row r="2772" spans="1:7" ht="36">
      <c r="A2772" s="387"/>
      <c r="B2772" s="387"/>
      <c r="C2772" s="388" t="s">
        <v>25153</v>
      </c>
      <c r="D2772" s="384" t="s">
        <v>25154</v>
      </c>
      <c r="E2772" s="388" t="s">
        <v>26</v>
      </c>
      <c r="F2772" s="388" t="s">
        <v>25155</v>
      </c>
      <c r="G2772" s="385"/>
    </row>
    <row r="2773" spans="1:7" ht="14.25" customHeight="1">
      <c r="A2773" s="387"/>
      <c r="B2773" s="387"/>
      <c r="C2773" s="388" t="s">
        <v>25156</v>
      </c>
      <c r="D2773" s="384" t="s">
        <v>25157</v>
      </c>
      <c r="E2773" s="388" t="s">
        <v>26</v>
      </c>
      <c r="F2773" s="388" t="s">
        <v>17596</v>
      </c>
      <c r="G2773" s="386"/>
    </row>
    <row r="2774" spans="1:7" ht="14.25" customHeight="1">
      <c r="A2774" s="387"/>
      <c r="B2774" s="481" t="s">
        <v>25158</v>
      </c>
      <c r="C2774" s="481"/>
      <c r="D2774" s="481"/>
      <c r="E2774" s="481"/>
      <c r="F2774" s="481" t="s">
        <v>17145</v>
      </c>
      <c r="G2774" s="386"/>
    </row>
    <row r="2775" spans="1:7" ht="11.25" customHeight="1">
      <c r="A2775" s="387"/>
      <c r="B2775" s="387"/>
      <c r="C2775" s="481" t="s">
        <v>25159</v>
      </c>
      <c r="D2775" s="481"/>
      <c r="E2775" s="481"/>
      <c r="F2775" s="481" t="s">
        <v>17145</v>
      </c>
      <c r="G2775" s="385"/>
    </row>
    <row r="2776" spans="1:7" ht="12.75" customHeight="1">
      <c r="A2776" s="387"/>
      <c r="B2776" s="387"/>
      <c r="C2776" s="388" t="s">
        <v>25160</v>
      </c>
      <c r="D2776" s="384" t="s">
        <v>25161</v>
      </c>
      <c r="E2776" s="388" t="s">
        <v>26</v>
      </c>
      <c r="F2776" s="388" t="s">
        <v>24974</v>
      </c>
      <c r="G2776" s="385"/>
    </row>
    <row r="2777" spans="1:7" ht="12.75" customHeight="1">
      <c r="A2777" s="387"/>
      <c r="B2777" s="387"/>
      <c r="C2777" s="388" t="s">
        <v>25162</v>
      </c>
      <c r="D2777" s="384" t="s">
        <v>25163</v>
      </c>
      <c r="E2777" s="388" t="s">
        <v>26</v>
      </c>
      <c r="F2777" s="388" t="s">
        <v>24986</v>
      </c>
      <c r="G2777" s="385"/>
    </row>
    <row r="2778" spans="1:7" ht="11.25" customHeight="1">
      <c r="A2778" s="387"/>
      <c r="B2778" s="387"/>
      <c r="C2778" s="388" t="s">
        <v>25164</v>
      </c>
      <c r="D2778" s="384" t="s">
        <v>25165</v>
      </c>
      <c r="E2778" s="388" t="s">
        <v>26</v>
      </c>
      <c r="F2778" s="388" t="s">
        <v>17649</v>
      </c>
      <c r="G2778" s="385"/>
    </row>
    <row r="2779" spans="1:7" ht="27">
      <c r="A2779" s="387"/>
      <c r="B2779" s="387"/>
      <c r="C2779" s="388" t="s">
        <v>25166</v>
      </c>
      <c r="D2779" s="384" t="s">
        <v>25167</v>
      </c>
      <c r="E2779" s="388" t="s">
        <v>26</v>
      </c>
      <c r="F2779" s="388" t="s">
        <v>25168</v>
      </c>
      <c r="G2779" s="386"/>
    </row>
    <row r="2780" spans="1:7" ht="11.25" customHeight="1">
      <c r="A2780" s="387"/>
      <c r="B2780" s="387"/>
      <c r="C2780" s="388" t="s">
        <v>25169</v>
      </c>
      <c r="D2780" s="384" t="s">
        <v>25170</v>
      </c>
      <c r="E2780" s="388" t="s">
        <v>26</v>
      </c>
      <c r="F2780" s="388" t="s">
        <v>17345</v>
      </c>
      <c r="G2780" s="386"/>
    </row>
    <row r="2781" spans="1:7" ht="27">
      <c r="A2781" s="387"/>
      <c r="B2781" s="387"/>
      <c r="C2781" s="388" t="s">
        <v>25171</v>
      </c>
      <c r="D2781" s="384" t="s">
        <v>25172</v>
      </c>
      <c r="E2781" s="388" t="s">
        <v>26</v>
      </c>
      <c r="F2781" s="388" t="s">
        <v>25173</v>
      </c>
      <c r="G2781" s="386"/>
    </row>
    <row r="2782" spans="1:7" ht="14.25" customHeight="1">
      <c r="A2782" s="387"/>
      <c r="B2782" s="387"/>
      <c r="C2782" s="388" t="s">
        <v>25174</v>
      </c>
      <c r="D2782" s="384" t="s">
        <v>25175</v>
      </c>
      <c r="E2782" s="388" t="s">
        <v>26</v>
      </c>
      <c r="F2782" s="388" t="s">
        <v>24838</v>
      </c>
      <c r="G2782" s="386"/>
    </row>
    <row r="2783" spans="1:7" ht="15">
      <c r="A2783" s="387"/>
      <c r="B2783" s="387"/>
      <c r="C2783" s="481" t="s">
        <v>25176</v>
      </c>
      <c r="D2783" s="481"/>
      <c r="E2783" s="481"/>
      <c r="F2783" s="481" t="s">
        <v>17145</v>
      </c>
      <c r="G2783" s="386"/>
    </row>
    <row r="2784" spans="1:7" ht="11.25" customHeight="1">
      <c r="A2784" s="387"/>
      <c r="B2784" s="387"/>
      <c r="C2784" s="388" t="s">
        <v>25177</v>
      </c>
      <c r="D2784" s="384" t="s">
        <v>25178</v>
      </c>
      <c r="E2784" s="388" t="s">
        <v>26</v>
      </c>
      <c r="F2784" s="388" t="s">
        <v>25179</v>
      </c>
      <c r="G2784" s="386"/>
    </row>
    <row r="2785" spans="1:7" ht="12.75" customHeight="1">
      <c r="A2785" s="387"/>
      <c r="B2785" s="387"/>
      <c r="C2785" s="388" t="s">
        <v>25180</v>
      </c>
      <c r="D2785" s="384" t="s">
        <v>25181</v>
      </c>
      <c r="E2785" s="388" t="s">
        <v>26</v>
      </c>
      <c r="F2785" s="388" t="s">
        <v>25028</v>
      </c>
      <c r="G2785" s="386"/>
    </row>
    <row r="2786" spans="1:7" ht="27">
      <c r="A2786" s="387"/>
      <c r="B2786" s="387"/>
      <c r="C2786" s="388" t="s">
        <v>25182</v>
      </c>
      <c r="D2786" s="384" t="s">
        <v>25183</v>
      </c>
      <c r="E2786" s="388" t="s">
        <v>26</v>
      </c>
      <c r="F2786" s="388" t="s">
        <v>24888</v>
      </c>
      <c r="G2786" s="386"/>
    </row>
    <row r="2787" spans="1:7" ht="27">
      <c r="A2787" s="387"/>
      <c r="B2787" s="387"/>
      <c r="C2787" s="388" t="s">
        <v>25184</v>
      </c>
      <c r="D2787" s="384" t="s">
        <v>25185</v>
      </c>
      <c r="E2787" s="388" t="s">
        <v>26</v>
      </c>
      <c r="F2787" s="388" t="s">
        <v>24891</v>
      </c>
      <c r="G2787" s="386"/>
    </row>
    <row r="2788" spans="1:7" ht="14.25" customHeight="1">
      <c r="A2788" s="387"/>
      <c r="B2788" s="387"/>
      <c r="C2788" s="388" t="s">
        <v>25186</v>
      </c>
      <c r="D2788" s="384" t="s">
        <v>25187</v>
      </c>
      <c r="E2788" s="388" t="s">
        <v>26</v>
      </c>
      <c r="F2788" s="388" t="s">
        <v>24838</v>
      </c>
      <c r="G2788" s="386"/>
    </row>
    <row r="2789" spans="1:7" ht="15">
      <c r="A2789" s="387"/>
      <c r="B2789" s="387"/>
      <c r="C2789" s="481" t="s">
        <v>25188</v>
      </c>
      <c r="D2789" s="481"/>
      <c r="E2789" s="481"/>
      <c r="F2789" s="481" t="s">
        <v>17145</v>
      </c>
      <c r="G2789" s="385"/>
    </row>
    <row r="2790" spans="1:7" ht="18">
      <c r="A2790" s="387"/>
      <c r="B2790" s="387"/>
      <c r="C2790" s="388" t="s">
        <v>25189</v>
      </c>
      <c r="D2790" s="384" t="s">
        <v>25190</v>
      </c>
      <c r="E2790" s="388" t="s">
        <v>26</v>
      </c>
      <c r="F2790" s="388" t="s">
        <v>17606</v>
      </c>
      <c r="G2790" s="385"/>
    </row>
    <row r="2791" spans="1:7" ht="14.25" customHeight="1">
      <c r="A2791" s="387"/>
      <c r="B2791" s="387"/>
      <c r="C2791" s="388" t="s">
        <v>25191</v>
      </c>
      <c r="D2791" s="384" t="s">
        <v>25192</v>
      </c>
      <c r="E2791" s="388" t="s">
        <v>26</v>
      </c>
      <c r="F2791" s="388" t="s">
        <v>17607</v>
      </c>
      <c r="G2791" s="386"/>
    </row>
    <row r="2792" spans="1:7" ht="27" customHeight="1">
      <c r="A2792" s="387"/>
      <c r="B2792" s="387"/>
      <c r="C2792" s="481" t="s">
        <v>25193</v>
      </c>
      <c r="D2792" s="481"/>
      <c r="E2792" s="481"/>
      <c r="F2792" s="481" t="s">
        <v>17145</v>
      </c>
      <c r="G2792" s="386"/>
    </row>
    <row r="2793" spans="1:7" ht="14.25" customHeight="1">
      <c r="A2793" s="387"/>
      <c r="B2793" s="387"/>
      <c r="C2793" s="388" t="s">
        <v>25194</v>
      </c>
      <c r="D2793" s="384" t="s">
        <v>25195</v>
      </c>
      <c r="E2793" s="388" t="s">
        <v>26</v>
      </c>
      <c r="F2793" s="388" t="s">
        <v>25196</v>
      </c>
      <c r="G2793" s="385"/>
    </row>
    <row r="2794" spans="1:7" ht="12.75" customHeight="1">
      <c r="A2794" s="387"/>
      <c r="B2794" s="387"/>
      <c r="C2794" s="481" t="s">
        <v>25197</v>
      </c>
      <c r="D2794" s="481"/>
      <c r="E2794" s="481"/>
      <c r="F2794" s="481" t="s">
        <v>17145</v>
      </c>
      <c r="G2794" s="385"/>
    </row>
    <row r="2795" spans="1:7" ht="18">
      <c r="A2795" s="387"/>
      <c r="B2795" s="387"/>
      <c r="C2795" s="388" t="s">
        <v>25198</v>
      </c>
      <c r="D2795" s="384" t="s">
        <v>25199</v>
      </c>
      <c r="E2795" s="388" t="s">
        <v>17512</v>
      </c>
      <c r="F2795" s="388" t="s">
        <v>17608</v>
      </c>
      <c r="G2795" s="386"/>
    </row>
    <row r="2796" spans="1:7" ht="12.75" customHeight="1">
      <c r="A2796" s="387"/>
      <c r="B2796" s="387"/>
      <c r="C2796" s="388" t="s">
        <v>25200</v>
      </c>
      <c r="D2796" s="384" t="s">
        <v>25201</v>
      </c>
      <c r="E2796" s="388" t="s">
        <v>17512</v>
      </c>
      <c r="F2796" s="388" t="s">
        <v>17609</v>
      </c>
      <c r="G2796" s="385"/>
    </row>
    <row r="2797" spans="1:7" ht="14.25" customHeight="1">
      <c r="A2797" s="387"/>
      <c r="B2797" s="387"/>
      <c r="C2797" s="388" t="s">
        <v>25202</v>
      </c>
      <c r="D2797" s="384" t="s">
        <v>25203</v>
      </c>
      <c r="E2797" s="388" t="s">
        <v>17512</v>
      </c>
      <c r="F2797" s="388" t="s">
        <v>25204</v>
      </c>
      <c r="G2797" s="385"/>
    </row>
    <row r="2798" spans="1:7" ht="15">
      <c r="A2798" s="387"/>
      <c r="B2798" s="387"/>
      <c r="C2798" s="481" t="s">
        <v>25205</v>
      </c>
      <c r="D2798" s="481"/>
      <c r="E2798" s="481"/>
      <c r="F2798" s="481" t="s">
        <v>17145</v>
      </c>
      <c r="G2798" s="385"/>
    </row>
    <row r="2799" spans="1:7" ht="11.25" customHeight="1">
      <c r="A2799" s="387"/>
      <c r="B2799" s="387"/>
      <c r="C2799" s="388" t="s">
        <v>25206</v>
      </c>
      <c r="D2799" s="384" t="s">
        <v>25207</v>
      </c>
      <c r="E2799" s="388" t="s">
        <v>105</v>
      </c>
      <c r="F2799" s="388" t="s">
        <v>17610</v>
      </c>
      <c r="G2799" s="385"/>
    </row>
    <row r="2800" spans="1:7" ht="12.75" customHeight="1">
      <c r="A2800" s="387"/>
      <c r="B2800" s="387"/>
      <c r="C2800" s="388" t="s">
        <v>25208</v>
      </c>
      <c r="D2800" s="384" t="s">
        <v>25209</v>
      </c>
      <c r="E2800" s="388" t="s">
        <v>105</v>
      </c>
      <c r="F2800" s="388" t="s">
        <v>25210</v>
      </c>
      <c r="G2800" s="386"/>
    </row>
    <row r="2801" spans="1:7" ht="18">
      <c r="A2801" s="387"/>
      <c r="B2801" s="387"/>
      <c r="C2801" s="388" t="s">
        <v>25211</v>
      </c>
      <c r="D2801" s="384" t="s">
        <v>25212</v>
      </c>
      <c r="E2801" s="388" t="s">
        <v>105</v>
      </c>
      <c r="F2801" s="388" t="s">
        <v>17612</v>
      </c>
      <c r="G2801" s="386"/>
    </row>
    <row r="2802" spans="1:7" ht="18">
      <c r="A2802" s="387"/>
      <c r="B2802" s="387"/>
      <c r="C2802" s="388" t="s">
        <v>25213</v>
      </c>
      <c r="D2802" s="384" t="s">
        <v>25214</v>
      </c>
      <c r="E2802" s="388" t="s">
        <v>105</v>
      </c>
      <c r="F2802" s="388" t="s">
        <v>25215</v>
      </c>
      <c r="G2802" s="386"/>
    </row>
    <row r="2803" spans="1:7" ht="18">
      <c r="A2803" s="387"/>
      <c r="B2803" s="387"/>
      <c r="C2803" s="388" t="s">
        <v>25216</v>
      </c>
      <c r="D2803" s="384" t="s">
        <v>25217</v>
      </c>
      <c r="E2803" s="388" t="s">
        <v>105</v>
      </c>
      <c r="F2803" s="388" t="s">
        <v>17614</v>
      </c>
      <c r="G2803" s="386"/>
    </row>
    <row r="2804" spans="1:7" ht="18">
      <c r="A2804" s="387"/>
      <c r="B2804" s="387"/>
      <c r="C2804" s="388" t="s">
        <v>25218</v>
      </c>
      <c r="D2804" s="384" t="s">
        <v>25219</v>
      </c>
      <c r="E2804" s="388" t="s">
        <v>105</v>
      </c>
      <c r="F2804" s="388" t="s">
        <v>17615</v>
      </c>
      <c r="G2804" s="386"/>
    </row>
    <row r="2805" spans="1:7" ht="18">
      <c r="A2805" s="387"/>
      <c r="B2805" s="387"/>
      <c r="C2805" s="388" t="s">
        <v>25220</v>
      </c>
      <c r="D2805" s="384" t="s">
        <v>25221</v>
      </c>
      <c r="E2805" s="388" t="s">
        <v>105</v>
      </c>
      <c r="F2805" s="388" t="s">
        <v>17616</v>
      </c>
      <c r="G2805" s="386"/>
    </row>
    <row r="2806" spans="1:7" ht="18">
      <c r="A2806" s="387"/>
      <c r="B2806" s="387"/>
      <c r="C2806" s="388" t="s">
        <v>25222</v>
      </c>
      <c r="D2806" s="384" t="s">
        <v>25223</v>
      </c>
      <c r="E2806" s="388" t="s">
        <v>105</v>
      </c>
      <c r="F2806" s="388" t="s">
        <v>17617</v>
      </c>
      <c r="G2806" s="385"/>
    </row>
    <row r="2807" spans="1:7" ht="18">
      <c r="A2807" s="387"/>
      <c r="B2807" s="387"/>
      <c r="C2807" s="388" t="s">
        <v>25224</v>
      </c>
      <c r="D2807" s="384" t="s">
        <v>25225</v>
      </c>
      <c r="E2807" s="388" t="s">
        <v>105</v>
      </c>
      <c r="F2807" s="388" t="s">
        <v>17618</v>
      </c>
      <c r="G2807" s="385"/>
    </row>
    <row r="2808" spans="1:7" ht="18">
      <c r="A2808" s="387"/>
      <c r="B2808" s="387"/>
      <c r="C2808" s="388" t="s">
        <v>25226</v>
      </c>
      <c r="D2808" s="384" t="s">
        <v>25227</v>
      </c>
      <c r="E2808" s="388" t="s">
        <v>105</v>
      </c>
      <c r="F2808" s="388" t="s">
        <v>17619</v>
      </c>
      <c r="G2808" s="385"/>
    </row>
    <row r="2809" spans="1:7" ht="18">
      <c r="A2809" s="387"/>
      <c r="B2809" s="387"/>
      <c r="C2809" s="388" t="s">
        <v>25228</v>
      </c>
      <c r="D2809" s="384" t="s">
        <v>25229</v>
      </c>
      <c r="E2809" s="388" t="s">
        <v>105</v>
      </c>
      <c r="F2809" s="388" t="s">
        <v>17620</v>
      </c>
      <c r="G2809" s="385"/>
    </row>
    <row r="2810" spans="1:7" ht="18">
      <c r="A2810" s="387"/>
      <c r="B2810" s="387"/>
      <c r="C2810" s="388" t="s">
        <v>25230</v>
      </c>
      <c r="D2810" s="384" t="s">
        <v>25231</v>
      </c>
      <c r="E2810" s="388" t="s">
        <v>105</v>
      </c>
      <c r="F2810" s="388" t="s">
        <v>17426</v>
      </c>
      <c r="G2810" s="386"/>
    </row>
    <row r="2811" spans="1:7" ht="18">
      <c r="A2811" s="387"/>
      <c r="B2811" s="387"/>
      <c r="C2811" s="388" t="s">
        <v>25232</v>
      </c>
      <c r="D2811" s="384" t="s">
        <v>25233</v>
      </c>
      <c r="E2811" s="388" t="s">
        <v>105</v>
      </c>
      <c r="F2811" s="388" t="s">
        <v>17621</v>
      </c>
      <c r="G2811" s="385"/>
    </row>
    <row r="2812" spans="1:7" ht="14.25" customHeight="1">
      <c r="A2812" s="387"/>
      <c r="B2812" s="387"/>
      <c r="C2812" s="388" t="s">
        <v>25234</v>
      </c>
      <c r="D2812" s="384" t="s">
        <v>25235</v>
      </c>
      <c r="E2812" s="388" t="s">
        <v>105</v>
      </c>
      <c r="F2812" s="388" t="s">
        <v>17622</v>
      </c>
      <c r="G2812" s="385"/>
    </row>
    <row r="2813" spans="1:7" ht="11.25" customHeight="1">
      <c r="A2813" s="387"/>
      <c r="B2813" s="387"/>
      <c r="C2813" s="481" t="s">
        <v>25236</v>
      </c>
      <c r="D2813" s="481"/>
      <c r="E2813" s="481"/>
      <c r="F2813" s="481" t="s">
        <v>17145</v>
      </c>
      <c r="G2813" s="385"/>
    </row>
    <row r="2814" spans="1:7" ht="18">
      <c r="A2814" s="387"/>
      <c r="B2814" s="387"/>
      <c r="C2814" s="388" t="s">
        <v>25237</v>
      </c>
      <c r="D2814" s="384" t="s">
        <v>25238</v>
      </c>
      <c r="E2814" s="388" t="s">
        <v>105</v>
      </c>
      <c r="F2814" s="388" t="s">
        <v>17623</v>
      </c>
      <c r="G2814" s="385"/>
    </row>
    <row r="2815" spans="1:7" ht="12.75" customHeight="1">
      <c r="A2815" s="387"/>
      <c r="B2815" s="387"/>
      <c r="C2815" s="388" t="s">
        <v>25239</v>
      </c>
      <c r="D2815" s="384" t="s">
        <v>25240</v>
      </c>
      <c r="E2815" s="388" t="s">
        <v>105</v>
      </c>
      <c r="F2815" s="388" t="s">
        <v>17624</v>
      </c>
      <c r="G2815" s="386"/>
    </row>
    <row r="2816" spans="1:7" ht="54">
      <c r="A2816" s="387"/>
      <c r="B2816" s="387"/>
      <c r="C2816" s="388" t="s">
        <v>25241</v>
      </c>
      <c r="D2816" s="384" t="s">
        <v>25242</v>
      </c>
      <c r="E2816" s="388" t="s">
        <v>105</v>
      </c>
      <c r="F2816" s="388" t="s">
        <v>17625</v>
      </c>
      <c r="G2816" s="386"/>
    </row>
    <row r="2817" spans="1:7" ht="15">
      <c r="A2817" s="387"/>
      <c r="B2817" s="387"/>
      <c r="C2817" s="388" t="s">
        <v>25243</v>
      </c>
      <c r="D2817" s="384" t="s">
        <v>25244</v>
      </c>
      <c r="E2817" s="388" t="s">
        <v>105</v>
      </c>
      <c r="F2817" s="388" t="s">
        <v>17355</v>
      </c>
      <c r="G2817" s="386"/>
    </row>
    <row r="2818" spans="1:7" ht="18">
      <c r="A2818" s="387"/>
      <c r="B2818" s="387"/>
      <c r="C2818" s="388" t="s">
        <v>25245</v>
      </c>
      <c r="D2818" s="384" t="s">
        <v>25246</v>
      </c>
      <c r="E2818" s="388" t="s">
        <v>105</v>
      </c>
      <c r="F2818" s="388" t="s">
        <v>17626</v>
      </c>
      <c r="G2818" s="386"/>
    </row>
    <row r="2819" spans="1:7" ht="54">
      <c r="A2819" s="387"/>
      <c r="B2819" s="387"/>
      <c r="C2819" s="388" t="s">
        <v>25247</v>
      </c>
      <c r="D2819" s="384" t="s">
        <v>25248</v>
      </c>
      <c r="E2819" s="388" t="s">
        <v>105</v>
      </c>
      <c r="F2819" s="388" t="s">
        <v>17627</v>
      </c>
      <c r="G2819" s="386"/>
    </row>
    <row r="2820" spans="1:7" ht="18">
      <c r="A2820" s="387"/>
      <c r="B2820" s="387"/>
      <c r="C2820" s="388" t="s">
        <v>25249</v>
      </c>
      <c r="D2820" s="384" t="s">
        <v>25250</v>
      </c>
      <c r="E2820" s="388" t="s">
        <v>105</v>
      </c>
      <c r="F2820" s="388" t="s">
        <v>17628</v>
      </c>
      <c r="G2820" s="386"/>
    </row>
    <row r="2821" spans="1:7" ht="18">
      <c r="A2821" s="387"/>
      <c r="B2821" s="387"/>
      <c r="C2821" s="388" t="s">
        <v>25251</v>
      </c>
      <c r="D2821" s="384" t="s">
        <v>25252</v>
      </c>
      <c r="E2821" s="388" t="s">
        <v>105</v>
      </c>
      <c r="F2821" s="388" t="s">
        <v>17629</v>
      </c>
      <c r="G2821" s="386"/>
    </row>
    <row r="2822" spans="1:7" ht="54">
      <c r="A2822" s="387"/>
      <c r="B2822" s="387"/>
      <c r="C2822" s="388" t="s">
        <v>25253</v>
      </c>
      <c r="D2822" s="384" t="s">
        <v>25254</v>
      </c>
      <c r="E2822" s="388" t="s">
        <v>105</v>
      </c>
      <c r="F2822" s="388" t="s">
        <v>17339</v>
      </c>
      <c r="G2822" s="386"/>
    </row>
    <row r="2823" spans="1:7" ht="11.25" customHeight="1">
      <c r="A2823" s="387"/>
      <c r="B2823" s="387"/>
      <c r="C2823" s="388" t="s">
        <v>25255</v>
      </c>
      <c r="D2823" s="384" t="s">
        <v>25256</v>
      </c>
      <c r="E2823" s="388" t="s">
        <v>105</v>
      </c>
      <c r="F2823" s="388" t="s">
        <v>17630</v>
      </c>
      <c r="G2823" s="386"/>
    </row>
    <row r="2824" spans="1:7" ht="54">
      <c r="A2824" s="387"/>
      <c r="B2824" s="387"/>
      <c r="C2824" s="388" t="s">
        <v>25257</v>
      </c>
      <c r="D2824" s="384" t="s">
        <v>25258</v>
      </c>
      <c r="E2824" s="388" t="s">
        <v>105</v>
      </c>
      <c r="F2824" s="388" t="s">
        <v>17630</v>
      </c>
      <c r="G2824" s="385"/>
    </row>
    <row r="2825" spans="1:7" ht="18">
      <c r="A2825" s="387"/>
      <c r="B2825" s="387"/>
      <c r="C2825" s="388" t="s">
        <v>25259</v>
      </c>
      <c r="D2825" s="384" t="s">
        <v>25260</v>
      </c>
      <c r="E2825" s="388" t="s">
        <v>105</v>
      </c>
      <c r="F2825" s="388" t="s">
        <v>17631</v>
      </c>
      <c r="G2825" s="385"/>
    </row>
    <row r="2826" spans="1:7" ht="11.25" customHeight="1">
      <c r="A2826" s="387"/>
      <c r="B2826" s="387"/>
      <c r="C2826" s="388" t="s">
        <v>25261</v>
      </c>
      <c r="D2826" s="384" t="s">
        <v>25262</v>
      </c>
      <c r="E2826" s="388" t="s">
        <v>105</v>
      </c>
      <c r="F2826" s="388" t="s">
        <v>17632</v>
      </c>
      <c r="G2826" s="385"/>
    </row>
    <row r="2827" spans="1:7" ht="15">
      <c r="A2827" s="387"/>
      <c r="B2827" s="387"/>
      <c r="C2827" s="481" t="s">
        <v>25263</v>
      </c>
      <c r="D2827" s="481"/>
      <c r="E2827" s="481"/>
      <c r="F2827" s="481" t="s">
        <v>17145</v>
      </c>
      <c r="G2827" s="385"/>
    </row>
    <row r="2828" spans="1:7" ht="18">
      <c r="A2828" s="387"/>
      <c r="B2828" s="387"/>
      <c r="C2828" s="388" t="s">
        <v>25264</v>
      </c>
      <c r="D2828" s="384" t="s">
        <v>25265</v>
      </c>
      <c r="E2828" s="388" t="s">
        <v>105</v>
      </c>
      <c r="F2828" s="388" t="s">
        <v>17633</v>
      </c>
      <c r="G2828" s="386"/>
    </row>
    <row r="2829" spans="1:7" ht="12.75" customHeight="1">
      <c r="A2829" s="387"/>
      <c r="B2829" s="387"/>
      <c r="C2829" s="388" t="s">
        <v>25266</v>
      </c>
      <c r="D2829" s="384" t="s">
        <v>25267</v>
      </c>
      <c r="E2829" s="388" t="s">
        <v>105</v>
      </c>
      <c r="F2829" s="388" t="s">
        <v>17634</v>
      </c>
      <c r="G2829" s="386"/>
    </row>
    <row r="2830" spans="1:7" ht="54">
      <c r="A2830" s="387"/>
      <c r="B2830" s="387"/>
      <c r="C2830" s="388" t="s">
        <v>25268</v>
      </c>
      <c r="D2830" s="384" t="s">
        <v>25269</v>
      </c>
      <c r="E2830" s="388" t="s">
        <v>105</v>
      </c>
      <c r="F2830" s="388" t="s">
        <v>17295</v>
      </c>
      <c r="G2830" s="386"/>
    </row>
    <row r="2831" spans="1:7" ht="18">
      <c r="A2831" s="387"/>
      <c r="B2831" s="387"/>
      <c r="C2831" s="388" t="s">
        <v>25270</v>
      </c>
      <c r="D2831" s="384" t="s">
        <v>25271</v>
      </c>
      <c r="E2831" s="388" t="s">
        <v>105</v>
      </c>
      <c r="F2831" s="388" t="s">
        <v>17635</v>
      </c>
      <c r="G2831" s="386"/>
    </row>
    <row r="2832" spans="1:7" ht="54">
      <c r="A2832" s="387"/>
      <c r="B2832" s="387"/>
      <c r="C2832" s="388" t="s">
        <v>25272</v>
      </c>
      <c r="D2832" s="384" t="s">
        <v>25273</v>
      </c>
      <c r="E2832" s="388" t="s">
        <v>105</v>
      </c>
      <c r="F2832" s="388" t="s">
        <v>25274</v>
      </c>
      <c r="G2832" s="386"/>
    </row>
    <row r="2833" spans="1:7" ht="15">
      <c r="A2833" s="387"/>
      <c r="B2833" s="387"/>
      <c r="C2833" s="388" t="s">
        <v>25275</v>
      </c>
      <c r="D2833" s="384" t="s">
        <v>25276</v>
      </c>
      <c r="E2833" s="388" t="s">
        <v>105</v>
      </c>
      <c r="F2833" s="388" t="s">
        <v>17637</v>
      </c>
      <c r="G2833" s="385"/>
    </row>
    <row r="2834" spans="1:7" ht="54">
      <c r="A2834" s="387"/>
      <c r="B2834" s="387"/>
      <c r="C2834" s="388" t="s">
        <v>25277</v>
      </c>
      <c r="D2834" s="384" t="s">
        <v>25278</v>
      </c>
      <c r="E2834" s="388" t="s">
        <v>105</v>
      </c>
      <c r="F2834" s="388" t="s">
        <v>17672</v>
      </c>
      <c r="G2834" s="385"/>
    </row>
    <row r="2835" spans="1:7" ht="11.25" customHeight="1">
      <c r="A2835" s="387"/>
      <c r="B2835" s="387"/>
      <c r="C2835" s="388" t="s">
        <v>25279</v>
      </c>
      <c r="D2835" s="384" t="s">
        <v>25280</v>
      </c>
      <c r="E2835" s="388" t="s">
        <v>105</v>
      </c>
      <c r="F2835" s="388" t="s">
        <v>17378</v>
      </c>
      <c r="G2835" s="385"/>
    </row>
    <row r="2836" spans="1:7" ht="14.25" customHeight="1">
      <c r="A2836" s="387"/>
      <c r="B2836" s="387"/>
      <c r="C2836" s="388" t="s">
        <v>25281</v>
      </c>
      <c r="D2836" s="384" t="s">
        <v>25282</v>
      </c>
      <c r="E2836" s="388" t="s">
        <v>105</v>
      </c>
      <c r="F2836" s="388" t="s">
        <v>17640</v>
      </c>
      <c r="G2836" s="385"/>
    </row>
    <row r="2837" spans="1:7" ht="15">
      <c r="A2837" s="387"/>
      <c r="B2837" s="387"/>
      <c r="C2837" s="481" t="s">
        <v>25283</v>
      </c>
      <c r="D2837" s="481"/>
      <c r="E2837" s="481"/>
      <c r="F2837" s="481" t="s">
        <v>17145</v>
      </c>
      <c r="G2837" s="386"/>
    </row>
    <row r="2838" spans="1:7" ht="11.25" customHeight="1">
      <c r="A2838" s="387"/>
      <c r="B2838" s="387"/>
      <c r="C2838" s="388" t="s">
        <v>25284</v>
      </c>
      <c r="D2838" s="384" t="s">
        <v>25285</v>
      </c>
      <c r="E2838" s="388" t="s">
        <v>105</v>
      </c>
      <c r="F2838" s="388" t="s">
        <v>25286</v>
      </c>
      <c r="G2838" s="386"/>
    </row>
    <row r="2839" spans="1:7" ht="14.25" customHeight="1">
      <c r="A2839" s="387"/>
      <c r="B2839" s="387"/>
      <c r="C2839" s="388" t="s">
        <v>25287</v>
      </c>
      <c r="D2839" s="384" t="s">
        <v>25288</v>
      </c>
      <c r="E2839" s="388" t="s">
        <v>105</v>
      </c>
      <c r="F2839" s="388" t="s">
        <v>25289</v>
      </c>
      <c r="G2839" s="386"/>
    </row>
    <row r="2840" spans="1:7" ht="15">
      <c r="A2840" s="387"/>
      <c r="B2840" s="387"/>
      <c r="C2840" s="481" t="s">
        <v>25290</v>
      </c>
      <c r="D2840" s="481"/>
      <c r="E2840" s="481"/>
      <c r="F2840" s="481" t="s">
        <v>17145</v>
      </c>
      <c r="G2840" s="385"/>
    </row>
    <row r="2841" spans="1:7" ht="27">
      <c r="A2841" s="387"/>
      <c r="B2841" s="387"/>
      <c r="C2841" s="388" t="s">
        <v>25291</v>
      </c>
      <c r="D2841" s="384" t="s">
        <v>25292</v>
      </c>
      <c r="E2841" s="388" t="s">
        <v>105</v>
      </c>
      <c r="F2841" s="388" t="s">
        <v>25293</v>
      </c>
      <c r="G2841" s="385"/>
    </row>
    <row r="2842" spans="1:7" ht="12.75" customHeight="1">
      <c r="A2842" s="387"/>
      <c r="B2842" s="387"/>
      <c r="C2842" s="388" t="s">
        <v>25294</v>
      </c>
      <c r="D2842" s="384" t="s">
        <v>25295</v>
      </c>
      <c r="E2842" s="388" t="s">
        <v>105</v>
      </c>
      <c r="F2842" s="388" t="s">
        <v>25296</v>
      </c>
      <c r="G2842" s="385"/>
    </row>
    <row r="2843" spans="1:7" ht="18">
      <c r="A2843" s="387"/>
      <c r="B2843" s="387"/>
      <c r="C2843" s="388" t="s">
        <v>25297</v>
      </c>
      <c r="D2843" s="384" t="s">
        <v>25298</v>
      </c>
      <c r="E2843" s="388" t="s">
        <v>105</v>
      </c>
      <c r="F2843" s="388" t="s">
        <v>17941</v>
      </c>
      <c r="G2843" s="385"/>
    </row>
    <row r="2844" spans="1:7" ht="18">
      <c r="A2844" s="387"/>
      <c r="B2844" s="387"/>
      <c r="C2844" s="388" t="s">
        <v>25299</v>
      </c>
      <c r="D2844" s="384" t="s">
        <v>25300</v>
      </c>
      <c r="E2844" s="388" t="s">
        <v>105</v>
      </c>
      <c r="F2844" s="388" t="s">
        <v>25301</v>
      </c>
      <c r="G2844" s="386"/>
    </row>
    <row r="2845" spans="1:7" ht="18">
      <c r="A2845" s="387"/>
      <c r="B2845" s="387"/>
      <c r="C2845" s="388" t="s">
        <v>25302</v>
      </c>
      <c r="D2845" s="384" t="s">
        <v>25303</v>
      </c>
      <c r="E2845" s="388" t="s">
        <v>105</v>
      </c>
      <c r="F2845" s="388" t="s">
        <v>25304</v>
      </c>
      <c r="G2845" s="385"/>
    </row>
    <row r="2846" spans="1:7" ht="18">
      <c r="A2846" s="387"/>
      <c r="B2846" s="387"/>
      <c r="C2846" s="388" t="s">
        <v>25305</v>
      </c>
      <c r="D2846" s="384" t="s">
        <v>25306</v>
      </c>
      <c r="E2846" s="388" t="s">
        <v>105</v>
      </c>
      <c r="F2846" s="388" t="s">
        <v>17941</v>
      </c>
      <c r="G2846" s="385"/>
    </row>
    <row r="2847" spans="1:7" ht="11.25" customHeight="1">
      <c r="A2847" s="387"/>
      <c r="B2847" s="387"/>
      <c r="C2847" s="388" t="s">
        <v>25307</v>
      </c>
      <c r="D2847" s="384" t="s">
        <v>25308</v>
      </c>
      <c r="E2847" s="388" t="s">
        <v>105</v>
      </c>
      <c r="F2847" s="388" t="s">
        <v>17941</v>
      </c>
      <c r="G2847" s="386"/>
    </row>
    <row r="2848" spans="1:7" ht="14.25" customHeight="1">
      <c r="A2848" s="387"/>
      <c r="B2848" s="387"/>
      <c r="C2848" s="388" t="s">
        <v>25309</v>
      </c>
      <c r="D2848" s="384" t="s">
        <v>25310</v>
      </c>
      <c r="E2848" s="388" t="s">
        <v>105</v>
      </c>
      <c r="F2848" s="388" t="s">
        <v>17941</v>
      </c>
      <c r="G2848" s="385"/>
    </row>
    <row r="2849" spans="1:7" ht="14.25" customHeight="1">
      <c r="A2849" s="387"/>
      <c r="B2849" s="387"/>
      <c r="C2849" s="481" t="s">
        <v>25311</v>
      </c>
      <c r="D2849" s="481"/>
      <c r="E2849" s="481"/>
      <c r="F2849" s="481" t="s">
        <v>17145</v>
      </c>
      <c r="G2849" s="385"/>
    </row>
    <row r="2850" spans="1:7" ht="11.25" customHeight="1">
      <c r="A2850" s="387"/>
      <c r="B2850" s="387"/>
      <c r="C2850" s="388" t="s">
        <v>25312</v>
      </c>
      <c r="D2850" s="384" t="s">
        <v>25313</v>
      </c>
      <c r="E2850" s="388" t="s">
        <v>26</v>
      </c>
      <c r="F2850" s="388" t="s">
        <v>17643</v>
      </c>
      <c r="G2850" s="385"/>
    </row>
    <row r="2851" spans="1:7" ht="14.25" customHeight="1">
      <c r="A2851" s="387"/>
      <c r="B2851" s="387"/>
      <c r="C2851" s="388" t="s">
        <v>25314</v>
      </c>
      <c r="D2851" s="384" t="s">
        <v>25315</v>
      </c>
      <c r="E2851" s="388" t="s">
        <v>26</v>
      </c>
      <c r="F2851" s="388" t="s">
        <v>17644</v>
      </c>
      <c r="G2851" s="385"/>
    </row>
    <row r="2852" spans="1:7" ht="15">
      <c r="A2852" s="387"/>
      <c r="B2852" s="387"/>
      <c r="C2852" s="481" t="s">
        <v>25316</v>
      </c>
      <c r="D2852" s="481"/>
      <c r="E2852" s="481"/>
      <c r="F2852" s="481" t="s">
        <v>17145</v>
      </c>
      <c r="G2852" s="386"/>
    </row>
    <row r="2853" spans="1:7" ht="27">
      <c r="A2853" s="387"/>
      <c r="B2853" s="387"/>
      <c r="C2853" s="388" t="s">
        <v>25317</v>
      </c>
      <c r="D2853" s="384" t="s">
        <v>25318</v>
      </c>
      <c r="E2853" s="388" t="s">
        <v>26</v>
      </c>
      <c r="F2853" s="388" t="s">
        <v>25319</v>
      </c>
      <c r="G2853" s="385"/>
    </row>
    <row r="2854" spans="1:7" ht="12.75" customHeight="1">
      <c r="A2854" s="387"/>
      <c r="B2854" s="387"/>
      <c r="C2854" s="388" t="s">
        <v>25320</v>
      </c>
      <c r="D2854" s="384" t="s">
        <v>25321</v>
      </c>
      <c r="E2854" s="388" t="s">
        <v>26</v>
      </c>
      <c r="F2854" s="388" t="s">
        <v>17645</v>
      </c>
      <c r="G2854" s="385"/>
    </row>
    <row r="2855" spans="1:7" ht="63">
      <c r="A2855" s="387"/>
      <c r="B2855" s="387"/>
      <c r="C2855" s="388" t="s">
        <v>25322</v>
      </c>
      <c r="D2855" s="384" t="s">
        <v>25323</v>
      </c>
      <c r="E2855" s="388" t="s">
        <v>26</v>
      </c>
      <c r="F2855" s="388" t="s">
        <v>17646</v>
      </c>
      <c r="G2855" s="385"/>
    </row>
    <row r="2856" spans="1:7" ht="18">
      <c r="A2856" s="387"/>
      <c r="B2856" s="387"/>
      <c r="C2856" s="388" t="s">
        <v>25324</v>
      </c>
      <c r="D2856" s="384" t="s">
        <v>25325</v>
      </c>
      <c r="E2856" s="388" t="s">
        <v>26</v>
      </c>
      <c r="F2856" s="388" t="s">
        <v>17647</v>
      </c>
      <c r="G2856" s="385"/>
    </row>
    <row r="2857" spans="1:7" ht="18">
      <c r="A2857" s="387"/>
      <c r="B2857" s="387"/>
      <c r="C2857" s="388" t="s">
        <v>25326</v>
      </c>
      <c r="D2857" s="384" t="s">
        <v>25327</v>
      </c>
      <c r="E2857" s="388" t="s">
        <v>26</v>
      </c>
      <c r="F2857" s="388" t="s">
        <v>25328</v>
      </c>
      <c r="G2857" s="385"/>
    </row>
    <row r="2858" spans="1:7" ht="18">
      <c r="A2858" s="387"/>
      <c r="B2858" s="387"/>
      <c r="C2858" s="388" t="s">
        <v>25329</v>
      </c>
      <c r="D2858" s="384" t="s">
        <v>25330</v>
      </c>
      <c r="E2858" s="388" t="s">
        <v>26</v>
      </c>
      <c r="F2858" s="388" t="s">
        <v>25331</v>
      </c>
      <c r="G2858" s="385"/>
    </row>
    <row r="2859" spans="1:7" ht="27">
      <c r="A2859" s="387"/>
      <c r="B2859" s="387"/>
      <c r="C2859" s="388" t="s">
        <v>25332</v>
      </c>
      <c r="D2859" s="384" t="s">
        <v>25333</v>
      </c>
      <c r="E2859" s="388" t="s">
        <v>26</v>
      </c>
      <c r="F2859" s="388" t="s">
        <v>17648</v>
      </c>
      <c r="G2859" s="386"/>
    </row>
    <row r="2860" spans="1:7" ht="14.25" customHeight="1">
      <c r="A2860" s="387"/>
      <c r="B2860" s="387"/>
      <c r="C2860" s="388" t="s">
        <v>25334</v>
      </c>
      <c r="D2860" s="384" t="s">
        <v>25335</v>
      </c>
      <c r="E2860" s="388" t="s">
        <v>26</v>
      </c>
      <c r="F2860" s="388" t="s">
        <v>25336</v>
      </c>
      <c r="G2860" s="386"/>
    </row>
    <row r="2861" spans="1:7" ht="15">
      <c r="A2861" s="387"/>
      <c r="B2861" s="387"/>
      <c r="C2861" s="481" t="s">
        <v>25337</v>
      </c>
      <c r="D2861" s="481"/>
      <c r="E2861" s="481"/>
      <c r="F2861" s="481" t="s">
        <v>17145</v>
      </c>
      <c r="G2861" s="386"/>
    </row>
    <row r="2862" spans="1:7" ht="14.25" customHeight="1">
      <c r="A2862" s="387"/>
      <c r="B2862" s="387"/>
      <c r="C2862" s="388" t="s">
        <v>25338</v>
      </c>
      <c r="D2862" s="384" t="s">
        <v>25339</v>
      </c>
      <c r="E2862" s="388" t="s">
        <v>26</v>
      </c>
      <c r="F2862" s="388" t="s">
        <v>24906</v>
      </c>
      <c r="G2862" s="386"/>
    </row>
    <row r="2863" spans="1:7" ht="14.25" customHeight="1">
      <c r="A2863" s="387"/>
      <c r="B2863" s="481" t="s">
        <v>25340</v>
      </c>
      <c r="C2863" s="481"/>
      <c r="D2863" s="481"/>
      <c r="E2863" s="481"/>
      <c r="F2863" s="481" t="s">
        <v>17145</v>
      </c>
      <c r="G2863" s="385"/>
    </row>
    <row r="2864" spans="1:7" ht="14.25" customHeight="1">
      <c r="A2864" s="387"/>
      <c r="B2864" s="387"/>
      <c r="C2864" s="481" t="s">
        <v>25341</v>
      </c>
      <c r="D2864" s="481"/>
      <c r="E2864" s="481"/>
      <c r="F2864" s="481" t="s">
        <v>17145</v>
      </c>
      <c r="G2864" s="385"/>
    </row>
    <row r="2865" spans="1:7" ht="11.25" customHeight="1">
      <c r="A2865" s="387"/>
      <c r="B2865" s="387"/>
      <c r="C2865" s="388" t="s">
        <v>25342</v>
      </c>
      <c r="D2865" s="384" t="s">
        <v>25343</v>
      </c>
      <c r="E2865" s="388" t="s">
        <v>26</v>
      </c>
      <c r="F2865" s="388" t="s">
        <v>25344</v>
      </c>
      <c r="G2865" s="386"/>
    </row>
    <row r="2866" spans="1:7" ht="15" customHeight="1">
      <c r="A2866" s="387"/>
      <c r="B2866" s="387"/>
      <c r="C2866" s="388" t="s">
        <v>25345</v>
      </c>
      <c r="D2866" s="384" t="s">
        <v>25346</v>
      </c>
      <c r="E2866" s="388" t="s">
        <v>26</v>
      </c>
      <c r="F2866" s="388" t="s">
        <v>25347</v>
      </c>
      <c r="G2866" s="386"/>
    </row>
    <row r="2867" spans="1:7" ht="18">
      <c r="A2867" s="387"/>
      <c r="B2867" s="387"/>
      <c r="C2867" s="388" t="s">
        <v>25348</v>
      </c>
      <c r="D2867" s="384" t="s">
        <v>25349</v>
      </c>
      <c r="E2867" s="388" t="s">
        <v>26</v>
      </c>
      <c r="F2867" s="388" t="s">
        <v>25350</v>
      </c>
      <c r="G2867" s="386"/>
    </row>
    <row r="2868" spans="1:7" ht="18">
      <c r="A2868" s="387"/>
      <c r="B2868" s="387"/>
      <c r="C2868" s="388" t="s">
        <v>25351</v>
      </c>
      <c r="D2868" s="384" t="s">
        <v>25352</v>
      </c>
      <c r="E2868" s="388" t="s">
        <v>26</v>
      </c>
      <c r="F2868" s="388" t="s">
        <v>25353</v>
      </c>
      <c r="G2868" s="386"/>
    </row>
    <row r="2869" spans="1:7" ht="11.25" customHeight="1">
      <c r="A2869" s="387"/>
      <c r="B2869" s="387"/>
      <c r="C2869" s="388" t="s">
        <v>25354</v>
      </c>
      <c r="D2869" s="384" t="s">
        <v>25355</v>
      </c>
      <c r="E2869" s="388" t="s">
        <v>26</v>
      </c>
      <c r="F2869" s="388" t="s">
        <v>25304</v>
      </c>
      <c r="G2869" s="386"/>
    </row>
    <row r="2870" spans="1:7" ht="18">
      <c r="A2870" s="387"/>
      <c r="B2870" s="387"/>
      <c r="C2870" s="388" t="s">
        <v>25356</v>
      </c>
      <c r="D2870" s="384" t="s">
        <v>25357</v>
      </c>
      <c r="E2870" s="388" t="s">
        <v>26</v>
      </c>
      <c r="F2870" s="388" t="s">
        <v>25358</v>
      </c>
      <c r="G2870" s="386"/>
    </row>
    <row r="2871" spans="1:7" ht="18">
      <c r="A2871" s="387"/>
      <c r="B2871" s="387"/>
      <c r="C2871" s="388" t="s">
        <v>25359</v>
      </c>
      <c r="D2871" s="384" t="s">
        <v>25360</v>
      </c>
      <c r="E2871" s="388" t="s">
        <v>26</v>
      </c>
      <c r="F2871" s="388" t="s">
        <v>25361</v>
      </c>
      <c r="G2871" s="386"/>
    </row>
    <row r="2872" spans="1:7" ht="18">
      <c r="A2872" s="387"/>
      <c r="B2872" s="387"/>
      <c r="C2872" s="388" t="s">
        <v>25362</v>
      </c>
      <c r="D2872" s="384" t="s">
        <v>25363</v>
      </c>
      <c r="E2872" s="388" t="s">
        <v>26</v>
      </c>
      <c r="F2872" s="388" t="s">
        <v>25364</v>
      </c>
      <c r="G2872" s="386"/>
    </row>
    <row r="2873" spans="1:7" ht="18">
      <c r="A2873" s="387"/>
      <c r="B2873" s="387"/>
      <c r="C2873" s="388" t="s">
        <v>25365</v>
      </c>
      <c r="D2873" s="384" t="s">
        <v>25366</v>
      </c>
      <c r="E2873" s="388" t="s">
        <v>26</v>
      </c>
      <c r="F2873" s="388" t="s">
        <v>25367</v>
      </c>
      <c r="G2873" s="386"/>
    </row>
    <row r="2874" spans="1:7" ht="18">
      <c r="A2874" s="387"/>
      <c r="B2874" s="387"/>
      <c r="C2874" s="388" t="s">
        <v>25368</v>
      </c>
      <c r="D2874" s="384" t="s">
        <v>25369</v>
      </c>
      <c r="E2874" s="388" t="s">
        <v>26</v>
      </c>
      <c r="F2874" s="388" t="s">
        <v>25370</v>
      </c>
      <c r="G2874" s="385"/>
    </row>
    <row r="2875" spans="1:7" ht="27">
      <c r="A2875" s="387"/>
      <c r="B2875" s="387"/>
      <c r="C2875" s="388" t="s">
        <v>25371</v>
      </c>
      <c r="D2875" s="384" t="s">
        <v>25372</v>
      </c>
      <c r="E2875" s="388" t="s">
        <v>26</v>
      </c>
      <c r="F2875" s="388" t="s">
        <v>17345</v>
      </c>
      <c r="G2875" s="385"/>
    </row>
    <row r="2876" spans="1:7" ht="54">
      <c r="A2876" s="387"/>
      <c r="B2876" s="387"/>
      <c r="C2876" s="388" t="s">
        <v>25373</v>
      </c>
      <c r="D2876" s="384" t="s">
        <v>25374</v>
      </c>
      <c r="E2876" s="388" t="s">
        <v>105</v>
      </c>
      <c r="F2876" s="388" t="s">
        <v>17649</v>
      </c>
      <c r="G2876" s="386"/>
    </row>
    <row r="2877" spans="1:7" ht="14.25" customHeight="1">
      <c r="A2877" s="387"/>
      <c r="B2877" s="387"/>
      <c r="C2877" s="388" t="s">
        <v>25375</v>
      </c>
      <c r="D2877" s="384" t="s">
        <v>25376</v>
      </c>
      <c r="E2877" s="388" t="s">
        <v>105</v>
      </c>
      <c r="F2877" s="388" t="s">
        <v>17650</v>
      </c>
      <c r="G2877" s="386"/>
    </row>
    <row r="2878" spans="1:7" ht="14.25" customHeight="1">
      <c r="A2878" s="387"/>
      <c r="B2878" s="481" t="s">
        <v>25377</v>
      </c>
      <c r="C2878" s="481"/>
      <c r="D2878" s="481"/>
      <c r="E2878" s="481"/>
      <c r="F2878" s="481" t="s">
        <v>17145</v>
      </c>
      <c r="G2878" s="385"/>
    </row>
    <row r="2879" spans="1:7" ht="63" customHeight="1">
      <c r="A2879" s="387"/>
      <c r="B2879" s="387"/>
      <c r="C2879" s="481" t="s">
        <v>25378</v>
      </c>
      <c r="D2879" s="481"/>
      <c r="E2879" s="481"/>
      <c r="F2879" s="481" t="s">
        <v>17145</v>
      </c>
      <c r="G2879" s="385"/>
    </row>
    <row r="2880" spans="1:7" ht="12.75" customHeight="1">
      <c r="A2880" s="387"/>
      <c r="B2880" s="387"/>
      <c r="C2880" s="388" t="s">
        <v>25379</v>
      </c>
      <c r="D2880" s="384" t="s">
        <v>25380</v>
      </c>
      <c r="E2880" s="388" t="s">
        <v>26</v>
      </c>
      <c r="F2880" s="388" t="s">
        <v>17651</v>
      </c>
      <c r="G2880" s="386"/>
    </row>
    <row r="2881" spans="1:7" ht="12.75" customHeight="1">
      <c r="A2881" s="387"/>
      <c r="B2881" s="387"/>
      <c r="C2881" s="388" t="s">
        <v>25381</v>
      </c>
      <c r="D2881" s="384" t="s">
        <v>25382</v>
      </c>
      <c r="E2881" s="388" t="s">
        <v>26</v>
      </c>
      <c r="F2881" s="388" t="s">
        <v>25383</v>
      </c>
      <c r="G2881" s="386"/>
    </row>
    <row r="2882" spans="1:7" ht="14.25" customHeight="1">
      <c r="A2882" s="387"/>
      <c r="B2882" s="387"/>
      <c r="C2882" s="388" t="s">
        <v>25384</v>
      </c>
      <c r="D2882" s="384" t="s">
        <v>25385</v>
      </c>
      <c r="E2882" s="388" t="s">
        <v>26</v>
      </c>
      <c r="F2882" s="388" t="s">
        <v>25386</v>
      </c>
      <c r="G2882" s="385"/>
    </row>
    <row r="2883" spans="1:7" ht="15">
      <c r="A2883" s="387"/>
      <c r="B2883" s="387"/>
      <c r="C2883" s="481" t="s">
        <v>25387</v>
      </c>
      <c r="D2883" s="481"/>
      <c r="E2883" s="481"/>
      <c r="F2883" s="481" t="s">
        <v>17145</v>
      </c>
      <c r="G2883" s="385"/>
    </row>
    <row r="2884" spans="1:7" ht="22.5" customHeight="1">
      <c r="A2884" s="387"/>
      <c r="B2884" s="387"/>
      <c r="C2884" s="388" t="s">
        <v>25388</v>
      </c>
      <c r="D2884" s="384" t="s">
        <v>25389</v>
      </c>
      <c r="E2884" s="388" t="s">
        <v>26</v>
      </c>
      <c r="F2884" s="388" t="s">
        <v>25390</v>
      </c>
      <c r="G2884" s="386"/>
    </row>
    <row r="2885" spans="1:7" ht="11.25" customHeight="1">
      <c r="A2885" s="387"/>
      <c r="B2885" s="387"/>
      <c r="C2885" s="388" t="s">
        <v>25391</v>
      </c>
      <c r="D2885" s="384" t="s">
        <v>25392</v>
      </c>
      <c r="E2885" s="388" t="s">
        <v>26</v>
      </c>
      <c r="F2885" s="388" t="s">
        <v>25393</v>
      </c>
      <c r="G2885" s="386"/>
    </row>
    <row r="2886" spans="1:7" ht="27">
      <c r="A2886" s="387"/>
      <c r="B2886" s="387"/>
      <c r="C2886" s="388" t="s">
        <v>25394</v>
      </c>
      <c r="D2886" s="384" t="s">
        <v>25395</v>
      </c>
      <c r="E2886" s="388" t="s">
        <v>26</v>
      </c>
      <c r="F2886" s="388" t="s">
        <v>25396</v>
      </c>
      <c r="G2886" s="386"/>
    </row>
    <row r="2887" spans="1:7" ht="11.25" customHeight="1">
      <c r="A2887" s="387"/>
      <c r="B2887" s="387"/>
      <c r="C2887" s="388" t="s">
        <v>25397</v>
      </c>
      <c r="D2887" s="384" t="s">
        <v>25398</v>
      </c>
      <c r="E2887" s="388" t="s">
        <v>26</v>
      </c>
      <c r="F2887" s="388" t="s">
        <v>25399</v>
      </c>
      <c r="G2887" s="385"/>
    </row>
    <row r="2888" spans="1:7" ht="36">
      <c r="A2888" s="387"/>
      <c r="B2888" s="387"/>
      <c r="C2888" s="388" t="s">
        <v>25400</v>
      </c>
      <c r="D2888" s="384" t="s">
        <v>25401</v>
      </c>
      <c r="E2888" s="388" t="s">
        <v>26</v>
      </c>
      <c r="F2888" s="388" t="s">
        <v>25028</v>
      </c>
      <c r="G2888" s="385"/>
    </row>
    <row r="2889" spans="1:7" ht="36">
      <c r="A2889" s="387"/>
      <c r="B2889" s="387"/>
      <c r="C2889" s="388" t="s">
        <v>25402</v>
      </c>
      <c r="D2889" s="384" t="s">
        <v>25403</v>
      </c>
      <c r="E2889" s="388" t="s">
        <v>26</v>
      </c>
      <c r="F2889" s="388" t="s">
        <v>25404</v>
      </c>
      <c r="G2889" s="386"/>
    </row>
    <row r="2890" spans="1:7" ht="27">
      <c r="A2890" s="387"/>
      <c r="B2890" s="387"/>
      <c r="C2890" s="388" t="s">
        <v>25405</v>
      </c>
      <c r="D2890" s="384" t="s">
        <v>25406</v>
      </c>
      <c r="E2890" s="388" t="s">
        <v>26</v>
      </c>
      <c r="F2890" s="388" t="s">
        <v>17345</v>
      </c>
      <c r="G2890" s="386"/>
    </row>
    <row r="2891" spans="1:7" ht="36">
      <c r="A2891" s="387"/>
      <c r="B2891" s="387"/>
      <c r="C2891" s="388" t="s">
        <v>25407</v>
      </c>
      <c r="D2891" s="384" t="s">
        <v>25408</v>
      </c>
      <c r="E2891" s="388" t="s">
        <v>26</v>
      </c>
      <c r="F2891" s="388" t="s">
        <v>24838</v>
      </c>
      <c r="G2891" s="386"/>
    </row>
    <row r="2892" spans="1:7" ht="36">
      <c r="A2892" s="387"/>
      <c r="B2892" s="387"/>
      <c r="C2892" s="388" t="s">
        <v>25409</v>
      </c>
      <c r="D2892" s="384" t="s">
        <v>25410</v>
      </c>
      <c r="E2892" s="388" t="s">
        <v>26</v>
      </c>
      <c r="F2892" s="388" t="s">
        <v>25411</v>
      </c>
      <c r="G2892" s="386"/>
    </row>
    <row r="2893" spans="1:7" ht="45">
      <c r="A2893" s="387"/>
      <c r="B2893" s="387"/>
      <c r="C2893" s="388" t="s">
        <v>25412</v>
      </c>
      <c r="D2893" s="384" t="s">
        <v>25413</v>
      </c>
      <c r="E2893" s="388" t="s">
        <v>26</v>
      </c>
      <c r="F2893" s="388" t="s">
        <v>25414</v>
      </c>
      <c r="G2893" s="386"/>
    </row>
    <row r="2894" spans="1:7" ht="45">
      <c r="A2894" s="387"/>
      <c r="B2894" s="387"/>
      <c r="C2894" s="388" t="s">
        <v>25415</v>
      </c>
      <c r="D2894" s="384" t="s">
        <v>25416</v>
      </c>
      <c r="E2894" s="388" t="s">
        <v>26</v>
      </c>
      <c r="F2894" s="388" t="s">
        <v>25417</v>
      </c>
      <c r="G2894" s="386"/>
    </row>
    <row r="2895" spans="1:7" ht="27">
      <c r="A2895" s="387"/>
      <c r="B2895" s="387"/>
      <c r="C2895" s="388" t="s">
        <v>25418</v>
      </c>
      <c r="D2895" s="384" t="s">
        <v>25419</v>
      </c>
      <c r="E2895" s="388" t="s">
        <v>26</v>
      </c>
      <c r="F2895" s="388" t="s">
        <v>17345</v>
      </c>
      <c r="G2895" s="386"/>
    </row>
    <row r="2896" spans="1:7" ht="14.25" customHeight="1">
      <c r="A2896" s="387"/>
      <c r="B2896" s="387"/>
      <c r="C2896" s="388" t="s">
        <v>25420</v>
      </c>
      <c r="D2896" s="384" t="s">
        <v>25421</v>
      </c>
      <c r="E2896" s="388" t="s">
        <v>26</v>
      </c>
      <c r="F2896" s="388" t="s">
        <v>25422</v>
      </c>
      <c r="G2896" s="385"/>
    </row>
    <row r="2897" spans="1:7" ht="11.25" customHeight="1">
      <c r="A2897" s="387"/>
      <c r="B2897" s="387"/>
      <c r="C2897" s="388" t="s">
        <v>25423</v>
      </c>
      <c r="D2897" s="384" t="s">
        <v>25424</v>
      </c>
      <c r="E2897" s="388" t="s">
        <v>26</v>
      </c>
      <c r="F2897" s="388" t="s">
        <v>25425</v>
      </c>
      <c r="G2897" s="385"/>
    </row>
    <row r="2898" spans="1:7" ht="14.25" customHeight="1">
      <c r="A2898" s="387"/>
      <c r="B2898" s="387"/>
      <c r="C2898" s="388" t="s">
        <v>25426</v>
      </c>
      <c r="D2898" s="384" t="s">
        <v>25427</v>
      </c>
      <c r="E2898" s="388" t="s">
        <v>26</v>
      </c>
      <c r="F2898" s="388" t="s">
        <v>25428</v>
      </c>
      <c r="G2898" s="386"/>
    </row>
    <row r="2899" spans="1:7" ht="15">
      <c r="A2899" s="387"/>
      <c r="B2899" s="387"/>
      <c r="C2899" s="481" t="s">
        <v>25429</v>
      </c>
      <c r="D2899" s="481"/>
      <c r="E2899" s="481"/>
      <c r="F2899" s="481" t="s">
        <v>17145</v>
      </c>
      <c r="G2899" s="385"/>
    </row>
    <row r="2900" spans="1:7" ht="14.25" customHeight="1">
      <c r="A2900" s="387"/>
      <c r="B2900" s="387"/>
      <c r="C2900" s="388" t="s">
        <v>25430</v>
      </c>
      <c r="D2900" s="384" t="s">
        <v>25431</v>
      </c>
      <c r="E2900" s="388" t="s">
        <v>26</v>
      </c>
      <c r="F2900" s="388" t="s">
        <v>20455</v>
      </c>
      <c r="G2900" s="385"/>
    </row>
    <row r="2901" spans="1:7" ht="12.75" customHeight="1">
      <c r="A2901" s="387"/>
      <c r="B2901" s="387"/>
      <c r="C2901" s="481" t="s">
        <v>25432</v>
      </c>
      <c r="D2901" s="481"/>
      <c r="E2901" s="481"/>
      <c r="F2901" s="481" t="s">
        <v>17145</v>
      </c>
      <c r="G2901" s="386"/>
    </row>
    <row r="2902" spans="1:7" ht="11.25" customHeight="1">
      <c r="A2902" s="387"/>
      <c r="B2902" s="387"/>
      <c r="C2902" s="388" t="s">
        <v>25433</v>
      </c>
      <c r="D2902" s="384" t="s">
        <v>25434</v>
      </c>
      <c r="E2902" s="388" t="s">
        <v>26</v>
      </c>
      <c r="F2902" s="388" t="s">
        <v>17499</v>
      </c>
      <c r="G2902" s="386"/>
    </row>
    <row r="2903" spans="1:7" ht="12.75" customHeight="1">
      <c r="A2903" s="387"/>
      <c r="B2903" s="387"/>
      <c r="C2903" s="388" t="s">
        <v>25435</v>
      </c>
      <c r="D2903" s="384" t="s">
        <v>25436</v>
      </c>
      <c r="E2903" s="388" t="s">
        <v>26</v>
      </c>
      <c r="F2903" s="388" t="s">
        <v>17653</v>
      </c>
      <c r="G2903" s="386"/>
    </row>
    <row r="2904" spans="1:7" ht="45">
      <c r="A2904" s="387"/>
      <c r="B2904" s="387"/>
      <c r="C2904" s="388" t="s">
        <v>25437</v>
      </c>
      <c r="D2904" s="384" t="s">
        <v>25438</v>
      </c>
      <c r="E2904" s="388" t="s">
        <v>26</v>
      </c>
      <c r="F2904" s="388" t="s">
        <v>17654</v>
      </c>
      <c r="G2904" s="386"/>
    </row>
    <row r="2905" spans="1:7" ht="63">
      <c r="A2905" s="387"/>
      <c r="B2905" s="387"/>
      <c r="C2905" s="388" t="s">
        <v>25439</v>
      </c>
      <c r="D2905" s="384" t="s">
        <v>25440</v>
      </c>
      <c r="E2905" s="388" t="s">
        <v>26</v>
      </c>
      <c r="F2905" s="388" t="s">
        <v>17655</v>
      </c>
      <c r="G2905" s="386"/>
    </row>
    <row r="2906" spans="1:7" ht="63">
      <c r="A2906" s="387"/>
      <c r="B2906" s="387"/>
      <c r="C2906" s="388" t="s">
        <v>25441</v>
      </c>
      <c r="D2906" s="384" t="s">
        <v>25442</v>
      </c>
      <c r="E2906" s="388" t="s">
        <v>26</v>
      </c>
      <c r="F2906" s="388" t="s">
        <v>17656</v>
      </c>
      <c r="G2906" s="386"/>
    </row>
    <row r="2907" spans="1:7" ht="63">
      <c r="A2907" s="387"/>
      <c r="B2907" s="387"/>
      <c r="C2907" s="388" t="s">
        <v>25443</v>
      </c>
      <c r="D2907" s="384" t="s">
        <v>25444</v>
      </c>
      <c r="E2907" s="388" t="s">
        <v>26</v>
      </c>
      <c r="F2907" s="388" t="s">
        <v>17534</v>
      </c>
      <c r="G2907" s="385"/>
    </row>
    <row r="2908" spans="1:7" ht="63">
      <c r="A2908" s="387"/>
      <c r="B2908" s="387"/>
      <c r="C2908" s="388" t="s">
        <v>25445</v>
      </c>
      <c r="D2908" s="384" t="s">
        <v>25446</v>
      </c>
      <c r="E2908" s="388" t="s">
        <v>26</v>
      </c>
      <c r="F2908" s="388" t="s">
        <v>17158</v>
      </c>
      <c r="G2908" s="385"/>
    </row>
    <row r="2909" spans="1:7" ht="14.25" customHeight="1">
      <c r="A2909" s="387"/>
      <c r="B2909" s="387"/>
      <c r="C2909" s="388" t="s">
        <v>25447</v>
      </c>
      <c r="D2909" s="384" t="s">
        <v>25448</v>
      </c>
      <c r="E2909" s="388" t="s">
        <v>26</v>
      </c>
      <c r="F2909" s="388" t="s">
        <v>17657</v>
      </c>
      <c r="G2909" s="386"/>
    </row>
    <row r="2910" spans="1:7" ht="11.25" customHeight="1">
      <c r="A2910" s="387"/>
      <c r="B2910" s="481" t="s">
        <v>25449</v>
      </c>
      <c r="C2910" s="481"/>
      <c r="D2910" s="481"/>
      <c r="E2910" s="481"/>
      <c r="F2910" s="481" t="s">
        <v>17145</v>
      </c>
      <c r="G2910" s="386"/>
    </row>
    <row r="2911" spans="1:7" ht="15">
      <c r="A2911" s="387"/>
      <c r="B2911" s="387"/>
      <c r="C2911" s="481" t="s">
        <v>25450</v>
      </c>
      <c r="D2911" s="481"/>
      <c r="E2911" s="481"/>
      <c r="F2911" s="481" t="s">
        <v>17145</v>
      </c>
      <c r="G2911" s="386"/>
    </row>
    <row r="2912" spans="1:7" ht="12.75" customHeight="1">
      <c r="A2912" s="387"/>
      <c r="B2912" s="387"/>
      <c r="C2912" s="388" t="s">
        <v>25451</v>
      </c>
      <c r="D2912" s="384" t="s">
        <v>25452</v>
      </c>
      <c r="E2912" s="388" t="s">
        <v>105</v>
      </c>
      <c r="F2912" s="388" t="s">
        <v>17732</v>
      </c>
      <c r="G2912" s="386"/>
    </row>
    <row r="2913" spans="1:7" ht="12.75" customHeight="1">
      <c r="A2913" s="387"/>
      <c r="B2913" s="387"/>
      <c r="C2913" s="388" t="s">
        <v>25453</v>
      </c>
      <c r="D2913" s="384" t="s">
        <v>25454</v>
      </c>
      <c r="E2913" s="388" t="s">
        <v>105</v>
      </c>
      <c r="F2913" s="388" t="s">
        <v>17658</v>
      </c>
      <c r="G2913" s="385"/>
    </row>
    <row r="2914" spans="1:7" ht="11.25" customHeight="1">
      <c r="A2914" s="387"/>
      <c r="B2914" s="387"/>
      <c r="C2914" s="388" t="s">
        <v>25455</v>
      </c>
      <c r="D2914" s="384" t="s">
        <v>25456</v>
      </c>
      <c r="E2914" s="388" t="s">
        <v>105</v>
      </c>
      <c r="F2914" s="388" t="s">
        <v>17659</v>
      </c>
      <c r="G2914" s="385"/>
    </row>
    <row r="2915" spans="1:7" ht="14.25" customHeight="1">
      <c r="A2915" s="387"/>
      <c r="B2915" s="387"/>
      <c r="C2915" s="388" t="s">
        <v>25457</v>
      </c>
      <c r="D2915" s="384" t="s">
        <v>25458</v>
      </c>
      <c r="E2915" s="388" t="s">
        <v>105</v>
      </c>
      <c r="F2915" s="388" t="s">
        <v>17660</v>
      </c>
      <c r="G2915" s="386"/>
    </row>
    <row r="2916" spans="1:7" ht="15">
      <c r="A2916" s="387"/>
      <c r="B2916" s="387"/>
      <c r="C2916" s="481" t="s">
        <v>25459</v>
      </c>
      <c r="D2916" s="481"/>
      <c r="E2916" s="481"/>
      <c r="F2916" s="481" t="s">
        <v>17145</v>
      </c>
      <c r="G2916" s="385"/>
    </row>
    <row r="2917" spans="1:7" ht="18">
      <c r="A2917" s="387"/>
      <c r="B2917" s="387"/>
      <c r="C2917" s="388" t="s">
        <v>25460</v>
      </c>
      <c r="D2917" s="384" t="s">
        <v>25461</v>
      </c>
      <c r="E2917" s="388" t="s">
        <v>26</v>
      </c>
      <c r="F2917" s="388" t="s">
        <v>17661</v>
      </c>
      <c r="G2917" s="385"/>
    </row>
    <row r="2918" spans="1:7" ht="12.75" customHeight="1">
      <c r="A2918" s="387"/>
      <c r="B2918" s="387"/>
      <c r="C2918" s="388" t="s">
        <v>25462</v>
      </c>
      <c r="D2918" s="384" t="s">
        <v>25463</v>
      </c>
      <c r="E2918" s="388" t="s">
        <v>26</v>
      </c>
      <c r="F2918" s="388" t="s">
        <v>17662</v>
      </c>
      <c r="G2918" s="386"/>
    </row>
    <row r="2919" spans="1:7" ht="18">
      <c r="A2919" s="387"/>
      <c r="B2919" s="387"/>
      <c r="C2919" s="388" t="s">
        <v>25464</v>
      </c>
      <c r="D2919" s="384" t="s">
        <v>25465</v>
      </c>
      <c r="E2919" s="388" t="s">
        <v>26</v>
      </c>
      <c r="F2919" s="388" t="s">
        <v>17663</v>
      </c>
      <c r="G2919" s="385"/>
    </row>
    <row r="2920" spans="1:7" ht="18">
      <c r="A2920" s="387"/>
      <c r="B2920" s="387"/>
      <c r="C2920" s="388" t="s">
        <v>25466</v>
      </c>
      <c r="D2920" s="384" t="s">
        <v>25467</v>
      </c>
      <c r="E2920" s="388" t="s">
        <v>26</v>
      </c>
      <c r="F2920" s="388" t="s">
        <v>17664</v>
      </c>
      <c r="G2920" s="385"/>
    </row>
    <row r="2921" spans="1:7" ht="18">
      <c r="A2921" s="387"/>
      <c r="B2921" s="387"/>
      <c r="C2921" s="388" t="s">
        <v>25468</v>
      </c>
      <c r="D2921" s="384" t="s">
        <v>25469</v>
      </c>
      <c r="E2921" s="388" t="s">
        <v>26</v>
      </c>
      <c r="F2921" s="388" t="s">
        <v>17665</v>
      </c>
      <c r="G2921" s="386"/>
    </row>
    <row r="2922" spans="1:7" ht="18">
      <c r="A2922" s="387"/>
      <c r="B2922" s="387"/>
      <c r="C2922" s="388" t="s">
        <v>25470</v>
      </c>
      <c r="D2922" s="384" t="s">
        <v>25471</v>
      </c>
      <c r="E2922" s="388" t="s">
        <v>26</v>
      </c>
      <c r="F2922" s="388" t="s">
        <v>17666</v>
      </c>
      <c r="G2922" s="385"/>
    </row>
    <row r="2923" spans="1:7" ht="14.25" customHeight="1">
      <c r="A2923" s="387"/>
      <c r="B2923" s="387"/>
      <c r="C2923" s="388" t="s">
        <v>25472</v>
      </c>
      <c r="D2923" s="384" t="s">
        <v>25473</v>
      </c>
      <c r="E2923" s="388" t="s">
        <v>26</v>
      </c>
      <c r="F2923" s="388" t="s">
        <v>17667</v>
      </c>
      <c r="G2923" s="385"/>
    </row>
    <row r="2924" spans="1:7" ht="11.25" customHeight="1">
      <c r="A2924" s="387"/>
      <c r="B2924" s="387"/>
      <c r="C2924" s="481" t="s">
        <v>25474</v>
      </c>
      <c r="D2924" s="481"/>
      <c r="E2924" s="481"/>
      <c r="F2924" s="481" t="s">
        <v>17145</v>
      </c>
      <c r="G2924" s="386"/>
    </row>
    <row r="2925" spans="1:7" ht="18">
      <c r="A2925" s="387"/>
      <c r="B2925" s="387"/>
      <c r="C2925" s="388" t="s">
        <v>25475</v>
      </c>
      <c r="D2925" s="384" t="s">
        <v>25476</v>
      </c>
      <c r="E2925" s="388" t="s">
        <v>105</v>
      </c>
      <c r="F2925" s="388" t="s">
        <v>17668</v>
      </c>
      <c r="G2925" s="386"/>
    </row>
    <row r="2926" spans="1:7" ht="11.25" customHeight="1">
      <c r="A2926" s="387"/>
      <c r="B2926" s="387"/>
      <c r="C2926" s="388" t="s">
        <v>25477</v>
      </c>
      <c r="D2926" s="384" t="s">
        <v>25478</v>
      </c>
      <c r="E2926" s="388" t="s">
        <v>105</v>
      </c>
      <c r="F2926" s="388" t="s">
        <v>17669</v>
      </c>
      <c r="G2926" s="386"/>
    </row>
    <row r="2927" spans="1:7" ht="14.25" customHeight="1">
      <c r="A2927" s="387"/>
      <c r="B2927" s="387"/>
      <c r="C2927" s="388" t="s">
        <v>25479</v>
      </c>
      <c r="D2927" s="384" t="s">
        <v>25480</v>
      </c>
      <c r="E2927" s="388" t="s">
        <v>105</v>
      </c>
      <c r="F2927" s="388" t="s">
        <v>17670</v>
      </c>
      <c r="G2927" s="386"/>
    </row>
    <row r="2928" spans="1:7" ht="15">
      <c r="A2928" s="387"/>
      <c r="B2928" s="387"/>
      <c r="C2928" s="481" t="s">
        <v>25481</v>
      </c>
      <c r="D2928" s="481"/>
      <c r="E2928" s="481"/>
      <c r="F2928" s="481" t="s">
        <v>17145</v>
      </c>
      <c r="G2928" s="386"/>
    </row>
    <row r="2929" spans="1:7" ht="18">
      <c r="A2929" s="387"/>
      <c r="B2929" s="387"/>
      <c r="C2929" s="388" t="s">
        <v>25482</v>
      </c>
      <c r="D2929" s="384" t="s">
        <v>25483</v>
      </c>
      <c r="E2929" s="388" t="s">
        <v>26</v>
      </c>
      <c r="F2929" s="388" t="s">
        <v>18024</v>
      </c>
      <c r="G2929" s="386"/>
    </row>
    <row r="2930" spans="1:7" ht="14.25" customHeight="1">
      <c r="A2930" s="387"/>
      <c r="B2930" s="387"/>
      <c r="C2930" s="388" t="s">
        <v>25484</v>
      </c>
      <c r="D2930" s="384" t="s">
        <v>25485</v>
      </c>
      <c r="E2930" s="388" t="s">
        <v>26</v>
      </c>
      <c r="F2930" s="388" t="s">
        <v>22156</v>
      </c>
      <c r="G2930" s="386"/>
    </row>
    <row r="2931" spans="1:7" ht="11.25" customHeight="1">
      <c r="A2931" s="387"/>
      <c r="B2931" s="387"/>
      <c r="C2931" s="388" t="s">
        <v>25486</v>
      </c>
      <c r="D2931" s="384" t="s">
        <v>25487</v>
      </c>
      <c r="E2931" s="388" t="s">
        <v>26</v>
      </c>
      <c r="F2931" s="388" t="s">
        <v>25488</v>
      </c>
      <c r="G2931" s="386"/>
    </row>
    <row r="2932" spans="1:7" ht="18">
      <c r="A2932" s="387"/>
      <c r="B2932" s="387"/>
      <c r="C2932" s="388" t="s">
        <v>25489</v>
      </c>
      <c r="D2932" s="384" t="s">
        <v>25490</v>
      </c>
      <c r="E2932" s="388" t="s">
        <v>26</v>
      </c>
      <c r="F2932" s="388" t="s">
        <v>25491</v>
      </c>
      <c r="G2932" s="386"/>
    </row>
    <row r="2933" spans="1:7" ht="11.25" customHeight="1">
      <c r="A2933" s="387"/>
      <c r="B2933" s="387"/>
      <c r="C2933" s="388" t="s">
        <v>25492</v>
      </c>
      <c r="D2933" s="384" t="s">
        <v>25493</v>
      </c>
      <c r="E2933" s="388" t="s">
        <v>26</v>
      </c>
      <c r="F2933" s="388" t="s">
        <v>25494</v>
      </c>
      <c r="G2933" s="386"/>
    </row>
    <row r="2934" spans="1:7" ht="18">
      <c r="A2934" s="387"/>
      <c r="B2934" s="387"/>
      <c r="C2934" s="388" t="s">
        <v>25495</v>
      </c>
      <c r="D2934" s="384" t="s">
        <v>25496</v>
      </c>
      <c r="E2934" s="388" t="s">
        <v>26</v>
      </c>
      <c r="F2934" s="388" t="s">
        <v>17672</v>
      </c>
      <c r="G2934" s="386"/>
    </row>
    <row r="2935" spans="1:7" ht="18">
      <c r="A2935" s="387"/>
      <c r="B2935" s="387"/>
      <c r="C2935" s="388" t="s">
        <v>25497</v>
      </c>
      <c r="D2935" s="384" t="s">
        <v>25498</v>
      </c>
      <c r="E2935" s="388" t="s">
        <v>26</v>
      </c>
      <c r="F2935" s="388" t="s">
        <v>17610</v>
      </c>
      <c r="G2935" s="386"/>
    </row>
    <row r="2936" spans="1:7" ht="18">
      <c r="A2936" s="387"/>
      <c r="B2936" s="387"/>
      <c r="C2936" s="388" t="s">
        <v>25499</v>
      </c>
      <c r="D2936" s="384" t="s">
        <v>25500</v>
      </c>
      <c r="E2936" s="388" t="s">
        <v>26</v>
      </c>
      <c r="F2936" s="388" t="s">
        <v>20458</v>
      </c>
      <c r="G2936" s="386"/>
    </row>
    <row r="2937" spans="1:7" ht="11.25" customHeight="1">
      <c r="A2937" s="387"/>
      <c r="B2937" s="387"/>
      <c r="C2937" s="388" t="s">
        <v>25501</v>
      </c>
      <c r="D2937" s="384" t="s">
        <v>25502</v>
      </c>
      <c r="E2937" s="388" t="s">
        <v>26</v>
      </c>
      <c r="F2937" s="388" t="s">
        <v>25503</v>
      </c>
      <c r="G2937" s="385"/>
    </row>
    <row r="2938" spans="1:7" ht="15">
      <c r="A2938" s="387"/>
      <c r="B2938" s="387"/>
      <c r="C2938" s="481" t="s">
        <v>25504</v>
      </c>
      <c r="D2938" s="481"/>
      <c r="E2938" s="481"/>
      <c r="F2938" s="481" t="s">
        <v>17145</v>
      </c>
      <c r="G2938" s="385"/>
    </row>
    <row r="2939" spans="1:7" ht="14.25" customHeight="1">
      <c r="A2939" s="387"/>
      <c r="B2939" s="387"/>
      <c r="C2939" s="388" t="s">
        <v>25505</v>
      </c>
      <c r="D2939" s="384" t="s">
        <v>25506</v>
      </c>
      <c r="E2939" s="388" t="s">
        <v>105</v>
      </c>
      <c r="F2939" s="388" t="s">
        <v>25507</v>
      </c>
      <c r="G2939" s="385"/>
    </row>
    <row r="2940" spans="1:7" ht="12.75" customHeight="1">
      <c r="A2940" s="387"/>
      <c r="B2940" s="387"/>
      <c r="C2940" s="481" t="s">
        <v>25508</v>
      </c>
      <c r="D2940" s="481"/>
      <c r="E2940" s="481"/>
      <c r="F2940" s="481" t="s">
        <v>17145</v>
      </c>
      <c r="G2940" s="385"/>
    </row>
    <row r="2941" spans="1:7" ht="15">
      <c r="A2941" s="387"/>
      <c r="B2941" s="387"/>
      <c r="C2941" s="388" t="s">
        <v>25509</v>
      </c>
      <c r="D2941" s="384" t="s">
        <v>25510</v>
      </c>
      <c r="E2941" s="388" t="s">
        <v>26</v>
      </c>
      <c r="F2941" s="388" t="s">
        <v>25511</v>
      </c>
      <c r="G2941" s="386"/>
    </row>
    <row r="2942" spans="1:7" ht="14.25" customHeight="1">
      <c r="A2942" s="387"/>
      <c r="B2942" s="387"/>
      <c r="C2942" s="388" t="s">
        <v>25512</v>
      </c>
      <c r="D2942" s="384" t="s">
        <v>25513</v>
      </c>
      <c r="E2942" s="388" t="s">
        <v>26</v>
      </c>
      <c r="F2942" s="388" t="s">
        <v>17311</v>
      </c>
      <c r="G2942" s="386"/>
    </row>
    <row r="2943" spans="1:7" ht="11.25" customHeight="1">
      <c r="A2943" s="387"/>
      <c r="B2943" s="387"/>
      <c r="C2943" s="388" t="s">
        <v>25514</v>
      </c>
      <c r="D2943" s="384" t="s">
        <v>25515</v>
      </c>
      <c r="E2943" s="388" t="s">
        <v>26</v>
      </c>
      <c r="F2943" s="388" t="s">
        <v>17673</v>
      </c>
      <c r="G2943" s="385"/>
    </row>
    <row r="2944" spans="1:7" ht="14.25" customHeight="1">
      <c r="A2944" s="387"/>
      <c r="B2944" s="481" t="s">
        <v>25516</v>
      </c>
      <c r="C2944" s="481"/>
      <c r="D2944" s="481"/>
      <c r="E2944" s="481"/>
      <c r="F2944" s="481" t="s">
        <v>17145</v>
      </c>
      <c r="G2944" s="385"/>
    </row>
    <row r="2945" spans="1:7" ht="15">
      <c r="A2945" s="387"/>
      <c r="B2945" s="387"/>
      <c r="C2945" s="481" t="s">
        <v>25517</v>
      </c>
      <c r="D2945" s="481"/>
      <c r="E2945" s="481"/>
      <c r="F2945" s="481" t="s">
        <v>17145</v>
      </c>
      <c r="G2945" s="386"/>
    </row>
    <row r="2946" spans="1:7" ht="11.25" customHeight="1">
      <c r="A2946" s="387"/>
      <c r="B2946" s="387"/>
      <c r="C2946" s="388" t="s">
        <v>25518</v>
      </c>
      <c r="D2946" s="384" t="s">
        <v>25519</v>
      </c>
      <c r="E2946" s="388" t="s">
        <v>17512</v>
      </c>
      <c r="F2946" s="388" t="s">
        <v>25520</v>
      </c>
      <c r="G2946" s="386"/>
    </row>
    <row r="2947" spans="1:7" ht="12.75" customHeight="1">
      <c r="A2947" s="387"/>
      <c r="B2947" s="387"/>
      <c r="C2947" s="481" t="s">
        <v>25521</v>
      </c>
      <c r="D2947" s="481"/>
      <c r="E2947" s="481"/>
      <c r="F2947" s="481" t="s">
        <v>17145</v>
      </c>
      <c r="G2947" s="385"/>
    </row>
    <row r="2948" spans="1:7" ht="18">
      <c r="A2948" s="387"/>
      <c r="B2948" s="387"/>
      <c r="C2948" s="388" t="s">
        <v>25522</v>
      </c>
      <c r="D2948" s="384" t="s">
        <v>25523</v>
      </c>
      <c r="E2948" s="388" t="s">
        <v>26</v>
      </c>
      <c r="F2948" s="388" t="s">
        <v>17674</v>
      </c>
      <c r="G2948" s="385"/>
    </row>
    <row r="2949" spans="1:7" ht="12.75" customHeight="1">
      <c r="A2949" s="387"/>
      <c r="B2949" s="387"/>
      <c r="C2949" s="388" t="s">
        <v>25524</v>
      </c>
      <c r="D2949" s="384" t="s">
        <v>25525</v>
      </c>
      <c r="E2949" s="388" t="s">
        <v>26</v>
      </c>
      <c r="F2949" s="388" t="s">
        <v>17675</v>
      </c>
      <c r="G2949" s="386"/>
    </row>
    <row r="2950" spans="1:7" ht="14.25" customHeight="1">
      <c r="A2950" s="387"/>
      <c r="B2950" s="387"/>
      <c r="C2950" s="388" t="s">
        <v>25526</v>
      </c>
      <c r="D2950" s="384" t="s">
        <v>25527</v>
      </c>
      <c r="E2950" s="388" t="s">
        <v>26</v>
      </c>
      <c r="F2950" s="388" t="s">
        <v>17676</v>
      </c>
      <c r="G2950" s="385"/>
    </row>
    <row r="2951" spans="1:7" ht="15">
      <c r="A2951" s="387"/>
      <c r="B2951" s="387"/>
      <c r="C2951" s="481" t="s">
        <v>25528</v>
      </c>
      <c r="D2951" s="481"/>
      <c r="E2951" s="481"/>
      <c r="F2951" s="481" t="s">
        <v>17145</v>
      </c>
      <c r="G2951" s="385"/>
    </row>
    <row r="2952" spans="1:7" ht="27">
      <c r="A2952" s="387"/>
      <c r="B2952" s="387"/>
      <c r="C2952" s="388" t="s">
        <v>25529</v>
      </c>
      <c r="D2952" s="384" t="s">
        <v>25530</v>
      </c>
      <c r="E2952" s="388" t="s">
        <v>26</v>
      </c>
      <c r="F2952" s="388" t="s">
        <v>24888</v>
      </c>
      <c r="G2952" s="386"/>
    </row>
    <row r="2953" spans="1:7" ht="11.25" customHeight="1">
      <c r="A2953" s="387"/>
      <c r="B2953" s="387"/>
      <c r="C2953" s="388" t="s">
        <v>25531</v>
      </c>
      <c r="D2953" s="384" t="s">
        <v>25532</v>
      </c>
      <c r="E2953" s="388" t="s">
        <v>26</v>
      </c>
      <c r="F2953" s="388" t="s">
        <v>25533</v>
      </c>
      <c r="G2953" s="385"/>
    </row>
    <row r="2954" spans="1:7" ht="27">
      <c r="A2954" s="387"/>
      <c r="B2954" s="387"/>
      <c r="C2954" s="388" t="s">
        <v>25534</v>
      </c>
      <c r="D2954" s="384" t="s">
        <v>25535</v>
      </c>
      <c r="E2954" s="388" t="s">
        <v>26</v>
      </c>
      <c r="F2954" s="388" t="s">
        <v>25536</v>
      </c>
      <c r="G2954" s="385"/>
    </row>
    <row r="2955" spans="1:7" ht="14.25" customHeight="1">
      <c r="A2955" s="387"/>
      <c r="B2955" s="481" t="s">
        <v>25537</v>
      </c>
      <c r="C2955" s="481"/>
      <c r="D2955" s="481"/>
      <c r="E2955" s="481"/>
      <c r="F2955" s="481" t="s">
        <v>17145</v>
      </c>
      <c r="G2955" s="386"/>
    </row>
    <row r="2956" spans="1:7" ht="14.25" customHeight="1">
      <c r="A2956" s="387"/>
      <c r="B2956" s="387"/>
      <c r="C2956" s="481" t="s">
        <v>25538</v>
      </c>
      <c r="D2956" s="481"/>
      <c r="E2956" s="481"/>
      <c r="F2956" s="481" t="s">
        <v>17145</v>
      </c>
      <c r="G2956" s="385"/>
    </row>
    <row r="2957" spans="1:7" ht="14.25" customHeight="1">
      <c r="A2957" s="387"/>
      <c r="B2957" s="387"/>
      <c r="C2957" s="388" t="s">
        <v>25539</v>
      </c>
      <c r="D2957" s="384" t="s">
        <v>25540</v>
      </c>
      <c r="E2957" s="388" t="s">
        <v>26</v>
      </c>
      <c r="F2957" s="388" t="s">
        <v>17677</v>
      </c>
      <c r="G2957" s="385"/>
    </row>
    <row r="2958" spans="1:7" ht="11.25" customHeight="1">
      <c r="A2958" s="387"/>
      <c r="B2958" s="387"/>
      <c r="C2958" s="388" t="s">
        <v>25541</v>
      </c>
      <c r="D2958" s="384" t="s">
        <v>25542</v>
      </c>
      <c r="E2958" s="388" t="s">
        <v>26</v>
      </c>
      <c r="F2958" s="388" t="s">
        <v>17678</v>
      </c>
      <c r="G2958" s="386"/>
    </row>
    <row r="2959" spans="1:7" ht="14.25" customHeight="1">
      <c r="A2959" s="387"/>
      <c r="B2959" s="387"/>
      <c r="C2959" s="481" t="s">
        <v>25543</v>
      </c>
      <c r="D2959" s="481"/>
      <c r="E2959" s="481"/>
      <c r="F2959" s="481" t="s">
        <v>17145</v>
      </c>
      <c r="G2959" s="386"/>
    </row>
    <row r="2960" spans="1:7" ht="15">
      <c r="A2960" s="387"/>
      <c r="B2960" s="387"/>
      <c r="C2960" s="388" t="s">
        <v>25544</v>
      </c>
      <c r="D2960" s="384" t="s">
        <v>25545</v>
      </c>
      <c r="E2960" s="388" t="s">
        <v>26</v>
      </c>
      <c r="F2960" s="388" t="s">
        <v>17679</v>
      </c>
      <c r="G2960" s="386"/>
    </row>
    <row r="2961" spans="1:7" ht="12.75" customHeight="1">
      <c r="A2961" s="387"/>
      <c r="B2961" s="387"/>
      <c r="C2961" s="388" t="s">
        <v>25546</v>
      </c>
      <c r="D2961" s="384" t="s">
        <v>25547</v>
      </c>
      <c r="E2961" s="388" t="s">
        <v>26</v>
      </c>
      <c r="F2961" s="388" t="s">
        <v>17184</v>
      </c>
      <c r="G2961" s="386"/>
    </row>
    <row r="2962" spans="1:7" ht="15">
      <c r="A2962" s="387"/>
      <c r="B2962" s="387"/>
      <c r="C2962" s="388" t="s">
        <v>25548</v>
      </c>
      <c r="D2962" s="384" t="s">
        <v>25549</v>
      </c>
      <c r="E2962" s="388" t="s">
        <v>26</v>
      </c>
      <c r="F2962" s="388" t="s">
        <v>25550</v>
      </c>
      <c r="G2962" s="386"/>
    </row>
    <row r="2963" spans="1:7" ht="11.25" customHeight="1">
      <c r="A2963" s="387"/>
      <c r="B2963" s="387"/>
      <c r="C2963" s="388" t="s">
        <v>25551</v>
      </c>
      <c r="D2963" s="384" t="s">
        <v>25552</v>
      </c>
      <c r="E2963" s="388" t="s">
        <v>26</v>
      </c>
      <c r="F2963" s="388" t="s">
        <v>17681</v>
      </c>
      <c r="G2963" s="386"/>
    </row>
    <row r="2964" spans="1:7" ht="18">
      <c r="A2964" s="387"/>
      <c r="B2964" s="387"/>
      <c r="C2964" s="388" t="s">
        <v>25553</v>
      </c>
      <c r="D2964" s="384" t="s">
        <v>25554</v>
      </c>
      <c r="E2964" s="388" t="s">
        <v>26</v>
      </c>
      <c r="F2964" s="388" t="s">
        <v>17598</v>
      </c>
      <c r="G2964" s="385"/>
    </row>
    <row r="2965" spans="1:7" ht="18">
      <c r="A2965" s="387"/>
      <c r="B2965" s="387"/>
      <c r="C2965" s="388" t="s">
        <v>25555</v>
      </c>
      <c r="D2965" s="384" t="s">
        <v>25556</v>
      </c>
      <c r="E2965" s="388" t="s">
        <v>26</v>
      </c>
      <c r="F2965" s="388" t="s">
        <v>17682</v>
      </c>
      <c r="G2965" s="385"/>
    </row>
    <row r="2966" spans="1:7" ht="14.25" customHeight="1">
      <c r="A2966" s="387"/>
      <c r="B2966" s="387"/>
      <c r="C2966" s="481" t="s">
        <v>25557</v>
      </c>
      <c r="D2966" s="481"/>
      <c r="E2966" s="481"/>
      <c r="F2966" s="481" t="s">
        <v>17145</v>
      </c>
      <c r="G2966" s="386"/>
    </row>
    <row r="2967" spans="1:7" ht="14.25" customHeight="1">
      <c r="A2967" s="387"/>
      <c r="B2967" s="387"/>
      <c r="C2967" s="388" t="s">
        <v>25558</v>
      </c>
      <c r="D2967" s="384" t="s">
        <v>25559</v>
      </c>
      <c r="E2967" s="388" t="s">
        <v>26</v>
      </c>
      <c r="F2967" s="388" t="s">
        <v>25560</v>
      </c>
      <c r="G2967" s="386"/>
    </row>
    <row r="2968" spans="1:7" ht="11.25" customHeight="1">
      <c r="A2968" s="387"/>
      <c r="B2968" s="387"/>
      <c r="C2968" s="388" t="s">
        <v>25561</v>
      </c>
      <c r="D2968" s="384" t="s">
        <v>25562</v>
      </c>
      <c r="E2968" s="388" t="s">
        <v>26</v>
      </c>
      <c r="F2968" s="388" t="s">
        <v>25563</v>
      </c>
      <c r="G2968" s="386"/>
    </row>
    <row r="2969" spans="1:7" ht="18">
      <c r="A2969" s="387"/>
      <c r="B2969" s="387"/>
      <c r="C2969" s="388" t="s">
        <v>25564</v>
      </c>
      <c r="D2969" s="384" t="s">
        <v>25565</v>
      </c>
      <c r="E2969" s="388" t="s">
        <v>26</v>
      </c>
      <c r="F2969" s="388" t="s">
        <v>25566</v>
      </c>
      <c r="G2969" s="385"/>
    </row>
    <row r="2970" spans="1:7" ht="14.25" customHeight="1">
      <c r="A2970" s="387"/>
      <c r="B2970" s="481" t="s">
        <v>25567</v>
      </c>
      <c r="C2970" s="481"/>
      <c r="D2970" s="481"/>
      <c r="E2970" s="481"/>
      <c r="F2970" s="481" t="s">
        <v>17145</v>
      </c>
      <c r="G2970" s="385"/>
    </row>
    <row r="2971" spans="1:7" ht="14.25" customHeight="1">
      <c r="A2971" s="387"/>
      <c r="B2971" s="387"/>
      <c r="C2971" s="481" t="s">
        <v>25568</v>
      </c>
      <c r="D2971" s="481"/>
      <c r="E2971" s="481"/>
      <c r="F2971" s="481" t="s">
        <v>17145</v>
      </c>
      <c r="G2971" s="385"/>
    </row>
    <row r="2972" spans="1:7" ht="12.75" customHeight="1">
      <c r="A2972" s="387"/>
      <c r="B2972" s="387"/>
      <c r="C2972" s="388" t="s">
        <v>25569</v>
      </c>
      <c r="D2972" s="384" t="s">
        <v>25570</v>
      </c>
      <c r="E2972" s="388" t="s">
        <v>26</v>
      </c>
      <c r="F2972" s="388" t="s">
        <v>25571</v>
      </c>
      <c r="G2972" s="385"/>
    </row>
    <row r="2973" spans="1:7" ht="12.75" customHeight="1">
      <c r="A2973" s="387"/>
      <c r="B2973" s="387"/>
      <c r="C2973" s="388" t="s">
        <v>25572</v>
      </c>
      <c r="D2973" s="384" t="s">
        <v>25573</v>
      </c>
      <c r="E2973" s="388" t="s">
        <v>26</v>
      </c>
      <c r="F2973" s="388" t="s">
        <v>17333</v>
      </c>
      <c r="G2973" s="386"/>
    </row>
    <row r="2974" spans="1:7" ht="15">
      <c r="A2974" s="387"/>
      <c r="B2974" s="387"/>
      <c r="C2974" s="388" t="s">
        <v>25574</v>
      </c>
      <c r="D2974" s="384" t="s">
        <v>25575</v>
      </c>
      <c r="E2974" s="388" t="s">
        <v>26</v>
      </c>
      <c r="F2974" s="388" t="s">
        <v>17685</v>
      </c>
      <c r="G2974" s="386"/>
    </row>
    <row r="2975" spans="1:7" ht="15">
      <c r="A2975" s="387"/>
      <c r="B2975" s="387"/>
      <c r="C2975" s="388" t="s">
        <v>25576</v>
      </c>
      <c r="D2975" s="384" t="s">
        <v>25577</v>
      </c>
      <c r="E2975" s="388" t="s">
        <v>26</v>
      </c>
      <c r="F2975" s="388" t="s">
        <v>25578</v>
      </c>
      <c r="G2975" s="385"/>
    </row>
    <row r="2976" spans="1:7" ht="14.25" customHeight="1">
      <c r="A2976" s="387"/>
      <c r="B2976" s="387"/>
      <c r="C2976" s="481" t="s">
        <v>25579</v>
      </c>
      <c r="D2976" s="481"/>
      <c r="E2976" s="481"/>
      <c r="F2976" s="481" t="s">
        <v>17145</v>
      </c>
      <c r="G2976" s="385"/>
    </row>
    <row r="2977" spans="1:7" ht="27">
      <c r="A2977" s="387"/>
      <c r="B2977" s="387"/>
      <c r="C2977" s="388" t="s">
        <v>25580</v>
      </c>
      <c r="D2977" s="384" t="s">
        <v>25581</v>
      </c>
      <c r="E2977" s="388" t="s">
        <v>26</v>
      </c>
      <c r="F2977" s="388" t="s">
        <v>25582</v>
      </c>
      <c r="G2977" s="385"/>
    </row>
    <row r="2978" spans="1:7" ht="12.75" customHeight="1">
      <c r="A2978" s="387"/>
      <c r="B2978" s="387"/>
      <c r="C2978" s="388" t="s">
        <v>25583</v>
      </c>
      <c r="D2978" s="384" t="s">
        <v>25584</v>
      </c>
      <c r="E2978" s="388" t="s">
        <v>26</v>
      </c>
      <c r="F2978" s="388" t="s">
        <v>25585</v>
      </c>
      <c r="G2978" s="385"/>
    </row>
    <row r="2979" spans="1:7" ht="36">
      <c r="A2979" s="387"/>
      <c r="B2979" s="387"/>
      <c r="C2979" s="388" t="s">
        <v>25586</v>
      </c>
      <c r="D2979" s="384" t="s">
        <v>25587</v>
      </c>
      <c r="E2979" s="388" t="s">
        <v>26</v>
      </c>
      <c r="F2979" s="388" t="s">
        <v>25588</v>
      </c>
      <c r="G2979" s="386"/>
    </row>
    <row r="2980" spans="1:7" ht="14.25" customHeight="1">
      <c r="A2980" s="387"/>
      <c r="B2980" s="481" t="s">
        <v>25589</v>
      </c>
      <c r="C2980" s="481"/>
      <c r="D2980" s="481"/>
      <c r="E2980" s="481"/>
      <c r="F2980" s="481" t="s">
        <v>17145</v>
      </c>
      <c r="G2980" s="386"/>
    </row>
    <row r="2981" spans="1:7" ht="14.25" customHeight="1">
      <c r="A2981" s="387"/>
      <c r="B2981" s="387"/>
      <c r="C2981" s="481" t="s">
        <v>25590</v>
      </c>
      <c r="D2981" s="481"/>
      <c r="E2981" s="481"/>
      <c r="F2981" s="481" t="s">
        <v>17145</v>
      </c>
      <c r="G2981" s="385"/>
    </row>
    <row r="2982" spans="1:7" ht="12.75" customHeight="1">
      <c r="A2982" s="387"/>
      <c r="B2982" s="387"/>
      <c r="C2982" s="388" t="s">
        <v>25591</v>
      </c>
      <c r="D2982" s="384" t="s">
        <v>25592</v>
      </c>
      <c r="E2982" s="388" t="s">
        <v>26</v>
      </c>
      <c r="F2982" s="388" t="s">
        <v>17686</v>
      </c>
      <c r="G2982" s="385"/>
    </row>
    <row r="2983" spans="1:7" ht="12.75" customHeight="1">
      <c r="A2983" s="387"/>
      <c r="B2983" s="387"/>
      <c r="C2983" s="388" t="s">
        <v>25593</v>
      </c>
      <c r="D2983" s="384" t="s">
        <v>25594</v>
      </c>
      <c r="E2983" s="388" t="s">
        <v>26</v>
      </c>
      <c r="F2983" s="388" t="s">
        <v>25595</v>
      </c>
      <c r="G2983" s="385"/>
    </row>
    <row r="2984" spans="1:7" ht="72">
      <c r="A2984" s="387"/>
      <c r="B2984" s="387"/>
      <c r="C2984" s="388" t="s">
        <v>25596</v>
      </c>
      <c r="D2984" s="384" t="s">
        <v>25597</v>
      </c>
      <c r="E2984" s="388" t="s">
        <v>26</v>
      </c>
      <c r="F2984" s="388" t="s">
        <v>25598</v>
      </c>
      <c r="G2984" s="385"/>
    </row>
    <row r="2985" spans="1:7" ht="11.25" customHeight="1">
      <c r="A2985" s="387"/>
      <c r="B2985" s="387"/>
      <c r="C2985" s="388" t="s">
        <v>25599</v>
      </c>
      <c r="D2985" s="384" t="s">
        <v>25600</v>
      </c>
      <c r="E2985" s="388" t="s">
        <v>26</v>
      </c>
      <c r="F2985" s="388" t="s">
        <v>17687</v>
      </c>
      <c r="G2985" s="385"/>
    </row>
    <row r="2986" spans="1:7" ht="72">
      <c r="A2986" s="387"/>
      <c r="B2986" s="387"/>
      <c r="C2986" s="388" t="s">
        <v>25601</v>
      </c>
      <c r="D2986" s="384" t="s">
        <v>25602</v>
      </c>
      <c r="E2986" s="388" t="s">
        <v>26</v>
      </c>
      <c r="F2986" s="388" t="s">
        <v>25603</v>
      </c>
      <c r="G2986" s="385"/>
    </row>
    <row r="2987" spans="1:7" ht="72">
      <c r="A2987" s="387"/>
      <c r="B2987" s="387"/>
      <c r="C2987" s="388" t="s">
        <v>25604</v>
      </c>
      <c r="D2987" s="384" t="s">
        <v>25605</v>
      </c>
      <c r="E2987" s="388" t="s">
        <v>26</v>
      </c>
      <c r="F2987" s="388" t="s">
        <v>17688</v>
      </c>
      <c r="G2987" s="386"/>
    </row>
    <row r="2988" spans="1:7" ht="72">
      <c r="A2988" s="387"/>
      <c r="B2988" s="387"/>
      <c r="C2988" s="388" t="s">
        <v>25606</v>
      </c>
      <c r="D2988" s="384" t="s">
        <v>25607</v>
      </c>
      <c r="E2988" s="388" t="s">
        <v>26</v>
      </c>
      <c r="F2988" s="388" t="s">
        <v>17689</v>
      </c>
      <c r="G2988" s="386"/>
    </row>
    <row r="2989" spans="1:7" ht="72">
      <c r="A2989" s="387"/>
      <c r="B2989" s="387"/>
      <c r="C2989" s="388" t="s">
        <v>25608</v>
      </c>
      <c r="D2989" s="384" t="s">
        <v>25609</v>
      </c>
      <c r="E2989" s="388" t="s">
        <v>26</v>
      </c>
      <c r="F2989" s="388" t="s">
        <v>17690</v>
      </c>
      <c r="G2989" s="386"/>
    </row>
    <row r="2990" spans="1:7" ht="72">
      <c r="A2990" s="387"/>
      <c r="B2990" s="387"/>
      <c r="C2990" s="388" t="s">
        <v>25610</v>
      </c>
      <c r="D2990" s="384" t="s">
        <v>25611</v>
      </c>
      <c r="E2990" s="388" t="s">
        <v>26</v>
      </c>
      <c r="F2990" s="388" t="s">
        <v>17691</v>
      </c>
      <c r="G2990" s="386"/>
    </row>
    <row r="2991" spans="1:7" ht="15">
      <c r="A2991" s="387"/>
      <c r="B2991" s="387"/>
      <c r="C2991" s="481" t="s">
        <v>25612</v>
      </c>
      <c r="D2991" s="481"/>
      <c r="E2991" s="481"/>
      <c r="F2991" s="481" t="s">
        <v>17145</v>
      </c>
      <c r="G2991" s="386"/>
    </row>
    <row r="2992" spans="1:7" ht="54">
      <c r="A2992" s="387"/>
      <c r="B2992" s="387"/>
      <c r="C2992" s="388" t="s">
        <v>25613</v>
      </c>
      <c r="D2992" s="384" t="s">
        <v>25614</v>
      </c>
      <c r="E2992" s="388" t="s">
        <v>26</v>
      </c>
      <c r="F2992" s="388" t="s">
        <v>25615</v>
      </c>
      <c r="G2992" s="386"/>
    </row>
    <row r="2993" spans="1:7" ht="12.75" customHeight="1">
      <c r="A2993" s="387"/>
      <c r="B2993" s="387"/>
      <c r="C2993" s="481" t="s">
        <v>25616</v>
      </c>
      <c r="D2993" s="481"/>
      <c r="E2993" s="481"/>
      <c r="F2993" s="481" t="s">
        <v>17145</v>
      </c>
      <c r="G2993" s="386"/>
    </row>
    <row r="2994" spans="1:7" ht="11.25" customHeight="1">
      <c r="A2994" s="387"/>
      <c r="B2994" s="387"/>
      <c r="C2994" s="388" t="s">
        <v>25617</v>
      </c>
      <c r="D2994" s="384" t="s">
        <v>25618</v>
      </c>
      <c r="E2994" s="388" t="s">
        <v>26</v>
      </c>
      <c r="F2994" s="388" t="s">
        <v>25619</v>
      </c>
      <c r="G2994" s="386"/>
    </row>
    <row r="2995" spans="1:7" ht="12.75" customHeight="1">
      <c r="A2995" s="387"/>
      <c r="B2995" s="387"/>
      <c r="C2995" s="388" t="s">
        <v>25620</v>
      </c>
      <c r="D2995" s="384" t="s">
        <v>25621</v>
      </c>
      <c r="E2995" s="388" t="s">
        <v>26</v>
      </c>
      <c r="F2995" s="388" t="s">
        <v>25622</v>
      </c>
      <c r="G2995" s="385"/>
    </row>
    <row r="2996" spans="1:7" ht="63">
      <c r="A2996" s="387"/>
      <c r="B2996" s="387"/>
      <c r="C2996" s="388" t="s">
        <v>25623</v>
      </c>
      <c r="D2996" s="384" t="s">
        <v>25624</v>
      </c>
      <c r="E2996" s="388" t="s">
        <v>26</v>
      </c>
      <c r="F2996" s="388" t="s">
        <v>25625</v>
      </c>
      <c r="G2996" s="385"/>
    </row>
    <row r="2997" spans="1:7" ht="63">
      <c r="A2997" s="387"/>
      <c r="B2997" s="387"/>
      <c r="C2997" s="388" t="s">
        <v>25626</v>
      </c>
      <c r="D2997" s="384" t="s">
        <v>25627</v>
      </c>
      <c r="E2997" s="388" t="s">
        <v>26</v>
      </c>
      <c r="F2997" s="388" t="s">
        <v>25628</v>
      </c>
      <c r="G2997" s="386"/>
    </row>
    <row r="2998" spans="1:7" ht="14.25" customHeight="1">
      <c r="A2998" s="387"/>
      <c r="B2998" s="387"/>
      <c r="C2998" s="388" t="s">
        <v>25629</v>
      </c>
      <c r="D2998" s="384" t="s">
        <v>25630</v>
      </c>
      <c r="E2998" s="388" t="s">
        <v>26</v>
      </c>
      <c r="F2998" s="388" t="s">
        <v>25631</v>
      </c>
      <c r="G2998" s="386"/>
    </row>
    <row r="2999" spans="1:7" ht="63">
      <c r="A2999" s="387"/>
      <c r="B2999" s="387"/>
      <c r="C2999" s="388" t="s">
        <v>25632</v>
      </c>
      <c r="D2999" s="384" t="s">
        <v>25633</v>
      </c>
      <c r="E2999" s="388" t="s">
        <v>26</v>
      </c>
      <c r="F2999" s="388" t="s">
        <v>25634</v>
      </c>
      <c r="G2999" s="386"/>
    </row>
    <row r="3000" spans="1:7" ht="63">
      <c r="A3000" s="387"/>
      <c r="B3000" s="387"/>
      <c r="C3000" s="388" t="s">
        <v>25635</v>
      </c>
      <c r="D3000" s="384" t="s">
        <v>25636</v>
      </c>
      <c r="E3000" s="388" t="s">
        <v>26</v>
      </c>
      <c r="F3000" s="388" t="s">
        <v>25637</v>
      </c>
      <c r="G3000" s="386"/>
    </row>
    <row r="3001" spans="1:7" ht="63">
      <c r="A3001" s="387"/>
      <c r="B3001" s="387"/>
      <c r="C3001" s="388" t="s">
        <v>25638</v>
      </c>
      <c r="D3001" s="384" t="s">
        <v>25639</v>
      </c>
      <c r="E3001" s="388" t="s">
        <v>26</v>
      </c>
      <c r="F3001" s="388" t="s">
        <v>25640</v>
      </c>
      <c r="G3001" s="386"/>
    </row>
    <row r="3002" spans="1:7" ht="63">
      <c r="A3002" s="387"/>
      <c r="B3002" s="387"/>
      <c r="C3002" s="388" t="s">
        <v>25641</v>
      </c>
      <c r="D3002" s="384" t="s">
        <v>25642</v>
      </c>
      <c r="E3002" s="388" t="s">
        <v>26</v>
      </c>
      <c r="F3002" s="388" t="s">
        <v>25643</v>
      </c>
      <c r="G3002" s="386"/>
    </row>
    <row r="3003" spans="1:7" ht="63">
      <c r="A3003" s="387"/>
      <c r="B3003" s="387"/>
      <c r="C3003" s="388" t="s">
        <v>25644</v>
      </c>
      <c r="D3003" s="384" t="s">
        <v>25645</v>
      </c>
      <c r="E3003" s="388" t="s">
        <v>26</v>
      </c>
      <c r="F3003" s="388" t="s">
        <v>25646</v>
      </c>
      <c r="G3003" s="386"/>
    </row>
    <row r="3004" spans="1:7" ht="63">
      <c r="A3004" s="387"/>
      <c r="B3004" s="387"/>
      <c r="C3004" s="388" t="s">
        <v>25647</v>
      </c>
      <c r="D3004" s="384" t="s">
        <v>25648</v>
      </c>
      <c r="E3004" s="388" t="s">
        <v>26</v>
      </c>
      <c r="F3004" s="388" t="s">
        <v>25649</v>
      </c>
      <c r="G3004" s="386"/>
    </row>
    <row r="3005" spans="1:7" ht="63">
      <c r="A3005" s="387"/>
      <c r="B3005" s="387"/>
      <c r="C3005" s="388" t="s">
        <v>25650</v>
      </c>
      <c r="D3005" s="384" t="s">
        <v>25651</v>
      </c>
      <c r="E3005" s="388" t="s">
        <v>26</v>
      </c>
      <c r="F3005" s="388" t="s">
        <v>25652</v>
      </c>
      <c r="G3005" s="386"/>
    </row>
    <row r="3006" spans="1:7" ht="63">
      <c r="A3006" s="387"/>
      <c r="B3006" s="387"/>
      <c r="C3006" s="388" t="s">
        <v>25653</v>
      </c>
      <c r="D3006" s="384" t="s">
        <v>25654</v>
      </c>
      <c r="E3006" s="388" t="s">
        <v>26</v>
      </c>
      <c r="F3006" s="388" t="s">
        <v>25655</v>
      </c>
      <c r="G3006" s="386"/>
    </row>
    <row r="3007" spans="1:7" ht="14.25" customHeight="1">
      <c r="A3007" s="387"/>
      <c r="B3007" s="387"/>
      <c r="C3007" s="388" t="s">
        <v>25656</v>
      </c>
      <c r="D3007" s="384" t="s">
        <v>25657</v>
      </c>
      <c r="E3007" s="388" t="s">
        <v>26</v>
      </c>
      <c r="F3007" s="388" t="s">
        <v>25658</v>
      </c>
      <c r="G3007" s="386"/>
    </row>
    <row r="3008" spans="1:7" ht="63">
      <c r="A3008" s="387"/>
      <c r="B3008" s="387"/>
      <c r="C3008" s="388" t="s">
        <v>25659</v>
      </c>
      <c r="D3008" s="384" t="s">
        <v>25660</v>
      </c>
      <c r="E3008" s="388" t="s">
        <v>26</v>
      </c>
      <c r="F3008" s="388" t="s">
        <v>25661</v>
      </c>
      <c r="G3008" s="386"/>
    </row>
    <row r="3009" spans="1:7" ht="63">
      <c r="A3009" s="387"/>
      <c r="B3009" s="387"/>
      <c r="C3009" s="388" t="s">
        <v>25662</v>
      </c>
      <c r="D3009" s="384" t="s">
        <v>25663</v>
      </c>
      <c r="E3009" s="388" t="s">
        <v>26</v>
      </c>
      <c r="F3009" s="388" t="s">
        <v>25664</v>
      </c>
      <c r="G3009" s="386"/>
    </row>
    <row r="3010" spans="1:7" ht="63">
      <c r="A3010" s="387"/>
      <c r="B3010" s="387"/>
      <c r="C3010" s="388" t="s">
        <v>25665</v>
      </c>
      <c r="D3010" s="384" t="s">
        <v>25666</v>
      </c>
      <c r="E3010" s="388" t="s">
        <v>26</v>
      </c>
      <c r="F3010" s="388" t="s">
        <v>25667</v>
      </c>
      <c r="G3010" s="385"/>
    </row>
    <row r="3011" spans="1:7" ht="54">
      <c r="A3011" s="387"/>
      <c r="B3011" s="387"/>
      <c r="C3011" s="388" t="s">
        <v>25668</v>
      </c>
      <c r="D3011" s="384" t="s">
        <v>25669</v>
      </c>
      <c r="E3011" s="388" t="s">
        <v>26</v>
      </c>
      <c r="F3011" s="388" t="s">
        <v>25670</v>
      </c>
      <c r="G3011" s="385"/>
    </row>
    <row r="3012" spans="1:7" ht="63">
      <c r="A3012" s="387"/>
      <c r="B3012" s="387"/>
      <c r="C3012" s="388" t="s">
        <v>25671</v>
      </c>
      <c r="D3012" s="384" t="s">
        <v>25672</v>
      </c>
      <c r="E3012" s="388" t="s">
        <v>26</v>
      </c>
      <c r="F3012" s="388" t="s">
        <v>25673</v>
      </c>
      <c r="G3012" s="386"/>
    </row>
    <row r="3013" spans="1:7" ht="63">
      <c r="A3013" s="387"/>
      <c r="B3013" s="387"/>
      <c r="C3013" s="388" t="s">
        <v>25674</v>
      </c>
      <c r="D3013" s="384" t="s">
        <v>25675</v>
      </c>
      <c r="E3013" s="388" t="s">
        <v>26</v>
      </c>
      <c r="F3013" s="388" t="s">
        <v>25676</v>
      </c>
      <c r="G3013" s="386"/>
    </row>
    <row r="3014" spans="1:7" ht="63">
      <c r="A3014" s="387"/>
      <c r="B3014" s="387"/>
      <c r="C3014" s="388" t="s">
        <v>25677</v>
      </c>
      <c r="D3014" s="384" t="s">
        <v>25678</v>
      </c>
      <c r="E3014" s="388" t="s">
        <v>26</v>
      </c>
      <c r="F3014" s="388" t="s">
        <v>25679</v>
      </c>
      <c r="G3014" s="386"/>
    </row>
    <row r="3015" spans="1:7" ht="63">
      <c r="A3015" s="387"/>
      <c r="B3015" s="387"/>
      <c r="C3015" s="388" t="s">
        <v>25680</v>
      </c>
      <c r="D3015" s="384" t="s">
        <v>25681</v>
      </c>
      <c r="E3015" s="388" t="s">
        <v>26</v>
      </c>
      <c r="F3015" s="388" t="s">
        <v>25682</v>
      </c>
      <c r="G3015" s="386"/>
    </row>
    <row r="3016" spans="1:7" ht="63">
      <c r="A3016" s="387"/>
      <c r="B3016" s="387"/>
      <c r="C3016" s="388" t="s">
        <v>25683</v>
      </c>
      <c r="D3016" s="384" t="s">
        <v>25684</v>
      </c>
      <c r="E3016" s="388" t="s">
        <v>26</v>
      </c>
      <c r="F3016" s="388" t="s">
        <v>25619</v>
      </c>
      <c r="G3016" s="386"/>
    </row>
    <row r="3017" spans="1:7" ht="15">
      <c r="A3017" s="387"/>
      <c r="B3017" s="387"/>
      <c r="C3017" s="481" t="s">
        <v>25685</v>
      </c>
      <c r="D3017" s="481"/>
      <c r="E3017" s="481"/>
      <c r="F3017" s="481" t="s">
        <v>17145</v>
      </c>
      <c r="G3017" s="386"/>
    </row>
    <row r="3018" spans="1:7" ht="72">
      <c r="A3018" s="387"/>
      <c r="B3018" s="387"/>
      <c r="C3018" s="388" t="s">
        <v>25686</v>
      </c>
      <c r="D3018" s="384" t="s">
        <v>25687</v>
      </c>
      <c r="E3018" s="388" t="s">
        <v>17450</v>
      </c>
      <c r="F3018" s="388" t="s">
        <v>25688</v>
      </c>
      <c r="G3018" s="386"/>
    </row>
    <row r="3019" spans="1:7" ht="11.25" customHeight="1">
      <c r="A3019" s="387"/>
      <c r="B3019" s="387"/>
      <c r="C3019" s="388" t="s">
        <v>25689</v>
      </c>
      <c r="D3019" s="384" t="s">
        <v>25690</v>
      </c>
      <c r="E3019" s="388" t="s">
        <v>17450</v>
      </c>
      <c r="F3019" s="388" t="s">
        <v>25691</v>
      </c>
      <c r="G3019" s="386"/>
    </row>
    <row r="3020" spans="1:7" ht="63">
      <c r="A3020" s="387"/>
      <c r="B3020" s="387"/>
      <c r="C3020" s="388" t="s">
        <v>25692</v>
      </c>
      <c r="D3020" s="384" t="s">
        <v>25693</v>
      </c>
      <c r="E3020" s="388" t="s">
        <v>26</v>
      </c>
      <c r="F3020" s="388" t="s">
        <v>17692</v>
      </c>
      <c r="G3020" s="386"/>
    </row>
    <row r="3021" spans="1:7" ht="72">
      <c r="A3021" s="387"/>
      <c r="B3021" s="387"/>
      <c r="C3021" s="388" t="s">
        <v>25694</v>
      </c>
      <c r="D3021" s="384" t="s">
        <v>25695</v>
      </c>
      <c r="E3021" s="388" t="s">
        <v>17450</v>
      </c>
      <c r="F3021" s="388" t="s">
        <v>25696</v>
      </c>
      <c r="G3021" s="386"/>
    </row>
    <row r="3022" spans="1:7" ht="72">
      <c r="A3022" s="387"/>
      <c r="B3022" s="387"/>
      <c r="C3022" s="388" t="s">
        <v>25697</v>
      </c>
      <c r="D3022" s="384" t="s">
        <v>25698</v>
      </c>
      <c r="E3022" s="388" t="s">
        <v>17450</v>
      </c>
      <c r="F3022" s="388" t="s">
        <v>17565</v>
      </c>
      <c r="G3022" s="385"/>
    </row>
    <row r="3023" spans="1:7" ht="72">
      <c r="A3023" s="387"/>
      <c r="B3023" s="387"/>
      <c r="C3023" s="388" t="s">
        <v>25699</v>
      </c>
      <c r="D3023" s="384" t="s">
        <v>25700</v>
      </c>
      <c r="E3023" s="388" t="s">
        <v>17450</v>
      </c>
      <c r="F3023" s="388" t="s">
        <v>17876</v>
      </c>
      <c r="G3023" s="385"/>
    </row>
    <row r="3024" spans="1:7" ht="72">
      <c r="A3024" s="387"/>
      <c r="B3024" s="387"/>
      <c r="C3024" s="388" t="s">
        <v>25701</v>
      </c>
      <c r="D3024" s="384" t="s">
        <v>25702</v>
      </c>
      <c r="E3024" s="388" t="s">
        <v>17450</v>
      </c>
      <c r="F3024" s="388" t="s">
        <v>25703</v>
      </c>
      <c r="G3024" s="386"/>
    </row>
    <row r="3025" spans="1:7" ht="72">
      <c r="A3025" s="387"/>
      <c r="B3025" s="387"/>
      <c r="C3025" s="388" t="s">
        <v>25704</v>
      </c>
      <c r="D3025" s="384" t="s">
        <v>25705</v>
      </c>
      <c r="E3025" s="388" t="s">
        <v>26</v>
      </c>
      <c r="F3025" s="388" t="s">
        <v>25706</v>
      </c>
      <c r="G3025" s="386"/>
    </row>
    <row r="3026" spans="1:7" ht="72">
      <c r="A3026" s="387"/>
      <c r="B3026" s="387"/>
      <c r="C3026" s="388" t="s">
        <v>25707</v>
      </c>
      <c r="D3026" s="384" t="s">
        <v>25708</v>
      </c>
      <c r="E3026" s="388" t="s">
        <v>17450</v>
      </c>
      <c r="F3026" s="388" t="s">
        <v>25709</v>
      </c>
      <c r="G3026" s="386"/>
    </row>
    <row r="3027" spans="1:7" ht="27">
      <c r="A3027" s="387"/>
      <c r="B3027" s="387"/>
      <c r="C3027" s="388" t="s">
        <v>25710</v>
      </c>
      <c r="D3027" s="384" t="s">
        <v>25711</v>
      </c>
      <c r="E3027" s="388" t="s">
        <v>26</v>
      </c>
      <c r="F3027" s="388" t="s">
        <v>20455</v>
      </c>
      <c r="G3027" s="386"/>
    </row>
    <row r="3028" spans="1:7" ht="27">
      <c r="A3028" s="387"/>
      <c r="B3028" s="387"/>
      <c r="C3028" s="388" t="s">
        <v>25712</v>
      </c>
      <c r="D3028" s="384" t="s">
        <v>25713</v>
      </c>
      <c r="E3028" s="388" t="s">
        <v>26</v>
      </c>
      <c r="F3028" s="388" t="s">
        <v>24974</v>
      </c>
      <c r="G3028" s="386"/>
    </row>
    <row r="3029" spans="1:7" ht="27">
      <c r="A3029" s="387"/>
      <c r="B3029" s="387"/>
      <c r="C3029" s="388" t="s">
        <v>25714</v>
      </c>
      <c r="D3029" s="384" t="s">
        <v>25715</v>
      </c>
      <c r="E3029" s="388" t="s">
        <v>26</v>
      </c>
      <c r="F3029" s="388" t="s">
        <v>24986</v>
      </c>
      <c r="G3029" s="386"/>
    </row>
    <row r="3030" spans="1:7" ht="18">
      <c r="A3030" s="387"/>
      <c r="B3030" s="387"/>
      <c r="C3030" s="388" t="s">
        <v>25716</v>
      </c>
      <c r="D3030" s="384" t="s">
        <v>25717</v>
      </c>
      <c r="E3030" s="388" t="s">
        <v>26</v>
      </c>
      <c r="F3030" s="388" t="s">
        <v>17345</v>
      </c>
      <c r="G3030" s="386"/>
    </row>
    <row r="3031" spans="1:7" ht="18">
      <c r="A3031" s="387"/>
      <c r="B3031" s="387"/>
      <c r="C3031" s="388" t="s">
        <v>25718</v>
      </c>
      <c r="D3031" s="384" t="s">
        <v>25719</v>
      </c>
      <c r="E3031" s="388" t="s">
        <v>26</v>
      </c>
      <c r="F3031" s="388" t="s">
        <v>25028</v>
      </c>
      <c r="G3031" s="386"/>
    </row>
    <row r="3032" spans="1:7" ht="14.25" customHeight="1">
      <c r="A3032" s="387"/>
      <c r="B3032" s="387"/>
      <c r="C3032" s="388" t="s">
        <v>25720</v>
      </c>
      <c r="D3032" s="384" t="s">
        <v>25721</v>
      </c>
      <c r="E3032" s="388" t="s">
        <v>26</v>
      </c>
      <c r="F3032" s="388" t="s">
        <v>25031</v>
      </c>
      <c r="G3032" s="386"/>
    </row>
    <row r="3033" spans="1:7" ht="36">
      <c r="A3033" s="387"/>
      <c r="B3033" s="387"/>
      <c r="C3033" s="388" t="s">
        <v>25722</v>
      </c>
      <c r="D3033" s="384" t="s">
        <v>25723</v>
      </c>
      <c r="E3033" s="388" t="s">
        <v>26</v>
      </c>
      <c r="F3033" s="388" t="s">
        <v>17345</v>
      </c>
      <c r="G3033" s="386"/>
    </row>
    <row r="3034" spans="1:7" ht="36">
      <c r="A3034" s="387"/>
      <c r="B3034" s="387"/>
      <c r="C3034" s="388" t="s">
        <v>25724</v>
      </c>
      <c r="D3034" s="384" t="s">
        <v>25725</v>
      </c>
      <c r="E3034" s="388" t="s">
        <v>26</v>
      </c>
      <c r="F3034" s="388" t="s">
        <v>25028</v>
      </c>
      <c r="G3034" s="386"/>
    </row>
    <row r="3035" spans="1:7" ht="36">
      <c r="A3035" s="387"/>
      <c r="B3035" s="387"/>
      <c r="C3035" s="388" t="s">
        <v>25726</v>
      </c>
      <c r="D3035" s="384" t="s">
        <v>25727</v>
      </c>
      <c r="E3035" s="388" t="s">
        <v>26</v>
      </c>
      <c r="F3035" s="388" t="s">
        <v>24838</v>
      </c>
      <c r="G3035" s="386"/>
    </row>
    <row r="3036" spans="1:7" ht="15">
      <c r="A3036" s="387"/>
      <c r="B3036" s="387"/>
      <c r="C3036" s="481" t="s">
        <v>25728</v>
      </c>
      <c r="D3036" s="481"/>
      <c r="E3036" s="481"/>
      <c r="F3036" s="481" t="s">
        <v>17145</v>
      </c>
      <c r="G3036" s="386"/>
    </row>
    <row r="3037" spans="1:7" ht="15">
      <c r="A3037" s="387"/>
      <c r="B3037" s="387"/>
      <c r="C3037" s="481" t="s">
        <v>25729</v>
      </c>
      <c r="D3037" s="481"/>
      <c r="E3037" s="481"/>
      <c r="F3037" s="481" t="s">
        <v>17145</v>
      </c>
      <c r="G3037" s="386"/>
    </row>
    <row r="3038" spans="1:7" ht="11.25" customHeight="1">
      <c r="A3038" s="387"/>
      <c r="B3038" s="387"/>
      <c r="C3038" s="481" t="s">
        <v>25730</v>
      </c>
      <c r="D3038" s="481"/>
      <c r="E3038" s="481"/>
      <c r="F3038" s="481" t="s">
        <v>17145</v>
      </c>
      <c r="G3038" s="386"/>
    </row>
    <row r="3039" spans="1:7" ht="12.75" customHeight="1">
      <c r="A3039" s="387"/>
      <c r="B3039" s="387"/>
      <c r="C3039" s="388" t="s">
        <v>25731</v>
      </c>
      <c r="D3039" s="384" t="s">
        <v>25732</v>
      </c>
      <c r="E3039" s="388" t="s">
        <v>26</v>
      </c>
      <c r="F3039" s="388" t="s">
        <v>25733</v>
      </c>
      <c r="G3039" s="386"/>
    </row>
    <row r="3040" spans="1:7" ht="12.75" customHeight="1">
      <c r="A3040" s="387"/>
      <c r="B3040" s="387"/>
      <c r="C3040" s="388" t="s">
        <v>25734</v>
      </c>
      <c r="D3040" s="384" t="s">
        <v>25735</v>
      </c>
      <c r="E3040" s="388" t="s">
        <v>26</v>
      </c>
      <c r="F3040" s="388" t="s">
        <v>25028</v>
      </c>
      <c r="G3040" s="386"/>
    </row>
    <row r="3041" spans="1:7" ht="27">
      <c r="A3041" s="387"/>
      <c r="B3041" s="387"/>
      <c r="C3041" s="388" t="s">
        <v>25736</v>
      </c>
      <c r="D3041" s="384" t="s">
        <v>25737</v>
      </c>
      <c r="E3041" s="388" t="s">
        <v>26</v>
      </c>
      <c r="F3041" s="388" t="s">
        <v>17315</v>
      </c>
      <c r="G3041" s="386"/>
    </row>
    <row r="3042" spans="1:7" ht="27">
      <c r="A3042" s="387"/>
      <c r="B3042" s="387"/>
      <c r="C3042" s="388" t="s">
        <v>25738</v>
      </c>
      <c r="D3042" s="384" t="s">
        <v>25739</v>
      </c>
      <c r="E3042" s="388" t="s">
        <v>26</v>
      </c>
      <c r="F3042" s="388" t="s">
        <v>25740</v>
      </c>
      <c r="G3042" s="386"/>
    </row>
    <row r="3043" spans="1:7" ht="27">
      <c r="A3043" s="387"/>
      <c r="B3043" s="387"/>
      <c r="C3043" s="388" t="s">
        <v>25741</v>
      </c>
      <c r="D3043" s="384" t="s">
        <v>25742</v>
      </c>
      <c r="E3043" s="388" t="s">
        <v>26</v>
      </c>
      <c r="F3043" s="388" t="s">
        <v>25743</v>
      </c>
      <c r="G3043" s="385"/>
    </row>
    <row r="3044" spans="1:7" ht="27">
      <c r="A3044" s="387"/>
      <c r="B3044" s="387"/>
      <c r="C3044" s="388" t="s">
        <v>25744</v>
      </c>
      <c r="D3044" s="384" t="s">
        <v>25745</v>
      </c>
      <c r="E3044" s="388" t="s">
        <v>26</v>
      </c>
      <c r="F3044" s="388" t="s">
        <v>25746</v>
      </c>
      <c r="G3044" s="385"/>
    </row>
    <row r="3045" spans="1:7" ht="27">
      <c r="A3045" s="387"/>
      <c r="B3045" s="387"/>
      <c r="C3045" s="388" t="s">
        <v>25747</v>
      </c>
      <c r="D3045" s="384" t="s">
        <v>25748</v>
      </c>
      <c r="E3045" s="388" t="s">
        <v>26</v>
      </c>
      <c r="F3045" s="388" t="s">
        <v>17515</v>
      </c>
      <c r="G3045" s="386"/>
    </row>
    <row r="3046" spans="1:7" ht="27">
      <c r="A3046" s="387"/>
      <c r="B3046" s="387"/>
      <c r="C3046" s="388" t="s">
        <v>25749</v>
      </c>
      <c r="D3046" s="384" t="s">
        <v>25750</v>
      </c>
      <c r="E3046" s="388" t="s">
        <v>26</v>
      </c>
      <c r="F3046" s="388" t="s">
        <v>25751</v>
      </c>
      <c r="G3046" s="386"/>
    </row>
    <row r="3047" spans="1:7" ht="54">
      <c r="A3047" s="387"/>
      <c r="B3047" s="387"/>
      <c r="C3047" s="388" t="s">
        <v>25752</v>
      </c>
      <c r="D3047" s="384" t="s">
        <v>25753</v>
      </c>
      <c r="E3047" s="388" t="s">
        <v>26</v>
      </c>
      <c r="F3047" s="388" t="s">
        <v>24974</v>
      </c>
      <c r="G3047" s="386"/>
    </row>
    <row r="3048" spans="1:7" ht="54">
      <c r="A3048" s="387"/>
      <c r="B3048" s="387"/>
      <c r="C3048" s="388" t="s">
        <v>25754</v>
      </c>
      <c r="D3048" s="384" t="s">
        <v>25755</v>
      </c>
      <c r="E3048" s="388" t="s">
        <v>26</v>
      </c>
      <c r="F3048" s="388" t="s">
        <v>24986</v>
      </c>
      <c r="G3048" s="386"/>
    </row>
    <row r="3049" spans="1:7" ht="54">
      <c r="A3049" s="387"/>
      <c r="B3049" s="387"/>
      <c r="C3049" s="388" t="s">
        <v>25756</v>
      </c>
      <c r="D3049" s="384" t="s">
        <v>25757</v>
      </c>
      <c r="E3049" s="388" t="s">
        <v>26</v>
      </c>
      <c r="F3049" s="388" t="s">
        <v>25031</v>
      </c>
      <c r="G3049" s="386"/>
    </row>
    <row r="3050" spans="1:7" ht="54">
      <c r="A3050" s="387"/>
      <c r="B3050" s="387"/>
      <c r="C3050" s="388" t="s">
        <v>25758</v>
      </c>
      <c r="D3050" s="384" t="s">
        <v>25759</v>
      </c>
      <c r="E3050" s="388" t="s">
        <v>26</v>
      </c>
      <c r="F3050" s="388" t="s">
        <v>17345</v>
      </c>
      <c r="G3050" s="386"/>
    </row>
    <row r="3051" spans="1:7" ht="14.25" customHeight="1">
      <c r="A3051" s="387"/>
      <c r="B3051" s="387"/>
      <c r="C3051" s="481" t="s">
        <v>25760</v>
      </c>
      <c r="D3051" s="481"/>
      <c r="E3051" s="481"/>
      <c r="F3051" s="481" t="s">
        <v>17145</v>
      </c>
      <c r="G3051" s="386"/>
    </row>
    <row r="3052" spans="1:7" ht="45">
      <c r="A3052" s="387"/>
      <c r="B3052" s="387"/>
      <c r="C3052" s="388" t="s">
        <v>25761</v>
      </c>
      <c r="D3052" s="384" t="s">
        <v>25762</v>
      </c>
      <c r="E3052" s="388" t="s">
        <v>26</v>
      </c>
      <c r="F3052" s="388" t="s">
        <v>20455</v>
      </c>
      <c r="G3052" s="385"/>
    </row>
    <row r="3053" spans="1:7" ht="12.75" customHeight="1">
      <c r="A3053" s="387"/>
      <c r="B3053" s="387"/>
      <c r="C3053" s="388" t="s">
        <v>25763</v>
      </c>
      <c r="D3053" s="384" t="s">
        <v>25764</v>
      </c>
      <c r="E3053" s="388" t="s">
        <v>26</v>
      </c>
      <c r="F3053" s="388" t="s">
        <v>20455</v>
      </c>
      <c r="G3053" s="385"/>
    </row>
    <row r="3054" spans="1:7" ht="36">
      <c r="A3054" s="387"/>
      <c r="B3054" s="387"/>
      <c r="C3054" s="388" t="s">
        <v>25765</v>
      </c>
      <c r="D3054" s="384" t="s">
        <v>25766</v>
      </c>
      <c r="E3054" s="388" t="s">
        <v>26</v>
      </c>
      <c r="F3054" s="388" t="s">
        <v>24974</v>
      </c>
      <c r="G3054" s="386"/>
    </row>
    <row r="3055" spans="1:7" ht="36">
      <c r="A3055" s="387"/>
      <c r="B3055" s="387"/>
      <c r="C3055" s="388" t="s">
        <v>25767</v>
      </c>
      <c r="D3055" s="384" t="s">
        <v>25768</v>
      </c>
      <c r="E3055" s="388" t="s">
        <v>26</v>
      </c>
      <c r="F3055" s="388" t="s">
        <v>25588</v>
      </c>
      <c r="G3055" s="386"/>
    </row>
    <row r="3056" spans="1:7" ht="36">
      <c r="A3056" s="387"/>
      <c r="B3056" s="387"/>
      <c r="C3056" s="388" t="s">
        <v>25769</v>
      </c>
      <c r="D3056" s="384" t="s">
        <v>25770</v>
      </c>
      <c r="E3056" s="388" t="s">
        <v>26</v>
      </c>
      <c r="F3056" s="388" t="s">
        <v>25168</v>
      </c>
      <c r="G3056" s="386"/>
    </row>
    <row r="3057" spans="1:7" ht="45">
      <c r="A3057" s="387"/>
      <c r="B3057" s="387"/>
      <c r="C3057" s="388" t="s">
        <v>25771</v>
      </c>
      <c r="D3057" s="384" t="s">
        <v>25772</v>
      </c>
      <c r="E3057" s="388" t="s">
        <v>26</v>
      </c>
      <c r="F3057" s="388" t="s">
        <v>17345</v>
      </c>
      <c r="G3057" s="386"/>
    </row>
    <row r="3058" spans="1:7" ht="36">
      <c r="A3058" s="387"/>
      <c r="B3058" s="387"/>
      <c r="C3058" s="388" t="s">
        <v>25773</v>
      </c>
      <c r="D3058" s="384" t="s">
        <v>25774</v>
      </c>
      <c r="E3058" s="388" t="s">
        <v>26</v>
      </c>
      <c r="F3058" s="388" t="s">
        <v>24974</v>
      </c>
      <c r="G3058" s="386"/>
    </row>
    <row r="3059" spans="1:7" ht="36">
      <c r="A3059" s="387"/>
      <c r="B3059" s="387"/>
      <c r="C3059" s="388" t="s">
        <v>25775</v>
      </c>
      <c r="D3059" s="384" t="s">
        <v>25776</v>
      </c>
      <c r="E3059" s="388" t="s">
        <v>26</v>
      </c>
      <c r="F3059" s="388" t="s">
        <v>24986</v>
      </c>
      <c r="G3059" s="386"/>
    </row>
    <row r="3060" spans="1:7" ht="15">
      <c r="A3060" s="387"/>
      <c r="B3060" s="387"/>
      <c r="C3060" s="481" t="s">
        <v>25777</v>
      </c>
      <c r="D3060" s="481"/>
      <c r="E3060" s="481"/>
      <c r="F3060" s="481" t="s">
        <v>17145</v>
      </c>
      <c r="G3060" s="386"/>
    </row>
    <row r="3061" spans="1:7" ht="11.25" customHeight="1">
      <c r="A3061" s="387"/>
      <c r="B3061" s="481" t="s">
        <v>25778</v>
      </c>
      <c r="C3061" s="481"/>
      <c r="D3061" s="481"/>
      <c r="E3061" s="481"/>
      <c r="F3061" s="481" t="s">
        <v>17145</v>
      </c>
      <c r="G3061" s="386"/>
    </row>
    <row r="3062" spans="1:7" ht="12.75" customHeight="1">
      <c r="A3062" s="387"/>
      <c r="B3062" s="387"/>
      <c r="C3062" s="481" t="s">
        <v>25779</v>
      </c>
      <c r="D3062" s="481"/>
      <c r="E3062" s="481"/>
      <c r="F3062" s="481" t="s">
        <v>17145</v>
      </c>
      <c r="G3062" s="385"/>
    </row>
    <row r="3063" spans="1:7" ht="12.75" customHeight="1">
      <c r="A3063" s="387"/>
      <c r="B3063" s="387"/>
      <c r="C3063" s="388" t="s">
        <v>25780</v>
      </c>
      <c r="D3063" s="384" t="s">
        <v>25781</v>
      </c>
      <c r="E3063" s="388" t="s">
        <v>26</v>
      </c>
      <c r="F3063" s="388" t="s">
        <v>17693</v>
      </c>
      <c r="G3063" s="385"/>
    </row>
    <row r="3064" spans="1:7" ht="12.75" customHeight="1">
      <c r="A3064" s="387"/>
      <c r="B3064" s="387"/>
      <c r="C3064" s="388" t="s">
        <v>25782</v>
      </c>
      <c r="D3064" s="384" t="s">
        <v>25783</v>
      </c>
      <c r="E3064" s="388" t="s">
        <v>26</v>
      </c>
      <c r="F3064" s="388" t="s">
        <v>25784</v>
      </c>
      <c r="G3064" s="386"/>
    </row>
    <row r="3065" spans="1:7" ht="27">
      <c r="A3065" s="387"/>
      <c r="B3065" s="387"/>
      <c r="C3065" s="388" t="s">
        <v>25785</v>
      </c>
      <c r="D3065" s="384" t="s">
        <v>25786</v>
      </c>
      <c r="E3065" s="388" t="s">
        <v>105</v>
      </c>
      <c r="F3065" s="388" t="s">
        <v>25787</v>
      </c>
      <c r="G3065" s="386"/>
    </row>
    <row r="3066" spans="1:7" ht="11.25" customHeight="1">
      <c r="A3066" s="387"/>
      <c r="B3066" s="387"/>
      <c r="C3066" s="481" t="s">
        <v>25788</v>
      </c>
      <c r="D3066" s="481"/>
      <c r="E3066" s="481"/>
      <c r="F3066" s="481" t="s">
        <v>17145</v>
      </c>
      <c r="G3066" s="386"/>
    </row>
    <row r="3067" spans="1:7" ht="15">
      <c r="A3067" s="387"/>
      <c r="B3067" s="387"/>
      <c r="C3067" s="388" t="s">
        <v>25789</v>
      </c>
      <c r="D3067" s="384" t="s">
        <v>25790</v>
      </c>
      <c r="E3067" s="388" t="s">
        <v>26</v>
      </c>
      <c r="F3067" s="388" t="s">
        <v>17695</v>
      </c>
      <c r="G3067" s="386"/>
    </row>
    <row r="3068" spans="1:7" ht="56.25" customHeight="1">
      <c r="A3068" s="387"/>
      <c r="B3068" s="387"/>
      <c r="C3068" s="388" t="s">
        <v>25791</v>
      </c>
      <c r="D3068" s="384" t="s">
        <v>25792</v>
      </c>
      <c r="E3068" s="388" t="s">
        <v>26</v>
      </c>
      <c r="F3068" s="388" t="s">
        <v>17696</v>
      </c>
      <c r="G3068" s="386"/>
    </row>
    <row r="3069" spans="1:7" ht="18">
      <c r="A3069" s="387"/>
      <c r="B3069" s="387"/>
      <c r="C3069" s="388" t="s">
        <v>25793</v>
      </c>
      <c r="D3069" s="384" t="s">
        <v>25794</v>
      </c>
      <c r="E3069" s="388" t="s">
        <v>26</v>
      </c>
      <c r="F3069" s="388" t="s">
        <v>25795</v>
      </c>
      <c r="G3069" s="386"/>
    </row>
    <row r="3070" spans="1:7" ht="15">
      <c r="A3070" s="387"/>
      <c r="B3070" s="387"/>
      <c r="C3070" s="388" t="s">
        <v>25796</v>
      </c>
      <c r="D3070" s="384" t="s">
        <v>25797</v>
      </c>
      <c r="E3070" s="388" t="s">
        <v>26</v>
      </c>
      <c r="F3070" s="388" t="s">
        <v>17905</v>
      </c>
      <c r="G3070" s="386"/>
    </row>
    <row r="3071" spans="1:7" ht="36">
      <c r="A3071" s="387"/>
      <c r="B3071" s="387"/>
      <c r="C3071" s="388" t="s">
        <v>25798</v>
      </c>
      <c r="D3071" s="384" t="s">
        <v>25799</v>
      </c>
      <c r="E3071" s="388" t="s">
        <v>26</v>
      </c>
      <c r="F3071" s="388" t="s">
        <v>17697</v>
      </c>
      <c r="G3071" s="385"/>
    </row>
    <row r="3072" spans="1:7" ht="18">
      <c r="A3072" s="387"/>
      <c r="B3072" s="387"/>
      <c r="C3072" s="388" t="s">
        <v>25800</v>
      </c>
      <c r="D3072" s="384" t="s">
        <v>25801</v>
      </c>
      <c r="E3072" s="388" t="s">
        <v>26</v>
      </c>
      <c r="F3072" s="388" t="s">
        <v>17698</v>
      </c>
      <c r="G3072" s="385"/>
    </row>
    <row r="3073" spans="1:7" ht="18">
      <c r="A3073" s="387"/>
      <c r="B3073" s="387"/>
      <c r="C3073" s="388" t="s">
        <v>25802</v>
      </c>
      <c r="D3073" s="384" t="s">
        <v>25803</v>
      </c>
      <c r="E3073" s="388" t="s">
        <v>17699</v>
      </c>
      <c r="F3073" s="388" t="s">
        <v>17700</v>
      </c>
      <c r="G3073" s="385"/>
    </row>
    <row r="3074" spans="1:7" ht="14.25" customHeight="1">
      <c r="A3074" s="387"/>
      <c r="B3074" s="387"/>
      <c r="C3074" s="388" t="s">
        <v>25804</v>
      </c>
      <c r="D3074" s="384" t="s">
        <v>25805</v>
      </c>
      <c r="E3074" s="388" t="s">
        <v>17699</v>
      </c>
      <c r="F3074" s="388" t="s">
        <v>25806</v>
      </c>
      <c r="G3074" s="385"/>
    </row>
    <row r="3075" spans="1:7" ht="15">
      <c r="A3075" s="387"/>
      <c r="B3075" s="387"/>
      <c r="C3075" s="388" t="s">
        <v>25807</v>
      </c>
      <c r="D3075" s="384" t="s">
        <v>25808</v>
      </c>
      <c r="E3075" s="388" t="s">
        <v>26</v>
      </c>
      <c r="F3075" s="388" t="s">
        <v>17599</v>
      </c>
      <c r="G3075" s="386"/>
    </row>
    <row r="3076" spans="1:7" ht="15">
      <c r="A3076" s="387"/>
      <c r="B3076" s="387"/>
      <c r="C3076" s="388" t="s">
        <v>25809</v>
      </c>
      <c r="D3076" s="384" t="s">
        <v>25810</v>
      </c>
      <c r="E3076" s="388" t="s">
        <v>26</v>
      </c>
      <c r="F3076" s="388" t="s">
        <v>17462</v>
      </c>
      <c r="G3076" s="386"/>
    </row>
    <row r="3077" spans="1:7" ht="18">
      <c r="A3077" s="387"/>
      <c r="B3077" s="387"/>
      <c r="C3077" s="388" t="s">
        <v>25811</v>
      </c>
      <c r="D3077" s="384" t="s">
        <v>25812</v>
      </c>
      <c r="E3077" s="388" t="s">
        <v>26</v>
      </c>
      <c r="F3077" s="388" t="s">
        <v>17671</v>
      </c>
      <c r="G3077" s="386"/>
    </row>
    <row r="3078" spans="1:7" ht="18">
      <c r="A3078" s="387"/>
      <c r="B3078" s="387"/>
      <c r="C3078" s="388" t="s">
        <v>25813</v>
      </c>
      <c r="D3078" s="384" t="s">
        <v>25814</v>
      </c>
      <c r="E3078" s="388" t="s">
        <v>26</v>
      </c>
      <c r="F3078" s="388" t="s">
        <v>17435</v>
      </c>
      <c r="G3078" s="386"/>
    </row>
    <row r="3079" spans="1:7" ht="11.25" customHeight="1">
      <c r="A3079" s="387"/>
      <c r="B3079" s="387"/>
      <c r="C3079" s="388" t="s">
        <v>25815</v>
      </c>
      <c r="D3079" s="384" t="s">
        <v>25816</v>
      </c>
      <c r="E3079" s="388" t="s">
        <v>26</v>
      </c>
      <c r="F3079" s="388" t="s">
        <v>25817</v>
      </c>
      <c r="G3079" s="386"/>
    </row>
    <row r="3080" spans="1:7" ht="18">
      <c r="A3080" s="387"/>
      <c r="B3080" s="387"/>
      <c r="C3080" s="388" t="s">
        <v>25818</v>
      </c>
      <c r="D3080" s="384" t="s">
        <v>25819</v>
      </c>
      <c r="E3080" s="388" t="s">
        <v>26</v>
      </c>
      <c r="F3080" s="388" t="s">
        <v>17431</v>
      </c>
      <c r="G3080" s="386"/>
    </row>
    <row r="3081" spans="1:7" ht="18">
      <c r="A3081" s="387"/>
      <c r="B3081" s="387"/>
      <c r="C3081" s="388" t="s">
        <v>25820</v>
      </c>
      <c r="D3081" s="384" t="s">
        <v>25821</v>
      </c>
      <c r="E3081" s="388" t="s">
        <v>26</v>
      </c>
      <c r="F3081" s="388" t="s">
        <v>17701</v>
      </c>
      <c r="G3081" s="385"/>
    </row>
    <row r="3082" spans="1:7" ht="15">
      <c r="A3082" s="387"/>
      <c r="B3082" s="387"/>
      <c r="C3082" s="388" t="s">
        <v>25822</v>
      </c>
      <c r="D3082" s="384" t="s">
        <v>25823</v>
      </c>
      <c r="E3082" s="388" t="s">
        <v>26</v>
      </c>
      <c r="F3082" s="388" t="s">
        <v>17702</v>
      </c>
      <c r="G3082" s="385"/>
    </row>
    <row r="3083" spans="1:7" ht="15">
      <c r="A3083" s="387"/>
      <c r="B3083" s="387"/>
      <c r="C3083" s="481" t="s">
        <v>25824</v>
      </c>
      <c r="D3083" s="481"/>
      <c r="E3083" s="481"/>
      <c r="F3083" s="481" t="s">
        <v>17145</v>
      </c>
      <c r="G3083" s="386"/>
    </row>
    <row r="3084" spans="1:7" ht="27">
      <c r="A3084" s="387"/>
      <c r="B3084" s="387"/>
      <c r="C3084" s="388" t="s">
        <v>25825</v>
      </c>
      <c r="D3084" s="384" t="s">
        <v>25826</v>
      </c>
      <c r="E3084" s="388" t="s">
        <v>26</v>
      </c>
      <c r="F3084" s="388" t="s">
        <v>25827</v>
      </c>
      <c r="G3084" s="386"/>
    </row>
    <row r="3085" spans="1:7" ht="12.75" customHeight="1">
      <c r="A3085" s="387"/>
      <c r="B3085" s="387"/>
      <c r="C3085" s="388" t="s">
        <v>25828</v>
      </c>
      <c r="D3085" s="384" t="s">
        <v>25829</v>
      </c>
      <c r="E3085" s="388" t="s">
        <v>26</v>
      </c>
      <c r="F3085" s="388" t="s">
        <v>17703</v>
      </c>
      <c r="G3085" s="386"/>
    </row>
    <row r="3086" spans="1:7" ht="15">
      <c r="A3086" s="387"/>
      <c r="B3086" s="481" t="s">
        <v>25830</v>
      </c>
      <c r="C3086" s="481"/>
      <c r="D3086" s="481"/>
      <c r="E3086" s="481"/>
      <c r="F3086" s="481" t="s">
        <v>17145</v>
      </c>
      <c r="G3086" s="386"/>
    </row>
    <row r="3087" spans="1:7" ht="15">
      <c r="A3087" s="387"/>
      <c r="B3087" s="387"/>
      <c r="C3087" s="481" t="s">
        <v>25831</v>
      </c>
      <c r="D3087" s="481"/>
      <c r="E3087" s="481"/>
      <c r="F3087" s="481" t="s">
        <v>17145</v>
      </c>
      <c r="G3087" s="386"/>
    </row>
    <row r="3088" spans="1:7" ht="11.25" customHeight="1">
      <c r="A3088" s="387"/>
      <c r="B3088" s="387"/>
      <c r="C3088" s="388" t="s">
        <v>25832</v>
      </c>
      <c r="D3088" s="384" t="s">
        <v>25833</v>
      </c>
      <c r="E3088" s="388" t="s">
        <v>3221</v>
      </c>
      <c r="F3088" s="388" t="s">
        <v>20455</v>
      </c>
      <c r="G3088" s="385"/>
    </row>
    <row r="3089" spans="1:7" ht="12.75" customHeight="1">
      <c r="A3089" s="387"/>
      <c r="B3089" s="387"/>
      <c r="C3089" s="388" t="s">
        <v>25834</v>
      </c>
      <c r="D3089" s="384" t="s">
        <v>25835</v>
      </c>
      <c r="E3089" s="388" t="s">
        <v>3221</v>
      </c>
      <c r="F3089" s="388" t="s">
        <v>18737</v>
      </c>
      <c r="G3089" s="385"/>
    </row>
    <row r="3090" spans="1:7" ht="27">
      <c r="A3090" s="387"/>
      <c r="B3090" s="387"/>
      <c r="C3090" s="388" t="s">
        <v>25836</v>
      </c>
      <c r="D3090" s="384" t="s">
        <v>25837</v>
      </c>
      <c r="E3090" s="388" t="s">
        <v>3221</v>
      </c>
      <c r="F3090" s="388" t="s">
        <v>24974</v>
      </c>
      <c r="G3090" s="386"/>
    </row>
    <row r="3091" spans="1:7" ht="56.25" customHeight="1">
      <c r="A3091" s="387"/>
      <c r="B3091" s="387"/>
      <c r="C3091" s="481" t="s">
        <v>25838</v>
      </c>
      <c r="D3091" s="481"/>
      <c r="E3091" s="481"/>
      <c r="F3091" s="481" t="s">
        <v>17145</v>
      </c>
      <c r="G3091" s="386"/>
    </row>
    <row r="3092" spans="1:7" ht="14.25" customHeight="1">
      <c r="A3092" s="387"/>
      <c r="B3092" s="387"/>
      <c r="C3092" s="388" t="s">
        <v>25839</v>
      </c>
      <c r="D3092" s="384" t="s">
        <v>25840</v>
      </c>
      <c r="E3092" s="388" t="s">
        <v>26</v>
      </c>
      <c r="F3092" s="388" t="s">
        <v>25841</v>
      </c>
      <c r="G3092" s="386"/>
    </row>
    <row r="3093" spans="1:7" ht="14.25" customHeight="1">
      <c r="A3093" s="387"/>
      <c r="B3093" s="387"/>
      <c r="C3093" s="388" t="s">
        <v>25842</v>
      </c>
      <c r="D3093" s="384" t="s">
        <v>25843</v>
      </c>
      <c r="E3093" s="388" t="s">
        <v>26</v>
      </c>
      <c r="F3093" s="388" t="s">
        <v>25844</v>
      </c>
      <c r="G3093" s="386"/>
    </row>
    <row r="3094" spans="1:7" ht="11.25" customHeight="1">
      <c r="A3094" s="387"/>
      <c r="B3094" s="387"/>
      <c r="C3094" s="481" t="s">
        <v>25845</v>
      </c>
      <c r="D3094" s="481"/>
      <c r="E3094" s="481"/>
      <c r="F3094" s="481" t="s">
        <v>17145</v>
      </c>
      <c r="G3094" s="386"/>
    </row>
    <row r="3095" spans="1:7" ht="18">
      <c r="A3095" s="387"/>
      <c r="B3095" s="387"/>
      <c r="C3095" s="388" t="s">
        <v>25846</v>
      </c>
      <c r="D3095" s="384" t="s">
        <v>25847</v>
      </c>
      <c r="E3095" s="388" t="s">
        <v>26</v>
      </c>
      <c r="F3095" s="388" t="s">
        <v>20455</v>
      </c>
      <c r="G3095" s="386"/>
    </row>
    <row r="3096" spans="1:7" ht="12.75" customHeight="1">
      <c r="A3096" s="387"/>
      <c r="B3096" s="387"/>
      <c r="C3096" s="388" t="s">
        <v>25848</v>
      </c>
      <c r="D3096" s="384" t="s">
        <v>25849</v>
      </c>
      <c r="E3096" s="388" t="s">
        <v>26</v>
      </c>
      <c r="F3096" s="388" t="s">
        <v>25304</v>
      </c>
      <c r="G3096" s="385"/>
    </row>
    <row r="3097" spans="1:7" ht="18">
      <c r="A3097" s="387"/>
      <c r="B3097" s="387"/>
      <c r="C3097" s="388" t="s">
        <v>25850</v>
      </c>
      <c r="D3097" s="384" t="s">
        <v>25851</v>
      </c>
      <c r="E3097" s="388" t="s">
        <v>26</v>
      </c>
      <c r="F3097" s="388" t="s">
        <v>25304</v>
      </c>
      <c r="G3097" s="385"/>
    </row>
    <row r="3098" spans="1:7" ht="11.25" customHeight="1">
      <c r="A3098" s="387"/>
      <c r="B3098" s="387"/>
      <c r="C3098" s="388" t="s">
        <v>25852</v>
      </c>
      <c r="D3098" s="384" t="s">
        <v>25853</v>
      </c>
      <c r="E3098" s="388" t="s">
        <v>26</v>
      </c>
      <c r="F3098" s="388" t="s">
        <v>24974</v>
      </c>
      <c r="G3098" s="385"/>
    </row>
    <row r="3099" spans="1:7" ht="18">
      <c r="A3099" s="387"/>
      <c r="B3099" s="387"/>
      <c r="C3099" s="388" t="s">
        <v>25854</v>
      </c>
      <c r="D3099" s="384" t="s">
        <v>25855</v>
      </c>
      <c r="E3099" s="388" t="s">
        <v>105</v>
      </c>
      <c r="F3099" s="388" t="s">
        <v>25296</v>
      </c>
      <c r="G3099" s="385"/>
    </row>
    <row r="3100" spans="1:7" ht="18">
      <c r="A3100" s="387"/>
      <c r="B3100" s="387"/>
      <c r="C3100" s="388" t="s">
        <v>25856</v>
      </c>
      <c r="D3100" s="384" t="s">
        <v>25857</v>
      </c>
      <c r="E3100" s="388" t="s">
        <v>26</v>
      </c>
      <c r="F3100" s="388" t="s">
        <v>24974</v>
      </c>
      <c r="G3100" s="385"/>
    </row>
    <row r="3101" spans="1:7" ht="14.25" customHeight="1">
      <c r="A3101" s="387"/>
      <c r="B3101" s="387"/>
      <c r="C3101" s="388" t="s">
        <v>25858</v>
      </c>
      <c r="D3101" s="384" t="s">
        <v>25859</v>
      </c>
      <c r="E3101" s="388" t="s">
        <v>26</v>
      </c>
      <c r="F3101" s="388" t="s">
        <v>25588</v>
      </c>
      <c r="G3101" s="385"/>
    </row>
    <row r="3102" spans="1:7" ht="18">
      <c r="A3102" s="387"/>
      <c r="B3102" s="387"/>
      <c r="C3102" s="388" t="s">
        <v>25860</v>
      </c>
      <c r="D3102" s="384" t="s">
        <v>25861</v>
      </c>
      <c r="E3102" s="388" t="s">
        <v>26</v>
      </c>
      <c r="F3102" s="388" t="s">
        <v>25304</v>
      </c>
      <c r="G3102" s="386"/>
    </row>
    <row r="3103" spans="1:7" ht="18">
      <c r="A3103" s="387"/>
      <c r="B3103" s="387"/>
      <c r="C3103" s="388" t="s">
        <v>25862</v>
      </c>
      <c r="D3103" s="384" t="s">
        <v>25863</v>
      </c>
      <c r="E3103" s="388" t="s">
        <v>26</v>
      </c>
      <c r="F3103" s="388" t="s">
        <v>25304</v>
      </c>
      <c r="G3103" s="385"/>
    </row>
    <row r="3104" spans="1:7" ht="15">
      <c r="A3104" s="387"/>
      <c r="B3104" s="387"/>
      <c r="C3104" s="388" t="s">
        <v>25864</v>
      </c>
      <c r="D3104" s="384" t="s">
        <v>25865</v>
      </c>
      <c r="E3104" s="388" t="s">
        <v>26</v>
      </c>
      <c r="F3104" s="388" t="s">
        <v>25588</v>
      </c>
      <c r="G3104" s="385"/>
    </row>
    <row r="3105" spans="1:7" ht="15">
      <c r="A3105" s="387"/>
      <c r="B3105" s="387"/>
      <c r="C3105" s="388" t="s">
        <v>25866</v>
      </c>
      <c r="D3105" s="384" t="s">
        <v>25867</v>
      </c>
      <c r="E3105" s="388" t="s">
        <v>26</v>
      </c>
      <c r="F3105" s="388" t="s">
        <v>24974</v>
      </c>
      <c r="G3105" s="385"/>
    </row>
    <row r="3106" spans="1:7" ht="14.25" customHeight="1">
      <c r="A3106" s="387"/>
      <c r="B3106" s="387"/>
      <c r="C3106" s="388" t="s">
        <v>25868</v>
      </c>
      <c r="D3106" s="384" t="s">
        <v>25869</v>
      </c>
      <c r="E3106" s="388" t="s">
        <v>26</v>
      </c>
      <c r="F3106" s="388" t="s">
        <v>24986</v>
      </c>
      <c r="G3106" s="385"/>
    </row>
    <row r="3107" spans="1:7" ht="14.25" customHeight="1">
      <c r="A3107" s="387"/>
      <c r="B3107" s="387"/>
      <c r="C3107" s="388" t="s">
        <v>25870</v>
      </c>
      <c r="D3107" s="384" t="s">
        <v>25871</v>
      </c>
      <c r="E3107" s="388" t="s">
        <v>26</v>
      </c>
      <c r="F3107" s="388" t="s">
        <v>17345</v>
      </c>
      <c r="G3107" s="386"/>
    </row>
    <row r="3108" spans="1:7" ht="18">
      <c r="A3108" s="387"/>
      <c r="B3108" s="387"/>
      <c r="C3108" s="388" t="s">
        <v>25872</v>
      </c>
      <c r="D3108" s="384" t="s">
        <v>25873</v>
      </c>
      <c r="E3108" s="388" t="s">
        <v>26</v>
      </c>
      <c r="F3108" s="388" t="s">
        <v>24974</v>
      </c>
      <c r="G3108" s="386"/>
    </row>
    <row r="3109" spans="1:7" ht="18">
      <c r="A3109" s="387"/>
      <c r="B3109" s="387"/>
      <c r="C3109" s="388" t="s">
        <v>25874</v>
      </c>
      <c r="D3109" s="384" t="s">
        <v>25875</v>
      </c>
      <c r="E3109" s="388" t="s">
        <v>26</v>
      </c>
      <c r="F3109" s="388" t="s">
        <v>20455</v>
      </c>
      <c r="G3109" s="386"/>
    </row>
    <row r="3110" spans="1:7" ht="18">
      <c r="A3110" s="387"/>
      <c r="B3110" s="387"/>
      <c r="C3110" s="388" t="s">
        <v>25876</v>
      </c>
      <c r="D3110" s="384" t="s">
        <v>25877</v>
      </c>
      <c r="E3110" s="388" t="s">
        <v>26</v>
      </c>
      <c r="F3110" s="388" t="s">
        <v>24986</v>
      </c>
      <c r="G3110" s="386"/>
    </row>
    <row r="3111" spans="1:7" ht="14.25" customHeight="1">
      <c r="A3111" s="387"/>
      <c r="B3111" s="387"/>
      <c r="C3111" s="388" t="s">
        <v>25878</v>
      </c>
      <c r="D3111" s="384" t="s">
        <v>25879</v>
      </c>
      <c r="E3111" s="388" t="s">
        <v>26</v>
      </c>
      <c r="F3111" s="388" t="s">
        <v>25031</v>
      </c>
      <c r="G3111" s="386"/>
    </row>
    <row r="3112" spans="1:7" ht="18">
      <c r="A3112" s="387"/>
      <c r="B3112" s="387"/>
      <c r="C3112" s="388" t="s">
        <v>25880</v>
      </c>
      <c r="D3112" s="384" t="s">
        <v>25881</v>
      </c>
      <c r="E3112" s="388" t="s">
        <v>26</v>
      </c>
      <c r="F3112" s="388" t="s">
        <v>17345</v>
      </c>
      <c r="G3112" s="385"/>
    </row>
    <row r="3113" spans="1:7" ht="15">
      <c r="A3113" s="387"/>
      <c r="B3113" s="387"/>
      <c r="C3113" s="388" t="s">
        <v>25882</v>
      </c>
      <c r="D3113" s="384" t="s">
        <v>25883</v>
      </c>
      <c r="E3113" s="388" t="s">
        <v>26</v>
      </c>
      <c r="F3113" s="388" t="s">
        <v>25028</v>
      </c>
      <c r="G3113" s="385"/>
    </row>
    <row r="3114" spans="1:7" ht="15">
      <c r="A3114" s="387"/>
      <c r="B3114" s="387"/>
      <c r="C3114" s="388" t="s">
        <v>25884</v>
      </c>
      <c r="D3114" s="384" t="s">
        <v>25885</v>
      </c>
      <c r="E3114" s="388" t="s">
        <v>26</v>
      </c>
      <c r="F3114" s="388" t="s">
        <v>24838</v>
      </c>
      <c r="G3114" s="386"/>
    </row>
    <row r="3115" spans="1:7" ht="11.25" customHeight="1">
      <c r="A3115" s="387"/>
      <c r="B3115" s="387"/>
      <c r="C3115" s="388" t="s">
        <v>25886</v>
      </c>
      <c r="D3115" s="384" t="s">
        <v>25887</v>
      </c>
      <c r="E3115" s="388" t="s">
        <v>26</v>
      </c>
      <c r="F3115" s="388" t="s">
        <v>24858</v>
      </c>
      <c r="G3115" s="386"/>
    </row>
    <row r="3116" spans="1:7" ht="15">
      <c r="A3116" s="387"/>
      <c r="B3116" s="387"/>
      <c r="C3116" s="388" t="s">
        <v>25888</v>
      </c>
      <c r="D3116" s="384" t="s">
        <v>25889</v>
      </c>
      <c r="E3116" s="388" t="s">
        <v>26</v>
      </c>
      <c r="F3116" s="388" t="s">
        <v>25890</v>
      </c>
      <c r="G3116" s="386"/>
    </row>
    <row r="3117" spans="1:7" ht="15">
      <c r="A3117" s="387"/>
      <c r="B3117" s="387"/>
      <c r="C3117" s="388" t="s">
        <v>25891</v>
      </c>
      <c r="D3117" s="384" t="s">
        <v>25892</v>
      </c>
      <c r="E3117" s="388" t="s">
        <v>26</v>
      </c>
      <c r="F3117" s="388" t="s">
        <v>25893</v>
      </c>
      <c r="G3117" s="386"/>
    </row>
    <row r="3118" spans="1:7" ht="14.25" customHeight="1">
      <c r="A3118" s="387"/>
      <c r="B3118" s="387"/>
      <c r="C3118" s="388" t="s">
        <v>25894</v>
      </c>
      <c r="D3118" s="384" t="s">
        <v>25895</v>
      </c>
      <c r="E3118" s="388" t="s">
        <v>26</v>
      </c>
      <c r="F3118" s="388" t="s">
        <v>25588</v>
      </c>
      <c r="G3118" s="386"/>
    </row>
    <row r="3119" spans="1:7" ht="11.25" customHeight="1">
      <c r="A3119" s="387"/>
      <c r="B3119" s="387"/>
      <c r="C3119" s="388" t="s">
        <v>25896</v>
      </c>
      <c r="D3119" s="384" t="s">
        <v>25897</v>
      </c>
      <c r="E3119" s="388" t="s">
        <v>26</v>
      </c>
      <c r="F3119" s="388" t="s">
        <v>25031</v>
      </c>
      <c r="G3119" s="386"/>
    </row>
    <row r="3120" spans="1:7" ht="18">
      <c r="A3120" s="387"/>
      <c r="B3120" s="387"/>
      <c r="C3120" s="388" t="s">
        <v>25898</v>
      </c>
      <c r="D3120" s="384" t="s">
        <v>25899</v>
      </c>
      <c r="E3120" s="388" t="s">
        <v>26</v>
      </c>
      <c r="F3120" s="388" t="s">
        <v>25304</v>
      </c>
      <c r="G3120" s="386"/>
    </row>
    <row r="3121" spans="1:7" ht="18">
      <c r="A3121" s="387"/>
      <c r="B3121" s="387"/>
      <c r="C3121" s="388" t="s">
        <v>25900</v>
      </c>
      <c r="D3121" s="384" t="s">
        <v>25901</v>
      </c>
      <c r="E3121" s="388" t="s">
        <v>26</v>
      </c>
      <c r="F3121" s="388" t="s">
        <v>20455</v>
      </c>
      <c r="G3121" s="385"/>
    </row>
    <row r="3122" spans="1:7" ht="18">
      <c r="A3122" s="387"/>
      <c r="B3122" s="387"/>
      <c r="C3122" s="388" t="s">
        <v>25902</v>
      </c>
      <c r="D3122" s="384" t="s">
        <v>25903</v>
      </c>
      <c r="E3122" s="388" t="s">
        <v>26</v>
      </c>
      <c r="F3122" s="388" t="s">
        <v>25304</v>
      </c>
      <c r="G3122" s="385"/>
    </row>
    <row r="3123" spans="1:7" ht="11.25" customHeight="1">
      <c r="A3123" s="387"/>
      <c r="B3123" s="387"/>
      <c r="C3123" s="388" t="s">
        <v>25904</v>
      </c>
      <c r="D3123" s="384" t="s">
        <v>25905</v>
      </c>
      <c r="E3123" s="388" t="s">
        <v>26</v>
      </c>
      <c r="F3123" s="388" t="s">
        <v>25304</v>
      </c>
      <c r="G3123" s="386"/>
    </row>
    <row r="3124" spans="1:7" ht="15">
      <c r="A3124" s="387"/>
      <c r="B3124" s="387"/>
      <c r="C3124" s="388" t="s">
        <v>25906</v>
      </c>
      <c r="D3124" s="384" t="s">
        <v>25907</v>
      </c>
      <c r="E3124" s="388" t="s">
        <v>26</v>
      </c>
      <c r="F3124" s="388" t="s">
        <v>25028</v>
      </c>
      <c r="G3124" s="385"/>
    </row>
    <row r="3125" spans="1:7" ht="15">
      <c r="A3125" s="387"/>
      <c r="B3125" s="387"/>
      <c r="C3125" s="388" t="s">
        <v>25908</v>
      </c>
      <c r="D3125" s="384" t="s">
        <v>25909</v>
      </c>
      <c r="E3125" s="388" t="s">
        <v>3221</v>
      </c>
      <c r="F3125" s="388" t="s">
        <v>25304</v>
      </c>
      <c r="G3125" s="385"/>
    </row>
    <row r="3126" spans="1:7" ht="11.25" customHeight="1">
      <c r="A3126" s="387"/>
      <c r="B3126" s="387"/>
      <c r="C3126" s="388" t="s">
        <v>25910</v>
      </c>
      <c r="D3126" s="384" t="s">
        <v>25911</v>
      </c>
      <c r="E3126" s="388" t="s">
        <v>26</v>
      </c>
      <c r="F3126" s="388" t="s">
        <v>25304</v>
      </c>
      <c r="G3126" s="386"/>
    </row>
    <row r="3127" spans="1:7" ht="27">
      <c r="A3127" s="387"/>
      <c r="B3127" s="387"/>
      <c r="C3127" s="388" t="s">
        <v>25912</v>
      </c>
      <c r="D3127" s="384" t="s">
        <v>25913</v>
      </c>
      <c r="E3127" s="388" t="s">
        <v>26</v>
      </c>
      <c r="F3127" s="388" t="s">
        <v>25304</v>
      </c>
      <c r="G3127" s="386"/>
    </row>
    <row r="3128" spans="1:7" ht="14.25" customHeight="1">
      <c r="A3128" s="387"/>
      <c r="B3128" s="387"/>
      <c r="C3128" s="388" t="s">
        <v>25914</v>
      </c>
      <c r="D3128" s="384" t="s">
        <v>25915</v>
      </c>
      <c r="E3128" s="388" t="s">
        <v>26</v>
      </c>
      <c r="F3128" s="388" t="s">
        <v>20455</v>
      </c>
      <c r="G3128" s="385"/>
    </row>
    <row r="3129" spans="1:7" ht="27">
      <c r="A3129" s="387"/>
      <c r="B3129" s="387"/>
      <c r="C3129" s="388" t="s">
        <v>25916</v>
      </c>
      <c r="D3129" s="384" t="s">
        <v>25917</v>
      </c>
      <c r="E3129" s="388" t="s">
        <v>26</v>
      </c>
      <c r="F3129" s="388" t="s">
        <v>24974</v>
      </c>
      <c r="G3129" s="385"/>
    </row>
    <row r="3130" spans="1:7" ht="27">
      <c r="A3130" s="387"/>
      <c r="B3130" s="387"/>
      <c r="C3130" s="388" t="s">
        <v>25918</v>
      </c>
      <c r="D3130" s="384" t="s">
        <v>25919</v>
      </c>
      <c r="E3130" s="388" t="s">
        <v>26</v>
      </c>
      <c r="F3130" s="388" t="s">
        <v>25031</v>
      </c>
      <c r="G3130" s="386"/>
    </row>
    <row r="3131" spans="1:7" ht="14.25" customHeight="1">
      <c r="A3131" s="387"/>
      <c r="B3131" s="387"/>
      <c r="C3131" s="388" t="s">
        <v>25920</v>
      </c>
      <c r="D3131" s="384" t="s">
        <v>25921</v>
      </c>
      <c r="E3131" s="388" t="s">
        <v>26</v>
      </c>
      <c r="F3131" s="388" t="s">
        <v>17345</v>
      </c>
      <c r="G3131" s="386"/>
    </row>
    <row r="3132" spans="1:7" ht="14.25" customHeight="1">
      <c r="A3132" s="387"/>
      <c r="B3132" s="387"/>
      <c r="C3132" s="388" t="s">
        <v>25922</v>
      </c>
      <c r="D3132" s="384" t="s">
        <v>25923</v>
      </c>
      <c r="E3132" s="388" t="s">
        <v>26</v>
      </c>
      <c r="F3132" s="388" t="s">
        <v>25031</v>
      </c>
      <c r="G3132" s="386"/>
    </row>
    <row r="3133" spans="1:7" ht="18">
      <c r="A3133" s="387"/>
      <c r="B3133" s="387"/>
      <c r="C3133" s="388" t="s">
        <v>25924</v>
      </c>
      <c r="D3133" s="384" t="s">
        <v>25925</v>
      </c>
      <c r="E3133" s="388" t="s">
        <v>26</v>
      </c>
      <c r="F3133" s="388" t="s">
        <v>25168</v>
      </c>
      <c r="G3133" s="386"/>
    </row>
    <row r="3134" spans="1:7" ht="15">
      <c r="A3134" s="387"/>
      <c r="B3134" s="481" t="s">
        <v>25926</v>
      </c>
      <c r="C3134" s="481"/>
      <c r="D3134" s="481"/>
      <c r="E3134" s="481"/>
      <c r="F3134" s="481" t="s">
        <v>17145</v>
      </c>
      <c r="G3134" s="386"/>
    </row>
    <row r="3135" spans="1:7" ht="15">
      <c r="A3135" s="387"/>
      <c r="B3135" s="387"/>
      <c r="C3135" s="481" t="s">
        <v>25927</v>
      </c>
      <c r="D3135" s="481"/>
      <c r="E3135" s="481"/>
      <c r="F3135" s="481" t="s">
        <v>17145</v>
      </c>
      <c r="G3135" s="385"/>
    </row>
    <row r="3136" spans="1:7" ht="14.25" customHeight="1">
      <c r="A3136" s="387"/>
      <c r="B3136" s="387"/>
      <c r="C3136" s="388" t="s">
        <v>25928</v>
      </c>
      <c r="D3136" s="384" t="s">
        <v>25929</v>
      </c>
      <c r="E3136" s="388" t="s">
        <v>17512</v>
      </c>
      <c r="F3136" s="388" t="s">
        <v>17704</v>
      </c>
      <c r="G3136" s="385"/>
    </row>
    <row r="3137" spans="1:7" ht="12.75" customHeight="1">
      <c r="A3137" s="387"/>
      <c r="B3137" s="387"/>
      <c r="C3137" s="388" t="s">
        <v>25930</v>
      </c>
      <c r="D3137" s="384" t="s">
        <v>25931</v>
      </c>
      <c r="E3137" s="388" t="s">
        <v>105</v>
      </c>
      <c r="F3137" s="388" t="s">
        <v>17705</v>
      </c>
      <c r="G3137" s="386"/>
    </row>
    <row r="3138" spans="1:7" ht="27">
      <c r="A3138" s="387"/>
      <c r="B3138" s="387"/>
      <c r="C3138" s="388" t="s">
        <v>25932</v>
      </c>
      <c r="D3138" s="384" t="s">
        <v>25933</v>
      </c>
      <c r="E3138" s="388" t="s">
        <v>26</v>
      </c>
      <c r="F3138" s="388" t="s">
        <v>25934</v>
      </c>
      <c r="G3138" s="386"/>
    </row>
    <row r="3139" spans="1:7" ht="14.25" customHeight="1">
      <c r="A3139" s="387"/>
      <c r="B3139" s="387"/>
      <c r="C3139" s="388" t="s">
        <v>25935</v>
      </c>
      <c r="D3139" s="384" t="s">
        <v>25936</v>
      </c>
      <c r="E3139" s="388" t="s">
        <v>26</v>
      </c>
      <c r="F3139" s="388" t="s">
        <v>17597</v>
      </c>
      <c r="G3139" s="386"/>
    </row>
    <row r="3140" spans="1:7" ht="15">
      <c r="A3140" s="481" t="s">
        <v>17706</v>
      </c>
      <c r="B3140" s="481"/>
      <c r="C3140" s="481"/>
      <c r="D3140" s="481"/>
      <c r="E3140" s="481"/>
      <c r="F3140" s="481" t="s">
        <v>17145</v>
      </c>
      <c r="G3140" s="386"/>
    </row>
    <row r="3141" spans="1:7" ht="15">
      <c r="A3141" s="481" t="s">
        <v>17186</v>
      </c>
      <c r="B3141" s="481"/>
      <c r="C3141" s="481"/>
      <c r="D3141" s="481"/>
      <c r="E3141" s="481"/>
      <c r="F3141" s="481" t="s">
        <v>17145</v>
      </c>
      <c r="G3141" s="386"/>
    </row>
    <row r="3142" spans="1:7" ht="12.75" customHeight="1">
      <c r="A3142" s="387"/>
      <c r="B3142" s="481" t="s">
        <v>25937</v>
      </c>
      <c r="C3142" s="481"/>
      <c r="D3142" s="481"/>
      <c r="E3142" s="481"/>
      <c r="F3142" s="481" t="s">
        <v>17145</v>
      </c>
      <c r="G3142" s="386"/>
    </row>
    <row r="3143" spans="1:7" ht="12.75" customHeight="1">
      <c r="A3143" s="387"/>
      <c r="B3143" s="387"/>
      <c r="C3143" s="481" t="s">
        <v>25938</v>
      </c>
      <c r="D3143" s="481"/>
      <c r="E3143" s="481"/>
      <c r="F3143" s="481" t="s">
        <v>17145</v>
      </c>
      <c r="G3143" s="386"/>
    </row>
    <row r="3144" spans="1:7" ht="12.75" customHeight="1">
      <c r="A3144" s="387"/>
      <c r="B3144" s="387"/>
      <c r="C3144" s="388" t="s">
        <v>25939</v>
      </c>
      <c r="D3144" s="384" t="s">
        <v>25940</v>
      </c>
      <c r="E3144" s="388" t="s">
        <v>105</v>
      </c>
      <c r="F3144" s="388" t="s">
        <v>25941</v>
      </c>
      <c r="G3144" s="386"/>
    </row>
    <row r="3145" spans="1:7" ht="12.75" customHeight="1">
      <c r="A3145" s="387"/>
      <c r="B3145" s="387"/>
      <c r="C3145" s="388" t="s">
        <v>25942</v>
      </c>
      <c r="D3145" s="384" t="s">
        <v>25943</v>
      </c>
      <c r="E3145" s="388" t="s">
        <v>105</v>
      </c>
      <c r="F3145" s="388" t="s">
        <v>25944</v>
      </c>
      <c r="G3145" s="386"/>
    </row>
    <row r="3146" spans="1:7" ht="15">
      <c r="A3146" s="387"/>
      <c r="B3146" s="481" t="s">
        <v>25945</v>
      </c>
      <c r="C3146" s="481"/>
      <c r="D3146" s="481"/>
      <c r="E3146" s="481"/>
      <c r="F3146" s="481" t="s">
        <v>17145</v>
      </c>
      <c r="G3146" s="386"/>
    </row>
    <row r="3147" spans="1:7" ht="15">
      <c r="A3147" s="387"/>
      <c r="B3147" s="387"/>
      <c r="C3147" s="481" t="s">
        <v>25946</v>
      </c>
      <c r="D3147" s="481"/>
      <c r="E3147" s="481"/>
      <c r="F3147" s="481" t="s">
        <v>17145</v>
      </c>
      <c r="G3147" s="386"/>
    </row>
    <row r="3148" spans="1:7" ht="12.75" customHeight="1">
      <c r="A3148" s="387"/>
      <c r="B3148" s="387"/>
      <c r="C3148" s="388" t="s">
        <v>25947</v>
      </c>
      <c r="D3148" s="384" t="s">
        <v>25948</v>
      </c>
      <c r="E3148" s="388" t="s">
        <v>105</v>
      </c>
      <c r="F3148" s="388" t="s">
        <v>25949</v>
      </c>
      <c r="G3148" s="386"/>
    </row>
    <row r="3149" spans="1:7" ht="12.75" customHeight="1">
      <c r="A3149" s="387"/>
      <c r="B3149" s="387"/>
      <c r="C3149" s="388" t="s">
        <v>25950</v>
      </c>
      <c r="D3149" s="384" t="s">
        <v>25951</v>
      </c>
      <c r="E3149" s="388" t="s">
        <v>105</v>
      </c>
      <c r="F3149" s="388" t="s">
        <v>25952</v>
      </c>
      <c r="G3149" s="386"/>
    </row>
    <row r="3150" spans="1:7" ht="27">
      <c r="A3150" s="387"/>
      <c r="B3150" s="387"/>
      <c r="C3150" s="388" t="s">
        <v>25953</v>
      </c>
      <c r="D3150" s="384" t="s">
        <v>25954</v>
      </c>
      <c r="E3150" s="388" t="s">
        <v>105</v>
      </c>
      <c r="F3150" s="388" t="s">
        <v>25955</v>
      </c>
      <c r="G3150" s="386"/>
    </row>
    <row r="3151" spans="1:7" ht="27">
      <c r="A3151" s="387"/>
      <c r="B3151" s="387"/>
      <c r="C3151" s="388" t="s">
        <v>25956</v>
      </c>
      <c r="D3151" s="384" t="s">
        <v>25957</v>
      </c>
      <c r="E3151" s="388" t="s">
        <v>105</v>
      </c>
      <c r="F3151" s="388" t="s">
        <v>25958</v>
      </c>
      <c r="G3151" s="386"/>
    </row>
    <row r="3152" spans="1:7" ht="27">
      <c r="A3152" s="387"/>
      <c r="B3152" s="387"/>
      <c r="C3152" s="388" t="s">
        <v>25959</v>
      </c>
      <c r="D3152" s="384" t="s">
        <v>25960</v>
      </c>
      <c r="E3152" s="388" t="s">
        <v>105</v>
      </c>
      <c r="F3152" s="388" t="s">
        <v>25961</v>
      </c>
      <c r="G3152" s="386"/>
    </row>
    <row r="3153" spans="1:7" ht="15" customHeight="1">
      <c r="A3153" s="387"/>
      <c r="B3153" s="387"/>
      <c r="C3153" s="388" t="s">
        <v>25962</v>
      </c>
      <c r="D3153" s="384" t="s">
        <v>25963</v>
      </c>
      <c r="E3153" s="388" t="s">
        <v>105</v>
      </c>
      <c r="F3153" s="388" t="s">
        <v>25964</v>
      </c>
      <c r="G3153" s="386"/>
    </row>
    <row r="3154" spans="1:7" ht="22.5" customHeight="1">
      <c r="A3154" s="387"/>
      <c r="B3154" s="387"/>
      <c r="C3154" s="481" t="s">
        <v>25965</v>
      </c>
      <c r="D3154" s="481"/>
      <c r="E3154" s="481"/>
      <c r="F3154" s="481" t="s">
        <v>17145</v>
      </c>
      <c r="G3154" s="386"/>
    </row>
    <row r="3155" spans="1:7" ht="36">
      <c r="A3155" s="387"/>
      <c r="B3155" s="387"/>
      <c r="C3155" s="388" t="s">
        <v>25966</v>
      </c>
      <c r="D3155" s="384" t="s">
        <v>25967</v>
      </c>
      <c r="E3155" s="388" t="s">
        <v>105</v>
      </c>
      <c r="F3155" s="388" t="s">
        <v>17895</v>
      </c>
      <c r="G3155" s="386"/>
    </row>
    <row r="3156" spans="1:7" ht="12.75" customHeight="1">
      <c r="A3156" s="387"/>
      <c r="B3156" s="387"/>
      <c r="C3156" s="388" t="s">
        <v>25968</v>
      </c>
      <c r="D3156" s="384" t="s">
        <v>25969</v>
      </c>
      <c r="E3156" s="388" t="s">
        <v>105</v>
      </c>
      <c r="F3156" s="388" t="s">
        <v>25970</v>
      </c>
      <c r="G3156" s="386"/>
    </row>
    <row r="3157" spans="1:7" ht="36">
      <c r="A3157" s="387"/>
      <c r="B3157" s="387"/>
      <c r="C3157" s="388" t="s">
        <v>25971</v>
      </c>
      <c r="D3157" s="384" t="s">
        <v>25972</v>
      </c>
      <c r="E3157" s="388" t="s">
        <v>105</v>
      </c>
      <c r="F3157" s="388" t="s">
        <v>17869</v>
      </c>
      <c r="G3157" s="386"/>
    </row>
    <row r="3158" spans="1:7" ht="36">
      <c r="A3158" s="387"/>
      <c r="B3158" s="387"/>
      <c r="C3158" s="388" t="s">
        <v>25973</v>
      </c>
      <c r="D3158" s="384" t="s">
        <v>25974</v>
      </c>
      <c r="E3158" s="388" t="s">
        <v>105</v>
      </c>
      <c r="F3158" s="388" t="s">
        <v>17336</v>
      </c>
      <c r="G3158" s="386"/>
    </row>
    <row r="3159" spans="1:7" ht="36">
      <c r="A3159" s="387"/>
      <c r="B3159" s="387"/>
      <c r="C3159" s="388" t="s">
        <v>25975</v>
      </c>
      <c r="D3159" s="384" t="s">
        <v>25976</v>
      </c>
      <c r="E3159" s="388" t="s">
        <v>105</v>
      </c>
      <c r="F3159" s="388" t="s">
        <v>25977</v>
      </c>
      <c r="G3159" s="386"/>
    </row>
    <row r="3160" spans="1:7" ht="36">
      <c r="A3160" s="387"/>
      <c r="B3160" s="387"/>
      <c r="C3160" s="388" t="s">
        <v>25978</v>
      </c>
      <c r="D3160" s="384" t="s">
        <v>25979</v>
      </c>
      <c r="E3160" s="388" t="s">
        <v>105</v>
      </c>
      <c r="F3160" s="388" t="s">
        <v>25980</v>
      </c>
      <c r="G3160" s="386"/>
    </row>
    <row r="3161" spans="1:7" ht="36">
      <c r="A3161" s="387"/>
      <c r="B3161" s="387"/>
      <c r="C3161" s="388" t="s">
        <v>25981</v>
      </c>
      <c r="D3161" s="384" t="s">
        <v>25982</v>
      </c>
      <c r="E3161" s="388" t="s">
        <v>105</v>
      </c>
      <c r="F3161" s="388" t="s">
        <v>25983</v>
      </c>
      <c r="G3161" s="386"/>
    </row>
    <row r="3162" spans="1:7" ht="36">
      <c r="A3162" s="387"/>
      <c r="B3162" s="387"/>
      <c r="C3162" s="388" t="s">
        <v>25984</v>
      </c>
      <c r="D3162" s="384" t="s">
        <v>25985</v>
      </c>
      <c r="E3162" s="388" t="s">
        <v>105</v>
      </c>
      <c r="F3162" s="388" t="s">
        <v>25986</v>
      </c>
      <c r="G3162" s="386"/>
    </row>
    <row r="3163" spans="1:7" ht="36">
      <c r="A3163" s="387"/>
      <c r="B3163" s="387"/>
      <c r="C3163" s="388" t="s">
        <v>25987</v>
      </c>
      <c r="D3163" s="384" t="s">
        <v>25988</v>
      </c>
      <c r="E3163" s="388" t="s">
        <v>105</v>
      </c>
      <c r="F3163" s="388" t="s">
        <v>25989</v>
      </c>
      <c r="G3163" s="386"/>
    </row>
    <row r="3164" spans="1:7" ht="36">
      <c r="A3164" s="387"/>
      <c r="B3164" s="387"/>
      <c r="C3164" s="388" t="s">
        <v>25990</v>
      </c>
      <c r="D3164" s="384" t="s">
        <v>25991</v>
      </c>
      <c r="E3164" s="388" t="s">
        <v>105</v>
      </c>
      <c r="F3164" s="388" t="s">
        <v>25992</v>
      </c>
      <c r="G3164" s="385"/>
    </row>
    <row r="3165" spans="1:7" ht="36">
      <c r="A3165" s="387"/>
      <c r="B3165" s="387"/>
      <c r="C3165" s="388" t="s">
        <v>25993</v>
      </c>
      <c r="D3165" s="384" t="s">
        <v>25994</v>
      </c>
      <c r="E3165" s="388" t="s">
        <v>105</v>
      </c>
      <c r="F3165" s="388" t="s">
        <v>25995</v>
      </c>
      <c r="G3165" s="385"/>
    </row>
    <row r="3166" spans="1:7" ht="14.25" customHeight="1">
      <c r="A3166" s="387"/>
      <c r="B3166" s="387"/>
      <c r="C3166" s="388" t="s">
        <v>25996</v>
      </c>
      <c r="D3166" s="384" t="s">
        <v>25997</v>
      </c>
      <c r="E3166" s="388" t="s">
        <v>105</v>
      </c>
      <c r="F3166" s="388" t="s">
        <v>17670</v>
      </c>
      <c r="G3166" s="386"/>
    </row>
    <row r="3167" spans="1:7" ht="11.25" customHeight="1">
      <c r="A3167" s="387"/>
      <c r="B3167" s="387"/>
      <c r="C3167" s="388" t="s">
        <v>25998</v>
      </c>
      <c r="D3167" s="384" t="s">
        <v>25999</v>
      </c>
      <c r="E3167" s="388" t="s">
        <v>105</v>
      </c>
      <c r="F3167" s="388" t="s">
        <v>26000</v>
      </c>
      <c r="G3167" s="386"/>
    </row>
    <row r="3168" spans="1:7" ht="36">
      <c r="A3168" s="387"/>
      <c r="B3168" s="387"/>
      <c r="C3168" s="388" t="s">
        <v>26001</v>
      </c>
      <c r="D3168" s="384" t="s">
        <v>26002</v>
      </c>
      <c r="E3168" s="388" t="s">
        <v>105</v>
      </c>
      <c r="F3168" s="388" t="s">
        <v>17165</v>
      </c>
      <c r="G3168" s="386"/>
    </row>
    <row r="3169" spans="1:7" ht="36">
      <c r="A3169" s="387"/>
      <c r="B3169" s="387"/>
      <c r="C3169" s="388" t="s">
        <v>26003</v>
      </c>
      <c r="D3169" s="384" t="s">
        <v>26004</v>
      </c>
      <c r="E3169" s="388" t="s">
        <v>105</v>
      </c>
      <c r="F3169" s="388" t="s">
        <v>26005</v>
      </c>
      <c r="G3169" s="386"/>
    </row>
    <row r="3170" spans="1:7" ht="36">
      <c r="A3170" s="387"/>
      <c r="B3170" s="387"/>
      <c r="C3170" s="388" t="s">
        <v>26006</v>
      </c>
      <c r="D3170" s="384" t="s">
        <v>26007</v>
      </c>
      <c r="E3170" s="388" t="s">
        <v>105</v>
      </c>
      <c r="F3170" s="388" t="s">
        <v>26008</v>
      </c>
      <c r="G3170" s="386"/>
    </row>
    <row r="3171" spans="1:7" ht="15">
      <c r="A3171" s="387"/>
      <c r="B3171" s="387"/>
      <c r="C3171" s="481" t="s">
        <v>26009</v>
      </c>
      <c r="D3171" s="481"/>
      <c r="E3171" s="481"/>
      <c r="F3171" s="481" t="s">
        <v>17145</v>
      </c>
      <c r="G3171" s="386"/>
    </row>
    <row r="3172" spans="1:7" ht="14.25" customHeight="1">
      <c r="A3172" s="387"/>
      <c r="B3172" s="387"/>
      <c r="C3172" s="388" t="s">
        <v>26010</v>
      </c>
      <c r="D3172" s="384" t="s">
        <v>26011</v>
      </c>
      <c r="E3172" s="388" t="s">
        <v>26</v>
      </c>
      <c r="F3172" s="388" t="s">
        <v>17564</v>
      </c>
      <c r="G3172" s="386"/>
    </row>
    <row r="3173" spans="1:7" ht="14.25" customHeight="1">
      <c r="A3173" s="387"/>
      <c r="B3173" s="387"/>
      <c r="C3173" s="388" t="s">
        <v>26012</v>
      </c>
      <c r="D3173" s="384" t="s">
        <v>26013</v>
      </c>
      <c r="E3173" s="388" t="s">
        <v>26</v>
      </c>
      <c r="F3173" s="388" t="s">
        <v>19768</v>
      </c>
      <c r="G3173" s="385"/>
    </row>
    <row r="3174" spans="1:7" ht="14.25" customHeight="1">
      <c r="A3174" s="387"/>
      <c r="B3174" s="387"/>
      <c r="C3174" s="388" t="s">
        <v>26014</v>
      </c>
      <c r="D3174" s="384" t="s">
        <v>26015</v>
      </c>
      <c r="E3174" s="388" t="s">
        <v>26</v>
      </c>
      <c r="F3174" s="388" t="s">
        <v>17714</v>
      </c>
      <c r="G3174" s="385"/>
    </row>
    <row r="3175" spans="1:7" ht="11.25" customHeight="1">
      <c r="A3175" s="387"/>
      <c r="B3175" s="387"/>
      <c r="C3175" s="388" t="s">
        <v>26016</v>
      </c>
      <c r="D3175" s="384" t="s">
        <v>26017</v>
      </c>
      <c r="E3175" s="388" t="s">
        <v>26</v>
      </c>
      <c r="F3175" s="388" t="s">
        <v>26018</v>
      </c>
      <c r="G3175" s="386"/>
    </row>
    <row r="3176" spans="1:7" ht="18">
      <c r="A3176" s="387"/>
      <c r="B3176" s="387"/>
      <c r="C3176" s="388" t="s">
        <v>26019</v>
      </c>
      <c r="D3176" s="384" t="s">
        <v>26020</v>
      </c>
      <c r="E3176" s="388" t="s">
        <v>26</v>
      </c>
      <c r="F3176" s="388" t="s">
        <v>26021</v>
      </c>
      <c r="G3176" s="386"/>
    </row>
    <row r="3177" spans="1:7" ht="18">
      <c r="A3177" s="387"/>
      <c r="B3177" s="387"/>
      <c r="C3177" s="388" t="s">
        <v>26022</v>
      </c>
      <c r="D3177" s="384" t="s">
        <v>26023</v>
      </c>
      <c r="E3177" s="388" t="s">
        <v>26</v>
      </c>
      <c r="F3177" s="388" t="s">
        <v>26024</v>
      </c>
      <c r="G3177" s="385"/>
    </row>
    <row r="3178" spans="1:7" ht="14.25" customHeight="1">
      <c r="A3178" s="387"/>
      <c r="B3178" s="387"/>
      <c r="C3178" s="388" t="s">
        <v>26025</v>
      </c>
      <c r="D3178" s="384" t="s">
        <v>26026</v>
      </c>
      <c r="E3178" s="388" t="s">
        <v>26</v>
      </c>
      <c r="F3178" s="388" t="s">
        <v>26027</v>
      </c>
      <c r="G3178" s="385"/>
    </row>
    <row r="3179" spans="1:7" ht="11.25" customHeight="1">
      <c r="A3179" s="387"/>
      <c r="B3179" s="387"/>
      <c r="C3179" s="388" t="s">
        <v>26028</v>
      </c>
      <c r="D3179" s="384" t="s">
        <v>26029</v>
      </c>
      <c r="E3179" s="388" t="s">
        <v>26</v>
      </c>
      <c r="F3179" s="388" t="s">
        <v>17775</v>
      </c>
      <c r="G3179" s="385"/>
    </row>
    <row r="3180" spans="1:7" ht="14.25" customHeight="1">
      <c r="A3180" s="387"/>
      <c r="B3180" s="387"/>
      <c r="C3180" s="388" t="s">
        <v>26030</v>
      </c>
      <c r="D3180" s="384" t="s">
        <v>26031</v>
      </c>
      <c r="E3180" s="388" t="s">
        <v>26</v>
      </c>
      <c r="F3180" s="388" t="s">
        <v>26032</v>
      </c>
      <c r="G3180" s="385"/>
    </row>
    <row r="3181" spans="1:7" ht="18">
      <c r="A3181" s="387"/>
      <c r="B3181" s="387"/>
      <c r="C3181" s="388" t="s">
        <v>26033</v>
      </c>
      <c r="D3181" s="384" t="s">
        <v>26034</v>
      </c>
      <c r="E3181" s="388" t="s">
        <v>26</v>
      </c>
      <c r="F3181" s="388" t="s">
        <v>26035</v>
      </c>
      <c r="G3181" s="386"/>
    </row>
    <row r="3182" spans="1:7" ht="18">
      <c r="A3182" s="387"/>
      <c r="B3182" s="387"/>
      <c r="C3182" s="388" t="s">
        <v>26036</v>
      </c>
      <c r="D3182" s="384" t="s">
        <v>26037</v>
      </c>
      <c r="E3182" s="388" t="s">
        <v>26</v>
      </c>
      <c r="F3182" s="388" t="s">
        <v>26038</v>
      </c>
      <c r="G3182" s="386"/>
    </row>
    <row r="3183" spans="1:7" ht="18">
      <c r="A3183" s="387"/>
      <c r="B3183" s="387"/>
      <c r="C3183" s="388" t="s">
        <v>26039</v>
      </c>
      <c r="D3183" s="384" t="s">
        <v>26040</v>
      </c>
      <c r="E3183" s="388" t="s">
        <v>26</v>
      </c>
      <c r="F3183" s="388" t="s">
        <v>17916</v>
      </c>
      <c r="G3183" s="386"/>
    </row>
    <row r="3184" spans="1:7" ht="15">
      <c r="A3184" s="387"/>
      <c r="B3184" s="387"/>
      <c r="C3184" s="388" t="s">
        <v>26041</v>
      </c>
      <c r="D3184" s="384" t="s">
        <v>26042</v>
      </c>
      <c r="E3184" s="388" t="s">
        <v>26</v>
      </c>
      <c r="F3184" s="388" t="s">
        <v>26043</v>
      </c>
      <c r="G3184" s="386"/>
    </row>
    <row r="3185" spans="1:7" ht="14.25" customHeight="1">
      <c r="A3185" s="387"/>
      <c r="B3185" s="387"/>
      <c r="C3185" s="388" t="s">
        <v>26044</v>
      </c>
      <c r="D3185" s="384" t="s">
        <v>26045</v>
      </c>
      <c r="E3185" s="388" t="s">
        <v>26</v>
      </c>
      <c r="F3185" s="388" t="s">
        <v>26046</v>
      </c>
      <c r="G3185" s="386"/>
    </row>
    <row r="3186" spans="1:7" ht="11.25" customHeight="1">
      <c r="A3186" s="387"/>
      <c r="B3186" s="387"/>
      <c r="C3186" s="388" t="s">
        <v>26047</v>
      </c>
      <c r="D3186" s="384" t="s">
        <v>26048</v>
      </c>
      <c r="E3186" s="388" t="s">
        <v>26</v>
      </c>
      <c r="F3186" s="388" t="s">
        <v>26049</v>
      </c>
      <c r="G3186" s="386"/>
    </row>
    <row r="3187" spans="1:7" ht="14.25" customHeight="1">
      <c r="A3187" s="387"/>
      <c r="B3187" s="387"/>
      <c r="C3187" s="481" t="s">
        <v>26050</v>
      </c>
      <c r="D3187" s="481"/>
      <c r="E3187" s="481"/>
      <c r="F3187" s="481" t="s">
        <v>17145</v>
      </c>
      <c r="G3187" s="386"/>
    </row>
    <row r="3188" spans="1:7" ht="14.25" customHeight="1">
      <c r="A3188" s="387"/>
      <c r="B3188" s="387"/>
      <c r="C3188" s="388" t="s">
        <v>26051</v>
      </c>
      <c r="D3188" s="384" t="s">
        <v>26052</v>
      </c>
      <c r="E3188" s="388" t="s">
        <v>26</v>
      </c>
      <c r="F3188" s="388" t="s">
        <v>26053</v>
      </c>
      <c r="G3188" s="385"/>
    </row>
    <row r="3189" spans="1:7" ht="12.75" customHeight="1">
      <c r="A3189" s="387"/>
      <c r="B3189" s="387"/>
      <c r="C3189" s="388" t="s">
        <v>26054</v>
      </c>
      <c r="D3189" s="384" t="s">
        <v>26055</v>
      </c>
      <c r="E3189" s="388" t="s">
        <v>26</v>
      </c>
      <c r="F3189" s="388" t="s">
        <v>26056</v>
      </c>
      <c r="G3189" s="385"/>
    </row>
    <row r="3190" spans="1:7" ht="18">
      <c r="A3190" s="387"/>
      <c r="B3190" s="387"/>
      <c r="C3190" s="388" t="s">
        <v>26057</v>
      </c>
      <c r="D3190" s="384" t="s">
        <v>26058</v>
      </c>
      <c r="E3190" s="388" t="s">
        <v>26</v>
      </c>
      <c r="F3190" s="388" t="s">
        <v>26059</v>
      </c>
      <c r="G3190" s="386"/>
    </row>
    <row r="3191" spans="1:7" ht="14.25" customHeight="1">
      <c r="A3191" s="387"/>
      <c r="B3191" s="387"/>
      <c r="C3191" s="481" t="s">
        <v>26060</v>
      </c>
      <c r="D3191" s="481"/>
      <c r="E3191" s="481"/>
      <c r="F3191" s="481" t="s">
        <v>17145</v>
      </c>
      <c r="G3191" s="386"/>
    </row>
    <row r="3192" spans="1:7" ht="14.25" customHeight="1">
      <c r="A3192" s="387"/>
      <c r="B3192" s="387"/>
      <c r="C3192" s="388" t="s">
        <v>26061</v>
      </c>
      <c r="D3192" s="384" t="s">
        <v>26062</v>
      </c>
      <c r="E3192" s="388" t="s">
        <v>105</v>
      </c>
      <c r="F3192" s="388" t="s">
        <v>26063</v>
      </c>
      <c r="G3192" s="386"/>
    </row>
    <row r="3193" spans="1:7" ht="12.75" customHeight="1">
      <c r="A3193" s="387"/>
      <c r="B3193" s="387"/>
      <c r="C3193" s="388" t="s">
        <v>26064</v>
      </c>
      <c r="D3193" s="384" t="s">
        <v>26065</v>
      </c>
      <c r="E3193" s="388" t="s">
        <v>105</v>
      </c>
      <c r="F3193" s="388" t="s">
        <v>26066</v>
      </c>
      <c r="G3193" s="386"/>
    </row>
    <row r="3194" spans="1:7" ht="18">
      <c r="A3194" s="387"/>
      <c r="B3194" s="387"/>
      <c r="C3194" s="388" t="s">
        <v>26067</v>
      </c>
      <c r="D3194" s="384" t="s">
        <v>26068</v>
      </c>
      <c r="E3194" s="388" t="s">
        <v>105</v>
      </c>
      <c r="F3194" s="388" t="s">
        <v>26069</v>
      </c>
      <c r="G3194" s="386"/>
    </row>
    <row r="3195" spans="1:7" ht="18">
      <c r="A3195" s="387"/>
      <c r="B3195" s="387"/>
      <c r="C3195" s="388" t="s">
        <v>26070</v>
      </c>
      <c r="D3195" s="384" t="s">
        <v>26071</v>
      </c>
      <c r="E3195" s="388" t="s">
        <v>105</v>
      </c>
      <c r="F3195" s="388" t="s">
        <v>26072</v>
      </c>
      <c r="G3195" s="385"/>
    </row>
    <row r="3196" spans="1:7" ht="18">
      <c r="A3196" s="387"/>
      <c r="B3196" s="387"/>
      <c r="C3196" s="388" t="s">
        <v>26073</v>
      </c>
      <c r="D3196" s="384" t="s">
        <v>26074</v>
      </c>
      <c r="E3196" s="388" t="s">
        <v>105</v>
      </c>
      <c r="F3196" s="388" t="s">
        <v>26075</v>
      </c>
      <c r="G3196" s="385"/>
    </row>
    <row r="3197" spans="1:7" ht="18">
      <c r="A3197" s="387"/>
      <c r="B3197" s="387"/>
      <c r="C3197" s="388" t="s">
        <v>26076</v>
      </c>
      <c r="D3197" s="384" t="s">
        <v>26077</v>
      </c>
      <c r="E3197" s="388" t="s">
        <v>105</v>
      </c>
      <c r="F3197" s="388" t="s">
        <v>26078</v>
      </c>
      <c r="G3197" s="386"/>
    </row>
    <row r="3198" spans="1:7" ht="15">
      <c r="A3198" s="387"/>
      <c r="B3198" s="387"/>
      <c r="C3198" s="481" t="s">
        <v>26079</v>
      </c>
      <c r="D3198" s="481"/>
      <c r="E3198" s="481"/>
      <c r="F3198" s="481" t="s">
        <v>17145</v>
      </c>
      <c r="G3198" s="386"/>
    </row>
    <row r="3199" spans="1:7" ht="14.25" customHeight="1">
      <c r="A3199" s="387"/>
      <c r="B3199" s="387"/>
      <c r="C3199" s="388" t="s">
        <v>26080</v>
      </c>
      <c r="D3199" s="384" t="s">
        <v>26081</v>
      </c>
      <c r="E3199" s="388" t="s">
        <v>105</v>
      </c>
      <c r="F3199" s="388" t="s">
        <v>17717</v>
      </c>
      <c r="G3199" s="385"/>
    </row>
    <row r="3200" spans="1:7" ht="12.75" customHeight="1">
      <c r="A3200" s="387"/>
      <c r="B3200" s="387"/>
      <c r="C3200" s="481" t="s">
        <v>26082</v>
      </c>
      <c r="D3200" s="481"/>
      <c r="E3200" s="481"/>
      <c r="F3200" s="481" t="s">
        <v>17145</v>
      </c>
      <c r="G3200" s="385"/>
    </row>
    <row r="3201" spans="1:7" ht="27">
      <c r="A3201" s="387"/>
      <c r="B3201" s="387"/>
      <c r="C3201" s="388" t="s">
        <v>26083</v>
      </c>
      <c r="D3201" s="384" t="s">
        <v>26084</v>
      </c>
      <c r="E3201" s="388" t="s">
        <v>26</v>
      </c>
      <c r="F3201" s="388" t="s">
        <v>26085</v>
      </c>
      <c r="G3201" s="386"/>
    </row>
    <row r="3202" spans="1:7" ht="12.75" customHeight="1">
      <c r="A3202" s="387"/>
      <c r="B3202" s="387"/>
      <c r="C3202" s="388" t="s">
        <v>26086</v>
      </c>
      <c r="D3202" s="384" t="s">
        <v>26087</v>
      </c>
      <c r="E3202" s="388" t="s">
        <v>26</v>
      </c>
      <c r="F3202" s="388" t="s">
        <v>17719</v>
      </c>
      <c r="G3202" s="385"/>
    </row>
    <row r="3203" spans="1:7" ht="11.25" customHeight="1">
      <c r="A3203" s="387"/>
      <c r="B3203" s="387"/>
      <c r="C3203" s="388" t="s">
        <v>26088</v>
      </c>
      <c r="D3203" s="384" t="s">
        <v>26089</v>
      </c>
      <c r="E3203" s="388" t="s">
        <v>26</v>
      </c>
      <c r="F3203" s="388" t="s">
        <v>17720</v>
      </c>
      <c r="G3203" s="385"/>
    </row>
    <row r="3204" spans="1:7" ht="18">
      <c r="A3204" s="387"/>
      <c r="B3204" s="387"/>
      <c r="C3204" s="388" t="s">
        <v>26090</v>
      </c>
      <c r="D3204" s="384" t="s">
        <v>26091</v>
      </c>
      <c r="E3204" s="388" t="s">
        <v>26</v>
      </c>
      <c r="F3204" s="388" t="s">
        <v>17594</v>
      </c>
      <c r="G3204" s="386"/>
    </row>
    <row r="3205" spans="1:7" ht="15">
      <c r="A3205" s="387"/>
      <c r="B3205" s="387"/>
      <c r="C3205" s="481" t="s">
        <v>26092</v>
      </c>
      <c r="D3205" s="481"/>
      <c r="E3205" s="481"/>
      <c r="F3205" s="481" t="s">
        <v>17145</v>
      </c>
      <c r="G3205" s="386"/>
    </row>
    <row r="3206" spans="1:7" ht="54">
      <c r="A3206" s="387"/>
      <c r="B3206" s="387"/>
      <c r="C3206" s="388" t="s">
        <v>26093</v>
      </c>
      <c r="D3206" s="384" t="s">
        <v>26094</v>
      </c>
      <c r="E3206" s="388" t="s">
        <v>105</v>
      </c>
      <c r="F3206" s="388" t="s">
        <v>17317</v>
      </c>
      <c r="G3206" s="386"/>
    </row>
    <row r="3207" spans="1:7" ht="12.75" customHeight="1">
      <c r="A3207" s="387"/>
      <c r="B3207" s="387"/>
      <c r="C3207" s="388" t="s">
        <v>26095</v>
      </c>
      <c r="D3207" s="384" t="s">
        <v>26096</v>
      </c>
      <c r="E3207" s="388" t="s">
        <v>105</v>
      </c>
      <c r="F3207" s="388" t="s">
        <v>26097</v>
      </c>
      <c r="G3207" s="385"/>
    </row>
    <row r="3208" spans="1:7" ht="63">
      <c r="A3208" s="387"/>
      <c r="B3208" s="387"/>
      <c r="C3208" s="388" t="s">
        <v>26098</v>
      </c>
      <c r="D3208" s="384" t="s">
        <v>26099</v>
      </c>
      <c r="E3208" s="388" t="s">
        <v>105</v>
      </c>
      <c r="F3208" s="388" t="s">
        <v>26100</v>
      </c>
      <c r="G3208" s="385"/>
    </row>
    <row r="3209" spans="1:7" ht="15">
      <c r="A3209" s="387"/>
      <c r="B3209" s="387"/>
      <c r="C3209" s="481" t="s">
        <v>26101</v>
      </c>
      <c r="D3209" s="481"/>
      <c r="E3209" s="481"/>
      <c r="F3209" s="481" t="s">
        <v>17145</v>
      </c>
      <c r="G3209" s="386"/>
    </row>
    <row r="3210" spans="1:7" ht="36">
      <c r="A3210" s="387"/>
      <c r="B3210" s="387"/>
      <c r="C3210" s="388" t="s">
        <v>26102</v>
      </c>
      <c r="D3210" s="384" t="s">
        <v>26103</v>
      </c>
      <c r="E3210" s="388" t="s">
        <v>105</v>
      </c>
      <c r="F3210" s="388" t="s">
        <v>26104</v>
      </c>
      <c r="G3210" s="386"/>
    </row>
    <row r="3211" spans="1:7" ht="12.75" customHeight="1">
      <c r="A3211" s="387"/>
      <c r="B3211" s="387"/>
      <c r="C3211" s="388" t="s">
        <v>26105</v>
      </c>
      <c r="D3211" s="384" t="s">
        <v>26106</v>
      </c>
      <c r="E3211" s="388" t="s">
        <v>105</v>
      </c>
      <c r="F3211" s="388" t="s">
        <v>26107</v>
      </c>
      <c r="G3211" s="386"/>
    </row>
    <row r="3212" spans="1:7" ht="27">
      <c r="A3212" s="387"/>
      <c r="B3212" s="387"/>
      <c r="C3212" s="388" t="s">
        <v>26108</v>
      </c>
      <c r="D3212" s="384" t="s">
        <v>26109</v>
      </c>
      <c r="E3212" s="388" t="s">
        <v>105</v>
      </c>
      <c r="F3212" s="388" t="s">
        <v>23247</v>
      </c>
      <c r="G3212" s="386"/>
    </row>
    <row r="3213" spans="1:7" ht="36">
      <c r="A3213" s="387"/>
      <c r="B3213" s="387"/>
      <c r="C3213" s="388" t="s">
        <v>26110</v>
      </c>
      <c r="D3213" s="384" t="s">
        <v>26111</v>
      </c>
      <c r="E3213" s="388" t="s">
        <v>105</v>
      </c>
      <c r="F3213" s="388" t="s">
        <v>26112</v>
      </c>
      <c r="G3213" s="386"/>
    </row>
    <row r="3214" spans="1:7" ht="36">
      <c r="A3214" s="387"/>
      <c r="B3214" s="387"/>
      <c r="C3214" s="388" t="s">
        <v>26113</v>
      </c>
      <c r="D3214" s="384" t="s">
        <v>26114</v>
      </c>
      <c r="E3214" s="388" t="s">
        <v>105</v>
      </c>
      <c r="F3214" s="388" t="s">
        <v>26115</v>
      </c>
      <c r="G3214" s="386"/>
    </row>
    <row r="3215" spans="1:7" ht="27">
      <c r="A3215" s="387"/>
      <c r="B3215" s="387"/>
      <c r="C3215" s="388" t="s">
        <v>26116</v>
      </c>
      <c r="D3215" s="384" t="s">
        <v>26117</v>
      </c>
      <c r="E3215" s="388" t="s">
        <v>105</v>
      </c>
      <c r="F3215" s="388" t="s">
        <v>26118</v>
      </c>
      <c r="G3215" s="386"/>
    </row>
    <row r="3216" spans="1:7" ht="14.25" customHeight="1">
      <c r="A3216" s="387"/>
      <c r="B3216" s="387"/>
      <c r="C3216" s="388" t="s">
        <v>26119</v>
      </c>
      <c r="D3216" s="384" t="s">
        <v>26120</v>
      </c>
      <c r="E3216" s="388" t="s">
        <v>105</v>
      </c>
      <c r="F3216" s="388" t="s">
        <v>26121</v>
      </c>
      <c r="G3216" s="386"/>
    </row>
    <row r="3217" spans="1:7" ht="27">
      <c r="A3217" s="387"/>
      <c r="B3217" s="387"/>
      <c r="C3217" s="388" t="s">
        <v>26122</v>
      </c>
      <c r="D3217" s="384" t="s">
        <v>26123</v>
      </c>
      <c r="E3217" s="388" t="s">
        <v>105</v>
      </c>
      <c r="F3217" s="388" t="s">
        <v>18897</v>
      </c>
      <c r="G3217" s="386"/>
    </row>
    <row r="3218" spans="1:7" ht="27">
      <c r="A3218" s="387"/>
      <c r="B3218" s="387"/>
      <c r="C3218" s="388" t="s">
        <v>26124</v>
      </c>
      <c r="D3218" s="384" t="s">
        <v>26125</v>
      </c>
      <c r="E3218" s="388" t="s">
        <v>105</v>
      </c>
      <c r="F3218" s="388" t="s">
        <v>26126</v>
      </c>
      <c r="G3218" s="386"/>
    </row>
    <row r="3219" spans="1:7" ht="11.25" customHeight="1">
      <c r="A3219" s="387"/>
      <c r="B3219" s="387"/>
      <c r="C3219" s="388" t="s">
        <v>26127</v>
      </c>
      <c r="D3219" s="384" t="s">
        <v>26128</v>
      </c>
      <c r="E3219" s="388" t="s">
        <v>105</v>
      </c>
      <c r="F3219" s="388" t="s">
        <v>26129</v>
      </c>
      <c r="G3219" s="386"/>
    </row>
    <row r="3220" spans="1:7" ht="18">
      <c r="A3220" s="387"/>
      <c r="B3220" s="387"/>
      <c r="C3220" s="388" t="s">
        <v>26130</v>
      </c>
      <c r="D3220" s="384" t="s">
        <v>26131</v>
      </c>
      <c r="E3220" s="388" t="s">
        <v>105</v>
      </c>
      <c r="F3220" s="388" t="s">
        <v>26132</v>
      </c>
      <c r="G3220" s="386"/>
    </row>
    <row r="3221" spans="1:7" ht="15">
      <c r="A3221" s="387"/>
      <c r="B3221" s="387"/>
      <c r="C3221" s="481" t="s">
        <v>26133</v>
      </c>
      <c r="D3221" s="481"/>
      <c r="E3221" s="481"/>
      <c r="F3221" s="481" t="s">
        <v>17145</v>
      </c>
      <c r="G3221" s="386"/>
    </row>
    <row r="3222" spans="1:7" ht="36">
      <c r="A3222" s="387"/>
      <c r="B3222" s="387"/>
      <c r="C3222" s="388" t="s">
        <v>26134</v>
      </c>
      <c r="D3222" s="384" t="s">
        <v>26135</v>
      </c>
      <c r="E3222" s="388" t="s">
        <v>105</v>
      </c>
      <c r="F3222" s="388" t="s">
        <v>26104</v>
      </c>
      <c r="G3222" s="386"/>
    </row>
    <row r="3223" spans="1:7" ht="11.25" customHeight="1">
      <c r="A3223" s="387"/>
      <c r="B3223" s="387"/>
      <c r="C3223" s="388" t="s">
        <v>26136</v>
      </c>
      <c r="D3223" s="384" t="s">
        <v>26137</v>
      </c>
      <c r="E3223" s="388" t="s">
        <v>105</v>
      </c>
      <c r="F3223" s="388" t="s">
        <v>26107</v>
      </c>
      <c r="G3223" s="385"/>
    </row>
    <row r="3224" spans="1:7" ht="36">
      <c r="A3224" s="387"/>
      <c r="B3224" s="387"/>
      <c r="C3224" s="388" t="s">
        <v>26138</v>
      </c>
      <c r="D3224" s="384" t="s">
        <v>26139</v>
      </c>
      <c r="E3224" s="388" t="s">
        <v>105</v>
      </c>
      <c r="F3224" s="388" t="s">
        <v>23247</v>
      </c>
      <c r="G3224" s="385"/>
    </row>
    <row r="3225" spans="1:7" ht="36">
      <c r="A3225" s="387"/>
      <c r="B3225" s="387"/>
      <c r="C3225" s="388" t="s">
        <v>26140</v>
      </c>
      <c r="D3225" s="384" t="s">
        <v>26141</v>
      </c>
      <c r="E3225" s="388" t="s">
        <v>105</v>
      </c>
      <c r="F3225" s="388" t="s">
        <v>26142</v>
      </c>
      <c r="G3225" s="386"/>
    </row>
    <row r="3226" spans="1:7" ht="36">
      <c r="A3226" s="387"/>
      <c r="B3226" s="387"/>
      <c r="C3226" s="388" t="s">
        <v>26143</v>
      </c>
      <c r="D3226" s="384" t="s">
        <v>26144</v>
      </c>
      <c r="E3226" s="388" t="s">
        <v>105</v>
      </c>
      <c r="F3226" s="388" t="s">
        <v>26115</v>
      </c>
      <c r="G3226" s="386"/>
    </row>
    <row r="3227" spans="1:7" ht="36">
      <c r="A3227" s="387"/>
      <c r="B3227" s="387"/>
      <c r="C3227" s="388" t="s">
        <v>26145</v>
      </c>
      <c r="D3227" s="384" t="s">
        <v>26146</v>
      </c>
      <c r="E3227" s="388" t="s">
        <v>105</v>
      </c>
      <c r="F3227" s="388" t="s">
        <v>26118</v>
      </c>
      <c r="G3227" s="386"/>
    </row>
    <row r="3228" spans="1:7" ht="36">
      <c r="A3228" s="387"/>
      <c r="B3228" s="387"/>
      <c r="C3228" s="388" t="s">
        <v>26147</v>
      </c>
      <c r="D3228" s="384" t="s">
        <v>26148</v>
      </c>
      <c r="E3228" s="388" t="s">
        <v>105</v>
      </c>
      <c r="F3228" s="388" t="s">
        <v>26121</v>
      </c>
      <c r="G3228" s="386"/>
    </row>
    <row r="3229" spans="1:7" ht="36">
      <c r="A3229" s="387"/>
      <c r="B3229" s="387"/>
      <c r="C3229" s="388" t="s">
        <v>26149</v>
      </c>
      <c r="D3229" s="384" t="s">
        <v>26150</v>
      </c>
      <c r="E3229" s="388" t="s">
        <v>105</v>
      </c>
      <c r="F3229" s="388" t="s">
        <v>18897</v>
      </c>
      <c r="G3229" s="386"/>
    </row>
    <row r="3230" spans="1:7" ht="11.25" customHeight="1">
      <c r="A3230" s="387"/>
      <c r="B3230" s="387"/>
      <c r="C3230" s="388" t="s">
        <v>26151</v>
      </c>
      <c r="D3230" s="384" t="s">
        <v>26152</v>
      </c>
      <c r="E3230" s="388" t="s">
        <v>105</v>
      </c>
      <c r="F3230" s="388" t="s">
        <v>26126</v>
      </c>
      <c r="G3230" s="386"/>
    </row>
    <row r="3231" spans="1:7" ht="15">
      <c r="A3231" s="387"/>
      <c r="B3231" s="387"/>
      <c r="C3231" s="481" t="s">
        <v>26153</v>
      </c>
      <c r="D3231" s="481"/>
      <c r="E3231" s="481"/>
      <c r="F3231" s="481" t="s">
        <v>17145</v>
      </c>
      <c r="G3231" s="386"/>
    </row>
    <row r="3232" spans="1:7" ht="11.25" customHeight="1">
      <c r="A3232" s="387"/>
      <c r="B3232" s="387"/>
      <c r="C3232" s="388" t="s">
        <v>26154</v>
      </c>
      <c r="D3232" s="384" t="s">
        <v>26155</v>
      </c>
      <c r="E3232" s="388" t="s">
        <v>26</v>
      </c>
      <c r="F3232" s="388" t="s">
        <v>26156</v>
      </c>
      <c r="G3232" s="386"/>
    </row>
    <row r="3233" spans="1:7" ht="12.75" customHeight="1">
      <c r="A3233" s="387"/>
      <c r="B3233" s="387"/>
      <c r="C3233" s="388" t="s">
        <v>26157</v>
      </c>
      <c r="D3233" s="384" t="s">
        <v>26158</v>
      </c>
      <c r="E3233" s="388" t="s">
        <v>26</v>
      </c>
      <c r="F3233" s="388" t="s">
        <v>26159</v>
      </c>
      <c r="G3233" s="386"/>
    </row>
    <row r="3234" spans="1:7" ht="36">
      <c r="A3234" s="387"/>
      <c r="B3234" s="387"/>
      <c r="C3234" s="388" t="s">
        <v>26160</v>
      </c>
      <c r="D3234" s="384" t="s">
        <v>26161</v>
      </c>
      <c r="E3234" s="388" t="s">
        <v>26</v>
      </c>
      <c r="F3234" s="388" t="s">
        <v>26162</v>
      </c>
      <c r="G3234" s="386"/>
    </row>
    <row r="3235" spans="1:7" ht="18">
      <c r="A3235" s="387"/>
      <c r="B3235" s="387"/>
      <c r="C3235" s="388" t="s">
        <v>26163</v>
      </c>
      <c r="D3235" s="384" t="s">
        <v>26164</v>
      </c>
      <c r="E3235" s="388" t="s">
        <v>26</v>
      </c>
      <c r="F3235" s="388" t="s">
        <v>26165</v>
      </c>
      <c r="G3235" s="386"/>
    </row>
    <row r="3236" spans="1:7" ht="14.25" customHeight="1">
      <c r="A3236" s="387"/>
      <c r="B3236" s="387"/>
      <c r="C3236" s="388" t="s">
        <v>26166</v>
      </c>
      <c r="D3236" s="384" t="s">
        <v>26167</v>
      </c>
      <c r="E3236" s="388" t="s">
        <v>26</v>
      </c>
      <c r="F3236" s="388" t="s">
        <v>17183</v>
      </c>
      <c r="G3236" s="386"/>
    </row>
    <row r="3237" spans="1:7" ht="11.25" customHeight="1">
      <c r="A3237" s="387"/>
      <c r="B3237" s="387"/>
      <c r="C3237" s="388" t="s">
        <v>26168</v>
      </c>
      <c r="D3237" s="384" t="s">
        <v>26169</v>
      </c>
      <c r="E3237" s="388" t="s">
        <v>26</v>
      </c>
      <c r="F3237" s="388" t="s">
        <v>17735</v>
      </c>
      <c r="G3237" s="386"/>
    </row>
    <row r="3238" spans="1:7" ht="15">
      <c r="A3238" s="387"/>
      <c r="B3238" s="387"/>
      <c r="C3238" s="388" t="s">
        <v>26170</v>
      </c>
      <c r="D3238" s="384" t="s">
        <v>26171</v>
      </c>
      <c r="E3238" s="388" t="s">
        <v>26</v>
      </c>
      <c r="F3238" s="388" t="s">
        <v>17664</v>
      </c>
      <c r="G3238" s="385"/>
    </row>
    <row r="3239" spans="1:7" ht="18">
      <c r="A3239" s="387"/>
      <c r="B3239" s="387"/>
      <c r="C3239" s="388" t="s">
        <v>26172</v>
      </c>
      <c r="D3239" s="384" t="s">
        <v>26173</v>
      </c>
      <c r="E3239" s="388" t="s">
        <v>26</v>
      </c>
      <c r="F3239" s="388" t="s">
        <v>26174</v>
      </c>
      <c r="G3239" s="385"/>
    </row>
    <row r="3240" spans="1:7" ht="18">
      <c r="A3240" s="387"/>
      <c r="B3240" s="387"/>
      <c r="C3240" s="388" t="s">
        <v>26175</v>
      </c>
      <c r="D3240" s="384" t="s">
        <v>26176</v>
      </c>
      <c r="E3240" s="388" t="s">
        <v>26</v>
      </c>
      <c r="F3240" s="388" t="s">
        <v>17219</v>
      </c>
      <c r="G3240" s="386"/>
    </row>
    <row r="3241" spans="1:7" ht="11.25" customHeight="1">
      <c r="A3241" s="387"/>
      <c r="B3241" s="387"/>
      <c r="C3241" s="388" t="s">
        <v>26177</v>
      </c>
      <c r="D3241" s="384" t="s">
        <v>26178</v>
      </c>
      <c r="E3241" s="388" t="s">
        <v>26</v>
      </c>
      <c r="F3241" s="388" t="s">
        <v>20704</v>
      </c>
      <c r="G3241" s="386"/>
    </row>
    <row r="3242" spans="1:7" ht="18">
      <c r="A3242" s="387"/>
      <c r="B3242" s="387"/>
      <c r="C3242" s="388" t="s">
        <v>26179</v>
      </c>
      <c r="D3242" s="384" t="s">
        <v>26180</v>
      </c>
      <c r="E3242" s="388" t="s">
        <v>26</v>
      </c>
      <c r="F3242" s="388" t="s">
        <v>26181</v>
      </c>
      <c r="G3242" s="386"/>
    </row>
    <row r="3243" spans="1:7" ht="14.25" customHeight="1">
      <c r="A3243" s="387"/>
      <c r="B3243" s="387"/>
      <c r="C3243" s="388" t="s">
        <v>26182</v>
      </c>
      <c r="D3243" s="384" t="s">
        <v>26183</v>
      </c>
      <c r="E3243" s="388" t="s">
        <v>26</v>
      </c>
      <c r="F3243" s="388" t="s">
        <v>17721</v>
      </c>
      <c r="G3243" s="386"/>
    </row>
    <row r="3244" spans="1:7" ht="18">
      <c r="A3244" s="387"/>
      <c r="B3244" s="387"/>
      <c r="C3244" s="388" t="s">
        <v>26184</v>
      </c>
      <c r="D3244" s="384" t="s">
        <v>26185</v>
      </c>
      <c r="E3244" s="388" t="s">
        <v>26</v>
      </c>
      <c r="F3244" s="388" t="s">
        <v>24010</v>
      </c>
      <c r="G3244" s="386"/>
    </row>
    <row r="3245" spans="1:7" ht="14.25" customHeight="1">
      <c r="A3245" s="387"/>
      <c r="B3245" s="387"/>
      <c r="C3245" s="388" t="s">
        <v>26186</v>
      </c>
      <c r="D3245" s="384" t="s">
        <v>26187</v>
      </c>
      <c r="E3245" s="388" t="s">
        <v>26</v>
      </c>
      <c r="F3245" s="388" t="s">
        <v>26188</v>
      </c>
      <c r="G3245" s="386"/>
    </row>
    <row r="3246" spans="1:7" ht="18">
      <c r="A3246" s="387"/>
      <c r="B3246" s="387"/>
      <c r="C3246" s="388" t="s">
        <v>26189</v>
      </c>
      <c r="D3246" s="384" t="s">
        <v>26190</v>
      </c>
      <c r="E3246" s="388" t="s">
        <v>26</v>
      </c>
      <c r="F3246" s="388" t="s">
        <v>26191</v>
      </c>
      <c r="G3246" s="386"/>
    </row>
    <row r="3247" spans="1:7" ht="18">
      <c r="A3247" s="387"/>
      <c r="B3247" s="387"/>
      <c r="C3247" s="388" t="s">
        <v>26192</v>
      </c>
      <c r="D3247" s="384" t="s">
        <v>26193</v>
      </c>
      <c r="E3247" s="388" t="s">
        <v>26</v>
      </c>
      <c r="F3247" s="388" t="s">
        <v>26194</v>
      </c>
      <c r="G3247" s="386"/>
    </row>
    <row r="3248" spans="1:7" ht="15">
      <c r="A3248" s="387"/>
      <c r="B3248" s="387"/>
      <c r="C3248" s="481" t="s">
        <v>26195</v>
      </c>
      <c r="D3248" s="481"/>
      <c r="E3248" s="481"/>
      <c r="F3248" s="481" t="s">
        <v>17145</v>
      </c>
      <c r="G3248" s="386"/>
    </row>
    <row r="3249" spans="1:7" ht="18">
      <c r="A3249" s="387"/>
      <c r="B3249" s="387"/>
      <c r="C3249" s="388" t="s">
        <v>26196</v>
      </c>
      <c r="D3249" s="384" t="s">
        <v>26197</v>
      </c>
      <c r="E3249" s="388" t="s">
        <v>105</v>
      </c>
      <c r="F3249" s="388" t="s">
        <v>26198</v>
      </c>
      <c r="G3249" s="385"/>
    </row>
    <row r="3250" spans="1:7" ht="14.25" customHeight="1">
      <c r="A3250" s="387"/>
      <c r="B3250" s="387"/>
      <c r="C3250" s="388" t="s">
        <v>26199</v>
      </c>
      <c r="D3250" s="384" t="s">
        <v>26200</v>
      </c>
      <c r="E3250" s="388" t="s">
        <v>105</v>
      </c>
      <c r="F3250" s="388" t="s">
        <v>26201</v>
      </c>
      <c r="G3250" s="385"/>
    </row>
    <row r="3251" spans="1:7" ht="18">
      <c r="A3251" s="387"/>
      <c r="B3251" s="387"/>
      <c r="C3251" s="388" t="s">
        <v>26202</v>
      </c>
      <c r="D3251" s="384" t="s">
        <v>26203</v>
      </c>
      <c r="E3251" s="388" t="s">
        <v>105</v>
      </c>
      <c r="F3251" s="388" t="s">
        <v>26204</v>
      </c>
      <c r="G3251" s="386"/>
    </row>
    <row r="3252" spans="1:7" ht="15">
      <c r="A3252" s="387"/>
      <c r="B3252" s="387"/>
      <c r="C3252" s="481" t="s">
        <v>26205</v>
      </c>
      <c r="D3252" s="481"/>
      <c r="E3252" s="481"/>
      <c r="F3252" s="481" t="s">
        <v>17145</v>
      </c>
      <c r="G3252" s="386"/>
    </row>
    <row r="3253" spans="1:7" ht="11.25" customHeight="1">
      <c r="A3253" s="387"/>
      <c r="B3253" s="387"/>
      <c r="C3253" s="388" t="s">
        <v>26206</v>
      </c>
      <c r="D3253" s="384" t="s">
        <v>26207</v>
      </c>
      <c r="E3253" s="388" t="s">
        <v>105</v>
      </c>
      <c r="F3253" s="388" t="s">
        <v>26208</v>
      </c>
      <c r="G3253" s="385"/>
    </row>
    <row r="3254" spans="1:7" ht="14.25" customHeight="1">
      <c r="A3254" s="387"/>
      <c r="B3254" s="387"/>
      <c r="C3254" s="388" t="s">
        <v>26209</v>
      </c>
      <c r="D3254" s="384" t="s">
        <v>26210</v>
      </c>
      <c r="E3254" s="388" t="s">
        <v>105</v>
      </c>
      <c r="F3254" s="388" t="s">
        <v>26211</v>
      </c>
      <c r="G3254" s="385"/>
    </row>
    <row r="3255" spans="1:7" ht="18">
      <c r="A3255" s="387"/>
      <c r="B3255" s="387"/>
      <c r="C3255" s="388" t="s">
        <v>26212</v>
      </c>
      <c r="D3255" s="384" t="s">
        <v>26213</v>
      </c>
      <c r="E3255" s="388" t="s">
        <v>105</v>
      </c>
      <c r="F3255" s="388" t="s">
        <v>26214</v>
      </c>
      <c r="G3255" s="386"/>
    </row>
    <row r="3256" spans="1:7" ht="18">
      <c r="A3256" s="387"/>
      <c r="B3256" s="387"/>
      <c r="C3256" s="388" t="s">
        <v>26215</v>
      </c>
      <c r="D3256" s="384" t="s">
        <v>26216</v>
      </c>
      <c r="E3256" s="388" t="s">
        <v>105</v>
      </c>
      <c r="F3256" s="388" t="s">
        <v>20758</v>
      </c>
      <c r="G3256" s="386"/>
    </row>
    <row r="3257" spans="1:7" ht="27">
      <c r="A3257" s="387"/>
      <c r="B3257" s="387"/>
      <c r="C3257" s="388" t="s">
        <v>26217</v>
      </c>
      <c r="D3257" s="384" t="s">
        <v>26218</v>
      </c>
      <c r="E3257" s="388" t="s">
        <v>105</v>
      </c>
      <c r="F3257" s="388" t="s">
        <v>26219</v>
      </c>
      <c r="G3257" s="386"/>
    </row>
    <row r="3258" spans="1:7" ht="15">
      <c r="A3258" s="387"/>
      <c r="B3258" s="387"/>
      <c r="C3258" s="481" t="s">
        <v>26220</v>
      </c>
      <c r="D3258" s="481"/>
      <c r="E3258" s="481"/>
      <c r="F3258" s="481" t="s">
        <v>17145</v>
      </c>
      <c r="G3258" s="386"/>
    </row>
    <row r="3259" spans="1:7" ht="27">
      <c r="A3259" s="387"/>
      <c r="B3259" s="387"/>
      <c r="C3259" s="388" t="s">
        <v>26221</v>
      </c>
      <c r="D3259" s="384" t="s">
        <v>26222</v>
      </c>
      <c r="E3259" s="388" t="s">
        <v>26</v>
      </c>
      <c r="F3259" s="388" t="s">
        <v>17222</v>
      </c>
      <c r="G3259" s="386"/>
    </row>
    <row r="3260" spans="1:7" ht="12.75" customHeight="1">
      <c r="A3260" s="387"/>
      <c r="B3260" s="387"/>
      <c r="C3260" s="388" t="s">
        <v>26223</v>
      </c>
      <c r="D3260" s="384" t="s">
        <v>26224</v>
      </c>
      <c r="E3260" s="388" t="s">
        <v>26</v>
      </c>
      <c r="F3260" s="388" t="s">
        <v>26225</v>
      </c>
      <c r="G3260" s="386"/>
    </row>
    <row r="3261" spans="1:7" ht="27">
      <c r="A3261" s="387"/>
      <c r="B3261" s="387"/>
      <c r="C3261" s="388" t="s">
        <v>26226</v>
      </c>
      <c r="D3261" s="384" t="s">
        <v>26227</v>
      </c>
      <c r="E3261" s="388" t="s">
        <v>26</v>
      </c>
      <c r="F3261" s="388" t="s">
        <v>17222</v>
      </c>
      <c r="G3261" s="386"/>
    </row>
    <row r="3262" spans="1:7" ht="27">
      <c r="A3262" s="387"/>
      <c r="B3262" s="387"/>
      <c r="C3262" s="388" t="s">
        <v>26228</v>
      </c>
      <c r="D3262" s="384" t="s">
        <v>26229</v>
      </c>
      <c r="E3262" s="388" t="s">
        <v>26</v>
      </c>
      <c r="F3262" s="388" t="s">
        <v>17725</v>
      </c>
      <c r="G3262" s="386"/>
    </row>
    <row r="3263" spans="1:7" ht="11.25" customHeight="1">
      <c r="A3263" s="387"/>
      <c r="B3263" s="387"/>
      <c r="C3263" s="388" t="s">
        <v>26230</v>
      </c>
      <c r="D3263" s="384" t="s">
        <v>26231</v>
      </c>
      <c r="E3263" s="388" t="s">
        <v>26</v>
      </c>
      <c r="F3263" s="388" t="s">
        <v>26232</v>
      </c>
      <c r="G3263" s="385"/>
    </row>
    <row r="3264" spans="1:7" ht="27">
      <c r="A3264" s="387"/>
      <c r="B3264" s="387"/>
      <c r="C3264" s="388" t="s">
        <v>26233</v>
      </c>
      <c r="D3264" s="384" t="s">
        <v>26234</v>
      </c>
      <c r="E3264" s="388" t="s">
        <v>26</v>
      </c>
      <c r="F3264" s="388" t="s">
        <v>26235</v>
      </c>
      <c r="G3264" s="385"/>
    </row>
    <row r="3265" spans="1:7" ht="27">
      <c r="A3265" s="387"/>
      <c r="B3265" s="387"/>
      <c r="C3265" s="388" t="s">
        <v>26236</v>
      </c>
      <c r="D3265" s="384" t="s">
        <v>26237</v>
      </c>
      <c r="E3265" s="388" t="s">
        <v>26</v>
      </c>
      <c r="F3265" s="388" t="s">
        <v>17823</v>
      </c>
      <c r="G3265" s="386"/>
    </row>
    <row r="3266" spans="1:7" ht="14.25" customHeight="1">
      <c r="A3266" s="387"/>
      <c r="B3266" s="387"/>
      <c r="C3266" s="388" t="s">
        <v>26238</v>
      </c>
      <c r="D3266" s="384" t="s">
        <v>26239</v>
      </c>
      <c r="E3266" s="388" t="s">
        <v>26</v>
      </c>
      <c r="F3266" s="388" t="s">
        <v>26240</v>
      </c>
      <c r="G3266" s="386"/>
    </row>
    <row r="3267" spans="1:7" ht="27">
      <c r="A3267" s="387"/>
      <c r="B3267" s="387"/>
      <c r="C3267" s="388" t="s">
        <v>26241</v>
      </c>
      <c r="D3267" s="384" t="s">
        <v>26242</v>
      </c>
      <c r="E3267" s="388" t="s">
        <v>26</v>
      </c>
      <c r="F3267" s="388" t="s">
        <v>26243</v>
      </c>
      <c r="G3267" s="385"/>
    </row>
    <row r="3268" spans="1:7" ht="27">
      <c r="A3268" s="387"/>
      <c r="B3268" s="387"/>
      <c r="C3268" s="388" t="s">
        <v>26244</v>
      </c>
      <c r="D3268" s="384" t="s">
        <v>26245</v>
      </c>
      <c r="E3268" s="388" t="s">
        <v>26</v>
      </c>
      <c r="F3268" s="388" t="s">
        <v>26246</v>
      </c>
      <c r="G3268" s="385"/>
    </row>
    <row r="3269" spans="1:7" ht="15">
      <c r="A3269" s="387"/>
      <c r="B3269" s="387"/>
      <c r="C3269" s="481" t="s">
        <v>26247</v>
      </c>
      <c r="D3269" s="481"/>
      <c r="E3269" s="481"/>
      <c r="F3269" s="481" t="s">
        <v>17145</v>
      </c>
      <c r="G3269" s="386"/>
    </row>
    <row r="3270" spans="1:7" ht="18">
      <c r="A3270" s="387"/>
      <c r="B3270" s="387"/>
      <c r="C3270" s="388" t="s">
        <v>26248</v>
      </c>
      <c r="D3270" s="384" t="s">
        <v>26249</v>
      </c>
      <c r="E3270" s="388" t="s">
        <v>26</v>
      </c>
      <c r="F3270" s="388" t="s">
        <v>26250</v>
      </c>
      <c r="G3270" s="386"/>
    </row>
    <row r="3271" spans="1:7" ht="12.75" customHeight="1">
      <c r="A3271" s="387"/>
      <c r="B3271" s="387"/>
      <c r="C3271" s="388" t="s">
        <v>26251</v>
      </c>
      <c r="D3271" s="384" t="s">
        <v>26252</v>
      </c>
      <c r="E3271" s="388" t="s">
        <v>26</v>
      </c>
      <c r="F3271" s="388" t="s">
        <v>26253</v>
      </c>
      <c r="G3271" s="386"/>
    </row>
    <row r="3272" spans="1:7" ht="36">
      <c r="A3272" s="387"/>
      <c r="B3272" s="387"/>
      <c r="C3272" s="388" t="s">
        <v>26254</v>
      </c>
      <c r="D3272" s="384" t="s">
        <v>26255</v>
      </c>
      <c r="E3272" s="388" t="s">
        <v>26</v>
      </c>
      <c r="F3272" s="388" t="s">
        <v>26256</v>
      </c>
      <c r="G3272" s="386"/>
    </row>
    <row r="3273" spans="1:7" ht="27">
      <c r="A3273" s="387"/>
      <c r="B3273" s="387"/>
      <c r="C3273" s="388" t="s">
        <v>26257</v>
      </c>
      <c r="D3273" s="384" t="s">
        <v>26258</v>
      </c>
      <c r="E3273" s="388" t="s">
        <v>26</v>
      </c>
      <c r="F3273" s="388" t="s">
        <v>26259</v>
      </c>
      <c r="G3273" s="386"/>
    </row>
    <row r="3274" spans="1:7" ht="18">
      <c r="A3274" s="387"/>
      <c r="B3274" s="387"/>
      <c r="C3274" s="388" t="s">
        <v>26260</v>
      </c>
      <c r="D3274" s="384" t="s">
        <v>26261</v>
      </c>
      <c r="E3274" s="388" t="s">
        <v>26</v>
      </c>
      <c r="F3274" s="388" t="s">
        <v>26262</v>
      </c>
      <c r="G3274" s="386"/>
    </row>
    <row r="3275" spans="1:7" ht="27">
      <c r="A3275" s="387"/>
      <c r="B3275" s="387"/>
      <c r="C3275" s="388" t="s">
        <v>26263</v>
      </c>
      <c r="D3275" s="384" t="s">
        <v>26264</v>
      </c>
      <c r="E3275" s="388" t="s">
        <v>26</v>
      </c>
      <c r="F3275" s="388" t="s">
        <v>26265</v>
      </c>
      <c r="G3275" s="386"/>
    </row>
    <row r="3276" spans="1:7" ht="14.25" customHeight="1">
      <c r="A3276" s="387"/>
      <c r="B3276" s="387"/>
      <c r="C3276" s="388" t="s">
        <v>26266</v>
      </c>
      <c r="D3276" s="384" t="s">
        <v>26267</v>
      </c>
      <c r="E3276" s="388" t="s">
        <v>26</v>
      </c>
      <c r="F3276" s="388" t="s">
        <v>26268</v>
      </c>
      <c r="G3276" s="386"/>
    </row>
    <row r="3277" spans="1:7" ht="15">
      <c r="A3277" s="387"/>
      <c r="B3277" s="481" t="s">
        <v>26269</v>
      </c>
      <c r="C3277" s="481"/>
      <c r="D3277" s="481"/>
      <c r="E3277" s="481"/>
      <c r="F3277" s="481" t="s">
        <v>17145</v>
      </c>
      <c r="G3277" s="385"/>
    </row>
    <row r="3278" spans="1:7" ht="15">
      <c r="A3278" s="387"/>
      <c r="B3278" s="387"/>
      <c r="C3278" s="481" t="s">
        <v>26270</v>
      </c>
      <c r="D3278" s="481"/>
      <c r="E3278" s="481"/>
      <c r="F3278" s="481" t="s">
        <v>17145</v>
      </c>
      <c r="G3278" s="385"/>
    </row>
    <row r="3279" spans="1:7" ht="12.75" customHeight="1">
      <c r="A3279" s="387"/>
      <c r="B3279" s="387"/>
      <c r="C3279" s="388" t="s">
        <v>26271</v>
      </c>
      <c r="D3279" s="384" t="s">
        <v>26272</v>
      </c>
      <c r="E3279" s="388" t="s">
        <v>26</v>
      </c>
      <c r="F3279" s="388" t="s">
        <v>26273</v>
      </c>
      <c r="G3279" s="386"/>
    </row>
    <row r="3280" spans="1:7" ht="11.25" customHeight="1">
      <c r="A3280" s="387"/>
      <c r="B3280" s="387"/>
      <c r="C3280" s="388" t="s">
        <v>26274</v>
      </c>
      <c r="D3280" s="384" t="s">
        <v>26275</v>
      </c>
      <c r="E3280" s="388" t="s">
        <v>26</v>
      </c>
      <c r="F3280" s="388" t="s">
        <v>26276</v>
      </c>
      <c r="G3280" s="385"/>
    </row>
    <row r="3281" spans="1:7" ht="54" customHeight="1">
      <c r="A3281" s="387"/>
      <c r="B3281" s="387"/>
      <c r="C3281" s="481" t="s">
        <v>26277</v>
      </c>
      <c r="D3281" s="481"/>
      <c r="E3281" s="481"/>
      <c r="F3281" s="481" t="s">
        <v>17145</v>
      </c>
      <c r="G3281" s="385"/>
    </row>
    <row r="3282" spans="1:7" ht="15">
      <c r="A3282" s="387"/>
      <c r="B3282" s="387"/>
      <c r="C3282" s="388" t="s">
        <v>26278</v>
      </c>
      <c r="D3282" s="384" t="s">
        <v>26279</v>
      </c>
      <c r="E3282" s="388" t="s">
        <v>26</v>
      </c>
      <c r="F3282" s="388" t="s">
        <v>26280</v>
      </c>
      <c r="G3282" s="385"/>
    </row>
    <row r="3283" spans="1:7" ht="12.75" customHeight="1">
      <c r="A3283" s="387"/>
      <c r="B3283" s="387"/>
      <c r="C3283" s="388" t="s">
        <v>26281</v>
      </c>
      <c r="D3283" s="384" t="s">
        <v>26282</v>
      </c>
      <c r="E3283" s="388" t="s">
        <v>26</v>
      </c>
      <c r="F3283" s="388" t="s">
        <v>26283</v>
      </c>
      <c r="G3283" s="385"/>
    </row>
    <row r="3284" spans="1:7" ht="11.25" customHeight="1">
      <c r="A3284" s="387"/>
      <c r="B3284" s="387"/>
      <c r="C3284" s="388" t="s">
        <v>26284</v>
      </c>
      <c r="D3284" s="384" t="s">
        <v>26285</v>
      </c>
      <c r="E3284" s="388" t="s">
        <v>26</v>
      </c>
      <c r="F3284" s="388" t="s">
        <v>17319</v>
      </c>
      <c r="G3284" s="386"/>
    </row>
    <row r="3285" spans="1:7" ht="18">
      <c r="A3285" s="387"/>
      <c r="B3285" s="387"/>
      <c r="C3285" s="388" t="s">
        <v>26286</v>
      </c>
      <c r="D3285" s="384" t="s">
        <v>26287</v>
      </c>
      <c r="E3285" s="388" t="s">
        <v>26</v>
      </c>
      <c r="F3285" s="388" t="s">
        <v>26288</v>
      </c>
      <c r="G3285" s="386"/>
    </row>
    <row r="3286" spans="1:7" ht="15">
      <c r="A3286" s="387"/>
      <c r="B3286" s="387"/>
      <c r="C3286" s="481" t="s">
        <v>26289</v>
      </c>
      <c r="D3286" s="481"/>
      <c r="E3286" s="481"/>
      <c r="F3286" s="481" t="s">
        <v>17145</v>
      </c>
      <c r="G3286" s="386"/>
    </row>
    <row r="3287" spans="1:7" ht="27">
      <c r="A3287" s="387"/>
      <c r="B3287" s="387"/>
      <c r="C3287" s="388" t="s">
        <v>26290</v>
      </c>
      <c r="D3287" s="384" t="s">
        <v>26291</v>
      </c>
      <c r="E3287" s="388" t="s">
        <v>26</v>
      </c>
      <c r="F3287" s="388" t="s">
        <v>26292</v>
      </c>
      <c r="G3287" s="386"/>
    </row>
    <row r="3288" spans="1:7" ht="12.75" customHeight="1">
      <c r="A3288" s="387"/>
      <c r="B3288" s="387"/>
      <c r="C3288" s="388" t="s">
        <v>26293</v>
      </c>
      <c r="D3288" s="384" t="s">
        <v>26294</v>
      </c>
      <c r="E3288" s="388" t="s">
        <v>26</v>
      </c>
      <c r="F3288" s="388" t="s">
        <v>26295</v>
      </c>
      <c r="G3288" s="386"/>
    </row>
    <row r="3289" spans="1:7" ht="54">
      <c r="A3289" s="387"/>
      <c r="B3289" s="387"/>
      <c r="C3289" s="388" t="s">
        <v>26296</v>
      </c>
      <c r="D3289" s="384" t="s">
        <v>26297</v>
      </c>
      <c r="E3289" s="388" t="s">
        <v>26</v>
      </c>
      <c r="F3289" s="388" t="s">
        <v>26298</v>
      </c>
      <c r="G3289" s="386"/>
    </row>
    <row r="3290" spans="1:7" ht="11.25" customHeight="1">
      <c r="A3290" s="387"/>
      <c r="B3290" s="387"/>
      <c r="C3290" s="388" t="s">
        <v>26299</v>
      </c>
      <c r="D3290" s="384" t="s">
        <v>26300</v>
      </c>
      <c r="E3290" s="388" t="s">
        <v>11452</v>
      </c>
      <c r="F3290" s="388" t="s">
        <v>26301</v>
      </c>
      <c r="G3290" s="386"/>
    </row>
    <row r="3291" spans="1:7" ht="15">
      <c r="A3291" s="387"/>
      <c r="B3291" s="387"/>
      <c r="C3291" s="481" t="s">
        <v>26302</v>
      </c>
      <c r="D3291" s="481"/>
      <c r="E3291" s="481"/>
      <c r="F3291" s="481" t="s">
        <v>17145</v>
      </c>
      <c r="G3291" s="386"/>
    </row>
    <row r="3292" spans="1:7" ht="36">
      <c r="A3292" s="387"/>
      <c r="B3292" s="387"/>
      <c r="C3292" s="388" t="s">
        <v>26303</v>
      </c>
      <c r="D3292" s="384" t="s">
        <v>26304</v>
      </c>
      <c r="E3292" s="388" t="s">
        <v>26</v>
      </c>
      <c r="F3292" s="388" t="s">
        <v>26305</v>
      </c>
      <c r="G3292" s="386"/>
    </row>
    <row r="3293" spans="1:7" ht="14.25" customHeight="1">
      <c r="A3293" s="387"/>
      <c r="B3293" s="387"/>
      <c r="C3293" s="481" t="s">
        <v>26306</v>
      </c>
      <c r="D3293" s="481"/>
      <c r="E3293" s="481"/>
      <c r="F3293" s="481" t="s">
        <v>17145</v>
      </c>
      <c r="G3293" s="386"/>
    </row>
    <row r="3294" spans="1:7" ht="15">
      <c r="A3294" s="387"/>
      <c r="B3294" s="387"/>
      <c r="C3294" s="388" t="s">
        <v>26307</v>
      </c>
      <c r="D3294" s="384" t="s">
        <v>26308</v>
      </c>
      <c r="E3294" s="388" t="s">
        <v>26</v>
      </c>
      <c r="F3294" s="388" t="s">
        <v>26309</v>
      </c>
      <c r="G3294" s="386"/>
    </row>
    <row r="3295" spans="1:7" ht="12.75" customHeight="1">
      <c r="A3295" s="387"/>
      <c r="B3295" s="387"/>
      <c r="C3295" s="388" t="s">
        <v>26310</v>
      </c>
      <c r="D3295" s="384" t="s">
        <v>26311</v>
      </c>
      <c r="E3295" s="388" t="s">
        <v>26</v>
      </c>
      <c r="F3295" s="388" t="s">
        <v>26312</v>
      </c>
      <c r="G3295" s="386"/>
    </row>
    <row r="3296" spans="1:7" ht="15">
      <c r="A3296" s="387"/>
      <c r="B3296" s="387"/>
      <c r="C3296" s="388" t="s">
        <v>26313</v>
      </c>
      <c r="D3296" s="384" t="s">
        <v>26314</v>
      </c>
      <c r="E3296" s="388" t="s">
        <v>26</v>
      </c>
      <c r="F3296" s="388" t="s">
        <v>26315</v>
      </c>
      <c r="G3296" s="386"/>
    </row>
    <row r="3297" spans="1:7" ht="14.25" customHeight="1">
      <c r="A3297" s="387"/>
      <c r="B3297" s="387"/>
      <c r="C3297" s="388" t="s">
        <v>26316</v>
      </c>
      <c r="D3297" s="384" t="s">
        <v>26317</v>
      </c>
      <c r="E3297" s="388" t="s">
        <v>26</v>
      </c>
      <c r="F3297" s="388" t="s">
        <v>26318</v>
      </c>
      <c r="G3297" s="385"/>
    </row>
    <row r="3298" spans="1:7" ht="54">
      <c r="A3298" s="387"/>
      <c r="B3298" s="387"/>
      <c r="C3298" s="388" t="s">
        <v>26319</v>
      </c>
      <c r="D3298" s="384" t="s">
        <v>26320</v>
      </c>
      <c r="E3298" s="388" t="s">
        <v>26</v>
      </c>
      <c r="F3298" s="388" t="s">
        <v>26321</v>
      </c>
      <c r="G3298" s="385"/>
    </row>
    <row r="3299" spans="1:7" ht="63">
      <c r="A3299" s="387"/>
      <c r="B3299" s="387"/>
      <c r="C3299" s="388" t="s">
        <v>26322</v>
      </c>
      <c r="D3299" s="384" t="s">
        <v>26323</v>
      </c>
      <c r="E3299" s="388" t="s">
        <v>26</v>
      </c>
      <c r="F3299" s="388" t="s">
        <v>26324</v>
      </c>
      <c r="G3299" s="385"/>
    </row>
    <row r="3300" spans="1:7" ht="54">
      <c r="A3300" s="387"/>
      <c r="B3300" s="387"/>
      <c r="C3300" s="388" t="s">
        <v>26325</v>
      </c>
      <c r="D3300" s="384" t="s">
        <v>26326</v>
      </c>
      <c r="E3300" s="388" t="s">
        <v>26</v>
      </c>
      <c r="F3300" s="388" t="s">
        <v>26321</v>
      </c>
      <c r="G3300" s="385"/>
    </row>
    <row r="3301" spans="1:7" ht="11.25" customHeight="1">
      <c r="A3301" s="387"/>
      <c r="B3301" s="387"/>
      <c r="C3301" s="388" t="s">
        <v>26327</v>
      </c>
      <c r="D3301" s="384" t="s">
        <v>26328</v>
      </c>
      <c r="E3301" s="388" t="s">
        <v>26</v>
      </c>
      <c r="F3301" s="388" t="s">
        <v>26329</v>
      </c>
      <c r="G3301" s="386"/>
    </row>
    <row r="3302" spans="1:7" ht="54">
      <c r="A3302" s="387"/>
      <c r="B3302" s="387"/>
      <c r="C3302" s="388" t="s">
        <v>26330</v>
      </c>
      <c r="D3302" s="384" t="s">
        <v>26331</v>
      </c>
      <c r="E3302" s="388" t="s">
        <v>26</v>
      </c>
      <c r="F3302" s="388" t="s">
        <v>26332</v>
      </c>
      <c r="G3302" s="386"/>
    </row>
    <row r="3303" spans="1:7" ht="14.25" customHeight="1">
      <c r="A3303" s="387"/>
      <c r="B3303" s="387"/>
      <c r="C3303" s="481" t="s">
        <v>26333</v>
      </c>
      <c r="D3303" s="481"/>
      <c r="E3303" s="481"/>
      <c r="F3303" s="481" t="s">
        <v>17145</v>
      </c>
      <c r="G3303" s="386"/>
    </row>
    <row r="3304" spans="1:7" ht="18">
      <c r="A3304" s="387"/>
      <c r="B3304" s="387"/>
      <c r="C3304" s="388" t="s">
        <v>26334</v>
      </c>
      <c r="D3304" s="384" t="s">
        <v>26335</v>
      </c>
      <c r="E3304" s="388" t="s">
        <v>26</v>
      </c>
      <c r="F3304" s="388" t="s">
        <v>26336</v>
      </c>
      <c r="G3304" s="385"/>
    </row>
    <row r="3305" spans="1:7" ht="12.75" customHeight="1">
      <c r="A3305" s="387"/>
      <c r="B3305" s="387"/>
      <c r="C3305" s="388" t="s">
        <v>26337</v>
      </c>
      <c r="D3305" s="384" t="s">
        <v>26338</v>
      </c>
      <c r="E3305" s="388" t="s">
        <v>26</v>
      </c>
      <c r="F3305" s="388" t="s">
        <v>26339</v>
      </c>
      <c r="G3305" s="385"/>
    </row>
    <row r="3306" spans="1:7" ht="18">
      <c r="A3306" s="387"/>
      <c r="B3306" s="387"/>
      <c r="C3306" s="388" t="s">
        <v>26340</v>
      </c>
      <c r="D3306" s="384" t="s">
        <v>26341</v>
      </c>
      <c r="E3306" s="388" t="s">
        <v>26</v>
      </c>
      <c r="F3306" s="388" t="s">
        <v>26342</v>
      </c>
      <c r="G3306" s="386"/>
    </row>
    <row r="3307" spans="1:7" ht="18">
      <c r="A3307" s="387"/>
      <c r="B3307" s="387"/>
      <c r="C3307" s="388" t="s">
        <v>26343</v>
      </c>
      <c r="D3307" s="384" t="s">
        <v>26344</v>
      </c>
      <c r="E3307" s="388" t="s">
        <v>26</v>
      </c>
      <c r="F3307" s="388" t="s">
        <v>26345</v>
      </c>
      <c r="G3307" s="386"/>
    </row>
    <row r="3308" spans="1:7" ht="18">
      <c r="A3308" s="387"/>
      <c r="B3308" s="387"/>
      <c r="C3308" s="388" t="s">
        <v>26346</v>
      </c>
      <c r="D3308" s="384" t="s">
        <v>26347</v>
      </c>
      <c r="E3308" s="388" t="s">
        <v>26</v>
      </c>
      <c r="F3308" s="388" t="s">
        <v>26348</v>
      </c>
      <c r="G3308" s="386"/>
    </row>
    <row r="3309" spans="1:7" ht="14.25" customHeight="1">
      <c r="A3309" s="387"/>
      <c r="B3309" s="387"/>
      <c r="C3309" s="388" t="s">
        <v>26349</v>
      </c>
      <c r="D3309" s="384" t="s">
        <v>26350</v>
      </c>
      <c r="E3309" s="388" t="s">
        <v>26</v>
      </c>
      <c r="F3309" s="388" t="s">
        <v>26351</v>
      </c>
      <c r="G3309" s="386"/>
    </row>
    <row r="3310" spans="1:7" ht="11.25" customHeight="1">
      <c r="A3310" s="387"/>
      <c r="B3310" s="387"/>
      <c r="C3310" s="388" t="s">
        <v>26352</v>
      </c>
      <c r="D3310" s="384" t="s">
        <v>26353</v>
      </c>
      <c r="E3310" s="388" t="s">
        <v>26</v>
      </c>
      <c r="F3310" s="388" t="s">
        <v>26354</v>
      </c>
      <c r="G3310" s="386"/>
    </row>
    <row r="3311" spans="1:7" ht="18">
      <c r="A3311" s="387"/>
      <c r="B3311" s="387"/>
      <c r="C3311" s="388" t="s">
        <v>26355</v>
      </c>
      <c r="D3311" s="384" t="s">
        <v>26356</v>
      </c>
      <c r="E3311" s="388" t="s">
        <v>26</v>
      </c>
      <c r="F3311" s="388" t="s">
        <v>26357</v>
      </c>
      <c r="G3311" s="386"/>
    </row>
    <row r="3312" spans="1:7" ht="18">
      <c r="A3312" s="387"/>
      <c r="B3312" s="387"/>
      <c r="C3312" s="388" t="s">
        <v>26358</v>
      </c>
      <c r="D3312" s="384" t="s">
        <v>26359</v>
      </c>
      <c r="E3312" s="388" t="s">
        <v>26</v>
      </c>
      <c r="F3312" s="388" t="s">
        <v>26360</v>
      </c>
      <c r="G3312" s="386"/>
    </row>
    <row r="3313" spans="1:7" ht="11.25" customHeight="1">
      <c r="A3313" s="387"/>
      <c r="B3313" s="387"/>
      <c r="C3313" s="388" t="s">
        <v>26361</v>
      </c>
      <c r="D3313" s="384" t="s">
        <v>26362</v>
      </c>
      <c r="E3313" s="388" t="s">
        <v>26</v>
      </c>
      <c r="F3313" s="388" t="s">
        <v>26363</v>
      </c>
      <c r="G3313" s="386"/>
    </row>
    <row r="3314" spans="1:7" ht="14.25" customHeight="1">
      <c r="A3314" s="387"/>
      <c r="B3314" s="387"/>
      <c r="C3314" s="388" t="s">
        <v>26364</v>
      </c>
      <c r="D3314" s="384" t="s">
        <v>26365</v>
      </c>
      <c r="E3314" s="388" t="s">
        <v>26</v>
      </c>
      <c r="F3314" s="388" t="s">
        <v>26366</v>
      </c>
      <c r="G3314" s="386"/>
    </row>
    <row r="3315" spans="1:7" ht="18">
      <c r="A3315" s="387"/>
      <c r="B3315" s="387"/>
      <c r="C3315" s="388" t="s">
        <v>26367</v>
      </c>
      <c r="D3315" s="384" t="s">
        <v>26368</v>
      </c>
      <c r="E3315" s="388" t="s">
        <v>26</v>
      </c>
      <c r="F3315" s="388" t="s">
        <v>26369</v>
      </c>
      <c r="G3315" s="386"/>
    </row>
    <row r="3316" spans="1:7" ht="18">
      <c r="A3316" s="387"/>
      <c r="B3316" s="387"/>
      <c r="C3316" s="388" t="s">
        <v>26370</v>
      </c>
      <c r="D3316" s="384" t="s">
        <v>26371</v>
      </c>
      <c r="E3316" s="388" t="s">
        <v>26</v>
      </c>
      <c r="F3316" s="388" t="s">
        <v>26372</v>
      </c>
      <c r="G3316" s="386"/>
    </row>
    <row r="3317" spans="1:7" ht="18">
      <c r="A3317" s="387"/>
      <c r="B3317" s="387"/>
      <c r="C3317" s="388" t="s">
        <v>26373</v>
      </c>
      <c r="D3317" s="384" t="s">
        <v>26374</v>
      </c>
      <c r="E3317" s="388" t="s">
        <v>26</v>
      </c>
      <c r="F3317" s="388" t="s">
        <v>26375</v>
      </c>
      <c r="G3317" s="386"/>
    </row>
    <row r="3318" spans="1:7" ht="11.25" customHeight="1">
      <c r="A3318" s="387"/>
      <c r="B3318" s="387"/>
      <c r="C3318" s="388" t="s">
        <v>26376</v>
      </c>
      <c r="D3318" s="384" t="s">
        <v>26377</v>
      </c>
      <c r="E3318" s="388" t="s">
        <v>26</v>
      </c>
      <c r="F3318" s="388" t="s">
        <v>26378</v>
      </c>
      <c r="G3318" s="386"/>
    </row>
    <row r="3319" spans="1:7" ht="15">
      <c r="A3319" s="387"/>
      <c r="B3319" s="387"/>
      <c r="C3319" s="481" t="s">
        <v>26379</v>
      </c>
      <c r="D3319" s="481"/>
      <c r="E3319" s="481"/>
      <c r="F3319" s="481" t="s">
        <v>17145</v>
      </c>
      <c r="G3319" s="386"/>
    </row>
    <row r="3320" spans="1:7" ht="27">
      <c r="A3320" s="387"/>
      <c r="B3320" s="387"/>
      <c r="C3320" s="388" t="s">
        <v>26380</v>
      </c>
      <c r="D3320" s="384" t="s">
        <v>26381</v>
      </c>
      <c r="E3320" s="388" t="s">
        <v>26</v>
      </c>
      <c r="F3320" s="388" t="s">
        <v>26382</v>
      </c>
      <c r="G3320" s="386"/>
    </row>
    <row r="3321" spans="1:7" ht="12.75" customHeight="1">
      <c r="A3321" s="387"/>
      <c r="B3321" s="387"/>
      <c r="C3321" s="388" t="s">
        <v>26383</v>
      </c>
      <c r="D3321" s="384" t="s">
        <v>26384</v>
      </c>
      <c r="E3321" s="388" t="s">
        <v>26</v>
      </c>
      <c r="F3321" s="388" t="s">
        <v>26385</v>
      </c>
      <c r="G3321" s="385"/>
    </row>
    <row r="3322" spans="1:7" ht="14.25" customHeight="1">
      <c r="A3322" s="387"/>
      <c r="B3322" s="387"/>
      <c r="C3322" s="388" t="s">
        <v>26386</v>
      </c>
      <c r="D3322" s="384" t="s">
        <v>26387</v>
      </c>
      <c r="E3322" s="388" t="s">
        <v>26</v>
      </c>
      <c r="F3322" s="388" t="s">
        <v>26388</v>
      </c>
      <c r="G3322" s="385"/>
    </row>
    <row r="3323" spans="1:7" ht="11.25" customHeight="1">
      <c r="A3323" s="387"/>
      <c r="B3323" s="387"/>
      <c r="C3323" s="388" t="s">
        <v>26389</v>
      </c>
      <c r="D3323" s="384" t="s">
        <v>26390</v>
      </c>
      <c r="E3323" s="388" t="s">
        <v>26</v>
      </c>
      <c r="F3323" s="388" t="s">
        <v>26391</v>
      </c>
      <c r="G3323" s="386"/>
    </row>
    <row r="3324" spans="1:7" ht="18">
      <c r="A3324" s="387"/>
      <c r="B3324" s="387"/>
      <c r="C3324" s="388" t="s">
        <v>26392</v>
      </c>
      <c r="D3324" s="384" t="s">
        <v>26393</v>
      </c>
      <c r="E3324" s="388" t="s">
        <v>26</v>
      </c>
      <c r="F3324" s="388" t="s">
        <v>26394</v>
      </c>
      <c r="G3324" s="385"/>
    </row>
    <row r="3325" spans="1:7" ht="11.25" customHeight="1">
      <c r="A3325" s="387"/>
      <c r="B3325" s="387"/>
      <c r="C3325" s="388" t="s">
        <v>26395</v>
      </c>
      <c r="D3325" s="384" t="s">
        <v>26396</v>
      </c>
      <c r="E3325" s="388" t="s">
        <v>26</v>
      </c>
      <c r="F3325" s="388" t="s">
        <v>26397</v>
      </c>
      <c r="G3325" s="385"/>
    </row>
    <row r="3326" spans="1:7" ht="14.25" customHeight="1">
      <c r="A3326" s="387"/>
      <c r="B3326" s="387"/>
      <c r="C3326" s="388" t="s">
        <v>26398</v>
      </c>
      <c r="D3326" s="384" t="s">
        <v>26399</v>
      </c>
      <c r="E3326" s="388" t="s">
        <v>26</v>
      </c>
      <c r="F3326" s="388" t="s">
        <v>26400</v>
      </c>
      <c r="G3326" s="386"/>
    </row>
    <row r="3327" spans="1:7" ht="18">
      <c r="A3327" s="387"/>
      <c r="B3327" s="387"/>
      <c r="C3327" s="388" t="s">
        <v>26401</v>
      </c>
      <c r="D3327" s="384" t="s">
        <v>26402</v>
      </c>
      <c r="E3327" s="388" t="s">
        <v>26</v>
      </c>
      <c r="F3327" s="388" t="s">
        <v>26403</v>
      </c>
      <c r="G3327" s="386"/>
    </row>
    <row r="3328" spans="1:7" ht="18">
      <c r="A3328" s="387"/>
      <c r="B3328" s="387"/>
      <c r="C3328" s="388" t="s">
        <v>26404</v>
      </c>
      <c r="D3328" s="384" t="s">
        <v>26405</v>
      </c>
      <c r="E3328" s="388" t="s">
        <v>26</v>
      </c>
      <c r="F3328" s="388" t="s">
        <v>26406</v>
      </c>
      <c r="G3328" s="386"/>
    </row>
    <row r="3329" spans="1:7" ht="18">
      <c r="A3329" s="387"/>
      <c r="B3329" s="387"/>
      <c r="C3329" s="388" t="s">
        <v>26407</v>
      </c>
      <c r="D3329" s="384" t="s">
        <v>26408</v>
      </c>
      <c r="E3329" s="388" t="s">
        <v>26</v>
      </c>
      <c r="F3329" s="388" t="s">
        <v>26409</v>
      </c>
      <c r="G3329" s="386"/>
    </row>
    <row r="3330" spans="1:7" ht="18">
      <c r="A3330" s="387"/>
      <c r="B3330" s="387"/>
      <c r="C3330" s="388" t="s">
        <v>26410</v>
      </c>
      <c r="D3330" s="384" t="s">
        <v>26411</v>
      </c>
      <c r="E3330" s="388" t="s">
        <v>26</v>
      </c>
      <c r="F3330" s="388" t="s">
        <v>26412</v>
      </c>
      <c r="G3330" s="386"/>
    </row>
    <row r="3331" spans="1:7" ht="14.25" customHeight="1">
      <c r="A3331" s="387"/>
      <c r="B3331" s="387"/>
      <c r="C3331" s="388" t="s">
        <v>26413</v>
      </c>
      <c r="D3331" s="384" t="s">
        <v>26414</v>
      </c>
      <c r="E3331" s="388" t="s">
        <v>26</v>
      </c>
      <c r="F3331" s="388" t="s">
        <v>26415</v>
      </c>
      <c r="G3331" s="386"/>
    </row>
    <row r="3332" spans="1:7" ht="27">
      <c r="A3332" s="387"/>
      <c r="B3332" s="387"/>
      <c r="C3332" s="388" t="s">
        <v>26416</v>
      </c>
      <c r="D3332" s="384" t="s">
        <v>26417</v>
      </c>
      <c r="E3332" s="388" t="s">
        <v>26</v>
      </c>
      <c r="F3332" s="388" t="s">
        <v>26418</v>
      </c>
      <c r="G3332" s="386"/>
    </row>
    <row r="3333" spans="1:7" ht="18">
      <c r="A3333" s="387"/>
      <c r="B3333" s="387"/>
      <c r="C3333" s="388" t="s">
        <v>26419</v>
      </c>
      <c r="D3333" s="384" t="s">
        <v>26420</v>
      </c>
      <c r="E3333" s="388" t="s">
        <v>26</v>
      </c>
      <c r="F3333" s="388" t="s">
        <v>26421</v>
      </c>
      <c r="G3333" s="386"/>
    </row>
    <row r="3334" spans="1:7" ht="67.5" customHeight="1">
      <c r="A3334" s="387"/>
      <c r="B3334" s="387"/>
      <c r="C3334" s="388" t="s">
        <v>26422</v>
      </c>
      <c r="D3334" s="384" t="s">
        <v>26423</v>
      </c>
      <c r="E3334" s="388" t="s">
        <v>26</v>
      </c>
      <c r="F3334" s="388" t="s">
        <v>26424</v>
      </c>
      <c r="G3334" s="385"/>
    </row>
    <row r="3335" spans="1:7" ht="11.25" customHeight="1">
      <c r="A3335" s="387"/>
      <c r="B3335" s="387"/>
      <c r="C3335" s="388" t="s">
        <v>26425</v>
      </c>
      <c r="D3335" s="384" t="s">
        <v>26426</v>
      </c>
      <c r="E3335" s="388" t="s">
        <v>26</v>
      </c>
      <c r="F3335" s="388" t="s">
        <v>26427</v>
      </c>
      <c r="G3335" s="385"/>
    </row>
    <row r="3336" spans="1:7" ht="14.25" customHeight="1">
      <c r="A3336" s="387"/>
      <c r="B3336" s="387"/>
      <c r="C3336" s="388" t="s">
        <v>26428</v>
      </c>
      <c r="D3336" s="384" t="s">
        <v>26429</v>
      </c>
      <c r="E3336" s="388" t="s">
        <v>26</v>
      </c>
      <c r="F3336" s="388" t="s">
        <v>26430</v>
      </c>
      <c r="G3336" s="385"/>
    </row>
    <row r="3337" spans="1:7" ht="18">
      <c r="A3337" s="387"/>
      <c r="B3337" s="387"/>
      <c r="C3337" s="388" t="s">
        <v>26431</v>
      </c>
      <c r="D3337" s="384" t="s">
        <v>26432</v>
      </c>
      <c r="E3337" s="388" t="s">
        <v>26</v>
      </c>
      <c r="F3337" s="388" t="s">
        <v>26433</v>
      </c>
      <c r="G3337" s="385"/>
    </row>
    <row r="3338" spans="1:7" ht="14.25" customHeight="1">
      <c r="A3338" s="387"/>
      <c r="B3338" s="387"/>
      <c r="C3338" s="388" t="s">
        <v>26434</v>
      </c>
      <c r="D3338" s="384" t="s">
        <v>26435</v>
      </c>
      <c r="E3338" s="388" t="s">
        <v>26</v>
      </c>
      <c r="F3338" s="388" t="s">
        <v>26436</v>
      </c>
      <c r="G3338" s="386"/>
    </row>
    <row r="3339" spans="1:7" ht="18">
      <c r="A3339" s="387"/>
      <c r="B3339" s="387"/>
      <c r="C3339" s="388" t="s">
        <v>26437</v>
      </c>
      <c r="D3339" s="384" t="s">
        <v>26438</v>
      </c>
      <c r="E3339" s="388" t="s">
        <v>26</v>
      </c>
      <c r="F3339" s="388" t="s">
        <v>26439</v>
      </c>
      <c r="G3339" s="386"/>
    </row>
    <row r="3340" spans="1:7" ht="18">
      <c r="A3340" s="387"/>
      <c r="B3340" s="387"/>
      <c r="C3340" s="388" t="s">
        <v>26440</v>
      </c>
      <c r="D3340" s="384" t="s">
        <v>26441</v>
      </c>
      <c r="E3340" s="388" t="s">
        <v>26</v>
      </c>
      <c r="F3340" s="388" t="s">
        <v>26442</v>
      </c>
      <c r="G3340" s="386"/>
    </row>
    <row r="3341" spans="1:7" ht="15">
      <c r="A3341" s="387"/>
      <c r="B3341" s="387"/>
      <c r="C3341" s="481" t="s">
        <v>26443</v>
      </c>
      <c r="D3341" s="481"/>
      <c r="E3341" s="481"/>
      <c r="F3341" s="481" t="s">
        <v>17145</v>
      </c>
      <c r="G3341" s="386"/>
    </row>
    <row r="3342" spans="1:7" ht="18">
      <c r="A3342" s="387"/>
      <c r="B3342" s="387"/>
      <c r="C3342" s="388" t="s">
        <v>26444</v>
      </c>
      <c r="D3342" s="384" t="s">
        <v>26445</v>
      </c>
      <c r="E3342" s="388" t="s">
        <v>26</v>
      </c>
      <c r="F3342" s="388" t="s">
        <v>26446</v>
      </c>
      <c r="G3342" s="385"/>
    </row>
    <row r="3343" spans="1:7" ht="12.75" customHeight="1">
      <c r="A3343" s="387"/>
      <c r="B3343" s="387"/>
      <c r="C3343" s="388" t="s">
        <v>26447</v>
      </c>
      <c r="D3343" s="384" t="s">
        <v>26448</v>
      </c>
      <c r="E3343" s="388" t="s">
        <v>26</v>
      </c>
      <c r="F3343" s="388" t="s">
        <v>26449</v>
      </c>
      <c r="G3343" s="385"/>
    </row>
    <row r="3344" spans="1:7" ht="18">
      <c r="A3344" s="387"/>
      <c r="B3344" s="387"/>
      <c r="C3344" s="388" t="s">
        <v>26450</v>
      </c>
      <c r="D3344" s="384" t="s">
        <v>26451</v>
      </c>
      <c r="E3344" s="388" t="s">
        <v>26</v>
      </c>
      <c r="F3344" s="388" t="s">
        <v>26452</v>
      </c>
      <c r="G3344" s="386"/>
    </row>
    <row r="3345" spans="1:7" ht="18">
      <c r="A3345" s="387"/>
      <c r="B3345" s="387"/>
      <c r="C3345" s="388" t="s">
        <v>26453</v>
      </c>
      <c r="D3345" s="384" t="s">
        <v>26454</v>
      </c>
      <c r="E3345" s="388" t="s">
        <v>26</v>
      </c>
      <c r="F3345" s="388" t="s">
        <v>26455</v>
      </c>
      <c r="G3345" s="386"/>
    </row>
    <row r="3346" spans="1:7" ht="18">
      <c r="A3346" s="387"/>
      <c r="B3346" s="387"/>
      <c r="C3346" s="388" t="s">
        <v>26456</v>
      </c>
      <c r="D3346" s="384" t="s">
        <v>26457</v>
      </c>
      <c r="E3346" s="388" t="s">
        <v>26</v>
      </c>
      <c r="F3346" s="388" t="s">
        <v>26458</v>
      </c>
      <c r="G3346" s="386"/>
    </row>
    <row r="3347" spans="1:7" ht="15">
      <c r="A3347" s="387"/>
      <c r="B3347" s="387"/>
      <c r="C3347" s="481" t="s">
        <v>26459</v>
      </c>
      <c r="D3347" s="481"/>
      <c r="E3347" s="481"/>
      <c r="F3347" s="481" t="s">
        <v>17145</v>
      </c>
      <c r="G3347" s="386"/>
    </row>
    <row r="3348" spans="1:7" ht="14.25" customHeight="1">
      <c r="A3348" s="387"/>
      <c r="B3348" s="387"/>
      <c r="C3348" s="388" t="s">
        <v>26460</v>
      </c>
      <c r="D3348" s="384" t="s">
        <v>26461</v>
      </c>
      <c r="E3348" s="388" t="s">
        <v>26</v>
      </c>
      <c r="F3348" s="388" t="s">
        <v>26462</v>
      </c>
      <c r="G3348" s="386"/>
    </row>
    <row r="3349" spans="1:7" ht="12.75" customHeight="1">
      <c r="A3349" s="387"/>
      <c r="B3349" s="387"/>
      <c r="C3349" s="388" t="s">
        <v>26463</v>
      </c>
      <c r="D3349" s="384" t="s">
        <v>26464</v>
      </c>
      <c r="E3349" s="388" t="s">
        <v>26</v>
      </c>
      <c r="F3349" s="388" t="s">
        <v>26465</v>
      </c>
      <c r="G3349" s="386"/>
    </row>
    <row r="3350" spans="1:7" ht="15">
      <c r="A3350" s="387"/>
      <c r="B3350" s="387"/>
      <c r="C3350" s="481" t="s">
        <v>26466</v>
      </c>
      <c r="D3350" s="481"/>
      <c r="E3350" s="481"/>
      <c r="F3350" s="481" t="s">
        <v>17145</v>
      </c>
      <c r="G3350" s="386"/>
    </row>
    <row r="3351" spans="1:7" ht="11.25" customHeight="1">
      <c r="A3351" s="387"/>
      <c r="B3351" s="387"/>
      <c r="C3351" s="388" t="s">
        <v>26467</v>
      </c>
      <c r="D3351" s="384" t="s">
        <v>26468</v>
      </c>
      <c r="E3351" s="388" t="s">
        <v>26</v>
      </c>
      <c r="F3351" s="388" t="s">
        <v>26469</v>
      </c>
      <c r="G3351" s="385"/>
    </row>
    <row r="3352" spans="1:7" ht="12.75" customHeight="1">
      <c r="A3352" s="387"/>
      <c r="B3352" s="387"/>
      <c r="C3352" s="388" t="s">
        <v>26470</v>
      </c>
      <c r="D3352" s="384" t="s">
        <v>26471</v>
      </c>
      <c r="E3352" s="388" t="s">
        <v>26</v>
      </c>
      <c r="F3352" s="388" t="s">
        <v>26472</v>
      </c>
      <c r="G3352" s="385"/>
    </row>
    <row r="3353" spans="1:7" ht="45" customHeight="1">
      <c r="A3353" s="387"/>
      <c r="B3353" s="387"/>
      <c r="C3353" s="388" t="s">
        <v>26473</v>
      </c>
      <c r="D3353" s="384" t="s">
        <v>26474</v>
      </c>
      <c r="E3353" s="388" t="s">
        <v>26</v>
      </c>
      <c r="F3353" s="388" t="s">
        <v>23286</v>
      </c>
      <c r="G3353" s="386"/>
    </row>
    <row r="3354" spans="1:7" ht="15">
      <c r="A3354" s="387"/>
      <c r="B3354" s="387"/>
      <c r="C3354" s="481" t="s">
        <v>26475</v>
      </c>
      <c r="D3354" s="481"/>
      <c r="E3354" s="481"/>
      <c r="F3354" s="481" t="s">
        <v>17145</v>
      </c>
      <c r="G3354" s="386"/>
    </row>
    <row r="3355" spans="1:7" ht="36">
      <c r="A3355" s="387"/>
      <c r="B3355" s="387"/>
      <c r="C3355" s="388" t="s">
        <v>26476</v>
      </c>
      <c r="D3355" s="384" t="s">
        <v>26477</v>
      </c>
      <c r="E3355" s="388" t="s">
        <v>26</v>
      </c>
      <c r="F3355" s="388" t="s">
        <v>26478</v>
      </c>
      <c r="G3355" s="386"/>
    </row>
    <row r="3356" spans="1:7" ht="12.75" customHeight="1">
      <c r="A3356" s="387"/>
      <c r="B3356" s="481" t="s">
        <v>26479</v>
      </c>
      <c r="C3356" s="481"/>
      <c r="D3356" s="481"/>
      <c r="E3356" s="481"/>
      <c r="F3356" s="481" t="s">
        <v>17145</v>
      </c>
      <c r="G3356" s="385"/>
    </row>
    <row r="3357" spans="1:7" ht="15">
      <c r="A3357" s="387"/>
      <c r="B3357" s="387"/>
      <c r="C3357" s="481" t="s">
        <v>26480</v>
      </c>
      <c r="D3357" s="481"/>
      <c r="E3357" s="481"/>
      <c r="F3357" s="481" t="s">
        <v>17145</v>
      </c>
      <c r="G3357" s="385"/>
    </row>
    <row r="3358" spans="1:7" ht="12.75" customHeight="1">
      <c r="A3358" s="387"/>
      <c r="B3358" s="387"/>
      <c r="C3358" s="388" t="s">
        <v>26481</v>
      </c>
      <c r="D3358" s="384" t="s">
        <v>26482</v>
      </c>
      <c r="E3358" s="388" t="s">
        <v>26</v>
      </c>
      <c r="F3358" s="388" t="s">
        <v>26483</v>
      </c>
      <c r="G3358" s="386"/>
    </row>
    <row r="3359" spans="1:7" ht="12.75" customHeight="1">
      <c r="A3359" s="387"/>
      <c r="B3359" s="387"/>
      <c r="C3359" s="388" t="s">
        <v>26484</v>
      </c>
      <c r="D3359" s="384" t="s">
        <v>26485</v>
      </c>
      <c r="E3359" s="388" t="s">
        <v>105</v>
      </c>
      <c r="F3359" s="388" t="s">
        <v>22440</v>
      </c>
      <c r="G3359" s="386"/>
    </row>
    <row r="3360" spans="1:7" ht="18">
      <c r="A3360" s="387"/>
      <c r="B3360" s="387"/>
      <c r="C3360" s="388" t="s">
        <v>26486</v>
      </c>
      <c r="D3360" s="384" t="s">
        <v>26487</v>
      </c>
      <c r="E3360" s="388" t="s">
        <v>105</v>
      </c>
      <c r="F3360" s="388" t="s">
        <v>26488</v>
      </c>
      <c r="G3360" s="386"/>
    </row>
    <row r="3361" spans="1:7" ht="36">
      <c r="A3361" s="387"/>
      <c r="B3361" s="387"/>
      <c r="C3361" s="388" t="s">
        <v>26489</v>
      </c>
      <c r="D3361" s="384" t="s">
        <v>26490</v>
      </c>
      <c r="E3361" s="388" t="s">
        <v>105</v>
      </c>
      <c r="F3361" s="388" t="s">
        <v>26491</v>
      </c>
      <c r="G3361" s="386"/>
    </row>
    <row r="3362" spans="1:7" ht="36">
      <c r="A3362" s="387"/>
      <c r="B3362" s="387"/>
      <c r="C3362" s="388" t="s">
        <v>26492</v>
      </c>
      <c r="D3362" s="384" t="s">
        <v>26493</v>
      </c>
      <c r="E3362" s="388" t="s">
        <v>105</v>
      </c>
      <c r="F3362" s="388" t="s">
        <v>20627</v>
      </c>
      <c r="G3362" s="386"/>
    </row>
    <row r="3363" spans="1:7" ht="36">
      <c r="A3363" s="387"/>
      <c r="B3363" s="387"/>
      <c r="C3363" s="388" t="s">
        <v>26494</v>
      </c>
      <c r="D3363" s="384" t="s">
        <v>26495</v>
      </c>
      <c r="E3363" s="388" t="s">
        <v>105</v>
      </c>
      <c r="F3363" s="388" t="s">
        <v>26496</v>
      </c>
      <c r="G3363" s="386"/>
    </row>
    <row r="3364" spans="1:7" ht="14.25" customHeight="1">
      <c r="A3364" s="387"/>
      <c r="B3364" s="387"/>
      <c r="C3364" s="388" t="s">
        <v>26497</v>
      </c>
      <c r="D3364" s="384" t="s">
        <v>26498</v>
      </c>
      <c r="E3364" s="388" t="s">
        <v>105</v>
      </c>
      <c r="F3364" s="388" t="s">
        <v>26499</v>
      </c>
      <c r="G3364" s="386"/>
    </row>
    <row r="3365" spans="1:7" ht="18">
      <c r="A3365" s="387"/>
      <c r="B3365" s="387"/>
      <c r="C3365" s="388" t="s">
        <v>26500</v>
      </c>
      <c r="D3365" s="384" t="s">
        <v>26501</v>
      </c>
      <c r="E3365" s="388" t="s">
        <v>105</v>
      </c>
      <c r="F3365" s="388" t="s">
        <v>17727</v>
      </c>
      <c r="G3365" s="386"/>
    </row>
    <row r="3366" spans="1:7" ht="18">
      <c r="A3366" s="387"/>
      <c r="B3366" s="387"/>
      <c r="C3366" s="388" t="s">
        <v>26502</v>
      </c>
      <c r="D3366" s="384" t="s">
        <v>26503</v>
      </c>
      <c r="E3366" s="388" t="s">
        <v>105</v>
      </c>
      <c r="F3366" s="388" t="s">
        <v>26504</v>
      </c>
      <c r="G3366" s="386"/>
    </row>
    <row r="3367" spans="1:7" ht="18">
      <c r="A3367" s="387"/>
      <c r="B3367" s="387"/>
      <c r="C3367" s="388" t="s">
        <v>26505</v>
      </c>
      <c r="D3367" s="384" t="s">
        <v>26506</v>
      </c>
      <c r="E3367" s="388" t="s">
        <v>105</v>
      </c>
      <c r="F3367" s="388" t="s">
        <v>26507</v>
      </c>
      <c r="G3367" s="385"/>
    </row>
    <row r="3368" spans="1:7" ht="36">
      <c r="A3368" s="387"/>
      <c r="B3368" s="387"/>
      <c r="C3368" s="388" t="s">
        <v>26508</v>
      </c>
      <c r="D3368" s="384" t="s">
        <v>26509</v>
      </c>
      <c r="E3368" s="388" t="s">
        <v>105</v>
      </c>
      <c r="F3368" s="388" t="s">
        <v>26510</v>
      </c>
      <c r="G3368" s="385"/>
    </row>
    <row r="3369" spans="1:7" ht="15">
      <c r="A3369" s="387"/>
      <c r="B3369" s="387"/>
      <c r="C3369" s="481" t="s">
        <v>26511</v>
      </c>
      <c r="D3369" s="481"/>
      <c r="E3369" s="481"/>
      <c r="F3369" s="481" t="s">
        <v>17145</v>
      </c>
      <c r="G3369" s="386"/>
    </row>
    <row r="3370" spans="1:7" ht="18">
      <c r="A3370" s="387"/>
      <c r="B3370" s="387"/>
      <c r="C3370" s="388" t="s">
        <v>26512</v>
      </c>
      <c r="D3370" s="384" t="s">
        <v>26513</v>
      </c>
      <c r="E3370" s="388" t="s">
        <v>26</v>
      </c>
      <c r="F3370" s="388" t="s">
        <v>26514</v>
      </c>
      <c r="G3370" s="385"/>
    </row>
    <row r="3371" spans="1:7" ht="12.75" customHeight="1">
      <c r="A3371" s="387"/>
      <c r="B3371" s="387"/>
      <c r="C3371" s="388" t="s">
        <v>26515</v>
      </c>
      <c r="D3371" s="384" t="s">
        <v>26516</v>
      </c>
      <c r="E3371" s="388" t="s">
        <v>26</v>
      </c>
      <c r="F3371" s="388" t="s">
        <v>26517</v>
      </c>
      <c r="G3371" s="385"/>
    </row>
    <row r="3372" spans="1:7" ht="18">
      <c r="A3372" s="387"/>
      <c r="B3372" s="387"/>
      <c r="C3372" s="388" t="s">
        <v>26518</v>
      </c>
      <c r="D3372" s="384" t="s">
        <v>26519</v>
      </c>
      <c r="E3372" s="388" t="s">
        <v>26</v>
      </c>
      <c r="F3372" s="388" t="s">
        <v>26520</v>
      </c>
      <c r="G3372" s="386"/>
    </row>
    <row r="3373" spans="1:7" ht="11.25" customHeight="1">
      <c r="A3373" s="387"/>
      <c r="B3373" s="387"/>
      <c r="C3373" s="388" t="s">
        <v>26521</v>
      </c>
      <c r="D3373" s="384" t="s">
        <v>26522</v>
      </c>
      <c r="E3373" s="388" t="s">
        <v>26</v>
      </c>
      <c r="F3373" s="388" t="s">
        <v>26523</v>
      </c>
      <c r="G3373" s="386"/>
    </row>
    <row r="3374" spans="1:7" ht="18">
      <c r="A3374" s="387"/>
      <c r="B3374" s="387"/>
      <c r="C3374" s="388" t="s">
        <v>26524</v>
      </c>
      <c r="D3374" s="384" t="s">
        <v>26525</v>
      </c>
      <c r="E3374" s="388" t="s">
        <v>26</v>
      </c>
      <c r="F3374" s="388" t="s">
        <v>26526</v>
      </c>
      <c r="G3374" s="386"/>
    </row>
    <row r="3375" spans="1:7" ht="18">
      <c r="A3375" s="387"/>
      <c r="B3375" s="387"/>
      <c r="C3375" s="388" t="s">
        <v>26527</v>
      </c>
      <c r="D3375" s="384" t="s">
        <v>26528</v>
      </c>
      <c r="E3375" s="388" t="s">
        <v>26</v>
      </c>
      <c r="F3375" s="388" t="s">
        <v>26529</v>
      </c>
      <c r="G3375" s="385"/>
    </row>
    <row r="3376" spans="1:7" ht="18">
      <c r="A3376" s="387"/>
      <c r="B3376" s="387"/>
      <c r="C3376" s="388" t="s">
        <v>26530</v>
      </c>
      <c r="D3376" s="384" t="s">
        <v>26531</v>
      </c>
      <c r="E3376" s="388" t="s">
        <v>26</v>
      </c>
      <c r="F3376" s="388" t="s">
        <v>17855</v>
      </c>
      <c r="G3376" s="385"/>
    </row>
    <row r="3377" spans="1:7" ht="18">
      <c r="A3377" s="387"/>
      <c r="B3377" s="387"/>
      <c r="C3377" s="388" t="s">
        <v>26532</v>
      </c>
      <c r="D3377" s="384" t="s">
        <v>26533</v>
      </c>
      <c r="E3377" s="388" t="s">
        <v>26</v>
      </c>
      <c r="F3377" s="388" t="s">
        <v>26534</v>
      </c>
      <c r="G3377" s="385"/>
    </row>
    <row r="3378" spans="1:7" ht="18">
      <c r="A3378" s="387"/>
      <c r="B3378" s="387"/>
      <c r="C3378" s="388" t="s">
        <v>26535</v>
      </c>
      <c r="D3378" s="384" t="s">
        <v>26536</v>
      </c>
      <c r="E3378" s="388" t="s">
        <v>26</v>
      </c>
      <c r="F3378" s="388" t="s">
        <v>26537</v>
      </c>
      <c r="G3378" s="385"/>
    </row>
    <row r="3379" spans="1:7" ht="11.25" customHeight="1">
      <c r="A3379" s="387"/>
      <c r="B3379" s="387"/>
      <c r="C3379" s="388" t="s">
        <v>26538</v>
      </c>
      <c r="D3379" s="384" t="s">
        <v>26539</v>
      </c>
      <c r="E3379" s="388" t="s">
        <v>26</v>
      </c>
      <c r="F3379" s="388" t="s">
        <v>26540</v>
      </c>
      <c r="G3379" s="386"/>
    </row>
    <row r="3380" spans="1:7" ht="18">
      <c r="A3380" s="387"/>
      <c r="B3380" s="387"/>
      <c r="C3380" s="388" t="s">
        <v>26541</v>
      </c>
      <c r="D3380" s="384" t="s">
        <v>26542</v>
      </c>
      <c r="E3380" s="388" t="s">
        <v>26</v>
      </c>
      <c r="F3380" s="388" t="s">
        <v>26543</v>
      </c>
      <c r="G3380" s="385"/>
    </row>
    <row r="3381" spans="1:7" ht="18">
      <c r="A3381" s="387"/>
      <c r="B3381" s="387"/>
      <c r="C3381" s="388" t="s">
        <v>26544</v>
      </c>
      <c r="D3381" s="384" t="s">
        <v>26545</v>
      </c>
      <c r="E3381" s="388" t="s">
        <v>26</v>
      </c>
      <c r="F3381" s="388" t="s">
        <v>26546</v>
      </c>
      <c r="G3381" s="385"/>
    </row>
    <row r="3382" spans="1:7" ht="11.25" customHeight="1">
      <c r="A3382" s="387"/>
      <c r="B3382" s="387"/>
      <c r="C3382" s="388" t="s">
        <v>26547</v>
      </c>
      <c r="D3382" s="384" t="s">
        <v>26548</v>
      </c>
      <c r="E3382" s="388" t="s">
        <v>26</v>
      </c>
      <c r="F3382" s="388" t="s">
        <v>26549</v>
      </c>
      <c r="G3382" s="386"/>
    </row>
    <row r="3383" spans="1:7" ht="18">
      <c r="A3383" s="387"/>
      <c r="B3383" s="387"/>
      <c r="C3383" s="388" t="s">
        <v>26550</v>
      </c>
      <c r="D3383" s="384" t="s">
        <v>26551</v>
      </c>
      <c r="E3383" s="388" t="s">
        <v>26</v>
      </c>
      <c r="F3383" s="388" t="s">
        <v>17880</v>
      </c>
      <c r="G3383" s="386"/>
    </row>
    <row r="3384" spans="1:7" ht="18">
      <c r="A3384" s="387"/>
      <c r="B3384" s="387"/>
      <c r="C3384" s="388" t="s">
        <v>26552</v>
      </c>
      <c r="D3384" s="384" t="s">
        <v>26553</v>
      </c>
      <c r="E3384" s="388" t="s">
        <v>26</v>
      </c>
      <c r="F3384" s="388" t="s">
        <v>26554</v>
      </c>
      <c r="G3384" s="386"/>
    </row>
    <row r="3385" spans="1:7" ht="18">
      <c r="A3385" s="387"/>
      <c r="B3385" s="387"/>
      <c r="C3385" s="388" t="s">
        <v>26555</v>
      </c>
      <c r="D3385" s="384" t="s">
        <v>26556</v>
      </c>
      <c r="E3385" s="388" t="s">
        <v>26</v>
      </c>
      <c r="F3385" s="388" t="s">
        <v>26557</v>
      </c>
      <c r="G3385" s="385"/>
    </row>
    <row r="3386" spans="1:7" ht="11.25" customHeight="1">
      <c r="A3386" s="387"/>
      <c r="B3386" s="387"/>
      <c r="C3386" s="388" t="s">
        <v>26558</v>
      </c>
      <c r="D3386" s="384" t="s">
        <v>26559</v>
      </c>
      <c r="E3386" s="388" t="s">
        <v>26</v>
      </c>
      <c r="F3386" s="388" t="s">
        <v>26560</v>
      </c>
      <c r="G3386" s="385"/>
    </row>
    <row r="3387" spans="1:7" ht="18">
      <c r="A3387" s="387"/>
      <c r="B3387" s="387"/>
      <c r="C3387" s="388" t="s">
        <v>26561</v>
      </c>
      <c r="D3387" s="384" t="s">
        <v>26562</v>
      </c>
      <c r="E3387" s="388" t="s">
        <v>26</v>
      </c>
      <c r="F3387" s="388" t="s">
        <v>26563</v>
      </c>
      <c r="G3387" s="386"/>
    </row>
    <row r="3388" spans="1:7" ht="14.25" customHeight="1">
      <c r="A3388" s="387"/>
      <c r="B3388" s="387"/>
      <c r="C3388" s="388" t="s">
        <v>26564</v>
      </c>
      <c r="D3388" s="384" t="s">
        <v>26565</v>
      </c>
      <c r="E3388" s="388" t="s">
        <v>26</v>
      </c>
      <c r="F3388" s="388" t="s">
        <v>26566</v>
      </c>
      <c r="G3388" s="386"/>
    </row>
    <row r="3389" spans="1:7" ht="11.25" customHeight="1">
      <c r="A3389" s="387"/>
      <c r="B3389" s="387"/>
      <c r="C3389" s="388" t="s">
        <v>26567</v>
      </c>
      <c r="D3389" s="384" t="s">
        <v>26568</v>
      </c>
      <c r="E3389" s="388" t="s">
        <v>26</v>
      </c>
      <c r="F3389" s="388" t="s">
        <v>26569</v>
      </c>
      <c r="G3389" s="386"/>
    </row>
    <row r="3390" spans="1:7" ht="18">
      <c r="A3390" s="387"/>
      <c r="B3390" s="387"/>
      <c r="C3390" s="388" t="s">
        <v>26570</v>
      </c>
      <c r="D3390" s="384" t="s">
        <v>26571</v>
      </c>
      <c r="E3390" s="388" t="s">
        <v>26</v>
      </c>
      <c r="F3390" s="388" t="s">
        <v>26572</v>
      </c>
      <c r="G3390" s="385"/>
    </row>
    <row r="3391" spans="1:7" ht="18">
      <c r="A3391" s="387"/>
      <c r="B3391" s="387"/>
      <c r="C3391" s="388" t="s">
        <v>26573</v>
      </c>
      <c r="D3391" s="384" t="s">
        <v>26574</v>
      </c>
      <c r="E3391" s="388" t="s">
        <v>26</v>
      </c>
      <c r="F3391" s="388" t="s">
        <v>26575</v>
      </c>
      <c r="G3391" s="385"/>
    </row>
    <row r="3392" spans="1:7" ht="14.25" customHeight="1">
      <c r="A3392" s="387"/>
      <c r="B3392" s="387"/>
      <c r="C3392" s="481" t="s">
        <v>26576</v>
      </c>
      <c r="D3392" s="481"/>
      <c r="E3392" s="481"/>
      <c r="F3392" s="481" t="s">
        <v>17145</v>
      </c>
      <c r="G3392" s="385"/>
    </row>
    <row r="3393" spans="1:7" ht="18">
      <c r="A3393" s="387"/>
      <c r="B3393" s="387"/>
      <c r="C3393" s="388" t="s">
        <v>26577</v>
      </c>
      <c r="D3393" s="384" t="s">
        <v>26578</v>
      </c>
      <c r="E3393" s="388" t="s">
        <v>26</v>
      </c>
      <c r="F3393" s="388" t="s">
        <v>26579</v>
      </c>
      <c r="G3393" s="385"/>
    </row>
    <row r="3394" spans="1:7" ht="12.75" customHeight="1">
      <c r="A3394" s="387"/>
      <c r="B3394" s="387"/>
      <c r="C3394" s="388" t="s">
        <v>26580</v>
      </c>
      <c r="D3394" s="384" t="s">
        <v>26581</v>
      </c>
      <c r="E3394" s="388" t="s">
        <v>26</v>
      </c>
      <c r="F3394" s="388" t="s">
        <v>26582</v>
      </c>
      <c r="G3394" s="386"/>
    </row>
    <row r="3395" spans="1:7" ht="14.25" customHeight="1">
      <c r="A3395" s="387"/>
      <c r="B3395" s="387"/>
      <c r="C3395" s="388" t="s">
        <v>26583</v>
      </c>
      <c r="D3395" s="384" t="s">
        <v>26584</v>
      </c>
      <c r="E3395" s="388" t="s">
        <v>26</v>
      </c>
      <c r="F3395" s="388" t="s">
        <v>26585</v>
      </c>
      <c r="G3395" s="386"/>
    </row>
    <row r="3396" spans="1:7" ht="18">
      <c r="A3396" s="387"/>
      <c r="B3396" s="387"/>
      <c r="C3396" s="388" t="s">
        <v>26586</v>
      </c>
      <c r="D3396" s="384" t="s">
        <v>26587</v>
      </c>
      <c r="E3396" s="388" t="s">
        <v>26</v>
      </c>
      <c r="F3396" s="388" t="s">
        <v>26588</v>
      </c>
      <c r="G3396" s="385"/>
    </row>
    <row r="3397" spans="1:7" ht="18">
      <c r="A3397" s="387"/>
      <c r="B3397" s="387"/>
      <c r="C3397" s="388" t="s">
        <v>26589</v>
      </c>
      <c r="D3397" s="384" t="s">
        <v>26590</v>
      </c>
      <c r="E3397" s="388" t="s">
        <v>26</v>
      </c>
      <c r="F3397" s="388" t="s">
        <v>26591</v>
      </c>
      <c r="G3397" s="385"/>
    </row>
    <row r="3398" spans="1:7" ht="15">
      <c r="A3398" s="387"/>
      <c r="B3398" s="387"/>
      <c r="C3398" s="481" t="s">
        <v>26592</v>
      </c>
      <c r="D3398" s="481"/>
      <c r="E3398" s="481"/>
      <c r="F3398" s="481" t="s">
        <v>17145</v>
      </c>
      <c r="G3398" s="386"/>
    </row>
    <row r="3399" spans="1:7" ht="14.25" customHeight="1">
      <c r="A3399" s="387"/>
      <c r="B3399" s="387"/>
      <c r="C3399" s="388" t="s">
        <v>26593</v>
      </c>
      <c r="D3399" s="384" t="s">
        <v>26594</v>
      </c>
      <c r="E3399" s="388" t="s">
        <v>105</v>
      </c>
      <c r="F3399" s="388" t="s">
        <v>26595</v>
      </c>
      <c r="G3399" s="386"/>
    </row>
    <row r="3400" spans="1:7" ht="12.75" customHeight="1">
      <c r="A3400" s="387"/>
      <c r="B3400" s="387"/>
      <c r="C3400" s="388" t="s">
        <v>26596</v>
      </c>
      <c r="D3400" s="384" t="s">
        <v>26597</v>
      </c>
      <c r="E3400" s="388" t="s">
        <v>105</v>
      </c>
      <c r="F3400" s="388" t="s">
        <v>17729</v>
      </c>
      <c r="G3400" s="386"/>
    </row>
    <row r="3401" spans="1:7" ht="11.25" customHeight="1">
      <c r="A3401" s="387"/>
      <c r="B3401" s="387"/>
      <c r="C3401" s="388" t="s">
        <v>26598</v>
      </c>
      <c r="D3401" s="384" t="s">
        <v>26599</v>
      </c>
      <c r="E3401" s="388" t="s">
        <v>105</v>
      </c>
      <c r="F3401" s="388" t="s">
        <v>20112</v>
      </c>
      <c r="G3401" s="386"/>
    </row>
    <row r="3402" spans="1:7" ht="14.25" customHeight="1">
      <c r="A3402" s="387"/>
      <c r="B3402" s="387"/>
      <c r="C3402" s="388" t="s">
        <v>26600</v>
      </c>
      <c r="D3402" s="384" t="s">
        <v>26601</v>
      </c>
      <c r="E3402" s="388" t="s">
        <v>105</v>
      </c>
      <c r="F3402" s="388" t="s">
        <v>17354</v>
      </c>
      <c r="G3402" s="386"/>
    </row>
    <row r="3403" spans="1:7" ht="18">
      <c r="A3403" s="387"/>
      <c r="B3403" s="387"/>
      <c r="C3403" s="388" t="s">
        <v>26602</v>
      </c>
      <c r="D3403" s="384" t="s">
        <v>26603</v>
      </c>
      <c r="E3403" s="388" t="s">
        <v>105</v>
      </c>
      <c r="F3403" s="388" t="s">
        <v>26604</v>
      </c>
      <c r="G3403" s="386"/>
    </row>
    <row r="3404" spans="1:7" ht="18">
      <c r="A3404" s="387"/>
      <c r="B3404" s="387"/>
      <c r="C3404" s="388" t="s">
        <v>26605</v>
      </c>
      <c r="D3404" s="384" t="s">
        <v>26606</v>
      </c>
      <c r="E3404" s="388" t="s">
        <v>105</v>
      </c>
      <c r="F3404" s="388" t="s">
        <v>26607</v>
      </c>
      <c r="G3404" s="385"/>
    </row>
    <row r="3405" spans="1:7" ht="15">
      <c r="A3405" s="387"/>
      <c r="B3405" s="387"/>
      <c r="C3405" s="481" t="s">
        <v>26608</v>
      </c>
      <c r="D3405" s="481"/>
      <c r="E3405" s="481"/>
      <c r="F3405" s="481" t="s">
        <v>17145</v>
      </c>
      <c r="G3405" s="385"/>
    </row>
    <row r="3406" spans="1:7" ht="27" customHeight="1">
      <c r="A3406" s="387"/>
      <c r="B3406" s="387"/>
      <c r="C3406" s="388" t="s">
        <v>26609</v>
      </c>
      <c r="D3406" s="384" t="s">
        <v>26610</v>
      </c>
      <c r="E3406" s="388" t="s">
        <v>26</v>
      </c>
      <c r="F3406" s="388" t="s">
        <v>26611</v>
      </c>
      <c r="G3406" s="386"/>
    </row>
    <row r="3407" spans="1:7" ht="12.75" customHeight="1">
      <c r="A3407" s="387"/>
      <c r="B3407" s="387"/>
      <c r="C3407" s="388" t="s">
        <v>26612</v>
      </c>
      <c r="D3407" s="384" t="s">
        <v>26613</v>
      </c>
      <c r="E3407" s="388" t="s">
        <v>26</v>
      </c>
      <c r="F3407" s="388" t="s">
        <v>26614</v>
      </c>
      <c r="G3407" s="386"/>
    </row>
    <row r="3408" spans="1:7" ht="63">
      <c r="A3408" s="387"/>
      <c r="B3408" s="387"/>
      <c r="C3408" s="388" t="s">
        <v>26615</v>
      </c>
      <c r="D3408" s="384" t="s">
        <v>26616</v>
      </c>
      <c r="E3408" s="388" t="s">
        <v>26</v>
      </c>
      <c r="F3408" s="388" t="s">
        <v>26617</v>
      </c>
      <c r="G3408" s="386"/>
    </row>
    <row r="3409" spans="1:7" ht="63">
      <c r="A3409" s="387"/>
      <c r="B3409" s="387"/>
      <c r="C3409" s="388" t="s">
        <v>26618</v>
      </c>
      <c r="D3409" s="384" t="s">
        <v>26619</v>
      </c>
      <c r="E3409" s="388" t="s">
        <v>26</v>
      </c>
      <c r="F3409" s="388" t="s">
        <v>26620</v>
      </c>
      <c r="G3409" s="385"/>
    </row>
    <row r="3410" spans="1:7" ht="15">
      <c r="A3410" s="387"/>
      <c r="B3410" s="387"/>
      <c r="C3410" s="481" t="s">
        <v>26621</v>
      </c>
      <c r="D3410" s="481"/>
      <c r="E3410" s="481"/>
      <c r="F3410" s="481" t="s">
        <v>17145</v>
      </c>
      <c r="G3410" s="385"/>
    </row>
    <row r="3411" spans="1:7" ht="36">
      <c r="A3411" s="387"/>
      <c r="B3411" s="387"/>
      <c r="C3411" s="388" t="s">
        <v>26622</v>
      </c>
      <c r="D3411" s="384" t="s">
        <v>26623</v>
      </c>
      <c r="E3411" s="388" t="s">
        <v>26</v>
      </c>
      <c r="F3411" s="388" t="s">
        <v>26624</v>
      </c>
      <c r="G3411" s="385"/>
    </row>
    <row r="3412" spans="1:7" ht="12.75" customHeight="1">
      <c r="A3412" s="387"/>
      <c r="B3412" s="387"/>
      <c r="C3412" s="388" t="s">
        <v>26625</v>
      </c>
      <c r="D3412" s="384" t="s">
        <v>26626</v>
      </c>
      <c r="E3412" s="388" t="s">
        <v>26</v>
      </c>
      <c r="F3412" s="388" t="s">
        <v>26627</v>
      </c>
      <c r="G3412" s="385"/>
    </row>
    <row r="3413" spans="1:7" ht="45">
      <c r="A3413" s="387"/>
      <c r="B3413" s="387"/>
      <c r="C3413" s="388" t="s">
        <v>26628</v>
      </c>
      <c r="D3413" s="384" t="s">
        <v>26629</v>
      </c>
      <c r="E3413" s="388" t="s">
        <v>26</v>
      </c>
      <c r="F3413" s="388" t="s">
        <v>26630</v>
      </c>
      <c r="G3413" s="386"/>
    </row>
    <row r="3414" spans="1:7" ht="14.25" customHeight="1">
      <c r="A3414" s="387"/>
      <c r="B3414" s="387"/>
      <c r="C3414" s="388" t="s">
        <v>26631</v>
      </c>
      <c r="D3414" s="384" t="s">
        <v>26632</v>
      </c>
      <c r="E3414" s="388" t="s">
        <v>26</v>
      </c>
      <c r="F3414" s="388" t="s">
        <v>26633</v>
      </c>
      <c r="G3414" s="386"/>
    </row>
    <row r="3415" spans="1:7" ht="15">
      <c r="A3415" s="387"/>
      <c r="B3415" s="387"/>
      <c r="C3415" s="481" t="s">
        <v>26634</v>
      </c>
      <c r="D3415" s="481"/>
      <c r="E3415" s="481"/>
      <c r="F3415" s="481" t="s">
        <v>17145</v>
      </c>
      <c r="G3415" s="386"/>
    </row>
    <row r="3416" spans="1:7" ht="27">
      <c r="A3416" s="387"/>
      <c r="B3416" s="387"/>
      <c r="C3416" s="388" t="s">
        <v>26635</v>
      </c>
      <c r="D3416" s="384" t="s">
        <v>26636</v>
      </c>
      <c r="E3416" s="388" t="s">
        <v>26</v>
      </c>
      <c r="F3416" s="388" t="s">
        <v>26637</v>
      </c>
      <c r="G3416" s="386"/>
    </row>
    <row r="3417" spans="1:7" ht="12.75" customHeight="1">
      <c r="A3417" s="387"/>
      <c r="B3417" s="387"/>
      <c r="C3417" s="388" t="s">
        <v>26638</v>
      </c>
      <c r="D3417" s="384" t="s">
        <v>26639</v>
      </c>
      <c r="E3417" s="388" t="s">
        <v>26</v>
      </c>
      <c r="F3417" s="388" t="s">
        <v>26640</v>
      </c>
      <c r="G3417" s="385"/>
    </row>
    <row r="3418" spans="1:7" ht="15">
      <c r="A3418" s="387"/>
      <c r="B3418" s="387"/>
      <c r="C3418" s="481" t="s">
        <v>26641</v>
      </c>
      <c r="D3418" s="481"/>
      <c r="E3418" s="481"/>
      <c r="F3418" s="481" t="s">
        <v>17145</v>
      </c>
      <c r="G3418" s="385"/>
    </row>
    <row r="3419" spans="1:7" ht="45">
      <c r="A3419" s="387"/>
      <c r="B3419" s="387"/>
      <c r="C3419" s="388" t="s">
        <v>26642</v>
      </c>
      <c r="D3419" s="384" t="s">
        <v>26643</v>
      </c>
      <c r="E3419" s="388" t="s">
        <v>26</v>
      </c>
      <c r="F3419" s="388" t="s">
        <v>26644</v>
      </c>
      <c r="G3419" s="386"/>
    </row>
    <row r="3420" spans="1:7" ht="12.75" customHeight="1">
      <c r="A3420" s="387"/>
      <c r="B3420" s="387"/>
      <c r="C3420" s="388" t="s">
        <v>26645</v>
      </c>
      <c r="D3420" s="384" t="s">
        <v>26646</v>
      </c>
      <c r="E3420" s="388" t="s">
        <v>26</v>
      </c>
      <c r="F3420" s="388" t="s">
        <v>26647</v>
      </c>
      <c r="G3420" s="386"/>
    </row>
    <row r="3421" spans="1:7" ht="45">
      <c r="A3421" s="387"/>
      <c r="B3421" s="387"/>
      <c r="C3421" s="388" t="s">
        <v>26648</v>
      </c>
      <c r="D3421" s="384" t="s">
        <v>26649</v>
      </c>
      <c r="E3421" s="388" t="s">
        <v>26</v>
      </c>
      <c r="F3421" s="388" t="s">
        <v>26650</v>
      </c>
      <c r="G3421" s="386"/>
    </row>
    <row r="3422" spans="1:7" ht="45">
      <c r="A3422" s="387"/>
      <c r="B3422" s="387"/>
      <c r="C3422" s="388" t="s">
        <v>26651</v>
      </c>
      <c r="D3422" s="384" t="s">
        <v>26652</v>
      </c>
      <c r="E3422" s="388" t="s">
        <v>26</v>
      </c>
      <c r="F3422" s="388" t="s">
        <v>26653</v>
      </c>
      <c r="G3422" s="385"/>
    </row>
    <row r="3423" spans="1:7" ht="15">
      <c r="A3423" s="387"/>
      <c r="B3423" s="387"/>
      <c r="C3423" s="481" t="s">
        <v>26654</v>
      </c>
      <c r="D3423" s="481"/>
      <c r="E3423" s="481"/>
      <c r="F3423" s="481" t="s">
        <v>17145</v>
      </c>
      <c r="G3423" s="385"/>
    </row>
    <row r="3424" spans="1:7" ht="11.25" customHeight="1">
      <c r="A3424" s="387"/>
      <c r="B3424" s="387"/>
      <c r="C3424" s="388" t="s">
        <v>26655</v>
      </c>
      <c r="D3424" s="384" t="s">
        <v>26656</v>
      </c>
      <c r="E3424" s="388" t="s">
        <v>26</v>
      </c>
      <c r="F3424" s="388" t="s">
        <v>26657</v>
      </c>
      <c r="G3424" s="385"/>
    </row>
    <row r="3425" spans="1:7" ht="12.75" customHeight="1">
      <c r="A3425" s="387"/>
      <c r="B3425" s="387"/>
      <c r="C3425" s="481" t="s">
        <v>26658</v>
      </c>
      <c r="D3425" s="481"/>
      <c r="E3425" s="481"/>
      <c r="F3425" s="481" t="s">
        <v>17145</v>
      </c>
      <c r="G3425" s="385"/>
    </row>
    <row r="3426" spans="1:7" ht="18">
      <c r="A3426" s="387"/>
      <c r="B3426" s="387"/>
      <c r="C3426" s="388" t="s">
        <v>26659</v>
      </c>
      <c r="D3426" s="384" t="s">
        <v>26660</v>
      </c>
      <c r="E3426" s="388" t="s">
        <v>26</v>
      </c>
      <c r="F3426" s="388" t="s">
        <v>26661</v>
      </c>
      <c r="G3426" s="386"/>
    </row>
    <row r="3427" spans="1:7" ht="12.75" customHeight="1">
      <c r="A3427" s="387"/>
      <c r="B3427" s="387"/>
      <c r="C3427" s="481" t="s">
        <v>26662</v>
      </c>
      <c r="D3427" s="481"/>
      <c r="E3427" s="481"/>
      <c r="F3427" s="481" t="s">
        <v>17145</v>
      </c>
      <c r="G3427" s="386"/>
    </row>
    <row r="3428" spans="1:7" ht="15">
      <c r="A3428" s="387"/>
      <c r="B3428" s="387"/>
      <c r="C3428" s="388" t="s">
        <v>26663</v>
      </c>
      <c r="D3428" s="384" t="s">
        <v>26664</v>
      </c>
      <c r="E3428" s="388" t="s">
        <v>26</v>
      </c>
      <c r="F3428" s="388" t="s">
        <v>18475</v>
      </c>
      <c r="G3428" s="386"/>
    </row>
    <row r="3429" spans="1:7" ht="12.75" customHeight="1">
      <c r="A3429" s="387"/>
      <c r="B3429" s="387"/>
      <c r="C3429" s="388" t="s">
        <v>26665</v>
      </c>
      <c r="D3429" s="384" t="s">
        <v>26666</v>
      </c>
      <c r="E3429" s="388" t="s">
        <v>26</v>
      </c>
      <c r="F3429" s="388" t="s">
        <v>26667</v>
      </c>
      <c r="G3429" s="386"/>
    </row>
    <row r="3430" spans="1:7" ht="11.25" customHeight="1">
      <c r="A3430" s="387"/>
      <c r="B3430" s="387"/>
      <c r="C3430" s="388" t="s">
        <v>26668</v>
      </c>
      <c r="D3430" s="384" t="s">
        <v>26669</v>
      </c>
      <c r="E3430" s="388" t="s">
        <v>26</v>
      </c>
      <c r="F3430" s="388" t="s">
        <v>26670</v>
      </c>
      <c r="G3430" s="386"/>
    </row>
    <row r="3431" spans="1:7" ht="27">
      <c r="A3431" s="387"/>
      <c r="B3431" s="387"/>
      <c r="C3431" s="388" t="s">
        <v>26671</v>
      </c>
      <c r="D3431" s="384" t="s">
        <v>26672</v>
      </c>
      <c r="E3431" s="388" t="s">
        <v>26</v>
      </c>
      <c r="F3431" s="388" t="s">
        <v>26673</v>
      </c>
      <c r="G3431" s="386"/>
    </row>
    <row r="3432" spans="1:7" ht="27">
      <c r="A3432" s="387"/>
      <c r="B3432" s="387"/>
      <c r="C3432" s="388" t="s">
        <v>26674</v>
      </c>
      <c r="D3432" s="384" t="s">
        <v>26675</v>
      </c>
      <c r="E3432" s="388" t="s">
        <v>26</v>
      </c>
      <c r="F3432" s="388" t="s">
        <v>26676</v>
      </c>
      <c r="G3432" s="386"/>
    </row>
    <row r="3433" spans="1:7" ht="45">
      <c r="A3433" s="387"/>
      <c r="B3433" s="387"/>
      <c r="C3433" s="388" t="s">
        <v>26677</v>
      </c>
      <c r="D3433" s="384" t="s">
        <v>26678</v>
      </c>
      <c r="E3433" s="388" t="s">
        <v>26</v>
      </c>
      <c r="F3433" s="388" t="s">
        <v>26679</v>
      </c>
      <c r="G3433" s="386"/>
    </row>
    <row r="3434" spans="1:7" ht="27">
      <c r="A3434" s="387"/>
      <c r="B3434" s="387"/>
      <c r="C3434" s="388" t="s">
        <v>26680</v>
      </c>
      <c r="D3434" s="384" t="s">
        <v>26681</v>
      </c>
      <c r="E3434" s="388" t="s">
        <v>26</v>
      </c>
      <c r="F3434" s="388" t="s">
        <v>26682</v>
      </c>
      <c r="G3434" s="386"/>
    </row>
    <row r="3435" spans="1:7" ht="45">
      <c r="A3435" s="387"/>
      <c r="B3435" s="387"/>
      <c r="C3435" s="388" t="s">
        <v>26683</v>
      </c>
      <c r="D3435" s="384" t="s">
        <v>26684</v>
      </c>
      <c r="E3435" s="388" t="s">
        <v>26</v>
      </c>
      <c r="F3435" s="388" t="s">
        <v>26685</v>
      </c>
      <c r="G3435" s="385"/>
    </row>
    <row r="3436" spans="1:7" ht="27">
      <c r="A3436" s="387"/>
      <c r="B3436" s="387"/>
      <c r="C3436" s="388" t="s">
        <v>26686</v>
      </c>
      <c r="D3436" s="384" t="s">
        <v>26687</v>
      </c>
      <c r="E3436" s="388" t="s">
        <v>26</v>
      </c>
      <c r="F3436" s="388" t="s">
        <v>26688</v>
      </c>
      <c r="G3436" s="385"/>
    </row>
    <row r="3437" spans="1:7" ht="11.25" customHeight="1">
      <c r="A3437" s="387"/>
      <c r="B3437" s="387"/>
      <c r="C3437" s="388" t="s">
        <v>26689</v>
      </c>
      <c r="D3437" s="384" t="s">
        <v>26690</v>
      </c>
      <c r="E3437" s="388" t="s">
        <v>26</v>
      </c>
      <c r="F3437" s="388" t="s">
        <v>26691</v>
      </c>
      <c r="G3437" s="386"/>
    </row>
    <row r="3438" spans="1:7" ht="27">
      <c r="A3438" s="387"/>
      <c r="B3438" s="387"/>
      <c r="C3438" s="388" t="s">
        <v>26692</v>
      </c>
      <c r="D3438" s="384" t="s">
        <v>26693</v>
      </c>
      <c r="E3438" s="388" t="s">
        <v>26</v>
      </c>
      <c r="F3438" s="388" t="s">
        <v>26694</v>
      </c>
      <c r="G3438" s="385"/>
    </row>
    <row r="3439" spans="1:7" ht="27">
      <c r="A3439" s="387"/>
      <c r="B3439" s="387"/>
      <c r="C3439" s="388" t="s">
        <v>26695</v>
      </c>
      <c r="D3439" s="384" t="s">
        <v>26696</v>
      </c>
      <c r="E3439" s="388" t="s">
        <v>26</v>
      </c>
      <c r="F3439" s="388" t="s">
        <v>26697</v>
      </c>
      <c r="G3439" s="385"/>
    </row>
    <row r="3440" spans="1:7" ht="27">
      <c r="A3440" s="387"/>
      <c r="B3440" s="387"/>
      <c r="C3440" s="388" t="s">
        <v>26698</v>
      </c>
      <c r="D3440" s="384" t="s">
        <v>26699</v>
      </c>
      <c r="E3440" s="388" t="s">
        <v>26</v>
      </c>
      <c r="F3440" s="388" t="s">
        <v>26700</v>
      </c>
      <c r="G3440" s="386"/>
    </row>
    <row r="3441" spans="1:7" ht="18">
      <c r="A3441" s="387"/>
      <c r="B3441" s="387"/>
      <c r="C3441" s="388" t="s">
        <v>26701</v>
      </c>
      <c r="D3441" s="384" t="s">
        <v>26702</v>
      </c>
      <c r="E3441" s="388" t="s">
        <v>26</v>
      </c>
      <c r="F3441" s="388" t="s">
        <v>26703</v>
      </c>
      <c r="G3441" s="386"/>
    </row>
    <row r="3442" spans="1:7" ht="11.25" customHeight="1">
      <c r="A3442" s="387"/>
      <c r="B3442" s="387"/>
      <c r="C3442" s="388" t="s">
        <v>26704</v>
      </c>
      <c r="D3442" s="384" t="s">
        <v>26705</v>
      </c>
      <c r="E3442" s="388" t="s">
        <v>26</v>
      </c>
      <c r="F3442" s="388" t="s">
        <v>26706</v>
      </c>
      <c r="G3442" s="386"/>
    </row>
    <row r="3443" spans="1:7" ht="14.25" customHeight="1">
      <c r="A3443" s="387"/>
      <c r="B3443" s="387"/>
      <c r="C3443" s="481" t="s">
        <v>26707</v>
      </c>
      <c r="D3443" s="481"/>
      <c r="E3443" s="481"/>
      <c r="F3443" s="481" t="s">
        <v>17145</v>
      </c>
      <c r="G3443" s="386"/>
    </row>
    <row r="3444" spans="1:7" ht="36">
      <c r="A3444" s="387"/>
      <c r="B3444" s="387"/>
      <c r="C3444" s="388" t="s">
        <v>26708</v>
      </c>
      <c r="D3444" s="384" t="s">
        <v>26709</v>
      </c>
      <c r="E3444" s="388" t="s">
        <v>26</v>
      </c>
      <c r="F3444" s="388" t="s">
        <v>17189</v>
      </c>
      <c r="G3444" s="386"/>
    </row>
    <row r="3445" spans="1:7" ht="12.75" customHeight="1">
      <c r="A3445" s="387"/>
      <c r="B3445" s="387"/>
      <c r="C3445" s="388" t="s">
        <v>26710</v>
      </c>
      <c r="D3445" s="384" t="s">
        <v>26711</v>
      </c>
      <c r="E3445" s="388" t="s">
        <v>26</v>
      </c>
      <c r="F3445" s="388" t="s">
        <v>26712</v>
      </c>
      <c r="G3445" s="386"/>
    </row>
    <row r="3446" spans="1:7" ht="36">
      <c r="A3446" s="387"/>
      <c r="B3446" s="387"/>
      <c r="C3446" s="388" t="s">
        <v>26713</v>
      </c>
      <c r="D3446" s="384" t="s">
        <v>26714</v>
      </c>
      <c r="E3446" s="388" t="s">
        <v>26</v>
      </c>
      <c r="F3446" s="388" t="s">
        <v>26715</v>
      </c>
      <c r="G3446" s="386"/>
    </row>
    <row r="3447" spans="1:7" ht="11.25" customHeight="1">
      <c r="A3447" s="387"/>
      <c r="B3447" s="387"/>
      <c r="C3447" s="388" t="s">
        <v>26716</v>
      </c>
      <c r="D3447" s="384" t="s">
        <v>26717</v>
      </c>
      <c r="E3447" s="388" t="s">
        <v>26</v>
      </c>
      <c r="F3447" s="388" t="s">
        <v>26718</v>
      </c>
      <c r="G3447" s="386"/>
    </row>
    <row r="3448" spans="1:7" ht="15">
      <c r="A3448" s="387"/>
      <c r="B3448" s="481" t="s">
        <v>26719</v>
      </c>
      <c r="C3448" s="481"/>
      <c r="D3448" s="481"/>
      <c r="E3448" s="481"/>
      <c r="F3448" s="481" t="s">
        <v>17145</v>
      </c>
      <c r="G3448" s="386"/>
    </row>
    <row r="3449" spans="1:7" ht="15">
      <c r="A3449" s="387"/>
      <c r="B3449" s="387"/>
      <c r="C3449" s="481" t="s">
        <v>26720</v>
      </c>
      <c r="D3449" s="481"/>
      <c r="E3449" s="481"/>
      <c r="F3449" s="481" t="s">
        <v>17145</v>
      </c>
      <c r="G3449" s="386"/>
    </row>
    <row r="3450" spans="1:7" ht="11.25" customHeight="1">
      <c r="A3450" s="387"/>
      <c r="B3450" s="387"/>
      <c r="C3450" s="388" t="s">
        <v>26721</v>
      </c>
      <c r="D3450" s="384" t="s">
        <v>26722</v>
      </c>
      <c r="E3450" s="388" t="s">
        <v>26</v>
      </c>
      <c r="F3450" s="388" t="s">
        <v>26723</v>
      </c>
      <c r="G3450" s="386"/>
    </row>
    <row r="3451" spans="1:7" ht="12.75" customHeight="1">
      <c r="A3451" s="387"/>
      <c r="B3451" s="387"/>
      <c r="C3451" s="388" t="s">
        <v>26724</v>
      </c>
      <c r="D3451" s="384" t="s">
        <v>26725</v>
      </c>
      <c r="E3451" s="388" t="s">
        <v>26</v>
      </c>
      <c r="F3451" s="388" t="s">
        <v>26726</v>
      </c>
      <c r="G3451" s="386"/>
    </row>
    <row r="3452" spans="1:7" ht="45">
      <c r="A3452" s="387"/>
      <c r="B3452" s="387"/>
      <c r="C3452" s="388" t="s">
        <v>26727</v>
      </c>
      <c r="D3452" s="384" t="s">
        <v>26728</v>
      </c>
      <c r="E3452" s="388" t="s">
        <v>26</v>
      </c>
      <c r="F3452" s="388" t="s">
        <v>26729</v>
      </c>
      <c r="G3452" s="386"/>
    </row>
    <row r="3453" spans="1:7" ht="54">
      <c r="A3453" s="387"/>
      <c r="B3453" s="387"/>
      <c r="C3453" s="388" t="s">
        <v>26730</v>
      </c>
      <c r="D3453" s="384" t="s">
        <v>26731</v>
      </c>
      <c r="E3453" s="388" t="s">
        <v>26</v>
      </c>
      <c r="F3453" s="388" t="s">
        <v>26732</v>
      </c>
      <c r="G3453" s="386"/>
    </row>
    <row r="3454" spans="1:7" ht="18">
      <c r="A3454" s="387"/>
      <c r="B3454" s="387"/>
      <c r="C3454" s="388" t="s">
        <v>26733</v>
      </c>
      <c r="D3454" s="384" t="s">
        <v>26734</v>
      </c>
      <c r="E3454" s="388" t="s">
        <v>26</v>
      </c>
      <c r="F3454" s="388" t="s">
        <v>26735</v>
      </c>
      <c r="G3454" s="386"/>
    </row>
    <row r="3455" spans="1:7" ht="11.25" customHeight="1">
      <c r="A3455" s="387"/>
      <c r="B3455" s="387"/>
      <c r="C3455" s="388" t="s">
        <v>26736</v>
      </c>
      <c r="D3455" s="384" t="s">
        <v>26737</v>
      </c>
      <c r="E3455" s="388" t="s">
        <v>26</v>
      </c>
      <c r="F3455" s="388" t="s">
        <v>25096</v>
      </c>
      <c r="G3455" s="386"/>
    </row>
    <row r="3456" spans="1:7" ht="27">
      <c r="A3456" s="387"/>
      <c r="B3456" s="387"/>
      <c r="C3456" s="388" t="s">
        <v>26738</v>
      </c>
      <c r="D3456" s="384" t="s">
        <v>26739</v>
      </c>
      <c r="E3456" s="388" t="s">
        <v>26</v>
      </c>
      <c r="F3456" s="388" t="s">
        <v>26740</v>
      </c>
      <c r="G3456" s="386"/>
    </row>
    <row r="3457" spans="1:7" ht="11.25" customHeight="1">
      <c r="A3457" s="387"/>
      <c r="B3457" s="387"/>
      <c r="C3457" s="388" t="s">
        <v>26741</v>
      </c>
      <c r="D3457" s="384" t="s">
        <v>26742</v>
      </c>
      <c r="E3457" s="388" t="s">
        <v>26</v>
      </c>
      <c r="F3457" s="388" t="s">
        <v>26743</v>
      </c>
      <c r="G3457" s="386"/>
    </row>
    <row r="3458" spans="1:7" ht="36">
      <c r="A3458" s="387"/>
      <c r="B3458" s="387"/>
      <c r="C3458" s="388" t="s">
        <v>26744</v>
      </c>
      <c r="D3458" s="384" t="s">
        <v>26745</v>
      </c>
      <c r="E3458" s="388" t="s">
        <v>26</v>
      </c>
      <c r="F3458" s="388" t="s">
        <v>26746</v>
      </c>
      <c r="G3458" s="386"/>
    </row>
    <row r="3459" spans="1:7" ht="11.25" customHeight="1">
      <c r="A3459" s="387"/>
      <c r="B3459" s="387"/>
      <c r="C3459" s="388" t="s">
        <v>26747</v>
      </c>
      <c r="D3459" s="384" t="s">
        <v>26748</v>
      </c>
      <c r="E3459" s="388" t="s">
        <v>26</v>
      </c>
      <c r="F3459" s="388" t="s">
        <v>26749</v>
      </c>
      <c r="G3459" s="386"/>
    </row>
    <row r="3460" spans="1:7" ht="14.25" customHeight="1">
      <c r="A3460" s="387"/>
      <c r="B3460" s="387"/>
      <c r="C3460" s="388" t="s">
        <v>26750</v>
      </c>
      <c r="D3460" s="384" t="s">
        <v>26751</v>
      </c>
      <c r="E3460" s="388" t="s">
        <v>26</v>
      </c>
      <c r="F3460" s="388" t="s">
        <v>26752</v>
      </c>
      <c r="G3460" s="386"/>
    </row>
    <row r="3461" spans="1:7" ht="54">
      <c r="A3461" s="387"/>
      <c r="B3461" s="387"/>
      <c r="C3461" s="388" t="s">
        <v>26753</v>
      </c>
      <c r="D3461" s="384" t="s">
        <v>26754</v>
      </c>
      <c r="E3461" s="388" t="s">
        <v>26</v>
      </c>
      <c r="F3461" s="388" t="s">
        <v>26755</v>
      </c>
      <c r="G3461" s="386"/>
    </row>
    <row r="3462" spans="1:7" ht="36">
      <c r="A3462" s="387"/>
      <c r="B3462" s="387"/>
      <c r="C3462" s="388" t="s">
        <v>26756</v>
      </c>
      <c r="D3462" s="384" t="s">
        <v>26757</v>
      </c>
      <c r="E3462" s="388" t="s">
        <v>26</v>
      </c>
      <c r="F3462" s="388" t="s">
        <v>26758</v>
      </c>
      <c r="G3462" s="386"/>
    </row>
    <row r="3463" spans="1:7" ht="14.25" customHeight="1">
      <c r="A3463" s="387"/>
      <c r="B3463" s="387"/>
      <c r="C3463" s="388" t="s">
        <v>26759</v>
      </c>
      <c r="D3463" s="384" t="s">
        <v>26760</v>
      </c>
      <c r="E3463" s="388" t="s">
        <v>26</v>
      </c>
      <c r="F3463" s="388" t="s">
        <v>26761</v>
      </c>
      <c r="G3463" s="385"/>
    </row>
    <row r="3464" spans="1:7" ht="18">
      <c r="A3464" s="387"/>
      <c r="B3464" s="387"/>
      <c r="C3464" s="388" t="s">
        <v>26762</v>
      </c>
      <c r="D3464" s="384" t="s">
        <v>26763</v>
      </c>
      <c r="E3464" s="388" t="s">
        <v>26</v>
      </c>
      <c r="F3464" s="388" t="s">
        <v>26764</v>
      </c>
      <c r="G3464" s="385"/>
    </row>
    <row r="3465" spans="1:7" ht="36">
      <c r="A3465" s="387"/>
      <c r="B3465" s="387"/>
      <c r="C3465" s="388" t="s">
        <v>26765</v>
      </c>
      <c r="D3465" s="384" t="s">
        <v>26766</v>
      </c>
      <c r="E3465" s="388" t="s">
        <v>26</v>
      </c>
      <c r="F3465" s="388" t="s">
        <v>26767</v>
      </c>
      <c r="G3465" s="386"/>
    </row>
    <row r="3466" spans="1:7" ht="36">
      <c r="A3466" s="387"/>
      <c r="B3466" s="387"/>
      <c r="C3466" s="388" t="s">
        <v>26768</v>
      </c>
      <c r="D3466" s="384" t="s">
        <v>26769</v>
      </c>
      <c r="E3466" s="388" t="s">
        <v>26</v>
      </c>
      <c r="F3466" s="388" t="s">
        <v>26770</v>
      </c>
      <c r="G3466" s="386"/>
    </row>
    <row r="3467" spans="1:7" ht="36">
      <c r="A3467" s="387"/>
      <c r="B3467" s="387"/>
      <c r="C3467" s="388" t="s">
        <v>26771</v>
      </c>
      <c r="D3467" s="384" t="s">
        <v>26772</v>
      </c>
      <c r="E3467" s="388" t="s">
        <v>26</v>
      </c>
      <c r="F3467" s="388" t="s">
        <v>26773</v>
      </c>
      <c r="G3467" s="386"/>
    </row>
    <row r="3468" spans="1:7" ht="14.25" customHeight="1">
      <c r="A3468" s="387"/>
      <c r="B3468" s="387"/>
      <c r="C3468" s="388" t="s">
        <v>26774</v>
      </c>
      <c r="D3468" s="384" t="s">
        <v>26775</v>
      </c>
      <c r="E3468" s="388" t="s">
        <v>26</v>
      </c>
      <c r="F3468" s="388" t="s">
        <v>26776</v>
      </c>
      <c r="G3468" s="386"/>
    </row>
    <row r="3469" spans="1:7" ht="45">
      <c r="A3469" s="387"/>
      <c r="B3469" s="387"/>
      <c r="C3469" s="388" t="s">
        <v>26777</v>
      </c>
      <c r="D3469" s="384" t="s">
        <v>26778</v>
      </c>
      <c r="E3469" s="388" t="s">
        <v>26</v>
      </c>
      <c r="F3469" s="388" t="s">
        <v>26779</v>
      </c>
      <c r="G3469" s="386"/>
    </row>
    <row r="3470" spans="1:7" ht="14.25" customHeight="1">
      <c r="A3470" s="387"/>
      <c r="B3470" s="387"/>
      <c r="C3470" s="388" t="s">
        <v>26780</v>
      </c>
      <c r="D3470" s="384" t="s">
        <v>26781</v>
      </c>
      <c r="E3470" s="388" t="s">
        <v>26</v>
      </c>
      <c r="F3470" s="388" t="s">
        <v>26782</v>
      </c>
      <c r="G3470" s="386"/>
    </row>
    <row r="3471" spans="1:7" ht="18">
      <c r="A3471" s="387"/>
      <c r="B3471" s="387"/>
      <c r="C3471" s="388" t="s">
        <v>26783</v>
      </c>
      <c r="D3471" s="384" t="s">
        <v>26784</v>
      </c>
      <c r="E3471" s="388" t="s">
        <v>26</v>
      </c>
      <c r="F3471" s="388" t="s">
        <v>26785</v>
      </c>
      <c r="G3471" s="386"/>
    </row>
    <row r="3472" spans="1:7" ht="14.25" customHeight="1">
      <c r="A3472" s="387"/>
      <c r="B3472" s="387"/>
      <c r="C3472" s="388" t="s">
        <v>26786</v>
      </c>
      <c r="D3472" s="384" t="s">
        <v>26787</v>
      </c>
      <c r="E3472" s="388" t="s">
        <v>26</v>
      </c>
      <c r="F3472" s="388" t="s">
        <v>26788</v>
      </c>
      <c r="G3472" s="386"/>
    </row>
    <row r="3473" spans="1:7" ht="27" customHeight="1">
      <c r="A3473" s="387"/>
      <c r="B3473" s="387"/>
      <c r="C3473" s="388" t="s">
        <v>26789</v>
      </c>
      <c r="D3473" s="384" t="s">
        <v>26790</v>
      </c>
      <c r="E3473" s="388" t="s">
        <v>26</v>
      </c>
      <c r="F3473" s="388" t="s">
        <v>17683</v>
      </c>
      <c r="G3473" s="386"/>
    </row>
    <row r="3474" spans="1:7" ht="27" customHeight="1">
      <c r="A3474" s="387"/>
      <c r="B3474" s="387"/>
      <c r="C3474" s="388" t="s">
        <v>26791</v>
      </c>
      <c r="D3474" s="384" t="s">
        <v>26792</v>
      </c>
      <c r="E3474" s="388" t="s">
        <v>26</v>
      </c>
      <c r="F3474" s="388" t="s">
        <v>26793</v>
      </c>
      <c r="G3474" s="386"/>
    </row>
    <row r="3475" spans="1:7" ht="11.25" customHeight="1">
      <c r="A3475" s="387"/>
      <c r="B3475" s="387"/>
      <c r="C3475" s="388" t="s">
        <v>26794</v>
      </c>
      <c r="D3475" s="384" t="s">
        <v>26795</v>
      </c>
      <c r="E3475" s="388" t="s">
        <v>26</v>
      </c>
      <c r="F3475" s="388" t="s">
        <v>26796</v>
      </c>
      <c r="G3475" s="386"/>
    </row>
    <row r="3476" spans="1:7" ht="63">
      <c r="A3476" s="387"/>
      <c r="B3476" s="387"/>
      <c r="C3476" s="388" t="s">
        <v>26797</v>
      </c>
      <c r="D3476" s="384" t="s">
        <v>26798</v>
      </c>
      <c r="E3476" s="388" t="s">
        <v>26</v>
      </c>
      <c r="F3476" s="388" t="s">
        <v>26799</v>
      </c>
      <c r="G3476" s="386"/>
    </row>
    <row r="3477" spans="1:7" ht="54">
      <c r="A3477" s="387"/>
      <c r="B3477" s="387"/>
      <c r="C3477" s="388" t="s">
        <v>26800</v>
      </c>
      <c r="D3477" s="384" t="s">
        <v>26801</v>
      </c>
      <c r="E3477" s="388" t="s">
        <v>26</v>
      </c>
      <c r="F3477" s="388" t="s">
        <v>26802</v>
      </c>
      <c r="G3477" s="386"/>
    </row>
    <row r="3478" spans="1:7" ht="72" customHeight="1">
      <c r="A3478" s="387"/>
      <c r="B3478" s="387"/>
      <c r="C3478" s="388" t="s">
        <v>26803</v>
      </c>
      <c r="D3478" s="384" t="s">
        <v>26804</v>
      </c>
      <c r="E3478" s="388" t="s">
        <v>26</v>
      </c>
      <c r="F3478" s="388" t="s">
        <v>26805</v>
      </c>
      <c r="G3478" s="386"/>
    </row>
    <row r="3479" spans="1:7" ht="72">
      <c r="A3479" s="387"/>
      <c r="B3479" s="387"/>
      <c r="C3479" s="388" t="s">
        <v>26806</v>
      </c>
      <c r="D3479" s="384" t="s">
        <v>26807</v>
      </c>
      <c r="E3479" s="388" t="s">
        <v>26</v>
      </c>
      <c r="F3479" s="388" t="s">
        <v>26808</v>
      </c>
      <c r="G3479" s="386"/>
    </row>
    <row r="3480" spans="1:7" ht="14.25" customHeight="1">
      <c r="A3480" s="387"/>
      <c r="B3480" s="387"/>
      <c r="C3480" s="388" t="s">
        <v>26809</v>
      </c>
      <c r="D3480" s="384" t="s">
        <v>26810</v>
      </c>
      <c r="E3480" s="388" t="s">
        <v>26</v>
      </c>
      <c r="F3480" s="388" t="s">
        <v>26811</v>
      </c>
      <c r="G3480" s="386"/>
    </row>
    <row r="3481" spans="1:7" ht="11.25" customHeight="1">
      <c r="A3481" s="387"/>
      <c r="B3481" s="387"/>
      <c r="C3481" s="481" t="s">
        <v>26812</v>
      </c>
      <c r="D3481" s="481"/>
      <c r="E3481" s="481"/>
      <c r="F3481" s="481" t="s">
        <v>17145</v>
      </c>
      <c r="G3481" s="386"/>
    </row>
    <row r="3482" spans="1:7" ht="18">
      <c r="A3482" s="387"/>
      <c r="B3482" s="387"/>
      <c r="C3482" s="388" t="s">
        <v>26813</v>
      </c>
      <c r="D3482" s="384" t="s">
        <v>26814</v>
      </c>
      <c r="E3482" s="388" t="s">
        <v>26</v>
      </c>
      <c r="F3482" s="388" t="s">
        <v>26815</v>
      </c>
      <c r="G3482" s="386"/>
    </row>
    <row r="3483" spans="1:7" ht="12.75" customHeight="1">
      <c r="A3483" s="387"/>
      <c r="B3483" s="481" t="s">
        <v>26816</v>
      </c>
      <c r="C3483" s="481"/>
      <c r="D3483" s="481"/>
      <c r="E3483" s="481"/>
      <c r="F3483" s="481" t="s">
        <v>17145</v>
      </c>
      <c r="G3483" s="385"/>
    </row>
    <row r="3484" spans="1:7" ht="15">
      <c r="A3484" s="387"/>
      <c r="B3484" s="387"/>
      <c r="C3484" s="481" t="s">
        <v>26817</v>
      </c>
      <c r="D3484" s="481"/>
      <c r="E3484" s="481"/>
      <c r="F3484" s="481" t="s">
        <v>17145</v>
      </c>
      <c r="G3484" s="385"/>
    </row>
    <row r="3485" spans="1:7" ht="12.75" customHeight="1">
      <c r="A3485" s="387"/>
      <c r="B3485" s="387"/>
      <c r="C3485" s="388" t="s">
        <v>26818</v>
      </c>
      <c r="D3485" s="384" t="s">
        <v>26819</v>
      </c>
      <c r="E3485" s="388" t="s">
        <v>26</v>
      </c>
      <c r="F3485" s="388" t="s">
        <v>17669</v>
      </c>
      <c r="G3485" s="385"/>
    </row>
    <row r="3486" spans="1:7" ht="22.5" customHeight="1">
      <c r="A3486" s="387"/>
      <c r="B3486" s="387"/>
      <c r="C3486" s="388" t="s">
        <v>26820</v>
      </c>
      <c r="D3486" s="384" t="s">
        <v>26821</v>
      </c>
      <c r="E3486" s="388" t="s">
        <v>26</v>
      </c>
      <c r="F3486" s="388" t="s">
        <v>26822</v>
      </c>
      <c r="G3486" s="385"/>
    </row>
    <row r="3487" spans="1:7" ht="18">
      <c r="A3487" s="387"/>
      <c r="B3487" s="387"/>
      <c r="C3487" s="388" t="s">
        <v>26823</v>
      </c>
      <c r="D3487" s="384" t="s">
        <v>26824</v>
      </c>
      <c r="E3487" s="388" t="s">
        <v>26</v>
      </c>
      <c r="F3487" s="388" t="s">
        <v>26825</v>
      </c>
      <c r="G3487" s="385"/>
    </row>
    <row r="3488" spans="1:7" ht="14.25" customHeight="1">
      <c r="A3488" s="387"/>
      <c r="B3488" s="387"/>
      <c r="C3488" s="388" t="s">
        <v>26826</v>
      </c>
      <c r="D3488" s="384" t="s">
        <v>26827</v>
      </c>
      <c r="E3488" s="388" t="s">
        <v>26</v>
      </c>
      <c r="F3488" s="388" t="s">
        <v>26828</v>
      </c>
      <c r="G3488" s="385"/>
    </row>
    <row r="3489" spans="1:7" ht="15">
      <c r="A3489" s="387"/>
      <c r="B3489" s="387"/>
      <c r="C3489" s="481" t="s">
        <v>26829</v>
      </c>
      <c r="D3489" s="481"/>
      <c r="E3489" s="481"/>
      <c r="F3489" s="481" t="s">
        <v>17145</v>
      </c>
      <c r="G3489" s="386"/>
    </row>
    <row r="3490" spans="1:7" ht="27">
      <c r="A3490" s="387"/>
      <c r="B3490" s="387"/>
      <c r="C3490" s="388" t="s">
        <v>26830</v>
      </c>
      <c r="D3490" s="384" t="s">
        <v>26831</v>
      </c>
      <c r="E3490" s="388" t="s">
        <v>105</v>
      </c>
      <c r="F3490" s="388" t="s">
        <v>19666</v>
      </c>
      <c r="G3490" s="386"/>
    </row>
    <row r="3491" spans="1:7" ht="12.75" customHeight="1">
      <c r="A3491" s="387"/>
      <c r="B3491" s="387"/>
      <c r="C3491" s="388" t="s">
        <v>26832</v>
      </c>
      <c r="D3491" s="384" t="s">
        <v>26833</v>
      </c>
      <c r="E3491" s="388" t="s">
        <v>105</v>
      </c>
      <c r="F3491" s="388" t="s">
        <v>26834</v>
      </c>
      <c r="G3491" s="386"/>
    </row>
    <row r="3492" spans="1:7" ht="27">
      <c r="A3492" s="387"/>
      <c r="B3492" s="387"/>
      <c r="C3492" s="388" t="s">
        <v>26835</v>
      </c>
      <c r="D3492" s="384" t="s">
        <v>26836</v>
      </c>
      <c r="E3492" s="388" t="s">
        <v>105</v>
      </c>
      <c r="F3492" s="388" t="s">
        <v>26837</v>
      </c>
      <c r="G3492" s="386"/>
    </row>
    <row r="3493" spans="1:7" ht="14.25" customHeight="1">
      <c r="A3493" s="387"/>
      <c r="B3493" s="387"/>
      <c r="C3493" s="388" t="s">
        <v>26838</v>
      </c>
      <c r="D3493" s="384" t="s">
        <v>26839</v>
      </c>
      <c r="E3493" s="388" t="s">
        <v>105</v>
      </c>
      <c r="F3493" s="388" t="s">
        <v>26840</v>
      </c>
      <c r="G3493" s="386"/>
    </row>
    <row r="3494" spans="1:7" ht="14.25" customHeight="1">
      <c r="A3494" s="387"/>
      <c r="B3494" s="387"/>
      <c r="C3494" s="388" t="s">
        <v>26841</v>
      </c>
      <c r="D3494" s="384" t="s">
        <v>26842</v>
      </c>
      <c r="E3494" s="388" t="s">
        <v>105</v>
      </c>
      <c r="F3494" s="388" t="s">
        <v>17521</v>
      </c>
      <c r="G3494" s="386"/>
    </row>
    <row r="3495" spans="1:7" ht="27">
      <c r="A3495" s="387"/>
      <c r="B3495" s="387"/>
      <c r="C3495" s="388" t="s">
        <v>26843</v>
      </c>
      <c r="D3495" s="384" t="s">
        <v>26844</v>
      </c>
      <c r="E3495" s="388" t="s">
        <v>105</v>
      </c>
      <c r="F3495" s="388" t="s">
        <v>26845</v>
      </c>
      <c r="G3495" s="386"/>
    </row>
    <row r="3496" spans="1:7" ht="27">
      <c r="A3496" s="387"/>
      <c r="B3496" s="387"/>
      <c r="C3496" s="388" t="s">
        <v>26846</v>
      </c>
      <c r="D3496" s="384" t="s">
        <v>26847</v>
      </c>
      <c r="E3496" s="388" t="s">
        <v>105</v>
      </c>
      <c r="F3496" s="388" t="s">
        <v>26848</v>
      </c>
      <c r="G3496" s="386"/>
    </row>
    <row r="3497" spans="1:7" ht="27">
      <c r="A3497" s="387"/>
      <c r="B3497" s="387"/>
      <c r="C3497" s="388" t="s">
        <v>26849</v>
      </c>
      <c r="D3497" s="384" t="s">
        <v>26850</v>
      </c>
      <c r="E3497" s="388" t="s">
        <v>105</v>
      </c>
      <c r="F3497" s="388" t="s">
        <v>26851</v>
      </c>
      <c r="G3497" s="386"/>
    </row>
    <row r="3498" spans="1:7" ht="15">
      <c r="A3498" s="387"/>
      <c r="B3498" s="387"/>
      <c r="C3498" s="481" t="s">
        <v>26852</v>
      </c>
      <c r="D3498" s="481"/>
      <c r="E3498" s="481"/>
      <c r="F3498" s="481" t="s">
        <v>17145</v>
      </c>
      <c r="G3498" s="386"/>
    </row>
    <row r="3499" spans="1:7" ht="18">
      <c r="A3499" s="387"/>
      <c r="B3499" s="387"/>
      <c r="C3499" s="388" t="s">
        <v>26853</v>
      </c>
      <c r="D3499" s="384" t="s">
        <v>26854</v>
      </c>
      <c r="E3499" s="388" t="s">
        <v>26</v>
      </c>
      <c r="F3499" s="388" t="s">
        <v>26855</v>
      </c>
      <c r="G3499" s="386"/>
    </row>
    <row r="3500" spans="1:7" ht="12.75" customHeight="1">
      <c r="A3500" s="387"/>
      <c r="B3500" s="387"/>
      <c r="C3500" s="388" t="s">
        <v>26856</v>
      </c>
      <c r="D3500" s="384" t="s">
        <v>26857</v>
      </c>
      <c r="E3500" s="388" t="s">
        <v>26</v>
      </c>
      <c r="F3500" s="388" t="s">
        <v>26858</v>
      </c>
      <c r="G3500" s="386"/>
    </row>
    <row r="3501" spans="1:7" ht="15">
      <c r="A3501" s="387"/>
      <c r="B3501" s="387"/>
      <c r="C3501" s="481" t="s">
        <v>26859</v>
      </c>
      <c r="D3501" s="481"/>
      <c r="E3501" s="481"/>
      <c r="F3501" s="481" t="s">
        <v>17145</v>
      </c>
      <c r="G3501" s="385"/>
    </row>
    <row r="3502" spans="1:7" ht="27" customHeight="1">
      <c r="A3502" s="387"/>
      <c r="B3502" s="387"/>
      <c r="C3502" s="388" t="s">
        <v>26860</v>
      </c>
      <c r="D3502" s="384" t="s">
        <v>26861</v>
      </c>
      <c r="E3502" s="388" t="s">
        <v>105</v>
      </c>
      <c r="F3502" s="388" t="s">
        <v>17770</v>
      </c>
      <c r="G3502" s="385"/>
    </row>
    <row r="3503" spans="1:7" ht="12.75" customHeight="1">
      <c r="A3503" s="387"/>
      <c r="B3503" s="387"/>
      <c r="C3503" s="388" t="s">
        <v>26862</v>
      </c>
      <c r="D3503" s="384" t="s">
        <v>26863</v>
      </c>
      <c r="E3503" s="388" t="s">
        <v>105</v>
      </c>
      <c r="F3503" s="388" t="s">
        <v>17591</v>
      </c>
      <c r="G3503" s="386"/>
    </row>
    <row r="3504" spans="1:7" ht="27">
      <c r="A3504" s="387"/>
      <c r="B3504" s="387"/>
      <c r="C3504" s="388" t="s">
        <v>26864</v>
      </c>
      <c r="D3504" s="384" t="s">
        <v>26865</v>
      </c>
      <c r="E3504" s="388" t="s">
        <v>105</v>
      </c>
      <c r="F3504" s="388" t="s">
        <v>26866</v>
      </c>
      <c r="G3504" s="386"/>
    </row>
    <row r="3505" spans="1:7" ht="15">
      <c r="A3505" s="387"/>
      <c r="B3505" s="387"/>
      <c r="C3505" s="481" t="s">
        <v>26867</v>
      </c>
      <c r="D3505" s="481"/>
      <c r="E3505" s="481"/>
      <c r="F3505" s="481" t="s">
        <v>17145</v>
      </c>
      <c r="G3505" s="386"/>
    </row>
    <row r="3506" spans="1:7" ht="36">
      <c r="A3506" s="387"/>
      <c r="B3506" s="387"/>
      <c r="C3506" s="388" t="s">
        <v>26868</v>
      </c>
      <c r="D3506" s="384" t="s">
        <v>26869</v>
      </c>
      <c r="E3506" s="388" t="s">
        <v>105</v>
      </c>
      <c r="F3506" s="388" t="s">
        <v>17736</v>
      </c>
      <c r="G3506" s="386"/>
    </row>
    <row r="3507" spans="1:7" ht="12.75" customHeight="1">
      <c r="A3507" s="387"/>
      <c r="B3507" s="387"/>
      <c r="C3507" s="388" t="s">
        <v>26870</v>
      </c>
      <c r="D3507" s="384" t="s">
        <v>26871</v>
      </c>
      <c r="E3507" s="388" t="s">
        <v>105</v>
      </c>
      <c r="F3507" s="388" t="s">
        <v>26872</v>
      </c>
      <c r="G3507" s="386"/>
    </row>
    <row r="3508" spans="1:7" ht="36">
      <c r="A3508" s="387"/>
      <c r="B3508" s="387"/>
      <c r="C3508" s="388" t="s">
        <v>26873</v>
      </c>
      <c r="D3508" s="384" t="s">
        <v>26874</v>
      </c>
      <c r="E3508" s="388" t="s">
        <v>105</v>
      </c>
      <c r="F3508" s="388" t="s">
        <v>17737</v>
      </c>
      <c r="G3508" s="386"/>
    </row>
    <row r="3509" spans="1:7" ht="36">
      <c r="A3509" s="387"/>
      <c r="B3509" s="387"/>
      <c r="C3509" s="388" t="s">
        <v>26875</v>
      </c>
      <c r="D3509" s="384" t="s">
        <v>26876</v>
      </c>
      <c r="E3509" s="388" t="s">
        <v>105</v>
      </c>
      <c r="F3509" s="388" t="s">
        <v>17652</v>
      </c>
      <c r="G3509" s="386"/>
    </row>
    <row r="3510" spans="1:7" ht="36">
      <c r="A3510" s="387"/>
      <c r="B3510" s="387"/>
      <c r="C3510" s="388" t="s">
        <v>26877</v>
      </c>
      <c r="D3510" s="384" t="s">
        <v>26878</v>
      </c>
      <c r="E3510" s="388" t="s">
        <v>105</v>
      </c>
      <c r="F3510" s="388" t="s">
        <v>17738</v>
      </c>
      <c r="G3510" s="386"/>
    </row>
    <row r="3511" spans="1:7" ht="45">
      <c r="A3511" s="387"/>
      <c r="B3511" s="387"/>
      <c r="C3511" s="388" t="s">
        <v>26879</v>
      </c>
      <c r="D3511" s="384" t="s">
        <v>26880</v>
      </c>
      <c r="E3511" s="388" t="s">
        <v>105</v>
      </c>
      <c r="F3511" s="388" t="s">
        <v>26881</v>
      </c>
      <c r="G3511" s="385"/>
    </row>
    <row r="3512" spans="1:7" ht="45">
      <c r="A3512" s="387"/>
      <c r="B3512" s="387"/>
      <c r="C3512" s="388" t="s">
        <v>26882</v>
      </c>
      <c r="D3512" s="384" t="s">
        <v>26883</v>
      </c>
      <c r="E3512" s="388" t="s">
        <v>105</v>
      </c>
      <c r="F3512" s="388" t="s">
        <v>26884</v>
      </c>
      <c r="G3512" s="385"/>
    </row>
    <row r="3513" spans="1:7" ht="11.25" customHeight="1">
      <c r="A3513" s="387"/>
      <c r="B3513" s="387"/>
      <c r="C3513" s="388" t="s">
        <v>26885</v>
      </c>
      <c r="D3513" s="384" t="s">
        <v>26886</v>
      </c>
      <c r="E3513" s="388" t="s">
        <v>105</v>
      </c>
      <c r="F3513" s="388" t="s">
        <v>17722</v>
      </c>
      <c r="G3513" s="385"/>
    </row>
    <row r="3514" spans="1:7" ht="45">
      <c r="A3514" s="387"/>
      <c r="B3514" s="387"/>
      <c r="C3514" s="388" t="s">
        <v>26887</v>
      </c>
      <c r="D3514" s="384" t="s">
        <v>26888</v>
      </c>
      <c r="E3514" s="388" t="s">
        <v>105</v>
      </c>
      <c r="F3514" s="388" t="s">
        <v>26889</v>
      </c>
      <c r="G3514" s="385"/>
    </row>
    <row r="3515" spans="1:7" ht="14.25" customHeight="1">
      <c r="A3515" s="387"/>
      <c r="B3515" s="387"/>
      <c r="C3515" s="388" t="s">
        <v>26890</v>
      </c>
      <c r="D3515" s="384" t="s">
        <v>26891</v>
      </c>
      <c r="E3515" s="388" t="s">
        <v>105</v>
      </c>
      <c r="F3515" s="388" t="s">
        <v>26892</v>
      </c>
      <c r="G3515" s="385"/>
    </row>
    <row r="3516" spans="1:7" ht="11.25" customHeight="1">
      <c r="A3516" s="387"/>
      <c r="B3516" s="387"/>
      <c r="C3516" s="388" t="s">
        <v>26893</v>
      </c>
      <c r="D3516" s="384" t="s">
        <v>26894</v>
      </c>
      <c r="E3516" s="388" t="s">
        <v>105</v>
      </c>
      <c r="F3516" s="388" t="s">
        <v>17731</v>
      </c>
      <c r="G3516" s="385"/>
    </row>
    <row r="3517" spans="1:7" ht="45">
      <c r="A3517" s="387"/>
      <c r="B3517" s="387"/>
      <c r="C3517" s="388" t="s">
        <v>26895</v>
      </c>
      <c r="D3517" s="384" t="s">
        <v>26896</v>
      </c>
      <c r="E3517" s="388" t="s">
        <v>105</v>
      </c>
      <c r="F3517" s="388" t="s">
        <v>21952</v>
      </c>
      <c r="G3517" s="386"/>
    </row>
    <row r="3518" spans="1:7" ht="45">
      <c r="A3518" s="387"/>
      <c r="B3518" s="387"/>
      <c r="C3518" s="388" t="s">
        <v>26897</v>
      </c>
      <c r="D3518" s="384" t="s">
        <v>26898</v>
      </c>
      <c r="E3518" s="388" t="s">
        <v>105</v>
      </c>
      <c r="F3518" s="388" t="s">
        <v>26899</v>
      </c>
      <c r="G3518" s="386"/>
    </row>
    <row r="3519" spans="1:7" ht="45">
      <c r="A3519" s="387"/>
      <c r="B3519" s="387"/>
      <c r="C3519" s="388" t="s">
        <v>26900</v>
      </c>
      <c r="D3519" s="384" t="s">
        <v>26901</v>
      </c>
      <c r="E3519" s="388" t="s">
        <v>105</v>
      </c>
      <c r="F3519" s="388" t="s">
        <v>26902</v>
      </c>
      <c r="G3519" s="386"/>
    </row>
    <row r="3520" spans="1:7" ht="15">
      <c r="A3520" s="387"/>
      <c r="B3520" s="387"/>
      <c r="C3520" s="481" t="s">
        <v>26903</v>
      </c>
      <c r="D3520" s="481"/>
      <c r="E3520" s="481"/>
      <c r="F3520" s="481" t="s">
        <v>17145</v>
      </c>
      <c r="G3520" s="385"/>
    </row>
    <row r="3521" spans="1:7" ht="11.25" customHeight="1">
      <c r="A3521" s="387"/>
      <c r="B3521" s="387"/>
      <c r="C3521" s="388" t="s">
        <v>26904</v>
      </c>
      <c r="D3521" s="384" t="s">
        <v>26905</v>
      </c>
      <c r="E3521" s="388" t="s">
        <v>105</v>
      </c>
      <c r="F3521" s="388" t="s">
        <v>26906</v>
      </c>
      <c r="G3521" s="385"/>
    </row>
    <row r="3522" spans="1:7" ht="12.75" customHeight="1">
      <c r="A3522" s="387"/>
      <c r="B3522" s="387"/>
      <c r="C3522" s="388" t="s">
        <v>26907</v>
      </c>
      <c r="D3522" s="384" t="s">
        <v>26908</v>
      </c>
      <c r="E3522" s="388" t="s">
        <v>105</v>
      </c>
      <c r="F3522" s="388" t="s">
        <v>26909</v>
      </c>
      <c r="G3522" s="386"/>
    </row>
    <row r="3523" spans="1:7" ht="36">
      <c r="A3523" s="387"/>
      <c r="B3523" s="387"/>
      <c r="C3523" s="388" t="s">
        <v>26910</v>
      </c>
      <c r="D3523" s="384" t="s">
        <v>26911</v>
      </c>
      <c r="E3523" s="388" t="s">
        <v>105</v>
      </c>
      <c r="F3523" s="388" t="s">
        <v>26912</v>
      </c>
      <c r="G3523" s="386"/>
    </row>
    <row r="3524" spans="1:7" ht="45">
      <c r="A3524" s="387"/>
      <c r="B3524" s="387"/>
      <c r="C3524" s="388" t="s">
        <v>26913</v>
      </c>
      <c r="D3524" s="384" t="s">
        <v>26914</v>
      </c>
      <c r="E3524" s="388" t="s">
        <v>105</v>
      </c>
      <c r="F3524" s="388" t="s">
        <v>26915</v>
      </c>
      <c r="G3524" s="386"/>
    </row>
    <row r="3525" spans="1:7" ht="45">
      <c r="A3525" s="387"/>
      <c r="B3525" s="387"/>
      <c r="C3525" s="388" t="s">
        <v>26916</v>
      </c>
      <c r="D3525" s="384" t="s">
        <v>26917</v>
      </c>
      <c r="E3525" s="388" t="s">
        <v>105</v>
      </c>
      <c r="F3525" s="388" t="s">
        <v>26918</v>
      </c>
      <c r="G3525" s="386"/>
    </row>
    <row r="3526" spans="1:7" ht="14.25" customHeight="1">
      <c r="A3526" s="387"/>
      <c r="B3526" s="387"/>
      <c r="C3526" s="481" t="s">
        <v>26919</v>
      </c>
      <c r="D3526" s="481"/>
      <c r="E3526" s="481"/>
      <c r="F3526" s="481" t="s">
        <v>17145</v>
      </c>
      <c r="G3526" s="386"/>
    </row>
    <row r="3527" spans="1:7" ht="27">
      <c r="A3527" s="387"/>
      <c r="B3527" s="387"/>
      <c r="C3527" s="388" t="s">
        <v>26920</v>
      </c>
      <c r="D3527" s="384" t="s">
        <v>26921</v>
      </c>
      <c r="E3527" s="388" t="s">
        <v>26</v>
      </c>
      <c r="F3527" s="388" t="s">
        <v>26922</v>
      </c>
      <c r="G3527" s="386"/>
    </row>
    <row r="3528" spans="1:7" ht="14.25" customHeight="1">
      <c r="A3528" s="387"/>
      <c r="B3528" s="387"/>
      <c r="C3528" s="388" t="s">
        <v>26923</v>
      </c>
      <c r="D3528" s="384" t="s">
        <v>26924</v>
      </c>
      <c r="E3528" s="388" t="s">
        <v>26</v>
      </c>
      <c r="F3528" s="388" t="s">
        <v>26925</v>
      </c>
      <c r="G3528" s="386"/>
    </row>
    <row r="3529" spans="1:7" ht="14.25" customHeight="1">
      <c r="A3529" s="387"/>
      <c r="B3529" s="387"/>
      <c r="C3529" s="388" t="s">
        <v>26926</v>
      </c>
      <c r="D3529" s="384" t="s">
        <v>26927</v>
      </c>
      <c r="E3529" s="388" t="s">
        <v>26</v>
      </c>
      <c r="F3529" s="388" t="s">
        <v>26928</v>
      </c>
      <c r="G3529" s="386"/>
    </row>
    <row r="3530" spans="1:7" ht="11.25" customHeight="1">
      <c r="A3530" s="387"/>
      <c r="B3530" s="387"/>
      <c r="C3530" s="388" t="s">
        <v>26929</v>
      </c>
      <c r="D3530" s="384" t="s">
        <v>26930</v>
      </c>
      <c r="E3530" s="388" t="s">
        <v>26</v>
      </c>
      <c r="F3530" s="388" t="s">
        <v>26931</v>
      </c>
      <c r="G3530" s="386"/>
    </row>
    <row r="3531" spans="1:7" ht="36">
      <c r="A3531" s="387"/>
      <c r="B3531" s="387"/>
      <c r="C3531" s="388" t="s">
        <v>26932</v>
      </c>
      <c r="D3531" s="384" t="s">
        <v>26933</v>
      </c>
      <c r="E3531" s="388" t="s">
        <v>26</v>
      </c>
      <c r="F3531" s="388" t="s">
        <v>26934</v>
      </c>
      <c r="G3531" s="386"/>
    </row>
    <row r="3532" spans="1:7" ht="15">
      <c r="A3532" s="387"/>
      <c r="B3532" s="387"/>
      <c r="C3532" s="481" t="s">
        <v>26935</v>
      </c>
      <c r="D3532" s="481"/>
      <c r="E3532" s="481"/>
      <c r="F3532" s="481" t="s">
        <v>17145</v>
      </c>
      <c r="G3532" s="386"/>
    </row>
    <row r="3533" spans="1:7" ht="11.25" customHeight="1">
      <c r="A3533" s="387"/>
      <c r="B3533" s="387"/>
      <c r="C3533" s="388" t="s">
        <v>26936</v>
      </c>
      <c r="D3533" s="384" t="s">
        <v>26937</v>
      </c>
      <c r="E3533" s="388" t="s">
        <v>105</v>
      </c>
      <c r="F3533" s="388" t="s">
        <v>26938</v>
      </c>
      <c r="G3533" s="386"/>
    </row>
    <row r="3534" spans="1:7" ht="14.25" customHeight="1">
      <c r="A3534" s="387"/>
      <c r="B3534" s="387"/>
      <c r="C3534" s="388" t="s">
        <v>26939</v>
      </c>
      <c r="D3534" s="384" t="s">
        <v>26940</v>
      </c>
      <c r="E3534" s="388" t="s">
        <v>105</v>
      </c>
      <c r="F3534" s="388" t="s">
        <v>26941</v>
      </c>
      <c r="G3534" s="386"/>
    </row>
    <row r="3535" spans="1:7" ht="27">
      <c r="A3535" s="387"/>
      <c r="B3535" s="387"/>
      <c r="C3535" s="388" t="s">
        <v>26942</v>
      </c>
      <c r="D3535" s="384" t="s">
        <v>26943</v>
      </c>
      <c r="E3535" s="388" t="s">
        <v>105</v>
      </c>
      <c r="F3535" s="388" t="s">
        <v>17308</v>
      </c>
      <c r="G3535" s="386"/>
    </row>
    <row r="3536" spans="1:7" ht="27">
      <c r="A3536" s="387"/>
      <c r="B3536" s="387"/>
      <c r="C3536" s="388" t="s">
        <v>26944</v>
      </c>
      <c r="D3536" s="384" t="s">
        <v>26945</v>
      </c>
      <c r="E3536" s="388" t="s">
        <v>105</v>
      </c>
      <c r="F3536" s="388" t="s">
        <v>26946</v>
      </c>
      <c r="G3536" s="386"/>
    </row>
    <row r="3537" spans="1:7" ht="11.25" customHeight="1">
      <c r="A3537" s="387"/>
      <c r="B3537" s="387"/>
      <c r="C3537" s="388" t="s">
        <v>26947</v>
      </c>
      <c r="D3537" s="384" t="s">
        <v>26948</v>
      </c>
      <c r="E3537" s="388" t="s">
        <v>105</v>
      </c>
      <c r="F3537" s="388" t="s">
        <v>17711</v>
      </c>
      <c r="G3537" s="386"/>
    </row>
    <row r="3538" spans="1:7" ht="27">
      <c r="A3538" s="387"/>
      <c r="B3538" s="387"/>
      <c r="C3538" s="388" t="s">
        <v>26949</v>
      </c>
      <c r="D3538" s="384" t="s">
        <v>26950</v>
      </c>
      <c r="E3538" s="388" t="s">
        <v>105</v>
      </c>
      <c r="F3538" s="388" t="s">
        <v>26951</v>
      </c>
      <c r="G3538" s="385"/>
    </row>
    <row r="3539" spans="1:7" ht="27">
      <c r="A3539" s="387"/>
      <c r="B3539" s="387"/>
      <c r="C3539" s="388" t="s">
        <v>26952</v>
      </c>
      <c r="D3539" s="384" t="s">
        <v>26953</v>
      </c>
      <c r="E3539" s="388" t="s">
        <v>105</v>
      </c>
      <c r="F3539" s="388" t="s">
        <v>26954</v>
      </c>
      <c r="G3539" s="385"/>
    </row>
    <row r="3540" spans="1:7" ht="27">
      <c r="A3540" s="387"/>
      <c r="B3540" s="387"/>
      <c r="C3540" s="388" t="s">
        <v>26955</v>
      </c>
      <c r="D3540" s="384" t="s">
        <v>26956</v>
      </c>
      <c r="E3540" s="388" t="s">
        <v>105</v>
      </c>
      <c r="F3540" s="388" t="s">
        <v>26957</v>
      </c>
      <c r="G3540" s="386"/>
    </row>
    <row r="3541" spans="1:7" ht="27">
      <c r="A3541" s="387"/>
      <c r="B3541" s="387"/>
      <c r="C3541" s="388" t="s">
        <v>26958</v>
      </c>
      <c r="D3541" s="384" t="s">
        <v>26959</v>
      </c>
      <c r="E3541" s="388" t="s">
        <v>105</v>
      </c>
      <c r="F3541" s="388" t="s">
        <v>26960</v>
      </c>
      <c r="G3541" s="386"/>
    </row>
    <row r="3542" spans="1:7" ht="27">
      <c r="A3542" s="387"/>
      <c r="B3542" s="387"/>
      <c r="C3542" s="388" t="s">
        <v>26961</v>
      </c>
      <c r="D3542" s="384" t="s">
        <v>26962</v>
      </c>
      <c r="E3542" s="388" t="s">
        <v>105</v>
      </c>
      <c r="F3542" s="388" t="s">
        <v>26963</v>
      </c>
      <c r="G3542" s="385"/>
    </row>
    <row r="3543" spans="1:7" ht="14.25" customHeight="1">
      <c r="A3543" s="387"/>
      <c r="B3543" s="387"/>
      <c r="C3543" s="481" t="s">
        <v>26964</v>
      </c>
      <c r="D3543" s="481"/>
      <c r="E3543" s="481"/>
      <c r="F3543" s="481" t="s">
        <v>17145</v>
      </c>
      <c r="G3543" s="385"/>
    </row>
    <row r="3544" spans="1:7" ht="18">
      <c r="A3544" s="387"/>
      <c r="B3544" s="387"/>
      <c r="C3544" s="388" t="s">
        <v>26965</v>
      </c>
      <c r="D3544" s="384" t="s">
        <v>26966</v>
      </c>
      <c r="E3544" s="388" t="s">
        <v>26</v>
      </c>
      <c r="F3544" s="388" t="s">
        <v>26967</v>
      </c>
      <c r="G3544" s="385"/>
    </row>
    <row r="3545" spans="1:7" ht="12.75" customHeight="1">
      <c r="A3545" s="387"/>
      <c r="B3545" s="387"/>
      <c r="C3545" s="388" t="s">
        <v>26968</v>
      </c>
      <c r="D3545" s="384" t="s">
        <v>26969</v>
      </c>
      <c r="E3545" s="388" t="s">
        <v>26</v>
      </c>
      <c r="F3545" s="388" t="s">
        <v>26970</v>
      </c>
      <c r="G3545" s="385"/>
    </row>
    <row r="3546" spans="1:7" ht="14.25" customHeight="1">
      <c r="A3546" s="387"/>
      <c r="B3546" s="387"/>
      <c r="C3546" s="481" t="s">
        <v>26971</v>
      </c>
      <c r="D3546" s="481"/>
      <c r="E3546" s="481"/>
      <c r="F3546" s="481" t="s">
        <v>17145</v>
      </c>
      <c r="G3546" s="386"/>
    </row>
    <row r="3547" spans="1:7" ht="18">
      <c r="A3547" s="387"/>
      <c r="B3547" s="387"/>
      <c r="C3547" s="388" t="s">
        <v>26972</v>
      </c>
      <c r="D3547" s="384" t="s">
        <v>26973</v>
      </c>
      <c r="E3547" s="388" t="s">
        <v>105</v>
      </c>
      <c r="F3547" s="388" t="s">
        <v>26974</v>
      </c>
      <c r="G3547" s="386"/>
    </row>
    <row r="3548" spans="1:7" ht="12.75" customHeight="1">
      <c r="A3548" s="387"/>
      <c r="B3548" s="387"/>
      <c r="C3548" s="388" t="s">
        <v>26975</v>
      </c>
      <c r="D3548" s="384" t="s">
        <v>26976</v>
      </c>
      <c r="E3548" s="388" t="s">
        <v>105</v>
      </c>
      <c r="F3548" s="388" t="s">
        <v>26977</v>
      </c>
      <c r="G3548" s="386"/>
    </row>
    <row r="3549" spans="1:7" ht="18">
      <c r="A3549" s="387"/>
      <c r="B3549" s="387"/>
      <c r="C3549" s="388" t="s">
        <v>26978</v>
      </c>
      <c r="D3549" s="384" t="s">
        <v>26979</v>
      </c>
      <c r="E3549" s="388" t="s">
        <v>105</v>
      </c>
      <c r="F3549" s="388" t="s">
        <v>17742</v>
      </c>
      <c r="G3549" s="385"/>
    </row>
    <row r="3550" spans="1:7" ht="14.25" customHeight="1">
      <c r="A3550" s="387"/>
      <c r="B3550" s="387"/>
      <c r="C3550" s="388" t="s">
        <v>26980</v>
      </c>
      <c r="D3550" s="384" t="s">
        <v>26981</v>
      </c>
      <c r="E3550" s="388" t="s">
        <v>105</v>
      </c>
      <c r="F3550" s="388" t="s">
        <v>17743</v>
      </c>
      <c r="G3550" s="385"/>
    </row>
    <row r="3551" spans="1:7" ht="15">
      <c r="A3551" s="387"/>
      <c r="B3551" s="387"/>
      <c r="C3551" s="481" t="s">
        <v>26982</v>
      </c>
      <c r="D3551" s="481"/>
      <c r="E3551" s="481"/>
      <c r="F3551" s="481" t="s">
        <v>17145</v>
      </c>
      <c r="G3551" s="386"/>
    </row>
    <row r="3552" spans="1:7" ht="11.25" customHeight="1">
      <c r="A3552" s="387"/>
      <c r="B3552" s="387"/>
      <c r="C3552" s="388" t="s">
        <v>26983</v>
      </c>
      <c r="D3552" s="384" t="s">
        <v>26984</v>
      </c>
      <c r="E3552" s="388" t="s">
        <v>26</v>
      </c>
      <c r="F3552" s="388" t="s">
        <v>20876</v>
      </c>
      <c r="G3552" s="386"/>
    </row>
    <row r="3553" spans="1:7" ht="12.75" customHeight="1">
      <c r="A3553" s="387"/>
      <c r="B3553" s="387"/>
      <c r="C3553" s="388" t="s">
        <v>26985</v>
      </c>
      <c r="D3553" s="384" t="s">
        <v>26986</v>
      </c>
      <c r="E3553" s="388" t="s">
        <v>26</v>
      </c>
      <c r="F3553" s="388" t="s">
        <v>26987</v>
      </c>
      <c r="G3553" s="385"/>
    </row>
    <row r="3554" spans="1:7" ht="54">
      <c r="A3554" s="387"/>
      <c r="B3554" s="387"/>
      <c r="C3554" s="388" t="s">
        <v>26988</v>
      </c>
      <c r="D3554" s="384" t="s">
        <v>26989</v>
      </c>
      <c r="E3554" s="388" t="s">
        <v>26</v>
      </c>
      <c r="F3554" s="388" t="s">
        <v>26990</v>
      </c>
      <c r="G3554" s="385"/>
    </row>
    <row r="3555" spans="1:7" ht="54">
      <c r="A3555" s="387"/>
      <c r="B3555" s="387"/>
      <c r="C3555" s="388" t="s">
        <v>26991</v>
      </c>
      <c r="D3555" s="384" t="s">
        <v>26992</v>
      </c>
      <c r="E3555" s="388" t="s">
        <v>26</v>
      </c>
      <c r="F3555" s="388" t="s">
        <v>26993</v>
      </c>
      <c r="G3555" s="386"/>
    </row>
    <row r="3556" spans="1:7" ht="36">
      <c r="A3556" s="387"/>
      <c r="B3556" s="387"/>
      <c r="C3556" s="388" t="s">
        <v>26994</v>
      </c>
      <c r="D3556" s="384" t="s">
        <v>26995</v>
      </c>
      <c r="E3556" s="388" t="s">
        <v>26</v>
      </c>
      <c r="F3556" s="388" t="s">
        <v>26996</v>
      </c>
      <c r="G3556" s="386"/>
    </row>
    <row r="3557" spans="1:7" ht="54">
      <c r="A3557" s="387"/>
      <c r="B3557" s="387"/>
      <c r="C3557" s="388" t="s">
        <v>26997</v>
      </c>
      <c r="D3557" s="384" t="s">
        <v>26998</v>
      </c>
      <c r="E3557" s="388" t="s">
        <v>26</v>
      </c>
      <c r="F3557" s="388" t="s">
        <v>26999</v>
      </c>
      <c r="G3557" s="386"/>
    </row>
    <row r="3558" spans="1:7" ht="11.25" customHeight="1">
      <c r="A3558" s="387"/>
      <c r="B3558" s="387"/>
      <c r="C3558" s="388" t="s">
        <v>27000</v>
      </c>
      <c r="D3558" s="384" t="s">
        <v>27001</v>
      </c>
      <c r="E3558" s="388" t="s">
        <v>26</v>
      </c>
      <c r="F3558" s="388" t="s">
        <v>27002</v>
      </c>
      <c r="G3558" s="386"/>
    </row>
    <row r="3559" spans="1:7" ht="54">
      <c r="A3559" s="387"/>
      <c r="B3559" s="387"/>
      <c r="C3559" s="388" t="s">
        <v>27003</v>
      </c>
      <c r="D3559" s="384" t="s">
        <v>27004</v>
      </c>
      <c r="E3559" s="388" t="s">
        <v>26</v>
      </c>
      <c r="F3559" s="388" t="s">
        <v>27005</v>
      </c>
      <c r="G3559" s="386"/>
    </row>
    <row r="3560" spans="1:7" ht="54">
      <c r="A3560" s="387"/>
      <c r="B3560" s="387"/>
      <c r="C3560" s="388" t="s">
        <v>27006</v>
      </c>
      <c r="D3560" s="384" t="s">
        <v>27007</v>
      </c>
      <c r="E3560" s="388" t="s">
        <v>26</v>
      </c>
      <c r="F3560" s="388" t="s">
        <v>27008</v>
      </c>
      <c r="G3560" s="386"/>
    </row>
    <row r="3561" spans="1:7" ht="27">
      <c r="A3561" s="387"/>
      <c r="B3561" s="387"/>
      <c r="C3561" s="388" t="s">
        <v>27009</v>
      </c>
      <c r="D3561" s="384" t="s">
        <v>27010</v>
      </c>
      <c r="E3561" s="388" t="s">
        <v>26</v>
      </c>
      <c r="F3561" s="388" t="s">
        <v>27011</v>
      </c>
      <c r="G3561" s="386"/>
    </row>
    <row r="3562" spans="1:7" ht="54">
      <c r="A3562" s="387"/>
      <c r="B3562" s="387"/>
      <c r="C3562" s="388" t="s">
        <v>27012</v>
      </c>
      <c r="D3562" s="384" t="s">
        <v>27013</v>
      </c>
      <c r="E3562" s="388" t="s">
        <v>26</v>
      </c>
      <c r="F3562" s="388" t="s">
        <v>27014</v>
      </c>
      <c r="G3562" s="386"/>
    </row>
    <row r="3563" spans="1:7" ht="54">
      <c r="A3563" s="387"/>
      <c r="B3563" s="387"/>
      <c r="C3563" s="388" t="s">
        <v>27015</v>
      </c>
      <c r="D3563" s="384" t="s">
        <v>27016</v>
      </c>
      <c r="E3563" s="388" t="s">
        <v>26</v>
      </c>
      <c r="F3563" s="388" t="s">
        <v>27017</v>
      </c>
      <c r="G3563" s="386"/>
    </row>
    <row r="3564" spans="1:7" ht="11.25" customHeight="1">
      <c r="A3564" s="387"/>
      <c r="B3564" s="387"/>
      <c r="C3564" s="388" t="s">
        <v>27018</v>
      </c>
      <c r="D3564" s="384" t="s">
        <v>27019</v>
      </c>
      <c r="E3564" s="388" t="s">
        <v>26</v>
      </c>
      <c r="F3564" s="388" t="s">
        <v>27020</v>
      </c>
      <c r="G3564" s="386"/>
    </row>
    <row r="3565" spans="1:7" ht="14.25" customHeight="1">
      <c r="A3565" s="387"/>
      <c r="B3565" s="387"/>
      <c r="C3565" s="388" t="s">
        <v>27021</v>
      </c>
      <c r="D3565" s="384" t="s">
        <v>27022</v>
      </c>
      <c r="E3565" s="388" t="s">
        <v>26</v>
      </c>
      <c r="F3565" s="388" t="s">
        <v>27023</v>
      </c>
      <c r="G3565" s="386"/>
    </row>
    <row r="3566" spans="1:7" ht="27">
      <c r="A3566" s="387"/>
      <c r="B3566" s="387"/>
      <c r="C3566" s="388" t="s">
        <v>27024</v>
      </c>
      <c r="D3566" s="384" t="s">
        <v>27025</v>
      </c>
      <c r="E3566" s="388" t="s">
        <v>26</v>
      </c>
      <c r="F3566" s="388" t="s">
        <v>27026</v>
      </c>
      <c r="G3566" s="386"/>
    </row>
    <row r="3567" spans="1:7" ht="27">
      <c r="A3567" s="387"/>
      <c r="B3567" s="387"/>
      <c r="C3567" s="388" t="s">
        <v>27027</v>
      </c>
      <c r="D3567" s="384" t="s">
        <v>27028</v>
      </c>
      <c r="E3567" s="388" t="s">
        <v>26</v>
      </c>
      <c r="F3567" s="388" t="s">
        <v>27029</v>
      </c>
      <c r="G3567" s="386"/>
    </row>
    <row r="3568" spans="1:7" ht="15">
      <c r="A3568" s="387"/>
      <c r="B3568" s="387"/>
      <c r="C3568" s="481" t="s">
        <v>27030</v>
      </c>
      <c r="D3568" s="481"/>
      <c r="E3568" s="481"/>
      <c r="F3568" s="481" t="s">
        <v>17145</v>
      </c>
      <c r="G3568" s="386"/>
    </row>
    <row r="3569" spans="1:7" ht="18">
      <c r="A3569" s="387"/>
      <c r="B3569" s="387"/>
      <c r="C3569" s="388" t="s">
        <v>27031</v>
      </c>
      <c r="D3569" s="384" t="s">
        <v>27032</v>
      </c>
      <c r="E3569" s="388" t="s">
        <v>26</v>
      </c>
      <c r="F3569" s="388" t="s">
        <v>27033</v>
      </c>
      <c r="G3569" s="386"/>
    </row>
    <row r="3570" spans="1:7" ht="12.75" customHeight="1">
      <c r="A3570" s="387"/>
      <c r="B3570" s="387"/>
      <c r="C3570" s="388" t="s">
        <v>27034</v>
      </c>
      <c r="D3570" s="384" t="s">
        <v>27035</v>
      </c>
      <c r="E3570" s="388" t="s">
        <v>26</v>
      </c>
      <c r="F3570" s="388" t="s">
        <v>27036</v>
      </c>
      <c r="G3570" s="386"/>
    </row>
    <row r="3571" spans="1:7" ht="14.25" customHeight="1">
      <c r="A3571" s="387"/>
      <c r="B3571" s="387"/>
      <c r="C3571" s="388" t="s">
        <v>27037</v>
      </c>
      <c r="D3571" s="384" t="s">
        <v>27038</v>
      </c>
      <c r="E3571" s="388" t="s">
        <v>26</v>
      </c>
      <c r="F3571" s="388" t="s">
        <v>27039</v>
      </c>
      <c r="G3571" s="386"/>
    </row>
    <row r="3572" spans="1:7" ht="27">
      <c r="A3572" s="387"/>
      <c r="B3572" s="387"/>
      <c r="C3572" s="388" t="s">
        <v>27040</v>
      </c>
      <c r="D3572" s="384" t="s">
        <v>27041</v>
      </c>
      <c r="E3572" s="388" t="s">
        <v>26</v>
      </c>
      <c r="F3572" s="388" t="s">
        <v>27042</v>
      </c>
      <c r="G3572" s="386"/>
    </row>
    <row r="3573" spans="1:7" ht="27">
      <c r="A3573" s="387"/>
      <c r="B3573" s="387"/>
      <c r="C3573" s="388" t="s">
        <v>27043</v>
      </c>
      <c r="D3573" s="384" t="s">
        <v>27044</v>
      </c>
      <c r="E3573" s="388" t="s">
        <v>26</v>
      </c>
      <c r="F3573" s="388" t="s">
        <v>27045</v>
      </c>
      <c r="G3573" s="386"/>
    </row>
    <row r="3574" spans="1:7" ht="18">
      <c r="A3574" s="387"/>
      <c r="B3574" s="387"/>
      <c r="C3574" s="388" t="s">
        <v>27046</v>
      </c>
      <c r="D3574" s="384" t="s">
        <v>27047</v>
      </c>
      <c r="E3574" s="388" t="s">
        <v>26</v>
      </c>
      <c r="F3574" s="388" t="s">
        <v>27048</v>
      </c>
      <c r="G3574" s="386"/>
    </row>
    <row r="3575" spans="1:7" ht="11.25" customHeight="1">
      <c r="A3575" s="387"/>
      <c r="B3575" s="387"/>
      <c r="C3575" s="481" t="s">
        <v>27049</v>
      </c>
      <c r="D3575" s="481"/>
      <c r="E3575" s="481"/>
      <c r="F3575" s="481" t="s">
        <v>17145</v>
      </c>
      <c r="G3575" s="386"/>
    </row>
    <row r="3576" spans="1:7" ht="45" customHeight="1">
      <c r="A3576" s="387"/>
      <c r="B3576" s="387"/>
      <c r="C3576" s="388" t="s">
        <v>27050</v>
      </c>
      <c r="D3576" s="384" t="s">
        <v>27051</v>
      </c>
      <c r="E3576" s="388" t="s">
        <v>26</v>
      </c>
      <c r="F3576" s="388" t="s">
        <v>27052</v>
      </c>
      <c r="G3576" s="386"/>
    </row>
    <row r="3577" spans="1:7" ht="14.25" customHeight="1">
      <c r="A3577" s="387"/>
      <c r="B3577" s="387"/>
      <c r="C3577" s="481" t="s">
        <v>27053</v>
      </c>
      <c r="D3577" s="481"/>
      <c r="E3577" s="481"/>
      <c r="F3577" s="481" t="s">
        <v>17145</v>
      </c>
      <c r="G3577" s="386"/>
    </row>
    <row r="3578" spans="1:7" ht="11.25" customHeight="1">
      <c r="A3578" s="387"/>
      <c r="B3578" s="387"/>
      <c r="C3578" s="388" t="s">
        <v>27054</v>
      </c>
      <c r="D3578" s="384" t="s">
        <v>27055</v>
      </c>
      <c r="E3578" s="388" t="s">
        <v>26</v>
      </c>
      <c r="F3578" s="388" t="s">
        <v>27056</v>
      </c>
      <c r="G3578" s="386"/>
    </row>
    <row r="3579" spans="1:7" ht="12.75" customHeight="1">
      <c r="A3579" s="387"/>
      <c r="B3579" s="387"/>
      <c r="C3579" s="388" t="s">
        <v>27057</v>
      </c>
      <c r="D3579" s="384" t="s">
        <v>27058</v>
      </c>
      <c r="E3579" s="388" t="s">
        <v>26</v>
      </c>
      <c r="F3579" s="388" t="s">
        <v>27059</v>
      </c>
      <c r="G3579" s="386"/>
    </row>
    <row r="3580" spans="1:7" ht="36" customHeight="1">
      <c r="A3580" s="387"/>
      <c r="B3580" s="387"/>
      <c r="C3580" s="388" t="s">
        <v>27060</v>
      </c>
      <c r="D3580" s="384" t="s">
        <v>27061</v>
      </c>
      <c r="E3580" s="388" t="s">
        <v>26</v>
      </c>
      <c r="F3580" s="388" t="s">
        <v>27062</v>
      </c>
      <c r="G3580" s="386"/>
    </row>
    <row r="3581" spans="1:7" ht="54">
      <c r="A3581" s="387"/>
      <c r="B3581" s="387"/>
      <c r="C3581" s="388" t="s">
        <v>27063</v>
      </c>
      <c r="D3581" s="384" t="s">
        <v>27064</v>
      </c>
      <c r="E3581" s="388" t="s">
        <v>26</v>
      </c>
      <c r="F3581" s="388" t="s">
        <v>27065</v>
      </c>
      <c r="G3581" s="386"/>
    </row>
    <row r="3582" spans="1:7" ht="45">
      <c r="A3582" s="387"/>
      <c r="B3582" s="387"/>
      <c r="C3582" s="388" t="s">
        <v>27066</v>
      </c>
      <c r="D3582" s="384" t="s">
        <v>27067</v>
      </c>
      <c r="E3582" s="388" t="s">
        <v>26</v>
      </c>
      <c r="F3582" s="388" t="s">
        <v>27068</v>
      </c>
      <c r="G3582" s="386"/>
    </row>
    <row r="3583" spans="1:7" ht="11.25" customHeight="1">
      <c r="A3583" s="387"/>
      <c r="B3583" s="387"/>
      <c r="C3583" s="388" t="s">
        <v>27069</v>
      </c>
      <c r="D3583" s="384" t="s">
        <v>27070</v>
      </c>
      <c r="E3583" s="388" t="s">
        <v>26</v>
      </c>
      <c r="F3583" s="388" t="s">
        <v>27071</v>
      </c>
      <c r="G3583" s="386"/>
    </row>
    <row r="3584" spans="1:7" ht="27">
      <c r="A3584" s="387"/>
      <c r="B3584" s="387"/>
      <c r="C3584" s="388" t="s">
        <v>27072</v>
      </c>
      <c r="D3584" s="384" t="s">
        <v>27073</v>
      </c>
      <c r="E3584" s="388" t="s">
        <v>26</v>
      </c>
      <c r="F3584" s="388" t="s">
        <v>27074</v>
      </c>
      <c r="G3584" s="386"/>
    </row>
    <row r="3585" spans="1:7" ht="45">
      <c r="A3585" s="387"/>
      <c r="B3585" s="387"/>
      <c r="C3585" s="388" t="s">
        <v>27075</v>
      </c>
      <c r="D3585" s="384" t="s">
        <v>27076</v>
      </c>
      <c r="E3585" s="388" t="s">
        <v>26</v>
      </c>
      <c r="F3585" s="388" t="s">
        <v>27077</v>
      </c>
      <c r="G3585" s="386"/>
    </row>
    <row r="3586" spans="1:7" ht="27">
      <c r="A3586" s="387"/>
      <c r="B3586" s="387"/>
      <c r="C3586" s="388" t="s">
        <v>27078</v>
      </c>
      <c r="D3586" s="384" t="s">
        <v>27079</v>
      </c>
      <c r="E3586" s="388" t="s">
        <v>26</v>
      </c>
      <c r="F3586" s="388" t="s">
        <v>27080</v>
      </c>
      <c r="G3586" s="386"/>
    </row>
    <row r="3587" spans="1:7" ht="36">
      <c r="A3587" s="387"/>
      <c r="B3587" s="387"/>
      <c r="C3587" s="388" t="s">
        <v>27081</v>
      </c>
      <c r="D3587" s="384" t="s">
        <v>27082</v>
      </c>
      <c r="E3587" s="388" t="s">
        <v>26</v>
      </c>
      <c r="F3587" s="388" t="s">
        <v>17567</v>
      </c>
      <c r="G3587" s="386"/>
    </row>
    <row r="3588" spans="1:7" ht="14.25" customHeight="1">
      <c r="A3588" s="387"/>
      <c r="B3588" s="387"/>
      <c r="C3588" s="388" t="s">
        <v>27083</v>
      </c>
      <c r="D3588" s="384" t="s">
        <v>27084</v>
      </c>
      <c r="E3588" s="388" t="s">
        <v>26</v>
      </c>
      <c r="F3588" s="388" t="s">
        <v>27085</v>
      </c>
      <c r="G3588" s="386"/>
    </row>
    <row r="3589" spans="1:7" ht="45">
      <c r="A3589" s="387"/>
      <c r="B3589" s="387"/>
      <c r="C3589" s="388" t="s">
        <v>27086</v>
      </c>
      <c r="D3589" s="384" t="s">
        <v>27087</v>
      </c>
      <c r="E3589" s="388" t="s">
        <v>26</v>
      </c>
      <c r="F3589" s="388" t="s">
        <v>27088</v>
      </c>
      <c r="G3589" s="386"/>
    </row>
    <row r="3590" spans="1:7" ht="36">
      <c r="A3590" s="387"/>
      <c r="B3590" s="387"/>
      <c r="C3590" s="388" t="s">
        <v>27089</v>
      </c>
      <c r="D3590" s="384" t="s">
        <v>27090</v>
      </c>
      <c r="E3590" s="388" t="s">
        <v>26</v>
      </c>
      <c r="F3590" s="388" t="s">
        <v>27091</v>
      </c>
      <c r="G3590" s="386"/>
    </row>
    <row r="3591" spans="1:7" ht="14.25" customHeight="1">
      <c r="A3591" s="387"/>
      <c r="B3591" s="387"/>
      <c r="C3591" s="388" t="s">
        <v>27092</v>
      </c>
      <c r="D3591" s="384" t="s">
        <v>27093</v>
      </c>
      <c r="E3591" s="388" t="s">
        <v>26</v>
      </c>
      <c r="F3591" s="388" t="s">
        <v>24974</v>
      </c>
      <c r="G3591" s="386"/>
    </row>
    <row r="3592" spans="1:7" ht="18">
      <c r="A3592" s="387"/>
      <c r="B3592" s="387"/>
      <c r="C3592" s="388" t="s">
        <v>27094</v>
      </c>
      <c r="D3592" s="384" t="s">
        <v>27095</v>
      </c>
      <c r="E3592" s="388" t="s">
        <v>26</v>
      </c>
      <c r="F3592" s="388" t="s">
        <v>27096</v>
      </c>
      <c r="G3592" s="386"/>
    </row>
    <row r="3593" spans="1:7" ht="15">
      <c r="A3593" s="387"/>
      <c r="B3593" s="387"/>
      <c r="C3593" s="481" t="s">
        <v>27097</v>
      </c>
      <c r="D3593" s="481"/>
      <c r="E3593" s="481"/>
      <c r="F3593" s="481" t="s">
        <v>17145</v>
      </c>
      <c r="G3593" s="386"/>
    </row>
    <row r="3594" spans="1:7" ht="27">
      <c r="A3594" s="387"/>
      <c r="B3594" s="387"/>
      <c r="C3594" s="388" t="s">
        <v>27098</v>
      </c>
      <c r="D3594" s="384" t="s">
        <v>27099</v>
      </c>
      <c r="E3594" s="388" t="s">
        <v>26</v>
      </c>
      <c r="F3594" s="388" t="s">
        <v>18703</v>
      </c>
      <c r="G3594" s="385"/>
    </row>
    <row r="3595" spans="1:7" ht="12.75" customHeight="1">
      <c r="A3595" s="387"/>
      <c r="B3595" s="387"/>
      <c r="C3595" s="388" t="s">
        <v>27100</v>
      </c>
      <c r="D3595" s="384" t="s">
        <v>27101</v>
      </c>
      <c r="E3595" s="388" t="s">
        <v>26</v>
      </c>
      <c r="F3595" s="388" t="s">
        <v>27102</v>
      </c>
      <c r="G3595" s="385"/>
    </row>
    <row r="3596" spans="1:7" ht="14.25" customHeight="1">
      <c r="A3596" s="387"/>
      <c r="B3596" s="387"/>
      <c r="C3596" s="388" t="s">
        <v>27103</v>
      </c>
      <c r="D3596" s="384" t="s">
        <v>27104</v>
      </c>
      <c r="E3596" s="388" t="s">
        <v>26</v>
      </c>
      <c r="F3596" s="388" t="s">
        <v>27105</v>
      </c>
      <c r="G3596" s="385"/>
    </row>
    <row r="3597" spans="1:7" ht="27">
      <c r="A3597" s="387"/>
      <c r="B3597" s="387"/>
      <c r="C3597" s="388" t="s">
        <v>27106</v>
      </c>
      <c r="D3597" s="384" t="s">
        <v>27107</v>
      </c>
      <c r="E3597" s="388" t="s">
        <v>26</v>
      </c>
      <c r="F3597" s="388" t="s">
        <v>27108</v>
      </c>
      <c r="G3597" s="385"/>
    </row>
    <row r="3598" spans="1:7" ht="27">
      <c r="A3598" s="387"/>
      <c r="B3598" s="387"/>
      <c r="C3598" s="388" t="s">
        <v>27109</v>
      </c>
      <c r="D3598" s="384" t="s">
        <v>27110</v>
      </c>
      <c r="E3598" s="388" t="s">
        <v>26</v>
      </c>
      <c r="F3598" s="388" t="s">
        <v>27111</v>
      </c>
      <c r="G3598" s="386"/>
    </row>
    <row r="3599" spans="1:7" ht="27">
      <c r="A3599" s="387"/>
      <c r="B3599" s="387"/>
      <c r="C3599" s="388" t="s">
        <v>27112</v>
      </c>
      <c r="D3599" s="384" t="s">
        <v>27113</v>
      </c>
      <c r="E3599" s="388" t="s">
        <v>26</v>
      </c>
      <c r="F3599" s="388" t="s">
        <v>27114</v>
      </c>
      <c r="G3599" s="386"/>
    </row>
    <row r="3600" spans="1:7" ht="11.25" customHeight="1">
      <c r="A3600" s="387"/>
      <c r="B3600" s="387"/>
      <c r="C3600" s="388" t="s">
        <v>27115</v>
      </c>
      <c r="D3600" s="384" t="s">
        <v>27116</v>
      </c>
      <c r="E3600" s="388" t="s">
        <v>26</v>
      </c>
      <c r="F3600" s="388" t="s">
        <v>27117</v>
      </c>
      <c r="G3600" s="386"/>
    </row>
    <row r="3601" spans="1:7" ht="15">
      <c r="A3601" s="387"/>
      <c r="B3601" s="387"/>
      <c r="C3601" s="481" t="s">
        <v>27118</v>
      </c>
      <c r="D3601" s="481"/>
      <c r="E3601" s="481"/>
      <c r="F3601" s="481" t="s">
        <v>17145</v>
      </c>
      <c r="G3601" s="386"/>
    </row>
    <row r="3602" spans="1:7" ht="36">
      <c r="A3602" s="387"/>
      <c r="B3602" s="387"/>
      <c r="C3602" s="388" t="s">
        <v>27119</v>
      </c>
      <c r="D3602" s="384" t="s">
        <v>27120</v>
      </c>
      <c r="E3602" s="388" t="s">
        <v>105</v>
      </c>
      <c r="F3602" s="388" t="s">
        <v>27121</v>
      </c>
      <c r="G3602" s="385"/>
    </row>
    <row r="3603" spans="1:7" ht="12.75" customHeight="1">
      <c r="A3603" s="387"/>
      <c r="B3603" s="387"/>
      <c r="C3603" s="388" t="s">
        <v>27122</v>
      </c>
      <c r="D3603" s="384" t="s">
        <v>27123</v>
      </c>
      <c r="E3603" s="388" t="s">
        <v>105</v>
      </c>
      <c r="F3603" s="388" t="s">
        <v>27124</v>
      </c>
      <c r="G3603" s="385"/>
    </row>
    <row r="3604" spans="1:7" ht="36">
      <c r="A3604" s="387"/>
      <c r="B3604" s="387"/>
      <c r="C3604" s="388" t="s">
        <v>27125</v>
      </c>
      <c r="D3604" s="384" t="s">
        <v>27126</v>
      </c>
      <c r="E3604" s="388" t="s">
        <v>105</v>
      </c>
      <c r="F3604" s="388" t="s">
        <v>27127</v>
      </c>
      <c r="G3604" s="385"/>
    </row>
    <row r="3605" spans="1:7" ht="36">
      <c r="A3605" s="387"/>
      <c r="B3605" s="387"/>
      <c r="C3605" s="388" t="s">
        <v>27128</v>
      </c>
      <c r="D3605" s="384" t="s">
        <v>27129</v>
      </c>
      <c r="E3605" s="388" t="s">
        <v>105</v>
      </c>
      <c r="F3605" s="388" t="s">
        <v>17391</v>
      </c>
      <c r="G3605" s="385"/>
    </row>
    <row r="3606" spans="1:7" ht="36">
      <c r="A3606" s="387"/>
      <c r="B3606" s="387"/>
      <c r="C3606" s="388" t="s">
        <v>27130</v>
      </c>
      <c r="D3606" s="384" t="s">
        <v>27131</v>
      </c>
      <c r="E3606" s="388" t="s">
        <v>105</v>
      </c>
      <c r="F3606" s="388" t="s">
        <v>17766</v>
      </c>
      <c r="G3606" s="385"/>
    </row>
    <row r="3607" spans="1:7" ht="11.25" customHeight="1">
      <c r="A3607" s="387"/>
      <c r="B3607" s="387"/>
      <c r="C3607" s="388" t="s">
        <v>27132</v>
      </c>
      <c r="D3607" s="384" t="s">
        <v>27133</v>
      </c>
      <c r="E3607" s="388" t="s">
        <v>105</v>
      </c>
      <c r="F3607" s="388" t="s">
        <v>17937</v>
      </c>
      <c r="G3607" s="385"/>
    </row>
    <row r="3608" spans="1:7" ht="36">
      <c r="A3608" s="387"/>
      <c r="B3608" s="387"/>
      <c r="C3608" s="388" t="s">
        <v>27134</v>
      </c>
      <c r="D3608" s="384" t="s">
        <v>27135</v>
      </c>
      <c r="E3608" s="388" t="s">
        <v>105</v>
      </c>
      <c r="F3608" s="388" t="s">
        <v>17601</v>
      </c>
      <c r="G3608" s="386"/>
    </row>
    <row r="3609" spans="1:7" ht="11.25" customHeight="1">
      <c r="A3609" s="387"/>
      <c r="B3609" s="387"/>
      <c r="C3609" s="388" t="s">
        <v>27136</v>
      </c>
      <c r="D3609" s="384" t="s">
        <v>27137</v>
      </c>
      <c r="E3609" s="388" t="s">
        <v>105</v>
      </c>
      <c r="F3609" s="388" t="s">
        <v>27138</v>
      </c>
      <c r="G3609" s="386"/>
    </row>
    <row r="3610" spans="1:7" ht="36">
      <c r="A3610" s="387"/>
      <c r="B3610" s="387"/>
      <c r="C3610" s="388" t="s">
        <v>27139</v>
      </c>
      <c r="D3610" s="384" t="s">
        <v>27140</v>
      </c>
      <c r="E3610" s="388" t="s">
        <v>105</v>
      </c>
      <c r="F3610" s="388" t="s">
        <v>27141</v>
      </c>
      <c r="G3610" s="385"/>
    </row>
    <row r="3611" spans="1:7" ht="36">
      <c r="A3611" s="387"/>
      <c r="B3611" s="387"/>
      <c r="C3611" s="388" t="s">
        <v>27142</v>
      </c>
      <c r="D3611" s="384" t="s">
        <v>27143</v>
      </c>
      <c r="E3611" s="388" t="s">
        <v>105</v>
      </c>
      <c r="F3611" s="388" t="s">
        <v>17768</v>
      </c>
      <c r="G3611" s="385"/>
    </row>
    <row r="3612" spans="1:7" ht="36">
      <c r="A3612" s="387"/>
      <c r="B3612" s="387"/>
      <c r="C3612" s="388" t="s">
        <v>27144</v>
      </c>
      <c r="D3612" s="384" t="s">
        <v>27145</v>
      </c>
      <c r="E3612" s="388" t="s">
        <v>105</v>
      </c>
      <c r="F3612" s="388" t="s">
        <v>27146</v>
      </c>
      <c r="G3612" s="385"/>
    </row>
    <row r="3613" spans="1:7" ht="14.25" customHeight="1">
      <c r="A3613" s="387"/>
      <c r="B3613" s="387"/>
      <c r="C3613" s="388" t="s">
        <v>27147</v>
      </c>
      <c r="D3613" s="384" t="s">
        <v>27148</v>
      </c>
      <c r="E3613" s="388" t="s">
        <v>105</v>
      </c>
      <c r="F3613" s="388" t="s">
        <v>27149</v>
      </c>
      <c r="G3613" s="385"/>
    </row>
    <row r="3614" spans="1:7" ht="36">
      <c r="A3614" s="387"/>
      <c r="B3614" s="387"/>
      <c r="C3614" s="388" t="s">
        <v>27150</v>
      </c>
      <c r="D3614" s="384" t="s">
        <v>27151</v>
      </c>
      <c r="E3614" s="388" t="s">
        <v>105</v>
      </c>
      <c r="F3614" s="388" t="s">
        <v>27152</v>
      </c>
      <c r="G3614" s="386"/>
    </row>
    <row r="3615" spans="1:7" ht="36">
      <c r="A3615" s="387"/>
      <c r="B3615" s="387"/>
      <c r="C3615" s="388" t="s">
        <v>27153</v>
      </c>
      <c r="D3615" s="384" t="s">
        <v>27154</v>
      </c>
      <c r="E3615" s="388" t="s">
        <v>105</v>
      </c>
      <c r="F3615" s="388" t="s">
        <v>27155</v>
      </c>
      <c r="G3615" s="386"/>
    </row>
    <row r="3616" spans="1:7" ht="36">
      <c r="A3616" s="387"/>
      <c r="B3616" s="387"/>
      <c r="C3616" s="388" t="s">
        <v>27156</v>
      </c>
      <c r="D3616" s="384" t="s">
        <v>27157</v>
      </c>
      <c r="E3616" s="388" t="s">
        <v>105</v>
      </c>
      <c r="F3616" s="388" t="s">
        <v>27158</v>
      </c>
      <c r="G3616" s="386"/>
    </row>
    <row r="3617" spans="1:7" ht="27">
      <c r="A3617" s="387"/>
      <c r="B3617" s="387"/>
      <c r="C3617" s="388" t="s">
        <v>27159</v>
      </c>
      <c r="D3617" s="384" t="s">
        <v>27160</v>
      </c>
      <c r="E3617" s="388" t="s">
        <v>105</v>
      </c>
      <c r="F3617" s="388" t="s">
        <v>27161</v>
      </c>
      <c r="G3617" s="386"/>
    </row>
    <row r="3618" spans="1:7" ht="15">
      <c r="A3618" s="387"/>
      <c r="B3618" s="387"/>
      <c r="C3618" s="481" t="s">
        <v>27162</v>
      </c>
      <c r="D3618" s="481"/>
      <c r="E3618" s="481"/>
      <c r="F3618" s="481" t="s">
        <v>17145</v>
      </c>
      <c r="G3618" s="386"/>
    </row>
    <row r="3619" spans="1:7" ht="36">
      <c r="A3619" s="387"/>
      <c r="B3619" s="387"/>
      <c r="C3619" s="388" t="s">
        <v>27163</v>
      </c>
      <c r="D3619" s="384" t="s">
        <v>27164</v>
      </c>
      <c r="E3619" s="388" t="s">
        <v>105</v>
      </c>
      <c r="F3619" s="388" t="s">
        <v>27165</v>
      </c>
      <c r="G3619" s="386"/>
    </row>
    <row r="3620" spans="1:7" ht="14.25" customHeight="1">
      <c r="A3620" s="387"/>
      <c r="B3620" s="387"/>
      <c r="C3620" s="388" t="s">
        <v>27166</v>
      </c>
      <c r="D3620" s="384" t="s">
        <v>27167</v>
      </c>
      <c r="E3620" s="388" t="s">
        <v>105</v>
      </c>
      <c r="F3620" s="388" t="s">
        <v>27168</v>
      </c>
      <c r="G3620" s="385"/>
    </row>
    <row r="3621" spans="1:7" ht="36">
      <c r="A3621" s="387"/>
      <c r="B3621" s="387"/>
      <c r="C3621" s="388" t="s">
        <v>27169</v>
      </c>
      <c r="D3621" s="384" t="s">
        <v>27170</v>
      </c>
      <c r="E3621" s="388" t="s">
        <v>105</v>
      </c>
      <c r="F3621" s="388" t="s">
        <v>27171</v>
      </c>
      <c r="G3621" s="385"/>
    </row>
    <row r="3622" spans="1:7" ht="14.25" customHeight="1">
      <c r="A3622" s="387"/>
      <c r="B3622" s="387"/>
      <c r="C3622" s="388" t="s">
        <v>27172</v>
      </c>
      <c r="D3622" s="384" t="s">
        <v>27173</v>
      </c>
      <c r="E3622" s="388" t="s">
        <v>105</v>
      </c>
      <c r="F3622" s="388" t="s">
        <v>27174</v>
      </c>
      <c r="G3622" s="386"/>
    </row>
    <row r="3623" spans="1:7" ht="36">
      <c r="A3623" s="387"/>
      <c r="B3623" s="387"/>
      <c r="C3623" s="388" t="s">
        <v>27175</v>
      </c>
      <c r="D3623" s="384" t="s">
        <v>27176</v>
      </c>
      <c r="E3623" s="388" t="s">
        <v>105</v>
      </c>
      <c r="F3623" s="388" t="s">
        <v>27177</v>
      </c>
      <c r="G3623" s="386"/>
    </row>
    <row r="3624" spans="1:7" ht="45" customHeight="1">
      <c r="A3624" s="387"/>
      <c r="B3624" s="387"/>
      <c r="C3624" s="388" t="s">
        <v>27178</v>
      </c>
      <c r="D3624" s="384" t="s">
        <v>27179</v>
      </c>
      <c r="E3624" s="388" t="s">
        <v>105</v>
      </c>
      <c r="F3624" s="388" t="s">
        <v>27180</v>
      </c>
      <c r="G3624" s="386"/>
    </row>
    <row r="3625" spans="1:7" ht="11.25" customHeight="1">
      <c r="A3625" s="387"/>
      <c r="B3625" s="387"/>
      <c r="C3625" s="388" t="s">
        <v>27181</v>
      </c>
      <c r="D3625" s="384" t="s">
        <v>27182</v>
      </c>
      <c r="E3625" s="388" t="s">
        <v>105</v>
      </c>
      <c r="F3625" s="388" t="s">
        <v>27183</v>
      </c>
      <c r="G3625" s="386"/>
    </row>
    <row r="3626" spans="1:7" ht="36">
      <c r="A3626" s="387"/>
      <c r="B3626" s="387"/>
      <c r="C3626" s="388" t="s">
        <v>27184</v>
      </c>
      <c r="D3626" s="384" t="s">
        <v>27185</v>
      </c>
      <c r="E3626" s="388" t="s">
        <v>105</v>
      </c>
      <c r="F3626" s="388" t="s">
        <v>27186</v>
      </c>
      <c r="G3626" s="386"/>
    </row>
    <row r="3627" spans="1:7" ht="36">
      <c r="A3627" s="387"/>
      <c r="B3627" s="387"/>
      <c r="C3627" s="388" t="s">
        <v>27187</v>
      </c>
      <c r="D3627" s="384" t="s">
        <v>27188</v>
      </c>
      <c r="E3627" s="388" t="s">
        <v>105</v>
      </c>
      <c r="F3627" s="388" t="s">
        <v>27189</v>
      </c>
      <c r="G3627" s="386"/>
    </row>
    <row r="3628" spans="1:7" ht="36">
      <c r="A3628" s="387"/>
      <c r="B3628" s="387"/>
      <c r="C3628" s="388" t="s">
        <v>27190</v>
      </c>
      <c r="D3628" s="384" t="s">
        <v>27191</v>
      </c>
      <c r="E3628" s="388" t="s">
        <v>105</v>
      </c>
      <c r="F3628" s="388" t="s">
        <v>27192</v>
      </c>
      <c r="G3628" s="386"/>
    </row>
    <row r="3629" spans="1:7" ht="36">
      <c r="A3629" s="387"/>
      <c r="B3629" s="387"/>
      <c r="C3629" s="388" t="s">
        <v>27193</v>
      </c>
      <c r="D3629" s="384" t="s">
        <v>27194</v>
      </c>
      <c r="E3629" s="388" t="s">
        <v>105</v>
      </c>
      <c r="F3629" s="388" t="s">
        <v>27195</v>
      </c>
      <c r="G3629" s="386"/>
    </row>
    <row r="3630" spans="1:7" ht="36">
      <c r="A3630" s="387"/>
      <c r="B3630" s="387"/>
      <c r="C3630" s="388" t="s">
        <v>27196</v>
      </c>
      <c r="D3630" s="384" t="s">
        <v>27197</v>
      </c>
      <c r="E3630" s="388" t="s">
        <v>105</v>
      </c>
      <c r="F3630" s="388" t="s">
        <v>27198</v>
      </c>
      <c r="G3630" s="386"/>
    </row>
    <row r="3631" spans="1:7" ht="36">
      <c r="A3631" s="387"/>
      <c r="B3631" s="387"/>
      <c r="C3631" s="388" t="s">
        <v>27199</v>
      </c>
      <c r="D3631" s="384" t="s">
        <v>27200</v>
      </c>
      <c r="E3631" s="388" t="s">
        <v>105</v>
      </c>
      <c r="F3631" s="388" t="s">
        <v>27201</v>
      </c>
      <c r="G3631" s="386"/>
    </row>
    <row r="3632" spans="1:7" ht="36">
      <c r="A3632" s="387"/>
      <c r="B3632" s="387"/>
      <c r="C3632" s="388" t="s">
        <v>27202</v>
      </c>
      <c r="D3632" s="384" t="s">
        <v>27203</v>
      </c>
      <c r="E3632" s="388" t="s">
        <v>105</v>
      </c>
      <c r="F3632" s="388" t="s">
        <v>27204</v>
      </c>
      <c r="G3632" s="386"/>
    </row>
    <row r="3633" spans="1:7" ht="11.25" customHeight="1">
      <c r="A3633" s="387"/>
      <c r="B3633" s="387"/>
      <c r="C3633" s="388" t="s">
        <v>27205</v>
      </c>
      <c r="D3633" s="384" t="s">
        <v>27206</v>
      </c>
      <c r="E3633" s="388" t="s">
        <v>105</v>
      </c>
      <c r="F3633" s="388" t="s">
        <v>17188</v>
      </c>
      <c r="G3633" s="386"/>
    </row>
    <row r="3634" spans="1:7" ht="36">
      <c r="A3634" s="387"/>
      <c r="B3634" s="387"/>
      <c r="C3634" s="388" t="s">
        <v>27207</v>
      </c>
      <c r="D3634" s="384" t="s">
        <v>27208</v>
      </c>
      <c r="E3634" s="388" t="s">
        <v>105</v>
      </c>
      <c r="F3634" s="388" t="s">
        <v>17374</v>
      </c>
      <c r="G3634" s="386"/>
    </row>
    <row r="3635" spans="1:7" ht="36">
      <c r="A3635" s="387"/>
      <c r="B3635" s="387"/>
      <c r="C3635" s="388" t="s">
        <v>27209</v>
      </c>
      <c r="D3635" s="384" t="s">
        <v>27210</v>
      </c>
      <c r="E3635" s="388" t="s">
        <v>105</v>
      </c>
      <c r="F3635" s="388" t="s">
        <v>27211</v>
      </c>
      <c r="G3635" s="386"/>
    </row>
    <row r="3636" spans="1:7" ht="36">
      <c r="A3636" s="387"/>
      <c r="B3636" s="387"/>
      <c r="C3636" s="388" t="s">
        <v>27212</v>
      </c>
      <c r="D3636" s="384" t="s">
        <v>27213</v>
      </c>
      <c r="E3636" s="388" t="s">
        <v>105</v>
      </c>
      <c r="F3636" s="388" t="s">
        <v>27214</v>
      </c>
      <c r="G3636" s="386"/>
    </row>
    <row r="3637" spans="1:7" ht="36">
      <c r="A3637" s="387"/>
      <c r="B3637" s="387"/>
      <c r="C3637" s="388" t="s">
        <v>27215</v>
      </c>
      <c r="D3637" s="384" t="s">
        <v>27216</v>
      </c>
      <c r="E3637" s="388" t="s">
        <v>105</v>
      </c>
      <c r="F3637" s="388" t="s">
        <v>27217</v>
      </c>
      <c r="G3637" s="386"/>
    </row>
    <row r="3638" spans="1:7" ht="14.25" customHeight="1">
      <c r="A3638" s="387"/>
      <c r="B3638" s="387"/>
      <c r="C3638" s="388" t="s">
        <v>27218</v>
      </c>
      <c r="D3638" s="384" t="s">
        <v>27219</v>
      </c>
      <c r="E3638" s="388" t="s">
        <v>105</v>
      </c>
      <c r="F3638" s="388" t="s">
        <v>17339</v>
      </c>
      <c r="G3638" s="385"/>
    </row>
    <row r="3639" spans="1:7" ht="36">
      <c r="A3639" s="387"/>
      <c r="B3639" s="387"/>
      <c r="C3639" s="388" t="s">
        <v>27220</v>
      </c>
      <c r="D3639" s="384" t="s">
        <v>27221</v>
      </c>
      <c r="E3639" s="388" t="s">
        <v>105</v>
      </c>
      <c r="F3639" s="388" t="s">
        <v>17901</v>
      </c>
      <c r="G3639" s="385"/>
    </row>
    <row r="3640" spans="1:7" ht="18">
      <c r="A3640" s="387"/>
      <c r="B3640" s="387"/>
      <c r="C3640" s="388" t="s">
        <v>27222</v>
      </c>
      <c r="D3640" s="384" t="s">
        <v>27223</v>
      </c>
      <c r="E3640" s="388" t="s">
        <v>105</v>
      </c>
      <c r="F3640" s="388" t="s">
        <v>27224</v>
      </c>
      <c r="G3640" s="386"/>
    </row>
    <row r="3641" spans="1:7" ht="22.5" customHeight="1">
      <c r="A3641" s="387"/>
      <c r="B3641" s="387"/>
      <c r="C3641" s="388" t="s">
        <v>27225</v>
      </c>
      <c r="D3641" s="384" t="s">
        <v>27226</v>
      </c>
      <c r="E3641" s="388" t="s">
        <v>105</v>
      </c>
      <c r="F3641" s="388" t="s">
        <v>17900</v>
      </c>
      <c r="G3641" s="386"/>
    </row>
    <row r="3642" spans="1:7" ht="27">
      <c r="A3642" s="387"/>
      <c r="B3642" s="387"/>
      <c r="C3642" s="388" t="s">
        <v>27227</v>
      </c>
      <c r="D3642" s="384" t="s">
        <v>27228</v>
      </c>
      <c r="E3642" s="388" t="s">
        <v>105</v>
      </c>
      <c r="F3642" s="388" t="s">
        <v>27229</v>
      </c>
      <c r="G3642" s="386"/>
    </row>
    <row r="3643" spans="1:7" ht="27">
      <c r="A3643" s="387"/>
      <c r="B3643" s="387"/>
      <c r="C3643" s="388" t="s">
        <v>27230</v>
      </c>
      <c r="D3643" s="384" t="s">
        <v>27231</v>
      </c>
      <c r="E3643" s="388" t="s">
        <v>105</v>
      </c>
      <c r="F3643" s="388" t="s">
        <v>27232</v>
      </c>
      <c r="G3643" s="386"/>
    </row>
    <row r="3644" spans="1:7" ht="11.25" customHeight="1">
      <c r="A3644" s="387"/>
      <c r="B3644" s="387"/>
      <c r="C3644" s="388" t="s">
        <v>27233</v>
      </c>
      <c r="D3644" s="384" t="s">
        <v>27234</v>
      </c>
      <c r="E3644" s="388" t="s">
        <v>105</v>
      </c>
      <c r="F3644" s="388" t="s">
        <v>27235</v>
      </c>
      <c r="G3644" s="386"/>
    </row>
    <row r="3645" spans="1:7" ht="27">
      <c r="A3645" s="387"/>
      <c r="B3645" s="387"/>
      <c r="C3645" s="388" t="s">
        <v>27236</v>
      </c>
      <c r="D3645" s="384" t="s">
        <v>27237</v>
      </c>
      <c r="E3645" s="388" t="s">
        <v>105</v>
      </c>
      <c r="F3645" s="388" t="s">
        <v>27238</v>
      </c>
      <c r="G3645" s="386"/>
    </row>
    <row r="3646" spans="1:7" ht="14.25" customHeight="1">
      <c r="A3646" s="387"/>
      <c r="B3646" s="387"/>
      <c r="C3646" s="388" t="s">
        <v>27239</v>
      </c>
      <c r="D3646" s="384" t="s">
        <v>27240</v>
      </c>
      <c r="E3646" s="388" t="s">
        <v>105</v>
      </c>
      <c r="F3646" s="388" t="s">
        <v>27158</v>
      </c>
      <c r="G3646" s="386"/>
    </row>
    <row r="3647" spans="1:7" ht="27">
      <c r="A3647" s="387"/>
      <c r="B3647" s="387"/>
      <c r="C3647" s="388" t="s">
        <v>27241</v>
      </c>
      <c r="D3647" s="384" t="s">
        <v>27242</v>
      </c>
      <c r="E3647" s="388" t="s">
        <v>105</v>
      </c>
      <c r="F3647" s="388" t="s">
        <v>27243</v>
      </c>
      <c r="G3647" s="386"/>
    </row>
    <row r="3648" spans="1:7" ht="27">
      <c r="A3648" s="387"/>
      <c r="B3648" s="387"/>
      <c r="C3648" s="388" t="s">
        <v>27244</v>
      </c>
      <c r="D3648" s="384" t="s">
        <v>27245</v>
      </c>
      <c r="E3648" s="388" t="s">
        <v>105</v>
      </c>
      <c r="F3648" s="388" t="s">
        <v>27246</v>
      </c>
      <c r="G3648" s="386"/>
    </row>
    <row r="3649" spans="1:7" ht="18">
      <c r="A3649" s="387"/>
      <c r="B3649" s="387"/>
      <c r="C3649" s="388" t="s">
        <v>27247</v>
      </c>
      <c r="D3649" s="384" t="s">
        <v>27248</v>
      </c>
      <c r="E3649" s="388" t="s">
        <v>105</v>
      </c>
      <c r="F3649" s="388" t="s">
        <v>27249</v>
      </c>
      <c r="G3649" s="386"/>
    </row>
    <row r="3650" spans="1:7" ht="18">
      <c r="A3650" s="387"/>
      <c r="B3650" s="387"/>
      <c r="C3650" s="388" t="s">
        <v>27250</v>
      </c>
      <c r="D3650" s="384" t="s">
        <v>27251</v>
      </c>
      <c r="E3650" s="388" t="s">
        <v>105</v>
      </c>
      <c r="F3650" s="388" t="s">
        <v>27252</v>
      </c>
      <c r="G3650" s="386"/>
    </row>
    <row r="3651" spans="1:7" ht="15">
      <c r="A3651" s="387"/>
      <c r="B3651" s="387"/>
      <c r="C3651" s="481" t="s">
        <v>27253</v>
      </c>
      <c r="D3651" s="481"/>
      <c r="E3651" s="481"/>
      <c r="F3651" s="481" t="s">
        <v>17145</v>
      </c>
      <c r="G3651" s="386"/>
    </row>
    <row r="3652" spans="1:7" ht="27">
      <c r="A3652" s="387"/>
      <c r="B3652" s="387"/>
      <c r="C3652" s="388" t="s">
        <v>27254</v>
      </c>
      <c r="D3652" s="384" t="s">
        <v>27255</v>
      </c>
      <c r="E3652" s="388" t="s">
        <v>105</v>
      </c>
      <c r="F3652" s="388" t="s">
        <v>27256</v>
      </c>
      <c r="G3652" s="386"/>
    </row>
    <row r="3653" spans="1:7" ht="12.75" customHeight="1">
      <c r="A3653" s="387"/>
      <c r="B3653" s="387"/>
      <c r="C3653" s="481" t="s">
        <v>27257</v>
      </c>
      <c r="D3653" s="481"/>
      <c r="E3653" s="481"/>
      <c r="F3653" s="481" t="s">
        <v>17145</v>
      </c>
      <c r="G3653" s="386"/>
    </row>
    <row r="3654" spans="1:7" ht="27">
      <c r="A3654" s="387"/>
      <c r="B3654" s="387"/>
      <c r="C3654" s="388" t="s">
        <v>27258</v>
      </c>
      <c r="D3654" s="384" t="s">
        <v>27259</v>
      </c>
      <c r="E3654" s="388" t="s">
        <v>105</v>
      </c>
      <c r="F3654" s="388" t="s">
        <v>27260</v>
      </c>
      <c r="G3654" s="386"/>
    </row>
    <row r="3655" spans="1:7" ht="12.75" customHeight="1">
      <c r="A3655" s="387"/>
      <c r="B3655" s="387"/>
      <c r="C3655" s="388" t="s">
        <v>27261</v>
      </c>
      <c r="D3655" s="384" t="s">
        <v>27262</v>
      </c>
      <c r="E3655" s="388" t="s">
        <v>105</v>
      </c>
      <c r="F3655" s="388" t="s">
        <v>27263</v>
      </c>
      <c r="G3655" s="385"/>
    </row>
    <row r="3656" spans="1:7" ht="27">
      <c r="A3656" s="387"/>
      <c r="B3656" s="387"/>
      <c r="C3656" s="388" t="s">
        <v>27264</v>
      </c>
      <c r="D3656" s="384" t="s">
        <v>27265</v>
      </c>
      <c r="E3656" s="388" t="s">
        <v>105</v>
      </c>
      <c r="F3656" s="388" t="s">
        <v>17755</v>
      </c>
      <c r="G3656" s="385"/>
    </row>
    <row r="3657" spans="1:7" ht="14.25" customHeight="1">
      <c r="A3657" s="387"/>
      <c r="B3657" s="387"/>
      <c r="C3657" s="388" t="s">
        <v>27266</v>
      </c>
      <c r="D3657" s="384" t="s">
        <v>27267</v>
      </c>
      <c r="E3657" s="388" t="s">
        <v>105</v>
      </c>
      <c r="F3657" s="388" t="s">
        <v>27268</v>
      </c>
      <c r="G3657" s="386"/>
    </row>
    <row r="3658" spans="1:7" ht="27">
      <c r="A3658" s="387"/>
      <c r="B3658" s="387"/>
      <c r="C3658" s="388" t="s">
        <v>27269</v>
      </c>
      <c r="D3658" s="384" t="s">
        <v>27270</v>
      </c>
      <c r="E3658" s="388" t="s">
        <v>105</v>
      </c>
      <c r="F3658" s="388" t="s">
        <v>17520</v>
      </c>
      <c r="G3658" s="386"/>
    </row>
    <row r="3659" spans="1:7" ht="18">
      <c r="A3659" s="387"/>
      <c r="B3659" s="387"/>
      <c r="C3659" s="388" t="s">
        <v>27271</v>
      </c>
      <c r="D3659" s="384" t="s">
        <v>27272</v>
      </c>
      <c r="E3659" s="388" t="s">
        <v>105</v>
      </c>
      <c r="F3659" s="388" t="s">
        <v>27273</v>
      </c>
      <c r="G3659" s="386"/>
    </row>
    <row r="3660" spans="1:7" ht="15">
      <c r="A3660" s="387"/>
      <c r="B3660" s="387"/>
      <c r="C3660" s="481" t="s">
        <v>27274</v>
      </c>
      <c r="D3660" s="481"/>
      <c r="E3660" s="481"/>
      <c r="F3660" s="481" t="s">
        <v>17145</v>
      </c>
      <c r="G3660" s="385"/>
    </row>
    <row r="3661" spans="1:7" ht="18">
      <c r="A3661" s="387"/>
      <c r="B3661" s="387"/>
      <c r="C3661" s="388" t="s">
        <v>27275</v>
      </c>
      <c r="D3661" s="384" t="s">
        <v>27276</v>
      </c>
      <c r="E3661" s="388" t="s">
        <v>17512</v>
      </c>
      <c r="F3661" s="388" t="s">
        <v>27277</v>
      </c>
      <c r="G3661" s="385"/>
    </row>
    <row r="3662" spans="1:7" ht="12.75" customHeight="1">
      <c r="A3662" s="387"/>
      <c r="B3662" s="387"/>
      <c r="C3662" s="388" t="s">
        <v>27278</v>
      </c>
      <c r="D3662" s="384" t="s">
        <v>27279</v>
      </c>
      <c r="E3662" s="388" t="s">
        <v>17512</v>
      </c>
      <c r="F3662" s="388" t="s">
        <v>27280</v>
      </c>
      <c r="G3662" s="386"/>
    </row>
    <row r="3663" spans="1:7" ht="18">
      <c r="A3663" s="387"/>
      <c r="B3663" s="387"/>
      <c r="C3663" s="388" t="s">
        <v>27281</v>
      </c>
      <c r="D3663" s="384" t="s">
        <v>27282</v>
      </c>
      <c r="E3663" s="388" t="s">
        <v>17512</v>
      </c>
      <c r="F3663" s="388" t="s">
        <v>27283</v>
      </c>
      <c r="G3663" s="386"/>
    </row>
    <row r="3664" spans="1:7" ht="18">
      <c r="A3664" s="387"/>
      <c r="B3664" s="387"/>
      <c r="C3664" s="388" t="s">
        <v>27284</v>
      </c>
      <c r="D3664" s="384" t="s">
        <v>27285</v>
      </c>
      <c r="E3664" s="388" t="s">
        <v>17512</v>
      </c>
      <c r="F3664" s="388" t="s">
        <v>27286</v>
      </c>
      <c r="G3664" s="386"/>
    </row>
    <row r="3665" spans="1:7" ht="18">
      <c r="A3665" s="387"/>
      <c r="B3665" s="387"/>
      <c r="C3665" s="388" t="s">
        <v>27287</v>
      </c>
      <c r="D3665" s="384" t="s">
        <v>27288</v>
      </c>
      <c r="E3665" s="388" t="s">
        <v>17512</v>
      </c>
      <c r="F3665" s="388" t="s">
        <v>27289</v>
      </c>
      <c r="G3665" s="386"/>
    </row>
    <row r="3666" spans="1:7" ht="15">
      <c r="A3666" s="387"/>
      <c r="B3666" s="387"/>
      <c r="C3666" s="481" t="s">
        <v>27290</v>
      </c>
      <c r="D3666" s="481"/>
      <c r="E3666" s="481"/>
      <c r="F3666" s="481" t="s">
        <v>17145</v>
      </c>
      <c r="G3666" s="386"/>
    </row>
    <row r="3667" spans="1:7" ht="36">
      <c r="A3667" s="387"/>
      <c r="B3667" s="387"/>
      <c r="C3667" s="388" t="s">
        <v>27291</v>
      </c>
      <c r="D3667" s="384" t="s">
        <v>27292</v>
      </c>
      <c r="E3667" s="388" t="s">
        <v>105</v>
      </c>
      <c r="F3667" s="388" t="s">
        <v>27293</v>
      </c>
      <c r="G3667" s="386"/>
    </row>
    <row r="3668" spans="1:7" ht="12.75" customHeight="1">
      <c r="A3668" s="387"/>
      <c r="B3668" s="387"/>
      <c r="C3668" s="388" t="s">
        <v>27294</v>
      </c>
      <c r="D3668" s="384" t="s">
        <v>27295</v>
      </c>
      <c r="E3668" s="388" t="s">
        <v>105</v>
      </c>
      <c r="F3668" s="388" t="s">
        <v>27296</v>
      </c>
      <c r="G3668" s="385"/>
    </row>
    <row r="3669" spans="1:7" ht="36">
      <c r="A3669" s="387"/>
      <c r="B3669" s="387"/>
      <c r="C3669" s="388" t="s">
        <v>27297</v>
      </c>
      <c r="D3669" s="384" t="s">
        <v>27298</v>
      </c>
      <c r="E3669" s="388" t="s">
        <v>105</v>
      </c>
      <c r="F3669" s="388" t="s">
        <v>27299</v>
      </c>
      <c r="G3669" s="385"/>
    </row>
    <row r="3670" spans="1:7" ht="36">
      <c r="A3670" s="387"/>
      <c r="B3670" s="387"/>
      <c r="C3670" s="388" t="s">
        <v>27300</v>
      </c>
      <c r="D3670" s="384" t="s">
        <v>27301</v>
      </c>
      <c r="E3670" s="388" t="s">
        <v>105</v>
      </c>
      <c r="F3670" s="388" t="s">
        <v>17733</v>
      </c>
      <c r="G3670" s="386"/>
    </row>
    <row r="3671" spans="1:7" ht="11.25" customHeight="1">
      <c r="A3671" s="387"/>
      <c r="B3671" s="387"/>
      <c r="C3671" s="388" t="s">
        <v>27302</v>
      </c>
      <c r="D3671" s="384" t="s">
        <v>27303</v>
      </c>
      <c r="E3671" s="388" t="s">
        <v>105</v>
      </c>
      <c r="F3671" s="388" t="s">
        <v>27304</v>
      </c>
      <c r="G3671" s="385"/>
    </row>
    <row r="3672" spans="1:7" ht="36">
      <c r="A3672" s="387"/>
      <c r="B3672" s="387"/>
      <c r="C3672" s="388" t="s">
        <v>27305</v>
      </c>
      <c r="D3672" s="384" t="s">
        <v>27306</v>
      </c>
      <c r="E3672" s="388" t="s">
        <v>105</v>
      </c>
      <c r="F3672" s="388" t="s">
        <v>19247</v>
      </c>
      <c r="G3672" s="385"/>
    </row>
    <row r="3673" spans="1:7" ht="11.25" customHeight="1">
      <c r="A3673" s="387"/>
      <c r="B3673" s="387"/>
      <c r="C3673" s="388" t="s">
        <v>27307</v>
      </c>
      <c r="D3673" s="384" t="s">
        <v>27308</v>
      </c>
      <c r="E3673" s="388" t="s">
        <v>105</v>
      </c>
      <c r="F3673" s="388" t="s">
        <v>27309</v>
      </c>
      <c r="G3673" s="386"/>
    </row>
    <row r="3674" spans="1:7" ht="18">
      <c r="A3674" s="387"/>
      <c r="B3674" s="387"/>
      <c r="C3674" s="388" t="s">
        <v>27310</v>
      </c>
      <c r="D3674" s="384" t="s">
        <v>27311</v>
      </c>
      <c r="E3674" s="388" t="s">
        <v>105</v>
      </c>
      <c r="F3674" s="388" t="s">
        <v>17636</v>
      </c>
      <c r="G3674" s="386"/>
    </row>
    <row r="3675" spans="1:7" ht="27">
      <c r="A3675" s="387"/>
      <c r="B3675" s="387"/>
      <c r="C3675" s="388" t="s">
        <v>27312</v>
      </c>
      <c r="D3675" s="384" t="s">
        <v>27313</v>
      </c>
      <c r="E3675" s="388" t="s">
        <v>105</v>
      </c>
      <c r="F3675" s="388" t="s">
        <v>26504</v>
      </c>
      <c r="G3675" s="386"/>
    </row>
    <row r="3676" spans="1:7" ht="15">
      <c r="A3676" s="387"/>
      <c r="B3676" s="387"/>
      <c r="C3676" s="481" t="s">
        <v>27314</v>
      </c>
      <c r="D3676" s="481"/>
      <c r="E3676" s="481"/>
      <c r="F3676" s="481" t="s">
        <v>17145</v>
      </c>
      <c r="G3676" s="386"/>
    </row>
    <row r="3677" spans="1:7" ht="18">
      <c r="A3677" s="387"/>
      <c r="B3677" s="387"/>
      <c r="C3677" s="388" t="s">
        <v>27315</v>
      </c>
      <c r="D3677" s="384" t="s">
        <v>27316</v>
      </c>
      <c r="E3677" s="388" t="s">
        <v>105</v>
      </c>
      <c r="F3677" s="388" t="s">
        <v>27317</v>
      </c>
      <c r="G3677" s="385"/>
    </row>
    <row r="3678" spans="1:7" ht="12.75" customHeight="1">
      <c r="A3678" s="387"/>
      <c r="B3678" s="387"/>
      <c r="C3678" s="388" t="s">
        <v>27318</v>
      </c>
      <c r="D3678" s="384" t="s">
        <v>27319</v>
      </c>
      <c r="E3678" s="388" t="s">
        <v>105</v>
      </c>
      <c r="F3678" s="388" t="s">
        <v>27320</v>
      </c>
      <c r="G3678" s="385"/>
    </row>
    <row r="3679" spans="1:7" ht="18">
      <c r="A3679" s="387"/>
      <c r="B3679" s="387"/>
      <c r="C3679" s="388" t="s">
        <v>27321</v>
      </c>
      <c r="D3679" s="384" t="s">
        <v>27322</v>
      </c>
      <c r="E3679" s="388" t="s">
        <v>105</v>
      </c>
      <c r="F3679" s="388" t="s">
        <v>27323</v>
      </c>
      <c r="G3679" s="386"/>
    </row>
    <row r="3680" spans="1:7" ht="11.25" customHeight="1">
      <c r="A3680" s="387"/>
      <c r="B3680" s="387"/>
      <c r="C3680" s="388" t="s">
        <v>27324</v>
      </c>
      <c r="D3680" s="384" t="s">
        <v>27325</v>
      </c>
      <c r="E3680" s="388" t="s">
        <v>105</v>
      </c>
      <c r="F3680" s="388" t="s">
        <v>27326</v>
      </c>
      <c r="G3680" s="386"/>
    </row>
    <row r="3681" spans="1:7" ht="18">
      <c r="A3681" s="387"/>
      <c r="B3681" s="387"/>
      <c r="C3681" s="388" t="s">
        <v>27327</v>
      </c>
      <c r="D3681" s="384" t="s">
        <v>27328</v>
      </c>
      <c r="E3681" s="388" t="s">
        <v>105</v>
      </c>
      <c r="F3681" s="388" t="s">
        <v>27329</v>
      </c>
      <c r="G3681" s="386"/>
    </row>
    <row r="3682" spans="1:7" ht="18">
      <c r="A3682" s="387"/>
      <c r="B3682" s="387"/>
      <c r="C3682" s="388" t="s">
        <v>27330</v>
      </c>
      <c r="D3682" s="384" t="s">
        <v>27331</v>
      </c>
      <c r="E3682" s="388" t="s">
        <v>105</v>
      </c>
      <c r="F3682" s="388" t="s">
        <v>27332</v>
      </c>
      <c r="G3682" s="385"/>
    </row>
    <row r="3683" spans="1:7" ht="18">
      <c r="A3683" s="387"/>
      <c r="B3683" s="387"/>
      <c r="C3683" s="388" t="s">
        <v>27333</v>
      </c>
      <c r="D3683" s="384" t="s">
        <v>27334</v>
      </c>
      <c r="E3683" s="388" t="s">
        <v>105</v>
      </c>
      <c r="F3683" s="388" t="s">
        <v>27335</v>
      </c>
      <c r="G3683" s="385"/>
    </row>
    <row r="3684" spans="1:7" ht="14.25" customHeight="1">
      <c r="A3684" s="387"/>
      <c r="B3684" s="387"/>
      <c r="C3684" s="481" t="s">
        <v>27336</v>
      </c>
      <c r="D3684" s="481"/>
      <c r="E3684" s="481"/>
      <c r="F3684" s="481" t="s">
        <v>17145</v>
      </c>
      <c r="G3684" s="386"/>
    </row>
    <row r="3685" spans="1:7" ht="18">
      <c r="A3685" s="387"/>
      <c r="B3685" s="387"/>
      <c r="C3685" s="388" t="s">
        <v>27337</v>
      </c>
      <c r="D3685" s="384" t="s">
        <v>27338</v>
      </c>
      <c r="E3685" s="388" t="s">
        <v>26</v>
      </c>
      <c r="F3685" s="388" t="s">
        <v>27339</v>
      </c>
      <c r="G3685" s="386"/>
    </row>
    <row r="3686" spans="1:7" ht="11.25" customHeight="1">
      <c r="A3686" s="387"/>
      <c r="B3686" s="387"/>
      <c r="C3686" s="388" t="s">
        <v>27340</v>
      </c>
      <c r="D3686" s="384" t="s">
        <v>27341</v>
      </c>
      <c r="E3686" s="388" t="s">
        <v>26</v>
      </c>
      <c r="F3686" s="388" t="s">
        <v>27342</v>
      </c>
      <c r="G3686" s="386"/>
    </row>
    <row r="3687" spans="1:7" ht="18">
      <c r="A3687" s="387"/>
      <c r="B3687" s="387"/>
      <c r="C3687" s="388" t="s">
        <v>27343</v>
      </c>
      <c r="D3687" s="384" t="s">
        <v>27344</v>
      </c>
      <c r="E3687" s="388" t="s">
        <v>26</v>
      </c>
      <c r="F3687" s="388" t="s">
        <v>27345</v>
      </c>
      <c r="G3687" s="386"/>
    </row>
    <row r="3688" spans="1:7" ht="27">
      <c r="A3688" s="387"/>
      <c r="B3688" s="387"/>
      <c r="C3688" s="388" t="s">
        <v>27346</v>
      </c>
      <c r="D3688" s="384" t="s">
        <v>27347</v>
      </c>
      <c r="E3688" s="388" t="s">
        <v>26</v>
      </c>
      <c r="F3688" s="388" t="s">
        <v>27348</v>
      </c>
      <c r="G3688" s="386"/>
    </row>
    <row r="3689" spans="1:7" ht="27">
      <c r="A3689" s="387"/>
      <c r="B3689" s="387"/>
      <c r="C3689" s="388" t="s">
        <v>27349</v>
      </c>
      <c r="D3689" s="384" t="s">
        <v>27350</v>
      </c>
      <c r="E3689" s="388" t="s">
        <v>26</v>
      </c>
      <c r="F3689" s="388" t="s">
        <v>27351</v>
      </c>
      <c r="G3689" s="386"/>
    </row>
    <row r="3690" spans="1:7" ht="18">
      <c r="A3690" s="387"/>
      <c r="B3690" s="387"/>
      <c r="C3690" s="388" t="s">
        <v>27352</v>
      </c>
      <c r="D3690" s="384" t="s">
        <v>27353</v>
      </c>
      <c r="E3690" s="388" t="s">
        <v>26</v>
      </c>
      <c r="F3690" s="388" t="s">
        <v>27354</v>
      </c>
      <c r="G3690" s="386"/>
    </row>
    <row r="3691" spans="1:7" ht="27">
      <c r="A3691" s="387"/>
      <c r="B3691" s="387"/>
      <c r="C3691" s="388" t="s">
        <v>27355</v>
      </c>
      <c r="D3691" s="384" t="s">
        <v>27356</v>
      </c>
      <c r="E3691" s="388" t="s">
        <v>26</v>
      </c>
      <c r="F3691" s="388" t="s">
        <v>27357</v>
      </c>
      <c r="G3691" s="386"/>
    </row>
    <row r="3692" spans="1:7" ht="27">
      <c r="A3692" s="387"/>
      <c r="B3692" s="387"/>
      <c r="C3692" s="388" t="s">
        <v>27358</v>
      </c>
      <c r="D3692" s="384" t="s">
        <v>27359</v>
      </c>
      <c r="E3692" s="388" t="s">
        <v>26</v>
      </c>
      <c r="F3692" s="388" t="s">
        <v>27360</v>
      </c>
      <c r="G3692" s="386"/>
    </row>
    <row r="3693" spans="1:7" ht="14.25" customHeight="1">
      <c r="A3693" s="387"/>
      <c r="B3693" s="387"/>
      <c r="C3693" s="388" t="s">
        <v>27361</v>
      </c>
      <c r="D3693" s="384" t="s">
        <v>27362</v>
      </c>
      <c r="E3693" s="388" t="s">
        <v>26</v>
      </c>
      <c r="F3693" s="388" t="s">
        <v>17968</v>
      </c>
      <c r="G3693" s="386"/>
    </row>
    <row r="3694" spans="1:7" ht="27">
      <c r="A3694" s="387"/>
      <c r="B3694" s="387"/>
      <c r="C3694" s="388" t="s">
        <v>27363</v>
      </c>
      <c r="D3694" s="384" t="s">
        <v>27364</v>
      </c>
      <c r="E3694" s="388" t="s">
        <v>26</v>
      </c>
      <c r="F3694" s="388" t="s">
        <v>27365</v>
      </c>
      <c r="G3694" s="386"/>
    </row>
    <row r="3695" spans="1:7" ht="27">
      <c r="A3695" s="387"/>
      <c r="B3695" s="387"/>
      <c r="C3695" s="388" t="s">
        <v>27366</v>
      </c>
      <c r="D3695" s="384" t="s">
        <v>27367</v>
      </c>
      <c r="E3695" s="388" t="s">
        <v>26</v>
      </c>
      <c r="F3695" s="388" t="s">
        <v>27368</v>
      </c>
      <c r="G3695" s="385"/>
    </row>
    <row r="3696" spans="1:7" ht="11.25" customHeight="1">
      <c r="A3696" s="387"/>
      <c r="B3696" s="387"/>
      <c r="C3696" s="388" t="s">
        <v>27369</v>
      </c>
      <c r="D3696" s="384" t="s">
        <v>27370</v>
      </c>
      <c r="E3696" s="388" t="s">
        <v>26</v>
      </c>
      <c r="F3696" s="388" t="s">
        <v>27371</v>
      </c>
      <c r="G3696" s="385"/>
    </row>
    <row r="3697" spans="1:7" ht="18">
      <c r="A3697" s="387"/>
      <c r="B3697" s="387"/>
      <c r="C3697" s="388" t="s">
        <v>27372</v>
      </c>
      <c r="D3697" s="384" t="s">
        <v>27373</v>
      </c>
      <c r="E3697" s="388" t="s">
        <v>26</v>
      </c>
      <c r="F3697" s="388" t="s">
        <v>21770</v>
      </c>
      <c r="G3697" s="386"/>
    </row>
    <row r="3698" spans="1:7" ht="18">
      <c r="A3698" s="387"/>
      <c r="B3698" s="387"/>
      <c r="C3698" s="388" t="s">
        <v>27374</v>
      </c>
      <c r="D3698" s="384" t="s">
        <v>27375</v>
      </c>
      <c r="E3698" s="388" t="s">
        <v>26</v>
      </c>
      <c r="F3698" s="388" t="s">
        <v>27376</v>
      </c>
      <c r="G3698" s="386"/>
    </row>
    <row r="3699" spans="1:7" ht="14.25" customHeight="1">
      <c r="A3699" s="387"/>
      <c r="B3699" s="387"/>
      <c r="C3699" s="388" t="s">
        <v>27377</v>
      </c>
      <c r="D3699" s="384" t="s">
        <v>27378</v>
      </c>
      <c r="E3699" s="388" t="s">
        <v>11452</v>
      </c>
      <c r="F3699" s="388" t="s">
        <v>27379</v>
      </c>
      <c r="G3699" s="386"/>
    </row>
    <row r="3700" spans="1:7" ht="27">
      <c r="A3700" s="387"/>
      <c r="B3700" s="387"/>
      <c r="C3700" s="388" t="s">
        <v>27380</v>
      </c>
      <c r="D3700" s="384" t="s">
        <v>27381</v>
      </c>
      <c r="E3700" s="388" t="s">
        <v>26</v>
      </c>
      <c r="F3700" s="388" t="s">
        <v>27382</v>
      </c>
      <c r="G3700" s="386"/>
    </row>
    <row r="3701" spans="1:7" ht="27">
      <c r="A3701" s="387"/>
      <c r="B3701" s="387"/>
      <c r="C3701" s="388" t="s">
        <v>27383</v>
      </c>
      <c r="D3701" s="384" t="s">
        <v>27384</v>
      </c>
      <c r="E3701" s="388" t="s">
        <v>26</v>
      </c>
      <c r="F3701" s="388" t="s">
        <v>27385</v>
      </c>
      <c r="G3701" s="386"/>
    </row>
    <row r="3702" spans="1:7" ht="27">
      <c r="A3702" s="387"/>
      <c r="B3702" s="387"/>
      <c r="C3702" s="388" t="s">
        <v>27386</v>
      </c>
      <c r="D3702" s="384" t="s">
        <v>27387</v>
      </c>
      <c r="E3702" s="388" t="s">
        <v>26</v>
      </c>
      <c r="F3702" s="388" t="s">
        <v>27382</v>
      </c>
      <c r="G3702" s="386"/>
    </row>
    <row r="3703" spans="1:7" ht="27">
      <c r="A3703" s="387"/>
      <c r="B3703" s="387"/>
      <c r="C3703" s="388" t="s">
        <v>27388</v>
      </c>
      <c r="D3703" s="384" t="s">
        <v>27389</v>
      </c>
      <c r="E3703" s="388" t="s">
        <v>26</v>
      </c>
      <c r="F3703" s="388" t="s">
        <v>18768</v>
      </c>
      <c r="G3703" s="386"/>
    </row>
    <row r="3704" spans="1:7" ht="11.25" customHeight="1">
      <c r="A3704" s="387"/>
      <c r="B3704" s="387"/>
      <c r="C3704" s="388" t="s">
        <v>27390</v>
      </c>
      <c r="D3704" s="384" t="s">
        <v>27391</v>
      </c>
      <c r="E3704" s="388" t="s">
        <v>26</v>
      </c>
      <c r="F3704" s="388" t="s">
        <v>27392</v>
      </c>
      <c r="G3704" s="386"/>
    </row>
    <row r="3705" spans="1:7" ht="27">
      <c r="A3705" s="387"/>
      <c r="B3705" s="387"/>
      <c r="C3705" s="388" t="s">
        <v>27393</v>
      </c>
      <c r="D3705" s="384" t="s">
        <v>27394</v>
      </c>
      <c r="E3705" s="388" t="s">
        <v>26</v>
      </c>
      <c r="F3705" s="388" t="s">
        <v>27395</v>
      </c>
      <c r="G3705" s="386"/>
    </row>
    <row r="3706" spans="1:7" ht="27">
      <c r="A3706" s="387"/>
      <c r="B3706" s="387"/>
      <c r="C3706" s="388" t="s">
        <v>27396</v>
      </c>
      <c r="D3706" s="384" t="s">
        <v>27397</v>
      </c>
      <c r="E3706" s="388" t="s">
        <v>26</v>
      </c>
      <c r="F3706" s="388" t="s">
        <v>17194</v>
      </c>
      <c r="G3706" s="385"/>
    </row>
    <row r="3707" spans="1:7" ht="15">
      <c r="A3707" s="387"/>
      <c r="B3707" s="387"/>
      <c r="C3707" s="481" t="s">
        <v>27398</v>
      </c>
      <c r="D3707" s="481"/>
      <c r="E3707" s="481"/>
      <c r="F3707" s="481" t="s">
        <v>17145</v>
      </c>
      <c r="G3707" s="385"/>
    </row>
    <row r="3708" spans="1:7" ht="45">
      <c r="A3708" s="387"/>
      <c r="B3708" s="387"/>
      <c r="C3708" s="388" t="s">
        <v>27399</v>
      </c>
      <c r="D3708" s="384" t="s">
        <v>27400</v>
      </c>
      <c r="E3708" s="388" t="s">
        <v>26</v>
      </c>
      <c r="F3708" s="388" t="s">
        <v>27401</v>
      </c>
      <c r="G3708" s="386"/>
    </row>
    <row r="3709" spans="1:7" ht="14.25" customHeight="1">
      <c r="A3709" s="387"/>
      <c r="B3709" s="387"/>
      <c r="C3709" s="388" t="s">
        <v>27402</v>
      </c>
      <c r="D3709" s="384" t="s">
        <v>27403</v>
      </c>
      <c r="E3709" s="388" t="s">
        <v>26</v>
      </c>
      <c r="F3709" s="388" t="s">
        <v>27404</v>
      </c>
      <c r="G3709" s="386"/>
    </row>
    <row r="3710" spans="1:7" ht="36">
      <c r="A3710" s="387"/>
      <c r="B3710" s="387"/>
      <c r="C3710" s="388" t="s">
        <v>27405</v>
      </c>
      <c r="D3710" s="384" t="s">
        <v>27406</v>
      </c>
      <c r="E3710" s="388" t="s">
        <v>26</v>
      </c>
      <c r="F3710" s="388" t="s">
        <v>17298</v>
      </c>
      <c r="G3710" s="386"/>
    </row>
    <row r="3711" spans="1:7" ht="45">
      <c r="A3711" s="387"/>
      <c r="B3711" s="387"/>
      <c r="C3711" s="388" t="s">
        <v>27407</v>
      </c>
      <c r="D3711" s="384" t="s">
        <v>27408</v>
      </c>
      <c r="E3711" s="388" t="s">
        <v>26</v>
      </c>
      <c r="F3711" s="388" t="s">
        <v>27409</v>
      </c>
      <c r="G3711" s="386"/>
    </row>
    <row r="3712" spans="1:7" ht="18">
      <c r="A3712" s="387"/>
      <c r="B3712" s="387"/>
      <c r="C3712" s="388" t="s">
        <v>27410</v>
      </c>
      <c r="D3712" s="384" t="s">
        <v>27411</v>
      </c>
      <c r="E3712" s="388" t="s">
        <v>26</v>
      </c>
      <c r="F3712" s="388" t="s">
        <v>27412</v>
      </c>
      <c r="G3712" s="386"/>
    </row>
    <row r="3713" spans="1:7" ht="45">
      <c r="A3713" s="387"/>
      <c r="B3713" s="387"/>
      <c r="C3713" s="388" t="s">
        <v>27413</v>
      </c>
      <c r="D3713" s="384" t="s">
        <v>27414</v>
      </c>
      <c r="E3713" s="388" t="s">
        <v>26</v>
      </c>
      <c r="F3713" s="388" t="s">
        <v>27415</v>
      </c>
      <c r="G3713" s="386"/>
    </row>
    <row r="3714" spans="1:7" ht="45">
      <c r="A3714" s="387"/>
      <c r="B3714" s="387"/>
      <c r="C3714" s="388" t="s">
        <v>27416</v>
      </c>
      <c r="D3714" s="384" t="s">
        <v>27417</v>
      </c>
      <c r="E3714" s="388" t="s">
        <v>26</v>
      </c>
      <c r="F3714" s="388" t="s">
        <v>27418</v>
      </c>
      <c r="G3714" s="386"/>
    </row>
    <row r="3715" spans="1:7" ht="45">
      <c r="A3715" s="387"/>
      <c r="B3715" s="387"/>
      <c r="C3715" s="388" t="s">
        <v>27419</v>
      </c>
      <c r="D3715" s="384" t="s">
        <v>27420</v>
      </c>
      <c r="E3715" s="388" t="s">
        <v>26</v>
      </c>
      <c r="F3715" s="388" t="s">
        <v>27421</v>
      </c>
      <c r="G3715" s="386"/>
    </row>
    <row r="3716" spans="1:7" ht="45">
      <c r="A3716" s="387"/>
      <c r="B3716" s="387"/>
      <c r="C3716" s="388" t="s">
        <v>27422</v>
      </c>
      <c r="D3716" s="384" t="s">
        <v>27423</v>
      </c>
      <c r="E3716" s="388" t="s">
        <v>26</v>
      </c>
      <c r="F3716" s="388" t="s">
        <v>27424</v>
      </c>
      <c r="G3716" s="386"/>
    </row>
    <row r="3717" spans="1:7" ht="14.25" customHeight="1">
      <c r="A3717" s="387"/>
      <c r="B3717" s="387"/>
      <c r="C3717" s="388" t="s">
        <v>27425</v>
      </c>
      <c r="D3717" s="384" t="s">
        <v>27426</v>
      </c>
      <c r="E3717" s="388" t="s">
        <v>26</v>
      </c>
      <c r="F3717" s="388" t="s">
        <v>27427</v>
      </c>
      <c r="G3717" s="386"/>
    </row>
    <row r="3718" spans="1:7" ht="15">
      <c r="A3718" s="387"/>
      <c r="B3718" s="387"/>
      <c r="C3718" s="388" t="s">
        <v>27428</v>
      </c>
      <c r="D3718" s="384" t="s">
        <v>27429</v>
      </c>
      <c r="E3718" s="388" t="s">
        <v>26</v>
      </c>
      <c r="F3718" s="388" t="s">
        <v>17761</v>
      </c>
      <c r="G3718" s="386"/>
    </row>
    <row r="3719" spans="1:7" ht="27">
      <c r="A3719" s="387"/>
      <c r="B3719" s="387"/>
      <c r="C3719" s="388" t="s">
        <v>27430</v>
      </c>
      <c r="D3719" s="384" t="s">
        <v>27431</v>
      </c>
      <c r="E3719" s="388" t="s">
        <v>26</v>
      </c>
      <c r="F3719" s="388" t="s">
        <v>27432</v>
      </c>
      <c r="G3719" s="386"/>
    </row>
    <row r="3720" spans="1:7" ht="18" customHeight="1">
      <c r="A3720" s="387"/>
      <c r="B3720" s="387"/>
      <c r="C3720" s="388" t="s">
        <v>27433</v>
      </c>
      <c r="D3720" s="384" t="s">
        <v>27434</v>
      </c>
      <c r="E3720" s="388" t="s">
        <v>26</v>
      </c>
      <c r="F3720" s="388" t="s">
        <v>27435</v>
      </c>
      <c r="G3720" s="386"/>
    </row>
    <row r="3721" spans="1:7" ht="15">
      <c r="A3721" s="387"/>
      <c r="B3721" s="387"/>
      <c r="C3721" s="481" t="s">
        <v>27436</v>
      </c>
      <c r="D3721" s="481"/>
      <c r="E3721" s="481"/>
      <c r="F3721" s="481" t="s">
        <v>17145</v>
      </c>
      <c r="G3721" s="386"/>
    </row>
    <row r="3722" spans="1:7" ht="18">
      <c r="A3722" s="387"/>
      <c r="B3722" s="387"/>
      <c r="C3722" s="388" t="s">
        <v>27437</v>
      </c>
      <c r="D3722" s="384" t="s">
        <v>27438</v>
      </c>
      <c r="E3722" s="388" t="s">
        <v>26</v>
      </c>
      <c r="F3722" s="388" t="s">
        <v>27439</v>
      </c>
      <c r="G3722" s="386"/>
    </row>
    <row r="3723" spans="1:7" ht="12.75" customHeight="1">
      <c r="A3723" s="387"/>
      <c r="B3723" s="387"/>
      <c r="C3723" s="388" t="s">
        <v>27440</v>
      </c>
      <c r="D3723" s="384" t="s">
        <v>27441</v>
      </c>
      <c r="E3723" s="388" t="s">
        <v>26</v>
      </c>
      <c r="F3723" s="388" t="s">
        <v>27442</v>
      </c>
      <c r="G3723" s="386"/>
    </row>
    <row r="3724" spans="1:7" ht="18">
      <c r="A3724" s="387"/>
      <c r="B3724" s="387"/>
      <c r="C3724" s="388" t="s">
        <v>27443</v>
      </c>
      <c r="D3724" s="384" t="s">
        <v>27444</v>
      </c>
      <c r="E3724" s="388" t="s">
        <v>26</v>
      </c>
      <c r="F3724" s="388" t="s">
        <v>27445</v>
      </c>
      <c r="G3724" s="385"/>
    </row>
    <row r="3725" spans="1:7" ht="18">
      <c r="A3725" s="387"/>
      <c r="B3725" s="387"/>
      <c r="C3725" s="388" t="s">
        <v>27446</v>
      </c>
      <c r="D3725" s="384" t="s">
        <v>27447</v>
      </c>
      <c r="E3725" s="388" t="s">
        <v>26</v>
      </c>
      <c r="F3725" s="388" t="s">
        <v>27448</v>
      </c>
      <c r="G3725" s="385"/>
    </row>
    <row r="3726" spans="1:7" ht="15">
      <c r="A3726" s="387"/>
      <c r="B3726" s="387"/>
      <c r="C3726" s="388" t="s">
        <v>27449</v>
      </c>
      <c r="D3726" s="384" t="s">
        <v>27450</v>
      </c>
      <c r="E3726" s="388" t="s">
        <v>26</v>
      </c>
      <c r="F3726" s="388" t="s">
        <v>27451</v>
      </c>
      <c r="G3726" s="386"/>
    </row>
    <row r="3727" spans="1:7" ht="11.25" customHeight="1">
      <c r="A3727" s="387"/>
      <c r="B3727" s="387"/>
      <c r="C3727" s="388" t="s">
        <v>27452</v>
      </c>
      <c r="D3727" s="384" t="s">
        <v>27453</v>
      </c>
      <c r="E3727" s="388" t="s">
        <v>26</v>
      </c>
      <c r="F3727" s="388" t="s">
        <v>27454</v>
      </c>
      <c r="G3727" s="386"/>
    </row>
    <row r="3728" spans="1:7" ht="18">
      <c r="A3728" s="387"/>
      <c r="B3728" s="387"/>
      <c r="C3728" s="388" t="s">
        <v>27455</v>
      </c>
      <c r="D3728" s="384" t="s">
        <v>27456</v>
      </c>
      <c r="E3728" s="388" t="s">
        <v>26</v>
      </c>
      <c r="F3728" s="388" t="s">
        <v>27454</v>
      </c>
      <c r="G3728" s="386"/>
    </row>
    <row r="3729" spans="1:7" ht="15">
      <c r="A3729" s="387"/>
      <c r="B3729" s="387"/>
      <c r="C3729" s="388" t="s">
        <v>27457</v>
      </c>
      <c r="D3729" s="384" t="s">
        <v>27458</v>
      </c>
      <c r="E3729" s="388" t="s">
        <v>26</v>
      </c>
      <c r="F3729" s="388" t="s">
        <v>27459</v>
      </c>
      <c r="G3729" s="385"/>
    </row>
    <row r="3730" spans="1:7" ht="18">
      <c r="A3730" s="387"/>
      <c r="B3730" s="387"/>
      <c r="C3730" s="388" t="s">
        <v>27460</v>
      </c>
      <c r="D3730" s="384" t="s">
        <v>27461</v>
      </c>
      <c r="E3730" s="388" t="s">
        <v>26</v>
      </c>
      <c r="F3730" s="388" t="s">
        <v>27462</v>
      </c>
      <c r="G3730" s="385"/>
    </row>
    <row r="3731" spans="1:7" ht="72">
      <c r="A3731" s="387"/>
      <c r="B3731" s="387"/>
      <c r="C3731" s="388" t="s">
        <v>27463</v>
      </c>
      <c r="D3731" s="384" t="s">
        <v>27464</v>
      </c>
      <c r="E3731" s="388" t="s">
        <v>26</v>
      </c>
      <c r="F3731" s="388" t="s">
        <v>27465</v>
      </c>
      <c r="G3731" s="386"/>
    </row>
    <row r="3732" spans="1:7" ht="27">
      <c r="A3732" s="387"/>
      <c r="B3732" s="387"/>
      <c r="C3732" s="388" t="s">
        <v>27466</v>
      </c>
      <c r="D3732" s="384" t="s">
        <v>27467</v>
      </c>
      <c r="E3732" s="388" t="s">
        <v>26</v>
      </c>
      <c r="F3732" s="388" t="s">
        <v>27468</v>
      </c>
      <c r="G3732" s="386"/>
    </row>
    <row r="3733" spans="1:7" ht="27">
      <c r="A3733" s="387"/>
      <c r="B3733" s="387"/>
      <c r="C3733" s="388" t="s">
        <v>27469</v>
      </c>
      <c r="D3733" s="384" t="s">
        <v>27470</v>
      </c>
      <c r="E3733" s="388" t="s">
        <v>26</v>
      </c>
      <c r="F3733" s="388" t="s">
        <v>27471</v>
      </c>
      <c r="G3733" s="386"/>
    </row>
    <row r="3734" spans="1:7" ht="27">
      <c r="A3734" s="387"/>
      <c r="B3734" s="387"/>
      <c r="C3734" s="388" t="s">
        <v>27472</v>
      </c>
      <c r="D3734" s="384" t="s">
        <v>27473</v>
      </c>
      <c r="E3734" s="388" t="s">
        <v>26</v>
      </c>
      <c r="F3734" s="388" t="s">
        <v>27474</v>
      </c>
      <c r="G3734" s="386"/>
    </row>
    <row r="3735" spans="1:7" ht="27">
      <c r="A3735" s="387"/>
      <c r="B3735" s="387"/>
      <c r="C3735" s="388" t="s">
        <v>27475</v>
      </c>
      <c r="D3735" s="384" t="s">
        <v>27476</v>
      </c>
      <c r="E3735" s="388" t="s">
        <v>26</v>
      </c>
      <c r="F3735" s="388" t="s">
        <v>27477</v>
      </c>
      <c r="G3735" s="386"/>
    </row>
    <row r="3736" spans="1:7" ht="27">
      <c r="A3736" s="387"/>
      <c r="B3736" s="387"/>
      <c r="C3736" s="388" t="s">
        <v>27478</v>
      </c>
      <c r="D3736" s="384" t="s">
        <v>27479</v>
      </c>
      <c r="E3736" s="388" t="s">
        <v>26</v>
      </c>
      <c r="F3736" s="388" t="s">
        <v>27480</v>
      </c>
      <c r="G3736" s="385"/>
    </row>
    <row r="3737" spans="1:7" ht="45">
      <c r="A3737" s="387"/>
      <c r="B3737" s="387"/>
      <c r="C3737" s="388" t="s">
        <v>27481</v>
      </c>
      <c r="D3737" s="384" t="s">
        <v>27482</v>
      </c>
      <c r="E3737" s="388" t="s">
        <v>26</v>
      </c>
      <c r="F3737" s="388" t="s">
        <v>27483</v>
      </c>
      <c r="G3737" s="385"/>
    </row>
    <row r="3738" spans="1:7" ht="36">
      <c r="A3738" s="387"/>
      <c r="B3738" s="387"/>
      <c r="C3738" s="388" t="s">
        <v>27484</v>
      </c>
      <c r="D3738" s="384" t="s">
        <v>27485</v>
      </c>
      <c r="E3738" s="388" t="s">
        <v>26</v>
      </c>
      <c r="F3738" s="388" t="s">
        <v>18513</v>
      </c>
      <c r="G3738" s="386"/>
    </row>
    <row r="3739" spans="1:7" ht="36">
      <c r="A3739" s="387"/>
      <c r="B3739" s="387"/>
      <c r="C3739" s="388" t="s">
        <v>27486</v>
      </c>
      <c r="D3739" s="384" t="s">
        <v>27487</v>
      </c>
      <c r="E3739" s="388" t="s">
        <v>26</v>
      </c>
      <c r="F3739" s="388" t="s">
        <v>27488</v>
      </c>
      <c r="G3739" s="386"/>
    </row>
    <row r="3740" spans="1:7" ht="14.25" customHeight="1">
      <c r="A3740" s="387"/>
      <c r="B3740" s="387"/>
      <c r="C3740" s="481" t="s">
        <v>27489</v>
      </c>
      <c r="D3740" s="481"/>
      <c r="E3740" s="481"/>
      <c r="F3740" s="481" t="s">
        <v>17145</v>
      </c>
      <c r="G3740" s="386"/>
    </row>
    <row r="3741" spans="1:7" ht="11.25" customHeight="1">
      <c r="A3741" s="387"/>
      <c r="B3741" s="387"/>
      <c r="C3741" s="388" t="s">
        <v>27490</v>
      </c>
      <c r="D3741" s="384" t="s">
        <v>27491</v>
      </c>
      <c r="E3741" s="388" t="s">
        <v>26</v>
      </c>
      <c r="F3741" s="388" t="s">
        <v>27492</v>
      </c>
      <c r="G3741" s="386"/>
    </row>
    <row r="3742" spans="1:7" ht="12.75" customHeight="1">
      <c r="A3742" s="387"/>
      <c r="B3742" s="387"/>
      <c r="C3742" s="388" t="s">
        <v>27493</v>
      </c>
      <c r="D3742" s="384" t="s">
        <v>27494</v>
      </c>
      <c r="E3742" s="388" t="s">
        <v>26</v>
      </c>
      <c r="F3742" s="388" t="s">
        <v>27495</v>
      </c>
      <c r="G3742" s="386"/>
    </row>
    <row r="3743" spans="1:7" ht="18">
      <c r="A3743" s="387"/>
      <c r="B3743" s="387"/>
      <c r="C3743" s="388" t="s">
        <v>27496</v>
      </c>
      <c r="D3743" s="384" t="s">
        <v>27497</v>
      </c>
      <c r="E3743" s="388" t="s">
        <v>26</v>
      </c>
      <c r="F3743" s="388" t="s">
        <v>27498</v>
      </c>
      <c r="G3743" s="386"/>
    </row>
    <row r="3744" spans="1:7" ht="18">
      <c r="A3744" s="387"/>
      <c r="B3744" s="387"/>
      <c r="C3744" s="388" t="s">
        <v>27499</v>
      </c>
      <c r="D3744" s="384" t="s">
        <v>27500</v>
      </c>
      <c r="E3744" s="388" t="s">
        <v>26</v>
      </c>
      <c r="F3744" s="388" t="s">
        <v>27501</v>
      </c>
      <c r="G3744" s="386"/>
    </row>
    <row r="3745" spans="1:7" ht="18">
      <c r="A3745" s="387"/>
      <c r="B3745" s="387"/>
      <c r="C3745" s="388" t="s">
        <v>27502</v>
      </c>
      <c r="D3745" s="384" t="s">
        <v>27503</v>
      </c>
      <c r="E3745" s="388" t="s">
        <v>26</v>
      </c>
      <c r="F3745" s="388" t="s">
        <v>27504</v>
      </c>
      <c r="G3745" s="386"/>
    </row>
    <row r="3746" spans="1:7" ht="18">
      <c r="A3746" s="387"/>
      <c r="B3746" s="387"/>
      <c r="C3746" s="388" t="s">
        <v>27505</v>
      </c>
      <c r="D3746" s="384" t="s">
        <v>27506</v>
      </c>
      <c r="E3746" s="388" t="s">
        <v>26</v>
      </c>
      <c r="F3746" s="388" t="s">
        <v>17474</v>
      </c>
      <c r="G3746" s="386"/>
    </row>
    <row r="3747" spans="1:7" ht="18">
      <c r="A3747" s="387"/>
      <c r="B3747" s="387"/>
      <c r="C3747" s="388" t="s">
        <v>27507</v>
      </c>
      <c r="D3747" s="384" t="s">
        <v>27508</v>
      </c>
      <c r="E3747" s="388" t="s">
        <v>26</v>
      </c>
      <c r="F3747" s="388" t="s">
        <v>27509</v>
      </c>
      <c r="G3747" s="386"/>
    </row>
    <row r="3748" spans="1:7" ht="18">
      <c r="A3748" s="387"/>
      <c r="B3748" s="387"/>
      <c r="C3748" s="388" t="s">
        <v>27510</v>
      </c>
      <c r="D3748" s="384" t="s">
        <v>27511</v>
      </c>
      <c r="E3748" s="388" t="s">
        <v>26</v>
      </c>
      <c r="F3748" s="388" t="s">
        <v>27512</v>
      </c>
      <c r="G3748" s="385"/>
    </row>
    <row r="3749" spans="1:7" ht="18">
      <c r="A3749" s="387"/>
      <c r="B3749" s="387"/>
      <c r="C3749" s="388" t="s">
        <v>27513</v>
      </c>
      <c r="D3749" s="384" t="s">
        <v>27514</v>
      </c>
      <c r="E3749" s="388" t="s">
        <v>26</v>
      </c>
      <c r="F3749" s="388" t="s">
        <v>27515</v>
      </c>
      <c r="G3749" s="385"/>
    </row>
    <row r="3750" spans="1:7" ht="18">
      <c r="A3750" s="387"/>
      <c r="B3750" s="387"/>
      <c r="C3750" s="388" t="s">
        <v>27516</v>
      </c>
      <c r="D3750" s="384" t="s">
        <v>27517</v>
      </c>
      <c r="E3750" s="388" t="s">
        <v>26</v>
      </c>
      <c r="F3750" s="388" t="s">
        <v>27518</v>
      </c>
      <c r="G3750" s="386"/>
    </row>
    <row r="3751" spans="1:7" ht="18">
      <c r="A3751" s="387"/>
      <c r="B3751" s="387"/>
      <c r="C3751" s="388" t="s">
        <v>27519</v>
      </c>
      <c r="D3751" s="384" t="s">
        <v>27520</v>
      </c>
      <c r="E3751" s="388" t="s">
        <v>26</v>
      </c>
      <c r="F3751" s="388" t="s">
        <v>27521</v>
      </c>
      <c r="G3751" s="386"/>
    </row>
    <row r="3752" spans="1:7" ht="18">
      <c r="A3752" s="387"/>
      <c r="B3752" s="387"/>
      <c r="C3752" s="388" t="s">
        <v>27522</v>
      </c>
      <c r="D3752" s="384" t="s">
        <v>27523</v>
      </c>
      <c r="E3752" s="388" t="s">
        <v>26</v>
      </c>
      <c r="F3752" s="388" t="s">
        <v>27524</v>
      </c>
      <c r="G3752" s="386"/>
    </row>
    <row r="3753" spans="1:7" ht="18">
      <c r="A3753" s="387"/>
      <c r="B3753" s="387"/>
      <c r="C3753" s="388" t="s">
        <v>27525</v>
      </c>
      <c r="D3753" s="384" t="s">
        <v>27526</v>
      </c>
      <c r="E3753" s="388" t="s">
        <v>26</v>
      </c>
      <c r="F3753" s="388" t="s">
        <v>27527</v>
      </c>
      <c r="G3753" s="386"/>
    </row>
    <row r="3754" spans="1:7" ht="14.25" customHeight="1">
      <c r="A3754" s="387"/>
      <c r="B3754" s="387"/>
      <c r="C3754" s="388" t="s">
        <v>27528</v>
      </c>
      <c r="D3754" s="384" t="s">
        <v>27529</v>
      </c>
      <c r="E3754" s="388" t="s">
        <v>26</v>
      </c>
      <c r="F3754" s="388" t="s">
        <v>27530</v>
      </c>
      <c r="G3754" s="386"/>
    </row>
    <row r="3755" spans="1:7" ht="27">
      <c r="A3755" s="387"/>
      <c r="B3755" s="387"/>
      <c r="C3755" s="388" t="s">
        <v>27531</v>
      </c>
      <c r="D3755" s="384" t="s">
        <v>27532</v>
      </c>
      <c r="E3755" s="388" t="s">
        <v>26</v>
      </c>
      <c r="F3755" s="388" t="s">
        <v>22279</v>
      </c>
      <c r="G3755" s="386"/>
    </row>
    <row r="3756" spans="1:7" ht="27">
      <c r="A3756" s="387"/>
      <c r="B3756" s="387"/>
      <c r="C3756" s="388" t="s">
        <v>27533</v>
      </c>
      <c r="D3756" s="384" t="s">
        <v>27534</v>
      </c>
      <c r="E3756" s="388" t="s">
        <v>26</v>
      </c>
      <c r="F3756" s="388" t="s">
        <v>17560</v>
      </c>
      <c r="G3756" s="386"/>
    </row>
    <row r="3757" spans="1:7" ht="36">
      <c r="A3757" s="387"/>
      <c r="B3757" s="387"/>
      <c r="C3757" s="388" t="s">
        <v>27535</v>
      </c>
      <c r="D3757" s="384" t="s">
        <v>27536</v>
      </c>
      <c r="E3757" s="388" t="s">
        <v>26</v>
      </c>
      <c r="F3757" s="388" t="s">
        <v>27537</v>
      </c>
      <c r="G3757" s="385"/>
    </row>
    <row r="3758" spans="1:7" ht="11.25" customHeight="1">
      <c r="A3758" s="387"/>
      <c r="B3758" s="387"/>
      <c r="C3758" s="388" t="s">
        <v>27538</v>
      </c>
      <c r="D3758" s="384" t="s">
        <v>27539</v>
      </c>
      <c r="E3758" s="388" t="s">
        <v>26</v>
      </c>
      <c r="F3758" s="388" t="s">
        <v>27540</v>
      </c>
      <c r="G3758" s="385"/>
    </row>
    <row r="3759" spans="1:7" ht="36">
      <c r="A3759" s="387"/>
      <c r="B3759" s="387"/>
      <c r="C3759" s="388" t="s">
        <v>27541</v>
      </c>
      <c r="D3759" s="384" t="s">
        <v>27542</v>
      </c>
      <c r="E3759" s="388" t="s">
        <v>26</v>
      </c>
      <c r="F3759" s="388" t="s">
        <v>27543</v>
      </c>
      <c r="G3759" s="385"/>
    </row>
    <row r="3760" spans="1:7" ht="18">
      <c r="A3760" s="387"/>
      <c r="B3760" s="387"/>
      <c r="C3760" s="388" t="s">
        <v>27544</v>
      </c>
      <c r="D3760" s="384" t="s">
        <v>27545</v>
      </c>
      <c r="E3760" s="388" t="s">
        <v>26</v>
      </c>
      <c r="F3760" s="388" t="s">
        <v>27546</v>
      </c>
      <c r="G3760" s="385"/>
    </row>
    <row r="3761" spans="1:7" ht="15">
      <c r="A3761" s="387"/>
      <c r="B3761" s="387"/>
      <c r="C3761" s="481" t="s">
        <v>27547</v>
      </c>
      <c r="D3761" s="481"/>
      <c r="E3761" s="481"/>
      <c r="F3761" s="481" t="s">
        <v>17145</v>
      </c>
      <c r="G3761" s="386"/>
    </row>
    <row r="3762" spans="1:7" ht="18">
      <c r="A3762" s="387"/>
      <c r="B3762" s="387"/>
      <c r="C3762" s="388" t="s">
        <v>27548</v>
      </c>
      <c r="D3762" s="384" t="s">
        <v>27549</v>
      </c>
      <c r="E3762" s="388" t="s">
        <v>26</v>
      </c>
      <c r="F3762" s="388" t="s">
        <v>27550</v>
      </c>
      <c r="G3762" s="386"/>
    </row>
    <row r="3763" spans="1:7" ht="12.75" customHeight="1">
      <c r="A3763" s="387"/>
      <c r="B3763" s="387"/>
      <c r="C3763" s="388" t="s">
        <v>27551</v>
      </c>
      <c r="D3763" s="384" t="s">
        <v>27552</v>
      </c>
      <c r="E3763" s="388" t="s">
        <v>26</v>
      </c>
      <c r="F3763" s="388" t="s">
        <v>27553</v>
      </c>
      <c r="G3763" s="385"/>
    </row>
    <row r="3764" spans="1:7" ht="27">
      <c r="A3764" s="387"/>
      <c r="B3764" s="387"/>
      <c r="C3764" s="388" t="s">
        <v>27554</v>
      </c>
      <c r="D3764" s="384" t="s">
        <v>27555</v>
      </c>
      <c r="E3764" s="388" t="s">
        <v>26</v>
      </c>
      <c r="F3764" s="388" t="s">
        <v>18006</v>
      </c>
      <c r="G3764" s="385"/>
    </row>
    <row r="3765" spans="1:7" ht="27">
      <c r="A3765" s="387"/>
      <c r="B3765" s="387"/>
      <c r="C3765" s="388" t="s">
        <v>27556</v>
      </c>
      <c r="D3765" s="384" t="s">
        <v>27557</v>
      </c>
      <c r="E3765" s="388" t="s">
        <v>26</v>
      </c>
      <c r="F3765" s="388" t="s">
        <v>27558</v>
      </c>
      <c r="G3765" s="386"/>
    </row>
    <row r="3766" spans="1:7" ht="27">
      <c r="A3766" s="387"/>
      <c r="B3766" s="387"/>
      <c r="C3766" s="388" t="s">
        <v>27559</v>
      </c>
      <c r="D3766" s="384" t="s">
        <v>27560</v>
      </c>
      <c r="E3766" s="388" t="s">
        <v>26</v>
      </c>
      <c r="F3766" s="388" t="s">
        <v>27558</v>
      </c>
      <c r="G3766" s="386"/>
    </row>
    <row r="3767" spans="1:7" ht="27">
      <c r="A3767" s="387"/>
      <c r="B3767" s="387"/>
      <c r="C3767" s="388" t="s">
        <v>27561</v>
      </c>
      <c r="D3767" s="384" t="s">
        <v>27562</v>
      </c>
      <c r="E3767" s="388" t="s">
        <v>26</v>
      </c>
      <c r="F3767" s="388" t="s">
        <v>27563</v>
      </c>
      <c r="G3767" s="386"/>
    </row>
    <row r="3768" spans="1:7" ht="27">
      <c r="A3768" s="387"/>
      <c r="B3768" s="387"/>
      <c r="C3768" s="388" t="s">
        <v>27564</v>
      </c>
      <c r="D3768" s="384" t="s">
        <v>27565</v>
      </c>
      <c r="E3768" s="388" t="s">
        <v>26</v>
      </c>
      <c r="F3768" s="388" t="s">
        <v>27566</v>
      </c>
      <c r="G3768" s="386"/>
    </row>
    <row r="3769" spans="1:7" ht="27">
      <c r="A3769" s="387"/>
      <c r="B3769" s="387"/>
      <c r="C3769" s="388" t="s">
        <v>27567</v>
      </c>
      <c r="D3769" s="384" t="s">
        <v>27568</v>
      </c>
      <c r="E3769" s="388" t="s">
        <v>26</v>
      </c>
      <c r="F3769" s="388" t="s">
        <v>27569</v>
      </c>
      <c r="G3769" s="385"/>
    </row>
    <row r="3770" spans="1:7" ht="18">
      <c r="A3770" s="387"/>
      <c r="B3770" s="387"/>
      <c r="C3770" s="388" t="s">
        <v>27570</v>
      </c>
      <c r="D3770" s="384" t="s">
        <v>27571</v>
      </c>
      <c r="E3770" s="388" t="s">
        <v>26</v>
      </c>
      <c r="F3770" s="388" t="s">
        <v>27572</v>
      </c>
      <c r="G3770" s="385"/>
    </row>
    <row r="3771" spans="1:7" ht="14.25" customHeight="1">
      <c r="A3771" s="387"/>
      <c r="B3771" s="387"/>
      <c r="C3771" s="388" t="s">
        <v>27573</v>
      </c>
      <c r="D3771" s="384" t="s">
        <v>27574</v>
      </c>
      <c r="E3771" s="388" t="s">
        <v>26</v>
      </c>
      <c r="F3771" s="388" t="s">
        <v>17340</v>
      </c>
      <c r="G3771" s="386"/>
    </row>
    <row r="3772" spans="1:7" ht="18">
      <c r="A3772" s="387"/>
      <c r="B3772" s="387"/>
      <c r="C3772" s="388" t="s">
        <v>27575</v>
      </c>
      <c r="D3772" s="384" t="s">
        <v>27576</v>
      </c>
      <c r="E3772" s="388" t="s">
        <v>26</v>
      </c>
      <c r="F3772" s="388" t="s">
        <v>17340</v>
      </c>
      <c r="G3772" s="386"/>
    </row>
    <row r="3773" spans="1:7" ht="15">
      <c r="A3773" s="387"/>
      <c r="B3773" s="387"/>
      <c r="C3773" s="481" t="s">
        <v>27577</v>
      </c>
      <c r="D3773" s="481"/>
      <c r="E3773" s="481"/>
      <c r="F3773" s="481" t="s">
        <v>17145</v>
      </c>
      <c r="G3773" s="386"/>
    </row>
    <row r="3774" spans="1:7" ht="18">
      <c r="A3774" s="387"/>
      <c r="B3774" s="387"/>
      <c r="C3774" s="388" t="s">
        <v>27578</v>
      </c>
      <c r="D3774" s="384" t="s">
        <v>27579</v>
      </c>
      <c r="E3774" s="388" t="s">
        <v>26</v>
      </c>
      <c r="F3774" s="388" t="s">
        <v>27580</v>
      </c>
      <c r="G3774" s="386"/>
    </row>
    <row r="3775" spans="1:7" ht="12.75" customHeight="1">
      <c r="A3775" s="387"/>
      <c r="B3775" s="387"/>
      <c r="C3775" s="388" t="s">
        <v>27581</v>
      </c>
      <c r="D3775" s="384" t="s">
        <v>27582</v>
      </c>
      <c r="E3775" s="388" t="s">
        <v>26</v>
      </c>
      <c r="F3775" s="388" t="s">
        <v>27583</v>
      </c>
      <c r="G3775" s="385"/>
    </row>
    <row r="3776" spans="1:7" ht="15">
      <c r="A3776" s="387"/>
      <c r="B3776" s="387"/>
      <c r="C3776" s="481" t="s">
        <v>27584</v>
      </c>
      <c r="D3776" s="481"/>
      <c r="E3776" s="481"/>
      <c r="F3776" s="481" t="s">
        <v>17145</v>
      </c>
      <c r="G3776" s="385"/>
    </row>
    <row r="3777" spans="1:7" ht="27">
      <c r="A3777" s="387"/>
      <c r="B3777" s="387"/>
      <c r="C3777" s="388" t="s">
        <v>27585</v>
      </c>
      <c r="D3777" s="384" t="s">
        <v>27586</v>
      </c>
      <c r="E3777" s="388" t="s">
        <v>26</v>
      </c>
      <c r="F3777" s="388" t="s">
        <v>27587</v>
      </c>
      <c r="G3777" s="386"/>
    </row>
    <row r="3778" spans="1:7" ht="12.75" customHeight="1">
      <c r="A3778" s="387"/>
      <c r="B3778" s="387"/>
      <c r="C3778" s="388" t="s">
        <v>27588</v>
      </c>
      <c r="D3778" s="384" t="s">
        <v>27589</v>
      </c>
      <c r="E3778" s="388" t="s">
        <v>26</v>
      </c>
      <c r="F3778" s="388" t="s">
        <v>27590</v>
      </c>
      <c r="G3778" s="385"/>
    </row>
    <row r="3779" spans="1:7" ht="11.25" customHeight="1">
      <c r="A3779" s="387"/>
      <c r="B3779" s="387"/>
      <c r="C3779" s="388" t="s">
        <v>27591</v>
      </c>
      <c r="D3779" s="384" t="s">
        <v>27592</v>
      </c>
      <c r="E3779" s="388" t="s">
        <v>26</v>
      </c>
      <c r="F3779" s="388" t="s">
        <v>27593</v>
      </c>
      <c r="G3779" s="385"/>
    </row>
    <row r="3780" spans="1:7" ht="27">
      <c r="A3780" s="387"/>
      <c r="B3780" s="387"/>
      <c r="C3780" s="388" t="s">
        <v>27594</v>
      </c>
      <c r="D3780" s="384" t="s">
        <v>27595</v>
      </c>
      <c r="E3780" s="388" t="s">
        <v>26</v>
      </c>
      <c r="F3780" s="388" t="s">
        <v>27596</v>
      </c>
      <c r="G3780" s="386"/>
    </row>
    <row r="3781" spans="1:7" ht="27">
      <c r="A3781" s="387"/>
      <c r="B3781" s="387"/>
      <c r="C3781" s="388" t="s">
        <v>27597</v>
      </c>
      <c r="D3781" s="384" t="s">
        <v>27598</v>
      </c>
      <c r="E3781" s="388" t="s">
        <v>26</v>
      </c>
      <c r="F3781" s="388" t="s">
        <v>27599</v>
      </c>
      <c r="G3781" s="386"/>
    </row>
    <row r="3782" spans="1:7" ht="27">
      <c r="A3782" s="387"/>
      <c r="B3782" s="387"/>
      <c r="C3782" s="388" t="s">
        <v>27600</v>
      </c>
      <c r="D3782" s="384" t="s">
        <v>27601</v>
      </c>
      <c r="E3782" s="388" t="s">
        <v>26</v>
      </c>
      <c r="F3782" s="388" t="s">
        <v>27602</v>
      </c>
      <c r="G3782" s="386"/>
    </row>
    <row r="3783" spans="1:7" ht="27">
      <c r="A3783" s="387"/>
      <c r="B3783" s="387"/>
      <c r="C3783" s="388" t="s">
        <v>27603</v>
      </c>
      <c r="D3783" s="384" t="s">
        <v>27604</v>
      </c>
      <c r="E3783" s="388" t="s">
        <v>26</v>
      </c>
      <c r="F3783" s="388" t="s">
        <v>27605</v>
      </c>
      <c r="G3783" s="386"/>
    </row>
    <row r="3784" spans="1:7" ht="27">
      <c r="A3784" s="387"/>
      <c r="B3784" s="387"/>
      <c r="C3784" s="388" t="s">
        <v>27606</v>
      </c>
      <c r="D3784" s="384" t="s">
        <v>27607</v>
      </c>
      <c r="E3784" s="388" t="s">
        <v>26</v>
      </c>
      <c r="F3784" s="388" t="s">
        <v>27608</v>
      </c>
      <c r="G3784" s="386"/>
    </row>
    <row r="3785" spans="1:7" ht="27">
      <c r="A3785" s="387"/>
      <c r="B3785" s="387"/>
      <c r="C3785" s="388" t="s">
        <v>27609</v>
      </c>
      <c r="D3785" s="384" t="s">
        <v>27610</v>
      </c>
      <c r="E3785" s="388" t="s">
        <v>26</v>
      </c>
      <c r="F3785" s="388" t="s">
        <v>27611</v>
      </c>
      <c r="G3785" s="386"/>
    </row>
    <row r="3786" spans="1:7" ht="27">
      <c r="A3786" s="387"/>
      <c r="B3786" s="387"/>
      <c r="C3786" s="388" t="s">
        <v>27612</v>
      </c>
      <c r="D3786" s="384" t="s">
        <v>27613</v>
      </c>
      <c r="E3786" s="388" t="s">
        <v>26</v>
      </c>
      <c r="F3786" s="388" t="s">
        <v>27614</v>
      </c>
      <c r="G3786" s="386"/>
    </row>
    <row r="3787" spans="1:7" ht="27">
      <c r="A3787" s="387"/>
      <c r="B3787" s="387"/>
      <c r="C3787" s="388" t="s">
        <v>27615</v>
      </c>
      <c r="D3787" s="384" t="s">
        <v>27616</v>
      </c>
      <c r="E3787" s="388" t="s">
        <v>26</v>
      </c>
      <c r="F3787" s="388" t="s">
        <v>27617</v>
      </c>
      <c r="G3787" s="386"/>
    </row>
    <row r="3788" spans="1:7" ht="27">
      <c r="A3788" s="387"/>
      <c r="B3788" s="387"/>
      <c r="C3788" s="388" t="s">
        <v>27618</v>
      </c>
      <c r="D3788" s="384" t="s">
        <v>27619</v>
      </c>
      <c r="E3788" s="388" t="s">
        <v>26</v>
      </c>
      <c r="F3788" s="388" t="s">
        <v>27620</v>
      </c>
      <c r="G3788" s="386"/>
    </row>
    <row r="3789" spans="1:7" ht="27">
      <c r="A3789" s="387"/>
      <c r="B3789" s="387"/>
      <c r="C3789" s="388" t="s">
        <v>27621</v>
      </c>
      <c r="D3789" s="384" t="s">
        <v>27622</v>
      </c>
      <c r="E3789" s="388" t="s">
        <v>26</v>
      </c>
      <c r="F3789" s="388" t="s">
        <v>27623</v>
      </c>
      <c r="G3789" s="385"/>
    </row>
    <row r="3790" spans="1:7" ht="27">
      <c r="A3790" s="387"/>
      <c r="B3790" s="387"/>
      <c r="C3790" s="388" t="s">
        <v>27624</v>
      </c>
      <c r="D3790" s="384" t="s">
        <v>27625</v>
      </c>
      <c r="E3790" s="388" t="s">
        <v>26</v>
      </c>
      <c r="F3790" s="388" t="s">
        <v>27626</v>
      </c>
      <c r="G3790" s="385"/>
    </row>
    <row r="3791" spans="1:7" ht="11.25" customHeight="1">
      <c r="A3791" s="387"/>
      <c r="B3791" s="387"/>
      <c r="C3791" s="388" t="s">
        <v>27627</v>
      </c>
      <c r="D3791" s="384" t="s">
        <v>27628</v>
      </c>
      <c r="E3791" s="388" t="s">
        <v>26</v>
      </c>
      <c r="F3791" s="388" t="s">
        <v>27629</v>
      </c>
      <c r="G3791" s="386"/>
    </row>
    <row r="3792" spans="1:7" ht="14.25" customHeight="1">
      <c r="A3792" s="387"/>
      <c r="B3792" s="387"/>
      <c r="C3792" s="481" t="s">
        <v>27630</v>
      </c>
      <c r="D3792" s="481"/>
      <c r="E3792" s="481"/>
      <c r="F3792" s="481" t="s">
        <v>17145</v>
      </c>
      <c r="G3792" s="386"/>
    </row>
    <row r="3793" spans="1:7" ht="18">
      <c r="A3793" s="387"/>
      <c r="B3793" s="387"/>
      <c r="C3793" s="388" t="s">
        <v>27631</v>
      </c>
      <c r="D3793" s="384" t="s">
        <v>27632</v>
      </c>
      <c r="E3793" s="388" t="s">
        <v>26</v>
      </c>
      <c r="F3793" s="388" t="s">
        <v>27633</v>
      </c>
      <c r="G3793" s="386"/>
    </row>
    <row r="3794" spans="1:7" ht="11.25" customHeight="1">
      <c r="A3794" s="387"/>
      <c r="B3794" s="387"/>
      <c r="C3794" s="388" t="s">
        <v>27634</v>
      </c>
      <c r="D3794" s="384" t="s">
        <v>27635</v>
      </c>
      <c r="E3794" s="388" t="s">
        <v>26</v>
      </c>
      <c r="F3794" s="388" t="s">
        <v>17680</v>
      </c>
      <c r="G3794" s="386"/>
    </row>
    <row r="3795" spans="1:7" ht="18">
      <c r="A3795" s="387"/>
      <c r="B3795" s="387"/>
      <c r="C3795" s="388" t="s">
        <v>27636</v>
      </c>
      <c r="D3795" s="384" t="s">
        <v>27637</v>
      </c>
      <c r="E3795" s="388" t="s">
        <v>26</v>
      </c>
      <c r="F3795" s="388" t="s">
        <v>27638</v>
      </c>
      <c r="G3795" s="386"/>
    </row>
    <row r="3796" spans="1:7" ht="18">
      <c r="A3796" s="387"/>
      <c r="B3796" s="387"/>
      <c r="C3796" s="388" t="s">
        <v>27639</v>
      </c>
      <c r="D3796" s="384" t="s">
        <v>27640</v>
      </c>
      <c r="E3796" s="388" t="s">
        <v>26</v>
      </c>
      <c r="F3796" s="388" t="s">
        <v>27641</v>
      </c>
      <c r="G3796" s="386"/>
    </row>
    <row r="3797" spans="1:7" ht="18">
      <c r="A3797" s="387"/>
      <c r="B3797" s="387"/>
      <c r="C3797" s="388" t="s">
        <v>27642</v>
      </c>
      <c r="D3797" s="384" t="s">
        <v>27643</v>
      </c>
      <c r="E3797" s="388" t="s">
        <v>26</v>
      </c>
      <c r="F3797" s="388" t="s">
        <v>27644</v>
      </c>
      <c r="G3797" s="386"/>
    </row>
    <row r="3798" spans="1:7" ht="18">
      <c r="A3798" s="387"/>
      <c r="B3798" s="387"/>
      <c r="C3798" s="388" t="s">
        <v>27645</v>
      </c>
      <c r="D3798" s="384" t="s">
        <v>27646</v>
      </c>
      <c r="E3798" s="388" t="s">
        <v>26</v>
      </c>
      <c r="F3798" s="388" t="s">
        <v>27647</v>
      </c>
      <c r="G3798" s="386"/>
    </row>
    <row r="3799" spans="1:7" ht="18">
      <c r="A3799" s="387"/>
      <c r="B3799" s="387"/>
      <c r="C3799" s="388" t="s">
        <v>27648</v>
      </c>
      <c r="D3799" s="384" t="s">
        <v>27649</v>
      </c>
      <c r="E3799" s="388" t="s">
        <v>26</v>
      </c>
      <c r="F3799" s="388" t="s">
        <v>27650</v>
      </c>
      <c r="G3799" s="386"/>
    </row>
    <row r="3800" spans="1:7" ht="18">
      <c r="A3800" s="387"/>
      <c r="B3800" s="387"/>
      <c r="C3800" s="388" t="s">
        <v>27651</v>
      </c>
      <c r="D3800" s="384" t="s">
        <v>27652</v>
      </c>
      <c r="E3800" s="388" t="s">
        <v>26</v>
      </c>
      <c r="F3800" s="388" t="s">
        <v>27653</v>
      </c>
      <c r="G3800" s="386"/>
    </row>
    <row r="3801" spans="1:7" ht="18">
      <c r="A3801" s="387"/>
      <c r="B3801" s="387"/>
      <c r="C3801" s="388" t="s">
        <v>27654</v>
      </c>
      <c r="D3801" s="384" t="s">
        <v>27655</v>
      </c>
      <c r="E3801" s="388" t="s">
        <v>26</v>
      </c>
      <c r="F3801" s="388" t="s">
        <v>17149</v>
      </c>
      <c r="G3801" s="386"/>
    </row>
    <row r="3802" spans="1:7" ht="18">
      <c r="A3802" s="387"/>
      <c r="B3802" s="387"/>
      <c r="C3802" s="388" t="s">
        <v>27656</v>
      </c>
      <c r="D3802" s="384" t="s">
        <v>27657</v>
      </c>
      <c r="E3802" s="388" t="s">
        <v>26</v>
      </c>
      <c r="F3802" s="388" t="s">
        <v>17605</v>
      </c>
      <c r="G3802" s="386"/>
    </row>
    <row r="3803" spans="1:7" ht="18">
      <c r="A3803" s="387"/>
      <c r="B3803" s="387"/>
      <c r="C3803" s="388" t="s">
        <v>27658</v>
      </c>
      <c r="D3803" s="384" t="s">
        <v>27659</v>
      </c>
      <c r="E3803" s="388" t="s">
        <v>26</v>
      </c>
      <c r="F3803" s="388" t="s">
        <v>27660</v>
      </c>
      <c r="G3803" s="386"/>
    </row>
    <row r="3804" spans="1:7" ht="14.25" customHeight="1">
      <c r="A3804" s="387"/>
      <c r="B3804" s="387"/>
      <c r="C3804" s="388" t="s">
        <v>27661</v>
      </c>
      <c r="D3804" s="384" t="s">
        <v>27662</v>
      </c>
      <c r="E3804" s="388" t="s">
        <v>105</v>
      </c>
      <c r="F3804" s="388" t="s">
        <v>27663</v>
      </c>
      <c r="G3804" s="386"/>
    </row>
    <row r="3805" spans="1:7" ht="18">
      <c r="A3805" s="387"/>
      <c r="B3805" s="387"/>
      <c r="C3805" s="388" t="s">
        <v>27664</v>
      </c>
      <c r="D3805" s="384" t="s">
        <v>27665</v>
      </c>
      <c r="E3805" s="388" t="s">
        <v>26</v>
      </c>
      <c r="F3805" s="388" t="s">
        <v>27666</v>
      </c>
      <c r="G3805" s="386"/>
    </row>
    <row r="3806" spans="1:7" ht="15">
      <c r="A3806" s="387"/>
      <c r="B3806" s="387"/>
      <c r="C3806" s="481" t="s">
        <v>27667</v>
      </c>
      <c r="D3806" s="481"/>
      <c r="E3806" s="481"/>
      <c r="F3806" s="481" t="s">
        <v>17145</v>
      </c>
      <c r="G3806" s="385"/>
    </row>
    <row r="3807" spans="1:7" ht="14.25" customHeight="1">
      <c r="A3807" s="387"/>
      <c r="B3807" s="387"/>
      <c r="C3807" s="388" t="s">
        <v>27668</v>
      </c>
      <c r="D3807" s="384" t="s">
        <v>27669</v>
      </c>
      <c r="E3807" s="388" t="s">
        <v>26</v>
      </c>
      <c r="F3807" s="388" t="s">
        <v>17763</v>
      </c>
      <c r="G3807" s="385"/>
    </row>
    <row r="3808" spans="1:7" ht="12.75" customHeight="1">
      <c r="A3808" s="387"/>
      <c r="B3808" s="387"/>
      <c r="C3808" s="388" t="s">
        <v>27670</v>
      </c>
      <c r="D3808" s="384" t="s">
        <v>27671</v>
      </c>
      <c r="E3808" s="388" t="s">
        <v>26</v>
      </c>
      <c r="F3808" s="388" t="s">
        <v>17764</v>
      </c>
      <c r="G3808" s="386"/>
    </row>
    <row r="3809" spans="1:7" ht="27">
      <c r="A3809" s="387"/>
      <c r="B3809" s="387"/>
      <c r="C3809" s="388" t="s">
        <v>27672</v>
      </c>
      <c r="D3809" s="384" t="s">
        <v>27673</v>
      </c>
      <c r="E3809" s="388" t="s">
        <v>26</v>
      </c>
      <c r="F3809" s="388" t="s">
        <v>27674</v>
      </c>
      <c r="G3809" s="386"/>
    </row>
    <row r="3810" spans="1:7" ht="11.25" customHeight="1">
      <c r="A3810" s="387"/>
      <c r="B3810" s="387"/>
      <c r="C3810" s="388" t="s">
        <v>27675</v>
      </c>
      <c r="D3810" s="384" t="s">
        <v>27676</v>
      </c>
      <c r="E3810" s="388" t="s">
        <v>26</v>
      </c>
      <c r="F3810" s="388" t="s">
        <v>27677</v>
      </c>
      <c r="G3810" s="386"/>
    </row>
    <row r="3811" spans="1:7" ht="18">
      <c r="A3811" s="387"/>
      <c r="B3811" s="387"/>
      <c r="C3811" s="388" t="s">
        <v>27678</v>
      </c>
      <c r="D3811" s="384" t="s">
        <v>27679</v>
      </c>
      <c r="E3811" s="388" t="s">
        <v>26</v>
      </c>
      <c r="F3811" s="388" t="s">
        <v>27680</v>
      </c>
      <c r="G3811" s="386"/>
    </row>
    <row r="3812" spans="1:7" ht="18">
      <c r="A3812" s="387"/>
      <c r="B3812" s="387"/>
      <c r="C3812" s="388" t="s">
        <v>27681</v>
      </c>
      <c r="D3812" s="384" t="s">
        <v>27682</v>
      </c>
      <c r="E3812" s="388" t="s">
        <v>26</v>
      </c>
      <c r="F3812" s="388" t="s">
        <v>27683</v>
      </c>
      <c r="G3812" s="386"/>
    </row>
    <row r="3813" spans="1:7" ht="63">
      <c r="A3813" s="387"/>
      <c r="B3813" s="387"/>
      <c r="C3813" s="388" t="s">
        <v>27684</v>
      </c>
      <c r="D3813" s="384" t="s">
        <v>27685</v>
      </c>
      <c r="E3813" s="388" t="s">
        <v>26</v>
      </c>
      <c r="F3813" s="388" t="s">
        <v>27686</v>
      </c>
      <c r="G3813" s="386"/>
    </row>
    <row r="3814" spans="1:7" ht="63">
      <c r="A3814" s="387"/>
      <c r="B3814" s="387"/>
      <c r="C3814" s="388" t="s">
        <v>27687</v>
      </c>
      <c r="D3814" s="384" t="s">
        <v>27688</v>
      </c>
      <c r="E3814" s="388" t="s">
        <v>26</v>
      </c>
      <c r="F3814" s="388" t="s">
        <v>18995</v>
      </c>
      <c r="G3814" s="386"/>
    </row>
    <row r="3815" spans="1:7" ht="54">
      <c r="A3815" s="387"/>
      <c r="B3815" s="387"/>
      <c r="C3815" s="388" t="s">
        <v>27689</v>
      </c>
      <c r="D3815" s="384" t="s">
        <v>27690</v>
      </c>
      <c r="E3815" s="388" t="s">
        <v>26</v>
      </c>
      <c r="F3815" s="388" t="s">
        <v>17344</v>
      </c>
      <c r="G3815" s="386"/>
    </row>
    <row r="3816" spans="1:7" ht="45">
      <c r="A3816" s="387"/>
      <c r="B3816" s="387"/>
      <c r="C3816" s="388" t="s">
        <v>27691</v>
      </c>
      <c r="D3816" s="384" t="s">
        <v>27692</v>
      </c>
      <c r="E3816" s="388" t="s">
        <v>26</v>
      </c>
      <c r="F3816" s="388" t="s">
        <v>27693</v>
      </c>
      <c r="G3816" s="386"/>
    </row>
    <row r="3817" spans="1:7" ht="11.25" customHeight="1">
      <c r="A3817" s="387"/>
      <c r="B3817" s="387"/>
      <c r="C3817" s="388" t="s">
        <v>27694</v>
      </c>
      <c r="D3817" s="384" t="s">
        <v>27695</v>
      </c>
      <c r="E3817" s="388" t="s">
        <v>26</v>
      </c>
      <c r="F3817" s="388" t="s">
        <v>27696</v>
      </c>
      <c r="G3817" s="386"/>
    </row>
    <row r="3818" spans="1:7" ht="15">
      <c r="A3818" s="387"/>
      <c r="B3818" s="387"/>
      <c r="C3818" s="481" t="s">
        <v>27697</v>
      </c>
      <c r="D3818" s="481"/>
      <c r="E3818" s="481"/>
      <c r="F3818" s="481" t="s">
        <v>17145</v>
      </c>
      <c r="G3818" s="386"/>
    </row>
    <row r="3819" spans="1:7" ht="18">
      <c r="A3819" s="387"/>
      <c r="B3819" s="387"/>
      <c r="C3819" s="388" t="s">
        <v>27698</v>
      </c>
      <c r="D3819" s="384" t="s">
        <v>27699</v>
      </c>
      <c r="E3819" s="388" t="s">
        <v>26</v>
      </c>
      <c r="F3819" s="388" t="s">
        <v>27700</v>
      </c>
      <c r="G3819" s="386"/>
    </row>
    <row r="3820" spans="1:7" ht="12.75" customHeight="1">
      <c r="A3820" s="387"/>
      <c r="B3820" s="387"/>
      <c r="C3820" s="388" t="s">
        <v>27701</v>
      </c>
      <c r="D3820" s="384" t="s">
        <v>27702</v>
      </c>
      <c r="E3820" s="388" t="s">
        <v>26</v>
      </c>
      <c r="F3820" s="388" t="s">
        <v>24635</v>
      </c>
      <c r="G3820" s="386"/>
    </row>
    <row r="3821" spans="1:7" ht="18">
      <c r="A3821" s="387"/>
      <c r="B3821" s="387"/>
      <c r="C3821" s="388" t="s">
        <v>27703</v>
      </c>
      <c r="D3821" s="384" t="s">
        <v>27704</v>
      </c>
      <c r="E3821" s="388" t="s">
        <v>26</v>
      </c>
      <c r="F3821" s="388" t="s">
        <v>27705</v>
      </c>
      <c r="G3821" s="386"/>
    </row>
    <row r="3822" spans="1:7" ht="18">
      <c r="A3822" s="387"/>
      <c r="B3822" s="387"/>
      <c r="C3822" s="388" t="s">
        <v>27706</v>
      </c>
      <c r="D3822" s="384" t="s">
        <v>27707</v>
      </c>
      <c r="E3822" s="388" t="s">
        <v>26</v>
      </c>
      <c r="F3822" s="388" t="s">
        <v>27708</v>
      </c>
      <c r="G3822" s="386"/>
    </row>
    <row r="3823" spans="1:7" ht="14.25" customHeight="1">
      <c r="A3823" s="387"/>
      <c r="B3823" s="387"/>
      <c r="C3823" s="388" t="s">
        <v>27709</v>
      </c>
      <c r="D3823" s="384" t="s">
        <v>27710</v>
      </c>
      <c r="E3823" s="388" t="s">
        <v>26</v>
      </c>
      <c r="F3823" s="388" t="s">
        <v>27711</v>
      </c>
      <c r="G3823" s="386"/>
    </row>
    <row r="3824" spans="1:7" ht="15">
      <c r="A3824" s="387"/>
      <c r="B3824" s="387"/>
      <c r="C3824" s="388" t="s">
        <v>27712</v>
      </c>
      <c r="D3824" s="384" t="s">
        <v>27713</v>
      </c>
      <c r="E3824" s="388" t="s">
        <v>26</v>
      </c>
      <c r="F3824" s="388" t="s">
        <v>27714</v>
      </c>
      <c r="G3824" s="386"/>
    </row>
    <row r="3825" spans="1:7" ht="15">
      <c r="A3825" s="387"/>
      <c r="B3825" s="387"/>
      <c r="C3825" s="388" t="s">
        <v>27715</v>
      </c>
      <c r="D3825" s="384" t="s">
        <v>27716</v>
      </c>
      <c r="E3825" s="388" t="s">
        <v>26</v>
      </c>
      <c r="F3825" s="388" t="s">
        <v>27717</v>
      </c>
      <c r="G3825" s="386"/>
    </row>
    <row r="3826" spans="1:7" ht="18">
      <c r="A3826" s="387"/>
      <c r="B3826" s="387"/>
      <c r="C3826" s="388" t="s">
        <v>27718</v>
      </c>
      <c r="D3826" s="384" t="s">
        <v>27719</v>
      </c>
      <c r="E3826" s="388" t="s">
        <v>26</v>
      </c>
      <c r="F3826" s="388" t="s">
        <v>27720</v>
      </c>
      <c r="G3826" s="386"/>
    </row>
    <row r="3827" spans="1:7" ht="18">
      <c r="A3827" s="387"/>
      <c r="B3827" s="387"/>
      <c r="C3827" s="388" t="s">
        <v>27721</v>
      </c>
      <c r="D3827" s="384" t="s">
        <v>27722</v>
      </c>
      <c r="E3827" s="388" t="s">
        <v>26</v>
      </c>
      <c r="F3827" s="388" t="s">
        <v>27723</v>
      </c>
      <c r="G3827" s="386"/>
    </row>
    <row r="3828" spans="1:7" ht="18">
      <c r="A3828" s="387"/>
      <c r="B3828" s="387"/>
      <c r="C3828" s="388" t="s">
        <v>27724</v>
      </c>
      <c r="D3828" s="384" t="s">
        <v>27725</v>
      </c>
      <c r="E3828" s="388" t="s">
        <v>26</v>
      </c>
      <c r="F3828" s="388" t="s">
        <v>27726</v>
      </c>
      <c r="G3828" s="386"/>
    </row>
    <row r="3829" spans="1:7" ht="11.25" customHeight="1">
      <c r="A3829" s="387"/>
      <c r="B3829" s="387"/>
      <c r="C3829" s="481" t="s">
        <v>27727</v>
      </c>
      <c r="D3829" s="481"/>
      <c r="E3829" s="481"/>
      <c r="F3829" s="481" t="s">
        <v>17145</v>
      </c>
      <c r="G3829" s="385"/>
    </row>
    <row r="3830" spans="1:7" ht="14.25" customHeight="1">
      <c r="A3830" s="387"/>
      <c r="B3830" s="387"/>
      <c r="C3830" s="388" t="s">
        <v>27728</v>
      </c>
      <c r="D3830" s="384" t="s">
        <v>27729</v>
      </c>
      <c r="E3830" s="388" t="s">
        <v>26</v>
      </c>
      <c r="F3830" s="388" t="s">
        <v>27730</v>
      </c>
      <c r="G3830" s="385"/>
    </row>
    <row r="3831" spans="1:7" ht="12.75" customHeight="1">
      <c r="A3831" s="387"/>
      <c r="B3831" s="387"/>
      <c r="C3831" s="388" t="s">
        <v>27731</v>
      </c>
      <c r="D3831" s="384" t="s">
        <v>27732</v>
      </c>
      <c r="E3831" s="388" t="s">
        <v>26</v>
      </c>
      <c r="F3831" s="388" t="s">
        <v>27733</v>
      </c>
      <c r="G3831" s="386"/>
    </row>
    <row r="3832" spans="1:7" ht="18">
      <c r="A3832" s="387"/>
      <c r="B3832" s="387"/>
      <c r="C3832" s="388" t="s">
        <v>27734</v>
      </c>
      <c r="D3832" s="384" t="s">
        <v>27735</v>
      </c>
      <c r="E3832" s="388" t="s">
        <v>26</v>
      </c>
      <c r="F3832" s="388" t="s">
        <v>27736</v>
      </c>
      <c r="G3832" s="386"/>
    </row>
    <row r="3833" spans="1:7" ht="18">
      <c r="A3833" s="387"/>
      <c r="B3833" s="387"/>
      <c r="C3833" s="388" t="s">
        <v>27737</v>
      </c>
      <c r="D3833" s="384" t="s">
        <v>27738</v>
      </c>
      <c r="E3833" s="388" t="s">
        <v>26</v>
      </c>
      <c r="F3833" s="388" t="s">
        <v>27739</v>
      </c>
      <c r="G3833" s="386"/>
    </row>
    <row r="3834" spans="1:7" ht="54">
      <c r="A3834" s="387"/>
      <c r="B3834" s="387"/>
      <c r="C3834" s="388" t="s">
        <v>27740</v>
      </c>
      <c r="D3834" s="384" t="s">
        <v>27741</v>
      </c>
      <c r="E3834" s="388" t="s">
        <v>26</v>
      </c>
      <c r="F3834" s="388" t="s">
        <v>27742</v>
      </c>
      <c r="G3834" s="386"/>
    </row>
    <row r="3835" spans="1:7" ht="54">
      <c r="A3835" s="387"/>
      <c r="B3835" s="387"/>
      <c r="C3835" s="388" t="s">
        <v>27743</v>
      </c>
      <c r="D3835" s="384" t="s">
        <v>27744</v>
      </c>
      <c r="E3835" s="388" t="s">
        <v>26</v>
      </c>
      <c r="F3835" s="388" t="s">
        <v>27745</v>
      </c>
      <c r="G3835" s="386"/>
    </row>
    <row r="3836" spans="1:7" ht="15">
      <c r="A3836" s="387"/>
      <c r="B3836" s="387"/>
      <c r="C3836" s="481" t="s">
        <v>27746</v>
      </c>
      <c r="D3836" s="481"/>
      <c r="E3836" s="481"/>
      <c r="F3836" s="481" t="s">
        <v>17145</v>
      </c>
      <c r="G3836" s="385"/>
    </row>
    <row r="3837" spans="1:7" ht="27">
      <c r="A3837" s="387"/>
      <c r="B3837" s="387"/>
      <c r="C3837" s="388" t="s">
        <v>27747</v>
      </c>
      <c r="D3837" s="384" t="s">
        <v>27748</v>
      </c>
      <c r="E3837" s="388" t="s">
        <v>26</v>
      </c>
      <c r="F3837" s="388" t="s">
        <v>27749</v>
      </c>
      <c r="G3837" s="385"/>
    </row>
    <row r="3838" spans="1:7" ht="12.75" customHeight="1">
      <c r="A3838" s="387"/>
      <c r="B3838" s="387"/>
      <c r="C3838" s="388" t="s">
        <v>27750</v>
      </c>
      <c r="D3838" s="384" t="s">
        <v>27751</v>
      </c>
      <c r="E3838" s="388" t="s">
        <v>26</v>
      </c>
      <c r="F3838" s="388" t="s">
        <v>27752</v>
      </c>
      <c r="G3838" s="386"/>
    </row>
    <row r="3839" spans="1:7" ht="27">
      <c r="A3839" s="387"/>
      <c r="B3839" s="387"/>
      <c r="C3839" s="388" t="s">
        <v>27753</v>
      </c>
      <c r="D3839" s="384" t="s">
        <v>27754</v>
      </c>
      <c r="E3839" s="388" t="s">
        <v>26</v>
      </c>
      <c r="F3839" s="388" t="s">
        <v>27755</v>
      </c>
      <c r="G3839" s="386"/>
    </row>
    <row r="3840" spans="1:7" ht="11.25" customHeight="1">
      <c r="A3840" s="387"/>
      <c r="B3840" s="387"/>
      <c r="C3840" s="388" t="s">
        <v>27756</v>
      </c>
      <c r="D3840" s="384" t="s">
        <v>27757</v>
      </c>
      <c r="E3840" s="388" t="s">
        <v>26</v>
      </c>
      <c r="F3840" s="388" t="s">
        <v>27758</v>
      </c>
      <c r="G3840" s="385"/>
    </row>
    <row r="3841" spans="1:7" ht="45">
      <c r="A3841" s="387"/>
      <c r="B3841" s="387"/>
      <c r="C3841" s="388" t="s">
        <v>27759</v>
      </c>
      <c r="D3841" s="384" t="s">
        <v>27760</v>
      </c>
      <c r="E3841" s="388" t="s">
        <v>26</v>
      </c>
      <c r="F3841" s="388" t="s">
        <v>27761</v>
      </c>
      <c r="G3841" s="385"/>
    </row>
    <row r="3842" spans="1:7" ht="14.25" customHeight="1">
      <c r="A3842" s="387"/>
      <c r="B3842" s="387"/>
      <c r="C3842" s="388" t="s">
        <v>27762</v>
      </c>
      <c r="D3842" s="384" t="s">
        <v>27763</v>
      </c>
      <c r="E3842" s="388" t="s">
        <v>26</v>
      </c>
      <c r="F3842" s="388" t="s">
        <v>27764</v>
      </c>
      <c r="G3842" s="386"/>
    </row>
    <row r="3843" spans="1:7" ht="15">
      <c r="A3843" s="387"/>
      <c r="B3843" s="387"/>
      <c r="C3843" s="481" t="s">
        <v>27765</v>
      </c>
      <c r="D3843" s="481"/>
      <c r="E3843" s="481"/>
      <c r="F3843" s="481" t="s">
        <v>17145</v>
      </c>
      <c r="G3843" s="386"/>
    </row>
    <row r="3844" spans="1:7" ht="45">
      <c r="A3844" s="387"/>
      <c r="B3844" s="387"/>
      <c r="C3844" s="388" t="s">
        <v>27766</v>
      </c>
      <c r="D3844" s="384" t="s">
        <v>27767</v>
      </c>
      <c r="E3844" s="388" t="s">
        <v>26</v>
      </c>
      <c r="F3844" s="388" t="s">
        <v>17767</v>
      </c>
      <c r="G3844" s="386"/>
    </row>
    <row r="3845" spans="1:7" ht="12.75" customHeight="1">
      <c r="A3845" s="387"/>
      <c r="B3845" s="387"/>
      <c r="C3845" s="388" t="s">
        <v>27768</v>
      </c>
      <c r="D3845" s="384" t="s">
        <v>27769</v>
      </c>
      <c r="E3845" s="388" t="s">
        <v>26</v>
      </c>
      <c r="F3845" s="388" t="s">
        <v>27770</v>
      </c>
      <c r="G3845" s="385"/>
    </row>
    <row r="3846" spans="1:7" ht="27">
      <c r="A3846" s="387"/>
      <c r="B3846" s="387"/>
      <c r="C3846" s="388" t="s">
        <v>27771</v>
      </c>
      <c r="D3846" s="384" t="s">
        <v>27772</v>
      </c>
      <c r="E3846" s="388" t="s">
        <v>26</v>
      </c>
      <c r="F3846" s="388" t="s">
        <v>27773</v>
      </c>
      <c r="G3846" s="385"/>
    </row>
    <row r="3847" spans="1:7" ht="11.25" customHeight="1">
      <c r="A3847" s="387"/>
      <c r="B3847" s="387"/>
      <c r="C3847" s="388" t="s">
        <v>27774</v>
      </c>
      <c r="D3847" s="384" t="s">
        <v>27775</v>
      </c>
      <c r="E3847" s="388" t="s">
        <v>26</v>
      </c>
      <c r="F3847" s="388" t="s">
        <v>27776</v>
      </c>
      <c r="G3847" s="386"/>
    </row>
    <row r="3848" spans="1:7" ht="45">
      <c r="A3848" s="387"/>
      <c r="B3848" s="387"/>
      <c r="C3848" s="388" t="s">
        <v>27777</v>
      </c>
      <c r="D3848" s="384" t="s">
        <v>27778</v>
      </c>
      <c r="E3848" s="388" t="s">
        <v>26</v>
      </c>
      <c r="F3848" s="388" t="s">
        <v>27779</v>
      </c>
      <c r="G3848" s="385"/>
    </row>
    <row r="3849" spans="1:7" ht="15">
      <c r="A3849" s="387"/>
      <c r="B3849" s="387"/>
      <c r="C3849" s="481" t="s">
        <v>27780</v>
      </c>
      <c r="D3849" s="481"/>
      <c r="E3849" s="481"/>
      <c r="F3849" s="481" t="s">
        <v>17145</v>
      </c>
      <c r="G3849" s="385"/>
    </row>
    <row r="3850" spans="1:7" ht="18">
      <c r="A3850" s="387"/>
      <c r="B3850" s="387"/>
      <c r="C3850" s="388" t="s">
        <v>27781</v>
      </c>
      <c r="D3850" s="384" t="s">
        <v>27782</v>
      </c>
      <c r="E3850" s="388" t="s">
        <v>26</v>
      </c>
      <c r="F3850" s="388" t="s">
        <v>27783</v>
      </c>
      <c r="G3850" s="385"/>
    </row>
    <row r="3851" spans="1:7" ht="12.75" customHeight="1">
      <c r="A3851" s="387"/>
      <c r="B3851" s="387"/>
      <c r="C3851" s="388" t="s">
        <v>27784</v>
      </c>
      <c r="D3851" s="384" t="s">
        <v>27785</v>
      </c>
      <c r="E3851" s="388" t="s">
        <v>26</v>
      </c>
      <c r="F3851" s="388" t="s">
        <v>27786</v>
      </c>
      <c r="G3851" s="385"/>
    </row>
    <row r="3852" spans="1:7" ht="36">
      <c r="A3852" s="387"/>
      <c r="B3852" s="387"/>
      <c r="C3852" s="388" t="s">
        <v>27787</v>
      </c>
      <c r="D3852" s="384" t="s">
        <v>27788</v>
      </c>
      <c r="E3852" s="388" t="s">
        <v>26</v>
      </c>
      <c r="F3852" s="388" t="s">
        <v>27789</v>
      </c>
      <c r="G3852" s="386"/>
    </row>
    <row r="3853" spans="1:7" ht="14.25" customHeight="1">
      <c r="A3853" s="387"/>
      <c r="B3853" s="387"/>
      <c r="C3853" s="388" t="s">
        <v>27790</v>
      </c>
      <c r="D3853" s="384" t="s">
        <v>27791</v>
      </c>
      <c r="E3853" s="388" t="s">
        <v>26</v>
      </c>
      <c r="F3853" s="388" t="s">
        <v>27792</v>
      </c>
      <c r="G3853" s="386"/>
    </row>
    <row r="3854" spans="1:7" ht="11.25" customHeight="1">
      <c r="A3854" s="387"/>
      <c r="B3854" s="387"/>
      <c r="C3854" s="388" t="s">
        <v>27793</v>
      </c>
      <c r="D3854" s="384" t="s">
        <v>27794</v>
      </c>
      <c r="E3854" s="388" t="s">
        <v>26</v>
      </c>
      <c r="F3854" s="388" t="s">
        <v>27795</v>
      </c>
      <c r="G3854" s="386"/>
    </row>
    <row r="3855" spans="1:7" ht="36">
      <c r="A3855" s="387"/>
      <c r="B3855" s="387"/>
      <c r="C3855" s="388" t="s">
        <v>27796</v>
      </c>
      <c r="D3855" s="384" t="s">
        <v>27797</v>
      </c>
      <c r="E3855" s="388" t="s">
        <v>26</v>
      </c>
      <c r="F3855" s="388" t="s">
        <v>27798</v>
      </c>
      <c r="G3855" s="386"/>
    </row>
    <row r="3856" spans="1:7" ht="36">
      <c r="A3856" s="387"/>
      <c r="B3856" s="387"/>
      <c r="C3856" s="388" t="s">
        <v>27799</v>
      </c>
      <c r="D3856" s="384" t="s">
        <v>27800</v>
      </c>
      <c r="E3856" s="388" t="s">
        <v>26</v>
      </c>
      <c r="F3856" s="388" t="s">
        <v>27801</v>
      </c>
      <c r="G3856" s="386"/>
    </row>
    <row r="3857" spans="1:7" ht="36">
      <c r="A3857" s="387"/>
      <c r="B3857" s="387"/>
      <c r="C3857" s="388" t="s">
        <v>27802</v>
      </c>
      <c r="D3857" s="384" t="s">
        <v>27803</v>
      </c>
      <c r="E3857" s="388" t="s">
        <v>26</v>
      </c>
      <c r="F3857" s="388" t="s">
        <v>27804</v>
      </c>
      <c r="G3857" s="386"/>
    </row>
    <row r="3858" spans="1:7" ht="27">
      <c r="A3858" s="387"/>
      <c r="B3858" s="387"/>
      <c r="C3858" s="388" t="s">
        <v>27805</v>
      </c>
      <c r="D3858" s="384" t="s">
        <v>27806</v>
      </c>
      <c r="E3858" s="388" t="s">
        <v>26</v>
      </c>
      <c r="F3858" s="388" t="s">
        <v>27807</v>
      </c>
      <c r="G3858" s="386"/>
    </row>
    <row r="3859" spans="1:7" ht="18">
      <c r="A3859" s="387"/>
      <c r="B3859" s="387"/>
      <c r="C3859" s="388" t="s">
        <v>27808</v>
      </c>
      <c r="D3859" s="384" t="s">
        <v>27809</v>
      </c>
      <c r="E3859" s="388" t="s">
        <v>26</v>
      </c>
      <c r="F3859" s="388" t="s">
        <v>27810</v>
      </c>
      <c r="G3859" s="386"/>
    </row>
    <row r="3860" spans="1:7" ht="11.25" customHeight="1">
      <c r="A3860" s="387"/>
      <c r="B3860" s="387"/>
      <c r="C3860" s="388" t="s">
        <v>27811</v>
      </c>
      <c r="D3860" s="384" t="s">
        <v>27812</v>
      </c>
      <c r="E3860" s="388" t="s">
        <v>26</v>
      </c>
      <c r="F3860" s="388" t="s">
        <v>27813</v>
      </c>
      <c r="G3860" s="386"/>
    </row>
    <row r="3861" spans="1:7" ht="36">
      <c r="A3861" s="387"/>
      <c r="B3861" s="387"/>
      <c r="C3861" s="388" t="s">
        <v>27814</v>
      </c>
      <c r="D3861" s="384" t="s">
        <v>27815</v>
      </c>
      <c r="E3861" s="388" t="s">
        <v>26</v>
      </c>
      <c r="F3861" s="388" t="s">
        <v>27816</v>
      </c>
      <c r="G3861" s="386"/>
    </row>
    <row r="3862" spans="1:7" ht="36">
      <c r="A3862" s="387"/>
      <c r="B3862" s="387"/>
      <c r="C3862" s="388" t="s">
        <v>27817</v>
      </c>
      <c r="D3862" s="384" t="s">
        <v>27818</v>
      </c>
      <c r="E3862" s="388" t="s">
        <v>26</v>
      </c>
      <c r="F3862" s="388" t="s">
        <v>27819</v>
      </c>
      <c r="G3862" s="386"/>
    </row>
    <row r="3863" spans="1:7" ht="33.75" customHeight="1">
      <c r="A3863" s="387"/>
      <c r="B3863" s="387"/>
      <c r="C3863" s="388" t="s">
        <v>27820</v>
      </c>
      <c r="D3863" s="384" t="s">
        <v>27821</v>
      </c>
      <c r="E3863" s="388" t="s">
        <v>26</v>
      </c>
      <c r="F3863" s="388" t="s">
        <v>27822</v>
      </c>
      <c r="G3863" s="385"/>
    </row>
    <row r="3864" spans="1:7" ht="36">
      <c r="A3864" s="387"/>
      <c r="B3864" s="387"/>
      <c r="C3864" s="388" t="s">
        <v>27823</v>
      </c>
      <c r="D3864" s="384" t="s">
        <v>27824</v>
      </c>
      <c r="E3864" s="388" t="s">
        <v>26</v>
      </c>
      <c r="F3864" s="388" t="s">
        <v>27825</v>
      </c>
      <c r="G3864" s="385"/>
    </row>
    <row r="3865" spans="1:7" ht="15">
      <c r="A3865" s="387"/>
      <c r="B3865" s="387"/>
      <c r="C3865" s="481" t="s">
        <v>27826</v>
      </c>
      <c r="D3865" s="481"/>
      <c r="E3865" s="481"/>
      <c r="F3865" s="481" t="s">
        <v>17145</v>
      </c>
      <c r="G3865" s="386"/>
    </row>
    <row r="3866" spans="1:7" ht="27">
      <c r="A3866" s="387"/>
      <c r="B3866" s="387"/>
      <c r="C3866" s="388" t="s">
        <v>27827</v>
      </c>
      <c r="D3866" s="384" t="s">
        <v>27828</v>
      </c>
      <c r="E3866" s="388" t="s">
        <v>26</v>
      </c>
      <c r="F3866" s="388" t="s">
        <v>27829</v>
      </c>
      <c r="G3866" s="386"/>
    </row>
    <row r="3867" spans="1:7" ht="14.25" customHeight="1">
      <c r="A3867" s="387"/>
      <c r="B3867" s="387"/>
      <c r="C3867" s="388" t="s">
        <v>27830</v>
      </c>
      <c r="D3867" s="384" t="s">
        <v>27831</v>
      </c>
      <c r="E3867" s="388" t="s">
        <v>26</v>
      </c>
      <c r="F3867" s="388" t="s">
        <v>27832</v>
      </c>
      <c r="G3867" s="386"/>
    </row>
    <row r="3868" spans="1:7" ht="27">
      <c r="A3868" s="387"/>
      <c r="B3868" s="387"/>
      <c r="C3868" s="388" t="s">
        <v>27833</v>
      </c>
      <c r="D3868" s="384" t="s">
        <v>27834</v>
      </c>
      <c r="E3868" s="388" t="s">
        <v>26</v>
      </c>
      <c r="F3868" s="388" t="s">
        <v>27835</v>
      </c>
      <c r="G3868" s="386"/>
    </row>
    <row r="3869" spans="1:7" ht="27">
      <c r="A3869" s="387"/>
      <c r="B3869" s="387"/>
      <c r="C3869" s="388" t="s">
        <v>27836</v>
      </c>
      <c r="D3869" s="384" t="s">
        <v>27837</v>
      </c>
      <c r="E3869" s="388" t="s">
        <v>26</v>
      </c>
      <c r="F3869" s="388" t="s">
        <v>27838</v>
      </c>
      <c r="G3869" s="386"/>
    </row>
    <row r="3870" spans="1:7" ht="27">
      <c r="A3870" s="387"/>
      <c r="B3870" s="387"/>
      <c r="C3870" s="388" t="s">
        <v>27839</v>
      </c>
      <c r="D3870" s="384" t="s">
        <v>27840</v>
      </c>
      <c r="E3870" s="388" t="s">
        <v>26</v>
      </c>
      <c r="F3870" s="388" t="s">
        <v>17182</v>
      </c>
      <c r="G3870" s="386"/>
    </row>
    <row r="3871" spans="1:7" ht="15">
      <c r="A3871" s="387"/>
      <c r="B3871" s="387"/>
      <c r="C3871" s="481" t="s">
        <v>27841</v>
      </c>
      <c r="D3871" s="481"/>
      <c r="E3871" s="481"/>
      <c r="F3871" s="481" t="s">
        <v>17145</v>
      </c>
      <c r="G3871" s="386"/>
    </row>
    <row r="3872" spans="1:7" ht="18">
      <c r="A3872" s="387"/>
      <c r="B3872" s="387"/>
      <c r="C3872" s="388" t="s">
        <v>27842</v>
      </c>
      <c r="D3872" s="384" t="s">
        <v>27843</v>
      </c>
      <c r="E3872" s="388" t="s">
        <v>26</v>
      </c>
      <c r="F3872" s="388" t="s">
        <v>27844</v>
      </c>
      <c r="G3872" s="386"/>
    </row>
    <row r="3873" spans="1:7" ht="14.25" customHeight="1">
      <c r="A3873" s="387"/>
      <c r="B3873" s="387"/>
      <c r="C3873" s="388" t="s">
        <v>27845</v>
      </c>
      <c r="D3873" s="384" t="s">
        <v>27846</v>
      </c>
      <c r="E3873" s="388" t="s">
        <v>26</v>
      </c>
      <c r="F3873" s="388" t="s">
        <v>17769</v>
      </c>
      <c r="G3873" s="386"/>
    </row>
    <row r="3874" spans="1:7" ht="27">
      <c r="A3874" s="387"/>
      <c r="B3874" s="387"/>
      <c r="C3874" s="388" t="s">
        <v>27847</v>
      </c>
      <c r="D3874" s="384" t="s">
        <v>27848</v>
      </c>
      <c r="E3874" s="388" t="s">
        <v>26</v>
      </c>
      <c r="F3874" s="388" t="s">
        <v>17313</v>
      </c>
      <c r="G3874" s="386"/>
    </row>
    <row r="3875" spans="1:7" ht="18">
      <c r="A3875" s="387"/>
      <c r="B3875" s="387"/>
      <c r="C3875" s="388" t="s">
        <v>27849</v>
      </c>
      <c r="D3875" s="384" t="s">
        <v>27850</v>
      </c>
      <c r="E3875" s="388" t="s">
        <v>26</v>
      </c>
      <c r="F3875" s="388" t="s">
        <v>27851</v>
      </c>
      <c r="G3875" s="386"/>
    </row>
    <row r="3876" spans="1:7" ht="11.25" customHeight="1">
      <c r="A3876" s="387"/>
      <c r="B3876" s="387"/>
      <c r="C3876" s="388" t="s">
        <v>27852</v>
      </c>
      <c r="D3876" s="384" t="s">
        <v>27853</v>
      </c>
      <c r="E3876" s="388" t="s">
        <v>105</v>
      </c>
      <c r="F3876" s="388" t="s">
        <v>27854</v>
      </c>
      <c r="G3876" s="386"/>
    </row>
    <row r="3877" spans="1:7" ht="18">
      <c r="A3877" s="387"/>
      <c r="B3877" s="387"/>
      <c r="C3877" s="388" t="s">
        <v>27855</v>
      </c>
      <c r="D3877" s="384" t="s">
        <v>27856</v>
      </c>
      <c r="E3877" s="388" t="s">
        <v>26</v>
      </c>
      <c r="F3877" s="388" t="s">
        <v>27857</v>
      </c>
      <c r="G3877" s="386"/>
    </row>
    <row r="3878" spans="1:7" ht="27">
      <c r="A3878" s="387"/>
      <c r="B3878" s="387"/>
      <c r="C3878" s="388" t="s">
        <v>27858</v>
      </c>
      <c r="D3878" s="384" t="s">
        <v>27859</v>
      </c>
      <c r="E3878" s="388" t="s">
        <v>26</v>
      </c>
      <c r="F3878" s="388" t="s">
        <v>27860</v>
      </c>
      <c r="G3878" s="386"/>
    </row>
    <row r="3879" spans="1:7" ht="18">
      <c r="A3879" s="387"/>
      <c r="B3879" s="387"/>
      <c r="C3879" s="388" t="s">
        <v>27861</v>
      </c>
      <c r="D3879" s="384" t="s">
        <v>27862</v>
      </c>
      <c r="E3879" s="388" t="s">
        <v>26</v>
      </c>
      <c r="F3879" s="388" t="s">
        <v>27863</v>
      </c>
      <c r="G3879" s="386"/>
    </row>
    <row r="3880" spans="1:7" ht="27">
      <c r="A3880" s="387"/>
      <c r="B3880" s="387"/>
      <c r="C3880" s="388" t="s">
        <v>27864</v>
      </c>
      <c r="D3880" s="384" t="s">
        <v>27865</v>
      </c>
      <c r="E3880" s="388" t="s">
        <v>26</v>
      </c>
      <c r="F3880" s="388" t="s">
        <v>27866</v>
      </c>
      <c r="G3880" s="386"/>
    </row>
    <row r="3881" spans="1:7" ht="18">
      <c r="A3881" s="387"/>
      <c r="B3881" s="387"/>
      <c r="C3881" s="388" t="s">
        <v>27867</v>
      </c>
      <c r="D3881" s="384" t="s">
        <v>27868</v>
      </c>
      <c r="E3881" s="388" t="s">
        <v>26</v>
      </c>
      <c r="F3881" s="388" t="s">
        <v>27869</v>
      </c>
      <c r="G3881" s="386"/>
    </row>
    <row r="3882" spans="1:7" ht="11.25" customHeight="1">
      <c r="A3882" s="387"/>
      <c r="B3882" s="481" t="s">
        <v>27870</v>
      </c>
      <c r="C3882" s="481"/>
      <c r="D3882" s="481"/>
      <c r="E3882" s="481"/>
      <c r="F3882" s="481" t="s">
        <v>17145</v>
      </c>
      <c r="G3882" s="386"/>
    </row>
    <row r="3883" spans="1:7" ht="15">
      <c r="A3883" s="387"/>
      <c r="B3883" s="387"/>
      <c r="C3883" s="481" t="s">
        <v>27871</v>
      </c>
      <c r="D3883" s="481"/>
      <c r="E3883" s="481"/>
      <c r="F3883" s="481" t="s">
        <v>17145</v>
      </c>
      <c r="G3883" s="386"/>
    </row>
    <row r="3884" spans="1:7" ht="12.75" customHeight="1">
      <c r="A3884" s="387"/>
      <c r="B3884" s="387"/>
      <c r="C3884" s="388" t="s">
        <v>27872</v>
      </c>
      <c r="D3884" s="384" t="s">
        <v>27873</v>
      </c>
      <c r="E3884" s="388" t="s">
        <v>26</v>
      </c>
      <c r="F3884" s="388" t="s">
        <v>27874</v>
      </c>
      <c r="G3884" s="386"/>
    </row>
    <row r="3885" spans="1:7" ht="12.75" customHeight="1">
      <c r="A3885" s="387"/>
      <c r="B3885" s="387"/>
      <c r="C3885" s="388" t="s">
        <v>27875</v>
      </c>
      <c r="D3885" s="384" t="s">
        <v>27876</v>
      </c>
      <c r="E3885" s="388" t="s">
        <v>26</v>
      </c>
      <c r="F3885" s="388" t="s">
        <v>27877</v>
      </c>
      <c r="G3885" s="386"/>
    </row>
    <row r="3886" spans="1:7" ht="18">
      <c r="A3886" s="387"/>
      <c r="B3886" s="387"/>
      <c r="C3886" s="388" t="s">
        <v>27878</v>
      </c>
      <c r="D3886" s="384" t="s">
        <v>27879</v>
      </c>
      <c r="E3886" s="388" t="s">
        <v>26</v>
      </c>
      <c r="F3886" s="388" t="s">
        <v>27880</v>
      </c>
      <c r="G3886" s="386"/>
    </row>
    <row r="3887" spans="1:7" ht="45">
      <c r="A3887" s="387"/>
      <c r="B3887" s="387"/>
      <c r="C3887" s="388" t="s">
        <v>27881</v>
      </c>
      <c r="D3887" s="384" t="s">
        <v>27882</v>
      </c>
      <c r="E3887" s="388" t="s">
        <v>26</v>
      </c>
      <c r="F3887" s="388" t="s">
        <v>27883</v>
      </c>
      <c r="G3887" s="385"/>
    </row>
    <row r="3888" spans="1:7" ht="45">
      <c r="A3888" s="387"/>
      <c r="B3888" s="387"/>
      <c r="C3888" s="388" t="s">
        <v>27884</v>
      </c>
      <c r="D3888" s="384" t="s">
        <v>27885</v>
      </c>
      <c r="E3888" s="388" t="s">
        <v>26</v>
      </c>
      <c r="F3888" s="388" t="s">
        <v>27886</v>
      </c>
      <c r="G3888" s="385"/>
    </row>
    <row r="3889" spans="1:7" ht="14.25" customHeight="1">
      <c r="A3889" s="387"/>
      <c r="B3889" s="387"/>
      <c r="C3889" s="388" t="s">
        <v>27887</v>
      </c>
      <c r="D3889" s="384" t="s">
        <v>27888</v>
      </c>
      <c r="E3889" s="388" t="s">
        <v>26</v>
      </c>
      <c r="F3889" s="388" t="s">
        <v>27877</v>
      </c>
      <c r="G3889" s="386"/>
    </row>
    <row r="3890" spans="1:7" ht="27">
      <c r="A3890" s="387"/>
      <c r="B3890" s="387"/>
      <c r="C3890" s="388" t="s">
        <v>27889</v>
      </c>
      <c r="D3890" s="384" t="s">
        <v>27890</v>
      </c>
      <c r="E3890" s="388" t="s">
        <v>26</v>
      </c>
      <c r="F3890" s="388" t="s">
        <v>27891</v>
      </c>
      <c r="G3890" s="386"/>
    </row>
    <row r="3891" spans="1:7" ht="18">
      <c r="A3891" s="387"/>
      <c r="B3891" s="387"/>
      <c r="C3891" s="388" t="s">
        <v>27892</v>
      </c>
      <c r="D3891" s="384" t="s">
        <v>27893</v>
      </c>
      <c r="E3891" s="388" t="s">
        <v>26</v>
      </c>
      <c r="F3891" s="388" t="s">
        <v>27894</v>
      </c>
      <c r="G3891" s="386"/>
    </row>
    <row r="3892" spans="1:7" ht="18">
      <c r="A3892" s="387"/>
      <c r="B3892" s="387"/>
      <c r="C3892" s="388" t="s">
        <v>27895</v>
      </c>
      <c r="D3892" s="384" t="s">
        <v>27896</v>
      </c>
      <c r="E3892" s="388" t="s">
        <v>26</v>
      </c>
      <c r="F3892" s="388" t="s">
        <v>27897</v>
      </c>
      <c r="G3892" s="386"/>
    </row>
    <row r="3893" spans="1:7" ht="14.25" customHeight="1">
      <c r="A3893" s="387"/>
      <c r="B3893" s="387"/>
      <c r="C3893" s="388" t="s">
        <v>27898</v>
      </c>
      <c r="D3893" s="384" t="s">
        <v>27899</v>
      </c>
      <c r="E3893" s="388" t="s">
        <v>26</v>
      </c>
      <c r="F3893" s="388" t="s">
        <v>17386</v>
      </c>
      <c r="G3893" s="386"/>
    </row>
    <row r="3894" spans="1:7" ht="11.25" customHeight="1">
      <c r="A3894" s="387"/>
      <c r="B3894" s="387"/>
      <c r="C3894" s="388" t="s">
        <v>27900</v>
      </c>
      <c r="D3894" s="384" t="s">
        <v>27901</v>
      </c>
      <c r="E3894" s="388" t="s">
        <v>26</v>
      </c>
      <c r="F3894" s="388" t="s">
        <v>17771</v>
      </c>
      <c r="G3894" s="385"/>
    </row>
    <row r="3895" spans="1:7" ht="14.25" customHeight="1">
      <c r="A3895" s="387"/>
      <c r="B3895" s="387"/>
      <c r="C3895" s="481" t="s">
        <v>27902</v>
      </c>
      <c r="D3895" s="481"/>
      <c r="E3895" s="481"/>
      <c r="F3895" s="481" t="s">
        <v>17145</v>
      </c>
      <c r="G3895" s="385"/>
    </row>
    <row r="3896" spans="1:7" ht="45">
      <c r="A3896" s="387"/>
      <c r="B3896" s="387"/>
      <c r="C3896" s="388" t="s">
        <v>27903</v>
      </c>
      <c r="D3896" s="384" t="s">
        <v>27904</v>
      </c>
      <c r="E3896" s="388" t="s">
        <v>26</v>
      </c>
      <c r="F3896" s="388" t="s">
        <v>27905</v>
      </c>
      <c r="G3896" s="386"/>
    </row>
    <row r="3897" spans="1:7" ht="36">
      <c r="A3897" s="387"/>
      <c r="B3897" s="387"/>
      <c r="C3897" s="388" t="s">
        <v>27906</v>
      </c>
      <c r="D3897" s="384" t="s">
        <v>27907</v>
      </c>
      <c r="E3897" s="388" t="s">
        <v>26</v>
      </c>
      <c r="F3897" s="388" t="s">
        <v>27908</v>
      </c>
      <c r="G3897" s="386"/>
    </row>
    <row r="3898" spans="1:7" ht="27">
      <c r="A3898" s="387"/>
      <c r="B3898" s="387"/>
      <c r="C3898" s="388" t="s">
        <v>27909</v>
      </c>
      <c r="D3898" s="384" t="s">
        <v>27910</v>
      </c>
      <c r="E3898" s="388" t="s">
        <v>26</v>
      </c>
      <c r="F3898" s="388" t="s">
        <v>17772</v>
      </c>
      <c r="G3898" s="386"/>
    </row>
    <row r="3899" spans="1:7" ht="15">
      <c r="A3899" s="387"/>
      <c r="B3899" s="387"/>
      <c r="C3899" s="481" t="s">
        <v>27911</v>
      </c>
      <c r="D3899" s="481"/>
      <c r="E3899" s="481"/>
      <c r="F3899" s="481" t="s">
        <v>17145</v>
      </c>
      <c r="G3899" s="386"/>
    </row>
    <row r="3900" spans="1:7" ht="12.75" customHeight="1">
      <c r="A3900" s="387"/>
      <c r="B3900" s="387"/>
      <c r="C3900" s="388" t="s">
        <v>27912</v>
      </c>
      <c r="D3900" s="384" t="s">
        <v>27913</v>
      </c>
      <c r="E3900" s="388" t="s">
        <v>26</v>
      </c>
      <c r="F3900" s="388" t="s">
        <v>27914</v>
      </c>
      <c r="G3900" s="386"/>
    </row>
    <row r="3901" spans="1:7" ht="45">
      <c r="A3901" s="387"/>
      <c r="B3901" s="387"/>
      <c r="C3901" s="388" t="s">
        <v>27915</v>
      </c>
      <c r="D3901" s="384" t="s">
        <v>27916</v>
      </c>
      <c r="E3901" s="388" t="s">
        <v>26</v>
      </c>
      <c r="F3901" s="388" t="s">
        <v>27917</v>
      </c>
      <c r="G3901" s="386"/>
    </row>
    <row r="3902" spans="1:7" ht="45">
      <c r="A3902" s="387"/>
      <c r="B3902" s="387"/>
      <c r="C3902" s="388" t="s">
        <v>27918</v>
      </c>
      <c r="D3902" s="384" t="s">
        <v>27919</v>
      </c>
      <c r="E3902" s="388" t="s">
        <v>26</v>
      </c>
      <c r="F3902" s="388" t="s">
        <v>27920</v>
      </c>
      <c r="G3902" s="385"/>
    </row>
    <row r="3903" spans="1:7" ht="45">
      <c r="A3903" s="387"/>
      <c r="B3903" s="387"/>
      <c r="C3903" s="388" t="s">
        <v>27921</v>
      </c>
      <c r="D3903" s="384" t="s">
        <v>27922</v>
      </c>
      <c r="E3903" s="388" t="s">
        <v>26</v>
      </c>
      <c r="F3903" s="388" t="s">
        <v>27923</v>
      </c>
      <c r="G3903" s="385"/>
    </row>
    <row r="3904" spans="1:7" ht="45">
      <c r="A3904" s="387"/>
      <c r="B3904" s="387"/>
      <c r="C3904" s="388" t="s">
        <v>27924</v>
      </c>
      <c r="D3904" s="384" t="s">
        <v>27925</v>
      </c>
      <c r="E3904" s="388" t="s">
        <v>26</v>
      </c>
      <c r="F3904" s="388" t="s">
        <v>27926</v>
      </c>
      <c r="G3904" s="386"/>
    </row>
    <row r="3905" spans="1:7" ht="63">
      <c r="A3905" s="387"/>
      <c r="B3905" s="387"/>
      <c r="C3905" s="388" t="s">
        <v>27927</v>
      </c>
      <c r="D3905" s="384" t="s">
        <v>27928</v>
      </c>
      <c r="E3905" s="388" t="s">
        <v>26</v>
      </c>
      <c r="F3905" s="388" t="s">
        <v>27929</v>
      </c>
      <c r="G3905" s="386"/>
    </row>
    <row r="3906" spans="1:7" ht="14.25" customHeight="1">
      <c r="A3906" s="387"/>
      <c r="B3906" s="387"/>
      <c r="C3906" s="388" t="s">
        <v>27930</v>
      </c>
      <c r="D3906" s="384" t="s">
        <v>27931</v>
      </c>
      <c r="E3906" s="388" t="s">
        <v>26</v>
      </c>
      <c r="F3906" s="388" t="s">
        <v>24049</v>
      </c>
      <c r="G3906" s="386"/>
    </row>
    <row r="3907" spans="1:7" ht="14.25" customHeight="1">
      <c r="A3907" s="387"/>
      <c r="B3907" s="387"/>
      <c r="C3907" s="388" t="s">
        <v>27932</v>
      </c>
      <c r="D3907" s="384" t="s">
        <v>27933</v>
      </c>
      <c r="E3907" s="388" t="s">
        <v>26</v>
      </c>
      <c r="F3907" s="388" t="s">
        <v>27934</v>
      </c>
      <c r="G3907" s="386"/>
    </row>
    <row r="3908" spans="1:7" ht="45">
      <c r="A3908" s="387"/>
      <c r="B3908" s="387"/>
      <c r="C3908" s="388" t="s">
        <v>27935</v>
      </c>
      <c r="D3908" s="384" t="s">
        <v>27936</v>
      </c>
      <c r="E3908" s="388" t="s">
        <v>26</v>
      </c>
      <c r="F3908" s="388" t="s">
        <v>27937</v>
      </c>
      <c r="G3908" s="385"/>
    </row>
    <row r="3909" spans="1:7" ht="11.25" customHeight="1">
      <c r="A3909" s="387"/>
      <c r="B3909" s="387"/>
      <c r="C3909" s="388" t="s">
        <v>27938</v>
      </c>
      <c r="D3909" s="384" t="s">
        <v>27939</v>
      </c>
      <c r="E3909" s="388" t="s">
        <v>26</v>
      </c>
      <c r="F3909" s="388" t="s">
        <v>27940</v>
      </c>
      <c r="G3909" s="385"/>
    </row>
    <row r="3910" spans="1:7" ht="54" customHeight="1">
      <c r="A3910" s="387"/>
      <c r="B3910" s="387"/>
      <c r="C3910" s="388" t="s">
        <v>27941</v>
      </c>
      <c r="D3910" s="384" t="s">
        <v>27942</v>
      </c>
      <c r="E3910" s="388" t="s">
        <v>26</v>
      </c>
      <c r="F3910" s="388" t="s">
        <v>27943</v>
      </c>
      <c r="G3910" s="386"/>
    </row>
    <row r="3911" spans="1:7" ht="54" customHeight="1">
      <c r="A3911" s="387"/>
      <c r="B3911" s="387"/>
      <c r="C3911" s="388" t="s">
        <v>27944</v>
      </c>
      <c r="D3911" s="384" t="s">
        <v>27945</v>
      </c>
      <c r="E3911" s="388" t="s">
        <v>26</v>
      </c>
      <c r="F3911" s="388" t="s">
        <v>17773</v>
      </c>
      <c r="G3911" s="386"/>
    </row>
    <row r="3912" spans="1:7" ht="27">
      <c r="A3912" s="387"/>
      <c r="B3912" s="387"/>
      <c r="C3912" s="388" t="s">
        <v>27946</v>
      </c>
      <c r="D3912" s="384" t="s">
        <v>27947</v>
      </c>
      <c r="E3912" s="388" t="s">
        <v>26</v>
      </c>
      <c r="F3912" s="388" t="s">
        <v>17774</v>
      </c>
      <c r="G3912" s="386"/>
    </row>
    <row r="3913" spans="1:7" ht="45">
      <c r="A3913" s="387"/>
      <c r="B3913" s="387"/>
      <c r="C3913" s="388" t="s">
        <v>27948</v>
      </c>
      <c r="D3913" s="384" t="s">
        <v>27949</v>
      </c>
      <c r="E3913" s="388" t="s">
        <v>26</v>
      </c>
      <c r="F3913" s="388" t="s">
        <v>21700</v>
      </c>
      <c r="G3913" s="386"/>
    </row>
    <row r="3914" spans="1:7" ht="45">
      <c r="A3914" s="387"/>
      <c r="B3914" s="387"/>
      <c r="C3914" s="388" t="s">
        <v>27950</v>
      </c>
      <c r="D3914" s="384" t="s">
        <v>27951</v>
      </c>
      <c r="E3914" s="388" t="s">
        <v>26</v>
      </c>
      <c r="F3914" s="388" t="s">
        <v>27952</v>
      </c>
      <c r="G3914" s="385"/>
    </row>
    <row r="3915" spans="1:7" ht="11.25" customHeight="1">
      <c r="A3915" s="387"/>
      <c r="B3915" s="387"/>
      <c r="C3915" s="388" t="s">
        <v>27953</v>
      </c>
      <c r="D3915" s="384" t="s">
        <v>27954</v>
      </c>
      <c r="E3915" s="388" t="s">
        <v>26</v>
      </c>
      <c r="F3915" s="388" t="s">
        <v>27955</v>
      </c>
      <c r="G3915" s="385"/>
    </row>
    <row r="3916" spans="1:7" ht="45">
      <c r="A3916" s="387"/>
      <c r="B3916" s="387"/>
      <c r="C3916" s="388" t="s">
        <v>27956</v>
      </c>
      <c r="D3916" s="384" t="s">
        <v>27957</v>
      </c>
      <c r="E3916" s="388" t="s">
        <v>26</v>
      </c>
      <c r="F3916" s="388" t="s">
        <v>27958</v>
      </c>
      <c r="G3916" s="386"/>
    </row>
    <row r="3917" spans="1:7" ht="54" customHeight="1">
      <c r="A3917" s="387"/>
      <c r="B3917" s="387"/>
      <c r="C3917" s="388" t="s">
        <v>27959</v>
      </c>
      <c r="D3917" s="384" t="s">
        <v>27960</v>
      </c>
      <c r="E3917" s="388" t="s">
        <v>26</v>
      </c>
      <c r="F3917" s="388" t="s">
        <v>27961</v>
      </c>
      <c r="G3917" s="386"/>
    </row>
    <row r="3918" spans="1:7" ht="33.75" customHeight="1">
      <c r="A3918" s="387"/>
      <c r="B3918" s="387"/>
      <c r="C3918" s="388" t="s">
        <v>27962</v>
      </c>
      <c r="D3918" s="384" t="s">
        <v>27963</v>
      </c>
      <c r="E3918" s="388" t="s">
        <v>26</v>
      </c>
      <c r="F3918" s="388" t="s">
        <v>17866</v>
      </c>
      <c r="G3918" s="385"/>
    </row>
    <row r="3919" spans="1:7" ht="36">
      <c r="A3919" s="387"/>
      <c r="B3919" s="387"/>
      <c r="C3919" s="388" t="s">
        <v>27964</v>
      </c>
      <c r="D3919" s="384" t="s">
        <v>27965</v>
      </c>
      <c r="E3919" s="388" t="s">
        <v>26</v>
      </c>
      <c r="F3919" s="388" t="s">
        <v>27966</v>
      </c>
      <c r="G3919" s="385"/>
    </row>
    <row r="3920" spans="1:7" ht="27">
      <c r="A3920" s="387"/>
      <c r="B3920" s="387"/>
      <c r="C3920" s="388" t="s">
        <v>27967</v>
      </c>
      <c r="D3920" s="384" t="s">
        <v>27968</v>
      </c>
      <c r="E3920" s="388" t="s">
        <v>26</v>
      </c>
      <c r="F3920" s="388" t="s">
        <v>27969</v>
      </c>
      <c r="G3920" s="386"/>
    </row>
    <row r="3921" spans="1:7" ht="27">
      <c r="A3921" s="387"/>
      <c r="B3921" s="387"/>
      <c r="C3921" s="388" t="s">
        <v>27970</v>
      </c>
      <c r="D3921" s="384" t="s">
        <v>27971</v>
      </c>
      <c r="E3921" s="388" t="s">
        <v>26</v>
      </c>
      <c r="F3921" s="388" t="s">
        <v>27972</v>
      </c>
      <c r="G3921" s="386"/>
    </row>
    <row r="3922" spans="1:7" ht="14.25" customHeight="1">
      <c r="A3922" s="387"/>
      <c r="B3922" s="387"/>
      <c r="C3922" s="388" t="s">
        <v>27973</v>
      </c>
      <c r="D3922" s="384" t="s">
        <v>27974</v>
      </c>
      <c r="E3922" s="388" t="s">
        <v>26</v>
      </c>
      <c r="F3922" s="388" t="s">
        <v>27975</v>
      </c>
      <c r="G3922" s="386"/>
    </row>
    <row r="3923" spans="1:7" ht="54" customHeight="1">
      <c r="A3923" s="387"/>
      <c r="B3923" s="387"/>
      <c r="C3923" s="388" t="s">
        <v>27976</v>
      </c>
      <c r="D3923" s="384" t="s">
        <v>27977</v>
      </c>
      <c r="E3923" s="388" t="s">
        <v>26</v>
      </c>
      <c r="F3923" s="388" t="s">
        <v>27978</v>
      </c>
      <c r="G3923" s="386"/>
    </row>
    <row r="3924" spans="1:7" ht="18">
      <c r="A3924" s="387"/>
      <c r="B3924" s="387"/>
      <c r="C3924" s="388" t="s">
        <v>27979</v>
      </c>
      <c r="D3924" s="384" t="s">
        <v>27980</v>
      </c>
      <c r="E3924" s="388" t="s">
        <v>26</v>
      </c>
      <c r="F3924" s="388" t="s">
        <v>27981</v>
      </c>
      <c r="G3924" s="385"/>
    </row>
    <row r="3925" spans="1:7" ht="45">
      <c r="A3925" s="387"/>
      <c r="B3925" s="387"/>
      <c r="C3925" s="388" t="s">
        <v>27982</v>
      </c>
      <c r="D3925" s="384" t="s">
        <v>27983</v>
      </c>
      <c r="E3925" s="388" t="s">
        <v>26</v>
      </c>
      <c r="F3925" s="388" t="s">
        <v>27984</v>
      </c>
      <c r="G3925" s="385"/>
    </row>
    <row r="3926" spans="1:7" ht="54">
      <c r="A3926" s="387"/>
      <c r="B3926" s="387"/>
      <c r="C3926" s="388" t="s">
        <v>27985</v>
      </c>
      <c r="D3926" s="384" t="s">
        <v>27986</v>
      </c>
      <c r="E3926" s="388" t="s">
        <v>26</v>
      </c>
      <c r="F3926" s="388" t="s">
        <v>27987</v>
      </c>
      <c r="G3926" s="386"/>
    </row>
    <row r="3927" spans="1:7" ht="15">
      <c r="A3927" s="387"/>
      <c r="B3927" s="387"/>
      <c r="C3927" s="481" t="s">
        <v>27988</v>
      </c>
      <c r="D3927" s="481"/>
      <c r="E3927" s="481"/>
      <c r="F3927" s="481" t="s">
        <v>17145</v>
      </c>
      <c r="G3927" s="385"/>
    </row>
    <row r="3928" spans="1:7" ht="14.25" customHeight="1">
      <c r="A3928" s="387"/>
      <c r="B3928" s="387"/>
      <c r="C3928" s="388" t="s">
        <v>27989</v>
      </c>
      <c r="D3928" s="384" t="s">
        <v>27990</v>
      </c>
      <c r="E3928" s="388" t="s">
        <v>26</v>
      </c>
      <c r="F3928" s="388" t="s">
        <v>27991</v>
      </c>
      <c r="G3928" s="385"/>
    </row>
    <row r="3929" spans="1:7" ht="36">
      <c r="A3929" s="387"/>
      <c r="B3929" s="387"/>
      <c r="C3929" s="388" t="s">
        <v>27992</v>
      </c>
      <c r="D3929" s="384" t="s">
        <v>27993</v>
      </c>
      <c r="E3929" s="388" t="s">
        <v>26</v>
      </c>
      <c r="F3929" s="388" t="s">
        <v>27994</v>
      </c>
      <c r="G3929" s="386"/>
    </row>
    <row r="3930" spans="1:7" ht="27">
      <c r="A3930" s="387"/>
      <c r="B3930" s="387"/>
      <c r="C3930" s="388" t="s">
        <v>27995</v>
      </c>
      <c r="D3930" s="384" t="s">
        <v>27996</v>
      </c>
      <c r="E3930" s="388" t="s">
        <v>26</v>
      </c>
      <c r="F3930" s="388" t="s">
        <v>17776</v>
      </c>
      <c r="G3930" s="385"/>
    </row>
    <row r="3931" spans="1:7" ht="27">
      <c r="A3931" s="387"/>
      <c r="B3931" s="387"/>
      <c r="C3931" s="388" t="s">
        <v>27997</v>
      </c>
      <c r="D3931" s="384" t="s">
        <v>27998</v>
      </c>
      <c r="E3931" s="388" t="s">
        <v>26</v>
      </c>
      <c r="F3931" s="388" t="s">
        <v>17777</v>
      </c>
      <c r="G3931" s="385"/>
    </row>
    <row r="3932" spans="1:7" ht="27">
      <c r="A3932" s="387"/>
      <c r="B3932" s="387"/>
      <c r="C3932" s="388" t="s">
        <v>27999</v>
      </c>
      <c r="D3932" s="384" t="s">
        <v>28000</v>
      </c>
      <c r="E3932" s="388" t="s">
        <v>26</v>
      </c>
      <c r="F3932" s="388" t="s">
        <v>17778</v>
      </c>
      <c r="G3932" s="386"/>
    </row>
    <row r="3933" spans="1:7" ht="27">
      <c r="A3933" s="387"/>
      <c r="B3933" s="387"/>
      <c r="C3933" s="388" t="s">
        <v>28001</v>
      </c>
      <c r="D3933" s="384" t="s">
        <v>28002</v>
      </c>
      <c r="E3933" s="388" t="s">
        <v>26</v>
      </c>
      <c r="F3933" s="388" t="s">
        <v>17779</v>
      </c>
      <c r="G3933" s="386"/>
    </row>
    <row r="3934" spans="1:7" ht="12.75" customHeight="1">
      <c r="A3934" s="387"/>
      <c r="B3934" s="387"/>
      <c r="C3934" s="388" t="s">
        <v>28003</v>
      </c>
      <c r="D3934" s="384" t="s">
        <v>28004</v>
      </c>
      <c r="E3934" s="388" t="s">
        <v>26</v>
      </c>
      <c r="F3934" s="388" t="s">
        <v>17780</v>
      </c>
      <c r="G3934" s="386"/>
    </row>
    <row r="3935" spans="1:7" ht="27">
      <c r="A3935" s="387"/>
      <c r="B3935" s="387"/>
      <c r="C3935" s="388" t="s">
        <v>28005</v>
      </c>
      <c r="D3935" s="384" t="s">
        <v>28006</v>
      </c>
      <c r="E3935" s="388" t="s">
        <v>26</v>
      </c>
      <c r="F3935" s="388" t="s">
        <v>17781</v>
      </c>
      <c r="G3935" s="386"/>
    </row>
    <row r="3936" spans="1:7" ht="18">
      <c r="A3936" s="387"/>
      <c r="B3936" s="387"/>
      <c r="C3936" s="388" t="s">
        <v>28007</v>
      </c>
      <c r="D3936" s="384" t="s">
        <v>28008</v>
      </c>
      <c r="E3936" s="388" t="s">
        <v>26</v>
      </c>
      <c r="F3936" s="388" t="s">
        <v>28009</v>
      </c>
      <c r="G3936" s="386"/>
    </row>
    <row r="3937" spans="1:7" ht="36" customHeight="1">
      <c r="A3937" s="387"/>
      <c r="B3937" s="387"/>
      <c r="C3937" s="388" t="s">
        <v>28010</v>
      </c>
      <c r="D3937" s="384" t="s">
        <v>28011</v>
      </c>
      <c r="E3937" s="388" t="s">
        <v>26</v>
      </c>
      <c r="F3937" s="388" t="s">
        <v>28012</v>
      </c>
      <c r="G3937" s="386"/>
    </row>
    <row r="3938" spans="1:7" ht="15">
      <c r="A3938" s="387"/>
      <c r="B3938" s="387"/>
      <c r="C3938" s="481" t="s">
        <v>28013</v>
      </c>
      <c r="D3938" s="481"/>
      <c r="E3938" s="481"/>
      <c r="F3938" s="481" t="s">
        <v>17145</v>
      </c>
      <c r="G3938" s="386"/>
    </row>
    <row r="3939" spans="1:7" ht="18">
      <c r="A3939" s="387"/>
      <c r="B3939" s="387"/>
      <c r="C3939" s="388" t="s">
        <v>28014</v>
      </c>
      <c r="D3939" s="384" t="s">
        <v>28015</v>
      </c>
      <c r="E3939" s="388" t="s">
        <v>26</v>
      </c>
      <c r="F3939" s="388" t="s">
        <v>28016</v>
      </c>
      <c r="G3939" s="386"/>
    </row>
    <row r="3940" spans="1:7" ht="15">
      <c r="A3940" s="387"/>
      <c r="B3940" s="387"/>
      <c r="C3940" s="481" t="s">
        <v>28017</v>
      </c>
      <c r="D3940" s="481"/>
      <c r="E3940" s="481"/>
      <c r="F3940" s="481" t="s">
        <v>17145</v>
      </c>
      <c r="G3940" s="386"/>
    </row>
    <row r="3941" spans="1:7" ht="18">
      <c r="A3941" s="387"/>
      <c r="B3941" s="387"/>
      <c r="C3941" s="388" t="s">
        <v>28018</v>
      </c>
      <c r="D3941" s="384" t="s">
        <v>28019</v>
      </c>
      <c r="E3941" s="388" t="s">
        <v>26</v>
      </c>
      <c r="F3941" s="388" t="s">
        <v>17759</v>
      </c>
      <c r="G3941" s="386"/>
    </row>
    <row r="3942" spans="1:7" ht="11.25" customHeight="1">
      <c r="A3942" s="387"/>
      <c r="B3942" s="387"/>
      <c r="C3942" s="388" t="s">
        <v>28020</v>
      </c>
      <c r="D3942" s="384" t="s">
        <v>28021</v>
      </c>
      <c r="E3942" s="388" t="s">
        <v>26</v>
      </c>
      <c r="F3942" s="388" t="s">
        <v>17343</v>
      </c>
      <c r="G3942" s="386"/>
    </row>
    <row r="3943" spans="1:7" ht="18">
      <c r="A3943" s="387"/>
      <c r="B3943" s="387"/>
      <c r="C3943" s="388" t="s">
        <v>28022</v>
      </c>
      <c r="D3943" s="384" t="s">
        <v>28023</v>
      </c>
      <c r="E3943" s="388" t="s">
        <v>26</v>
      </c>
      <c r="F3943" s="388" t="s">
        <v>28024</v>
      </c>
      <c r="G3943" s="386"/>
    </row>
    <row r="3944" spans="1:7" ht="36">
      <c r="A3944" s="387"/>
      <c r="B3944" s="387"/>
      <c r="C3944" s="388" t="s">
        <v>28025</v>
      </c>
      <c r="D3944" s="384" t="s">
        <v>28026</v>
      </c>
      <c r="E3944" s="388" t="s">
        <v>26</v>
      </c>
      <c r="F3944" s="388" t="s">
        <v>17750</v>
      </c>
      <c r="G3944" s="386"/>
    </row>
    <row r="3945" spans="1:7" ht="45">
      <c r="A3945" s="387"/>
      <c r="B3945" s="387"/>
      <c r="C3945" s="388" t="s">
        <v>28027</v>
      </c>
      <c r="D3945" s="384" t="s">
        <v>28028</v>
      </c>
      <c r="E3945" s="388" t="s">
        <v>26</v>
      </c>
      <c r="F3945" s="388" t="s">
        <v>28029</v>
      </c>
      <c r="G3945" s="386"/>
    </row>
    <row r="3946" spans="1:7" ht="12.75" customHeight="1">
      <c r="A3946" s="387"/>
      <c r="B3946" s="387"/>
      <c r="C3946" s="388" t="s">
        <v>28030</v>
      </c>
      <c r="D3946" s="384" t="s">
        <v>28031</v>
      </c>
      <c r="E3946" s="388" t="s">
        <v>26</v>
      </c>
      <c r="F3946" s="388" t="s">
        <v>17859</v>
      </c>
      <c r="G3946" s="386"/>
    </row>
    <row r="3947" spans="1:7" ht="36">
      <c r="A3947" s="387"/>
      <c r="B3947" s="387"/>
      <c r="C3947" s="388" t="s">
        <v>28032</v>
      </c>
      <c r="D3947" s="384" t="s">
        <v>28033</v>
      </c>
      <c r="E3947" s="388" t="s">
        <v>26</v>
      </c>
      <c r="F3947" s="388" t="s">
        <v>17183</v>
      </c>
      <c r="G3947" s="385"/>
    </row>
    <row r="3948" spans="1:7" ht="18">
      <c r="A3948" s="387"/>
      <c r="B3948" s="387"/>
      <c r="C3948" s="388" t="s">
        <v>28034</v>
      </c>
      <c r="D3948" s="384" t="s">
        <v>28035</v>
      </c>
      <c r="E3948" s="388" t="s">
        <v>26</v>
      </c>
      <c r="F3948" s="388" t="s">
        <v>28036</v>
      </c>
      <c r="G3948" s="385"/>
    </row>
    <row r="3949" spans="1:7" ht="12.75" customHeight="1">
      <c r="A3949" s="387"/>
      <c r="B3949" s="387"/>
      <c r="C3949" s="388" t="s">
        <v>28037</v>
      </c>
      <c r="D3949" s="384" t="s">
        <v>28038</v>
      </c>
      <c r="E3949" s="388" t="s">
        <v>26</v>
      </c>
      <c r="F3949" s="388" t="s">
        <v>28039</v>
      </c>
      <c r="G3949" s="386"/>
    </row>
    <row r="3950" spans="1:7" ht="15">
      <c r="A3950" s="387"/>
      <c r="B3950" s="387"/>
      <c r="C3950" s="481" t="s">
        <v>28040</v>
      </c>
      <c r="D3950" s="481"/>
      <c r="E3950" s="481"/>
      <c r="F3950" s="481" t="s">
        <v>17145</v>
      </c>
      <c r="G3950" s="386"/>
    </row>
    <row r="3951" spans="1:7" ht="36">
      <c r="A3951" s="387"/>
      <c r="B3951" s="387"/>
      <c r="C3951" s="388" t="s">
        <v>28041</v>
      </c>
      <c r="D3951" s="384" t="s">
        <v>28042</v>
      </c>
      <c r="E3951" s="388" t="s">
        <v>26</v>
      </c>
      <c r="F3951" s="388" t="s">
        <v>28043</v>
      </c>
      <c r="G3951" s="386"/>
    </row>
    <row r="3952" spans="1:7" ht="45">
      <c r="A3952" s="387"/>
      <c r="B3952" s="387"/>
      <c r="C3952" s="388" t="s">
        <v>28044</v>
      </c>
      <c r="D3952" s="384" t="s">
        <v>28045</v>
      </c>
      <c r="E3952" s="388" t="s">
        <v>26</v>
      </c>
      <c r="F3952" s="388" t="s">
        <v>28046</v>
      </c>
      <c r="G3952" s="386"/>
    </row>
    <row r="3953" spans="1:7" ht="15">
      <c r="A3953" s="387"/>
      <c r="B3953" s="387"/>
      <c r="C3953" s="481" t="s">
        <v>28047</v>
      </c>
      <c r="D3953" s="481"/>
      <c r="E3953" s="481"/>
      <c r="F3953" s="481" t="s">
        <v>17145</v>
      </c>
      <c r="G3953" s="385"/>
    </row>
    <row r="3954" spans="1:7" ht="11.25" customHeight="1">
      <c r="A3954" s="387"/>
      <c r="B3954" s="387"/>
      <c r="C3954" s="481" t="s">
        <v>28048</v>
      </c>
      <c r="D3954" s="481"/>
      <c r="E3954" s="481"/>
      <c r="F3954" s="481" t="s">
        <v>17145</v>
      </c>
      <c r="G3954" s="385"/>
    </row>
    <row r="3955" spans="1:7" ht="14.25" customHeight="1">
      <c r="A3955" s="387"/>
      <c r="B3955" s="387"/>
      <c r="C3955" s="388" t="s">
        <v>28049</v>
      </c>
      <c r="D3955" s="384" t="s">
        <v>28050</v>
      </c>
      <c r="E3955" s="388" t="s">
        <v>26</v>
      </c>
      <c r="F3955" s="388" t="s">
        <v>28051</v>
      </c>
      <c r="G3955" s="385"/>
    </row>
    <row r="3956" spans="1:7" ht="15">
      <c r="A3956" s="387"/>
      <c r="B3956" s="387"/>
      <c r="C3956" s="481" t="s">
        <v>28052</v>
      </c>
      <c r="D3956" s="481"/>
      <c r="E3956" s="481"/>
      <c r="F3956" s="481" t="s">
        <v>17145</v>
      </c>
      <c r="G3956" s="385"/>
    </row>
    <row r="3957" spans="1:7" ht="11.25" customHeight="1">
      <c r="A3957" s="387"/>
      <c r="B3957" s="387"/>
      <c r="C3957" s="388" t="s">
        <v>28053</v>
      </c>
      <c r="D3957" s="384" t="s">
        <v>28054</v>
      </c>
      <c r="E3957" s="388" t="s">
        <v>26</v>
      </c>
      <c r="F3957" s="388" t="s">
        <v>17726</v>
      </c>
      <c r="G3957" s="386"/>
    </row>
    <row r="3958" spans="1:7" ht="18">
      <c r="A3958" s="387"/>
      <c r="B3958" s="387"/>
      <c r="C3958" s="388" t="s">
        <v>28055</v>
      </c>
      <c r="D3958" s="384" t="s">
        <v>28056</v>
      </c>
      <c r="E3958" s="388" t="s">
        <v>26</v>
      </c>
      <c r="F3958" s="388" t="s">
        <v>28057</v>
      </c>
      <c r="G3958" s="386"/>
    </row>
    <row r="3959" spans="1:7" ht="12.75" customHeight="1">
      <c r="A3959" s="387"/>
      <c r="B3959" s="387"/>
      <c r="C3959" s="388" t="s">
        <v>28058</v>
      </c>
      <c r="D3959" s="384" t="s">
        <v>28059</v>
      </c>
      <c r="E3959" s="388" t="s">
        <v>26</v>
      </c>
      <c r="F3959" s="388" t="s">
        <v>28060</v>
      </c>
      <c r="G3959" s="386"/>
    </row>
    <row r="3960" spans="1:7" ht="18">
      <c r="A3960" s="387"/>
      <c r="B3960" s="387"/>
      <c r="C3960" s="388" t="s">
        <v>28061</v>
      </c>
      <c r="D3960" s="384" t="s">
        <v>28062</v>
      </c>
      <c r="E3960" s="388" t="s">
        <v>26</v>
      </c>
      <c r="F3960" s="388" t="s">
        <v>28063</v>
      </c>
      <c r="G3960" s="386"/>
    </row>
    <row r="3961" spans="1:7" ht="18">
      <c r="A3961" s="387"/>
      <c r="B3961" s="387"/>
      <c r="C3961" s="388" t="s">
        <v>28064</v>
      </c>
      <c r="D3961" s="384" t="s">
        <v>28065</v>
      </c>
      <c r="E3961" s="388" t="s">
        <v>26</v>
      </c>
      <c r="F3961" s="388" t="s">
        <v>27260</v>
      </c>
      <c r="G3961" s="386"/>
    </row>
    <row r="3962" spans="1:7" ht="12.75" customHeight="1">
      <c r="A3962" s="387"/>
      <c r="B3962" s="387"/>
      <c r="C3962" s="388" t="s">
        <v>28066</v>
      </c>
      <c r="D3962" s="384" t="s">
        <v>28067</v>
      </c>
      <c r="E3962" s="388" t="s">
        <v>26</v>
      </c>
      <c r="F3962" s="388" t="s">
        <v>28068</v>
      </c>
      <c r="G3962" s="386"/>
    </row>
    <row r="3963" spans="1:7" ht="15">
      <c r="A3963" s="387"/>
      <c r="B3963" s="481" t="s">
        <v>28069</v>
      </c>
      <c r="C3963" s="481"/>
      <c r="D3963" s="481"/>
      <c r="E3963" s="481"/>
      <c r="F3963" s="481" t="s">
        <v>17145</v>
      </c>
      <c r="G3963" s="386"/>
    </row>
    <row r="3964" spans="1:7" ht="12.75" customHeight="1">
      <c r="A3964" s="387"/>
      <c r="B3964" s="387"/>
      <c r="C3964" s="481" t="s">
        <v>28070</v>
      </c>
      <c r="D3964" s="481"/>
      <c r="E3964" s="481"/>
      <c r="F3964" s="481" t="s">
        <v>17145</v>
      </c>
      <c r="G3964" s="386"/>
    </row>
    <row r="3965" spans="1:7" ht="15">
      <c r="A3965" s="387"/>
      <c r="B3965" s="387"/>
      <c r="C3965" s="481" t="s">
        <v>28071</v>
      </c>
      <c r="D3965" s="481"/>
      <c r="E3965" s="481"/>
      <c r="F3965" s="481" t="s">
        <v>17145</v>
      </c>
      <c r="G3965" s="386"/>
    </row>
    <row r="3966" spans="1:7" ht="12.75" customHeight="1">
      <c r="A3966" s="387"/>
      <c r="B3966" s="387"/>
      <c r="C3966" s="388" t="s">
        <v>28072</v>
      </c>
      <c r="D3966" s="384" t="s">
        <v>28073</v>
      </c>
      <c r="E3966" s="388" t="s">
        <v>26</v>
      </c>
      <c r="F3966" s="388" t="s">
        <v>28074</v>
      </c>
      <c r="G3966" s="386"/>
    </row>
    <row r="3967" spans="1:7" ht="11.25" customHeight="1">
      <c r="A3967" s="387"/>
      <c r="B3967" s="387"/>
      <c r="C3967" s="388" t="s">
        <v>28075</v>
      </c>
      <c r="D3967" s="384" t="s">
        <v>28076</v>
      </c>
      <c r="E3967" s="388" t="s">
        <v>26</v>
      </c>
      <c r="F3967" s="388" t="s">
        <v>28077</v>
      </c>
      <c r="G3967" s="386"/>
    </row>
    <row r="3968" spans="1:7" ht="15">
      <c r="A3968" s="387"/>
      <c r="B3968" s="481" t="s">
        <v>28078</v>
      </c>
      <c r="C3968" s="481"/>
      <c r="D3968" s="481"/>
      <c r="E3968" s="481"/>
      <c r="F3968" s="481" t="s">
        <v>17145</v>
      </c>
      <c r="G3968" s="386"/>
    </row>
    <row r="3969" spans="1:7" ht="15">
      <c r="A3969" s="387"/>
      <c r="B3969" s="387"/>
      <c r="C3969" s="481" t="s">
        <v>28079</v>
      </c>
      <c r="D3969" s="481"/>
      <c r="E3969" s="481"/>
      <c r="F3969" s="481" t="s">
        <v>17145</v>
      </c>
      <c r="G3969" s="386"/>
    </row>
    <row r="3970" spans="1:7" ht="11.25" customHeight="1">
      <c r="A3970" s="387"/>
      <c r="B3970" s="387"/>
      <c r="C3970" s="388" t="s">
        <v>28080</v>
      </c>
      <c r="D3970" s="384" t="s">
        <v>28081</v>
      </c>
      <c r="E3970" s="388" t="s">
        <v>26</v>
      </c>
      <c r="F3970" s="388" t="s">
        <v>17783</v>
      </c>
      <c r="G3970" s="386"/>
    </row>
    <row r="3971" spans="1:7" ht="36">
      <c r="A3971" s="387"/>
      <c r="B3971" s="387"/>
      <c r="C3971" s="388" t="s">
        <v>28082</v>
      </c>
      <c r="D3971" s="384" t="s">
        <v>28083</v>
      </c>
      <c r="E3971" s="388" t="s">
        <v>26</v>
      </c>
      <c r="F3971" s="388" t="s">
        <v>17784</v>
      </c>
      <c r="G3971" s="386"/>
    </row>
    <row r="3972" spans="1:7" ht="11.25" customHeight="1">
      <c r="A3972" s="387"/>
      <c r="B3972" s="387"/>
      <c r="C3972" s="388" t="s">
        <v>28084</v>
      </c>
      <c r="D3972" s="384" t="s">
        <v>28085</v>
      </c>
      <c r="E3972" s="388" t="s">
        <v>26</v>
      </c>
      <c r="F3972" s="388" t="s">
        <v>17785</v>
      </c>
      <c r="G3972" s="386"/>
    </row>
    <row r="3973" spans="1:7" ht="12.75" customHeight="1">
      <c r="A3973" s="387"/>
      <c r="B3973" s="387"/>
      <c r="C3973" s="388" t="s">
        <v>28086</v>
      </c>
      <c r="D3973" s="384" t="s">
        <v>28087</v>
      </c>
      <c r="E3973" s="388" t="s">
        <v>26</v>
      </c>
      <c r="F3973" s="388" t="s">
        <v>17786</v>
      </c>
      <c r="G3973" s="386"/>
    </row>
    <row r="3974" spans="1:7" ht="11.25" customHeight="1">
      <c r="A3974" s="387"/>
      <c r="B3974" s="387"/>
      <c r="C3974" s="388" t="s">
        <v>28088</v>
      </c>
      <c r="D3974" s="384" t="s">
        <v>28089</v>
      </c>
      <c r="E3974" s="388" t="s">
        <v>26</v>
      </c>
      <c r="F3974" s="388" t="s">
        <v>17787</v>
      </c>
      <c r="G3974" s="386"/>
    </row>
    <row r="3975" spans="1:7" ht="63">
      <c r="A3975" s="387"/>
      <c r="B3975" s="387"/>
      <c r="C3975" s="388" t="s">
        <v>28090</v>
      </c>
      <c r="D3975" s="384" t="s">
        <v>28091</v>
      </c>
      <c r="E3975" s="388" t="s">
        <v>26</v>
      </c>
      <c r="F3975" s="388" t="s">
        <v>17788</v>
      </c>
      <c r="G3975" s="386"/>
    </row>
    <row r="3976" spans="1:7" ht="12.75" customHeight="1">
      <c r="A3976" s="387"/>
      <c r="B3976" s="387"/>
      <c r="C3976" s="388" t="s">
        <v>28092</v>
      </c>
      <c r="D3976" s="384" t="s">
        <v>28093</v>
      </c>
      <c r="E3976" s="388" t="s">
        <v>26</v>
      </c>
      <c r="F3976" s="388" t="s">
        <v>17789</v>
      </c>
      <c r="G3976" s="386"/>
    </row>
    <row r="3977" spans="1:7" ht="27">
      <c r="A3977" s="387"/>
      <c r="B3977" s="387"/>
      <c r="C3977" s="388" t="s">
        <v>28094</v>
      </c>
      <c r="D3977" s="384" t="s">
        <v>28095</v>
      </c>
      <c r="E3977" s="388" t="s">
        <v>26</v>
      </c>
      <c r="F3977" s="388" t="s">
        <v>17790</v>
      </c>
      <c r="G3977" s="386"/>
    </row>
    <row r="3978" spans="1:7" ht="27">
      <c r="A3978" s="387"/>
      <c r="B3978" s="387"/>
      <c r="C3978" s="388" t="s">
        <v>28096</v>
      </c>
      <c r="D3978" s="384" t="s">
        <v>28097</v>
      </c>
      <c r="E3978" s="388" t="s">
        <v>26</v>
      </c>
      <c r="F3978" s="388" t="s">
        <v>17791</v>
      </c>
      <c r="G3978" s="386"/>
    </row>
    <row r="3979" spans="1:7" ht="14.25" customHeight="1">
      <c r="A3979" s="387"/>
      <c r="B3979" s="387"/>
      <c r="C3979" s="388" t="s">
        <v>28098</v>
      </c>
      <c r="D3979" s="384" t="s">
        <v>28099</v>
      </c>
      <c r="E3979" s="388" t="s">
        <v>26</v>
      </c>
      <c r="F3979" s="388" t="s">
        <v>17792</v>
      </c>
      <c r="G3979" s="386"/>
    </row>
    <row r="3980" spans="1:7" ht="11.25" customHeight="1">
      <c r="A3980" s="387"/>
      <c r="B3980" s="481" t="s">
        <v>28100</v>
      </c>
      <c r="C3980" s="481"/>
      <c r="D3980" s="481"/>
      <c r="E3980" s="481"/>
      <c r="F3980" s="481" t="s">
        <v>17145</v>
      </c>
      <c r="G3980" s="386"/>
    </row>
    <row r="3981" spans="1:7" ht="15">
      <c r="A3981" s="387"/>
      <c r="B3981" s="387"/>
      <c r="C3981" s="481" t="s">
        <v>28101</v>
      </c>
      <c r="D3981" s="481"/>
      <c r="E3981" s="481"/>
      <c r="F3981" s="481" t="s">
        <v>17145</v>
      </c>
      <c r="G3981" s="386"/>
    </row>
    <row r="3982" spans="1:7" ht="11.25" customHeight="1">
      <c r="A3982" s="387"/>
      <c r="B3982" s="387"/>
      <c r="C3982" s="388" t="s">
        <v>28102</v>
      </c>
      <c r="D3982" s="384" t="s">
        <v>28103</v>
      </c>
      <c r="E3982" s="388" t="s">
        <v>26</v>
      </c>
      <c r="F3982" s="388" t="s">
        <v>28104</v>
      </c>
      <c r="G3982" s="386"/>
    </row>
    <row r="3983" spans="1:7" ht="14.25" customHeight="1">
      <c r="A3983" s="387"/>
      <c r="B3983" s="387"/>
      <c r="C3983" s="388" t="s">
        <v>28105</v>
      </c>
      <c r="D3983" s="384" t="s">
        <v>28106</v>
      </c>
      <c r="E3983" s="388" t="s">
        <v>26</v>
      </c>
      <c r="F3983" s="388" t="s">
        <v>28107</v>
      </c>
      <c r="G3983" s="386"/>
    </row>
    <row r="3984" spans="1:7" ht="18">
      <c r="A3984" s="387"/>
      <c r="B3984" s="387"/>
      <c r="C3984" s="388" t="s">
        <v>28108</v>
      </c>
      <c r="D3984" s="384" t="s">
        <v>28109</v>
      </c>
      <c r="E3984" s="388" t="s">
        <v>26</v>
      </c>
      <c r="F3984" s="388" t="s">
        <v>28110</v>
      </c>
      <c r="G3984" s="386"/>
    </row>
    <row r="3985" spans="1:7" ht="14.25" customHeight="1">
      <c r="A3985" s="387"/>
      <c r="B3985" s="387"/>
      <c r="C3985" s="388" t="s">
        <v>28111</v>
      </c>
      <c r="D3985" s="384" t="s">
        <v>28112</v>
      </c>
      <c r="E3985" s="388" t="s">
        <v>26</v>
      </c>
      <c r="F3985" s="388" t="s">
        <v>28113</v>
      </c>
      <c r="G3985" s="386"/>
    </row>
    <row r="3986" spans="1:7" ht="11.25" customHeight="1">
      <c r="A3986" s="481" t="s">
        <v>17793</v>
      </c>
      <c r="B3986" s="481"/>
      <c r="C3986" s="481"/>
      <c r="D3986" s="481"/>
      <c r="E3986" s="481"/>
      <c r="F3986" s="481" t="s">
        <v>17145</v>
      </c>
      <c r="G3986" s="386"/>
    </row>
    <row r="3987" spans="1:7" ht="14.25" customHeight="1">
      <c r="A3987" s="387"/>
      <c r="B3987" s="481" t="s">
        <v>28114</v>
      </c>
      <c r="C3987" s="481"/>
      <c r="D3987" s="481"/>
      <c r="E3987" s="481"/>
      <c r="F3987" s="481" t="s">
        <v>17145</v>
      </c>
      <c r="G3987" s="386"/>
    </row>
    <row r="3988" spans="1:7" ht="15">
      <c r="A3988" s="387"/>
      <c r="B3988" s="387"/>
      <c r="C3988" s="481" t="s">
        <v>28115</v>
      </c>
      <c r="D3988" s="481"/>
      <c r="E3988" s="481"/>
      <c r="F3988" s="481" t="s">
        <v>17145</v>
      </c>
      <c r="G3988" s="385"/>
    </row>
    <row r="3989" spans="1:7" ht="36">
      <c r="A3989" s="387"/>
      <c r="B3989" s="387"/>
      <c r="C3989" s="388" t="s">
        <v>28116</v>
      </c>
      <c r="D3989" s="384" t="s">
        <v>28117</v>
      </c>
      <c r="E3989" s="388" t="s">
        <v>3221</v>
      </c>
      <c r="F3989" s="388" t="s">
        <v>28118</v>
      </c>
      <c r="G3989" s="385"/>
    </row>
    <row r="3990" spans="1:7" ht="36">
      <c r="A3990" s="387"/>
      <c r="B3990" s="387"/>
      <c r="C3990" s="388" t="s">
        <v>28119</v>
      </c>
      <c r="D3990" s="384" t="s">
        <v>28120</v>
      </c>
      <c r="E3990" s="388" t="s">
        <v>3221</v>
      </c>
      <c r="F3990" s="388" t="s">
        <v>28121</v>
      </c>
      <c r="G3990" s="386"/>
    </row>
    <row r="3991" spans="1:7" ht="12.75" customHeight="1">
      <c r="A3991" s="387"/>
      <c r="B3991" s="387"/>
      <c r="C3991" s="388" t="s">
        <v>28122</v>
      </c>
      <c r="D3991" s="384" t="s">
        <v>28123</v>
      </c>
      <c r="E3991" s="388" t="s">
        <v>3221</v>
      </c>
      <c r="F3991" s="388" t="s">
        <v>17336</v>
      </c>
      <c r="G3991" s="385"/>
    </row>
    <row r="3992" spans="1:7" ht="14.25" customHeight="1">
      <c r="A3992" s="387"/>
      <c r="B3992" s="387"/>
      <c r="C3992" s="388" t="s">
        <v>28124</v>
      </c>
      <c r="D3992" s="384" t="s">
        <v>28125</v>
      </c>
      <c r="E3992" s="388" t="s">
        <v>3221</v>
      </c>
      <c r="F3992" s="388" t="s">
        <v>28126</v>
      </c>
      <c r="G3992" s="385"/>
    </row>
    <row r="3993" spans="1:7" ht="14.25" customHeight="1">
      <c r="A3993" s="387"/>
      <c r="B3993" s="387"/>
      <c r="C3993" s="388" t="s">
        <v>28127</v>
      </c>
      <c r="D3993" s="384" t="s">
        <v>28128</v>
      </c>
      <c r="E3993" s="388" t="s">
        <v>3221</v>
      </c>
      <c r="F3993" s="388" t="s">
        <v>28121</v>
      </c>
      <c r="G3993" s="385"/>
    </row>
    <row r="3994" spans="1:7" ht="36">
      <c r="A3994" s="387"/>
      <c r="B3994" s="387"/>
      <c r="C3994" s="388" t="s">
        <v>28129</v>
      </c>
      <c r="D3994" s="384" t="s">
        <v>28130</v>
      </c>
      <c r="E3994" s="388" t="s">
        <v>3221</v>
      </c>
      <c r="F3994" s="388" t="s">
        <v>28131</v>
      </c>
      <c r="G3994" s="385"/>
    </row>
    <row r="3995" spans="1:7" ht="14.25" customHeight="1">
      <c r="A3995" s="387"/>
      <c r="B3995" s="387"/>
      <c r="C3995" s="388" t="s">
        <v>28132</v>
      </c>
      <c r="D3995" s="384" t="s">
        <v>28133</v>
      </c>
      <c r="E3995" s="388" t="s">
        <v>3221</v>
      </c>
      <c r="F3995" s="388" t="s">
        <v>28134</v>
      </c>
      <c r="G3995" s="386"/>
    </row>
    <row r="3996" spans="1:7" ht="15">
      <c r="A3996" s="387"/>
      <c r="B3996" s="387"/>
      <c r="C3996" s="481" t="s">
        <v>28135</v>
      </c>
      <c r="D3996" s="481"/>
      <c r="E3996" s="481"/>
      <c r="F3996" s="481" t="s">
        <v>17145</v>
      </c>
      <c r="G3996" s="386"/>
    </row>
    <row r="3997" spans="1:7" ht="14.25" customHeight="1">
      <c r="A3997" s="387"/>
      <c r="B3997" s="387"/>
      <c r="C3997" s="388" t="s">
        <v>28136</v>
      </c>
      <c r="D3997" s="384" t="s">
        <v>28137</v>
      </c>
      <c r="E3997" s="388" t="s">
        <v>17154</v>
      </c>
      <c r="F3997" s="388" t="s">
        <v>28138</v>
      </c>
      <c r="G3997" s="386"/>
    </row>
    <row r="3998" spans="1:7" ht="11.25" customHeight="1">
      <c r="A3998" s="387"/>
      <c r="B3998" s="387"/>
      <c r="C3998" s="388" t="s">
        <v>28139</v>
      </c>
      <c r="D3998" s="384" t="s">
        <v>28140</v>
      </c>
      <c r="E3998" s="388" t="s">
        <v>17794</v>
      </c>
      <c r="F3998" s="388" t="s">
        <v>28141</v>
      </c>
      <c r="G3998" s="386"/>
    </row>
    <row r="3999" spans="1:7" ht="14.25" customHeight="1">
      <c r="A3999" s="387"/>
      <c r="B3999" s="387"/>
      <c r="C3999" s="388" t="s">
        <v>28142</v>
      </c>
      <c r="D3999" s="384" t="s">
        <v>28143</v>
      </c>
      <c r="E3999" s="388" t="s">
        <v>105</v>
      </c>
      <c r="F3999" s="388" t="s">
        <v>28144</v>
      </c>
      <c r="G3999" s="385"/>
    </row>
    <row r="4000" spans="1:7" ht="36">
      <c r="A4000" s="387"/>
      <c r="B4000" s="387"/>
      <c r="C4000" s="388" t="s">
        <v>28145</v>
      </c>
      <c r="D4000" s="384" t="s">
        <v>28146</v>
      </c>
      <c r="E4000" s="388" t="s">
        <v>26</v>
      </c>
      <c r="F4000" s="388" t="s">
        <v>28147</v>
      </c>
      <c r="G4000" s="385"/>
    </row>
    <row r="4001" spans="1:7" ht="15">
      <c r="A4001" s="387"/>
      <c r="B4001" s="481" t="s">
        <v>28148</v>
      </c>
      <c r="C4001" s="481"/>
      <c r="D4001" s="481"/>
      <c r="E4001" s="481"/>
      <c r="F4001" s="481" t="s">
        <v>17145</v>
      </c>
      <c r="G4001" s="386"/>
    </row>
    <row r="4002" spans="1:7" ht="15">
      <c r="A4002" s="387"/>
      <c r="B4002" s="387"/>
      <c r="C4002" s="481" t="s">
        <v>28149</v>
      </c>
      <c r="D4002" s="481"/>
      <c r="E4002" s="481"/>
      <c r="F4002" s="481" t="s">
        <v>17145</v>
      </c>
      <c r="G4002" s="386"/>
    </row>
    <row r="4003" spans="1:7" ht="14.25" customHeight="1">
      <c r="A4003" s="387"/>
      <c r="B4003" s="387"/>
      <c r="C4003" s="388" t="s">
        <v>28150</v>
      </c>
      <c r="D4003" s="384" t="s">
        <v>28151</v>
      </c>
      <c r="E4003" s="388" t="s">
        <v>3221</v>
      </c>
      <c r="F4003" s="388" t="s">
        <v>28152</v>
      </c>
      <c r="G4003" s="386"/>
    </row>
    <row r="4004" spans="1:7" ht="14.25" customHeight="1">
      <c r="A4004" s="387"/>
      <c r="B4004" s="387"/>
      <c r="C4004" s="388" t="s">
        <v>28153</v>
      </c>
      <c r="D4004" s="384" t="s">
        <v>28154</v>
      </c>
      <c r="E4004" s="388" t="s">
        <v>3221</v>
      </c>
      <c r="F4004" s="388" t="s">
        <v>28155</v>
      </c>
      <c r="G4004" s="386"/>
    </row>
    <row r="4005" spans="1:7" ht="11.25" customHeight="1">
      <c r="A4005" s="387"/>
      <c r="B4005" s="387"/>
      <c r="C4005" s="388" t="s">
        <v>28156</v>
      </c>
      <c r="D4005" s="384" t="s">
        <v>28157</v>
      </c>
      <c r="E4005" s="388" t="s">
        <v>3221</v>
      </c>
      <c r="F4005" s="388" t="s">
        <v>28155</v>
      </c>
      <c r="G4005" s="386"/>
    </row>
    <row r="4006" spans="1:7" ht="15">
      <c r="A4006" s="387"/>
      <c r="B4006" s="481" t="s">
        <v>28158</v>
      </c>
      <c r="C4006" s="481"/>
      <c r="D4006" s="481"/>
      <c r="E4006" s="481"/>
      <c r="F4006" s="481" t="s">
        <v>17145</v>
      </c>
      <c r="G4006" s="386"/>
    </row>
    <row r="4007" spans="1:7" ht="12.75" customHeight="1">
      <c r="A4007" s="387"/>
      <c r="B4007" s="387"/>
      <c r="C4007" s="481" t="s">
        <v>28159</v>
      </c>
      <c r="D4007" s="481"/>
      <c r="E4007" s="481"/>
      <c r="F4007" s="481" t="s">
        <v>17145</v>
      </c>
      <c r="G4007" s="386"/>
    </row>
    <row r="4008" spans="1:7" ht="27">
      <c r="A4008" s="387"/>
      <c r="B4008" s="387"/>
      <c r="C4008" s="388" t="s">
        <v>28160</v>
      </c>
      <c r="D4008" s="384" t="s">
        <v>28161</v>
      </c>
      <c r="E4008" s="388" t="s">
        <v>26</v>
      </c>
      <c r="F4008" s="388" t="s">
        <v>28162</v>
      </c>
      <c r="G4008" s="386"/>
    </row>
    <row r="4009" spans="1:7" ht="27">
      <c r="A4009" s="387"/>
      <c r="B4009" s="387"/>
      <c r="C4009" s="388" t="s">
        <v>28163</v>
      </c>
      <c r="D4009" s="384" t="s">
        <v>28164</v>
      </c>
      <c r="E4009" s="388" t="s">
        <v>26</v>
      </c>
      <c r="F4009" s="388" t="s">
        <v>28165</v>
      </c>
      <c r="G4009" s="385"/>
    </row>
    <row r="4010" spans="1:7" ht="14.25" customHeight="1">
      <c r="A4010" s="387"/>
      <c r="B4010" s="387"/>
      <c r="C4010" s="388" t="s">
        <v>28166</v>
      </c>
      <c r="D4010" s="384" t="s">
        <v>28167</v>
      </c>
      <c r="E4010" s="388" t="s">
        <v>26</v>
      </c>
      <c r="F4010" s="388" t="s">
        <v>28168</v>
      </c>
      <c r="G4010" s="385"/>
    </row>
    <row r="4011" spans="1:7" ht="14.25" customHeight="1">
      <c r="A4011" s="481" t="s">
        <v>17795</v>
      </c>
      <c r="B4011" s="481"/>
      <c r="C4011" s="481"/>
      <c r="D4011" s="481"/>
      <c r="E4011" s="481"/>
      <c r="F4011" s="481" t="s">
        <v>17145</v>
      </c>
      <c r="G4011" s="386"/>
    </row>
    <row r="4012" spans="1:7" ht="12.75" customHeight="1">
      <c r="A4012" s="481" t="s">
        <v>17186</v>
      </c>
      <c r="B4012" s="481"/>
      <c r="C4012" s="481"/>
      <c r="D4012" s="481"/>
      <c r="E4012" s="481"/>
      <c r="F4012" s="481" t="s">
        <v>17145</v>
      </c>
      <c r="G4012" s="386"/>
    </row>
    <row r="4013" spans="1:7" ht="11.25" customHeight="1">
      <c r="A4013" s="387"/>
      <c r="B4013" s="481" t="s">
        <v>28169</v>
      </c>
      <c r="C4013" s="481"/>
      <c r="D4013" s="481"/>
      <c r="E4013" s="481"/>
      <c r="F4013" s="481" t="s">
        <v>17145</v>
      </c>
      <c r="G4013" s="385"/>
    </row>
    <row r="4014" spans="1:7" ht="15">
      <c r="A4014" s="387"/>
      <c r="B4014" s="387"/>
      <c r="C4014" s="481" t="s">
        <v>28170</v>
      </c>
      <c r="D4014" s="481"/>
      <c r="E4014" s="481"/>
      <c r="F4014" s="481" t="s">
        <v>17145</v>
      </c>
      <c r="G4014" s="385"/>
    </row>
    <row r="4015" spans="1:7" ht="27">
      <c r="A4015" s="387"/>
      <c r="B4015" s="387"/>
      <c r="C4015" s="388" t="s">
        <v>28171</v>
      </c>
      <c r="D4015" s="384" t="s">
        <v>28172</v>
      </c>
      <c r="E4015" s="388" t="s">
        <v>11461</v>
      </c>
      <c r="F4015" s="388" t="s">
        <v>28173</v>
      </c>
      <c r="G4015" s="386"/>
    </row>
    <row r="4016" spans="1:7" ht="14.25" customHeight="1">
      <c r="A4016" s="387"/>
      <c r="B4016" s="387"/>
      <c r="C4016" s="388" t="s">
        <v>28174</v>
      </c>
      <c r="D4016" s="384" t="s">
        <v>28175</v>
      </c>
      <c r="E4016" s="388" t="s">
        <v>11461</v>
      </c>
      <c r="F4016" s="388" t="s">
        <v>28176</v>
      </c>
      <c r="G4016" s="386"/>
    </row>
    <row r="4017" spans="1:7" ht="14.25" customHeight="1">
      <c r="A4017" s="387"/>
      <c r="B4017" s="387"/>
      <c r="C4017" s="388" t="s">
        <v>28177</v>
      </c>
      <c r="D4017" s="384" t="s">
        <v>28178</v>
      </c>
      <c r="E4017" s="388" t="s">
        <v>11461</v>
      </c>
      <c r="F4017" s="388" t="s">
        <v>28179</v>
      </c>
      <c r="G4017" s="386"/>
    </row>
    <row r="4018" spans="1:7" ht="14.25" customHeight="1">
      <c r="A4018" s="387"/>
      <c r="B4018" s="387"/>
      <c r="C4018" s="388" t="s">
        <v>28180</v>
      </c>
      <c r="D4018" s="384" t="s">
        <v>28181</v>
      </c>
      <c r="E4018" s="388" t="s">
        <v>11461</v>
      </c>
      <c r="F4018" s="388" t="s">
        <v>28182</v>
      </c>
      <c r="G4018" s="385"/>
    </row>
    <row r="4019" spans="1:7" ht="11.25" customHeight="1">
      <c r="A4019" s="387"/>
      <c r="B4019" s="387"/>
      <c r="C4019" s="481" t="s">
        <v>28183</v>
      </c>
      <c r="D4019" s="481"/>
      <c r="E4019" s="481"/>
      <c r="F4019" s="481" t="s">
        <v>17145</v>
      </c>
      <c r="G4019" s="385"/>
    </row>
    <row r="4020" spans="1:7" ht="18">
      <c r="A4020" s="387"/>
      <c r="B4020" s="387"/>
      <c r="C4020" s="388" t="s">
        <v>28184</v>
      </c>
      <c r="D4020" s="384" t="s">
        <v>28185</v>
      </c>
      <c r="E4020" s="388" t="s">
        <v>11461</v>
      </c>
      <c r="F4020" s="388" t="s">
        <v>28186</v>
      </c>
      <c r="G4020" s="386"/>
    </row>
    <row r="4021" spans="1:7" ht="27">
      <c r="A4021" s="387"/>
      <c r="B4021" s="387"/>
      <c r="C4021" s="388" t="s">
        <v>28187</v>
      </c>
      <c r="D4021" s="384" t="s">
        <v>28188</v>
      </c>
      <c r="E4021" s="388" t="s">
        <v>11461</v>
      </c>
      <c r="F4021" s="388" t="s">
        <v>28189</v>
      </c>
      <c r="G4021" s="386"/>
    </row>
    <row r="4022" spans="1:7" ht="12.75" customHeight="1">
      <c r="A4022" s="387"/>
      <c r="B4022" s="387"/>
      <c r="C4022" s="388" t="s">
        <v>28190</v>
      </c>
      <c r="D4022" s="384" t="s">
        <v>28191</v>
      </c>
      <c r="E4022" s="388" t="s">
        <v>11461</v>
      </c>
      <c r="F4022" s="388" t="s">
        <v>28192</v>
      </c>
      <c r="G4022" s="386"/>
    </row>
    <row r="4023" spans="1:7" ht="14.25" customHeight="1">
      <c r="A4023" s="387"/>
      <c r="B4023" s="387"/>
      <c r="C4023" s="388" t="s">
        <v>28193</v>
      </c>
      <c r="D4023" s="384" t="s">
        <v>28194</v>
      </c>
      <c r="E4023" s="388" t="s">
        <v>11461</v>
      </c>
      <c r="F4023" s="388" t="s">
        <v>28195</v>
      </c>
      <c r="G4023" s="386"/>
    </row>
    <row r="4024" spans="1:7" ht="11.25" customHeight="1">
      <c r="A4024" s="387"/>
      <c r="B4024" s="387"/>
      <c r="C4024" s="481" t="s">
        <v>28196</v>
      </c>
      <c r="D4024" s="481"/>
      <c r="E4024" s="481"/>
      <c r="F4024" s="481" t="s">
        <v>17145</v>
      </c>
      <c r="G4024" s="386"/>
    </row>
    <row r="4025" spans="1:7" ht="12.75" customHeight="1">
      <c r="A4025" s="387"/>
      <c r="B4025" s="387"/>
      <c r="C4025" s="388" t="s">
        <v>28197</v>
      </c>
      <c r="D4025" s="384" t="s">
        <v>28198</v>
      </c>
      <c r="E4025" s="388" t="s">
        <v>26</v>
      </c>
      <c r="F4025" s="388" t="s">
        <v>28199</v>
      </c>
      <c r="G4025" s="386"/>
    </row>
    <row r="4026" spans="1:7" ht="14.25" customHeight="1">
      <c r="A4026" s="387"/>
      <c r="B4026" s="387"/>
      <c r="C4026" s="388" t="s">
        <v>28200</v>
      </c>
      <c r="D4026" s="384" t="s">
        <v>28201</v>
      </c>
      <c r="E4026" s="388" t="s">
        <v>11461</v>
      </c>
      <c r="F4026" s="388" t="s">
        <v>28202</v>
      </c>
      <c r="G4026" s="386"/>
    </row>
    <row r="4027" spans="1:7" ht="15">
      <c r="A4027" s="387"/>
      <c r="B4027" s="387"/>
      <c r="C4027" s="481" t="s">
        <v>28203</v>
      </c>
      <c r="D4027" s="481"/>
      <c r="E4027" s="481"/>
      <c r="F4027" s="481" t="s">
        <v>17145</v>
      </c>
      <c r="G4027" s="386"/>
    </row>
    <row r="4028" spans="1:7" ht="14.25" customHeight="1">
      <c r="A4028" s="387"/>
      <c r="B4028" s="387"/>
      <c r="C4028" s="388" t="s">
        <v>28204</v>
      </c>
      <c r="D4028" s="384" t="s">
        <v>28205</v>
      </c>
      <c r="E4028" s="388" t="s">
        <v>105</v>
      </c>
      <c r="F4028" s="388" t="s">
        <v>26837</v>
      </c>
      <c r="G4028" s="386"/>
    </row>
    <row r="4029" spans="1:7" ht="14.25" customHeight="1">
      <c r="A4029" s="387"/>
      <c r="B4029" s="387"/>
      <c r="C4029" s="388" t="s">
        <v>28206</v>
      </c>
      <c r="D4029" s="384" t="s">
        <v>28207</v>
      </c>
      <c r="E4029" s="388" t="s">
        <v>105</v>
      </c>
      <c r="F4029" s="388" t="s">
        <v>25980</v>
      </c>
      <c r="G4029" s="386"/>
    </row>
    <row r="4030" spans="1:7" ht="14.25" customHeight="1">
      <c r="A4030" s="387"/>
      <c r="B4030" s="387"/>
      <c r="C4030" s="481" t="s">
        <v>28208</v>
      </c>
      <c r="D4030" s="481"/>
      <c r="E4030" s="481"/>
      <c r="F4030" s="481" t="s">
        <v>17145</v>
      </c>
      <c r="G4030" s="386"/>
    </row>
    <row r="4031" spans="1:7" ht="11.25" customHeight="1">
      <c r="A4031" s="387"/>
      <c r="B4031" s="387"/>
      <c r="C4031" s="388" t="s">
        <v>28209</v>
      </c>
      <c r="D4031" s="384" t="s">
        <v>28210</v>
      </c>
      <c r="E4031" s="388" t="s">
        <v>11461</v>
      </c>
      <c r="F4031" s="388" t="s">
        <v>28211</v>
      </c>
      <c r="G4031" s="386"/>
    </row>
    <row r="4032" spans="1:7" ht="14.25" customHeight="1">
      <c r="A4032" s="387"/>
      <c r="B4032" s="387"/>
      <c r="C4032" s="481" t="s">
        <v>28212</v>
      </c>
      <c r="D4032" s="481"/>
      <c r="E4032" s="481"/>
      <c r="F4032" s="481" t="s">
        <v>17145</v>
      </c>
      <c r="G4032" s="386"/>
    </row>
    <row r="4033" spans="1:7" ht="27">
      <c r="A4033" s="387"/>
      <c r="B4033" s="387"/>
      <c r="C4033" s="388" t="s">
        <v>28213</v>
      </c>
      <c r="D4033" s="384" t="s">
        <v>28214</v>
      </c>
      <c r="E4033" s="388" t="s">
        <v>11461</v>
      </c>
      <c r="F4033" s="388" t="s">
        <v>28215</v>
      </c>
      <c r="G4033" s="386"/>
    </row>
    <row r="4034" spans="1:7" ht="27">
      <c r="A4034" s="387"/>
      <c r="B4034" s="387"/>
      <c r="C4034" s="388" t="s">
        <v>28216</v>
      </c>
      <c r="D4034" s="384" t="s">
        <v>28217</v>
      </c>
      <c r="E4034" s="388" t="s">
        <v>11461</v>
      </c>
      <c r="F4034" s="388" t="s">
        <v>28218</v>
      </c>
      <c r="G4034" s="385"/>
    </row>
    <row r="4035" spans="1:7" ht="12.75" customHeight="1">
      <c r="A4035" s="387"/>
      <c r="B4035" s="387"/>
      <c r="C4035" s="481" t="s">
        <v>28219</v>
      </c>
      <c r="D4035" s="481"/>
      <c r="E4035" s="481"/>
      <c r="F4035" s="481" t="s">
        <v>17145</v>
      </c>
      <c r="G4035" s="385"/>
    </row>
    <row r="4036" spans="1:7" ht="11.25" customHeight="1">
      <c r="A4036" s="387"/>
      <c r="B4036" s="387"/>
      <c r="C4036" s="388" t="s">
        <v>28220</v>
      </c>
      <c r="D4036" s="384" t="s">
        <v>28221</v>
      </c>
      <c r="E4036" s="388" t="s">
        <v>11452</v>
      </c>
      <c r="F4036" s="388" t="s">
        <v>20332</v>
      </c>
      <c r="G4036" s="386"/>
    </row>
    <row r="4037" spans="1:7" ht="14.25" customHeight="1">
      <c r="A4037" s="387"/>
      <c r="B4037" s="387"/>
      <c r="C4037" s="388" t="s">
        <v>28222</v>
      </c>
      <c r="D4037" s="384" t="s">
        <v>28223</v>
      </c>
      <c r="E4037" s="388" t="s">
        <v>11452</v>
      </c>
      <c r="F4037" s="388" t="s">
        <v>28224</v>
      </c>
      <c r="G4037" s="386"/>
    </row>
    <row r="4038" spans="1:7" ht="12.75" customHeight="1">
      <c r="A4038" s="387"/>
      <c r="B4038" s="387"/>
      <c r="C4038" s="481" t="s">
        <v>28225</v>
      </c>
      <c r="D4038" s="481"/>
      <c r="E4038" s="481"/>
      <c r="F4038" s="481" t="s">
        <v>17145</v>
      </c>
      <c r="G4038" s="386"/>
    </row>
    <row r="4039" spans="1:7" ht="63">
      <c r="A4039" s="387"/>
      <c r="B4039" s="387"/>
      <c r="C4039" s="388" t="s">
        <v>28226</v>
      </c>
      <c r="D4039" s="384" t="s">
        <v>28227</v>
      </c>
      <c r="E4039" s="388" t="s">
        <v>105</v>
      </c>
      <c r="F4039" s="388" t="s">
        <v>28228</v>
      </c>
      <c r="G4039" s="386"/>
    </row>
    <row r="4040" spans="1:7" ht="54">
      <c r="A4040" s="387"/>
      <c r="B4040" s="387"/>
      <c r="C4040" s="388" t="s">
        <v>28229</v>
      </c>
      <c r="D4040" s="384" t="s">
        <v>28230</v>
      </c>
      <c r="E4040" s="388" t="s">
        <v>105</v>
      </c>
      <c r="F4040" s="388" t="s">
        <v>28231</v>
      </c>
      <c r="G4040" s="386"/>
    </row>
    <row r="4041" spans="1:7" ht="11.25" customHeight="1">
      <c r="A4041" s="387"/>
      <c r="B4041" s="387"/>
      <c r="C4041" s="388" t="s">
        <v>28232</v>
      </c>
      <c r="D4041" s="384" t="s">
        <v>28233</v>
      </c>
      <c r="E4041" s="388" t="s">
        <v>105</v>
      </c>
      <c r="F4041" s="388" t="s">
        <v>17713</v>
      </c>
      <c r="G4041" s="385"/>
    </row>
    <row r="4042" spans="1:7" ht="14.25" customHeight="1">
      <c r="A4042" s="387"/>
      <c r="B4042" s="387"/>
      <c r="C4042" s="388" t="s">
        <v>28234</v>
      </c>
      <c r="D4042" s="384" t="s">
        <v>28235</v>
      </c>
      <c r="E4042" s="388" t="s">
        <v>105</v>
      </c>
      <c r="F4042" s="388" t="s">
        <v>17748</v>
      </c>
      <c r="G4042" s="385"/>
    </row>
    <row r="4043" spans="1:7" ht="14.25" customHeight="1">
      <c r="A4043" s="387"/>
      <c r="B4043" s="387"/>
      <c r="C4043" s="388" t="s">
        <v>28236</v>
      </c>
      <c r="D4043" s="384" t="s">
        <v>28237</v>
      </c>
      <c r="E4043" s="388" t="s">
        <v>105</v>
      </c>
      <c r="F4043" s="388" t="s">
        <v>17519</v>
      </c>
      <c r="G4043" s="386"/>
    </row>
    <row r="4044" spans="1:7" ht="11.25" customHeight="1">
      <c r="A4044" s="387"/>
      <c r="B4044" s="387"/>
      <c r="C4044" s="481" t="s">
        <v>28238</v>
      </c>
      <c r="D4044" s="481"/>
      <c r="E4044" s="481"/>
      <c r="F4044" s="481" t="s">
        <v>17145</v>
      </c>
      <c r="G4044" s="386"/>
    </row>
    <row r="4045" spans="1:7" ht="45">
      <c r="A4045" s="387"/>
      <c r="B4045" s="387"/>
      <c r="C4045" s="388" t="s">
        <v>28239</v>
      </c>
      <c r="D4045" s="384" t="s">
        <v>28240</v>
      </c>
      <c r="E4045" s="388" t="s">
        <v>11461</v>
      </c>
      <c r="F4045" s="388" t="s">
        <v>28241</v>
      </c>
      <c r="G4045" s="386"/>
    </row>
    <row r="4046" spans="1:7" ht="12.75" customHeight="1">
      <c r="A4046" s="387"/>
      <c r="B4046" s="387"/>
      <c r="C4046" s="388" t="s">
        <v>28242</v>
      </c>
      <c r="D4046" s="384" t="s">
        <v>28243</v>
      </c>
      <c r="E4046" s="388" t="s">
        <v>11461</v>
      </c>
      <c r="F4046" s="388" t="s">
        <v>28244</v>
      </c>
      <c r="G4046" s="386"/>
    </row>
    <row r="4047" spans="1:7" ht="11.25" customHeight="1">
      <c r="A4047" s="387"/>
      <c r="B4047" s="387"/>
      <c r="C4047" s="388" t="s">
        <v>28245</v>
      </c>
      <c r="D4047" s="384" t="s">
        <v>28246</v>
      </c>
      <c r="E4047" s="388" t="s">
        <v>11461</v>
      </c>
      <c r="F4047" s="388" t="s">
        <v>28247</v>
      </c>
      <c r="G4047" s="386"/>
    </row>
    <row r="4048" spans="1:7" ht="15">
      <c r="A4048" s="387"/>
      <c r="B4048" s="481" t="s">
        <v>28248</v>
      </c>
      <c r="C4048" s="481"/>
      <c r="D4048" s="481"/>
      <c r="E4048" s="481"/>
      <c r="F4048" s="481" t="s">
        <v>17145</v>
      </c>
      <c r="G4048" s="385"/>
    </row>
    <row r="4049" spans="1:7" ht="11.25" customHeight="1">
      <c r="A4049" s="387"/>
      <c r="B4049" s="387"/>
      <c r="C4049" s="481" t="s">
        <v>28249</v>
      </c>
      <c r="D4049" s="481"/>
      <c r="E4049" s="481"/>
      <c r="F4049" s="481" t="s">
        <v>17145</v>
      </c>
      <c r="G4049" s="385"/>
    </row>
    <row r="4050" spans="1:7" ht="18">
      <c r="A4050" s="387"/>
      <c r="B4050" s="387"/>
      <c r="C4050" s="388" t="s">
        <v>28250</v>
      </c>
      <c r="D4050" s="384" t="s">
        <v>28251</v>
      </c>
      <c r="E4050" s="388" t="s">
        <v>11461</v>
      </c>
      <c r="F4050" s="388" t="s">
        <v>28252</v>
      </c>
      <c r="G4050" s="386"/>
    </row>
    <row r="4051" spans="1:7" ht="15">
      <c r="A4051" s="481" t="s">
        <v>17798</v>
      </c>
      <c r="B4051" s="481"/>
      <c r="C4051" s="481"/>
      <c r="D4051" s="481"/>
      <c r="E4051" s="481"/>
      <c r="F4051" s="481" t="s">
        <v>17145</v>
      </c>
      <c r="G4051" s="386"/>
    </row>
    <row r="4052" spans="1:7" ht="11.25" customHeight="1">
      <c r="A4052" s="387"/>
      <c r="B4052" s="387"/>
      <c r="C4052" s="481" t="s">
        <v>28253</v>
      </c>
      <c r="D4052" s="481"/>
      <c r="E4052" s="481"/>
      <c r="F4052" s="481" t="s">
        <v>17145</v>
      </c>
      <c r="G4052" s="386"/>
    </row>
    <row r="4053" spans="1:7" ht="27">
      <c r="A4053" s="387"/>
      <c r="B4053" s="387"/>
      <c r="C4053" s="388" t="s">
        <v>28254</v>
      </c>
      <c r="D4053" s="384" t="s">
        <v>28255</v>
      </c>
      <c r="E4053" s="388" t="s">
        <v>11461</v>
      </c>
      <c r="F4053" s="388" t="s">
        <v>28256</v>
      </c>
      <c r="G4053" s="386"/>
    </row>
    <row r="4054" spans="1:7" ht="14.25" customHeight="1">
      <c r="A4054" s="387"/>
      <c r="B4054" s="387"/>
      <c r="C4054" s="388" t="s">
        <v>28257</v>
      </c>
      <c r="D4054" s="384" t="s">
        <v>28258</v>
      </c>
      <c r="E4054" s="388" t="s">
        <v>11461</v>
      </c>
      <c r="F4054" s="388" t="s">
        <v>28259</v>
      </c>
      <c r="G4054" s="386"/>
    </row>
    <row r="4055" spans="1:7" ht="11.25" customHeight="1">
      <c r="A4055" s="387"/>
      <c r="B4055" s="387"/>
      <c r="C4055" s="481" t="s">
        <v>28260</v>
      </c>
      <c r="D4055" s="481"/>
      <c r="E4055" s="481"/>
      <c r="F4055" s="481" t="s">
        <v>17145</v>
      </c>
      <c r="G4055" s="386"/>
    </row>
    <row r="4056" spans="1:7" ht="18">
      <c r="A4056" s="387"/>
      <c r="B4056" s="387"/>
      <c r="C4056" s="388" t="s">
        <v>28261</v>
      </c>
      <c r="D4056" s="384" t="s">
        <v>28262</v>
      </c>
      <c r="E4056" s="388" t="s">
        <v>11461</v>
      </c>
      <c r="F4056" s="388" t="s">
        <v>28263</v>
      </c>
      <c r="G4056" s="386"/>
    </row>
    <row r="4057" spans="1:7" ht="14.25" customHeight="1">
      <c r="A4057" s="387"/>
      <c r="B4057" s="387"/>
      <c r="C4057" s="481" t="s">
        <v>28264</v>
      </c>
      <c r="D4057" s="481"/>
      <c r="E4057" s="481"/>
      <c r="F4057" s="481" t="s">
        <v>17145</v>
      </c>
      <c r="G4057" s="386"/>
    </row>
    <row r="4058" spans="1:7" ht="27">
      <c r="A4058" s="387"/>
      <c r="B4058" s="387"/>
      <c r="C4058" s="388" t="s">
        <v>28265</v>
      </c>
      <c r="D4058" s="384" t="s">
        <v>28266</v>
      </c>
      <c r="E4058" s="388" t="s">
        <v>11461</v>
      </c>
      <c r="F4058" s="388" t="s">
        <v>17799</v>
      </c>
      <c r="G4058" s="386"/>
    </row>
    <row r="4059" spans="1:7" ht="12.75" customHeight="1">
      <c r="A4059" s="387"/>
      <c r="B4059" s="387"/>
      <c r="C4059" s="388" t="s">
        <v>28267</v>
      </c>
      <c r="D4059" s="384" t="s">
        <v>28268</v>
      </c>
      <c r="E4059" s="388" t="s">
        <v>11461</v>
      </c>
      <c r="F4059" s="388" t="s">
        <v>17800</v>
      </c>
      <c r="G4059" s="386"/>
    </row>
    <row r="4060" spans="1:7" ht="14.25" customHeight="1">
      <c r="A4060" s="387"/>
      <c r="B4060" s="387"/>
      <c r="C4060" s="481" t="s">
        <v>28269</v>
      </c>
      <c r="D4060" s="481"/>
      <c r="E4060" s="481"/>
      <c r="F4060" s="481" t="s">
        <v>17145</v>
      </c>
      <c r="G4060" s="385"/>
    </row>
    <row r="4061" spans="1:7" ht="11.25" customHeight="1">
      <c r="A4061" s="387"/>
      <c r="B4061" s="387"/>
      <c r="C4061" s="388" t="s">
        <v>28270</v>
      </c>
      <c r="D4061" s="384" t="s">
        <v>28271</v>
      </c>
      <c r="E4061" s="388" t="s">
        <v>11461</v>
      </c>
      <c r="F4061" s="388" t="s">
        <v>28272</v>
      </c>
      <c r="G4061" s="385"/>
    </row>
    <row r="4062" spans="1:7" ht="14.25" customHeight="1">
      <c r="A4062" s="387"/>
      <c r="B4062" s="387"/>
      <c r="C4062" s="388" t="s">
        <v>28273</v>
      </c>
      <c r="D4062" s="384" t="s">
        <v>28274</v>
      </c>
      <c r="E4062" s="388" t="s">
        <v>11461</v>
      </c>
      <c r="F4062" s="388" t="s">
        <v>28275</v>
      </c>
      <c r="G4062" s="386"/>
    </row>
    <row r="4063" spans="1:7" ht="12.75" customHeight="1">
      <c r="A4063" s="387"/>
      <c r="B4063" s="387"/>
      <c r="C4063" s="388" t="s">
        <v>28276</v>
      </c>
      <c r="D4063" s="384" t="s">
        <v>28277</v>
      </c>
      <c r="E4063" s="388" t="s">
        <v>11461</v>
      </c>
      <c r="F4063" s="388" t="s">
        <v>28278</v>
      </c>
      <c r="G4063" s="386"/>
    </row>
    <row r="4064" spans="1:7" ht="45">
      <c r="A4064" s="387"/>
      <c r="B4064" s="387"/>
      <c r="C4064" s="388" t="s">
        <v>28279</v>
      </c>
      <c r="D4064" s="384" t="s">
        <v>28280</v>
      </c>
      <c r="E4064" s="388" t="s">
        <v>11461</v>
      </c>
      <c r="F4064" s="388" t="s">
        <v>28281</v>
      </c>
      <c r="G4064" s="385"/>
    </row>
    <row r="4065" spans="1:7" ht="14.25" customHeight="1">
      <c r="A4065" s="387"/>
      <c r="B4065" s="387"/>
      <c r="C4065" s="388" t="s">
        <v>28282</v>
      </c>
      <c r="D4065" s="384" t="s">
        <v>28283</v>
      </c>
      <c r="E4065" s="388" t="s">
        <v>11461</v>
      </c>
      <c r="F4065" s="388" t="s">
        <v>28284</v>
      </c>
      <c r="G4065" s="385"/>
    </row>
    <row r="4066" spans="1:7" ht="11.25" customHeight="1">
      <c r="A4066" s="481" t="s">
        <v>17801</v>
      </c>
      <c r="B4066" s="481"/>
      <c r="C4066" s="481"/>
      <c r="D4066" s="481"/>
      <c r="E4066" s="481"/>
      <c r="F4066" s="481" t="s">
        <v>17145</v>
      </c>
      <c r="G4066" s="386"/>
    </row>
    <row r="4067" spans="1:7" ht="72">
      <c r="A4067" s="387"/>
      <c r="B4067" s="387"/>
      <c r="C4067" s="388" t="s">
        <v>28285</v>
      </c>
      <c r="D4067" s="384" t="s">
        <v>28286</v>
      </c>
      <c r="E4067" s="388" t="s">
        <v>11461</v>
      </c>
      <c r="F4067" s="388" t="s">
        <v>28287</v>
      </c>
      <c r="G4067" s="386"/>
    </row>
    <row r="4068" spans="1:7" ht="14.25" customHeight="1">
      <c r="A4068" s="387"/>
      <c r="B4068" s="387"/>
      <c r="C4068" s="388" t="s">
        <v>28288</v>
      </c>
      <c r="D4068" s="384" t="s">
        <v>28289</v>
      </c>
      <c r="E4068" s="388" t="s">
        <v>11461</v>
      </c>
      <c r="F4068" s="388" t="s">
        <v>28290</v>
      </c>
      <c r="G4068" s="386"/>
    </row>
    <row r="4069" spans="1:7" ht="11.25" customHeight="1">
      <c r="A4069" s="387"/>
      <c r="B4069" s="387"/>
      <c r="C4069" s="388" t="s">
        <v>28291</v>
      </c>
      <c r="D4069" s="384" t="s">
        <v>28292</v>
      </c>
      <c r="E4069" s="388" t="s">
        <v>11461</v>
      </c>
      <c r="F4069" s="388" t="s">
        <v>28293</v>
      </c>
      <c r="G4069" s="386"/>
    </row>
    <row r="4070" spans="1:7" ht="15">
      <c r="A4070" s="387"/>
      <c r="B4070" s="481" t="s">
        <v>28294</v>
      </c>
      <c r="C4070" s="481"/>
      <c r="D4070" s="481"/>
      <c r="E4070" s="481"/>
      <c r="F4070" s="481" t="s">
        <v>17145</v>
      </c>
      <c r="G4070" s="385"/>
    </row>
    <row r="4071" spans="1:7" ht="12.75" customHeight="1">
      <c r="A4071" s="387"/>
      <c r="B4071" s="387"/>
      <c r="C4071" s="481" t="s">
        <v>28295</v>
      </c>
      <c r="D4071" s="481"/>
      <c r="E4071" s="481"/>
      <c r="F4071" s="481" t="s">
        <v>17145</v>
      </c>
      <c r="G4071" s="385"/>
    </row>
    <row r="4072" spans="1:7" ht="11.25" customHeight="1">
      <c r="A4072" s="387"/>
      <c r="B4072" s="387"/>
      <c r="C4072" s="388" t="s">
        <v>28296</v>
      </c>
      <c r="D4072" s="384" t="s">
        <v>28297</v>
      </c>
      <c r="E4072" s="388" t="s">
        <v>11461</v>
      </c>
      <c r="F4072" s="388" t="s">
        <v>28176</v>
      </c>
      <c r="G4072" s="386"/>
    </row>
    <row r="4073" spans="1:7" ht="18">
      <c r="A4073" s="387"/>
      <c r="B4073" s="387"/>
      <c r="C4073" s="388" t="s">
        <v>28298</v>
      </c>
      <c r="D4073" s="384" t="s">
        <v>28299</v>
      </c>
      <c r="E4073" s="388" t="s">
        <v>11461</v>
      </c>
      <c r="F4073" s="388" t="s">
        <v>28218</v>
      </c>
      <c r="G4073" s="386"/>
    </row>
    <row r="4074" spans="1:7" ht="11.25" customHeight="1">
      <c r="A4074" s="387"/>
      <c r="B4074" s="387"/>
      <c r="C4074" s="388" t="s">
        <v>28300</v>
      </c>
      <c r="D4074" s="384" t="s">
        <v>28301</v>
      </c>
      <c r="E4074" s="388" t="s">
        <v>11461</v>
      </c>
      <c r="F4074" s="388" t="s">
        <v>22198</v>
      </c>
      <c r="G4074" s="386"/>
    </row>
    <row r="4075" spans="1:7" ht="45">
      <c r="A4075" s="387"/>
      <c r="B4075" s="387"/>
      <c r="C4075" s="388" t="s">
        <v>28302</v>
      </c>
      <c r="D4075" s="384" t="s">
        <v>28303</v>
      </c>
      <c r="E4075" s="388" t="s">
        <v>11461</v>
      </c>
      <c r="F4075" s="388" t="s">
        <v>21969</v>
      </c>
      <c r="G4075" s="386"/>
    </row>
    <row r="4076" spans="1:7" ht="27">
      <c r="A4076" s="387"/>
      <c r="B4076" s="387"/>
      <c r="C4076" s="388" t="s">
        <v>28304</v>
      </c>
      <c r="D4076" s="384" t="s">
        <v>28305</v>
      </c>
      <c r="E4076" s="388" t="s">
        <v>11461</v>
      </c>
      <c r="F4076" s="388" t="s">
        <v>28306</v>
      </c>
      <c r="G4076" s="386"/>
    </row>
    <row r="4077" spans="1:7" ht="11.25" customHeight="1">
      <c r="A4077" s="387"/>
      <c r="B4077" s="387"/>
      <c r="C4077" s="388" t="s">
        <v>28307</v>
      </c>
      <c r="D4077" s="384" t="s">
        <v>28308</v>
      </c>
      <c r="E4077" s="388" t="s">
        <v>11461</v>
      </c>
      <c r="F4077" s="388" t="s">
        <v>28309</v>
      </c>
      <c r="G4077" s="386"/>
    </row>
    <row r="4078" spans="1:7" ht="14.25" customHeight="1">
      <c r="A4078" s="387"/>
      <c r="B4078" s="387"/>
      <c r="C4078" s="481" t="s">
        <v>28310</v>
      </c>
      <c r="D4078" s="481"/>
      <c r="E4078" s="481"/>
      <c r="F4078" s="481" t="s">
        <v>17145</v>
      </c>
      <c r="G4078" s="386"/>
    </row>
    <row r="4079" spans="1:7" ht="14.25" customHeight="1">
      <c r="A4079" s="387"/>
      <c r="B4079" s="387"/>
      <c r="C4079" s="388" t="s">
        <v>28311</v>
      </c>
      <c r="D4079" s="384" t="s">
        <v>28312</v>
      </c>
      <c r="E4079" s="388" t="s">
        <v>11461</v>
      </c>
      <c r="F4079" s="388" t="s">
        <v>28313</v>
      </c>
      <c r="G4079" s="386"/>
    </row>
    <row r="4080" spans="1:7" ht="36">
      <c r="A4080" s="387"/>
      <c r="B4080" s="387"/>
      <c r="C4080" s="388" t="s">
        <v>28314</v>
      </c>
      <c r="D4080" s="384" t="s">
        <v>28315</v>
      </c>
      <c r="E4080" s="388" t="s">
        <v>11461</v>
      </c>
      <c r="F4080" s="388" t="s">
        <v>28316</v>
      </c>
      <c r="G4080" s="386"/>
    </row>
    <row r="4081" spans="1:7" ht="14.25" customHeight="1">
      <c r="A4081" s="387"/>
      <c r="B4081" s="387"/>
      <c r="C4081" s="388" t="s">
        <v>28317</v>
      </c>
      <c r="D4081" s="384" t="s">
        <v>28318</v>
      </c>
      <c r="E4081" s="388" t="s">
        <v>11461</v>
      </c>
      <c r="F4081" s="388" t="s">
        <v>28319</v>
      </c>
      <c r="G4081" s="386"/>
    </row>
    <row r="4082" spans="1:7" ht="14.25" customHeight="1">
      <c r="A4082" s="387"/>
      <c r="B4082" s="387"/>
      <c r="C4082" s="481" t="s">
        <v>28320</v>
      </c>
      <c r="D4082" s="481"/>
      <c r="E4082" s="481"/>
      <c r="F4082" s="481" t="s">
        <v>17145</v>
      </c>
      <c r="G4082" s="386"/>
    </row>
    <row r="4083" spans="1:7" ht="14.25" customHeight="1">
      <c r="A4083" s="387"/>
      <c r="B4083" s="387"/>
      <c r="C4083" s="388" t="s">
        <v>28321</v>
      </c>
      <c r="D4083" s="384" t="s">
        <v>28322</v>
      </c>
      <c r="E4083" s="388" t="s">
        <v>11452</v>
      </c>
      <c r="F4083" s="388" t="s">
        <v>28323</v>
      </c>
      <c r="G4083" s="386"/>
    </row>
    <row r="4084" spans="1:7" ht="15">
      <c r="A4084" s="387"/>
      <c r="B4084" s="481" t="s">
        <v>28324</v>
      </c>
      <c r="C4084" s="481"/>
      <c r="D4084" s="481"/>
      <c r="E4084" s="481"/>
      <c r="F4084" s="481" t="s">
        <v>17145</v>
      </c>
      <c r="G4084" s="386"/>
    </row>
    <row r="4085" spans="1:7" ht="14.25" customHeight="1">
      <c r="A4085" s="387"/>
      <c r="B4085" s="387"/>
      <c r="C4085" s="481" t="s">
        <v>28325</v>
      </c>
      <c r="D4085" s="481"/>
      <c r="E4085" s="481"/>
      <c r="F4085" s="481" t="s">
        <v>17145</v>
      </c>
      <c r="G4085" s="386"/>
    </row>
    <row r="4086" spans="1:7" ht="18">
      <c r="A4086" s="387"/>
      <c r="B4086" s="387"/>
      <c r="C4086" s="388" t="s">
        <v>28326</v>
      </c>
      <c r="D4086" s="384" t="s">
        <v>28327</v>
      </c>
      <c r="E4086" s="388" t="s">
        <v>11461</v>
      </c>
      <c r="F4086" s="388" t="s">
        <v>28328</v>
      </c>
      <c r="G4086" s="386"/>
    </row>
    <row r="4087" spans="1:7" ht="14.25" customHeight="1">
      <c r="A4087" s="481" t="s">
        <v>17805</v>
      </c>
      <c r="B4087" s="481"/>
      <c r="C4087" s="481"/>
      <c r="D4087" s="481"/>
      <c r="E4087" s="481"/>
      <c r="F4087" s="481" t="s">
        <v>17145</v>
      </c>
      <c r="G4087" s="386"/>
    </row>
    <row r="4088" spans="1:7" ht="11.25" customHeight="1">
      <c r="A4088" s="481" t="s">
        <v>17186</v>
      </c>
      <c r="B4088" s="481"/>
      <c r="C4088" s="481"/>
      <c r="D4088" s="481"/>
      <c r="E4088" s="481"/>
      <c r="F4088" s="481" t="s">
        <v>17145</v>
      </c>
      <c r="G4088" s="385"/>
    </row>
    <row r="4089" spans="1:7" ht="12.75" customHeight="1">
      <c r="A4089" s="387"/>
      <c r="B4089" s="481" t="s">
        <v>28329</v>
      </c>
      <c r="C4089" s="481"/>
      <c r="D4089" s="481"/>
      <c r="E4089" s="481"/>
      <c r="F4089" s="481" t="s">
        <v>17145</v>
      </c>
      <c r="G4089" s="385"/>
    </row>
    <row r="4090" spans="1:7" ht="14.25" customHeight="1">
      <c r="A4090" s="387"/>
      <c r="B4090" s="387"/>
      <c r="C4090" s="481" t="s">
        <v>28330</v>
      </c>
      <c r="D4090" s="481"/>
      <c r="E4090" s="481"/>
      <c r="F4090" s="481" t="s">
        <v>17145</v>
      </c>
      <c r="G4090" s="386"/>
    </row>
    <row r="4091" spans="1:7" ht="54">
      <c r="A4091" s="387"/>
      <c r="B4091" s="387"/>
      <c r="C4091" s="388" t="s">
        <v>28331</v>
      </c>
      <c r="D4091" s="384" t="s">
        <v>28332</v>
      </c>
      <c r="E4091" s="388" t="s">
        <v>11452</v>
      </c>
      <c r="F4091" s="388" t="s">
        <v>28333</v>
      </c>
      <c r="G4091" s="386"/>
    </row>
    <row r="4092" spans="1:7" ht="45">
      <c r="A4092" s="387"/>
      <c r="B4092" s="387"/>
      <c r="C4092" s="388" t="s">
        <v>28334</v>
      </c>
      <c r="D4092" s="384" t="s">
        <v>28335</v>
      </c>
      <c r="E4092" s="388" t="s">
        <v>11452</v>
      </c>
      <c r="F4092" s="388" t="s">
        <v>17806</v>
      </c>
      <c r="G4092" s="386"/>
    </row>
    <row r="4093" spans="1:7" ht="12.75" customHeight="1">
      <c r="A4093" s="387"/>
      <c r="B4093" s="387"/>
      <c r="C4093" s="388" t="s">
        <v>28336</v>
      </c>
      <c r="D4093" s="384" t="s">
        <v>28337</v>
      </c>
      <c r="E4093" s="388" t="s">
        <v>11452</v>
      </c>
      <c r="F4093" s="388" t="s">
        <v>17807</v>
      </c>
      <c r="G4093" s="386"/>
    </row>
    <row r="4094" spans="1:7" ht="36" customHeight="1">
      <c r="A4094" s="387"/>
      <c r="B4094" s="387"/>
      <c r="C4094" s="388" t="s">
        <v>28338</v>
      </c>
      <c r="D4094" s="384" t="s">
        <v>28339</v>
      </c>
      <c r="E4094" s="388" t="s">
        <v>11452</v>
      </c>
      <c r="F4094" s="388" t="s">
        <v>17808</v>
      </c>
      <c r="G4094" s="386"/>
    </row>
    <row r="4095" spans="1:7" ht="11.25" customHeight="1">
      <c r="A4095" s="387"/>
      <c r="B4095" s="387"/>
      <c r="C4095" s="388" t="s">
        <v>28340</v>
      </c>
      <c r="D4095" s="384" t="s">
        <v>28341</v>
      </c>
      <c r="E4095" s="388" t="s">
        <v>11452</v>
      </c>
      <c r="F4095" s="388" t="s">
        <v>17187</v>
      </c>
      <c r="G4095" s="386"/>
    </row>
    <row r="4096" spans="1:7" ht="14.25" customHeight="1">
      <c r="A4096" s="387"/>
      <c r="B4096" s="387"/>
      <c r="C4096" s="388" t="s">
        <v>28342</v>
      </c>
      <c r="D4096" s="384" t="s">
        <v>28343</v>
      </c>
      <c r="E4096" s="388" t="s">
        <v>11452</v>
      </c>
      <c r="F4096" s="388" t="s">
        <v>17600</v>
      </c>
      <c r="G4096" s="385"/>
    </row>
    <row r="4097" spans="1:7" ht="72">
      <c r="A4097" s="387"/>
      <c r="B4097" s="387"/>
      <c r="C4097" s="388" t="s">
        <v>28344</v>
      </c>
      <c r="D4097" s="384" t="s">
        <v>28345</v>
      </c>
      <c r="E4097" s="388" t="s">
        <v>11452</v>
      </c>
      <c r="F4097" s="388" t="s">
        <v>17806</v>
      </c>
      <c r="G4097" s="385"/>
    </row>
    <row r="4098" spans="1:7" ht="12.75" customHeight="1">
      <c r="A4098" s="387"/>
      <c r="B4098" s="387"/>
      <c r="C4098" s="388" t="s">
        <v>28346</v>
      </c>
      <c r="D4098" s="384" t="s">
        <v>28347</v>
      </c>
      <c r="E4098" s="388" t="s">
        <v>11452</v>
      </c>
      <c r="F4098" s="388" t="s">
        <v>17807</v>
      </c>
      <c r="G4098" s="386"/>
    </row>
    <row r="4099" spans="1:7" ht="11.25" customHeight="1">
      <c r="A4099" s="387"/>
      <c r="B4099" s="387"/>
      <c r="C4099" s="388" t="s">
        <v>28348</v>
      </c>
      <c r="D4099" s="384" t="s">
        <v>28349</v>
      </c>
      <c r="E4099" s="388" t="s">
        <v>11452</v>
      </c>
      <c r="F4099" s="388" t="s">
        <v>17809</v>
      </c>
      <c r="G4099" s="385"/>
    </row>
    <row r="4100" spans="1:7" ht="14.25" customHeight="1">
      <c r="A4100" s="387"/>
      <c r="B4100" s="387"/>
      <c r="C4100" s="388" t="s">
        <v>28350</v>
      </c>
      <c r="D4100" s="384" t="s">
        <v>28351</v>
      </c>
      <c r="E4100" s="388" t="s">
        <v>11452</v>
      </c>
      <c r="F4100" s="388" t="s">
        <v>17769</v>
      </c>
      <c r="G4100" s="385"/>
    </row>
    <row r="4101" spans="1:7" ht="14.25" customHeight="1">
      <c r="A4101" s="387"/>
      <c r="B4101" s="387"/>
      <c r="C4101" s="388" t="s">
        <v>28352</v>
      </c>
      <c r="D4101" s="384" t="s">
        <v>28353</v>
      </c>
      <c r="E4101" s="388" t="s">
        <v>11452</v>
      </c>
      <c r="F4101" s="388" t="s">
        <v>17873</v>
      </c>
      <c r="G4101" s="386"/>
    </row>
    <row r="4102" spans="1:7" ht="11.25" customHeight="1">
      <c r="A4102" s="387"/>
      <c r="B4102" s="387"/>
      <c r="C4102" s="388" t="s">
        <v>28354</v>
      </c>
      <c r="D4102" s="384" t="s">
        <v>28355</v>
      </c>
      <c r="E4102" s="388" t="s">
        <v>11452</v>
      </c>
      <c r="F4102" s="388" t="s">
        <v>17810</v>
      </c>
      <c r="G4102" s="386"/>
    </row>
    <row r="4103" spans="1:7" ht="15">
      <c r="A4103" s="387"/>
      <c r="B4103" s="387"/>
      <c r="C4103" s="481" t="s">
        <v>28356</v>
      </c>
      <c r="D4103" s="481"/>
      <c r="E4103" s="481"/>
      <c r="F4103" s="481" t="s">
        <v>17145</v>
      </c>
      <c r="G4103" s="386"/>
    </row>
    <row r="4104" spans="1:7" ht="14.25" customHeight="1">
      <c r="A4104" s="387"/>
      <c r="B4104" s="387"/>
      <c r="C4104" s="388" t="s">
        <v>28357</v>
      </c>
      <c r="D4104" s="384" t="s">
        <v>28358</v>
      </c>
      <c r="E4104" s="388" t="s">
        <v>26</v>
      </c>
      <c r="F4104" s="388" t="s">
        <v>28359</v>
      </c>
      <c r="G4104" s="386"/>
    </row>
    <row r="4105" spans="1:7" ht="14.25" customHeight="1">
      <c r="A4105" s="387"/>
      <c r="B4105" s="387"/>
      <c r="C4105" s="388" t="s">
        <v>28360</v>
      </c>
      <c r="D4105" s="384" t="s">
        <v>28361</v>
      </c>
      <c r="E4105" s="388" t="s">
        <v>11452</v>
      </c>
      <c r="F4105" s="388" t="s">
        <v>17918</v>
      </c>
      <c r="G4105" s="386"/>
    </row>
    <row r="4106" spans="1:7" ht="14.25" customHeight="1">
      <c r="A4106" s="387"/>
      <c r="B4106" s="387"/>
      <c r="C4106" s="388" t="s">
        <v>28362</v>
      </c>
      <c r="D4106" s="384" t="s">
        <v>28363</v>
      </c>
      <c r="E4106" s="388" t="s">
        <v>11452</v>
      </c>
      <c r="F4106" s="388" t="s">
        <v>28364</v>
      </c>
      <c r="G4106" s="386"/>
    </row>
    <row r="4107" spans="1:7" ht="11.25" customHeight="1">
      <c r="A4107" s="387"/>
      <c r="B4107" s="387"/>
      <c r="C4107" s="388" t="s">
        <v>28365</v>
      </c>
      <c r="D4107" s="384" t="s">
        <v>28366</v>
      </c>
      <c r="E4107" s="388" t="s">
        <v>11452</v>
      </c>
      <c r="F4107" s="388" t="s">
        <v>28367</v>
      </c>
      <c r="G4107" s="386"/>
    </row>
    <row r="4108" spans="1:7" ht="14.25" customHeight="1">
      <c r="A4108" s="387"/>
      <c r="B4108" s="387"/>
      <c r="C4108" s="388" t="s">
        <v>28368</v>
      </c>
      <c r="D4108" s="384" t="s">
        <v>28369</v>
      </c>
      <c r="E4108" s="388" t="s">
        <v>11452</v>
      </c>
      <c r="F4108" s="388" t="s">
        <v>28370</v>
      </c>
      <c r="G4108" s="386"/>
    </row>
    <row r="4109" spans="1:7" ht="18">
      <c r="A4109" s="387"/>
      <c r="B4109" s="387"/>
      <c r="C4109" s="388" t="s">
        <v>28371</v>
      </c>
      <c r="D4109" s="384" t="s">
        <v>28372</v>
      </c>
      <c r="E4109" s="388" t="s">
        <v>11452</v>
      </c>
      <c r="F4109" s="388" t="s">
        <v>28373</v>
      </c>
      <c r="G4109" s="386"/>
    </row>
    <row r="4110" spans="1:7" ht="27">
      <c r="A4110" s="387"/>
      <c r="B4110" s="387"/>
      <c r="C4110" s="388" t="s">
        <v>28374</v>
      </c>
      <c r="D4110" s="384" t="s">
        <v>28375</v>
      </c>
      <c r="E4110" s="388" t="s">
        <v>11452</v>
      </c>
      <c r="F4110" s="388" t="s">
        <v>25582</v>
      </c>
      <c r="G4110" s="386"/>
    </row>
    <row r="4111" spans="1:7" ht="27">
      <c r="A4111" s="387"/>
      <c r="B4111" s="387"/>
      <c r="C4111" s="388" t="s">
        <v>28376</v>
      </c>
      <c r="D4111" s="384" t="s">
        <v>28377</v>
      </c>
      <c r="E4111" s="388" t="s">
        <v>11452</v>
      </c>
      <c r="F4111" s="388" t="s">
        <v>21952</v>
      </c>
      <c r="G4111" s="386"/>
    </row>
    <row r="4112" spans="1:7" ht="14.25" customHeight="1">
      <c r="A4112" s="387"/>
      <c r="B4112" s="387"/>
      <c r="C4112" s="388" t="s">
        <v>28378</v>
      </c>
      <c r="D4112" s="384" t="s">
        <v>28379</v>
      </c>
      <c r="E4112" s="388" t="s">
        <v>11452</v>
      </c>
      <c r="F4112" s="388" t="s">
        <v>28380</v>
      </c>
      <c r="G4112" s="386"/>
    </row>
    <row r="4113" spans="1:7" ht="18">
      <c r="A4113" s="387"/>
      <c r="B4113" s="387"/>
      <c r="C4113" s="388" t="s">
        <v>28381</v>
      </c>
      <c r="D4113" s="384" t="s">
        <v>28382</v>
      </c>
      <c r="E4113" s="388" t="s">
        <v>11452</v>
      </c>
      <c r="F4113" s="388" t="s">
        <v>28383</v>
      </c>
      <c r="G4113" s="386"/>
    </row>
    <row r="4114" spans="1:7" ht="14.25" customHeight="1">
      <c r="A4114" s="387"/>
      <c r="B4114" s="387"/>
      <c r="C4114" s="388" t="s">
        <v>28384</v>
      </c>
      <c r="D4114" s="384" t="s">
        <v>28385</v>
      </c>
      <c r="E4114" s="388" t="s">
        <v>11452</v>
      </c>
      <c r="F4114" s="388" t="s">
        <v>28386</v>
      </c>
      <c r="G4114" s="386"/>
    </row>
    <row r="4115" spans="1:7" ht="14.25" customHeight="1">
      <c r="A4115" s="387"/>
      <c r="B4115" s="387"/>
      <c r="C4115" s="388" t="s">
        <v>28387</v>
      </c>
      <c r="D4115" s="384" t="s">
        <v>28388</v>
      </c>
      <c r="E4115" s="388" t="s">
        <v>11452</v>
      </c>
      <c r="F4115" s="388" t="s">
        <v>28389</v>
      </c>
      <c r="G4115" s="386"/>
    </row>
    <row r="4116" spans="1:7" ht="36">
      <c r="A4116" s="387"/>
      <c r="B4116" s="387"/>
      <c r="C4116" s="388" t="s">
        <v>28390</v>
      </c>
      <c r="D4116" s="384" t="s">
        <v>28391</v>
      </c>
      <c r="E4116" s="388" t="s">
        <v>11452</v>
      </c>
      <c r="F4116" s="388" t="s">
        <v>28392</v>
      </c>
      <c r="G4116" s="385"/>
    </row>
    <row r="4117" spans="1:7" ht="14.25" customHeight="1">
      <c r="A4117" s="387"/>
      <c r="B4117" s="387"/>
      <c r="C4117" s="388" t="s">
        <v>28393</v>
      </c>
      <c r="D4117" s="384" t="s">
        <v>28394</v>
      </c>
      <c r="E4117" s="388" t="s">
        <v>11452</v>
      </c>
      <c r="F4117" s="388" t="s">
        <v>28395</v>
      </c>
      <c r="G4117" s="385"/>
    </row>
    <row r="4118" spans="1:7" ht="14.25" customHeight="1">
      <c r="A4118" s="387"/>
      <c r="B4118" s="387"/>
      <c r="C4118" s="481" t="s">
        <v>28396</v>
      </c>
      <c r="D4118" s="481"/>
      <c r="E4118" s="481"/>
      <c r="F4118" s="481" t="s">
        <v>17145</v>
      </c>
      <c r="G4118" s="386"/>
    </row>
    <row r="4119" spans="1:7" ht="14.25" customHeight="1">
      <c r="A4119" s="387"/>
      <c r="B4119" s="387"/>
      <c r="C4119" s="388" t="s">
        <v>28397</v>
      </c>
      <c r="D4119" s="384" t="s">
        <v>28398</v>
      </c>
      <c r="E4119" s="388" t="s">
        <v>11452</v>
      </c>
      <c r="F4119" s="388" t="s">
        <v>28399</v>
      </c>
      <c r="G4119" s="386"/>
    </row>
    <row r="4120" spans="1:7" ht="11.25" customHeight="1">
      <c r="A4120" s="387"/>
      <c r="B4120" s="387"/>
      <c r="C4120" s="388" t="s">
        <v>28400</v>
      </c>
      <c r="D4120" s="384" t="s">
        <v>28401</v>
      </c>
      <c r="E4120" s="388" t="s">
        <v>11452</v>
      </c>
      <c r="F4120" s="388" t="s">
        <v>17803</v>
      </c>
      <c r="G4120" s="386"/>
    </row>
    <row r="4121" spans="1:7" ht="126">
      <c r="A4121" s="387"/>
      <c r="B4121" s="387"/>
      <c r="C4121" s="388" t="s">
        <v>28402</v>
      </c>
      <c r="D4121" s="384" t="s">
        <v>28403</v>
      </c>
      <c r="E4121" s="388" t="s">
        <v>11452</v>
      </c>
      <c r="F4121" s="388" t="s">
        <v>28404</v>
      </c>
      <c r="G4121" s="386"/>
    </row>
    <row r="4122" spans="1:7" ht="126">
      <c r="A4122" s="387"/>
      <c r="B4122" s="387"/>
      <c r="C4122" s="388" t="s">
        <v>28405</v>
      </c>
      <c r="D4122" s="384" t="s">
        <v>28406</v>
      </c>
      <c r="E4122" s="388" t="s">
        <v>11452</v>
      </c>
      <c r="F4122" s="388" t="s">
        <v>28407</v>
      </c>
      <c r="G4122" s="386"/>
    </row>
    <row r="4123" spans="1:7" ht="18">
      <c r="A4123" s="387"/>
      <c r="B4123" s="387"/>
      <c r="C4123" s="388" t="s">
        <v>28408</v>
      </c>
      <c r="D4123" s="384" t="s">
        <v>28409</v>
      </c>
      <c r="E4123" s="388" t="s">
        <v>11452</v>
      </c>
      <c r="F4123" s="388" t="s">
        <v>28410</v>
      </c>
      <c r="G4123" s="386"/>
    </row>
    <row r="4124" spans="1:7" ht="15">
      <c r="A4124" s="387"/>
      <c r="B4124" s="481" t="s">
        <v>28411</v>
      </c>
      <c r="C4124" s="481"/>
      <c r="D4124" s="481"/>
      <c r="E4124" s="481"/>
      <c r="F4124" s="481" t="s">
        <v>17145</v>
      </c>
      <c r="G4124" s="386"/>
    </row>
    <row r="4125" spans="1:7" ht="15">
      <c r="A4125" s="387"/>
      <c r="B4125" s="387"/>
      <c r="C4125" s="481" t="s">
        <v>28412</v>
      </c>
      <c r="D4125" s="481"/>
      <c r="E4125" s="481"/>
      <c r="F4125" s="481" t="s">
        <v>17145</v>
      </c>
      <c r="G4125" s="385"/>
    </row>
    <row r="4126" spans="1:7" ht="18">
      <c r="A4126" s="387"/>
      <c r="B4126" s="387"/>
      <c r="C4126" s="388" t="s">
        <v>28413</v>
      </c>
      <c r="D4126" s="384" t="s">
        <v>28414</v>
      </c>
      <c r="E4126" s="388" t="s">
        <v>26</v>
      </c>
      <c r="F4126" s="388" t="s">
        <v>28415</v>
      </c>
      <c r="G4126" s="385"/>
    </row>
    <row r="4127" spans="1:7" ht="15">
      <c r="A4127" s="387"/>
      <c r="B4127" s="387"/>
      <c r="C4127" s="388" t="s">
        <v>28416</v>
      </c>
      <c r="D4127" s="384" t="s">
        <v>28417</v>
      </c>
      <c r="E4127" s="388" t="s">
        <v>26</v>
      </c>
      <c r="F4127" s="388" t="s">
        <v>28418</v>
      </c>
      <c r="G4127" s="386"/>
    </row>
    <row r="4128" spans="1:7" ht="18">
      <c r="A4128" s="387"/>
      <c r="B4128" s="387"/>
      <c r="C4128" s="388" t="s">
        <v>28419</v>
      </c>
      <c r="D4128" s="384" t="s">
        <v>28420</v>
      </c>
      <c r="E4128" s="388" t="s">
        <v>26</v>
      </c>
      <c r="F4128" s="388" t="s">
        <v>28421</v>
      </c>
      <c r="G4128" s="386"/>
    </row>
    <row r="4129" spans="1:7" ht="12.75" customHeight="1">
      <c r="A4129" s="387"/>
      <c r="B4129" s="387"/>
      <c r="C4129" s="388" t="s">
        <v>28422</v>
      </c>
      <c r="D4129" s="384" t="s">
        <v>28423</v>
      </c>
      <c r="E4129" s="388" t="s">
        <v>26</v>
      </c>
      <c r="F4129" s="388" t="s">
        <v>28424</v>
      </c>
      <c r="G4129" s="386"/>
    </row>
    <row r="4130" spans="1:7" ht="63">
      <c r="A4130" s="387"/>
      <c r="B4130" s="387"/>
      <c r="C4130" s="388" t="s">
        <v>28425</v>
      </c>
      <c r="D4130" s="384" t="s">
        <v>28426</v>
      </c>
      <c r="E4130" s="388" t="s">
        <v>26</v>
      </c>
      <c r="F4130" s="388" t="s">
        <v>28427</v>
      </c>
      <c r="G4130" s="386"/>
    </row>
    <row r="4131" spans="1:7" ht="63">
      <c r="A4131" s="387"/>
      <c r="B4131" s="387"/>
      <c r="C4131" s="388" t="s">
        <v>28428</v>
      </c>
      <c r="D4131" s="384" t="s">
        <v>28429</v>
      </c>
      <c r="E4131" s="388" t="s">
        <v>26</v>
      </c>
      <c r="F4131" s="388" t="s">
        <v>28430</v>
      </c>
      <c r="G4131" s="386"/>
    </row>
    <row r="4132" spans="1:7" ht="63">
      <c r="A4132" s="387"/>
      <c r="B4132" s="387"/>
      <c r="C4132" s="388" t="s">
        <v>28431</v>
      </c>
      <c r="D4132" s="384" t="s">
        <v>28432</v>
      </c>
      <c r="E4132" s="388" t="s">
        <v>26</v>
      </c>
      <c r="F4132" s="388" t="s">
        <v>28433</v>
      </c>
      <c r="G4132" s="386"/>
    </row>
    <row r="4133" spans="1:7" ht="14.25" customHeight="1">
      <c r="A4133" s="387"/>
      <c r="B4133" s="387"/>
      <c r="C4133" s="388" t="s">
        <v>28434</v>
      </c>
      <c r="D4133" s="384" t="s">
        <v>28435</v>
      </c>
      <c r="E4133" s="388" t="s">
        <v>26</v>
      </c>
      <c r="F4133" s="388" t="s">
        <v>28436</v>
      </c>
      <c r="G4133" s="386"/>
    </row>
    <row r="4134" spans="1:7" ht="63">
      <c r="A4134" s="387"/>
      <c r="B4134" s="387"/>
      <c r="C4134" s="388" t="s">
        <v>28437</v>
      </c>
      <c r="D4134" s="384" t="s">
        <v>28438</v>
      </c>
      <c r="E4134" s="388" t="s">
        <v>26</v>
      </c>
      <c r="F4134" s="388" t="s">
        <v>28439</v>
      </c>
      <c r="G4134" s="386"/>
    </row>
    <row r="4135" spans="1:7" ht="11.25" customHeight="1">
      <c r="A4135" s="387"/>
      <c r="B4135" s="387"/>
      <c r="C4135" s="388" t="s">
        <v>28440</v>
      </c>
      <c r="D4135" s="384" t="s">
        <v>28441</v>
      </c>
      <c r="E4135" s="388" t="s">
        <v>26</v>
      </c>
      <c r="F4135" s="388" t="s">
        <v>28442</v>
      </c>
      <c r="G4135" s="386"/>
    </row>
    <row r="4136" spans="1:7" ht="12.75" customHeight="1">
      <c r="A4136" s="387"/>
      <c r="B4136" s="387"/>
      <c r="C4136" s="388" t="s">
        <v>28443</v>
      </c>
      <c r="D4136" s="384" t="s">
        <v>28444</v>
      </c>
      <c r="E4136" s="388" t="s">
        <v>26</v>
      </c>
      <c r="F4136" s="388" t="s">
        <v>28445</v>
      </c>
      <c r="G4136" s="386"/>
    </row>
    <row r="4137" spans="1:7" ht="22.5" customHeight="1">
      <c r="A4137" s="387"/>
      <c r="B4137" s="387"/>
      <c r="C4137" s="388" t="s">
        <v>28446</v>
      </c>
      <c r="D4137" s="384" t="s">
        <v>28447</v>
      </c>
      <c r="E4137" s="388" t="s">
        <v>26</v>
      </c>
      <c r="F4137" s="388" t="s">
        <v>28448</v>
      </c>
      <c r="G4137" s="386"/>
    </row>
    <row r="4138" spans="1:7" ht="22.5" customHeight="1">
      <c r="A4138" s="387"/>
      <c r="B4138" s="387"/>
      <c r="C4138" s="388" t="s">
        <v>28449</v>
      </c>
      <c r="D4138" s="384" t="s">
        <v>28450</v>
      </c>
      <c r="E4138" s="388" t="s">
        <v>26</v>
      </c>
      <c r="F4138" s="388" t="s">
        <v>28451</v>
      </c>
      <c r="G4138" s="386"/>
    </row>
    <row r="4139" spans="1:7" ht="22.5" customHeight="1">
      <c r="A4139" s="387"/>
      <c r="B4139" s="387"/>
      <c r="C4139" s="388" t="s">
        <v>28452</v>
      </c>
      <c r="D4139" s="384" t="s">
        <v>28453</v>
      </c>
      <c r="E4139" s="388" t="s">
        <v>26</v>
      </c>
      <c r="F4139" s="388" t="s">
        <v>28454</v>
      </c>
      <c r="G4139" s="386"/>
    </row>
    <row r="4140" spans="1:7" ht="15">
      <c r="A4140" s="387"/>
      <c r="B4140" s="387"/>
      <c r="C4140" s="481" t="s">
        <v>28455</v>
      </c>
      <c r="D4140" s="481"/>
      <c r="E4140" s="481"/>
      <c r="F4140" s="481" t="s">
        <v>17145</v>
      </c>
      <c r="G4140" s="386"/>
    </row>
    <row r="4141" spans="1:7" ht="14.25" customHeight="1">
      <c r="A4141" s="387"/>
      <c r="B4141" s="387"/>
      <c r="C4141" s="388" t="s">
        <v>28456</v>
      </c>
      <c r="D4141" s="384" t="s">
        <v>28457</v>
      </c>
      <c r="E4141" s="388" t="s">
        <v>26</v>
      </c>
      <c r="F4141" s="388" t="s">
        <v>17657</v>
      </c>
      <c r="G4141" s="386"/>
    </row>
    <row r="4142" spans="1:7" ht="11.25" customHeight="1">
      <c r="A4142" s="387"/>
      <c r="B4142" s="387"/>
      <c r="C4142" s="388" t="s">
        <v>28458</v>
      </c>
      <c r="D4142" s="384" t="s">
        <v>28459</v>
      </c>
      <c r="E4142" s="388" t="s">
        <v>26</v>
      </c>
      <c r="F4142" s="388" t="s">
        <v>17815</v>
      </c>
      <c r="G4142" s="386"/>
    </row>
    <row r="4143" spans="1:7" ht="15">
      <c r="A4143" s="387"/>
      <c r="B4143" s="387"/>
      <c r="C4143" s="481" t="s">
        <v>28460</v>
      </c>
      <c r="D4143" s="481"/>
      <c r="E4143" s="481"/>
      <c r="F4143" s="481" t="s">
        <v>17145</v>
      </c>
      <c r="G4143" s="385"/>
    </row>
    <row r="4144" spans="1:7" ht="27">
      <c r="A4144" s="387"/>
      <c r="B4144" s="387"/>
      <c r="C4144" s="388" t="s">
        <v>28461</v>
      </c>
      <c r="D4144" s="384" t="s">
        <v>28462</v>
      </c>
      <c r="E4144" s="388" t="s">
        <v>26</v>
      </c>
      <c r="F4144" s="388" t="s">
        <v>17816</v>
      </c>
      <c r="G4144" s="385"/>
    </row>
    <row r="4145" spans="1:7" ht="45" customHeight="1">
      <c r="A4145" s="387"/>
      <c r="B4145" s="387"/>
      <c r="C4145" s="388" t="s">
        <v>28463</v>
      </c>
      <c r="D4145" s="384" t="s">
        <v>28464</v>
      </c>
      <c r="E4145" s="388" t="s">
        <v>26</v>
      </c>
      <c r="F4145" s="388" t="s">
        <v>17817</v>
      </c>
      <c r="G4145" s="386"/>
    </row>
    <row r="4146" spans="1:7" ht="45" customHeight="1">
      <c r="A4146" s="387"/>
      <c r="B4146" s="387"/>
      <c r="C4146" s="388" t="s">
        <v>28465</v>
      </c>
      <c r="D4146" s="384" t="s">
        <v>28466</v>
      </c>
      <c r="E4146" s="388" t="s">
        <v>26</v>
      </c>
      <c r="F4146" s="388" t="s">
        <v>17818</v>
      </c>
      <c r="G4146" s="386"/>
    </row>
    <row r="4147" spans="1:7" ht="45" customHeight="1">
      <c r="A4147" s="387"/>
      <c r="B4147" s="387"/>
      <c r="C4147" s="481" t="s">
        <v>28467</v>
      </c>
      <c r="D4147" s="481"/>
      <c r="E4147" s="481"/>
      <c r="F4147" s="481" t="s">
        <v>17145</v>
      </c>
      <c r="G4147" s="386"/>
    </row>
    <row r="4148" spans="1:7" ht="14.25" customHeight="1">
      <c r="A4148" s="387"/>
      <c r="B4148" s="387"/>
      <c r="C4148" s="388" t="s">
        <v>28468</v>
      </c>
      <c r="D4148" s="384" t="s">
        <v>28469</v>
      </c>
      <c r="E4148" s="388" t="s">
        <v>26</v>
      </c>
      <c r="F4148" s="388" t="s">
        <v>17819</v>
      </c>
      <c r="G4148" s="386"/>
    </row>
    <row r="4149" spans="1:7" ht="54">
      <c r="A4149" s="387"/>
      <c r="B4149" s="387"/>
      <c r="C4149" s="388" t="s">
        <v>28470</v>
      </c>
      <c r="D4149" s="384" t="s">
        <v>28471</v>
      </c>
      <c r="E4149" s="388" t="s">
        <v>26</v>
      </c>
      <c r="F4149" s="388" t="s">
        <v>17820</v>
      </c>
      <c r="G4149" s="386"/>
    </row>
    <row r="4150" spans="1:7" ht="90" customHeight="1">
      <c r="A4150" s="387"/>
      <c r="B4150" s="387"/>
      <c r="C4150" s="388" t="s">
        <v>28472</v>
      </c>
      <c r="D4150" s="384" t="s">
        <v>28473</v>
      </c>
      <c r="E4150" s="388" t="s">
        <v>26</v>
      </c>
      <c r="F4150" s="388" t="s">
        <v>28474</v>
      </c>
      <c r="G4150" s="386"/>
    </row>
    <row r="4151" spans="1:7" ht="12.75" customHeight="1">
      <c r="A4151" s="387"/>
      <c r="B4151" s="481" t="s">
        <v>28475</v>
      </c>
      <c r="C4151" s="481"/>
      <c r="D4151" s="481"/>
      <c r="E4151" s="481"/>
      <c r="F4151" s="481" t="s">
        <v>17145</v>
      </c>
      <c r="G4151" s="386"/>
    </row>
    <row r="4152" spans="1:7" ht="15">
      <c r="A4152" s="387"/>
      <c r="B4152" s="387"/>
      <c r="C4152" s="481" t="s">
        <v>28476</v>
      </c>
      <c r="D4152" s="481"/>
      <c r="E4152" s="481"/>
      <c r="F4152" s="481" t="s">
        <v>17145</v>
      </c>
      <c r="G4152" s="386"/>
    </row>
    <row r="4153" spans="1:7" ht="63">
      <c r="A4153" s="387"/>
      <c r="B4153" s="387"/>
      <c r="C4153" s="388" t="s">
        <v>28477</v>
      </c>
      <c r="D4153" s="384" t="s">
        <v>28478</v>
      </c>
      <c r="E4153" s="388" t="s">
        <v>105</v>
      </c>
      <c r="F4153" s="388" t="s">
        <v>28479</v>
      </c>
      <c r="G4153" s="386"/>
    </row>
    <row r="4154" spans="1:7" ht="14.25" customHeight="1">
      <c r="A4154" s="387"/>
      <c r="B4154" s="387"/>
      <c r="C4154" s="388" t="s">
        <v>28480</v>
      </c>
      <c r="D4154" s="384" t="s">
        <v>28481</v>
      </c>
      <c r="E4154" s="388" t="s">
        <v>105</v>
      </c>
      <c r="F4154" s="388" t="s">
        <v>28482</v>
      </c>
      <c r="G4154" s="386"/>
    </row>
    <row r="4155" spans="1:7" ht="14.25" customHeight="1">
      <c r="A4155" s="387"/>
      <c r="B4155" s="387"/>
      <c r="C4155" s="388" t="s">
        <v>28483</v>
      </c>
      <c r="D4155" s="384" t="s">
        <v>28484</v>
      </c>
      <c r="E4155" s="388" t="s">
        <v>26</v>
      </c>
      <c r="F4155" s="388" t="s">
        <v>28485</v>
      </c>
      <c r="G4155" s="386"/>
    </row>
    <row r="4156" spans="1:7" ht="27">
      <c r="A4156" s="387"/>
      <c r="B4156" s="387"/>
      <c r="C4156" s="388" t="s">
        <v>28486</v>
      </c>
      <c r="D4156" s="384" t="s">
        <v>28487</v>
      </c>
      <c r="E4156" s="388" t="s">
        <v>11452</v>
      </c>
      <c r="F4156" s="388" t="s">
        <v>28488</v>
      </c>
      <c r="G4156" s="386"/>
    </row>
    <row r="4157" spans="1:7" ht="11.25" customHeight="1">
      <c r="A4157" s="387"/>
      <c r="B4157" s="387"/>
      <c r="C4157" s="388" t="s">
        <v>28489</v>
      </c>
      <c r="D4157" s="384" t="s">
        <v>28490</v>
      </c>
      <c r="E4157" s="388" t="s">
        <v>105</v>
      </c>
      <c r="F4157" s="388" t="s">
        <v>28491</v>
      </c>
      <c r="G4157" s="386"/>
    </row>
    <row r="4158" spans="1:7" ht="12.75" customHeight="1">
      <c r="A4158" s="387"/>
      <c r="B4158" s="387"/>
      <c r="C4158" s="388" t="s">
        <v>28492</v>
      </c>
      <c r="D4158" s="384" t="s">
        <v>28493</v>
      </c>
      <c r="E4158" s="388" t="s">
        <v>26</v>
      </c>
      <c r="F4158" s="388" t="s">
        <v>28494</v>
      </c>
      <c r="G4158" s="386"/>
    </row>
    <row r="4159" spans="1:7" ht="18">
      <c r="A4159" s="387"/>
      <c r="B4159" s="387"/>
      <c r="C4159" s="388" t="s">
        <v>28495</v>
      </c>
      <c r="D4159" s="384" t="s">
        <v>28496</v>
      </c>
      <c r="E4159" s="388" t="s">
        <v>105</v>
      </c>
      <c r="F4159" s="388" t="s">
        <v>28497</v>
      </c>
      <c r="G4159" s="386"/>
    </row>
    <row r="4160" spans="1:7" ht="11.25" customHeight="1">
      <c r="A4160" s="387"/>
      <c r="B4160" s="387"/>
      <c r="C4160" s="388" t="s">
        <v>28498</v>
      </c>
      <c r="D4160" s="384" t="s">
        <v>28499</v>
      </c>
      <c r="E4160" s="388" t="s">
        <v>105</v>
      </c>
      <c r="F4160" s="388" t="s">
        <v>28500</v>
      </c>
      <c r="G4160" s="386"/>
    </row>
    <row r="4161" spans="1:7" ht="45">
      <c r="A4161" s="387"/>
      <c r="B4161" s="387"/>
      <c r="C4161" s="388" t="s">
        <v>28501</v>
      </c>
      <c r="D4161" s="384" t="s">
        <v>28502</v>
      </c>
      <c r="E4161" s="388" t="s">
        <v>26</v>
      </c>
      <c r="F4161" s="388" t="s">
        <v>28503</v>
      </c>
      <c r="G4161" s="386"/>
    </row>
    <row r="4162" spans="1:7" ht="12.75" customHeight="1">
      <c r="A4162" s="387"/>
      <c r="B4162" s="387"/>
      <c r="C4162" s="388" t="s">
        <v>28504</v>
      </c>
      <c r="D4162" s="384" t="s">
        <v>28505</v>
      </c>
      <c r="E4162" s="388" t="s">
        <v>26</v>
      </c>
      <c r="F4162" s="388" t="s">
        <v>28506</v>
      </c>
      <c r="G4162" s="386"/>
    </row>
    <row r="4163" spans="1:7" ht="12.75" customHeight="1">
      <c r="A4163" s="387"/>
      <c r="B4163" s="387"/>
      <c r="C4163" s="388" t="s">
        <v>28507</v>
      </c>
      <c r="D4163" s="384" t="s">
        <v>28508</v>
      </c>
      <c r="E4163" s="388" t="s">
        <v>26</v>
      </c>
      <c r="F4163" s="388" t="s">
        <v>28509</v>
      </c>
      <c r="G4163" s="386"/>
    </row>
    <row r="4164" spans="1:7" ht="11.25" customHeight="1">
      <c r="A4164" s="387"/>
      <c r="B4164" s="387"/>
      <c r="C4164" s="388" t="s">
        <v>28510</v>
      </c>
      <c r="D4164" s="384" t="s">
        <v>28511</v>
      </c>
      <c r="E4164" s="388" t="s">
        <v>26</v>
      </c>
      <c r="F4164" s="388" t="s">
        <v>28512</v>
      </c>
      <c r="G4164" s="386"/>
    </row>
    <row r="4165" spans="1:7" ht="18">
      <c r="A4165" s="387"/>
      <c r="B4165" s="387"/>
      <c r="C4165" s="388" t="s">
        <v>28513</v>
      </c>
      <c r="D4165" s="384" t="s">
        <v>28514</v>
      </c>
      <c r="E4165" s="388" t="s">
        <v>26</v>
      </c>
      <c r="F4165" s="388" t="s">
        <v>28515</v>
      </c>
      <c r="G4165" s="386"/>
    </row>
    <row r="4166" spans="1:7" ht="54">
      <c r="A4166" s="387"/>
      <c r="B4166" s="387"/>
      <c r="C4166" s="388" t="s">
        <v>28516</v>
      </c>
      <c r="D4166" s="384" t="s">
        <v>28517</v>
      </c>
      <c r="E4166" s="388" t="s">
        <v>17445</v>
      </c>
      <c r="F4166" s="388" t="s">
        <v>28518</v>
      </c>
      <c r="G4166" s="386"/>
    </row>
    <row r="4167" spans="1:7" ht="18">
      <c r="A4167" s="387"/>
      <c r="B4167" s="387"/>
      <c r="C4167" s="388" t="s">
        <v>28519</v>
      </c>
      <c r="D4167" s="384" t="s">
        <v>28520</v>
      </c>
      <c r="E4167" s="388" t="s">
        <v>105</v>
      </c>
      <c r="F4167" s="388" t="s">
        <v>28521</v>
      </c>
      <c r="G4167" s="386"/>
    </row>
    <row r="4168" spans="1:7" ht="14.25" customHeight="1">
      <c r="A4168" s="387"/>
      <c r="B4168" s="387"/>
      <c r="C4168" s="481" t="s">
        <v>28522</v>
      </c>
      <c r="D4168" s="481"/>
      <c r="E4168" s="481"/>
      <c r="F4168" s="481" t="s">
        <v>17145</v>
      </c>
      <c r="G4168" s="386"/>
    </row>
    <row r="4169" spans="1:7" ht="11.25" customHeight="1">
      <c r="A4169" s="387"/>
      <c r="B4169" s="387"/>
      <c r="C4169" s="388" t="s">
        <v>28523</v>
      </c>
      <c r="D4169" s="384" t="s">
        <v>28524</v>
      </c>
      <c r="E4169" s="388" t="s">
        <v>11452</v>
      </c>
      <c r="F4169" s="388" t="s">
        <v>28525</v>
      </c>
      <c r="G4169" s="386"/>
    </row>
    <row r="4170" spans="1:7" ht="14.25" customHeight="1">
      <c r="A4170" s="387"/>
      <c r="B4170" s="387"/>
      <c r="C4170" s="388" t="s">
        <v>28526</v>
      </c>
      <c r="D4170" s="384" t="s">
        <v>28527</v>
      </c>
      <c r="E4170" s="388" t="s">
        <v>11452</v>
      </c>
      <c r="F4170" s="388" t="s">
        <v>17824</v>
      </c>
      <c r="G4170" s="386"/>
    </row>
    <row r="4171" spans="1:7" ht="18">
      <c r="A4171" s="387"/>
      <c r="B4171" s="387"/>
      <c r="C4171" s="388" t="s">
        <v>28528</v>
      </c>
      <c r="D4171" s="384" t="s">
        <v>28529</v>
      </c>
      <c r="E4171" s="388" t="s">
        <v>11452</v>
      </c>
      <c r="F4171" s="388" t="s">
        <v>17825</v>
      </c>
      <c r="G4171" s="386"/>
    </row>
    <row r="4172" spans="1:7" ht="18">
      <c r="A4172" s="387"/>
      <c r="B4172" s="387"/>
      <c r="C4172" s="388" t="s">
        <v>28530</v>
      </c>
      <c r="D4172" s="384" t="s">
        <v>28531</v>
      </c>
      <c r="E4172" s="388" t="s">
        <v>11452</v>
      </c>
      <c r="F4172" s="388" t="s">
        <v>28532</v>
      </c>
      <c r="G4172" s="386"/>
    </row>
    <row r="4173" spans="1:7" ht="14.25" customHeight="1">
      <c r="A4173" s="387"/>
      <c r="B4173" s="387"/>
      <c r="C4173" s="388" t="s">
        <v>28533</v>
      </c>
      <c r="D4173" s="384" t="s">
        <v>28534</v>
      </c>
      <c r="E4173" s="388" t="s">
        <v>11452</v>
      </c>
      <c r="F4173" s="388" t="s">
        <v>17826</v>
      </c>
      <c r="G4173" s="386"/>
    </row>
    <row r="4174" spans="1:7" ht="18">
      <c r="A4174" s="387"/>
      <c r="B4174" s="387"/>
      <c r="C4174" s="388" t="s">
        <v>28535</v>
      </c>
      <c r="D4174" s="384" t="s">
        <v>28536</v>
      </c>
      <c r="E4174" s="388" t="s">
        <v>11452</v>
      </c>
      <c r="F4174" s="388" t="s">
        <v>17827</v>
      </c>
      <c r="G4174" s="386"/>
    </row>
    <row r="4175" spans="1:7" ht="36">
      <c r="A4175" s="387"/>
      <c r="B4175" s="387"/>
      <c r="C4175" s="388" t="s">
        <v>28537</v>
      </c>
      <c r="D4175" s="384" t="s">
        <v>28538</v>
      </c>
      <c r="E4175" s="388" t="s">
        <v>11452</v>
      </c>
      <c r="F4175" s="388" t="s">
        <v>28539</v>
      </c>
      <c r="G4175" s="386"/>
    </row>
    <row r="4176" spans="1:7" ht="36">
      <c r="A4176" s="387"/>
      <c r="B4176" s="387"/>
      <c r="C4176" s="388" t="s">
        <v>28540</v>
      </c>
      <c r="D4176" s="384" t="s">
        <v>28541</v>
      </c>
      <c r="E4176" s="388" t="s">
        <v>11452</v>
      </c>
      <c r="F4176" s="388" t="s">
        <v>17537</v>
      </c>
      <c r="G4176" s="386"/>
    </row>
    <row r="4177" spans="1:7" ht="14.25" customHeight="1">
      <c r="A4177" s="387"/>
      <c r="B4177" s="387"/>
      <c r="C4177" s="388" t="s">
        <v>28542</v>
      </c>
      <c r="D4177" s="384" t="s">
        <v>28543</v>
      </c>
      <c r="E4177" s="388" t="s">
        <v>11452</v>
      </c>
      <c r="F4177" s="388" t="s">
        <v>28544</v>
      </c>
      <c r="G4177" s="385"/>
    </row>
    <row r="4178" spans="1:7" ht="15">
      <c r="A4178" s="387"/>
      <c r="B4178" s="387"/>
      <c r="C4178" s="481" t="s">
        <v>28545</v>
      </c>
      <c r="D4178" s="481"/>
      <c r="E4178" s="481"/>
      <c r="F4178" s="481" t="s">
        <v>17145</v>
      </c>
      <c r="G4178" s="385"/>
    </row>
    <row r="4179" spans="1:7" ht="12.75" customHeight="1">
      <c r="A4179" s="387"/>
      <c r="B4179" s="387"/>
      <c r="C4179" s="388" t="s">
        <v>28546</v>
      </c>
      <c r="D4179" s="384" t="s">
        <v>28547</v>
      </c>
      <c r="E4179" s="388" t="s">
        <v>11452</v>
      </c>
      <c r="F4179" s="388" t="s">
        <v>28548</v>
      </c>
      <c r="G4179" s="386"/>
    </row>
    <row r="4180" spans="1:7" ht="81">
      <c r="A4180" s="387"/>
      <c r="B4180" s="387"/>
      <c r="C4180" s="388" t="s">
        <v>28549</v>
      </c>
      <c r="D4180" s="384" t="s">
        <v>28550</v>
      </c>
      <c r="E4180" s="388" t="s">
        <v>11452</v>
      </c>
      <c r="F4180" s="388" t="s">
        <v>28551</v>
      </c>
      <c r="G4180" s="385"/>
    </row>
    <row r="4181" spans="1:7" ht="14.25" customHeight="1">
      <c r="A4181" s="387"/>
      <c r="B4181" s="387"/>
      <c r="C4181" s="388" t="s">
        <v>28552</v>
      </c>
      <c r="D4181" s="384" t="s">
        <v>28553</v>
      </c>
      <c r="E4181" s="388" t="s">
        <v>11452</v>
      </c>
      <c r="F4181" s="388" t="s">
        <v>28554</v>
      </c>
      <c r="G4181" s="385"/>
    </row>
    <row r="4182" spans="1:7" ht="14.25" customHeight="1">
      <c r="A4182" s="387"/>
      <c r="B4182" s="387"/>
      <c r="C4182" s="388" t="s">
        <v>28555</v>
      </c>
      <c r="D4182" s="384" t="s">
        <v>28556</v>
      </c>
      <c r="E4182" s="388" t="s">
        <v>11452</v>
      </c>
      <c r="F4182" s="388" t="s">
        <v>28557</v>
      </c>
      <c r="G4182" s="386"/>
    </row>
    <row r="4183" spans="1:7" ht="72">
      <c r="A4183" s="387"/>
      <c r="B4183" s="387"/>
      <c r="C4183" s="388" t="s">
        <v>28558</v>
      </c>
      <c r="D4183" s="384" t="s">
        <v>28559</v>
      </c>
      <c r="E4183" s="388" t="s">
        <v>11452</v>
      </c>
      <c r="F4183" s="388" t="s">
        <v>28560</v>
      </c>
      <c r="G4183" s="386"/>
    </row>
    <row r="4184" spans="1:7" ht="27" customHeight="1">
      <c r="A4184" s="387"/>
      <c r="B4184" s="387"/>
      <c r="C4184" s="388" t="s">
        <v>28561</v>
      </c>
      <c r="D4184" s="384" t="s">
        <v>28562</v>
      </c>
      <c r="E4184" s="388" t="s">
        <v>11452</v>
      </c>
      <c r="F4184" s="388" t="s">
        <v>28563</v>
      </c>
      <c r="G4184" s="386"/>
    </row>
    <row r="4185" spans="1:7" ht="11.25" customHeight="1">
      <c r="A4185" s="387"/>
      <c r="B4185" s="387"/>
      <c r="C4185" s="388" t="s">
        <v>28564</v>
      </c>
      <c r="D4185" s="384" t="s">
        <v>28565</v>
      </c>
      <c r="E4185" s="388" t="s">
        <v>11452</v>
      </c>
      <c r="F4185" s="388" t="s">
        <v>28566</v>
      </c>
      <c r="G4185" s="386"/>
    </row>
    <row r="4186" spans="1:7" ht="72">
      <c r="A4186" s="387"/>
      <c r="B4186" s="387"/>
      <c r="C4186" s="388" t="s">
        <v>28567</v>
      </c>
      <c r="D4186" s="384" t="s">
        <v>28568</v>
      </c>
      <c r="E4186" s="388" t="s">
        <v>11452</v>
      </c>
      <c r="F4186" s="388" t="s">
        <v>28569</v>
      </c>
      <c r="G4186" s="386"/>
    </row>
    <row r="4187" spans="1:7" ht="63">
      <c r="A4187" s="387"/>
      <c r="B4187" s="387"/>
      <c r="C4187" s="388" t="s">
        <v>28570</v>
      </c>
      <c r="D4187" s="384" t="s">
        <v>28571</v>
      </c>
      <c r="E4187" s="388" t="s">
        <v>11452</v>
      </c>
      <c r="F4187" s="388" t="s">
        <v>28572</v>
      </c>
      <c r="G4187" s="386"/>
    </row>
    <row r="4188" spans="1:7" ht="81">
      <c r="A4188" s="387"/>
      <c r="B4188" s="387"/>
      <c r="C4188" s="388" t="s">
        <v>28573</v>
      </c>
      <c r="D4188" s="384" t="s">
        <v>28574</v>
      </c>
      <c r="E4188" s="388" t="s">
        <v>11452</v>
      </c>
      <c r="F4188" s="388" t="s">
        <v>28575</v>
      </c>
      <c r="G4188" s="385"/>
    </row>
    <row r="4189" spans="1:7" ht="12.75" customHeight="1">
      <c r="A4189" s="387"/>
      <c r="B4189" s="387"/>
      <c r="C4189" s="388" t="s">
        <v>28576</v>
      </c>
      <c r="D4189" s="384" t="s">
        <v>28577</v>
      </c>
      <c r="E4189" s="388" t="s">
        <v>11452</v>
      </c>
      <c r="F4189" s="388" t="s">
        <v>28578</v>
      </c>
      <c r="G4189" s="385"/>
    </row>
    <row r="4190" spans="1:7" ht="72">
      <c r="A4190" s="387"/>
      <c r="B4190" s="387"/>
      <c r="C4190" s="388" t="s">
        <v>28579</v>
      </c>
      <c r="D4190" s="384" t="s">
        <v>28580</v>
      </c>
      <c r="E4190" s="388" t="s">
        <v>11452</v>
      </c>
      <c r="F4190" s="388" t="s">
        <v>28581</v>
      </c>
      <c r="G4190" s="386"/>
    </row>
    <row r="4191" spans="1:7" ht="72">
      <c r="A4191" s="387"/>
      <c r="B4191" s="387"/>
      <c r="C4191" s="388" t="s">
        <v>28582</v>
      </c>
      <c r="D4191" s="384" t="s">
        <v>28583</v>
      </c>
      <c r="E4191" s="388" t="s">
        <v>11452</v>
      </c>
      <c r="F4191" s="388" t="s">
        <v>28578</v>
      </c>
      <c r="G4191" s="386"/>
    </row>
    <row r="4192" spans="1:7" ht="72">
      <c r="A4192" s="387"/>
      <c r="B4192" s="387"/>
      <c r="C4192" s="388" t="s">
        <v>28584</v>
      </c>
      <c r="D4192" s="384" t="s">
        <v>28585</v>
      </c>
      <c r="E4192" s="388" t="s">
        <v>11452</v>
      </c>
      <c r="F4192" s="388" t="s">
        <v>28586</v>
      </c>
      <c r="G4192" s="386"/>
    </row>
    <row r="4193" spans="1:7" ht="81">
      <c r="A4193" s="387"/>
      <c r="B4193" s="387"/>
      <c r="C4193" s="388" t="s">
        <v>28587</v>
      </c>
      <c r="D4193" s="384" t="s">
        <v>28588</v>
      </c>
      <c r="E4193" s="388" t="s">
        <v>11452</v>
      </c>
      <c r="F4193" s="388" t="s">
        <v>28589</v>
      </c>
      <c r="G4193" s="386"/>
    </row>
    <row r="4194" spans="1:7" ht="81" customHeight="1">
      <c r="A4194" s="387"/>
      <c r="B4194" s="387"/>
      <c r="C4194" s="388" t="s">
        <v>28590</v>
      </c>
      <c r="D4194" s="384" t="s">
        <v>28591</v>
      </c>
      <c r="E4194" s="388" t="s">
        <v>11452</v>
      </c>
      <c r="F4194" s="388" t="s">
        <v>28592</v>
      </c>
      <c r="G4194" s="386"/>
    </row>
    <row r="4195" spans="1:7" ht="11.25" customHeight="1">
      <c r="A4195" s="387"/>
      <c r="B4195" s="387"/>
      <c r="C4195" s="388" t="s">
        <v>28593</v>
      </c>
      <c r="D4195" s="384" t="s">
        <v>28594</v>
      </c>
      <c r="E4195" s="388" t="s">
        <v>11452</v>
      </c>
      <c r="F4195" s="388" t="s">
        <v>28595</v>
      </c>
      <c r="G4195" s="385"/>
    </row>
    <row r="4196" spans="1:7" ht="81" customHeight="1">
      <c r="A4196" s="387"/>
      <c r="B4196" s="387"/>
      <c r="C4196" s="388" t="s">
        <v>28596</v>
      </c>
      <c r="D4196" s="384" t="s">
        <v>28597</v>
      </c>
      <c r="E4196" s="388" t="s">
        <v>11452</v>
      </c>
      <c r="F4196" s="388" t="s">
        <v>28598</v>
      </c>
      <c r="G4196" s="385"/>
    </row>
    <row r="4197" spans="1:7" ht="81" customHeight="1">
      <c r="A4197" s="387"/>
      <c r="B4197" s="387"/>
      <c r="C4197" s="388" t="s">
        <v>28599</v>
      </c>
      <c r="D4197" s="384" t="s">
        <v>28600</v>
      </c>
      <c r="E4197" s="388" t="s">
        <v>11452</v>
      </c>
      <c r="F4197" s="388" t="s">
        <v>28601</v>
      </c>
      <c r="G4197" s="386"/>
    </row>
    <row r="4198" spans="1:7" ht="14.25" customHeight="1">
      <c r="A4198" s="387"/>
      <c r="B4198" s="387"/>
      <c r="C4198" s="388" t="s">
        <v>28602</v>
      </c>
      <c r="D4198" s="384" t="s">
        <v>28603</v>
      </c>
      <c r="E4198" s="388" t="s">
        <v>11452</v>
      </c>
      <c r="F4198" s="388" t="s">
        <v>28604</v>
      </c>
      <c r="G4198" s="386"/>
    </row>
    <row r="4199" spans="1:7" ht="81">
      <c r="A4199" s="387"/>
      <c r="B4199" s="387"/>
      <c r="C4199" s="388" t="s">
        <v>28605</v>
      </c>
      <c r="D4199" s="384" t="s">
        <v>28606</v>
      </c>
      <c r="E4199" s="388" t="s">
        <v>11452</v>
      </c>
      <c r="F4199" s="388" t="s">
        <v>28607</v>
      </c>
      <c r="G4199" s="386"/>
    </row>
    <row r="4200" spans="1:7" ht="54">
      <c r="A4200" s="387"/>
      <c r="B4200" s="387"/>
      <c r="C4200" s="388" t="s">
        <v>28608</v>
      </c>
      <c r="D4200" s="384" t="s">
        <v>28609</v>
      </c>
      <c r="E4200" s="388" t="s">
        <v>11452</v>
      </c>
      <c r="F4200" s="388" t="s">
        <v>28610</v>
      </c>
      <c r="G4200" s="386"/>
    </row>
    <row r="4201" spans="1:7" ht="81" customHeight="1">
      <c r="A4201" s="387"/>
      <c r="B4201" s="387"/>
      <c r="C4201" s="388" t="s">
        <v>28611</v>
      </c>
      <c r="D4201" s="384" t="s">
        <v>28612</v>
      </c>
      <c r="E4201" s="388" t="s">
        <v>11452</v>
      </c>
      <c r="F4201" s="388" t="s">
        <v>28613</v>
      </c>
      <c r="G4201" s="386"/>
    </row>
    <row r="4202" spans="1:7" ht="99">
      <c r="A4202" s="387"/>
      <c r="B4202" s="387"/>
      <c r="C4202" s="388" t="s">
        <v>28614</v>
      </c>
      <c r="D4202" s="384" t="s">
        <v>28615</v>
      </c>
      <c r="E4202" s="388" t="s">
        <v>11452</v>
      </c>
      <c r="F4202" s="388" t="s">
        <v>28616</v>
      </c>
      <c r="G4202" s="386"/>
    </row>
    <row r="4203" spans="1:7" ht="99">
      <c r="A4203" s="387"/>
      <c r="B4203" s="387"/>
      <c r="C4203" s="388" t="s">
        <v>28617</v>
      </c>
      <c r="D4203" s="384" t="s">
        <v>28618</v>
      </c>
      <c r="E4203" s="388" t="s">
        <v>11452</v>
      </c>
      <c r="F4203" s="388" t="s">
        <v>28619</v>
      </c>
      <c r="G4203" s="386"/>
    </row>
    <row r="4204" spans="1:7" ht="36">
      <c r="A4204" s="387"/>
      <c r="B4204" s="387"/>
      <c r="C4204" s="388" t="s">
        <v>28620</v>
      </c>
      <c r="D4204" s="384" t="s">
        <v>28621</v>
      </c>
      <c r="E4204" s="388" t="s">
        <v>105</v>
      </c>
      <c r="F4204" s="388" t="s">
        <v>28622</v>
      </c>
      <c r="G4204" s="386"/>
    </row>
    <row r="4205" spans="1:7" ht="36">
      <c r="A4205" s="387"/>
      <c r="B4205" s="387"/>
      <c r="C4205" s="388" t="s">
        <v>28623</v>
      </c>
      <c r="D4205" s="384" t="s">
        <v>28624</v>
      </c>
      <c r="E4205" s="388" t="s">
        <v>105</v>
      </c>
      <c r="F4205" s="388" t="s">
        <v>28622</v>
      </c>
      <c r="G4205" s="386"/>
    </row>
    <row r="4206" spans="1:7" ht="81" customHeight="1">
      <c r="A4206" s="387"/>
      <c r="B4206" s="387"/>
      <c r="C4206" s="388" t="s">
        <v>28625</v>
      </c>
      <c r="D4206" s="384" t="s">
        <v>28626</v>
      </c>
      <c r="E4206" s="388" t="s">
        <v>105</v>
      </c>
      <c r="F4206" s="388" t="s">
        <v>28627</v>
      </c>
      <c r="G4206" s="385"/>
    </row>
    <row r="4207" spans="1:7" ht="36">
      <c r="A4207" s="387"/>
      <c r="B4207" s="387"/>
      <c r="C4207" s="388" t="s">
        <v>28628</v>
      </c>
      <c r="D4207" s="384" t="s">
        <v>28629</v>
      </c>
      <c r="E4207" s="388" t="s">
        <v>105</v>
      </c>
      <c r="F4207" s="388" t="s">
        <v>28630</v>
      </c>
      <c r="G4207" s="385"/>
    </row>
    <row r="4208" spans="1:7" ht="14.25" customHeight="1">
      <c r="A4208" s="387"/>
      <c r="B4208" s="387"/>
      <c r="C4208" s="388" t="s">
        <v>28631</v>
      </c>
      <c r="D4208" s="384" t="s">
        <v>28632</v>
      </c>
      <c r="E4208" s="388" t="s">
        <v>26</v>
      </c>
      <c r="F4208" s="388" t="s">
        <v>28633</v>
      </c>
      <c r="G4208" s="386"/>
    </row>
    <row r="4209" spans="1:7" ht="36">
      <c r="A4209" s="387"/>
      <c r="B4209" s="387"/>
      <c r="C4209" s="388" t="s">
        <v>28634</v>
      </c>
      <c r="D4209" s="384" t="s">
        <v>28635</v>
      </c>
      <c r="E4209" s="388" t="s">
        <v>26</v>
      </c>
      <c r="F4209" s="388" t="s">
        <v>28636</v>
      </c>
      <c r="G4209" s="386"/>
    </row>
    <row r="4210" spans="1:7" ht="15">
      <c r="A4210" s="387"/>
      <c r="B4210" s="481" t="s">
        <v>28637</v>
      </c>
      <c r="C4210" s="481"/>
      <c r="D4210" s="481"/>
      <c r="E4210" s="481"/>
      <c r="F4210" s="481" t="s">
        <v>17145</v>
      </c>
      <c r="G4210" s="386"/>
    </row>
    <row r="4211" spans="1:7" ht="78.75" customHeight="1">
      <c r="A4211" s="481" t="s">
        <v>17829</v>
      </c>
      <c r="B4211" s="481"/>
      <c r="C4211" s="481"/>
      <c r="D4211" s="481"/>
      <c r="E4211" s="481"/>
      <c r="F4211" s="481" t="s">
        <v>17145</v>
      </c>
      <c r="G4211" s="386"/>
    </row>
    <row r="4212" spans="1:7" ht="15">
      <c r="A4212" s="387"/>
      <c r="B4212" s="387"/>
      <c r="C4212" s="481" t="s">
        <v>28638</v>
      </c>
      <c r="D4212" s="481"/>
      <c r="E4212" s="481"/>
      <c r="F4212" s="481" t="s">
        <v>17145</v>
      </c>
      <c r="G4212" s="386"/>
    </row>
    <row r="4213" spans="1:7" ht="15">
      <c r="A4213" s="387"/>
      <c r="B4213" s="387"/>
      <c r="C4213" s="388" t="s">
        <v>28639</v>
      </c>
      <c r="D4213" s="384" t="s">
        <v>28640</v>
      </c>
      <c r="E4213" s="388" t="s">
        <v>11461</v>
      </c>
      <c r="F4213" s="388" t="s">
        <v>17817</v>
      </c>
      <c r="G4213" s="386"/>
    </row>
    <row r="4214" spans="1:7" ht="18">
      <c r="A4214" s="387"/>
      <c r="B4214" s="387"/>
      <c r="C4214" s="388" t="s">
        <v>28641</v>
      </c>
      <c r="D4214" s="384" t="s">
        <v>28642</v>
      </c>
      <c r="E4214" s="388" t="s">
        <v>5051</v>
      </c>
      <c r="F4214" s="388" t="s">
        <v>28643</v>
      </c>
      <c r="G4214" s="386"/>
    </row>
    <row r="4215" spans="1:7" ht="18">
      <c r="A4215" s="387"/>
      <c r="B4215" s="387"/>
      <c r="C4215" s="388" t="s">
        <v>28644</v>
      </c>
      <c r="D4215" s="384" t="s">
        <v>28645</v>
      </c>
      <c r="E4215" s="388" t="s">
        <v>11461</v>
      </c>
      <c r="F4215" s="388" t="s">
        <v>17830</v>
      </c>
      <c r="G4215" s="385"/>
    </row>
    <row r="4216" spans="1:7" ht="18">
      <c r="A4216" s="387"/>
      <c r="B4216" s="387"/>
      <c r="C4216" s="388" t="s">
        <v>28646</v>
      </c>
      <c r="D4216" s="384" t="s">
        <v>28647</v>
      </c>
      <c r="E4216" s="388" t="s">
        <v>11461</v>
      </c>
      <c r="F4216" s="388" t="s">
        <v>17600</v>
      </c>
      <c r="G4216" s="385"/>
    </row>
    <row r="4217" spans="1:7" ht="18">
      <c r="A4217" s="387"/>
      <c r="B4217" s="387"/>
      <c r="C4217" s="388" t="s">
        <v>28648</v>
      </c>
      <c r="D4217" s="384" t="s">
        <v>28649</v>
      </c>
      <c r="E4217" s="388" t="s">
        <v>105</v>
      </c>
      <c r="F4217" s="388" t="s">
        <v>17440</v>
      </c>
      <c r="G4217" s="386"/>
    </row>
    <row r="4218" spans="1:7" ht="18">
      <c r="A4218" s="387"/>
      <c r="B4218" s="387"/>
      <c r="C4218" s="388" t="s">
        <v>28650</v>
      </c>
      <c r="D4218" s="384" t="s">
        <v>28651</v>
      </c>
      <c r="E4218" s="388" t="s">
        <v>11452</v>
      </c>
      <c r="F4218" s="388" t="s">
        <v>28652</v>
      </c>
      <c r="G4218" s="386"/>
    </row>
    <row r="4219" spans="1:7" ht="18">
      <c r="A4219" s="387"/>
      <c r="B4219" s="387"/>
      <c r="C4219" s="388" t="s">
        <v>28653</v>
      </c>
      <c r="D4219" s="384" t="s">
        <v>28654</v>
      </c>
      <c r="E4219" s="388" t="s">
        <v>11452</v>
      </c>
      <c r="F4219" s="388" t="s">
        <v>28655</v>
      </c>
      <c r="G4219" s="386"/>
    </row>
    <row r="4220" spans="1:7" ht="18">
      <c r="A4220" s="387"/>
      <c r="B4220" s="387"/>
      <c r="C4220" s="388" t="s">
        <v>28656</v>
      </c>
      <c r="D4220" s="384" t="s">
        <v>28657</v>
      </c>
      <c r="E4220" s="388" t="s">
        <v>11461</v>
      </c>
      <c r="F4220" s="388" t="s">
        <v>28658</v>
      </c>
      <c r="G4220" s="386"/>
    </row>
    <row r="4221" spans="1:7" ht="12.75" customHeight="1">
      <c r="A4221" s="387"/>
      <c r="B4221" s="387"/>
      <c r="C4221" s="388" t="s">
        <v>28659</v>
      </c>
      <c r="D4221" s="384" t="s">
        <v>28660</v>
      </c>
      <c r="E4221" s="388" t="s">
        <v>5051</v>
      </c>
      <c r="F4221" s="388" t="s">
        <v>28661</v>
      </c>
      <c r="G4221" s="386"/>
    </row>
    <row r="4222" spans="1:7" ht="14.85" customHeight="1">
      <c r="A4222" s="387"/>
      <c r="B4222" s="387"/>
      <c r="C4222" s="388" t="s">
        <v>28662</v>
      </c>
      <c r="D4222" s="384" t="s">
        <v>28663</v>
      </c>
      <c r="E4222" s="388" t="s">
        <v>11452</v>
      </c>
      <c r="F4222" s="388" t="s">
        <v>28057</v>
      </c>
      <c r="G4222" s="386"/>
    </row>
    <row r="4223" spans="1:7" ht="14.25" customHeight="1">
      <c r="A4223" s="387"/>
      <c r="B4223" s="387"/>
      <c r="C4223" s="388" t="s">
        <v>28664</v>
      </c>
      <c r="D4223" s="384" t="s">
        <v>28665</v>
      </c>
      <c r="E4223" s="388" t="s">
        <v>11452</v>
      </c>
      <c r="F4223" s="388" t="s">
        <v>28666</v>
      </c>
      <c r="G4223" s="386"/>
    </row>
    <row r="4224" spans="1:7" ht="14.25" customHeight="1">
      <c r="A4224" s="387"/>
      <c r="B4224" s="387"/>
      <c r="C4224" s="388" t="s">
        <v>28667</v>
      </c>
      <c r="D4224" s="384" t="s">
        <v>28668</v>
      </c>
      <c r="E4224" s="388" t="s">
        <v>11452</v>
      </c>
      <c r="F4224" s="388" t="s">
        <v>28652</v>
      </c>
      <c r="G4224" s="386"/>
    </row>
    <row r="4225" spans="1:7" ht="11.25" customHeight="1">
      <c r="A4225" s="387"/>
      <c r="B4225" s="387"/>
      <c r="C4225" s="388" t="s">
        <v>28669</v>
      </c>
      <c r="D4225" s="384" t="s">
        <v>28670</v>
      </c>
      <c r="E4225" s="388" t="s">
        <v>11452</v>
      </c>
      <c r="F4225" s="388" t="s">
        <v>18495</v>
      </c>
      <c r="G4225" s="386"/>
    </row>
    <row r="4226" spans="1:7" ht="27">
      <c r="A4226" s="387"/>
      <c r="B4226" s="387"/>
      <c r="C4226" s="388" t="s">
        <v>28671</v>
      </c>
      <c r="D4226" s="384" t="s">
        <v>28672</v>
      </c>
      <c r="E4226" s="388" t="s">
        <v>26</v>
      </c>
      <c r="F4226" s="388" t="s">
        <v>28655</v>
      </c>
      <c r="G4226" s="386"/>
    </row>
    <row r="4227" spans="1:7" ht="27">
      <c r="A4227" s="387"/>
      <c r="B4227" s="387"/>
      <c r="C4227" s="388" t="s">
        <v>28673</v>
      </c>
      <c r="D4227" s="384" t="s">
        <v>28674</v>
      </c>
      <c r="E4227" s="388" t="s">
        <v>26</v>
      </c>
      <c r="F4227" s="388" t="s">
        <v>28675</v>
      </c>
      <c r="G4227" s="386"/>
    </row>
    <row r="4228" spans="1:7" ht="27">
      <c r="A4228" s="387"/>
      <c r="B4228" s="387"/>
      <c r="C4228" s="388" t="s">
        <v>28676</v>
      </c>
      <c r="D4228" s="384" t="s">
        <v>28677</v>
      </c>
      <c r="E4228" s="388" t="s">
        <v>26</v>
      </c>
      <c r="F4228" s="388" t="s">
        <v>17230</v>
      </c>
      <c r="G4228" s="386"/>
    </row>
    <row r="4229" spans="1:7" ht="27">
      <c r="A4229" s="387"/>
      <c r="B4229" s="387"/>
      <c r="C4229" s="388" t="s">
        <v>28678</v>
      </c>
      <c r="D4229" s="384" t="s">
        <v>28679</v>
      </c>
      <c r="E4229" s="388" t="s">
        <v>26</v>
      </c>
      <c r="F4229" s="388" t="s">
        <v>26837</v>
      </c>
      <c r="G4229" s="386"/>
    </row>
    <row r="4230" spans="1:7" ht="18">
      <c r="A4230" s="387"/>
      <c r="B4230" s="387"/>
      <c r="C4230" s="388" t="s">
        <v>28680</v>
      </c>
      <c r="D4230" s="384" t="s">
        <v>28681</v>
      </c>
      <c r="E4230" s="388" t="s">
        <v>26</v>
      </c>
      <c r="F4230" s="388" t="s">
        <v>28682</v>
      </c>
      <c r="G4230" s="386"/>
    </row>
    <row r="4231" spans="1:7" ht="18">
      <c r="A4231" s="387"/>
      <c r="B4231" s="387"/>
      <c r="C4231" s="388" t="s">
        <v>28683</v>
      </c>
      <c r="D4231" s="384" t="s">
        <v>28684</v>
      </c>
      <c r="E4231" s="388" t="s">
        <v>5051</v>
      </c>
      <c r="F4231" s="388" t="s">
        <v>28685</v>
      </c>
      <c r="G4231" s="386"/>
    </row>
    <row r="4232" spans="1:7" ht="18">
      <c r="A4232" s="387"/>
      <c r="B4232" s="387"/>
      <c r="C4232" s="388" t="s">
        <v>28686</v>
      </c>
      <c r="D4232" s="384" t="s">
        <v>28687</v>
      </c>
      <c r="E4232" s="388" t="s">
        <v>5051</v>
      </c>
      <c r="F4232" s="388" t="s">
        <v>28688</v>
      </c>
      <c r="G4232" s="386"/>
    </row>
    <row r="4233" spans="1:7" ht="15">
      <c r="A4233" s="387"/>
      <c r="B4233" s="387"/>
      <c r="C4233" s="388" t="s">
        <v>28689</v>
      </c>
      <c r="D4233" s="384" t="s">
        <v>28690</v>
      </c>
      <c r="E4233" s="388" t="s">
        <v>5051</v>
      </c>
      <c r="F4233" s="388" t="s">
        <v>28691</v>
      </c>
      <c r="G4233" s="386"/>
    </row>
    <row r="4234" spans="1:7" ht="18">
      <c r="A4234" s="387"/>
      <c r="B4234" s="387"/>
      <c r="C4234" s="388" t="s">
        <v>28692</v>
      </c>
      <c r="D4234" s="384" t="s">
        <v>28693</v>
      </c>
      <c r="E4234" s="388" t="s">
        <v>11452</v>
      </c>
      <c r="F4234" s="388" t="s">
        <v>17511</v>
      </c>
      <c r="G4234" s="386"/>
    </row>
    <row r="4235" spans="1:7" ht="18">
      <c r="A4235" s="387"/>
      <c r="B4235" s="387"/>
      <c r="C4235" s="388" t="s">
        <v>28694</v>
      </c>
      <c r="D4235" s="384" t="s">
        <v>28695</v>
      </c>
      <c r="E4235" s="388" t="s">
        <v>11452</v>
      </c>
      <c r="F4235" s="388" t="s">
        <v>17694</v>
      </c>
      <c r="G4235" s="386"/>
    </row>
    <row r="4236" spans="1:7" ht="18">
      <c r="A4236" s="387"/>
      <c r="B4236" s="387"/>
      <c r="C4236" s="388" t="s">
        <v>28696</v>
      </c>
      <c r="D4236" s="384" t="s">
        <v>28697</v>
      </c>
      <c r="E4236" s="388" t="s">
        <v>26</v>
      </c>
      <c r="F4236" s="388" t="s">
        <v>18026</v>
      </c>
      <c r="G4236" s="386"/>
    </row>
    <row r="4237" spans="1:7" ht="18">
      <c r="A4237" s="387"/>
      <c r="B4237" s="387"/>
      <c r="C4237" s="388" t="s">
        <v>28698</v>
      </c>
      <c r="D4237" s="384" t="s">
        <v>28699</v>
      </c>
      <c r="E4237" s="388" t="s">
        <v>26</v>
      </c>
      <c r="F4237" s="388" t="s">
        <v>28700</v>
      </c>
      <c r="G4237" s="386"/>
    </row>
    <row r="4238" spans="1:7" ht="27">
      <c r="A4238" s="387"/>
      <c r="B4238" s="387"/>
      <c r="C4238" s="388" t="s">
        <v>28701</v>
      </c>
      <c r="D4238" s="384" t="s">
        <v>28702</v>
      </c>
      <c r="E4238" s="388" t="s">
        <v>3221</v>
      </c>
      <c r="F4238" s="388" t="s">
        <v>28703</v>
      </c>
      <c r="G4238" s="386"/>
    </row>
    <row r="4239" spans="1:7" ht="18">
      <c r="A4239" s="387"/>
      <c r="B4239" s="387"/>
      <c r="C4239" s="388" t="s">
        <v>28704</v>
      </c>
      <c r="D4239" s="384" t="s">
        <v>28705</v>
      </c>
      <c r="E4239" s="388" t="s">
        <v>11452</v>
      </c>
      <c r="F4239" s="388" t="s">
        <v>19191</v>
      </c>
      <c r="G4239" s="385"/>
    </row>
    <row r="4240" spans="1:7" ht="14.25" customHeight="1">
      <c r="A4240" s="387"/>
      <c r="B4240" s="387"/>
      <c r="C4240" s="388" t="s">
        <v>28706</v>
      </c>
      <c r="D4240" s="384" t="s">
        <v>28707</v>
      </c>
      <c r="E4240" s="388" t="s">
        <v>26</v>
      </c>
      <c r="F4240" s="388" t="s">
        <v>28404</v>
      </c>
      <c r="G4240" s="385"/>
    </row>
    <row r="4241" spans="1:7" ht="14.25" customHeight="1">
      <c r="A4241" s="387"/>
      <c r="B4241" s="387"/>
      <c r="C4241" s="388" t="s">
        <v>28708</v>
      </c>
      <c r="D4241" s="384" t="s">
        <v>28709</v>
      </c>
      <c r="E4241" s="388" t="s">
        <v>5051</v>
      </c>
      <c r="F4241" s="388" t="s">
        <v>18365</v>
      </c>
      <c r="G4241" s="386"/>
    </row>
    <row r="4242" spans="1:7" ht="14.25" customHeight="1">
      <c r="A4242" s="387"/>
      <c r="B4242" s="387"/>
      <c r="C4242" s="388" t="s">
        <v>28710</v>
      </c>
      <c r="D4242" s="384" t="s">
        <v>28711</v>
      </c>
      <c r="E4242" s="388" t="s">
        <v>11452</v>
      </c>
      <c r="F4242" s="388" t="s">
        <v>28418</v>
      </c>
      <c r="G4242" s="386"/>
    </row>
    <row r="4243" spans="1:7" ht="15">
      <c r="A4243" s="387"/>
      <c r="B4243" s="387"/>
      <c r="C4243" s="388" t="s">
        <v>28712</v>
      </c>
      <c r="D4243" s="384" t="s">
        <v>28713</v>
      </c>
      <c r="E4243" s="388" t="s">
        <v>5051</v>
      </c>
      <c r="F4243" s="388" t="s">
        <v>28714</v>
      </c>
      <c r="G4243" s="386"/>
    </row>
    <row r="4244" spans="1:7" ht="18">
      <c r="A4244" s="387"/>
      <c r="B4244" s="387"/>
      <c r="C4244" s="388" t="s">
        <v>28715</v>
      </c>
      <c r="D4244" s="384" t="s">
        <v>28716</v>
      </c>
      <c r="E4244" s="388" t="s">
        <v>17834</v>
      </c>
      <c r="F4244" s="388" t="s">
        <v>18495</v>
      </c>
      <c r="G4244" s="386"/>
    </row>
    <row r="4245" spans="1:7" ht="18">
      <c r="A4245" s="387"/>
      <c r="B4245" s="387"/>
      <c r="C4245" s="388" t="s">
        <v>28717</v>
      </c>
      <c r="D4245" s="384" t="s">
        <v>28718</v>
      </c>
      <c r="E4245" s="388" t="s">
        <v>11452</v>
      </c>
      <c r="F4245" s="388" t="s">
        <v>28719</v>
      </c>
      <c r="G4245" s="386"/>
    </row>
    <row r="4246" spans="1:7" ht="15">
      <c r="A4246" s="387"/>
      <c r="B4246" s="387"/>
      <c r="C4246" s="388" t="s">
        <v>28720</v>
      </c>
      <c r="D4246" s="384" t="s">
        <v>28721</v>
      </c>
      <c r="E4246" s="388" t="s">
        <v>105</v>
      </c>
      <c r="F4246" s="388" t="s">
        <v>28722</v>
      </c>
      <c r="G4246" s="386"/>
    </row>
    <row r="4247" spans="1:7" ht="36">
      <c r="A4247" s="387"/>
      <c r="B4247" s="387"/>
      <c r="C4247" s="388" t="s">
        <v>28723</v>
      </c>
      <c r="D4247" s="384" t="s">
        <v>28724</v>
      </c>
      <c r="E4247" s="388" t="s">
        <v>11461</v>
      </c>
      <c r="F4247" s="388" t="s">
        <v>28725</v>
      </c>
      <c r="G4247" s="386"/>
    </row>
    <row r="4248" spans="1:7" ht="18">
      <c r="A4248" s="387"/>
      <c r="B4248" s="387"/>
      <c r="C4248" s="388" t="s">
        <v>28726</v>
      </c>
      <c r="D4248" s="384" t="s">
        <v>28727</v>
      </c>
      <c r="E4248" s="388" t="s">
        <v>3221</v>
      </c>
      <c r="F4248" s="388" t="s">
        <v>28728</v>
      </c>
      <c r="G4248" s="386"/>
    </row>
    <row r="4249" spans="1:7" ht="22.5" customHeight="1">
      <c r="A4249" s="387"/>
      <c r="B4249" s="387"/>
      <c r="C4249" s="388" t="s">
        <v>28729</v>
      </c>
      <c r="D4249" s="384" t="s">
        <v>28730</v>
      </c>
      <c r="E4249" s="388" t="s">
        <v>26</v>
      </c>
      <c r="F4249" s="388" t="s">
        <v>28731</v>
      </c>
      <c r="G4249" s="386"/>
    </row>
    <row r="4250" spans="1:7" ht="15">
      <c r="A4250" s="387"/>
      <c r="B4250" s="387"/>
      <c r="C4250" s="388" t="s">
        <v>28732</v>
      </c>
      <c r="D4250" s="384" t="s">
        <v>28733</v>
      </c>
      <c r="E4250" s="388" t="s">
        <v>26</v>
      </c>
      <c r="F4250" s="388" t="s">
        <v>28734</v>
      </c>
      <c r="G4250" s="386"/>
    </row>
    <row r="4251" spans="1:7" ht="15">
      <c r="A4251" s="387"/>
      <c r="B4251" s="387"/>
      <c r="C4251" s="388" t="s">
        <v>28735</v>
      </c>
      <c r="D4251" s="384" t="s">
        <v>28736</v>
      </c>
      <c r="E4251" s="388" t="s">
        <v>11452</v>
      </c>
      <c r="F4251" s="388" t="s">
        <v>19191</v>
      </c>
      <c r="G4251" s="386"/>
    </row>
    <row r="4252" spans="1:7" ht="15">
      <c r="A4252" s="387"/>
      <c r="B4252" s="387"/>
      <c r="C4252" s="388" t="s">
        <v>28737</v>
      </c>
      <c r="D4252" s="384" t="s">
        <v>28738</v>
      </c>
      <c r="E4252" s="388" t="s">
        <v>11452</v>
      </c>
      <c r="F4252" s="388" t="s">
        <v>17156</v>
      </c>
      <c r="G4252" s="386"/>
    </row>
    <row r="4253" spans="1:7" ht="22.5" customHeight="1">
      <c r="A4253" s="387"/>
      <c r="B4253" s="387"/>
      <c r="C4253" s="388" t="s">
        <v>28739</v>
      </c>
      <c r="D4253" s="384" t="s">
        <v>28740</v>
      </c>
      <c r="E4253" s="388" t="s">
        <v>5051</v>
      </c>
      <c r="F4253" s="388" t="s">
        <v>28741</v>
      </c>
      <c r="G4253" s="386"/>
    </row>
    <row r="4254" spans="1:7" ht="15">
      <c r="A4254" s="387"/>
      <c r="B4254" s="387"/>
      <c r="C4254" s="388" t="s">
        <v>28742</v>
      </c>
      <c r="D4254" s="384" t="s">
        <v>28743</v>
      </c>
      <c r="E4254" s="388" t="s">
        <v>5051</v>
      </c>
      <c r="F4254" s="388" t="s">
        <v>28744</v>
      </c>
      <c r="G4254" s="385"/>
    </row>
    <row r="4255" spans="1:7" ht="15">
      <c r="A4255" s="387"/>
      <c r="B4255" s="387"/>
      <c r="C4255" s="388" t="s">
        <v>28745</v>
      </c>
      <c r="D4255" s="384" t="s">
        <v>28746</v>
      </c>
      <c r="E4255" s="388" t="s">
        <v>5051</v>
      </c>
      <c r="F4255" s="388" t="s">
        <v>28747</v>
      </c>
      <c r="G4255" s="385"/>
    </row>
    <row r="4256" spans="1:7" ht="15">
      <c r="A4256" s="387"/>
      <c r="B4256" s="387"/>
      <c r="C4256" s="481" t="s">
        <v>28748</v>
      </c>
      <c r="D4256" s="481"/>
      <c r="E4256" s="481"/>
      <c r="F4256" s="481" t="s">
        <v>17145</v>
      </c>
      <c r="G4256" s="386"/>
    </row>
    <row r="4257" spans="1:7" ht="27">
      <c r="A4257" s="387"/>
      <c r="B4257" s="387"/>
      <c r="C4257" s="388" t="s">
        <v>28749</v>
      </c>
      <c r="D4257" s="384" t="s">
        <v>28750</v>
      </c>
      <c r="E4257" s="388" t="s">
        <v>26</v>
      </c>
      <c r="F4257" s="388" t="s">
        <v>28751</v>
      </c>
      <c r="G4257" s="386"/>
    </row>
    <row r="4258" spans="1:7" ht="45" customHeight="1">
      <c r="A4258" s="387"/>
      <c r="B4258" s="387"/>
      <c r="C4258" s="388" t="s">
        <v>28752</v>
      </c>
      <c r="D4258" s="384" t="s">
        <v>28753</v>
      </c>
      <c r="E4258" s="388" t="s">
        <v>26</v>
      </c>
      <c r="F4258" s="388" t="s">
        <v>28754</v>
      </c>
      <c r="G4258" s="386"/>
    </row>
    <row r="4259" spans="1:7" ht="36">
      <c r="A4259" s="387"/>
      <c r="B4259" s="387"/>
      <c r="C4259" s="388" t="s">
        <v>28755</v>
      </c>
      <c r="D4259" s="384" t="s">
        <v>28756</v>
      </c>
      <c r="E4259" s="388" t="s">
        <v>26</v>
      </c>
      <c r="F4259" s="388" t="s">
        <v>28757</v>
      </c>
      <c r="G4259" s="386"/>
    </row>
    <row r="4260" spans="1:7" ht="63">
      <c r="A4260" s="387"/>
      <c r="B4260" s="387"/>
      <c r="C4260" s="388" t="s">
        <v>28758</v>
      </c>
      <c r="D4260" s="384" t="s">
        <v>28759</v>
      </c>
      <c r="E4260" s="388" t="s">
        <v>26</v>
      </c>
      <c r="F4260" s="388" t="s">
        <v>28760</v>
      </c>
      <c r="G4260" s="386"/>
    </row>
    <row r="4261" spans="1:7" ht="81">
      <c r="A4261" s="387"/>
      <c r="B4261" s="387"/>
      <c r="C4261" s="388" t="s">
        <v>28761</v>
      </c>
      <c r="D4261" s="384" t="s">
        <v>28762</v>
      </c>
      <c r="E4261" s="388" t="s">
        <v>26</v>
      </c>
      <c r="F4261" s="388" t="s">
        <v>28763</v>
      </c>
      <c r="G4261" s="386"/>
    </row>
    <row r="4262" spans="1:7" ht="27">
      <c r="A4262" s="387"/>
      <c r="B4262" s="387"/>
      <c r="C4262" s="388" t="s">
        <v>28764</v>
      </c>
      <c r="D4262" s="384" t="s">
        <v>28765</v>
      </c>
      <c r="E4262" s="388" t="s">
        <v>26</v>
      </c>
      <c r="F4262" s="388" t="s">
        <v>28766</v>
      </c>
      <c r="G4262" s="386"/>
    </row>
    <row r="4263" spans="1:7" ht="81">
      <c r="A4263" s="387"/>
      <c r="B4263" s="387"/>
      <c r="C4263" s="388" t="s">
        <v>28767</v>
      </c>
      <c r="D4263" s="384" t="s">
        <v>28768</v>
      </c>
      <c r="E4263" s="388" t="s">
        <v>26</v>
      </c>
      <c r="F4263" s="388" t="s">
        <v>28769</v>
      </c>
      <c r="G4263" s="386"/>
    </row>
    <row r="4264" spans="1:7" ht="81">
      <c r="A4264" s="387"/>
      <c r="B4264" s="387"/>
      <c r="C4264" s="388" t="s">
        <v>28770</v>
      </c>
      <c r="D4264" s="384" t="s">
        <v>28771</v>
      </c>
      <c r="E4264" s="388" t="s">
        <v>26</v>
      </c>
      <c r="F4264" s="388" t="s">
        <v>28772</v>
      </c>
      <c r="G4264" s="386"/>
    </row>
    <row r="4265" spans="1:7" ht="54">
      <c r="A4265" s="387"/>
      <c r="B4265" s="387"/>
      <c r="C4265" s="388" t="s">
        <v>28773</v>
      </c>
      <c r="D4265" s="384" t="s">
        <v>28774</v>
      </c>
      <c r="E4265" s="388" t="s">
        <v>26</v>
      </c>
      <c r="F4265" s="388" t="s">
        <v>28775</v>
      </c>
      <c r="G4265" s="386"/>
    </row>
    <row r="4266" spans="1:7" ht="54">
      <c r="A4266" s="387"/>
      <c r="B4266" s="387"/>
      <c r="C4266" s="388" t="s">
        <v>28776</v>
      </c>
      <c r="D4266" s="384" t="s">
        <v>28777</v>
      </c>
      <c r="E4266" s="388" t="s">
        <v>26</v>
      </c>
      <c r="F4266" s="388" t="s">
        <v>28778</v>
      </c>
      <c r="G4266" s="386"/>
    </row>
    <row r="4267" spans="1:7" ht="12.75" customHeight="1">
      <c r="A4267" s="387"/>
      <c r="B4267" s="387"/>
      <c r="C4267" s="388" t="s">
        <v>28779</v>
      </c>
      <c r="D4267" s="384" t="s">
        <v>28780</v>
      </c>
      <c r="E4267" s="388" t="s">
        <v>26</v>
      </c>
      <c r="F4267" s="388" t="s">
        <v>28781</v>
      </c>
      <c r="G4267" s="386"/>
    </row>
    <row r="4268" spans="1:7" ht="81">
      <c r="A4268" s="387"/>
      <c r="B4268" s="387"/>
      <c r="C4268" s="388" t="s">
        <v>28782</v>
      </c>
      <c r="D4268" s="384" t="s">
        <v>28783</v>
      </c>
      <c r="E4268" s="388" t="s">
        <v>26</v>
      </c>
      <c r="F4268" s="388" t="s">
        <v>28784</v>
      </c>
      <c r="G4268" s="386"/>
    </row>
    <row r="4269" spans="1:7" ht="11.25" customHeight="1">
      <c r="A4269" s="387"/>
      <c r="B4269" s="387"/>
      <c r="C4269" s="388" t="s">
        <v>28785</v>
      </c>
      <c r="D4269" s="384" t="s">
        <v>28786</v>
      </c>
      <c r="E4269" s="388" t="s">
        <v>11461</v>
      </c>
      <c r="F4269" s="388" t="s">
        <v>28787</v>
      </c>
      <c r="G4269" s="386"/>
    </row>
    <row r="4270" spans="1:7" ht="15">
      <c r="A4270" s="387"/>
      <c r="B4270" s="481" t="s">
        <v>28788</v>
      </c>
      <c r="C4270" s="481"/>
      <c r="D4270" s="481"/>
      <c r="E4270" s="481"/>
      <c r="F4270" s="481" t="s">
        <v>17145</v>
      </c>
      <c r="G4270" s="386"/>
    </row>
    <row r="4271" spans="1:7" ht="15">
      <c r="A4271" s="387"/>
      <c r="B4271" s="387"/>
      <c r="C4271" s="481" t="s">
        <v>28789</v>
      </c>
      <c r="D4271" s="481"/>
      <c r="E4271" s="481"/>
      <c r="F4271" s="481" t="s">
        <v>17145</v>
      </c>
      <c r="G4271" s="386"/>
    </row>
    <row r="4272" spans="1:7" ht="27">
      <c r="A4272" s="387"/>
      <c r="B4272" s="387"/>
      <c r="C4272" s="388" t="s">
        <v>28790</v>
      </c>
      <c r="D4272" s="384" t="s">
        <v>28791</v>
      </c>
      <c r="E4272" s="388" t="s">
        <v>26</v>
      </c>
      <c r="F4272" s="388" t="s">
        <v>17835</v>
      </c>
      <c r="G4272" s="386"/>
    </row>
    <row r="4273" spans="1:7" ht="27">
      <c r="A4273" s="387"/>
      <c r="B4273" s="387"/>
      <c r="C4273" s="388" t="s">
        <v>28792</v>
      </c>
      <c r="D4273" s="384" t="s">
        <v>28793</v>
      </c>
      <c r="E4273" s="388" t="s">
        <v>105</v>
      </c>
      <c r="F4273" s="388" t="s">
        <v>28794</v>
      </c>
      <c r="G4273" s="386"/>
    </row>
    <row r="4274" spans="1:7" ht="45">
      <c r="A4274" s="387"/>
      <c r="B4274" s="387"/>
      <c r="C4274" s="388" t="s">
        <v>28795</v>
      </c>
      <c r="D4274" s="384" t="s">
        <v>28796</v>
      </c>
      <c r="E4274" s="388" t="s">
        <v>105</v>
      </c>
      <c r="F4274" s="388" t="s">
        <v>28797</v>
      </c>
      <c r="G4274" s="385"/>
    </row>
    <row r="4275" spans="1:7" ht="36">
      <c r="A4275" s="387"/>
      <c r="B4275" s="387"/>
      <c r="C4275" s="388" t="s">
        <v>28798</v>
      </c>
      <c r="D4275" s="384" t="s">
        <v>28799</v>
      </c>
      <c r="E4275" s="388" t="s">
        <v>26</v>
      </c>
      <c r="F4275" s="388" t="s">
        <v>28800</v>
      </c>
      <c r="G4275" s="385"/>
    </row>
    <row r="4276" spans="1:7" ht="54">
      <c r="A4276" s="387"/>
      <c r="B4276" s="387"/>
      <c r="C4276" s="388" t="s">
        <v>28801</v>
      </c>
      <c r="D4276" s="384" t="s">
        <v>28802</v>
      </c>
      <c r="E4276" s="388" t="s">
        <v>26</v>
      </c>
      <c r="F4276" s="388" t="s">
        <v>28803</v>
      </c>
      <c r="G4276" s="386"/>
    </row>
    <row r="4277" spans="1:7" ht="18">
      <c r="A4277" s="387"/>
      <c r="B4277" s="387"/>
      <c r="C4277" s="388" t="s">
        <v>28804</v>
      </c>
      <c r="D4277" s="384" t="s">
        <v>28805</v>
      </c>
      <c r="E4277" s="388" t="s">
        <v>26</v>
      </c>
      <c r="F4277" s="388" t="s">
        <v>28806</v>
      </c>
      <c r="G4277" s="386"/>
    </row>
    <row r="4278" spans="1:7" ht="72">
      <c r="A4278" s="387"/>
      <c r="B4278" s="387"/>
      <c r="C4278" s="388" t="s">
        <v>28807</v>
      </c>
      <c r="D4278" s="384" t="s">
        <v>28808</v>
      </c>
      <c r="E4278" s="388" t="s">
        <v>26</v>
      </c>
      <c r="F4278" s="388" t="s">
        <v>28809</v>
      </c>
      <c r="G4278" s="386"/>
    </row>
    <row r="4279" spans="1:7" ht="36">
      <c r="A4279" s="387"/>
      <c r="B4279" s="387"/>
      <c r="C4279" s="388" t="s">
        <v>28810</v>
      </c>
      <c r="D4279" s="384" t="s">
        <v>28811</v>
      </c>
      <c r="E4279" s="388" t="s">
        <v>26</v>
      </c>
      <c r="F4279" s="388" t="s">
        <v>28812</v>
      </c>
      <c r="G4279" s="386"/>
    </row>
    <row r="4280" spans="1:7" ht="45">
      <c r="A4280" s="387"/>
      <c r="B4280" s="387"/>
      <c r="C4280" s="388" t="s">
        <v>28813</v>
      </c>
      <c r="D4280" s="384" t="s">
        <v>28814</v>
      </c>
      <c r="E4280" s="388" t="s">
        <v>26</v>
      </c>
      <c r="F4280" s="388" t="s">
        <v>28815</v>
      </c>
      <c r="G4280" s="386"/>
    </row>
    <row r="4281" spans="1:7" ht="12.75" customHeight="1">
      <c r="A4281" s="387"/>
      <c r="B4281" s="387"/>
      <c r="C4281" s="388" t="s">
        <v>28816</v>
      </c>
      <c r="D4281" s="384" t="s">
        <v>28817</v>
      </c>
      <c r="E4281" s="388" t="s">
        <v>26</v>
      </c>
      <c r="F4281" s="388" t="s">
        <v>28818</v>
      </c>
      <c r="G4281" s="386"/>
    </row>
    <row r="4282" spans="1:7" ht="12.75" customHeight="1">
      <c r="A4282" s="387"/>
      <c r="B4282" s="387"/>
      <c r="C4282" s="388" t="s">
        <v>28819</v>
      </c>
      <c r="D4282" s="384" t="s">
        <v>28820</v>
      </c>
      <c r="E4282" s="388" t="s">
        <v>26</v>
      </c>
      <c r="F4282" s="388" t="s">
        <v>28821</v>
      </c>
      <c r="G4282" s="386"/>
    </row>
    <row r="4283" spans="1:7" ht="14.25" customHeight="1">
      <c r="A4283" s="387"/>
      <c r="B4283" s="387"/>
      <c r="C4283" s="388" t="s">
        <v>28822</v>
      </c>
      <c r="D4283" s="384" t="s">
        <v>28823</v>
      </c>
      <c r="E4283" s="388" t="s">
        <v>26</v>
      </c>
      <c r="F4283" s="388" t="s">
        <v>28824</v>
      </c>
      <c r="G4283" s="386"/>
    </row>
    <row r="4284" spans="1:7" ht="11.25" customHeight="1">
      <c r="A4284" s="387"/>
      <c r="B4284" s="387"/>
      <c r="C4284" s="481" t="s">
        <v>28825</v>
      </c>
      <c r="D4284" s="481"/>
      <c r="E4284" s="481"/>
      <c r="F4284" s="481" t="s">
        <v>17145</v>
      </c>
      <c r="G4284" s="386"/>
    </row>
    <row r="4285" spans="1:7" ht="27">
      <c r="A4285" s="387"/>
      <c r="B4285" s="387"/>
      <c r="C4285" s="388" t="s">
        <v>28826</v>
      </c>
      <c r="D4285" s="384" t="s">
        <v>28827</v>
      </c>
      <c r="E4285" s="388" t="s">
        <v>26</v>
      </c>
      <c r="F4285" s="388" t="s">
        <v>28828</v>
      </c>
      <c r="G4285" s="386"/>
    </row>
    <row r="4286" spans="1:7" ht="14.25" customHeight="1">
      <c r="A4286" s="387"/>
      <c r="B4286" s="387"/>
      <c r="C4286" s="388" t="s">
        <v>28829</v>
      </c>
      <c r="D4286" s="384" t="s">
        <v>28830</v>
      </c>
      <c r="E4286" s="388" t="s">
        <v>26</v>
      </c>
      <c r="F4286" s="388" t="s">
        <v>28831</v>
      </c>
      <c r="G4286" s="386"/>
    </row>
    <row r="4287" spans="1:7" ht="54">
      <c r="A4287" s="387"/>
      <c r="B4287" s="387"/>
      <c r="C4287" s="388" t="s">
        <v>28832</v>
      </c>
      <c r="D4287" s="384" t="s">
        <v>28833</v>
      </c>
      <c r="E4287" s="388" t="s">
        <v>26</v>
      </c>
      <c r="F4287" s="388" t="s">
        <v>28834</v>
      </c>
      <c r="G4287" s="386"/>
    </row>
    <row r="4288" spans="1:7" ht="54">
      <c r="A4288" s="387"/>
      <c r="B4288" s="387"/>
      <c r="C4288" s="388" t="s">
        <v>28835</v>
      </c>
      <c r="D4288" s="384" t="s">
        <v>28836</v>
      </c>
      <c r="E4288" s="388" t="s">
        <v>26</v>
      </c>
      <c r="F4288" s="388" t="s">
        <v>28837</v>
      </c>
      <c r="G4288" s="386"/>
    </row>
    <row r="4289" spans="1:7" ht="54">
      <c r="A4289" s="387"/>
      <c r="B4289" s="387"/>
      <c r="C4289" s="388" t="s">
        <v>28838</v>
      </c>
      <c r="D4289" s="384" t="s">
        <v>28839</v>
      </c>
      <c r="E4289" s="388" t="s">
        <v>26</v>
      </c>
      <c r="F4289" s="388" t="s">
        <v>28840</v>
      </c>
      <c r="G4289" s="386"/>
    </row>
    <row r="4290" spans="1:7" ht="90">
      <c r="A4290" s="387"/>
      <c r="B4290" s="387"/>
      <c r="C4290" s="388" t="s">
        <v>28841</v>
      </c>
      <c r="D4290" s="384" t="s">
        <v>28842</v>
      </c>
      <c r="E4290" s="388" t="s">
        <v>26</v>
      </c>
      <c r="F4290" s="388" t="s">
        <v>28843</v>
      </c>
      <c r="G4290" s="386"/>
    </row>
    <row r="4291" spans="1:7" ht="54" customHeight="1">
      <c r="A4291" s="387"/>
      <c r="B4291" s="387"/>
      <c r="C4291" s="388" t="s">
        <v>28844</v>
      </c>
      <c r="D4291" s="384" t="s">
        <v>28845</v>
      </c>
      <c r="E4291" s="388" t="s">
        <v>26</v>
      </c>
      <c r="F4291" s="388" t="s">
        <v>28846</v>
      </c>
      <c r="G4291" s="386"/>
    </row>
    <row r="4292" spans="1:7" ht="81">
      <c r="A4292" s="387"/>
      <c r="B4292" s="387"/>
      <c r="C4292" s="388" t="s">
        <v>28847</v>
      </c>
      <c r="D4292" s="384" t="s">
        <v>28848</v>
      </c>
      <c r="E4292" s="388" t="s">
        <v>26</v>
      </c>
      <c r="F4292" s="388" t="s">
        <v>28849</v>
      </c>
      <c r="G4292" s="386"/>
    </row>
    <row r="4293" spans="1:7" ht="45">
      <c r="A4293" s="387"/>
      <c r="B4293" s="387"/>
      <c r="C4293" s="388" t="s">
        <v>28850</v>
      </c>
      <c r="D4293" s="384" t="s">
        <v>28851</v>
      </c>
      <c r="E4293" s="388" t="s">
        <v>26</v>
      </c>
      <c r="F4293" s="388" t="s">
        <v>28852</v>
      </c>
      <c r="G4293" s="386"/>
    </row>
    <row r="4294" spans="1:7" ht="45" customHeight="1">
      <c r="A4294" s="387"/>
      <c r="B4294" s="387"/>
      <c r="C4294" s="388" t="s">
        <v>28853</v>
      </c>
      <c r="D4294" s="384" t="s">
        <v>28854</v>
      </c>
      <c r="E4294" s="388" t="s">
        <v>26</v>
      </c>
      <c r="F4294" s="388" t="s">
        <v>28855</v>
      </c>
      <c r="G4294" s="386"/>
    </row>
    <row r="4295" spans="1:7" ht="12.75" customHeight="1">
      <c r="A4295" s="387"/>
      <c r="B4295" s="387"/>
      <c r="C4295" s="388" t="s">
        <v>28856</v>
      </c>
      <c r="D4295" s="384" t="s">
        <v>28857</v>
      </c>
      <c r="E4295" s="388" t="s">
        <v>26</v>
      </c>
      <c r="F4295" s="388" t="s">
        <v>28858</v>
      </c>
      <c r="G4295" s="386"/>
    </row>
    <row r="4296" spans="1:7" ht="54">
      <c r="A4296" s="387"/>
      <c r="B4296" s="387"/>
      <c r="C4296" s="388" t="s">
        <v>28859</v>
      </c>
      <c r="D4296" s="384" t="s">
        <v>28860</v>
      </c>
      <c r="E4296" s="388" t="s">
        <v>26</v>
      </c>
      <c r="F4296" s="388" t="s">
        <v>28861</v>
      </c>
      <c r="G4296" s="385"/>
    </row>
    <row r="4297" spans="1:7" ht="11.25" customHeight="1">
      <c r="A4297" s="387"/>
      <c r="B4297" s="387"/>
      <c r="C4297" s="388" t="s">
        <v>28862</v>
      </c>
      <c r="D4297" s="384" t="s">
        <v>28863</v>
      </c>
      <c r="E4297" s="388" t="s">
        <v>26</v>
      </c>
      <c r="F4297" s="388" t="s">
        <v>28864</v>
      </c>
      <c r="G4297" s="385"/>
    </row>
    <row r="4298" spans="1:7" ht="36">
      <c r="A4298" s="387"/>
      <c r="B4298" s="387"/>
      <c r="C4298" s="388" t="s">
        <v>28865</v>
      </c>
      <c r="D4298" s="384" t="s">
        <v>28866</v>
      </c>
      <c r="E4298" s="388" t="s">
        <v>26</v>
      </c>
      <c r="F4298" s="388" t="s">
        <v>28867</v>
      </c>
      <c r="G4298" s="386"/>
    </row>
    <row r="4299" spans="1:7" ht="54">
      <c r="A4299" s="387"/>
      <c r="B4299" s="387"/>
      <c r="C4299" s="388" t="s">
        <v>28868</v>
      </c>
      <c r="D4299" s="384" t="s">
        <v>28869</v>
      </c>
      <c r="E4299" s="388" t="s">
        <v>26</v>
      </c>
      <c r="F4299" s="388" t="s">
        <v>28870</v>
      </c>
      <c r="G4299" s="386"/>
    </row>
    <row r="4300" spans="1:7" ht="14.25" customHeight="1">
      <c r="A4300" s="387"/>
      <c r="B4300" s="387"/>
      <c r="C4300" s="388" t="s">
        <v>28871</v>
      </c>
      <c r="D4300" s="384" t="s">
        <v>28872</v>
      </c>
      <c r="E4300" s="388" t="s">
        <v>26</v>
      </c>
      <c r="F4300" s="388" t="s">
        <v>28873</v>
      </c>
      <c r="G4300" s="386"/>
    </row>
    <row r="4301" spans="1:7" ht="14.25" customHeight="1">
      <c r="A4301" s="387"/>
      <c r="B4301" s="387"/>
      <c r="C4301" s="388" t="s">
        <v>28874</v>
      </c>
      <c r="D4301" s="384" t="s">
        <v>28875</v>
      </c>
      <c r="E4301" s="388" t="s">
        <v>26</v>
      </c>
      <c r="F4301" s="388" t="s">
        <v>28876</v>
      </c>
      <c r="G4301" s="386"/>
    </row>
    <row r="4302" spans="1:7" ht="72">
      <c r="A4302" s="387"/>
      <c r="B4302" s="387"/>
      <c r="C4302" s="388" t="s">
        <v>28877</v>
      </c>
      <c r="D4302" s="384" t="s">
        <v>28878</v>
      </c>
      <c r="E4302" s="388" t="s">
        <v>26</v>
      </c>
      <c r="F4302" s="388" t="s">
        <v>28879</v>
      </c>
      <c r="G4302" s="386"/>
    </row>
    <row r="4303" spans="1:7" ht="72">
      <c r="A4303" s="387"/>
      <c r="B4303" s="387"/>
      <c r="C4303" s="388" t="s">
        <v>28880</v>
      </c>
      <c r="D4303" s="384" t="s">
        <v>28881</v>
      </c>
      <c r="E4303" s="388" t="s">
        <v>26</v>
      </c>
      <c r="F4303" s="388" t="s">
        <v>28882</v>
      </c>
      <c r="G4303" s="386"/>
    </row>
    <row r="4304" spans="1:7" ht="36">
      <c r="A4304" s="387"/>
      <c r="B4304" s="387"/>
      <c r="C4304" s="388" t="s">
        <v>28883</v>
      </c>
      <c r="D4304" s="384" t="s">
        <v>28884</v>
      </c>
      <c r="E4304" s="388" t="s">
        <v>26</v>
      </c>
      <c r="F4304" s="388" t="s">
        <v>28885</v>
      </c>
      <c r="G4304" s="386"/>
    </row>
    <row r="4305" spans="1:7" ht="33.75" customHeight="1">
      <c r="A4305" s="387"/>
      <c r="B4305" s="387"/>
      <c r="C4305" s="388" t="s">
        <v>28886</v>
      </c>
      <c r="D4305" s="384" t="s">
        <v>28887</v>
      </c>
      <c r="E4305" s="388" t="s">
        <v>26</v>
      </c>
      <c r="F4305" s="388" t="s">
        <v>28888</v>
      </c>
      <c r="G4305" s="386"/>
    </row>
    <row r="4306" spans="1:7" ht="54">
      <c r="A4306" s="387"/>
      <c r="B4306" s="387"/>
      <c r="C4306" s="388" t="s">
        <v>28889</v>
      </c>
      <c r="D4306" s="384" t="s">
        <v>28890</v>
      </c>
      <c r="E4306" s="388" t="s">
        <v>26</v>
      </c>
      <c r="F4306" s="388" t="s">
        <v>28891</v>
      </c>
      <c r="G4306" s="386"/>
    </row>
    <row r="4307" spans="1:7" ht="15">
      <c r="A4307" s="387"/>
      <c r="B4307" s="387"/>
      <c r="C4307" s="481" t="s">
        <v>28892</v>
      </c>
      <c r="D4307" s="481"/>
      <c r="E4307" s="481"/>
      <c r="F4307" s="481" t="s">
        <v>17145</v>
      </c>
      <c r="G4307" s="386"/>
    </row>
    <row r="4308" spans="1:7" ht="27">
      <c r="A4308" s="387"/>
      <c r="B4308" s="387"/>
      <c r="C4308" s="388" t="s">
        <v>28893</v>
      </c>
      <c r="D4308" s="384" t="s">
        <v>28894</v>
      </c>
      <c r="E4308" s="388" t="s">
        <v>26</v>
      </c>
      <c r="F4308" s="388" t="s">
        <v>28895</v>
      </c>
      <c r="G4308" s="386"/>
    </row>
    <row r="4309" spans="1:7" ht="27">
      <c r="A4309" s="387"/>
      <c r="B4309" s="387"/>
      <c r="C4309" s="388" t="s">
        <v>28896</v>
      </c>
      <c r="D4309" s="384" t="s">
        <v>28897</v>
      </c>
      <c r="E4309" s="388" t="s">
        <v>26</v>
      </c>
      <c r="F4309" s="388" t="s">
        <v>28898</v>
      </c>
      <c r="G4309" s="385"/>
    </row>
    <row r="4310" spans="1:7" ht="36">
      <c r="A4310" s="387"/>
      <c r="B4310" s="387"/>
      <c r="C4310" s="388" t="s">
        <v>28899</v>
      </c>
      <c r="D4310" s="384" t="s">
        <v>28900</v>
      </c>
      <c r="E4310" s="388" t="s">
        <v>26</v>
      </c>
      <c r="F4310" s="388" t="s">
        <v>28901</v>
      </c>
      <c r="G4310" s="385"/>
    </row>
    <row r="4311" spans="1:7" ht="27">
      <c r="A4311" s="387"/>
      <c r="B4311" s="387"/>
      <c r="C4311" s="388" t="s">
        <v>28902</v>
      </c>
      <c r="D4311" s="384" t="s">
        <v>28903</v>
      </c>
      <c r="E4311" s="388" t="s">
        <v>26</v>
      </c>
      <c r="F4311" s="388" t="s">
        <v>28904</v>
      </c>
      <c r="G4311" s="386"/>
    </row>
    <row r="4312" spans="1:7" ht="27">
      <c r="A4312" s="387"/>
      <c r="B4312" s="387"/>
      <c r="C4312" s="388" t="s">
        <v>28905</v>
      </c>
      <c r="D4312" s="384" t="s">
        <v>28906</v>
      </c>
      <c r="E4312" s="388" t="s">
        <v>26</v>
      </c>
      <c r="F4312" s="388" t="s">
        <v>28907</v>
      </c>
      <c r="G4312" s="386"/>
    </row>
    <row r="4313" spans="1:7" ht="27">
      <c r="A4313" s="387"/>
      <c r="B4313" s="387"/>
      <c r="C4313" s="388" t="s">
        <v>28908</v>
      </c>
      <c r="D4313" s="384" t="s">
        <v>28909</v>
      </c>
      <c r="E4313" s="388" t="s">
        <v>26</v>
      </c>
      <c r="F4313" s="388" t="s">
        <v>28910</v>
      </c>
      <c r="G4313" s="385"/>
    </row>
    <row r="4314" spans="1:7" ht="14.25" customHeight="1">
      <c r="A4314" s="387"/>
      <c r="B4314" s="387"/>
      <c r="C4314" s="388" t="s">
        <v>28911</v>
      </c>
      <c r="D4314" s="384" t="s">
        <v>28912</v>
      </c>
      <c r="E4314" s="388" t="s">
        <v>26</v>
      </c>
      <c r="F4314" s="388" t="s">
        <v>28913</v>
      </c>
      <c r="G4314" s="385"/>
    </row>
    <row r="4315" spans="1:7" ht="27">
      <c r="A4315" s="387"/>
      <c r="B4315" s="387"/>
      <c r="C4315" s="388" t="s">
        <v>28914</v>
      </c>
      <c r="D4315" s="384" t="s">
        <v>28915</v>
      </c>
      <c r="E4315" s="388" t="s">
        <v>26</v>
      </c>
      <c r="F4315" s="388" t="s">
        <v>28916</v>
      </c>
      <c r="G4315" s="386"/>
    </row>
    <row r="4316" spans="1:7" ht="45" customHeight="1">
      <c r="A4316" s="387"/>
      <c r="B4316" s="387"/>
      <c r="C4316" s="388" t="s">
        <v>28917</v>
      </c>
      <c r="D4316" s="384" t="s">
        <v>28918</v>
      </c>
      <c r="E4316" s="388" t="s">
        <v>26</v>
      </c>
      <c r="F4316" s="388" t="s">
        <v>28919</v>
      </c>
      <c r="G4316" s="386"/>
    </row>
    <row r="4317" spans="1:7" ht="27">
      <c r="A4317" s="387"/>
      <c r="B4317" s="387"/>
      <c r="C4317" s="388" t="s">
        <v>28920</v>
      </c>
      <c r="D4317" s="384" t="s">
        <v>28921</v>
      </c>
      <c r="E4317" s="388" t="s">
        <v>26</v>
      </c>
      <c r="F4317" s="388" t="s">
        <v>28922</v>
      </c>
      <c r="G4317" s="386"/>
    </row>
    <row r="4318" spans="1:7" ht="12.75" customHeight="1">
      <c r="A4318" s="387"/>
      <c r="B4318" s="387"/>
      <c r="C4318" s="481" t="s">
        <v>28923</v>
      </c>
      <c r="D4318" s="481"/>
      <c r="E4318" s="481"/>
      <c r="F4318" s="481" t="s">
        <v>17145</v>
      </c>
      <c r="G4318" s="386"/>
    </row>
    <row r="4319" spans="1:7" ht="45">
      <c r="A4319" s="387"/>
      <c r="B4319" s="387"/>
      <c r="C4319" s="388" t="s">
        <v>28924</v>
      </c>
      <c r="D4319" s="384" t="s">
        <v>28925</v>
      </c>
      <c r="E4319" s="388" t="s">
        <v>26</v>
      </c>
      <c r="F4319" s="388" t="s">
        <v>28926</v>
      </c>
      <c r="G4319" s="386"/>
    </row>
    <row r="4320" spans="1:7" ht="11.25" customHeight="1">
      <c r="A4320" s="387"/>
      <c r="B4320" s="387"/>
      <c r="C4320" s="388" t="s">
        <v>28927</v>
      </c>
      <c r="D4320" s="384" t="s">
        <v>28928</v>
      </c>
      <c r="E4320" s="388" t="s">
        <v>26</v>
      </c>
      <c r="F4320" s="388" t="s">
        <v>28929</v>
      </c>
      <c r="G4320" s="386"/>
    </row>
    <row r="4321" spans="1:7" ht="36">
      <c r="A4321" s="387"/>
      <c r="B4321" s="387"/>
      <c r="C4321" s="388" t="s">
        <v>28930</v>
      </c>
      <c r="D4321" s="384" t="s">
        <v>28931</v>
      </c>
      <c r="E4321" s="388" t="s">
        <v>17699</v>
      </c>
      <c r="F4321" s="388" t="s">
        <v>28932</v>
      </c>
      <c r="G4321" s="386"/>
    </row>
    <row r="4322" spans="1:7" ht="15">
      <c r="A4322" s="387"/>
      <c r="B4322" s="387"/>
      <c r="C4322" s="388" t="s">
        <v>28933</v>
      </c>
      <c r="D4322" s="384" t="s">
        <v>28934</v>
      </c>
      <c r="E4322" s="388" t="s">
        <v>17699</v>
      </c>
      <c r="F4322" s="388" t="s">
        <v>17836</v>
      </c>
      <c r="G4322" s="386"/>
    </row>
    <row r="4323" spans="1:7" ht="33.75" customHeight="1">
      <c r="A4323" s="387"/>
      <c r="B4323" s="387"/>
      <c r="C4323" s="388" t="s">
        <v>28935</v>
      </c>
      <c r="D4323" s="384" t="s">
        <v>28936</v>
      </c>
      <c r="E4323" s="388" t="s">
        <v>17699</v>
      </c>
      <c r="F4323" s="388" t="s">
        <v>28937</v>
      </c>
      <c r="G4323" s="386"/>
    </row>
    <row r="4324" spans="1:7" ht="15">
      <c r="A4324" s="387"/>
      <c r="B4324" s="387"/>
      <c r="C4324" s="388" t="s">
        <v>28938</v>
      </c>
      <c r="D4324" s="384" t="s">
        <v>28939</v>
      </c>
      <c r="E4324" s="388" t="s">
        <v>26</v>
      </c>
      <c r="F4324" s="388" t="s">
        <v>17837</v>
      </c>
      <c r="G4324" s="386"/>
    </row>
    <row r="4325" spans="1:7" ht="18">
      <c r="A4325" s="387"/>
      <c r="B4325" s="387"/>
      <c r="C4325" s="388" t="s">
        <v>28940</v>
      </c>
      <c r="D4325" s="384" t="s">
        <v>28941</v>
      </c>
      <c r="E4325" s="388" t="s">
        <v>17699</v>
      </c>
      <c r="F4325" s="388" t="s">
        <v>28942</v>
      </c>
      <c r="G4325" s="386"/>
    </row>
    <row r="4326" spans="1:7" ht="27">
      <c r="A4326" s="387"/>
      <c r="B4326" s="387"/>
      <c r="C4326" s="388" t="s">
        <v>28943</v>
      </c>
      <c r="D4326" s="384" t="s">
        <v>28944</v>
      </c>
      <c r="E4326" s="388" t="s">
        <v>17699</v>
      </c>
      <c r="F4326" s="388" t="s">
        <v>17256</v>
      </c>
      <c r="G4326" s="386"/>
    </row>
    <row r="4327" spans="1:7" ht="36" customHeight="1">
      <c r="A4327" s="387"/>
      <c r="B4327" s="387"/>
      <c r="C4327" s="481" t="s">
        <v>28945</v>
      </c>
      <c r="D4327" s="481"/>
      <c r="E4327" s="481"/>
      <c r="F4327" s="481" t="s">
        <v>17145</v>
      </c>
      <c r="G4327" s="386"/>
    </row>
    <row r="4328" spans="1:7" ht="99">
      <c r="A4328" s="387"/>
      <c r="B4328" s="387"/>
      <c r="C4328" s="388" t="s">
        <v>28946</v>
      </c>
      <c r="D4328" s="384" t="s">
        <v>28947</v>
      </c>
      <c r="E4328" s="388" t="s">
        <v>26</v>
      </c>
      <c r="F4328" s="388" t="s">
        <v>28948</v>
      </c>
      <c r="G4328" s="386"/>
    </row>
    <row r="4329" spans="1:7" ht="12.75" customHeight="1">
      <c r="A4329" s="387"/>
      <c r="B4329" s="387"/>
      <c r="C4329" s="388" t="s">
        <v>28949</v>
      </c>
      <c r="D4329" s="384" t="s">
        <v>28950</v>
      </c>
      <c r="E4329" s="388" t="s">
        <v>26</v>
      </c>
      <c r="F4329" s="388" t="s">
        <v>28951</v>
      </c>
      <c r="G4329" s="386"/>
    </row>
    <row r="4330" spans="1:7" ht="90">
      <c r="A4330" s="387"/>
      <c r="B4330" s="387"/>
      <c r="C4330" s="388" t="s">
        <v>28952</v>
      </c>
      <c r="D4330" s="384" t="s">
        <v>28953</v>
      </c>
      <c r="E4330" s="388" t="s">
        <v>26</v>
      </c>
      <c r="F4330" s="388" t="s">
        <v>28954</v>
      </c>
      <c r="G4330" s="385"/>
    </row>
    <row r="4331" spans="1:7" ht="11.25" customHeight="1">
      <c r="A4331" s="387"/>
      <c r="B4331" s="387"/>
      <c r="C4331" s="388" t="s">
        <v>28955</v>
      </c>
      <c r="D4331" s="384" t="s">
        <v>28956</v>
      </c>
      <c r="E4331" s="388" t="s">
        <v>26</v>
      </c>
      <c r="F4331" s="388" t="s">
        <v>28957</v>
      </c>
      <c r="G4331" s="385"/>
    </row>
    <row r="4332" spans="1:7" ht="78.75" customHeight="1">
      <c r="A4332" s="387"/>
      <c r="B4332" s="387"/>
      <c r="C4332" s="481" t="s">
        <v>28958</v>
      </c>
      <c r="D4332" s="481"/>
      <c r="E4332" s="481"/>
      <c r="F4332" s="481" t="s">
        <v>17145</v>
      </c>
      <c r="G4332" s="386"/>
    </row>
    <row r="4333" spans="1:7" ht="45">
      <c r="A4333" s="387"/>
      <c r="B4333" s="387"/>
      <c r="C4333" s="388" t="s">
        <v>28959</v>
      </c>
      <c r="D4333" s="384" t="s">
        <v>28960</v>
      </c>
      <c r="E4333" s="388" t="s">
        <v>26</v>
      </c>
      <c r="F4333" s="388" t="s">
        <v>28961</v>
      </c>
      <c r="G4333" s="386"/>
    </row>
    <row r="4334" spans="1:7" ht="72">
      <c r="A4334" s="387"/>
      <c r="B4334" s="387"/>
      <c r="C4334" s="388" t="s">
        <v>28962</v>
      </c>
      <c r="D4334" s="384" t="s">
        <v>28963</v>
      </c>
      <c r="E4334" s="388" t="s">
        <v>26</v>
      </c>
      <c r="F4334" s="388" t="s">
        <v>28964</v>
      </c>
      <c r="G4334" s="386"/>
    </row>
    <row r="4335" spans="1:7" ht="36">
      <c r="A4335" s="387"/>
      <c r="B4335" s="387"/>
      <c r="C4335" s="388" t="s">
        <v>28965</v>
      </c>
      <c r="D4335" s="384" t="s">
        <v>28966</v>
      </c>
      <c r="E4335" s="388" t="s">
        <v>26</v>
      </c>
      <c r="F4335" s="388" t="s">
        <v>28967</v>
      </c>
      <c r="G4335" s="386"/>
    </row>
    <row r="4336" spans="1:7" ht="27">
      <c r="A4336" s="387"/>
      <c r="B4336" s="387"/>
      <c r="C4336" s="388" t="s">
        <v>28968</v>
      </c>
      <c r="D4336" s="384" t="s">
        <v>28969</v>
      </c>
      <c r="E4336" s="388" t="s">
        <v>26</v>
      </c>
      <c r="F4336" s="388" t="s">
        <v>28970</v>
      </c>
      <c r="G4336" s="386"/>
    </row>
    <row r="4337" spans="1:7" ht="14.25" customHeight="1">
      <c r="A4337" s="387"/>
      <c r="B4337" s="387"/>
      <c r="C4337" s="388" t="s">
        <v>28971</v>
      </c>
      <c r="D4337" s="384" t="s">
        <v>28972</v>
      </c>
      <c r="E4337" s="388" t="s">
        <v>26</v>
      </c>
      <c r="F4337" s="388" t="s">
        <v>28973</v>
      </c>
      <c r="G4337" s="386"/>
    </row>
    <row r="4338" spans="1:7" ht="12.75" customHeight="1">
      <c r="A4338" s="387"/>
      <c r="B4338" s="387"/>
      <c r="C4338" s="388" t="s">
        <v>28974</v>
      </c>
      <c r="D4338" s="384" t="s">
        <v>28975</v>
      </c>
      <c r="E4338" s="388" t="s">
        <v>26</v>
      </c>
      <c r="F4338" s="388" t="s">
        <v>28976</v>
      </c>
      <c r="G4338" s="386"/>
    </row>
    <row r="4339" spans="1:7" ht="99" customHeight="1">
      <c r="A4339" s="387"/>
      <c r="B4339" s="387"/>
      <c r="C4339" s="481" t="s">
        <v>28977</v>
      </c>
      <c r="D4339" s="481"/>
      <c r="E4339" s="481"/>
      <c r="F4339" s="481" t="s">
        <v>17145</v>
      </c>
      <c r="G4339" s="386"/>
    </row>
    <row r="4340" spans="1:7" ht="11.25" customHeight="1">
      <c r="A4340" s="387"/>
      <c r="B4340" s="387"/>
      <c r="C4340" s="388" t="s">
        <v>28978</v>
      </c>
      <c r="D4340" s="384" t="s">
        <v>28979</v>
      </c>
      <c r="E4340" s="388" t="s">
        <v>11452</v>
      </c>
      <c r="F4340" s="388" t="s">
        <v>17919</v>
      </c>
      <c r="G4340" s="386"/>
    </row>
    <row r="4341" spans="1:7" ht="22.5" customHeight="1">
      <c r="A4341" s="387"/>
      <c r="B4341" s="387"/>
      <c r="C4341" s="388" t="s">
        <v>28980</v>
      </c>
      <c r="D4341" s="384" t="s">
        <v>28981</v>
      </c>
      <c r="E4341" s="388" t="s">
        <v>12834</v>
      </c>
      <c r="F4341" s="388" t="s">
        <v>28982</v>
      </c>
      <c r="G4341" s="386"/>
    </row>
    <row r="4342" spans="1:7" ht="45">
      <c r="A4342" s="387"/>
      <c r="B4342" s="387"/>
      <c r="C4342" s="388" t="s">
        <v>28983</v>
      </c>
      <c r="D4342" s="384" t="s">
        <v>28984</v>
      </c>
      <c r="E4342" s="388" t="s">
        <v>12834</v>
      </c>
      <c r="F4342" s="388" t="s">
        <v>28985</v>
      </c>
      <c r="G4342" s="386"/>
    </row>
    <row r="4343" spans="1:7" ht="12.75" customHeight="1">
      <c r="A4343" s="387"/>
      <c r="B4343" s="387"/>
      <c r="C4343" s="388" t="s">
        <v>28986</v>
      </c>
      <c r="D4343" s="384" t="s">
        <v>28987</v>
      </c>
      <c r="E4343" s="388" t="s">
        <v>12834</v>
      </c>
      <c r="F4343" s="388" t="s">
        <v>28988</v>
      </c>
      <c r="G4343" s="386"/>
    </row>
    <row r="4344" spans="1:7" ht="22.5" customHeight="1">
      <c r="A4344" s="387"/>
      <c r="B4344" s="387"/>
      <c r="C4344" s="388" t="s">
        <v>28989</v>
      </c>
      <c r="D4344" s="384" t="s">
        <v>28990</v>
      </c>
      <c r="E4344" s="388" t="s">
        <v>12834</v>
      </c>
      <c r="F4344" s="388" t="s">
        <v>28991</v>
      </c>
      <c r="G4344" s="386"/>
    </row>
    <row r="4345" spans="1:7" ht="11.25" customHeight="1">
      <c r="A4345" s="387"/>
      <c r="B4345" s="387"/>
      <c r="C4345" s="388" t="s">
        <v>28992</v>
      </c>
      <c r="D4345" s="384" t="s">
        <v>28993</v>
      </c>
      <c r="E4345" s="388" t="s">
        <v>12834</v>
      </c>
      <c r="F4345" s="388" t="s">
        <v>28994</v>
      </c>
      <c r="G4345" s="385"/>
    </row>
    <row r="4346" spans="1:7" ht="36">
      <c r="A4346" s="387"/>
      <c r="B4346" s="387"/>
      <c r="C4346" s="388" t="s">
        <v>28995</v>
      </c>
      <c r="D4346" s="384" t="s">
        <v>28996</v>
      </c>
      <c r="E4346" s="388" t="s">
        <v>26</v>
      </c>
      <c r="F4346" s="388" t="s">
        <v>28997</v>
      </c>
      <c r="G4346" s="385"/>
    </row>
    <row r="4347" spans="1:7" ht="36">
      <c r="A4347" s="387"/>
      <c r="B4347" s="387"/>
      <c r="C4347" s="388" t="s">
        <v>28998</v>
      </c>
      <c r="D4347" s="384" t="s">
        <v>28999</v>
      </c>
      <c r="E4347" s="388" t="s">
        <v>12834</v>
      </c>
      <c r="F4347" s="388" t="s">
        <v>29000</v>
      </c>
      <c r="G4347" s="386"/>
    </row>
    <row r="4348" spans="1:7" ht="14.25" customHeight="1">
      <c r="A4348" s="387"/>
      <c r="B4348" s="387"/>
      <c r="C4348" s="388" t="s">
        <v>29001</v>
      </c>
      <c r="D4348" s="384" t="s">
        <v>29002</v>
      </c>
      <c r="E4348" s="388" t="s">
        <v>26</v>
      </c>
      <c r="F4348" s="388" t="s">
        <v>29003</v>
      </c>
      <c r="G4348" s="386"/>
    </row>
    <row r="4349" spans="1:7" ht="63">
      <c r="A4349" s="387"/>
      <c r="B4349" s="387"/>
      <c r="C4349" s="388" t="s">
        <v>29004</v>
      </c>
      <c r="D4349" s="384" t="s">
        <v>29005</v>
      </c>
      <c r="E4349" s="388" t="s">
        <v>12834</v>
      </c>
      <c r="F4349" s="388" t="s">
        <v>29006</v>
      </c>
      <c r="G4349" s="386"/>
    </row>
    <row r="4350" spans="1:7" ht="12.75" customHeight="1">
      <c r="A4350" s="387"/>
      <c r="B4350" s="387"/>
      <c r="C4350" s="388" t="s">
        <v>29007</v>
      </c>
      <c r="D4350" s="384" t="s">
        <v>29008</v>
      </c>
      <c r="E4350" s="388" t="s">
        <v>105</v>
      </c>
      <c r="F4350" s="388" t="s">
        <v>29009</v>
      </c>
      <c r="G4350" s="386"/>
    </row>
    <row r="4351" spans="1:7" ht="27">
      <c r="A4351" s="387"/>
      <c r="B4351" s="387"/>
      <c r="C4351" s="388" t="s">
        <v>29010</v>
      </c>
      <c r="D4351" s="384" t="s">
        <v>29011</v>
      </c>
      <c r="E4351" s="388" t="s">
        <v>12834</v>
      </c>
      <c r="F4351" s="388" t="s">
        <v>29012</v>
      </c>
      <c r="G4351" s="386"/>
    </row>
    <row r="4352" spans="1:7" ht="11.25" customHeight="1">
      <c r="A4352" s="387"/>
      <c r="B4352" s="387"/>
      <c r="C4352" s="388" t="s">
        <v>29013</v>
      </c>
      <c r="D4352" s="384" t="s">
        <v>29014</v>
      </c>
      <c r="E4352" s="388" t="s">
        <v>26</v>
      </c>
      <c r="F4352" s="388" t="s">
        <v>29015</v>
      </c>
      <c r="G4352" s="386"/>
    </row>
    <row r="4353" spans="1:7" ht="27">
      <c r="A4353" s="387"/>
      <c r="B4353" s="387"/>
      <c r="C4353" s="388" t="s">
        <v>29016</v>
      </c>
      <c r="D4353" s="384" t="s">
        <v>29017</v>
      </c>
      <c r="E4353" s="388" t="s">
        <v>12834</v>
      </c>
      <c r="F4353" s="388" t="s">
        <v>17454</v>
      </c>
      <c r="G4353" s="386"/>
    </row>
    <row r="4354" spans="1:7" ht="27">
      <c r="A4354" s="387"/>
      <c r="B4354" s="387"/>
      <c r="C4354" s="388" t="s">
        <v>29018</v>
      </c>
      <c r="D4354" s="384" t="s">
        <v>29019</v>
      </c>
      <c r="E4354" s="388" t="s">
        <v>12834</v>
      </c>
      <c r="F4354" s="388" t="s">
        <v>29020</v>
      </c>
      <c r="G4354" s="386"/>
    </row>
    <row r="4355" spans="1:7" ht="45" customHeight="1">
      <c r="A4355" s="387"/>
      <c r="B4355" s="387"/>
      <c r="C4355" s="388" t="s">
        <v>29021</v>
      </c>
      <c r="D4355" s="384" t="s">
        <v>29022</v>
      </c>
      <c r="E4355" s="388" t="s">
        <v>12834</v>
      </c>
      <c r="F4355" s="388" t="s">
        <v>29023</v>
      </c>
      <c r="G4355" s="386"/>
    </row>
    <row r="4356" spans="1:7" ht="27">
      <c r="A4356" s="387"/>
      <c r="B4356" s="387"/>
      <c r="C4356" s="388" t="s">
        <v>29024</v>
      </c>
      <c r="D4356" s="384" t="s">
        <v>29025</v>
      </c>
      <c r="E4356" s="388" t="s">
        <v>12834</v>
      </c>
      <c r="F4356" s="388" t="s">
        <v>29026</v>
      </c>
      <c r="G4356" s="386"/>
    </row>
    <row r="4357" spans="1:7" ht="14.25" customHeight="1">
      <c r="A4357" s="387"/>
      <c r="B4357" s="387"/>
      <c r="C4357" s="388" t="s">
        <v>29027</v>
      </c>
      <c r="D4357" s="384" t="s">
        <v>29028</v>
      </c>
      <c r="E4357" s="388" t="s">
        <v>105</v>
      </c>
      <c r="F4357" s="388" t="s">
        <v>29029</v>
      </c>
      <c r="G4357" s="386"/>
    </row>
    <row r="4358" spans="1:7" ht="18">
      <c r="A4358" s="387"/>
      <c r="B4358" s="387"/>
      <c r="C4358" s="388" t="s">
        <v>29030</v>
      </c>
      <c r="D4358" s="384" t="s">
        <v>29031</v>
      </c>
      <c r="E4358" s="388" t="s">
        <v>26</v>
      </c>
      <c r="F4358" s="388" t="s">
        <v>29032</v>
      </c>
      <c r="G4358" s="385"/>
    </row>
    <row r="4359" spans="1:7" ht="18">
      <c r="A4359" s="387"/>
      <c r="B4359" s="387"/>
      <c r="C4359" s="388" t="s">
        <v>29033</v>
      </c>
      <c r="D4359" s="384" t="s">
        <v>29034</v>
      </c>
      <c r="E4359" s="388" t="s">
        <v>12834</v>
      </c>
      <c r="F4359" s="388" t="s">
        <v>29035</v>
      </c>
      <c r="G4359" s="385"/>
    </row>
    <row r="4360" spans="1:7" ht="27">
      <c r="A4360" s="387"/>
      <c r="B4360" s="387"/>
      <c r="C4360" s="388" t="s">
        <v>29036</v>
      </c>
      <c r="D4360" s="384" t="s">
        <v>29037</v>
      </c>
      <c r="E4360" s="388" t="s">
        <v>12834</v>
      </c>
      <c r="F4360" s="388" t="s">
        <v>29038</v>
      </c>
      <c r="G4360" s="386"/>
    </row>
    <row r="4361" spans="1:7" ht="36">
      <c r="A4361" s="387"/>
      <c r="B4361" s="387"/>
      <c r="C4361" s="388" t="s">
        <v>29039</v>
      </c>
      <c r="D4361" s="384" t="s">
        <v>29040</v>
      </c>
      <c r="E4361" s="388" t="s">
        <v>26</v>
      </c>
      <c r="F4361" s="388" t="s">
        <v>29041</v>
      </c>
      <c r="G4361" s="386"/>
    </row>
    <row r="4362" spans="1:7" ht="14.25" customHeight="1">
      <c r="A4362" s="387"/>
      <c r="B4362" s="387"/>
      <c r="C4362" s="388" t="s">
        <v>29042</v>
      </c>
      <c r="D4362" s="384" t="s">
        <v>29043</v>
      </c>
      <c r="E4362" s="388" t="s">
        <v>105</v>
      </c>
      <c r="F4362" s="388" t="s">
        <v>29044</v>
      </c>
      <c r="G4362" s="386"/>
    </row>
    <row r="4363" spans="1:7" ht="27">
      <c r="A4363" s="387"/>
      <c r="B4363" s="387"/>
      <c r="C4363" s="388" t="s">
        <v>29045</v>
      </c>
      <c r="D4363" s="384" t="s">
        <v>29046</v>
      </c>
      <c r="E4363" s="388" t="s">
        <v>26</v>
      </c>
      <c r="F4363" s="388" t="s">
        <v>29047</v>
      </c>
      <c r="G4363" s="386"/>
    </row>
    <row r="4364" spans="1:7" ht="36">
      <c r="A4364" s="387"/>
      <c r="B4364" s="387"/>
      <c r="C4364" s="388" t="s">
        <v>29048</v>
      </c>
      <c r="D4364" s="384" t="s">
        <v>29049</v>
      </c>
      <c r="E4364" s="388" t="s">
        <v>12834</v>
      </c>
      <c r="F4364" s="388" t="s">
        <v>29050</v>
      </c>
      <c r="G4364" s="386"/>
    </row>
    <row r="4365" spans="1:7" ht="36">
      <c r="A4365" s="387"/>
      <c r="B4365" s="387"/>
      <c r="C4365" s="388" t="s">
        <v>29051</v>
      </c>
      <c r="D4365" s="384" t="s">
        <v>29052</v>
      </c>
      <c r="E4365" s="388" t="s">
        <v>105</v>
      </c>
      <c r="F4365" s="388" t="s">
        <v>26268</v>
      </c>
      <c r="G4365" s="386"/>
    </row>
    <row r="4366" spans="1:7" ht="27">
      <c r="A4366" s="387"/>
      <c r="B4366" s="387"/>
      <c r="C4366" s="388" t="s">
        <v>29053</v>
      </c>
      <c r="D4366" s="384" t="s">
        <v>29054</v>
      </c>
      <c r="E4366" s="388" t="s">
        <v>105</v>
      </c>
      <c r="F4366" s="388" t="s">
        <v>29055</v>
      </c>
      <c r="G4366" s="386"/>
    </row>
    <row r="4367" spans="1:7" ht="27">
      <c r="A4367" s="387"/>
      <c r="B4367" s="387"/>
      <c r="C4367" s="388" t="s">
        <v>29056</v>
      </c>
      <c r="D4367" s="384" t="s">
        <v>29057</v>
      </c>
      <c r="E4367" s="388" t="s">
        <v>26</v>
      </c>
      <c r="F4367" s="388" t="s">
        <v>29058</v>
      </c>
      <c r="G4367" s="386"/>
    </row>
    <row r="4368" spans="1:7" ht="45">
      <c r="A4368" s="387"/>
      <c r="B4368" s="387"/>
      <c r="C4368" s="388" t="s">
        <v>29059</v>
      </c>
      <c r="D4368" s="384" t="s">
        <v>29060</v>
      </c>
      <c r="E4368" s="388" t="s">
        <v>105</v>
      </c>
      <c r="F4368" s="388" t="s">
        <v>29061</v>
      </c>
      <c r="G4368" s="386"/>
    </row>
    <row r="4369" spans="1:7" ht="14.25" customHeight="1">
      <c r="A4369" s="387"/>
      <c r="B4369" s="387"/>
      <c r="C4369" s="388" t="s">
        <v>29062</v>
      </c>
      <c r="D4369" s="384" t="s">
        <v>29063</v>
      </c>
      <c r="E4369" s="388" t="s">
        <v>26</v>
      </c>
      <c r="F4369" s="388" t="s">
        <v>29064</v>
      </c>
      <c r="G4369" s="386"/>
    </row>
    <row r="4370" spans="1:7" ht="36">
      <c r="A4370" s="387"/>
      <c r="B4370" s="387"/>
      <c r="C4370" s="388" t="s">
        <v>29065</v>
      </c>
      <c r="D4370" s="384" t="s">
        <v>29066</v>
      </c>
      <c r="E4370" s="388" t="s">
        <v>26</v>
      </c>
      <c r="F4370" s="388" t="s">
        <v>29067</v>
      </c>
      <c r="G4370" s="385"/>
    </row>
    <row r="4371" spans="1:7" ht="36">
      <c r="A4371" s="387"/>
      <c r="B4371" s="387"/>
      <c r="C4371" s="388" t="s">
        <v>29068</v>
      </c>
      <c r="D4371" s="384" t="s">
        <v>29069</v>
      </c>
      <c r="E4371" s="388" t="s">
        <v>26</v>
      </c>
      <c r="F4371" s="388" t="s">
        <v>29070</v>
      </c>
      <c r="G4371" s="385"/>
    </row>
    <row r="4372" spans="1:7" ht="36">
      <c r="A4372" s="387"/>
      <c r="B4372" s="387"/>
      <c r="C4372" s="388" t="s">
        <v>29071</v>
      </c>
      <c r="D4372" s="384" t="s">
        <v>29072</v>
      </c>
      <c r="E4372" s="388" t="s">
        <v>12834</v>
      </c>
      <c r="F4372" s="388" t="s">
        <v>29073</v>
      </c>
      <c r="G4372" s="386"/>
    </row>
    <row r="4373" spans="1:7" ht="15">
      <c r="A4373" s="387"/>
      <c r="B4373" s="481" t="s">
        <v>29074</v>
      </c>
      <c r="C4373" s="481"/>
      <c r="D4373" s="481"/>
      <c r="E4373" s="481"/>
      <c r="F4373" s="481" t="s">
        <v>17145</v>
      </c>
      <c r="G4373" s="386"/>
    </row>
    <row r="4374" spans="1:7" ht="15">
      <c r="A4374" s="387"/>
      <c r="B4374" s="387"/>
      <c r="C4374" s="481" t="s">
        <v>29075</v>
      </c>
      <c r="D4374" s="481"/>
      <c r="E4374" s="481"/>
      <c r="F4374" s="481" t="s">
        <v>17145</v>
      </c>
      <c r="G4374" s="386"/>
    </row>
    <row r="4375" spans="1:7" ht="18">
      <c r="A4375" s="387"/>
      <c r="B4375" s="387"/>
      <c r="C4375" s="388" t="s">
        <v>29076</v>
      </c>
      <c r="D4375" s="384" t="s">
        <v>29077</v>
      </c>
      <c r="E4375" s="388" t="s">
        <v>26</v>
      </c>
      <c r="F4375" s="388" t="s">
        <v>29078</v>
      </c>
      <c r="G4375" s="386"/>
    </row>
    <row r="4376" spans="1:7" ht="27">
      <c r="A4376" s="387"/>
      <c r="B4376" s="387"/>
      <c r="C4376" s="388" t="s">
        <v>29079</v>
      </c>
      <c r="D4376" s="384" t="s">
        <v>29080</v>
      </c>
      <c r="E4376" s="388" t="s">
        <v>26</v>
      </c>
      <c r="F4376" s="388" t="s">
        <v>17749</v>
      </c>
      <c r="G4376" s="386"/>
    </row>
    <row r="4377" spans="1:7" ht="18">
      <c r="A4377" s="387"/>
      <c r="B4377" s="387"/>
      <c r="C4377" s="388" t="s">
        <v>29081</v>
      </c>
      <c r="D4377" s="384" t="s">
        <v>29082</v>
      </c>
      <c r="E4377" s="388" t="s">
        <v>26</v>
      </c>
      <c r="F4377" s="388" t="s">
        <v>29083</v>
      </c>
      <c r="G4377" s="386"/>
    </row>
    <row r="4378" spans="1:7" ht="18">
      <c r="A4378" s="387"/>
      <c r="B4378" s="387"/>
      <c r="C4378" s="388" t="s">
        <v>29084</v>
      </c>
      <c r="D4378" s="384" t="s">
        <v>29085</v>
      </c>
      <c r="E4378" s="388" t="s">
        <v>26</v>
      </c>
      <c r="F4378" s="388" t="s">
        <v>29086</v>
      </c>
      <c r="G4378" s="385"/>
    </row>
    <row r="4379" spans="1:7" ht="36">
      <c r="A4379" s="387"/>
      <c r="B4379" s="387"/>
      <c r="C4379" s="388" t="s">
        <v>29087</v>
      </c>
      <c r="D4379" s="384" t="s">
        <v>29088</v>
      </c>
      <c r="E4379" s="388" t="s">
        <v>26</v>
      </c>
      <c r="F4379" s="388" t="s">
        <v>17306</v>
      </c>
      <c r="G4379" s="385"/>
    </row>
    <row r="4380" spans="1:7" ht="36">
      <c r="A4380" s="387"/>
      <c r="B4380" s="387"/>
      <c r="C4380" s="388" t="s">
        <v>29089</v>
      </c>
      <c r="D4380" s="384" t="s">
        <v>29090</v>
      </c>
      <c r="E4380" s="388" t="s">
        <v>26</v>
      </c>
      <c r="F4380" s="388" t="s">
        <v>24086</v>
      </c>
      <c r="G4380" s="386"/>
    </row>
    <row r="4381" spans="1:7" ht="36">
      <c r="A4381" s="387"/>
      <c r="B4381" s="387"/>
      <c r="C4381" s="388" t="s">
        <v>29091</v>
      </c>
      <c r="D4381" s="384" t="s">
        <v>29092</v>
      </c>
      <c r="E4381" s="388" t="s">
        <v>26</v>
      </c>
      <c r="F4381" s="388" t="s">
        <v>29093</v>
      </c>
      <c r="G4381" s="386"/>
    </row>
    <row r="4382" spans="1:7" ht="36">
      <c r="A4382" s="387"/>
      <c r="B4382" s="387"/>
      <c r="C4382" s="388" t="s">
        <v>29094</v>
      </c>
      <c r="D4382" s="384" t="s">
        <v>29095</v>
      </c>
      <c r="E4382" s="388" t="s">
        <v>26</v>
      </c>
      <c r="F4382" s="388" t="s">
        <v>27105</v>
      </c>
      <c r="G4382" s="386"/>
    </row>
    <row r="4383" spans="1:7" ht="36">
      <c r="A4383" s="387"/>
      <c r="B4383" s="387"/>
      <c r="C4383" s="388" t="s">
        <v>29096</v>
      </c>
      <c r="D4383" s="384" t="s">
        <v>29097</v>
      </c>
      <c r="E4383" s="388" t="s">
        <v>26</v>
      </c>
      <c r="F4383" s="388" t="s">
        <v>29098</v>
      </c>
      <c r="G4383" s="386"/>
    </row>
    <row r="4384" spans="1:7" ht="12.75" customHeight="1">
      <c r="A4384" s="387"/>
      <c r="B4384" s="387"/>
      <c r="C4384" s="388" t="s">
        <v>29099</v>
      </c>
      <c r="D4384" s="384" t="s">
        <v>29100</v>
      </c>
      <c r="E4384" s="388" t="s">
        <v>26</v>
      </c>
      <c r="F4384" s="388" t="s">
        <v>29101</v>
      </c>
      <c r="G4384" s="386"/>
    </row>
    <row r="4385" spans="1:7" ht="12.75" customHeight="1">
      <c r="A4385" s="387"/>
      <c r="B4385" s="387"/>
      <c r="C4385" s="388" t="s">
        <v>29102</v>
      </c>
      <c r="D4385" s="384" t="s">
        <v>29103</v>
      </c>
      <c r="E4385" s="388" t="s">
        <v>26</v>
      </c>
      <c r="F4385" s="388" t="s">
        <v>29104</v>
      </c>
      <c r="G4385" s="386"/>
    </row>
    <row r="4386" spans="1:7" ht="14.25" customHeight="1">
      <c r="A4386" s="387"/>
      <c r="B4386" s="387"/>
      <c r="C4386" s="388" t="s">
        <v>29105</v>
      </c>
      <c r="D4386" s="384" t="s">
        <v>29106</v>
      </c>
      <c r="E4386" s="388" t="s">
        <v>26</v>
      </c>
      <c r="F4386" s="388" t="s">
        <v>29107</v>
      </c>
      <c r="G4386" s="385"/>
    </row>
    <row r="4387" spans="1:7" ht="11.25" customHeight="1">
      <c r="A4387" s="387"/>
      <c r="B4387" s="387"/>
      <c r="C4387" s="388" t="s">
        <v>29108</v>
      </c>
      <c r="D4387" s="384" t="s">
        <v>29109</v>
      </c>
      <c r="E4387" s="388" t="s">
        <v>26</v>
      </c>
      <c r="F4387" s="388" t="s">
        <v>29110</v>
      </c>
      <c r="G4387" s="385"/>
    </row>
    <row r="4388" spans="1:7" ht="27">
      <c r="A4388" s="387"/>
      <c r="B4388" s="387"/>
      <c r="C4388" s="388" t="s">
        <v>29111</v>
      </c>
      <c r="D4388" s="384" t="s">
        <v>29112</v>
      </c>
      <c r="E4388" s="388" t="s">
        <v>26</v>
      </c>
      <c r="F4388" s="388" t="s">
        <v>29113</v>
      </c>
      <c r="G4388" s="386"/>
    </row>
    <row r="4389" spans="1:7" ht="18">
      <c r="A4389" s="387"/>
      <c r="B4389" s="387"/>
      <c r="C4389" s="388" t="s">
        <v>29114</v>
      </c>
      <c r="D4389" s="384" t="s">
        <v>29115</v>
      </c>
      <c r="E4389" s="388" t="s">
        <v>11461</v>
      </c>
      <c r="F4389" s="388" t="s">
        <v>29116</v>
      </c>
      <c r="G4389" s="386"/>
    </row>
    <row r="4390" spans="1:7" ht="27">
      <c r="A4390" s="387"/>
      <c r="B4390" s="387"/>
      <c r="C4390" s="388" t="s">
        <v>29117</v>
      </c>
      <c r="D4390" s="384" t="s">
        <v>29118</v>
      </c>
      <c r="E4390" s="388" t="s">
        <v>26</v>
      </c>
      <c r="F4390" s="388" t="s">
        <v>29119</v>
      </c>
      <c r="G4390" s="386"/>
    </row>
    <row r="4391" spans="1:7" ht="18">
      <c r="A4391" s="387"/>
      <c r="B4391" s="387"/>
      <c r="C4391" s="388" t="s">
        <v>29120</v>
      </c>
      <c r="D4391" s="384" t="s">
        <v>29121</v>
      </c>
      <c r="E4391" s="388" t="s">
        <v>26</v>
      </c>
      <c r="F4391" s="388" t="s">
        <v>29122</v>
      </c>
      <c r="G4391" s="386"/>
    </row>
    <row r="4392" spans="1:7" ht="18">
      <c r="A4392" s="387"/>
      <c r="B4392" s="387"/>
      <c r="C4392" s="388" t="s">
        <v>29123</v>
      </c>
      <c r="D4392" s="384" t="s">
        <v>29124</v>
      </c>
      <c r="E4392" s="388" t="s">
        <v>26</v>
      </c>
      <c r="F4392" s="388" t="s">
        <v>17708</v>
      </c>
      <c r="G4392" s="386"/>
    </row>
    <row r="4393" spans="1:7" ht="18">
      <c r="A4393" s="387"/>
      <c r="B4393" s="387"/>
      <c r="C4393" s="388" t="s">
        <v>29125</v>
      </c>
      <c r="D4393" s="384" t="s">
        <v>29126</v>
      </c>
      <c r="E4393" s="388" t="s">
        <v>17512</v>
      </c>
      <c r="F4393" s="388" t="s">
        <v>29127</v>
      </c>
      <c r="G4393" s="385"/>
    </row>
    <row r="4394" spans="1:7" ht="18">
      <c r="A4394" s="387"/>
      <c r="B4394" s="387"/>
      <c r="C4394" s="388" t="s">
        <v>29128</v>
      </c>
      <c r="D4394" s="384" t="s">
        <v>29129</v>
      </c>
      <c r="E4394" s="388" t="s">
        <v>17512</v>
      </c>
      <c r="F4394" s="388" t="s">
        <v>29130</v>
      </c>
      <c r="G4394" s="385"/>
    </row>
    <row r="4395" spans="1:7" ht="18">
      <c r="A4395" s="387"/>
      <c r="B4395" s="387"/>
      <c r="C4395" s="388" t="s">
        <v>29131</v>
      </c>
      <c r="D4395" s="384" t="s">
        <v>29132</v>
      </c>
      <c r="E4395" s="388" t="s">
        <v>17512</v>
      </c>
      <c r="F4395" s="388" t="s">
        <v>29130</v>
      </c>
      <c r="G4395" s="386"/>
    </row>
    <row r="4396" spans="1:7" ht="36">
      <c r="A4396" s="387"/>
      <c r="B4396" s="387"/>
      <c r="C4396" s="388" t="s">
        <v>29133</v>
      </c>
      <c r="D4396" s="384" t="s">
        <v>29134</v>
      </c>
      <c r="E4396" s="388" t="s">
        <v>26</v>
      </c>
      <c r="F4396" s="388" t="s">
        <v>17840</v>
      </c>
      <c r="G4396" s="386"/>
    </row>
    <row r="4397" spans="1:7" ht="15">
      <c r="A4397" s="387"/>
      <c r="B4397" s="481" t="s">
        <v>29135</v>
      </c>
      <c r="C4397" s="481"/>
      <c r="D4397" s="481"/>
      <c r="E4397" s="481"/>
      <c r="F4397" s="481" t="s">
        <v>17145</v>
      </c>
      <c r="G4397" s="386"/>
    </row>
    <row r="4398" spans="1:7" ht="15">
      <c r="A4398" s="387"/>
      <c r="B4398" s="387"/>
      <c r="C4398" s="481" t="s">
        <v>29136</v>
      </c>
      <c r="D4398" s="481"/>
      <c r="E4398" s="481"/>
      <c r="F4398" s="481" t="s">
        <v>17145</v>
      </c>
      <c r="G4398" s="386"/>
    </row>
    <row r="4399" spans="1:7" ht="18">
      <c r="A4399" s="387"/>
      <c r="B4399" s="387"/>
      <c r="C4399" s="388" t="s">
        <v>29137</v>
      </c>
      <c r="D4399" s="384" t="s">
        <v>29138</v>
      </c>
      <c r="E4399" s="388" t="s">
        <v>26</v>
      </c>
      <c r="F4399" s="388" t="s">
        <v>17513</v>
      </c>
      <c r="G4399" s="386"/>
    </row>
    <row r="4400" spans="1:7" ht="27">
      <c r="A4400" s="387"/>
      <c r="B4400" s="387"/>
      <c r="C4400" s="388" t="s">
        <v>29139</v>
      </c>
      <c r="D4400" s="384" t="s">
        <v>29140</v>
      </c>
      <c r="E4400" s="388" t="s">
        <v>26</v>
      </c>
      <c r="F4400" s="388" t="s">
        <v>17833</v>
      </c>
      <c r="G4400" s="386"/>
    </row>
    <row r="4401" spans="1:7" ht="27">
      <c r="A4401" s="387"/>
      <c r="B4401" s="387"/>
      <c r="C4401" s="388" t="s">
        <v>29141</v>
      </c>
      <c r="D4401" s="384" t="s">
        <v>29142</v>
      </c>
      <c r="E4401" s="388" t="s">
        <v>26</v>
      </c>
      <c r="F4401" s="388" t="s">
        <v>29143</v>
      </c>
      <c r="G4401" s="386"/>
    </row>
    <row r="4402" spans="1:7" ht="27">
      <c r="A4402" s="387"/>
      <c r="B4402" s="387"/>
      <c r="C4402" s="388" t="s">
        <v>29144</v>
      </c>
      <c r="D4402" s="384" t="s">
        <v>29145</v>
      </c>
      <c r="E4402" s="388" t="s">
        <v>26</v>
      </c>
      <c r="F4402" s="388" t="s">
        <v>29146</v>
      </c>
      <c r="G4402" s="386"/>
    </row>
    <row r="4403" spans="1:7" ht="14.25" customHeight="1">
      <c r="A4403" s="387"/>
      <c r="B4403" s="387"/>
      <c r="C4403" s="388" t="s">
        <v>29147</v>
      </c>
      <c r="D4403" s="384" t="s">
        <v>29148</v>
      </c>
      <c r="E4403" s="388" t="s">
        <v>26</v>
      </c>
      <c r="F4403" s="388" t="s">
        <v>17918</v>
      </c>
      <c r="G4403" s="386"/>
    </row>
    <row r="4404" spans="1:7" ht="14.25" customHeight="1">
      <c r="A4404" s="387"/>
      <c r="B4404" s="387"/>
      <c r="C4404" s="388" t="s">
        <v>29149</v>
      </c>
      <c r="D4404" s="384" t="s">
        <v>17842</v>
      </c>
      <c r="E4404" s="388" t="s">
        <v>26</v>
      </c>
      <c r="F4404" s="388" t="s">
        <v>29150</v>
      </c>
      <c r="G4404" s="386"/>
    </row>
    <row r="4405" spans="1:7" ht="18">
      <c r="A4405" s="387"/>
      <c r="B4405" s="387"/>
      <c r="C4405" s="388" t="s">
        <v>29151</v>
      </c>
      <c r="D4405" s="384" t="s">
        <v>29152</v>
      </c>
      <c r="E4405" s="388" t="s">
        <v>11452</v>
      </c>
      <c r="F4405" s="388" t="s">
        <v>17721</v>
      </c>
      <c r="G4405" s="386"/>
    </row>
    <row r="4406" spans="1:7" ht="18">
      <c r="A4406" s="387"/>
      <c r="B4406" s="387"/>
      <c r="C4406" s="388" t="s">
        <v>29153</v>
      </c>
      <c r="D4406" s="384" t="s">
        <v>29154</v>
      </c>
      <c r="E4406" s="388" t="s">
        <v>11452</v>
      </c>
      <c r="F4406" s="388" t="s">
        <v>29155</v>
      </c>
      <c r="G4406" s="386"/>
    </row>
    <row r="4407" spans="1:7" ht="27">
      <c r="A4407" s="387"/>
      <c r="B4407" s="387"/>
      <c r="C4407" s="388" t="s">
        <v>29156</v>
      </c>
      <c r="D4407" s="384" t="s">
        <v>29157</v>
      </c>
      <c r="E4407" s="388" t="s">
        <v>11452</v>
      </c>
      <c r="F4407" s="388" t="s">
        <v>29158</v>
      </c>
      <c r="G4407" s="386"/>
    </row>
    <row r="4408" spans="1:7" ht="12.75" customHeight="1">
      <c r="A4408" s="387"/>
      <c r="B4408" s="387"/>
      <c r="C4408" s="388" t="s">
        <v>29159</v>
      </c>
      <c r="D4408" s="384" t="s">
        <v>29160</v>
      </c>
      <c r="E4408" s="388" t="s">
        <v>11452</v>
      </c>
      <c r="F4408" s="388" t="s">
        <v>17387</v>
      </c>
      <c r="G4408" s="386"/>
    </row>
    <row r="4409" spans="1:7" ht="12.75" customHeight="1">
      <c r="A4409" s="387"/>
      <c r="B4409" s="387"/>
      <c r="C4409" s="388" t="s">
        <v>29161</v>
      </c>
      <c r="D4409" s="384" t="s">
        <v>29162</v>
      </c>
      <c r="E4409" s="388" t="s">
        <v>11452</v>
      </c>
      <c r="F4409" s="388" t="s">
        <v>29163</v>
      </c>
      <c r="G4409" s="386"/>
    </row>
    <row r="4410" spans="1:7" ht="14.25" customHeight="1">
      <c r="A4410" s="387"/>
      <c r="B4410" s="387"/>
      <c r="C4410" s="388" t="s">
        <v>29164</v>
      </c>
      <c r="D4410" s="384" t="s">
        <v>29165</v>
      </c>
      <c r="E4410" s="388" t="s">
        <v>11452</v>
      </c>
      <c r="F4410" s="388" t="s">
        <v>29166</v>
      </c>
      <c r="G4410" s="385"/>
    </row>
    <row r="4411" spans="1:7" ht="11.25" customHeight="1">
      <c r="A4411" s="387"/>
      <c r="B4411" s="387"/>
      <c r="C4411" s="388" t="s">
        <v>29167</v>
      </c>
      <c r="D4411" s="384" t="s">
        <v>29168</v>
      </c>
      <c r="E4411" s="388" t="s">
        <v>26</v>
      </c>
      <c r="F4411" s="388" t="s">
        <v>29169</v>
      </c>
      <c r="G4411" s="385"/>
    </row>
    <row r="4412" spans="1:7" ht="18">
      <c r="A4412" s="387"/>
      <c r="B4412" s="387"/>
      <c r="C4412" s="388" t="s">
        <v>29170</v>
      </c>
      <c r="D4412" s="384" t="s">
        <v>29171</v>
      </c>
      <c r="E4412" s="388" t="s">
        <v>26</v>
      </c>
      <c r="F4412" s="388" t="s">
        <v>18027</v>
      </c>
      <c r="G4412" s="386"/>
    </row>
    <row r="4413" spans="1:7" ht="18">
      <c r="A4413" s="387"/>
      <c r="B4413" s="387"/>
      <c r="C4413" s="388" t="s">
        <v>29172</v>
      </c>
      <c r="D4413" s="384" t="s">
        <v>29173</v>
      </c>
      <c r="E4413" s="388" t="s">
        <v>26</v>
      </c>
      <c r="F4413" s="388" t="s">
        <v>28666</v>
      </c>
      <c r="G4413" s="386"/>
    </row>
    <row r="4414" spans="1:7" ht="27">
      <c r="A4414" s="387"/>
      <c r="B4414" s="387"/>
      <c r="C4414" s="388" t="s">
        <v>29174</v>
      </c>
      <c r="D4414" s="384" t="s">
        <v>29175</v>
      </c>
      <c r="E4414" s="388" t="s">
        <v>26</v>
      </c>
      <c r="F4414" s="388" t="s">
        <v>17639</v>
      </c>
      <c r="G4414" s="386"/>
    </row>
    <row r="4415" spans="1:7" ht="27">
      <c r="A4415" s="387"/>
      <c r="B4415" s="387"/>
      <c r="C4415" s="388" t="s">
        <v>29176</v>
      </c>
      <c r="D4415" s="384" t="s">
        <v>29177</v>
      </c>
      <c r="E4415" s="388" t="s">
        <v>26</v>
      </c>
      <c r="F4415" s="388" t="s">
        <v>29178</v>
      </c>
      <c r="G4415" s="386"/>
    </row>
    <row r="4416" spans="1:7" ht="18">
      <c r="A4416" s="387"/>
      <c r="B4416" s="387"/>
      <c r="C4416" s="388" t="s">
        <v>29179</v>
      </c>
      <c r="D4416" s="384" t="s">
        <v>29180</v>
      </c>
      <c r="E4416" s="388" t="s">
        <v>26</v>
      </c>
      <c r="F4416" s="388" t="s">
        <v>29181</v>
      </c>
      <c r="G4416" s="386"/>
    </row>
    <row r="4417" spans="1:7" ht="18">
      <c r="A4417" s="387"/>
      <c r="B4417" s="387"/>
      <c r="C4417" s="388" t="s">
        <v>29182</v>
      </c>
      <c r="D4417" s="384" t="s">
        <v>17845</v>
      </c>
      <c r="E4417" s="388" t="s">
        <v>26</v>
      </c>
      <c r="F4417" s="388" t="s">
        <v>26858</v>
      </c>
      <c r="G4417" s="385"/>
    </row>
    <row r="4418" spans="1:7" ht="18">
      <c r="A4418" s="387"/>
      <c r="B4418" s="387"/>
      <c r="C4418" s="388" t="s">
        <v>29183</v>
      </c>
      <c r="D4418" s="384" t="s">
        <v>17846</v>
      </c>
      <c r="E4418" s="388" t="s">
        <v>26</v>
      </c>
      <c r="F4418" s="388" t="s">
        <v>29184</v>
      </c>
      <c r="G4418" s="385"/>
    </row>
    <row r="4419" spans="1:7" ht="18">
      <c r="A4419" s="387"/>
      <c r="B4419" s="387"/>
      <c r="C4419" s="388" t="s">
        <v>29185</v>
      </c>
      <c r="D4419" s="384" t="s">
        <v>17847</v>
      </c>
      <c r="E4419" s="388" t="s">
        <v>26</v>
      </c>
      <c r="F4419" s="388" t="s">
        <v>17814</v>
      </c>
      <c r="G4419" s="386"/>
    </row>
    <row r="4420" spans="1:7" ht="18">
      <c r="A4420" s="387"/>
      <c r="B4420" s="387"/>
      <c r="C4420" s="388" t="s">
        <v>29186</v>
      </c>
      <c r="D4420" s="384" t="s">
        <v>17848</v>
      </c>
      <c r="E4420" s="388" t="s">
        <v>26</v>
      </c>
      <c r="F4420" s="388" t="s">
        <v>22539</v>
      </c>
      <c r="G4420" s="386"/>
    </row>
    <row r="4421" spans="1:7" ht="15">
      <c r="A4421" s="387"/>
      <c r="B4421" s="481" t="s">
        <v>29187</v>
      </c>
      <c r="C4421" s="481"/>
      <c r="D4421" s="481"/>
      <c r="E4421" s="481"/>
      <c r="F4421" s="481" t="s">
        <v>17145</v>
      </c>
      <c r="G4421" s="386"/>
    </row>
    <row r="4422" spans="1:7" ht="15">
      <c r="A4422" s="387"/>
      <c r="B4422" s="387"/>
      <c r="C4422" s="481" t="s">
        <v>29188</v>
      </c>
      <c r="D4422" s="481"/>
      <c r="E4422" s="481"/>
      <c r="F4422" s="481" t="s">
        <v>17145</v>
      </c>
      <c r="G4422" s="386"/>
    </row>
    <row r="4423" spans="1:7" ht="18">
      <c r="A4423" s="387"/>
      <c r="B4423" s="387"/>
      <c r="C4423" s="388" t="s">
        <v>29189</v>
      </c>
      <c r="D4423" s="384" t="s">
        <v>29190</v>
      </c>
      <c r="E4423" s="388" t="s">
        <v>26</v>
      </c>
      <c r="F4423" s="388" t="s">
        <v>18703</v>
      </c>
      <c r="G4423" s="386"/>
    </row>
    <row r="4424" spans="1:7" ht="18">
      <c r="A4424" s="387"/>
      <c r="B4424" s="387"/>
      <c r="C4424" s="388" t="s">
        <v>29191</v>
      </c>
      <c r="D4424" s="384" t="s">
        <v>29192</v>
      </c>
      <c r="E4424" s="388" t="s">
        <v>26</v>
      </c>
      <c r="F4424" s="388" t="s">
        <v>29193</v>
      </c>
      <c r="G4424" s="386"/>
    </row>
    <row r="4425" spans="1:7" ht="18">
      <c r="A4425" s="387"/>
      <c r="B4425" s="387"/>
      <c r="C4425" s="388" t="s">
        <v>29194</v>
      </c>
      <c r="D4425" s="384" t="s">
        <v>29195</v>
      </c>
      <c r="E4425" s="388" t="s">
        <v>26</v>
      </c>
      <c r="F4425" s="388" t="s">
        <v>29196</v>
      </c>
      <c r="G4425" s="386"/>
    </row>
    <row r="4426" spans="1:7" ht="18">
      <c r="A4426" s="387"/>
      <c r="B4426" s="387"/>
      <c r="C4426" s="388" t="s">
        <v>29197</v>
      </c>
      <c r="D4426" s="384" t="s">
        <v>29198</v>
      </c>
      <c r="E4426" s="388" t="s">
        <v>26</v>
      </c>
      <c r="F4426" s="388" t="s">
        <v>29199</v>
      </c>
      <c r="G4426" s="386"/>
    </row>
    <row r="4427" spans="1:7" ht="14.25" customHeight="1">
      <c r="A4427" s="387"/>
      <c r="B4427" s="387"/>
      <c r="C4427" s="388" t="s">
        <v>29200</v>
      </c>
      <c r="D4427" s="384" t="s">
        <v>29201</v>
      </c>
      <c r="E4427" s="388" t="s">
        <v>26</v>
      </c>
      <c r="F4427" s="388" t="s">
        <v>27677</v>
      </c>
      <c r="G4427" s="386"/>
    </row>
    <row r="4428" spans="1:7" ht="14.25" customHeight="1">
      <c r="A4428" s="387"/>
      <c r="B4428" s="387"/>
      <c r="C4428" s="388" t="s">
        <v>29202</v>
      </c>
      <c r="D4428" s="384" t="s">
        <v>29203</v>
      </c>
      <c r="E4428" s="388" t="s">
        <v>26</v>
      </c>
      <c r="F4428" s="388" t="s">
        <v>29204</v>
      </c>
      <c r="G4428" s="386"/>
    </row>
    <row r="4429" spans="1:7" ht="27">
      <c r="A4429" s="387"/>
      <c r="B4429" s="387"/>
      <c r="C4429" s="388" t="s">
        <v>29205</v>
      </c>
      <c r="D4429" s="384" t="s">
        <v>29206</v>
      </c>
      <c r="E4429" s="388" t="s">
        <v>26</v>
      </c>
      <c r="F4429" s="388" t="s">
        <v>29207</v>
      </c>
      <c r="G4429" s="385"/>
    </row>
    <row r="4430" spans="1:7" ht="27">
      <c r="A4430" s="387"/>
      <c r="B4430" s="387"/>
      <c r="C4430" s="388" t="s">
        <v>29208</v>
      </c>
      <c r="D4430" s="384" t="s">
        <v>29209</v>
      </c>
      <c r="E4430" s="388" t="s">
        <v>26</v>
      </c>
      <c r="F4430" s="388" t="s">
        <v>29210</v>
      </c>
      <c r="G4430" s="385"/>
    </row>
    <row r="4431" spans="1:7" ht="27">
      <c r="A4431" s="387"/>
      <c r="B4431" s="387"/>
      <c r="C4431" s="388" t="s">
        <v>29211</v>
      </c>
      <c r="D4431" s="384" t="s">
        <v>29212</v>
      </c>
      <c r="E4431" s="388" t="s">
        <v>26</v>
      </c>
      <c r="F4431" s="388" t="s">
        <v>29213</v>
      </c>
      <c r="G4431" s="385"/>
    </row>
    <row r="4432" spans="1:7" ht="12.75" customHeight="1">
      <c r="A4432" s="387"/>
      <c r="B4432" s="387"/>
      <c r="C4432" s="388" t="s">
        <v>29214</v>
      </c>
      <c r="D4432" s="384" t="s">
        <v>29215</v>
      </c>
      <c r="E4432" s="388" t="s">
        <v>26</v>
      </c>
      <c r="F4432" s="388" t="s">
        <v>29216</v>
      </c>
      <c r="G4432" s="385"/>
    </row>
    <row r="4433" spans="1:7" ht="12.75" customHeight="1">
      <c r="A4433" s="387"/>
      <c r="B4433" s="387"/>
      <c r="C4433" s="388" t="s">
        <v>29217</v>
      </c>
      <c r="D4433" s="384" t="s">
        <v>29218</v>
      </c>
      <c r="E4433" s="388" t="s">
        <v>26</v>
      </c>
      <c r="F4433" s="388" t="s">
        <v>29219</v>
      </c>
      <c r="G4433" s="386"/>
    </row>
    <row r="4434" spans="1:7" ht="14.25" customHeight="1">
      <c r="A4434" s="387"/>
      <c r="B4434" s="387"/>
      <c r="C4434" s="388" t="s">
        <v>29220</v>
      </c>
      <c r="D4434" s="384" t="s">
        <v>29221</v>
      </c>
      <c r="E4434" s="388" t="s">
        <v>26</v>
      </c>
      <c r="F4434" s="388" t="s">
        <v>29222</v>
      </c>
      <c r="G4434" s="386"/>
    </row>
    <row r="4435" spans="1:7" ht="11.25" customHeight="1">
      <c r="A4435" s="387"/>
      <c r="B4435" s="387"/>
      <c r="C4435" s="388" t="s">
        <v>29223</v>
      </c>
      <c r="D4435" s="384" t="s">
        <v>29224</v>
      </c>
      <c r="E4435" s="388" t="s">
        <v>26</v>
      </c>
      <c r="F4435" s="388" t="s">
        <v>29225</v>
      </c>
      <c r="G4435" s="386"/>
    </row>
    <row r="4436" spans="1:7" ht="63">
      <c r="A4436" s="387"/>
      <c r="B4436" s="387"/>
      <c r="C4436" s="388" t="s">
        <v>29226</v>
      </c>
      <c r="D4436" s="384" t="s">
        <v>29227</v>
      </c>
      <c r="E4436" s="388" t="s">
        <v>26</v>
      </c>
      <c r="F4436" s="388" t="s">
        <v>29228</v>
      </c>
      <c r="G4436" s="386"/>
    </row>
    <row r="4437" spans="1:7" ht="15">
      <c r="A4437" s="387"/>
      <c r="B4437" s="387"/>
      <c r="C4437" s="481" t="s">
        <v>29229</v>
      </c>
      <c r="D4437" s="481"/>
      <c r="E4437" s="481"/>
      <c r="F4437" s="481" t="s">
        <v>17145</v>
      </c>
      <c r="G4437" s="386"/>
    </row>
    <row r="4438" spans="1:7" ht="18">
      <c r="A4438" s="387"/>
      <c r="B4438" s="387"/>
      <c r="C4438" s="388" t="s">
        <v>29230</v>
      </c>
      <c r="D4438" s="384" t="s">
        <v>29231</v>
      </c>
      <c r="E4438" s="388" t="s">
        <v>26</v>
      </c>
      <c r="F4438" s="388" t="s">
        <v>29232</v>
      </c>
      <c r="G4438" s="386"/>
    </row>
    <row r="4439" spans="1:7" ht="27">
      <c r="A4439" s="387"/>
      <c r="B4439" s="387"/>
      <c r="C4439" s="388" t="s">
        <v>29233</v>
      </c>
      <c r="D4439" s="384" t="s">
        <v>29234</v>
      </c>
      <c r="E4439" s="388" t="s">
        <v>26</v>
      </c>
      <c r="F4439" s="388" t="s">
        <v>17525</v>
      </c>
      <c r="G4439" s="386"/>
    </row>
    <row r="4440" spans="1:7" ht="18">
      <c r="A4440" s="387"/>
      <c r="B4440" s="387"/>
      <c r="C4440" s="388" t="s">
        <v>29235</v>
      </c>
      <c r="D4440" s="384" t="s">
        <v>29236</v>
      </c>
      <c r="E4440" s="388" t="s">
        <v>26</v>
      </c>
      <c r="F4440" s="388" t="s">
        <v>29237</v>
      </c>
      <c r="G4440" s="386"/>
    </row>
    <row r="4441" spans="1:7" ht="18">
      <c r="A4441" s="387"/>
      <c r="B4441" s="387"/>
      <c r="C4441" s="388" t="s">
        <v>29238</v>
      </c>
      <c r="D4441" s="384" t="s">
        <v>29239</v>
      </c>
      <c r="E4441" s="388" t="s">
        <v>26</v>
      </c>
      <c r="F4441" s="388" t="s">
        <v>29240</v>
      </c>
      <c r="G4441" s="386"/>
    </row>
    <row r="4442" spans="1:7" ht="18">
      <c r="A4442" s="387"/>
      <c r="B4442" s="387"/>
      <c r="C4442" s="388" t="s">
        <v>29241</v>
      </c>
      <c r="D4442" s="384" t="s">
        <v>29242</v>
      </c>
      <c r="E4442" s="388" t="s">
        <v>26</v>
      </c>
      <c r="F4442" s="388" t="s">
        <v>29243</v>
      </c>
      <c r="G4442" s="386"/>
    </row>
    <row r="4443" spans="1:7" ht="72" customHeight="1">
      <c r="A4443" s="387"/>
      <c r="B4443" s="387"/>
      <c r="C4443" s="388" t="s">
        <v>29244</v>
      </c>
      <c r="D4443" s="384" t="s">
        <v>29245</v>
      </c>
      <c r="E4443" s="388" t="s">
        <v>26</v>
      </c>
      <c r="F4443" s="388" t="s">
        <v>29246</v>
      </c>
      <c r="G4443" s="386"/>
    </row>
    <row r="4444" spans="1:7" ht="72" customHeight="1">
      <c r="A4444" s="387"/>
      <c r="B4444" s="387"/>
      <c r="C4444" s="388" t="s">
        <v>29247</v>
      </c>
      <c r="D4444" s="384" t="s">
        <v>29248</v>
      </c>
      <c r="E4444" s="388" t="s">
        <v>26</v>
      </c>
      <c r="F4444" s="388" t="s">
        <v>29249</v>
      </c>
      <c r="G4444" s="385"/>
    </row>
    <row r="4445" spans="1:7" ht="72" customHeight="1">
      <c r="A4445" s="387"/>
      <c r="B4445" s="387"/>
      <c r="C4445" s="388" t="s">
        <v>29250</v>
      </c>
      <c r="D4445" s="384" t="s">
        <v>29251</v>
      </c>
      <c r="E4445" s="388" t="s">
        <v>26</v>
      </c>
      <c r="F4445" s="388" t="s">
        <v>29252</v>
      </c>
      <c r="G4445" s="385"/>
    </row>
    <row r="4446" spans="1:7" ht="63">
      <c r="A4446" s="387"/>
      <c r="B4446" s="387"/>
      <c r="C4446" s="388" t="s">
        <v>29253</v>
      </c>
      <c r="D4446" s="384" t="s">
        <v>29254</v>
      </c>
      <c r="E4446" s="388" t="s">
        <v>26</v>
      </c>
      <c r="F4446" s="388" t="s">
        <v>29255</v>
      </c>
      <c r="G4446" s="386"/>
    </row>
    <row r="4447" spans="1:7" ht="72" customHeight="1">
      <c r="A4447" s="387"/>
      <c r="B4447" s="387"/>
      <c r="C4447" s="388" t="s">
        <v>29256</v>
      </c>
      <c r="D4447" s="384" t="s">
        <v>29257</v>
      </c>
      <c r="E4447" s="388" t="s">
        <v>26</v>
      </c>
      <c r="F4447" s="388" t="s">
        <v>19094</v>
      </c>
      <c r="G4447" s="386"/>
    </row>
    <row r="4448" spans="1:7" ht="12.75" customHeight="1">
      <c r="A4448" s="387"/>
      <c r="B4448" s="481" t="s">
        <v>29258</v>
      </c>
      <c r="C4448" s="481"/>
      <c r="D4448" s="481"/>
      <c r="E4448" s="481"/>
      <c r="F4448" s="481" t="s">
        <v>17145</v>
      </c>
      <c r="G4448" s="386"/>
    </row>
    <row r="4449" spans="1:7" ht="15">
      <c r="A4449" s="387"/>
      <c r="B4449" s="387"/>
      <c r="C4449" s="481" t="s">
        <v>29259</v>
      </c>
      <c r="D4449" s="481"/>
      <c r="E4449" s="481"/>
      <c r="F4449" s="481" t="s">
        <v>17145</v>
      </c>
      <c r="G4449" s="385"/>
    </row>
    <row r="4450" spans="1:7" ht="11.25" customHeight="1">
      <c r="A4450" s="387"/>
      <c r="B4450" s="387"/>
      <c r="C4450" s="388" t="s">
        <v>29260</v>
      </c>
      <c r="D4450" s="384" t="s">
        <v>29261</v>
      </c>
      <c r="E4450" s="388" t="s">
        <v>26</v>
      </c>
      <c r="F4450" s="388" t="s">
        <v>29262</v>
      </c>
      <c r="G4450" s="385"/>
    </row>
    <row r="4451" spans="1:7" ht="14.25" customHeight="1">
      <c r="A4451" s="387"/>
      <c r="B4451" s="387"/>
      <c r="C4451" s="388" t="s">
        <v>29263</v>
      </c>
      <c r="D4451" s="384" t="s">
        <v>29264</v>
      </c>
      <c r="E4451" s="388" t="s">
        <v>26</v>
      </c>
      <c r="F4451" s="388" t="s">
        <v>29265</v>
      </c>
      <c r="G4451" s="386"/>
    </row>
    <row r="4452" spans="1:7" ht="14.25" customHeight="1">
      <c r="A4452" s="387"/>
      <c r="B4452" s="387"/>
      <c r="C4452" s="388" t="s">
        <v>29266</v>
      </c>
      <c r="D4452" s="384" t="s">
        <v>29267</v>
      </c>
      <c r="E4452" s="388" t="s">
        <v>11452</v>
      </c>
      <c r="F4452" s="388" t="s">
        <v>29268</v>
      </c>
      <c r="G4452" s="386"/>
    </row>
    <row r="4453" spans="1:7" ht="15">
      <c r="A4453" s="387"/>
      <c r="B4453" s="387"/>
      <c r="C4453" s="388" t="s">
        <v>29269</v>
      </c>
      <c r="D4453" s="384" t="s">
        <v>29270</v>
      </c>
      <c r="E4453" s="388" t="s">
        <v>17512</v>
      </c>
      <c r="F4453" s="388" t="s">
        <v>17165</v>
      </c>
      <c r="G4453" s="386"/>
    </row>
    <row r="4454" spans="1:7" ht="45">
      <c r="A4454" s="387"/>
      <c r="B4454" s="387"/>
      <c r="C4454" s="388" t="s">
        <v>29271</v>
      </c>
      <c r="D4454" s="384" t="s">
        <v>29272</v>
      </c>
      <c r="E4454" s="388" t="s">
        <v>17445</v>
      </c>
      <c r="F4454" s="388" t="s">
        <v>29273</v>
      </c>
      <c r="G4454" s="386"/>
    </row>
    <row r="4455" spans="1:7" ht="36">
      <c r="A4455" s="387"/>
      <c r="B4455" s="387"/>
      <c r="C4455" s="388" t="s">
        <v>29274</v>
      </c>
      <c r="D4455" s="384" t="s">
        <v>29275</v>
      </c>
      <c r="E4455" s="388" t="s">
        <v>26</v>
      </c>
      <c r="F4455" s="388" t="s">
        <v>29276</v>
      </c>
      <c r="G4455" s="386"/>
    </row>
    <row r="4456" spans="1:7" ht="27">
      <c r="A4456" s="387"/>
      <c r="B4456" s="387"/>
      <c r="C4456" s="388" t="s">
        <v>29277</v>
      </c>
      <c r="D4456" s="384" t="s">
        <v>29278</v>
      </c>
      <c r="E4456" s="388" t="s">
        <v>26</v>
      </c>
      <c r="F4456" s="388" t="s">
        <v>29279</v>
      </c>
      <c r="G4456" s="386"/>
    </row>
    <row r="4457" spans="1:7" ht="27">
      <c r="A4457" s="387"/>
      <c r="B4457" s="387"/>
      <c r="C4457" s="388" t="s">
        <v>29280</v>
      </c>
      <c r="D4457" s="384" t="s">
        <v>29281</v>
      </c>
      <c r="E4457" s="388" t="s">
        <v>26</v>
      </c>
      <c r="F4457" s="388" t="s">
        <v>17849</v>
      </c>
      <c r="G4457" s="386"/>
    </row>
    <row r="4458" spans="1:7" ht="27">
      <c r="A4458" s="387"/>
      <c r="B4458" s="387"/>
      <c r="C4458" s="388" t="s">
        <v>29282</v>
      </c>
      <c r="D4458" s="384" t="s">
        <v>29283</v>
      </c>
      <c r="E4458" s="388" t="s">
        <v>26</v>
      </c>
      <c r="F4458" s="388" t="s">
        <v>17850</v>
      </c>
      <c r="G4458" s="386"/>
    </row>
    <row r="4459" spans="1:7" ht="12.75" customHeight="1">
      <c r="A4459" s="387"/>
      <c r="B4459" s="387"/>
      <c r="C4459" s="388" t="s">
        <v>29284</v>
      </c>
      <c r="D4459" s="384" t="s">
        <v>29285</v>
      </c>
      <c r="E4459" s="388" t="s">
        <v>26</v>
      </c>
      <c r="F4459" s="388" t="s">
        <v>29286</v>
      </c>
      <c r="G4459" s="386"/>
    </row>
    <row r="4460" spans="1:7" ht="12.75" customHeight="1">
      <c r="A4460" s="481" t="s">
        <v>17851</v>
      </c>
      <c r="B4460" s="481"/>
      <c r="C4460" s="481"/>
      <c r="D4460" s="481"/>
      <c r="E4460" s="481"/>
      <c r="F4460" s="481" t="s">
        <v>17145</v>
      </c>
      <c r="G4460" s="386"/>
    </row>
    <row r="4461" spans="1:7" ht="14.25" customHeight="1">
      <c r="A4461" s="481" t="s">
        <v>17852</v>
      </c>
      <c r="B4461" s="481"/>
      <c r="C4461" s="481"/>
      <c r="D4461" s="481"/>
      <c r="E4461" s="481"/>
      <c r="F4461" s="481" t="s">
        <v>17145</v>
      </c>
      <c r="G4461" s="386"/>
    </row>
    <row r="4462" spans="1:7" ht="11.25" customHeight="1">
      <c r="A4462" s="387"/>
      <c r="B4462" s="481" t="s">
        <v>29287</v>
      </c>
      <c r="C4462" s="481"/>
      <c r="D4462" s="481"/>
      <c r="E4462" s="481"/>
      <c r="F4462" s="481" t="s">
        <v>17145</v>
      </c>
      <c r="G4462" s="386"/>
    </row>
    <row r="4463" spans="1:7" ht="15">
      <c r="A4463" s="387"/>
      <c r="B4463" s="387"/>
      <c r="C4463" s="481" t="s">
        <v>29288</v>
      </c>
      <c r="D4463" s="481"/>
      <c r="E4463" s="481"/>
      <c r="F4463" s="481" t="s">
        <v>17145</v>
      </c>
      <c r="G4463" s="386"/>
    </row>
    <row r="4464" spans="1:7" ht="18">
      <c r="A4464" s="387"/>
      <c r="B4464" s="387"/>
      <c r="C4464" s="388" t="s">
        <v>29289</v>
      </c>
      <c r="D4464" s="384" t="s">
        <v>29290</v>
      </c>
      <c r="E4464" s="388" t="s">
        <v>11452</v>
      </c>
      <c r="F4464" s="388" t="s">
        <v>29291</v>
      </c>
      <c r="G4464" s="386"/>
    </row>
    <row r="4465" spans="1:7" ht="15">
      <c r="A4465" s="387"/>
      <c r="B4465" s="387"/>
      <c r="C4465" s="388" t="s">
        <v>29292</v>
      </c>
      <c r="D4465" s="384" t="s">
        <v>29293</v>
      </c>
      <c r="E4465" s="388" t="s">
        <v>11452</v>
      </c>
      <c r="F4465" s="388" t="s">
        <v>17926</v>
      </c>
      <c r="G4465" s="386"/>
    </row>
    <row r="4466" spans="1:7" ht="15">
      <c r="A4466" s="387"/>
      <c r="B4466" s="387"/>
      <c r="C4466" s="388" t="s">
        <v>29294</v>
      </c>
      <c r="D4466" s="384" t="s">
        <v>29295</v>
      </c>
      <c r="E4466" s="388" t="s">
        <v>11452</v>
      </c>
      <c r="F4466" s="388" t="s">
        <v>29296</v>
      </c>
      <c r="G4466" s="386"/>
    </row>
    <row r="4467" spans="1:7" ht="14.25" customHeight="1">
      <c r="A4467" s="387"/>
      <c r="B4467" s="387"/>
      <c r="C4467" s="481" t="s">
        <v>29297</v>
      </c>
      <c r="D4467" s="481"/>
      <c r="E4467" s="481"/>
      <c r="F4467" s="481" t="s">
        <v>17145</v>
      </c>
      <c r="G4467" s="386"/>
    </row>
    <row r="4468" spans="1:7" ht="36" customHeight="1">
      <c r="A4468" s="387"/>
      <c r="B4468" s="387"/>
      <c r="C4468" s="388" t="s">
        <v>29298</v>
      </c>
      <c r="D4468" s="384" t="s">
        <v>29299</v>
      </c>
      <c r="E4468" s="388" t="s">
        <v>11452</v>
      </c>
      <c r="F4468" s="388" t="s">
        <v>17288</v>
      </c>
      <c r="G4468" s="386"/>
    </row>
    <row r="4469" spans="1:7" ht="18">
      <c r="A4469" s="387"/>
      <c r="B4469" s="387"/>
      <c r="C4469" s="388" t="s">
        <v>29300</v>
      </c>
      <c r="D4469" s="384" t="s">
        <v>29301</v>
      </c>
      <c r="E4469" s="388" t="s">
        <v>11452</v>
      </c>
      <c r="F4469" s="388" t="s">
        <v>22358</v>
      </c>
      <c r="G4469" s="386"/>
    </row>
    <row r="4470" spans="1:7" ht="22.5" customHeight="1">
      <c r="A4470" s="387"/>
      <c r="B4470" s="387"/>
      <c r="C4470" s="388" t="s">
        <v>29302</v>
      </c>
      <c r="D4470" s="384" t="s">
        <v>29303</v>
      </c>
      <c r="E4470" s="388" t="s">
        <v>11452</v>
      </c>
      <c r="F4470" s="388" t="s">
        <v>29304</v>
      </c>
      <c r="G4470" s="386"/>
    </row>
    <row r="4471" spans="1:7" ht="12.75" customHeight="1">
      <c r="A4471" s="387"/>
      <c r="B4471" s="387"/>
      <c r="C4471" s="388" t="s">
        <v>29305</v>
      </c>
      <c r="D4471" s="384" t="s">
        <v>29306</v>
      </c>
      <c r="E4471" s="388" t="s">
        <v>11452</v>
      </c>
      <c r="F4471" s="388" t="s">
        <v>29307</v>
      </c>
      <c r="G4471" s="386"/>
    </row>
    <row r="4472" spans="1:7" ht="35.1" customHeight="1">
      <c r="A4472" s="387"/>
      <c r="B4472" s="387"/>
      <c r="C4472" s="481" t="s">
        <v>29308</v>
      </c>
      <c r="D4472" s="481"/>
      <c r="E4472" s="481"/>
      <c r="F4472" s="481" t="s">
        <v>17145</v>
      </c>
      <c r="G4472" s="386"/>
    </row>
    <row r="4473" spans="1:7" ht="14.25" customHeight="1">
      <c r="A4473" s="387"/>
      <c r="B4473" s="387"/>
      <c r="C4473" s="388" t="s">
        <v>29309</v>
      </c>
      <c r="D4473" s="384" t="s">
        <v>29310</v>
      </c>
      <c r="E4473" s="388" t="s">
        <v>11452</v>
      </c>
      <c r="F4473" s="388" t="s">
        <v>29311</v>
      </c>
      <c r="G4473" s="386"/>
    </row>
    <row r="4474" spans="1:7" ht="14.25" customHeight="1">
      <c r="A4474" s="387"/>
      <c r="B4474" s="387"/>
      <c r="C4474" s="388" t="s">
        <v>29312</v>
      </c>
      <c r="D4474" s="384" t="s">
        <v>29313</v>
      </c>
      <c r="E4474" s="388" t="s">
        <v>11452</v>
      </c>
      <c r="F4474" s="388" t="s">
        <v>29314</v>
      </c>
      <c r="G4474" s="386"/>
    </row>
    <row r="4475" spans="1:7" ht="14.25" customHeight="1">
      <c r="A4475" s="387"/>
      <c r="B4475" s="387"/>
      <c r="C4475" s="388" t="s">
        <v>29315</v>
      </c>
      <c r="D4475" s="384" t="s">
        <v>29316</v>
      </c>
      <c r="E4475" s="388" t="s">
        <v>11452</v>
      </c>
      <c r="F4475" s="388" t="s">
        <v>29317</v>
      </c>
      <c r="G4475" s="386"/>
    </row>
    <row r="4476" spans="1:7" ht="11.25" customHeight="1">
      <c r="A4476" s="387"/>
      <c r="B4476" s="387"/>
      <c r="C4476" s="388" t="s">
        <v>29318</v>
      </c>
      <c r="D4476" s="384" t="s">
        <v>29319</v>
      </c>
      <c r="E4476" s="388" t="s">
        <v>11452</v>
      </c>
      <c r="F4476" s="388" t="s">
        <v>17969</v>
      </c>
      <c r="G4476" s="386"/>
    </row>
    <row r="4477" spans="1:7" ht="36">
      <c r="A4477" s="387"/>
      <c r="B4477" s="387"/>
      <c r="C4477" s="388" t="s">
        <v>29320</v>
      </c>
      <c r="D4477" s="384" t="s">
        <v>29321</v>
      </c>
      <c r="E4477" s="388" t="s">
        <v>11452</v>
      </c>
      <c r="F4477" s="388" t="s">
        <v>17526</v>
      </c>
      <c r="G4477" s="386"/>
    </row>
    <row r="4478" spans="1:7" ht="14.25" customHeight="1">
      <c r="A4478" s="387"/>
      <c r="B4478" s="387"/>
      <c r="C4478" s="388" t="s">
        <v>29322</v>
      </c>
      <c r="D4478" s="384" t="s">
        <v>29323</v>
      </c>
      <c r="E4478" s="388" t="s">
        <v>11452</v>
      </c>
      <c r="F4478" s="388" t="s">
        <v>29324</v>
      </c>
      <c r="G4478" s="385"/>
    </row>
    <row r="4479" spans="1:7" ht="14.25" customHeight="1">
      <c r="A4479" s="387"/>
      <c r="B4479" s="387"/>
      <c r="C4479" s="388" t="s">
        <v>29325</v>
      </c>
      <c r="D4479" s="384" t="s">
        <v>29326</v>
      </c>
      <c r="E4479" s="388" t="s">
        <v>11452</v>
      </c>
      <c r="F4479" s="388" t="s">
        <v>29327</v>
      </c>
      <c r="G4479" s="385"/>
    </row>
    <row r="4480" spans="1:7" ht="11.25" customHeight="1">
      <c r="A4480" s="387"/>
      <c r="B4480" s="387"/>
      <c r="C4480" s="388" t="s">
        <v>29328</v>
      </c>
      <c r="D4480" s="384" t="s">
        <v>29329</v>
      </c>
      <c r="E4480" s="388" t="s">
        <v>11452</v>
      </c>
      <c r="F4480" s="388" t="s">
        <v>29330</v>
      </c>
      <c r="G4480" s="386"/>
    </row>
    <row r="4481" spans="1:7" ht="54">
      <c r="A4481" s="387"/>
      <c r="B4481" s="387"/>
      <c r="C4481" s="388" t="s">
        <v>29331</v>
      </c>
      <c r="D4481" s="384" t="s">
        <v>29332</v>
      </c>
      <c r="E4481" s="388" t="s">
        <v>11452</v>
      </c>
      <c r="F4481" s="388" t="s">
        <v>29333</v>
      </c>
      <c r="G4481" s="386"/>
    </row>
    <row r="4482" spans="1:7" ht="27">
      <c r="A4482" s="387"/>
      <c r="B4482" s="387"/>
      <c r="C4482" s="388" t="s">
        <v>29334</v>
      </c>
      <c r="D4482" s="384" t="s">
        <v>29335</v>
      </c>
      <c r="E4482" s="388" t="s">
        <v>11452</v>
      </c>
      <c r="F4482" s="388" t="s">
        <v>29336</v>
      </c>
      <c r="G4482" s="386"/>
    </row>
    <row r="4483" spans="1:7" ht="12.75" customHeight="1">
      <c r="A4483" s="387"/>
      <c r="B4483" s="387"/>
      <c r="C4483" s="388" t="s">
        <v>29337</v>
      </c>
      <c r="D4483" s="384" t="s">
        <v>29338</v>
      </c>
      <c r="E4483" s="388" t="s">
        <v>11452</v>
      </c>
      <c r="F4483" s="388" t="s">
        <v>29339</v>
      </c>
      <c r="G4483" s="386"/>
    </row>
    <row r="4484" spans="1:7" ht="18">
      <c r="A4484" s="387"/>
      <c r="B4484" s="387"/>
      <c r="C4484" s="388" t="s">
        <v>29340</v>
      </c>
      <c r="D4484" s="384" t="s">
        <v>29341</v>
      </c>
      <c r="E4484" s="388" t="s">
        <v>11452</v>
      </c>
      <c r="F4484" s="388" t="s">
        <v>29342</v>
      </c>
      <c r="G4484" s="386"/>
    </row>
    <row r="4485" spans="1:7" ht="11.25" customHeight="1">
      <c r="A4485" s="387"/>
      <c r="B4485" s="387"/>
      <c r="C4485" s="388" t="s">
        <v>29343</v>
      </c>
      <c r="D4485" s="384" t="s">
        <v>29344</v>
      </c>
      <c r="E4485" s="388" t="s">
        <v>11452</v>
      </c>
      <c r="F4485" s="388" t="s">
        <v>29345</v>
      </c>
      <c r="G4485" s="386"/>
    </row>
    <row r="4486" spans="1:7" ht="18">
      <c r="A4486" s="387"/>
      <c r="B4486" s="387"/>
      <c r="C4486" s="388" t="s">
        <v>29346</v>
      </c>
      <c r="D4486" s="384" t="s">
        <v>29347</v>
      </c>
      <c r="E4486" s="388" t="s">
        <v>11452</v>
      </c>
      <c r="F4486" s="388" t="s">
        <v>29345</v>
      </c>
      <c r="G4486" s="386"/>
    </row>
    <row r="4487" spans="1:7" ht="18">
      <c r="A4487" s="387"/>
      <c r="B4487" s="387"/>
      <c r="C4487" s="388" t="s">
        <v>29348</v>
      </c>
      <c r="D4487" s="384" t="s">
        <v>29349</v>
      </c>
      <c r="E4487" s="388" t="s">
        <v>11452</v>
      </c>
      <c r="F4487" s="388" t="s">
        <v>17749</v>
      </c>
      <c r="G4487" s="386"/>
    </row>
    <row r="4488" spans="1:7" ht="18">
      <c r="A4488" s="387"/>
      <c r="B4488" s="387"/>
      <c r="C4488" s="388" t="s">
        <v>29350</v>
      </c>
      <c r="D4488" s="384" t="s">
        <v>29351</v>
      </c>
      <c r="E4488" s="388" t="s">
        <v>11452</v>
      </c>
      <c r="F4488" s="388" t="s">
        <v>29352</v>
      </c>
      <c r="G4488" s="386"/>
    </row>
    <row r="4489" spans="1:7" ht="36">
      <c r="A4489" s="387"/>
      <c r="B4489" s="387"/>
      <c r="C4489" s="388" t="s">
        <v>29353</v>
      </c>
      <c r="D4489" s="384" t="s">
        <v>29354</v>
      </c>
      <c r="E4489" s="388" t="s">
        <v>11452</v>
      </c>
      <c r="F4489" s="388" t="s">
        <v>29355</v>
      </c>
      <c r="G4489" s="386"/>
    </row>
    <row r="4490" spans="1:7" ht="14.25" customHeight="1">
      <c r="A4490" s="387"/>
      <c r="B4490" s="387"/>
      <c r="C4490" s="388" t="s">
        <v>29356</v>
      </c>
      <c r="D4490" s="384" t="s">
        <v>29357</v>
      </c>
      <c r="E4490" s="388" t="s">
        <v>11452</v>
      </c>
      <c r="F4490" s="388" t="s">
        <v>29355</v>
      </c>
      <c r="G4490" s="385"/>
    </row>
    <row r="4491" spans="1:7" ht="14.25" customHeight="1">
      <c r="A4491" s="387"/>
      <c r="B4491" s="387"/>
      <c r="C4491" s="481" t="s">
        <v>29358</v>
      </c>
      <c r="D4491" s="481"/>
      <c r="E4491" s="481"/>
      <c r="F4491" s="481" t="s">
        <v>17145</v>
      </c>
      <c r="G4491" s="385"/>
    </row>
    <row r="4492" spans="1:7" ht="14.25" customHeight="1">
      <c r="A4492" s="387"/>
      <c r="B4492" s="387"/>
      <c r="C4492" s="388" t="s">
        <v>29359</v>
      </c>
      <c r="D4492" s="384" t="s">
        <v>29360</v>
      </c>
      <c r="E4492" s="388" t="s">
        <v>11452</v>
      </c>
      <c r="F4492" s="388" t="s">
        <v>29361</v>
      </c>
      <c r="G4492" s="386"/>
    </row>
    <row r="4493" spans="1:7" ht="14.25" customHeight="1">
      <c r="A4493" s="387"/>
      <c r="B4493" s="387"/>
      <c r="C4493" s="388" t="s">
        <v>29362</v>
      </c>
      <c r="D4493" s="384" t="s">
        <v>29363</v>
      </c>
      <c r="E4493" s="388" t="s">
        <v>11452</v>
      </c>
      <c r="F4493" s="388" t="s">
        <v>29364</v>
      </c>
      <c r="G4493" s="385"/>
    </row>
    <row r="4494" spans="1:7" ht="54">
      <c r="A4494" s="387"/>
      <c r="B4494" s="387"/>
      <c r="C4494" s="388" t="s">
        <v>29365</v>
      </c>
      <c r="D4494" s="384" t="s">
        <v>29366</v>
      </c>
      <c r="E4494" s="388" t="s">
        <v>11452</v>
      </c>
      <c r="F4494" s="388" t="s">
        <v>29367</v>
      </c>
      <c r="G4494" s="385"/>
    </row>
    <row r="4495" spans="1:7" ht="45">
      <c r="A4495" s="387"/>
      <c r="B4495" s="387"/>
      <c r="C4495" s="388" t="s">
        <v>29368</v>
      </c>
      <c r="D4495" s="384" t="s">
        <v>29369</v>
      </c>
      <c r="E4495" s="388" t="s">
        <v>11452</v>
      </c>
      <c r="F4495" s="388" t="s">
        <v>25428</v>
      </c>
      <c r="G4495" s="386"/>
    </row>
    <row r="4496" spans="1:7" ht="36">
      <c r="A4496" s="387"/>
      <c r="B4496" s="387"/>
      <c r="C4496" s="388" t="s">
        <v>29370</v>
      </c>
      <c r="D4496" s="384" t="s">
        <v>29371</v>
      </c>
      <c r="E4496" s="388" t="s">
        <v>11452</v>
      </c>
      <c r="F4496" s="388" t="s">
        <v>17802</v>
      </c>
      <c r="G4496" s="386"/>
    </row>
    <row r="4497" spans="1:7" ht="14.25" customHeight="1">
      <c r="A4497" s="387"/>
      <c r="B4497" s="387"/>
      <c r="C4497" s="388" t="s">
        <v>29372</v>
      </c>
      <c r="D4497" s="384" t="s">
        <v>29373</v>
      </c>
      <c r="E4497" s="388" t="s">
        <v>11452</v>
      </c>
      <c r="F4497" s="388" t="s">
        <v>29374</v>
      </c>
      <c r="G4497" s="386"/>
    </row>
    <row r="4498" spans="1:7" ht="15">
      <c r="A4498" s="387"/>
      <c r="B4498" s="387"/>
      <c r="C4498" s="481" t="s">
        <v>29375</v>
      </c>
      <c r="D4498" s="481"/>
      <c r="E4498" s="481"/>
      <c r="F4498" s="481" t="s">
        <v>17145</v>
      </c>
      <c r="G4498" s="386"/>
    </row>
    <row r="4499" spans="1:7" ht="36">
      <c r="A4499" s="387"/>
      <c r="B4499" s="387"/>
      <c r="C4499" s="388" t="s">
        <v>29376</v>
      </c>
      <c r="D4499" s="384" t="s">
        <v>29377</v>
      </c>
      <c r="E4499" s="388" t="s">
        <v>11452</v>
      </c>
      <c r="F4499" s="388" t="s">
        <v>29378</v>
      </c>
      <c r="G4499" s="386"/>
    </row>
    <row r="4500" spans="1:7" ht="36">
      <c r="A4500" s="387"/>
      <c r="B4500" s="387"/>
      <c r="C4500" s="388" t="s">
        <v>29379</v>
      </c>
      <c r="D4500" s="384" t="s">
        <v>29380</v>
      </c>
      <c r="E4500" s="388" t="s">
        <v>11452</v>
      </c>
      <c r="F4500" s="388" t="s">
        <v>29381</v>
      </c>
      <c r="G4500" s="386"/>
    </row>
    <row r="4501" spans="1:7" ht="15" customHeight="1">
      <c r="A4501" s="387"/>
      <c r="B4501" s="387"/>
      <c r="C4501" s="388" t="s">
        <v>29382</v>
      </c>
      <c r="D4501" s="384" t="s">
        <v>29383</v>
      </c>
      <c r="E4501" s="388" t="s">
        <v>11452</v>
      </c>
      <c r="F4501" s="388" t="s">
        <v>29384</v>
      </c>
      <c r="G4501" s="386"/>
    </row>
    <row r="4502" spans="1:7" ht="14.25" customHeight="1">
      <c r="A4502" s="387"/>
      <c r="B4502" s="387"/>
      <c r="C4502" s="388" t="s">
        <v>29385</v>
      </c>
      <c r="D4502" s="384" t="s">
        <v>29386</v>
      </c>
      <c r="E4502" s="388" t="s">
        <v>11452</v>
      </c>
      <c r="F4502" s="388" t="s">
        <v>29387</v>
      </c>
      <c r="G4502" s="386"/>
    </row>
    <row r="4503" spans="1:7" ht="36">
      <c r="A4503" s="387"/>
      <c r="B4503" s="387"/>
      <c r="C4503" s="388" t="s">
        <v>29388</v>
      </c>
      <c r="D4503" s="384" t="s">
        <v>29389</v>
      </c>
      <c r="E4503" s="388" t="s">
        <v>11452</v>
      </c>
      <c r="F4503" s="388" t="s">
        <v>29390</v>
      </c>
      <c r="G4503" s="386"/>
    </row>
    <row r="4504" spans="1:7" ht="11.25" customHeight="1">
      <c r="A4504" s="387"/>
      <c r="B4504" s="387"/>
      <c r="C4504" s="388" t="s">
        <v>29391</v>
      </c>
      <c r="D4504" s="384" t="s">
        <v>29392</v>
      </c>
      <c r="E4504" s="388" t="s">
        <v>11452</v>
      </c>
      <c r="F4504" s="388" t="s">
        <v>29393</v>
      </c>
      <c r="G4504" s="385"/>
    </row>
    <row r="4505" spans="1:7" ht="36">
      <c r="A4505" s="387"/>
      <c r="B4505" s="387"/>
      <c r="C4505" s="388" t="s">
        <v>29394</v>
      </c>
      <c r="D4505" s="384" t="s">
        <v>29395</v>
      </c>
      <c r="E4505" s="388" t="s">
        <v>105</v>
      </c>
      <c r="F4505" s="388" t="s">
        <v>29396</v>
      </c>
      <c r="G4505" s="385"/>
    </row>
    <row r="4506" spans="1:7" ht="54">
      <c r="A4506" s="387"/>
      <c r="B4506" s="387"/>
      <c r="C4506" s="388" t="s">
        <v>29397</v>
      </c>
      <c r="D4506" s="384" t="s">
        <v>29398</v>
      </c>
      <c r="E4506" s="388" t="s">
        <v>11452</v>
      </c>
      <c r="F4506" s="388" t="s">
        <v>19213</v>
      </c>
      <c r="G4506" s="386"/>
    </row>
    <row r="4507" spans="1:7" ht="36">
      <c r="A4507" s="387"/>
      <c r="B4507" s="387"/>
      <c r="C4507" s="388" t="s">
        <v>29399</v>
      </c>
      <c r="D4507" s="384" t="s">
        <v>29400</v>
      </c>
      <c r="E4507" s="388" t="s">
        <v>11452</v>
      </c>
      <c r="F4507" s="388" t="s">
        <v>29401</v>
      </c>
      <c r="G4507" s="386"/>
    </row>
    <row r="4508" spans="1:7" ht="45">
      <c r="A4508" s="387"/>
      <c r="B4508" s="387"/>
      <c r="C4508" s="388" t="s">
        <v>29402</v>
      </c>
      <c r="D4508" s="384" t="s">
        <v>29403</v>
      </c>
      <c r="E4508" s="388" t="s">
        <v>11452</v>
      </c>
      <c r="F4508" s="388" t="s">
        <v>29404</v>
      </c>
      <c r="G4508" s="385"/>
    </row>
    <row r="4509" spans="1:7" ht="12.75" customHeight="1">
      <c r="A4509" s="387"/>
      <c r="B4509" s="387"/>
      <c r="C4509" s="388" t="s">
        <v>29405</v>
      </c>
      <c r="D4509" s="384" t="s">
        <v>29406</v>
      </c>
      <c r="E4509" s="388" t="s">
        <v>11452</v>
      </c>
      <c r="F4509" s="388" t="s">
        <v>17707</v>
      </c>
      <c r="G4509" s="385"/>
    </row>
    <row r="4510" spans="1:7" ht="45" customHeight="1">
      <c r="A4510" s="387"/>
      <c r="B4510" s="387"/>
      <c r="C4510" s="388" t="s">
        <v>29407</v>
      </c>
      <c r="D4510" s="384" t="s">
        <v>29408</v>
      </c>
      <c r="E4510" s="388" t="s">
        <v>11452</v>
      </c>
      <c r="F4510" s="388" t="s">
        <v>29409</v>
      </c>
      <c r="G4510" s="385"/>
    </row>
    <row r="4511" spans="1:7" ht="11.25" customHeight="1">
      <c r="A4511" s="387"/>
      <c r="B4511" s="387"/>
      <c r="C4511" s="388" t="s">
        <v>29410</v>
      </c>
      <c r="D4511" s="384" t="s">
        <v>29411</v>
      </c>
      <c r="E4511" s="388" t="s">
        <v>11452</v>
      </c>
      <c r="F4511" s="388" t="s">
        <v>17741</v>
      </c>
      <c r="G4511" s="385"/>
    </row>
    <row r="4512" spans="1:7" ht="36">
      <c r="A4512" s="387"/>
      <c r="B4512" s="387"/>
      <c r="C4512" s="388" t="s">
        <v>29412</v>
      </c>
      <c r="D4512" s="384" t="s">
        <v>29413</v>
      </c>
      <c r="E4512" s="388" t="s">
        <v>11452</v>
      </c>
      <c r="F4512" s="388" t="s">
        <v>29127</v>
      </c>
      <c r="G4512" s="386"/>
    </row>
    <row r="4513" spans="1:7" ht="15">
      <c r="A4513" s="387"/>
      <c r="B4513" s="387"/>
      <c r="C4513" s="388" t="s">
        <v>29414</v>
      </c>
      <c r="D4513" s="384" t="s">
        <v>29415</v>
      </c>
      <c r="E4513" s="388" t="s">
        <v>11452</v>
      </c>
      <c r="F4513" s="388" t="s">
        <v>29416</v>
      </c>
      <c r="G4513" s="385"/>
    </row>
    <row r="4514" spans="1:7" ht="15">
      <c r="A4514" s="387"/>
      <c r="B4514" s="387"/>
      <c r="C4514" s="481" t="s">
        <v>29417</v>
      </c>
      <c r="D4514" s="481"/>
      <c r="E4514" s="481"/>
      <c r="F4514" s="481" t="s">
        <v>17145</v>
      </c>
      <c r="G4514" s="385"/>
    </row>
    <row r="4515" spans="1:7" ht="27">
      <c r="A4515" s="387"/>
      <c r="B4515" s="387"/>
      <c r="C4515" s="388" t="s">
        <v>29418</v>
      </c>
      <c r="D4515" s="384" t="s">
        <v>29419</v>
      </c>
      <c r="E4515" s="388" t="s">
        <v>11452</v>
      </c>
      <c r="F4515" s="388" t="s">
        <v>29420</v>
      </c>
      <c r="G4515" s="386"/>
    </row>
    <row r="4516" spans="1:7" ht="27">
      <c r="A4516" s="387"/>
      <c r="B4516" s="387"/>
      <c r="C4516" s="388" t="s">
        <v>29421</v>
      </c>
      <c r="D4516" s="384" t="s">
        <v>29422</v>
      </c>
      <c r="E4516" s="388" t="s">
        <v>11452</v>
      </c>
      <c r="F4516" s="388" t="s">
        <v>17658</v>
      </c>
      <c r="G4516" s="386"/>
    </row>
    <row r="4517" spans="1:7" ht="36">
      <c r="A4517" s="387"/>
      <c r="B4517" s="387"/>
      <c r="C4517" s="388" t="s">
        <v>29423</v>
      </c>
      <c r="D4517" s="384" t="s">
        <v>29424</v>
      </c>
      <c r="E4517" s="388" t="s">
        <v>11452</v>
      </c>
      <c r="F4517" s="388" t="s">
        <v>29425</v>
      </c>
      <c r="G4517" s="386"/>
    </row>
    <row r="4518" spans="1:7" ht="36">
      <c r="A4518" s="387"/>
      <c r="B4518" s="387"/>
      <c r="C4518" s="388" t="s">
        <v>29426</v>
      </c>
      <c r="D4518" s="384" t="s">
        <v>29427</v>
      </c>
      <c r="E4518" s="388" t="s">
        <v>11452</v>
      </c>
      <c r="F4518" s="388" t="s">
        <v>29428</v>
      </c>
      <c r="G4518" s="386"/>
    </row>
    <row r="4519" spans="1:7" ht="27">
      <c r="A4519" s="387"/>
      <c r="B4519" s="387"/>
      <c r="C4519" s="388" t="s">
        <v>29429</v>
      </c>
      <c r="D4519" s="384" t="s">
        <v>29430</v>
      </c>
      <c r="E4519" s="388" t="s">
        <v>105</v>
      </c>
      <c r="F4519" s="388" t="s">
        <v>29431</v>
      </c>
      <c r="G4519" s="386"/>
    </row>
    <row r="4520" spans="1:7" ht="27">
      <c r="A4520" s="387"/>
      <c r="B4520" s="387"/>
      <c r="C4520" s="388" t="s">
        <v>29432</v>
      </c>
      <c r="D4520" s="384" t="s">
        <v>29433</v>
      </c>
      <c r="E4520" s="388" t="s">
        <v>11452</v>
      </c>
      <c r="F4520" s="388" t="s">
        <v>17223</v>
      </c>
      <c r="G4520" s="386"/>
    </row>
    <row r="4521" spans="1:7" ht="14.25" customHeight="1">
      <c r="A4521" s="387"/>
      <c r="B4521" s="387"/>
      <c r="C4521" s="388" t="s">
        <v>29434</v>
      </c>
      <c r="D4521" s="384" t="s">
        <v>29435</v>
      </c>
      <c r="E4521" s="388" t="s">
        <v>11452</v>
      </c>
      <c r="F4521" s="388" t="s">
        <v>29436</v>
      </c>
      <c r="G4521" s="385"/>
    </row>
    <row r="4522" spans="1:7" ht="27">
      <c r="A4522" s="387"/>
      <c r="B4522" s="387"/>
      <c r="C4522" s="388" t="s">
        <v>29437</v>
      </c>
      <c r="D4522" s="384" t="s">
        <v>29438</v>
      </c>
      <c r="E4522" s="388" t="s">
        <v>11452</v>
      </c>
      <c r="F4522" s="388" t="s">
        <v>17299</v>
      </c>
      <c r="G4522" s="385"/>
    </row>
    <row r="4523" spans="1:7" ht="15">
      <c r="A4523" s="387"/>
      <c r="B4523" s="387"/>
      <c r="C4523" s="481" t="s">
        <v>29439</v>
      </c>
      <c r="D4523" s="481"/>
      <c r="E4523" s="481"/>
      <c r="F4523" s="481" t="s">
        <v>17145</v>
      </c>
      <c r="G4523" s="385"/>
    </row>
    <row r="4524" spans="1:7" ht="18">
      <c r="A4524" s="387"/>
      <c r="B4524" s="387"/>
      <c r="C4524" s="388" t="s">
        <v>29440</v>
      </c>
      <c r="D4524" s="384" t="s">
        <v>29441</v>
      </c>
      <c r="E4524" s="388" t="s">
        <v>11452</v>
      </c>
      <c r="F4524" s="388" t="s">
        <v>29442</v>
      </c>
      <c r="G4524" s="385"/>
    </row>
    <row r="4525" spans="1:7" ht="12.75" customHeight="1">
      <c r="A4525" s="387"/>
      <c r="B4525" s="387"/>
      <c r="C4525" s="388" t="s">
        <v>29443</v>
      </c>
      <c r="D4525" s="384" t="s">
        <v>29444</v>
      </c>
      <c r="E4525" s="388" t="s">
        <v>11452</v>
      </c>
      <c r="F4525" s="388" t="s">
        <v>17839</v>
      </c>
      <c r="G4525" s="385"/>
    </row>
    <row r="4526" spans="1:7" ht="15">
      <c r="A4526" s="387"/>
      <c r="B4526" s="387"/>
      <c r="C4526" s="481" t="s">
        <v>29445</v>
      </c>
      <c r="D4526" s="481"/>
      <c r="E4526" s="481"/>
      <c r="F4526" s="481" t="s">
        <v>17145</v>
      </c>
      <c r="G4526" s="385"/>
    </row>
    <row r="4527" spans="1:7" ht="11.25" customHeight="1">
      <c r="A4527" s="387"/>
      <c r="B4527" s="387"/>
      <c r="C4527" s="388" t="s">
        <v>29446</v>
      </c>
      <c r="D4527" s="384" t="s">
        <v>29447</v>
      </c>
      <c r="E4527" s="388" t="s">
        <v>11452</v>
      </c>
      <c r="F4527" s="388" t="s">
        <v>29448</v>
      </c>
      <c r="G4527" s="386"/>
    </row>
    <row r="4528" spans="1:7" ht="14.25" customHeight="1">
      <c r="A4528" s="387"/>
      <c r="B4528" s="387"/>
      <c r="C4528" s="388" t="s">
        <v>29449</v>
      </c>
      <c r="D4528" s="384" t="s">
        <v>29450</v>
      </c>
      <c r="E4528" s="388" t="s">
        <v>11452</v>
      </c>
      <c r="F4528" s="388" t="s">
        <v>29416</v>
      </c>
      <c r="G4528" s="386"/>
    </row>
    <row r="4529" spans="1:7" ht="45">
      <c r="A4529" s="387"/>
      <c r="B4529" s="387"/>
      <c r="C4529" s="388" t="s">
        <v>29451</v>
      </c>
      <c r="D4529" s="384" t="s">
        <v>29452</v>
      </c>
      <c r="E4529" s="388" t="s">
        <v>11452</v>
      </c>
      <c r="F4529" s="388" t="s">
        <v>29453</v>
      </c>
      <c r="G4529" s="385"/>
    </row>
    <row r="4530" spans="1:7" ht="36">
      <c r="A4530" s="387"/>
      <c r="B4530" s="387"/>
      <c r="C4530" s="388" t="s">
        <v>29454</v>
      </c>
      <c r="D4530" s="384" t="s">
        <v>29455</v>
      </c>
      <c r="E4530" s="388" t="s">
        <v>11452</v>
      </c>
      <c r="F4530" s="388" t="s">
        <v>29456</v>
      </c>
      <c r="G4530" s="385"/>
    </row>
    <row r="4531" spans="1:7" ht="36">
      <c r="A4531" s="387"/>
      <c r="B4531" s="387"/>
      <c r="C4531" s="388" t="s">
        <v>29457</v>
      </c>
      <c r="D4531" s="384" t="s">
        <v>29458</v>
      </c>
      <c r="E4531" s="388" t="s">
        <v>11452</v>
      </c>
      <c r="F4531" s="388" t="s">
        <v>29459</v>
      </c>
      <c r="G4531" s="385"/>
    </row>
    <row r="4532" spans="1:7" ht="36">
      <c r="A4532" s="387"/>
      <c r="B4532" s="387"/>
      <c r="C4532" s="388" t="s">
        <v>29460</v>
      </c>
      <c r="D4532" s="384" t="s">
        <v>29461</v>
      </c>
      <c r="E4532" s="388" t="s">
        <v>11452</v>
      </c>
      <c r="F4532" s="388" t="s">
        <v>29462</v>
      </c>
      <c r="G4532" s="385"/>
    </row>
    <row r="4533" spans="1:7" ht="36">
      <c r="A4533" s="387"/>
      <c r="B4533" s="387"/>
      <c r="C4533" s="388" t="s">
        <v>29463</v>
      </c>
      <c r="D4533" s="384" t="s">
        <v>29464</v>
      </c>
      <c r="E4533" s="388" t="s">
        <v>11452</v>
      </c>
      <c r="F4533" s="388" t="s">
        <v>29465</v>
      </c>
      <c r="G4533" s="386"/>
    </row>
    <row r="4534" spans="1:7" ht="12.75" customHeight="1">
      <c r="A4534" s="387"/>
      <c r="B4534" s="387"/>
      <c r="C4534" s="388" t="s">
        <v>29466</v>
      </c>
      <c r="D4534" s="384" t="s">
        <v>29467</v>
      </c>
      <c r="E4534" s="388" t="s">
        <v>11452</v>
      </c>
      <c r="F4534" s="388" t="s">
        <v>20734</v>
      </c>
      <c r="G4534" s="386"/>
    </row>
    <row r="4535" spans="1:7" ht="36">
      <c r="A4535" s="387"/>
      <c r="B4535" s="387"/>
      <c r="C4535" s="388" t="s">
        <v>29468</v>
      </c>
      <c r="D4535" s="384" t="s">
        <v>29469</v>
      </c>
      <c r="E4535" s="388" t="s">
        <v>11452</v>
      </c>
      <c r="F4535" s="388" t="s">
        <v>29470</v>
      </c>
      <c r="G4535" s="386"/>
    </row>
    <row r="4536" spans="1:7" ht="11.25" customHeight="1">
      <c r="A4536" s="387"/>
      <c r="B4536" s="387"/>
      <c r="C4536" s="388" t="s">
        <v>29471</v>
      </c>
      <c r="D4536" s="384" t="s">
        <v>29472</v>
      </c>
      <c r="E4536" s="388" t="s">
        <v>11452</v>
      </c>
      <c r="F4536" s="388" t="s">
        <v>29465</v>
      </c>
      <c r="G4536" s="386"/>
    </row>
    <row r="4537" spans="1:7" ht="45" customHeight="1">
      <c r="A4537" s="387"/>
      <c r="B4537" s="387"/>
      <c r="C4537" s="481" t="s">
        <v>29473</v>
      </c>
      <c r="D4537" s="481"/>
      <c r="E4537" s="481"/>
      <c r="F4537" s="481" t="s">
        <v>17145</v>
      </c>
      <c r="G4537" s="386"/>
    </row>
    <row r="4538" spans="1:7" ht="45">
      <c r="A4538" s="387"/>
      <c r="B4538" s="387"/>
      <c r="C4538" s="388" t="s">
        <v>29474</v>
      </c>
      <c r="D4538" s="384" t="s">
        <v>29475</v>
      </c>
      <c r="E4538" s="388" t="s">
        <v>11452</v>
      </c>
      <c r="F4538" s="388" t="s">
        <v>29476</v>
      </c>
      <c r="G4538" s="386"/>
    </row>
    <row r="4539" spans="1:7" ht="11.25" customHeight="1">
      <c r="A4539" s="387"/>
      <c r="B4539" s="387"/>
      <c r="C4539" s="388" t="s">
        <v>29477</v>
      </c>
      <c r="D4539" s="384" t="s">
        <v>29478</v>
      </c>
      <c r="E4539" s="388" t="s">
        <v>11452</v>
      </c>
      <c r="F4539" s="388" t="s">
        <v>29479</v>
      </c>
      <c r="G4539" s="386"/>
    </row>
    <row r="4540" spans="1:7" ht="56.25" customHeight="1">
      <c r="A4540" s="387"/>
      <c r="B4540" s="387"/>
      <c r="C4540" s="388" t="s">
        <v>29480</v>
      </c>
      <c r="D4540" s="384" t="s">
        <v>29481</v>
      </c>
      <c r="E4540" s="388" t="s">
        <v>11452</v>
      </c>
      <c r="F4540" s="388" t="s">
        <v>29482</v>
      </c>
      <c r="G4540" s="386"/>
    </row>
    <row r="4541" spans="1:7" ht="27">
      <c r="A4541" s="387"/>
      <c r="B4541" s="387"/>
      <c r="C4541" s="388" t="s">
        <v>29483</v>
      </c>
      <c r="D4541" s="384" t="s">
        <v>29484</v>
      </c>
      <c r="E4541" s="388" t="s">
        <v>11452</v>
      </c>
      <c r="F4541" s="388" t="s">
        <v>29485</v>
      </c>
      <c r="G4541" s="386"/>
    </row>
    <row r="4542" spans="1:7" ht="15">
      <c r="A4542" s="387"/>
      <c r="B4542" s="387"/>
      <c r="C4542" s="481" t="s">
        <v>29486</v>
      </c>
      <c r="D4542" s="481"/>
      <c r="E4542" s="481"/>
      <c r="F4542" s="481" t="s">
        <v>17145</v>
      </c>
      <c r="G4542" s="386"/>
    </row>
    <row r="4543" spans="1:7" ht="27">
      <c r="A4543" s="387"/>
      <c r="B4543" s="387"/>
      <c r="C4543" s="388" t="s">
        <v>29487</v>
      </c>
      <c r="D4543" s="384" t="s">
        <v>29488</v>
      </c>
      <c r="E4543" s="388" t="s">
        <v>11452</v>
      </c>
      <c r="F4543" s="388" t="s">
        <v>29324</v>
      </c>
      <c r="G4543" s="385"/>
    </row>
    <row r="4544" spans="1:7" ht="14.25" customHeight="1">
      <c r="A4544" s="387"/>
      <c r="B4544" s="387"/>
      <c r="C4544" s="481" t="s">
        <v>29489</v>
      </c>
      <c r="D4544" s="481"/>
      <c r="E4544" s="481"/>
      <c r="F4544" s="481" t="s">
        <v>17145</v>
      </c>
      <c r="G4544" s="385"/>
    </row>
    <row r="4545" spans="1:7" ht="15">
      <c r="A4545" s="387"/>
      <c r="B4545" s="387"/>
      <c r="C4545" s="388" t="s">
        <v>29490</v>
      </c>
      <c r="D4545" s="384" t="s">
        <v>29491</v>
      </c>
      <c r="E4545" s="388" t="s">
        <v>11452</v>
      </c>
      <c r="F4545" s="388" t="s">
        <v>29492</v>
      </c>
      <c r="G4545" s="385"/>
    </row>
    <row r="4546" spans="1:7" ht="99">
      <c r="A4546" s="387"/>
      <c r="B4546" s="387"/>
      <c r="C4546" s="388" t="s">
        <v>29493</v>
      </c>
      <c r="D4546" s="384" t="s">
        <v>29494</v>
      </c>
      <c r="E4546" s="388" t="s">
        <v>11452</v>
      </c>
      <c r="F4546" s="388" t="s">
        <v>29495</v>
      </c>
      <c r="G4546" s="385"/>
    </row>
    <row r="4547" spans="1:7" ht="15">
      <c r="A4547" s="387"/>
      <c r="B4547" s="387"/>
      <c r="C4547" s="481" t="s">
        <v>29496</v>
      </c>
      <c r="D4547" s="481"/>
      <c r="E4547" s="481"/>
      <c r="F4547" s="481" t="s">
        <v>17145</v>
      </c>
      <c r="G4547" s="386"/>
    </row>
    <row r="4548" spans="1:7" ht="12.75" customHeight="1">
      <c r="A4548" s="387"/>
      <c r="B4548" s="387"/>
      <c r="C4548" s="388" t="s">
        <v>29497</v>
      </c>
      <c r="D4548" s="384" t="s">
        <v>29498</v>
      </c>
      <c r="E4548" s="388" t="s">
        <v>26</v>
      </c>
      <c r="F4548" s="388" t="s">
        <v>29499</v>
      </c>
      <c r="G4548" s="386"/>
    </row>
    <row r="4549" spans="1:7" ht="27">
      <c r="A4549" s="387"/>
      <c r="B4549" s="387"/>
      <c r="C4549" s="388" t="s">
        <v>29500</v>
      </c>
      <c r="D4549" s="384" t="s">
        <v>29501</v>
      </c>
      <c r="E4549" s="388" t="s">
        <v>26</v>
      </c>
      <c r="F4549" s="388" t="s">
        <v>29502</v>
      </c>
      <c r="G4549" s="386"/>
    </row>
    <row r="4550" spans="1:7" ht="11.25" customHeight="1">
      <c r="A4550" s="387"/>
      <c r="B4550" s="387"/>
      <c r="C4550" s="388" t="s">
        <v>29503</v>
      </c>
      <c r="D4550" s="384" t="s">
        <v>29504</v>
      </c>
      <c r="E4550" s="388" t="s">
        <v>26</v>
      </c>
      <c r="F4550" s="388" t="s">
        <v>29505</v>
      </c>
      <c r="G4550" s="386"/>
    </row>
    <row r="4551" spans="1:7" ht="27">
      <c r="A4551" s="387"/>
      <c r="B4551" s="387"/>
      <c r="C4551" s="388" t="s">
        <v>29506</v>
      </c>
      <c r="D4551" s="384" t="s">
        <v>29507</v>
      </c>
      <c r="E4551" s="388" t="s">
        <v>26</v>
      </c>
      <c r="F4551" s="388" t="s">
        <v>29508</v>
      </c>
      <c r="G4551" s="385"/>
    </row>
    <row r="4552" spans="1:7" ht="27">
      <c r="A4552" s="387"/>
      <c r="B4552" s="387"/>
      <c r="C4552" s="388" t="s">
        <v>29509</v>
      </c>
      <c r="D4552" s="384" t="s">
        <v>29510</v>
      </c>
      <c r="E4552" s="388" t="s">
        <v>26</v>
      </c>
      <c r="F4552" s="388" t="s">
        <v>29511</v>
      </c>
      <c r="G4552" s="385"/>
    </row>
    <row r="4553" spans="1:7" ht="14.25" customHeight="1">
      <c r="A4553" s="387"/>
      <c r="B4553" s="387"/>
      <c r="C4553" s="481" t="s">
        <v>29512</v>
      </c>
      <c r="D4553" s="481"/>
      <c r="E4553" s="481"/>
      <c r="F4553" s="481" t="s">
        <v>17145</v>
      </c>
      <c r="G4553" s="385"/>
    </row>
    <row r="4554" spans="1:7" ht="11.25" customHeight="1">
      <c r="A4554" s="387"/>
      <c r="B4554" s="387"/>
      <c r="C4554" s="388" t="s">
        <v>29513</v>
      </c>
      <c r="D4554" s="384" t="s">
        <v>29514</v>
      </c>
      <c r="E4554" s="388" t="s">
        <v>11452</v>
      </c>
      <c r="F4554" s="388" t="s">
        <v>29515</v>
      </c>
      <c r="G4554" s="385"/>
    </row>
    <row r="4555" spans="1:7" ht="12.75" customHeight="1">
      <c r="A4555" s="387"/>
      <c r="B4555" s="481" t="s">
        <v>29516</v>
      </c>
      <c r="C4555" s="481"/>
      <c r="D4555" s="481"/>
      <c r="E4555" s="481"/>
      <c r="F4555" s="481" t="s">
        <v>17145</v>
      </c>
      <c r="G4555" s="385"/>
    </row>
    <row r="4556" spans="1:7" ht="11.25" customHeight="1">
      <c r="A4556" s="387"/>
      <c r="B4556" s="387"/>
      <c r="C4556" s="481" t="s">
        <v>29517</v>
      </c>
      <c r="D4556" s="481"/>
      <c r="E4556" s="481"/>
      <c r="F4556" s="481" t="s">
        <v>17145</v>
      </c>
      <c r="G4556" s="386"/>
    </row>
    <row r="4557" spans="1:7" ht="27">
      <c r="A4557" s="387"/>
      <c r="B4557" s="387"/>
      <c r="C4557" s="388" t="s">
        <v>29518</v>
      </c>
      <c r="D4557" s="384" t="s">
        <v>29519</v>
      </c>
      <c r="E4557" s="388" t="s">
        <v>11452</v>
      </c>
      <c r="F4557" s="388" t="s">
        <v>17301</v>
      </c>
      <c r="G4557" s="386"/>
    </row>
    <row r="4558" spans="1:7" ht="12.75" customHeight="1">
      <c r="A4558" s="481" t="s">
        <v>17863</v>
      </c>
      <c r="B4558" s="481"/>
      <c r="C4558" s="481"/>
      <c r="D4558" s="481"/>
      <c r="E4558" s="481"/>
      <c r="F4558" s="481" t="s">
        <v>17145</v>
      </c>
      <c r="G4558" s="386"/>
    </row>
    <row r="4559" spans="1:7" ht="11.25" customHeight="1">
      <c r="A4559" s="481" t="s">
        <v>17186</v>
      </c>
      <c r="B4559" s="481"/>
      <c r="C4559" s="481"/>
      <c r="D4559" s="481"/>
      <c r="E4559" s="481"/>
      <c r="F4559" s="481" t="s">
        <v>17145</v>
      </c>
      <c r="G4559" s="386"/>
    </row>
    <row r="4560" spans="1:7" ht="15">
      <c r="A4560" s="387"/>
      <c r="B4560" s="481" t="s">
        <v>29520</v>
      </c>
      <c r="C4560" s="481"/>
      <c r="D4560" s="481"/>
      <c r="E4560" s="481"/>
      <c r="F4560" s="481" t="s">
        <v>17145</v>
      </c>
      <c r="G4560" s="386"/>
    </row>
    <row r="4561" spans="1:7" ht="15">
      <c r="A4561" s="481" t="s">
        <v>17864</v>
      </c>
      <c r="B4561" s="481"/>
      <c r="C4561" s="481"/>
      <c r="D4561" s="481"/>
      <c r="E4561" s="481"/>
      <c r="F4561" s="481" t="s">
        <v>17145</v>
      </c>
      <c r="G4561" s="386"/>
    </row>
    <row r="4562" spans="1:7" ht="15">
      <c r="A4562" s="387"/>
      <c r="B4562" s="387"/>
      <c r="C4562" s="481" t="s">
        <v>29521</v>
      </c>
      <c r="D4562" s="481"/>
      <c r="E4562" s="481"/>
      <c r="F4562" s="481" t="s">
        <v>17145</v>
      </c>
      <c r="G4562" s="386"/>
    </row>
    <row r="4563" spans="1:7" ht="15">
      <c r="A4563" s="387"/>
      <c r="B4563" s="387"/>
      <c r="C4563" s="388" t="s">
        <v>29522</v>
      </c>
      <c r="D4563" s="384" t="s">
        <v>29523</v>
      </c>
      <c r="E4563" s="388" t="s">
        <v>11461</v>
      </c>
      <c r="F4563" s="388" t="s">
        <v>29524</v>
      </c>
      <c r="G4563" s="385"/>
    </row>
    <row r="4564" spans="1:7" ht="12.75" customHeight="1">
      <c r="A4564" s="387"/>
      <c r="B4564" s="387"/>
      <c r="C4564" s="388" t="s">
        <v>29525</v>
      </c>
      <c r="D4564" s="384" t="s">
        <v>29526</v>
      </c>
      <c r="E4564" s="388" t="s">
        <v>11461</v>
      </c>
      <c r="F4564" s="388" t="s">
        <v>29527</v>
      </c>
      <c r="G4564" s="385"/>
    </row>
    <row r="4565" spans="1:7" ht="11.25" customHeight="1">
      <c r="A4565" s="387"/>
      <c r="B4565" s="387"/>
      <c r="C4565" s="388" t="s">
        <v>29528</v>
      </c>
      <c r="D4565" s="384" t="s">
        <v>29529</v>
      </c>
      <c r="E4565" s="388" t="s">
        <v>11461</v>
      </c>
      <c r="F4565" s="388" t="s">
        <v>29530</v>
      </c>
      <c r="G4565" s="386"/>
    </row>
    <row r="4566" spans="1:7" ht="12.75" customHeight="1">
      <c r="A4566" s="387"/>
      <c r="B4566" s="387"/>
      <c r="C4566" s="388" t="s">
        <v>29531</v>
      </c>
      <c r="D4566" s="384" t="s">
        <v>29532</v>
      </c>
      <c r="E4566" s="388" t="s">
        <v>11461</v>
      </c>
      <c r="F4566" s="388" t="s">
        <v>29533</v>
      </c>
      <c r="G4566" s="386"/>
    </row>
    <row r="4567" spans="1:7" ht="14.25" customHeight="1">
      <c r="A4567" s="387"/>
      <c r="B4567" s="387"/>
      <c r="C4567" s="388" t="s">
        <v>29534</v>
      </c>
      <c r="D4567" s="384" t="s">
        <v>29535</v>
      </c>
      <c r="E4567" s="388" t="s">
        <v>11461</v>
      </c>
      <c r="F4567" s="388" t="s">
        <v>29536</v>
      </c>
      <c r="G4567" s="386"/>
    </row>
    <row r="4568" spans="1:7" ht="11.25" customHeight="1">
      <c r="A4568" s="387"/>
      <c r="B4568" s="387"/>
      <c r="C4568" s="481" t="s">
        <v>29537</v>
      </c>
      <c r="D4568" s="481"/>
      <c r="E4568" s="481"/>
      <c r="F4568" s="481" t="s">
        <v>17145</v>
      </c>
      <c r="G4568" s="386"/>
    </row>
    <row r="4569" spans="1:7" ht="12.75" customHeight="1">
      <c r="A4569" s="387"/>
      <c r="B4569" s="387"/>
      <c r="C4569" s="388" t="s">
        <v>29538</v>
      </c>
      <c r="D4569" s="384" t="s">
        <v>29539</v>
      </c>
      <c r="E4569" s="388" t="s">
        <v>11461</v>
      </c>
      <c r="F4569" s="388" t="s">
        <v>29540</v>
      </c>
      <c r="G4569" s="385"/>
    </row>
    <row r="4570" spans="1:7" ht="14.25" customHeight="1">
      <c r="A4570" s="387"/>
      <c r="B4570" s="387"/>
      <c r="C4570" s="388" t="s">
        <v>29541</v>
      </c>
      <c r="D4570" s="384" t="s">
        <v>29542</v>
      </c>
      <c r="E4570" s="388" t="s">
        <v>11461</v>
      </c>
      <c r="F4570" s="388" t="s">
        <v>29543</v>
      </c>
      <c r="G4570" s="385"/>
    </row>
    <row r="4571" spans="1:7" ht="14.25" customHeight="1">
      <c r="A4571" s="387"/>
      <c r="B4571" s="387"/>
      <c r="C4571" s="388" t="s">
        <v>29544</v>
      </c>
      <c r="D4571" s="384" t="s">
        <v>29545</v>
      </c>
      <c r="E4571" s="388" t="s">
        <v>11461</v>
      </c>
      <c r="F4571" s="388" t="s">
        <v>29546</v>
      </c>
      <c r="G4571" s="385"/>
    </row>
    <row r="4572" spans="1:7" ht="14.25" customHeight="1">
      <c r="A4572" s="387"/>
      <c r="B4572" s="387"/>
      <c r="C4572" s="388" t="s">
        <v>29547</v>
      </c>
      <c r="D4572" s="384" t="s">
        <v>29548</v>
      </c>
      <c r="E4572" s="388" t="s">
        <v>11461</v>
      </c>
      <c r="F4572" s="388" t="s">
        <v>29549</v>
      </c>
      <c r="G4572" s="385"/>
    </row>
    <row r="4573" spans="1:7" ht="14.25" customHeight="1">
      <c r="A4573" s="387"/>
      <c r="B4573" s="387"/>
      <c r="C4573" s="388" t="s">
        <v>29550</v>
      </c>
      <c r="D4573" s="384" t="s">
        <v>29551</v>
      </c>
      <c r="E4573" s="388" t="s">
        <v>11461</v>
      </c>
      <c r="F4573" s="388" t="s">
        <v>29552</v>
      </c>
      <c r="G4573" s="386"/>
    </row>
    <row r="4574" spans="1:7" ht="11.25" customHeight="1">
      <c r="A4574" s="387"/>
      <c r="B4574" s="387"/>
      <c r="C4574" s="388" t="s">
        <v>29553</v>
      </c>
      <c r="D4574" s="384" t="s">
        <v>29554</v>
      </c>
      <c r="E4574" s="388" t="s">
        <v>11461</v>
      </c>
      <c r="F4574" s="388" t="s">
        <v>29555</v>
      </c>
      <c r="G4574" s="386"/>
    </row>
    <row r="4575" spans="1:7" ht="15">
      <c r="A4575" s="387"/>
      <c r="B4575" s="387"/>
      <c r="C4575" s="388" t="s">
        <v>29556</v>
      </c>
      <c r="D4575" s="384" t="s">
        <v>29557</v>
      </c>
      <c r="E4575" s="388" t="s">
        <v>11461</v>
      </c>
      <c r="F4575" s="388" t="s">
        <v>29558</v>
      </c>
      <c r="G4575" s="386"/>
    </row>
    <row r="4576" spans="1:7" ht="14.25" customHeight="1">
      <c r="A4576" s="387"/>
      <c r="B4576" s="387"/>
      <c r="C4576" s="388" t="s">
        <v>29559</v>
      </c>
      <c r="D4576" s="384" t="s">
        <v>29560</v>
      </c>
      <c r="E4576" s="388" t="s">
        <v>11461</v>
      </c>
      <c r="F4576" s="388" t="s">
        <v>29561</v>
      </c>
      <c r="G4576" s="385"/>
    </row>
    <row r="4577" spans="1:7" ht="54">
      <c r="A4577" s="387"/>
      <c r="B4577" s="387"/>
      <c r="C4577" s="388" t="s">
        <v>29562</v>
      </c>
      <c r="D4577" s="384" t="s">
        <v>29563</v>
      </c>
      <c r="E4577" s="388" t="s">
        <v>11461</v>
      </c>
      <c r="F4577" s="388" t="s">
        <v>29564</v>
      </c>
      <c r="G4577" s="385"/>
    </row>
    <row r="4578" spans="1:7" ht="18">
      <c r="A4578" s="387"/>
      <c r="B4578" s="387"/>
      <c r="C4578" s="388" t="s">
        <v>29565</v>
      </c>
      <c r="D4578" s="384" t="s">
        <v>29566</v>
      </c>
      <c r="E4578" s="388" t="s">
        <v>11461</v>
      </c>
      <c r="F4578" s="388" t="s">
        <v>29567</v>
      </c>
      <c r="G4578" s="385"/>
    </row>
    <row r="4579" spans="1:7" ht="12.75" customHeight="1">
      <c r="A4579" s="387"/>
      <c r="B4579" s="387"/>
      <c r="C4579" s="388" t="s">
        <v>29568</v>
      </c>
      <c r="D4579" s="384" t="s">
        <v>29569</v>
      </c>
      <c r="E4579" s="388" t="s">
        <v>11461</v>
      </c>
      <c r="F4579" s="388" t="s">
        <v>29570</v>
      </c>
      <c r="G4579" s="385"/>
    </row>
    <row r="4580" spans="1:7" ht="11.25" customHeight="1">
      <c r="A4580" s="387"/>
      <c r="B4580" s="387"/>
      <c r="C4580" s="388" t="s">
        <v>29571</v>
      </c>
      <c r="D4580" s="384" t="s">
        <v>29572</v>
      </c>
      <c r="E4580" s="388" t="s">
        <v>11461</v>
      </c>
      <c r="F4580" s="388" t="s">
        <v>29573</v>
      </c>
      <c r="G4580" s="386"/>
    </row>
    <row r="4581" spans="1:7" ht="15">
      <c r="A4581" s="387"/>
      <c r="B4581" s="387"/>
      <c r="C4581" s="388" t="s">
        <v>29574</v>
      </c>
      <c r="D4581" s="384" t="s">
        <v>29575</v>
      </c>
      <c r="E4581" s="388" t="s">
        <v>11461</v>
      </c>
      <c r="F4581" s="388" t="s">
        <v>29576</v>
      </c>
      <c r="G4581" s="386"/>
    </row>
    <row r="4582" spans="1:7" ht="14.25" customHeight="1">
      <c r="A4582" s="387"/>
      <c r="B4582" s="387"/>
      <c r="C4582" s="388" t="s">
        <v>29577</v>
      </c>
      <c r="D4582" s="384" t="s">
        <v>29578</v>
      </c>
      <c r="E4582" s="388" t="s">
        <v>11461</v>
      </c>
      <c r="F4582" s="388" t="s">
        <v>29579</v>
      </c>
      <c r="G4582" s="386"/>
    </row>
    <row r="4583" spans="1:7" ht="18">
      <c r="A4583" s="387"/>
      <c r="B4583" s="387"/>
      <c r="C4583" s="388" t="s">
        <v>29580</v>
      </c>
      <c r="D4583" s="384" t="s">
        <v>29581</v>
      </c>
      <c r="E4583" s="388" t="s">
        <v>11461</v>
      </c>
      <c r="F4583" s="388" t="s">
        <v>29582</v>
      </c>
      <c r="G4583" s="385"/>
    </row>
    <row r="4584" spans="1:7" ht="14.25" customHeight="1">
      <c r="A4584" s="387"/>
      <c r="B4584" s="387"/>
      <c r="C4584" s="388" t="s">
        <v>29583</v>
      </c>
      <c r="D4584" s="384" t="s">
        <v>29584</v>
      </c>
      <c r="E4584" s="388" t="s">
        <v>11461</v>
      </c>
      <c r="F4584" s="388" t="s">
        <v>29585</v>
      </c>
      <c r="G4584" s="385"/>
    </row>
    <row r="4585" spans="1:7" ht="14.25" customHeight="1">
      <c r="A4585" s="387"/>
      <c r="B4585" s="387"/>
      <c r="C4585" s="388" t="s">
        <v>29586</v>
      </c>
      <c r="D4585" s="384" t="s">
        <v>29587</v>
      </c>
      <c r="E4585" s="388" t="s">
        <v>11461</v>
      </c>
      <c r="F4585" s="388" t="s">
        <v>29588</v>
      </c>
      <c r="G4585" s="385"/>
    </row>
    <row r="4586" spans="1:7" ht="15">
      <c r="A4586" s="387"/>
      <c r="B4586" s="387"/>
      <c r="C4586" s="388" t="s">
        <v>29589</v>
      </c>
      <c r="D4586" s="384" t="s">
        <v>29590</v>
      </c>
      <c r="E4586" s="388" t="s">
        <v>11461</v>
      </c>
      <c r="F4586" s="388" t="s">
        <v>29591</v>
      </c>
      <c r="G4586" s="385"/>
    </row>
    <row r="4587" spans="1:7" ht="14.25" customHeight="1">
      <c r="A4587" s="387"/>
      <c r="B4587" s="387"/>
      <c r="C4587" s="388" t="s">
        <v>29592</v>
      </c>
      <c r="D4587" s="384" t="s">
        <v>29593</v>
      </c>
      <c r="E4587" s="388" t="s">
        <v>11461</v>
      </c>
      <c r="F4587" s="388" t="s">
        <v>29594</v>
      </c>
      <c r="G4587" s="385"/>
    </row>
    <row r="4588" spans="1:7" ht="14.25" customHeight="1">
      <c r="A4588" s="387"/>
      <c r="B4588" s="387"/>
      <c r="C4588" s="388" t="s">
        <v>29595</v>
      </c>
      <c r="D4588" s="384" t="s">
        <v>29596</v>
      </c>
      <c r="E4588" s="388" t="s">
        <v>11461</v>
      </c>
      <c r="F4588" s="388" t="s">
        <v>29597</v>
      </c>
      <c r="G4588" s="385"/>
    </row>
    <row r="4589" spans="1:7" ht="14.25" customHeight="1">
      <c r="A4589" s="387"/>
      <c r="B4589" s="387"/>
      <c r="C4589" s="388" t="s">
        <v>29598</v>
      </c>
      <c r="D4589" s="384" t="s">
        <v>29599</v>
      </c>
      <c r="E4589" s="388" t="s">
        <v>11461</v>
      </c>
      <c r="F4589" s="388" t="s">
        <v>17744</v>
      </c>
      <c r="G4589" s="386"/>
    </row>
    <row r="4590" spans="1:7" ht="14.25" customHeight="1">
      <c r="A4590" s="387"/>
      <c r="B4590" s="387"/>
      <c r="C4590" s="388" t="s">
        <v>29600</v>
      </c>
      <c r="D4590" s="384" t="s">
        <v>29601</v>
      </c>
      <c r="E4590" s="388" t="s">
        <v>11461</v>
      </c>
      <c r="F4590" s="388" t="s">
        <v>29602</v>
      </c>
      <c r="G4590" s="386"/>
    </row>
    <row r="4591" spans="1:7" ht="14.25" customHeight="1">
      <c r="A4591" s="387"/>
      <c r="B4591" s="387"/>
      <c r="C4591" s="388" t="s">
        <v>29603</v>
      </c>
      <c r="D4591" s="384" t="s">
        <v>29604</v>
      </c>
      <c r="E4591" s="388" t="s">
        <v>11461</v>
      </c>
      <c r="F4591" s="388" t="s">
        <v>29605</v>
      </c>
      <c r="G4591" s="386"/>
    </row>
    <row r="4592" spans="1:7" ht="15">
      <c r="A4592" s="387"/>
      <c r="B4592" s="387"/>
      <c r="C4592" s="388" t="s">
        <v>29606</v>
      </c>
      <c r="D4592" s="384" t="s">
        <v>29607</v>
      </c>
      <c r="E4592" s="388" t="s">
        <v>11461</v>
      </c>
      <c r="F4592" s="388" t="s">
        <v>29608</v>
      </c>
      <c r="G4592" s="386"/>
    </row>
    <row r="4593" spans="1:7" ht="15">
      <c r="A4593" s="387"/>
      <c r="B4593" s="387"/>
      <c r="C4593" s="388" t="s">
        <v>29609</v>
      </c>
      <c r="D4593" s="384" t="s">
        <v>29610</v>
      </c>
      <c r="E4593" s="388" t="s">
        <v>11461</v>
      </c>
      <c r="F4593" s="388" t="s">
        <v>29611</v>
      </c>
      <c r="G4593" s="385"/>
    </row>
    <row r="4594" spans="1:7" ht="15">
      <c r="A4594" s="387"/>
      <c r="B4594" s="387"/>
      <c r="C4594" s="481" t="s">
        <v>29612</v>
      </c>
      <c r="D4594" s="481"/>
      <c r="E4594" s="481"/>
      <c r="F4594" s="481" t="s">
        <v>17145</v>
      </c>
      <c r="G4594" s="385"/>
    </row>
    <row r="4595" spans="1:7" ht="18">
      <c r="A4595" s="387"/>
      <c r="B4595" s="387"/>
      <c r="C4595" s="388" t="s">
        <v>29613</v>
      </c>
      <c r="D4595" s="384" t="s">
        <v>29614</v>
      </c>
      <c r="E4595" s="388" t="s">
        <v>11452</v>
      </c>
      <c r="F4595" s="388" t="s">
        <v>29615</v>
      </c>
      <c r="G4595" s="386"/>
    </row>
    <row r="4596" spans="1:7" ht="18">
      <c r="A4596" s="387"/>
      <c r="B4596" s="387"/>
      <c r="C4596" s="388" t="s">
        <v>29616</v>
      </c>
      <c r="D4596" s="384" t="s">
        <v>29617</v>
      </c>
      <c r="E4596" s="388" t="s">
        <v>26</v>
      </c>
      <c r="F4596" s="388" t="s">
        <v>29618</v>
      </c>
      <c r="G4596" s="386"/>
    </row>
    <row r="4597" spans="1:7" ht="14.25" customHeight="1">
      <c r="A4597" s="387"/>
      <c r="B4597" s="481" t="s">
        <v>29619</v>
      </c>
      <c r="C4597" s="481"/>
      <c r="D4597" s="481"/>
      <c r="E4597" s="481"/>
      <c r="F4597" s="481" t="s">
        <v>17145</v>
      </c>
      <c r="G4597" s="386"/>
    </row>
    <row r="4598" spans="1:7" ht="18" customHeight="1">
      <c r="A4598" s="387"/>
      <c r="B4598" s="387"/>
      <c r="C4598" s="481" t="s">
        <v>29620</v>
      </c>
      <c r="D4598" s="481"/>
      <c r="E4598" s="481"/>
      <c r="F4598" s="481" t="s">
        <v>17145</v>
      </c>
      <c r="G4598" s="386"/>
    </row>
    <row r="4599" spans="1:7" ht="18" customHeight="1">
      <c r="A4599" s="387"/>
      <c r="B4599" s="387"/>
      <c r="C4599" s="388" t="s">
        <v>29621</v>
      </c>
      <c r="D4599" s="384" t="s">
        <v>29622</v>
      </c>
      <c r="E4599" s="388" t="s">
        <v>11452</v>
      </c>
      <c r="F4599" s="388" t="s">
        <v>29623</v>
      </c>
      <c r="G4599" s="385"/>
    </row>
    <row r="4600" spans="1:7" ht="18" customHeight="1">
      <c r="A4600" s="387"/>
      <c r="B4600" s="387"/>
      <c r="C4600" s="388" t="s">
        <v>29624</v>
      </c>
      <c r="D4600" s="384" t="s">
        <v>29625</v>
      </c>
      <c r="E4600" s="388" t="s">
        <v>11452</v>
      </c>
      <c r="F4600" s="388" t="s">
        <v>17730</v>
      </c>
      <c r="G4600" s="385"/>
    </row>
    <row r="4601" spans="1:7" ht="27">
      <c r="A4601" s="387"/>
      <c r="B4601" s="387"/>
      <c r="C4601" s="388" t="s">
        <v>29626</v>
      </c>
      <c r="D4601" s="384" t="s">
        <v>29627</v>
      </c>
      <c r="E4601" s="388" t="s">
        <v>11452</v>
      </c>
      <c r="F4601" s="388" t="s">
        <v>29628</v>
      </c>
      <c r="G4601" s="386"/>
    </row>
    <row r="4602" spans="1:7" ht="27">
      <c r="A4602" s="387"/>
      <c r="B4602" s="387"/>
      <c r="C4602" s="388" t="s">
        <v>29629</v>
      </c>
      <c r="D4602" s="384" t="s">
        <v>29630</v>
      </c>
      <c r="E4602" s="388" t="s">
        <v>11452</v>
      </c>
      <c r="F4602" s="388" t="s">
        <v>19210</v>
      </c>
      <c r="G4602" s="386"/>
    </row>
    <row r="4603" spans="1:7" ht="18">
      <c r="A4603" s="387"/>
      <c r="B4603" s="387"/>
      <c r="C4603" s="388" t="s">
        <v>29631</v>
      </c>
      <c r="D4603" s="384" t="s">
        <v>29632</v>
      </c>
      <c r="E4603" s="388" t="s">
        <v>11452</v>
      </c>
      <c r="F4603" s="388" t="s">
        <v>29633</v>
      </c>
      <c r="G4603" s="385"/>
    </row>
    <row r="4604" spans="1:7" ht="18">
      <c r="A4604" s="387"/>
      <c r="B4604" s="387"/>
      <c r="C4604" s="388" t="s">
        <v>29634</v>
      </c>
      <c r="D4604" s="384" t="s">
        <v>29635</v>
      </c>
      <c r="E4604" s="388" t="s">
        <v>11452</v>
      </c>
      <c r="F4604" s="388" t="s">
        <v>29636</v>
      </c>
      <c r="G4604" s="385"/>
    </row>
    <row r="4605" spans="1:7" ht="12.75" customHeight="1">
      <c r="A4605" s="387"/>
      <c r="B4605" s="387"/>
      <c r="C4605" s="388" t="s">
        <v>29637</v>
      </c>
      <c r="D4605" s="384" t="s">
        <v>29638</v>
      </c>
      <c r="E4605" s="388" t="s">
        <v>11452</v>
      </c>
      <c r="F4605" s="388" t="s">
        <v>29639</v>
      </c>
      <c r="G4605" s="386"/>
    </row>
    <row r="4606" spans="1:7" ht="11.25" customHeight="1">
      <c r="A4606" s="387"/>
      <c r="B4606" s="387"/>
      <c r="C4606" s="388" t="s">
        <v>29640</v>
      </c>
      <c r="D4606" s="384" t="s">
        <v>29641</v>
      </c>
      <c r="E4606" s="388" t="s">
        <v>11452</v>
      </c>
      <c r="F4606" s="388" t="s">
        <v>29642</v>
      </c>
      <c r="G4606" s="386"/>
    </row>
    <row r="4607" spans="1:7" ht="36">
      <c r="A4607" s="387"/>
      <c r="B4607" s="387"/>
      <c r="C4607" s="388" t="s">
        <v>29643</v>
      </c>
      <c r="D4607" s="384" t="s">
        <v>29644</v>
      </c>
      <c r="E4607" s="388" t="s">
        <v>11452</v>
      </c>
      <c r="F4607" s="388" t="s">
        <v>29645</v>
      </c>
      <c r="G4607" s="385"/>
    </row>
    <row r="4608" spans="1:7" ht="12.75" customHeight="1">
      <c r="A4608" s="387"/>
      <c r="B4608" s="387"/>
      <c r="C4608" s="388" t="s">
        <v>29646</v>
      </c>
      <c r="D4608" s="384" t="s">
        <v>29647</v>
      </c>
      <c r="E4608" s="388" t="s">
        <v>11452</v>
      </c>
      <c r="F4608" s="388" t="s">
        <v>29648</v>
      </c>
      <c r="G4608" s="385"/>
    </row>
    <row r="4609" spans="1:7" ht="14.25" customHeight="1">
      <c r="A4609" s="387"/>
      <c r="B4609" s="387"/>
      <c r="C4609" s="388" t="s">
        <v>29649</v>
      </c>
      <c r="D4609" s="384" t="s">
        <v>29650</v>
      </c>
      <c r="E4609" s="388" t="s">
        <v>11452</v>
      </c>
      <c r="F4609" s="388" t="s">
        <v>29651</v>
      </c>
      <c r="G4609" s="386"/>
    </row>
    <row r="4610" spans="1:7" ht="11.25" customHeight="1">
      <c r="A4610" s="387"/>
      <c r="B4610" s="387"/>
      <c r="C4610" s="388" t="s">
        <v>29652</v>
      </c>
      <c r="D4610" s="384" t="s">
        <v>29653</v>
      </c>
      <c r="E4610" s="388" t="s">
        <v>11452</v>
      </c>
      <c r="F4610" s="388" t="s">
        <v>29654</v>
      </c>
      <c r="G4610" s="385"/>
    </row>
    <row r="4611" spans="1:7" ht="36">
      <c r="A4611" s="387"/>
      <c r="B4611" s="387"/>
      <c r="C4611" s="388" t="s">
        <v>29655</v>
      </c>
      <c r="D4611" s="384" t="s">
        <v>29656</v>
      </c>
      <c r="E4611" s="388" t="s">
        <v>11452</v>
      </c>
      <c r="F4611" s="388" t="s">
        <v>29657</v>
      </c>
      <c r="G4611" s="385"/>
    </row>
    <row r="4612" spans="1:7" ht="27">
      <c r="A4612" s="387"/>
      <c r="B4612" s="387"/>
      <c r="C4612" s="388" t="s">
        <v>29658</v>
      </c>
      <c r="D4612" s="384" t="s">
        <v>29659</v>
      </c>
      <c r="E4612" s="388" t="s">
        <v>11452</v>
      </c>
      <c r="F4612" s="388" t="s">
        <v>29660</v>
      </c>
      <c r="G4612" s="386"/>
    </row>
    <row r="4613" spans="1:7" ht="27">
      <c r="A4613" s="387"/>
      <c r="B4613" s="387"/>
      <c r="C4613" s="388" t="s">
        <v>29661</v>
      </c>
      <c r="D4613" s="384" t="s">
        <v>29662</v>
      </c>
      <c r="E4613" s="388" t="s">
        <v>11452</v>
      </c>
      <c r="F4613" s="388" t="s">
        <v>29663</v>
      </c>
      <c r="G4613" s="386"/>
    </row>
    <row r="4614" spans="1:7" ht="27">
      <c r="A4614" s="387"/>
      <c r="B4614" s="387"/>
      <c r="C4614" s="388" t="s">
        <v>29664</v>
      </c>
      <c r="D4614" s="384" t="s">
        <v>29665</v>
      </c>
      <c r="E4614" s="388" t="s">
        <v>11452</v>
      </c>
      <c r="F4614" s="388" t="s">
        <v>29666</v>
      </c>
      <c r="G4614" s="385"/>
    </row>
    <row r="4615" spans="1:7" ht="27">
      <c r="A4615" s="387"/>
      <c r="B4615" s="387"/>
      <c r="C4615" s="388" t="s">
        <v>29667</v>
      </c>
      <c r="D4615" s="384" t="s">
        <v>29668</v>
      </c>
      <c r="E4615" s="388" t="s">
        <v>11452</v>
      </c>
      <c r="F4615" s="388" t="s">
        <v>29669</v>
      </c>
      <c r="G4615" s="385"/>
    </row>
    <row r="4616" spans="1:7" ht="27">
      <c r="A4616" s="387"/>
      <c r="B4616" s="387"/>
      <c r="C4616" s="388" t="s">
        <v>29670</v>
      </c>
      <c r="D4616" s="384" t="s">
        <v>29671</v>
      </c>
      <c r="E4616" s="388" t="s">
        <v>11452</v>
      </c>
      <c r="F4616" s="388" t="s">
        <v>29672</v>
      </c>
      <c r="G4616" s="386"/>
    </row>
    <row r="4617" spans="1:7" ht="27">
      <c r="A4617" s="387"/>
      <c r="B4617" s="387"/>
      <c r="C4617" s="388" t="s">
        <v>29673</v>
      </c>
      <c r="D4617" s="384" t="s">
        <v>29674</v>
      </c>
      <c r="E4617" s="388" t="s">
        <v>11452</v>
      </c>
      <c r="F4617" s="388" t="s">
        <v>26566</v>
      </c>
      <c r="G4617" s="386"/>
    </row>
    <row r="4618" spans="1:7" ht="27">
      <c r="A4618" s="387"/>
      <c r="B4618" s="387"/>
      <c r="C4618" s="388" t="s">
        <v>29675</v>
      </c>
      <c r="D4618" s="384" t="s">
        <v>29676</v>
      </c>
      <c r="E4618" s="388" t="s">
        <v>11452</v>
      </c>
      <c r="F4618" s="388" t="s">
        <v>19930</v>
      </c>
      <c r="G4618" s="385"/>
    </row>
    <row r="4619" spans="1:7" ht="27">
      <c r="A4619" s="387"/>
      <c r="B4619" s="387"/>
      <c r="C4619" s="388" t="s">
        <v>29677</v>
      </c>
      <c r="D4619" s="384" t="s">
        <v>29678</v>
      </c>
      <c r="E4619" s="388" t="s">
        <v>11452</v>
      </c>
      <c r="F4619" s="388" t="s">
        <v>29679</v>
      </c>
      <c r="G4619" s="385"/>
    </row>
    <row r="4620" spans="1:7" ht="45">
      <c r="A4620" s="387"/>
      <c r="B4620" s="387"/>
      <c r="C4620" s="388" t="s">
        <v>29680</v>
      </c>
      <c r="D4620" s="384" t="s">
        <v>29681</v>
      </c>
      <c r="E4620" s="388" t="s">
        <v>11452</v>
      </c>
      <c r="F4620" s="388" t="s">
        <v>29682</v>
      </c>
      <c r="G4620" s="386"/>
    </row>
    <row r="4621" spans="1:7" ht="27">
      <c r="A4621" s="387"/>
      <c r="B4621" s="387"/>
      <c r="C4621" s="388" t="s">
        <v>29683</v>
      </c>
      <c r="D4621" s="384" t="s">
        <v>29684</v>
      </c>
      <c r="E4621" s="388" t="s">
        <v>11452</v>
      </c>
      <c r="F4621" s="388" t="s">
        <v>29685</v>
      </c>
      <c r="G4621" s="386"/>
    </row>
    <row r="4622" spans="1:7" ht="27">
      <c r="A4622" s="387"/>
      <c r="B4622" s="387"/>
      <c r="C4622" s="388" t="s">
        <v>29686</v>
      </c>
      <c r="D4622" s="384" t="s">
        <v>29687</v>
      </c>
      <c r="E4622" s="388" t="s">
        <v>11452</v>
      </c>
      <c r="F4622" s="388" t="s">
        <v>29688</v>
      </c>
      <c r="G4622" s="386"/>
    </row>
    <row r="4623" spans="1:7" ht="14.25" customHeight="1">
      <c r="A4623" s="387"/>
      <c r="B4623" s="387"/>
      <c r="C4623" s="388" t="s">
        <v>29689</v>
      </c>
      <c r="D4623" s="384" t="s">
        <v>29690</v>
      </c>
      <c r="E4623" s="388" t="s">
        <v>11452</v>
      </c>
      <c r="F4623" s="388" t="s">
        <v>29691</v>
      </c>
      <c r="G4623" s="386"/>
    </row>
    <row r="4624" spans="1:7" ht="27">
      <c r="A4624" s="387"/>
      <c r="B4624" s="387"/>
      <c r="C4624" s="388" t="s">
        <v>29692</v>
      </c>
      <c r="D4624" s="384" t="s">
        <v>29693</v>
      </c>
      <c r="E4624" s="388" t="s">
        <v>11452</v>
      </c>
      <c r="F4624" s="388" t="s">
        <v>29694</v>
      </c>
      <c r="G4624" s="386"/>
    </row>
    <row r="4625" spans="1:7" ht="18">
      <c r="A4625" s="387"/>
      <c r="B4625" s="387"/>
      <c r="C4625" s="388" t="s">
        <v>29695</v>
      </c>
      <c r="D4625" s="384" t="s">
        <v>29696</v>
      </c>
      <c r="E4625" s="388" t="s">
        <v>11452</v>
      </c>
      <c r="F4625" s="388" t="s">
        <v>29697</v>
      </c>
      <c r="G4625" s="385"/>
    </row>
    <row r="4626" spans="1:7" ht="14.25" customHeight="1">
      <c r="A4626" s="387"/>
      <c r="B4626" s="387"/>
      <c r="C4626" s="388" t="s">
        <v>29698</v>
      </c>
      <c r="D4626" s="384" t="s">
        <v>29699</v>
      </c>
      <c r="E4626" s="388" t="s">
        <v>11452</v>
      </c>
      <c r="F4626" s="388" t="s">
        <v>29700</v>
      </c>
      <c r="G4626" s="385"/>
    </row>
    <row r="4627" spans="1:7" ht="14.25" customHeight="1">
      <c r="A4627" s="387"/>
      <c r="B4627" s="387"/>
      <c r="C4627" s="388" t="s">
        <v>29701</v>
      </c>
      <c r="D4627" s="384" t="s">
        <v>29702</v>
      </c>
      <c r="E4627" s="388" t="s">
        <v>105</v>
      </c>
      <c r="F4627" s="388" t="s">
        <v>29703</v>
      </c>
      <c r="G4627" s="386"/>
    </row>
    <row r="4628" spans="1:7" ht="15">
      <c r="A4628" s="387"/>
      <c r="B4628" s="387"/>
      <c r="C4628" s="481" t="s">
        <v>29704</v>
      </c>
      <c r="D4628" s="481"/>
      <c r="E4628" s="481"/>
      <c r="F4628" s="481" t="s">
        <v>17145</v>
      </c>
      <c r="G4628" s="386"/>
    </row>
    <row r="4629" spans="1:7" ht="45">
      <c r="A4629" s="387"/>
      <c r="B4629" s="387"/>
      <c r="C4629" s="388" t="s">
        <v>29705</v>
      </c>
      <c r="D4629" s="384" t="s">
        <v>29706</v>
      </c>
      <c r="E4629" s="388" t="s">
        <v>11452</v>
      </c>
      <c r="F4629" s="388" t="s">
        <v>29707</v>
      </c>
      <c r="G4629" s="386"/>
    </row>
    <row r="4630" spans="1:7" ht="45">
      <c r="A4630" s="387"/>
      <c r="B4630" s="387"/>
      <c r="C4630" s="388" t="s">
        <v>29708</v>
      </c>
      <c r="D4630" s="384" t="s">
        <v>29709</v>
      </c>
      <c r="E4630" s="388" t="s">
        <v>11452</v>
      </c>
      <c r="F4630" s="388" t="s">
        <v>29710</v>
      </c>
      <c r="G4630" s="385"/>
    </row>
    <row r="4631" spans="1:7" ht="45">
      <c r="A4631" s="387"/>
      <c r="B4631" s="387"/>
      <c r="C4631" s="388" t="s">
        <v>29711</v>
      </c>
      <c r="D4631" s="384" t="s">
        <v>29712</v>
      </c>
      <c r="E4631" s="388" t="s">
        <v>11452</v>
      </c>
      <c r="F4631" s="388" t="s">
        <v>29713</v>
      </c>
      <c r="G4631" s="385"/>
    </row>
    <row r="4632" spans="1:7" ht="45">
      <c r="A4632" s="387"/>
      <c r="B4632" s="387"/>
      <c r="C4632" s="388" t="s">
        <v>29714</v>
      </c>
      <c r="D4632" s="384" t="s">
        <v>29715</v>
      </c>
      <c r="E4632" s="388" t="s">
        <v>11452</v>
      </c>
      <c r="F4632" s="388" t="s">
        <v>17312</v>
      </c>
      <c r="G4632" s="385"/>
    </row>
    <row r="4633" spans="1:7" ht="15">
      <c r="A4633" s="387"/>
      <c r="B4633" s="387"/>
      <c r="C4633" s="481" t="s">
        <v>29716</v>
      </c>
      <c r="D4633" s="481"/>
      <c r="E4633" s="481"/>
      <c r="F4633" s="481" t="s">
        <v>17145</v>
      </c>
      <c r="G4633" s="385"/>
    </row>
    <row r="4634" spans="1:7" ht="36">
      <c r="A4634" s="387"/>
      <c r="B4634" s="387"/>
      <c r="C4634" s="388" t="s">
        <v>29717</v>
      </c>
      <c r="D4634" s="384" t="s">
        <v>29718</v>
      </c>
      <c r="E4634" s="388" t="s">
        <v>11452</v>
      </c>
      <c r="F4634" s="388" t="s">
        <v>29719</v>
      </c>
      <c r="G4634" s="386"/>
    </row>
    <row r="4635" spans="1:7" ht="63">
      <c r="A4635" s="387"/>
      <c r="B4635" s="387"/>
      <c r="C4635" s="388" t="s">
        <v>29720</v>
      </c>
      <c r="D4635" s="384" t="s">
        <v>29721</v>
      </c>
      <c r="E4635" s="388" t="s">
        <v>11452</v>
      </c>
      <c r="F4635" s="388" t="s">
        <v>17157</v>
      </c>
      <c r="G4635" s="385"/>
    </row>
    <row r="4636" spans="1:7" ht="45">
      <c r="A4636" s="387"/>
      <c r="B4636" s="387"/>
      <c r="C4636" s="388" t="s">
        <v>29722</v>
      </c>
      <c r="D4636" s="384" t="s">
        <v>29723</v>
      </c>
      <c r="E4636" s="388" t="s">
        <v>11452</v>
      </c>
      <c r="F4636" s="388" t="s">
        <v>17310</v>
      </c>
      <c r="G4636" s="385"/>
    </row>
    <row r="4637" spans="1:7" ht="36">
      <c r="A4637" s="387"/>
      <c r="B4637" s="387"/>
      <c r="C4637" s="388" t="s">
        <v>29724</v>
      </c>
      <c r="D4637" s="384" t="s">
        <v>29725</v>
      </c>
      <c r="E4637" s="388" t="s">
        <v>11452</v>
      </c>
      <c r="F4637" s="388" t="s">
        <v>29726</v>
      </c>
      <c r="G4637" s="385"/>
    </row>
    <row r="4638" spans="1:7" ht="36">
      <c r="A4638" s="387"/>
      <c r="B4638" s="387"/>
      <c r="C4638" s="388" t="s">
        <v>29727</v>
      </c>
      <c r="D4638" s="384" t="s">
        <v>29728</v>
      </c>
      <c r="E4638" s="388" t="s">
        <v>11452</v>
      </c>
      <c r="F4638" s="388" t="s">
        <v>29729</v>
      </c>
      <c r="G4638" s="386"/>
    </row>
    <row r="4639" spans="1:7" ht="12.75" customHeight="1">
      <c r="A4639" s="387"/>
      <c r="B4639" s="387"/>
      <c r="C4639" s="388" t="s">
        <v>29730</v>
      </c>
      <c r="D4639" s="384" t="s">
        <v>29731</v>
      </c>
      <c r="E4639" s="388" t="s">
        <v>11452</v>
      </c>
      <c r="F4639" s="388" t="s">
        <v>29732</v>
      </c>
      <c r="G4639" s="386"/>
    </row>
    <row r="4640" spans="1:7" ht="11.25" customHeight="1">
      <c r="A4640" s="387"/>
      <c r="B4640" s="387"/>
      <c r="C4640" s="388" t="s">
        <v>29733</v>
      </c>
      <c r="D4640" s="384" t="s">
        <v>29734</v>
      </c>
      <c r="E4640" s="388" t="s">
        <v>11452</v>
      </c>
      <c r="F4640" s="388" t="s">
        <v>29735</v>
      </c>
      <c r="G4640" s="385"/>
    </row>
    <row r="4641" spans="1:7" ht="45">
      <c r="A4641" s="387"/>
      <c r="B4641" s="387"/>
      <c r="C4641" s="388" t="s">
        <v>29736</v>
      </c>
      <c r="D4641" s="384" t="s">
        <v>29737</v>
      </c>
      <c r="E4641" s="388" t="s">
        <v>11452</v>
      </c>
      <c r="F4641" s="388" t="s">
        <v>29738</v>
      </c>
      <c r="G4641" s="385"/>
    </row>
    <row r="4642" spans="1:7" ht="63">
      <c r="A4642" s="387"/>
      <c r="B4642" s="387"/>
      <c r="C4642" s="388" t="s">
        <v>29739</v>
      </c>
      <c r="D4642" s="384" t="s">
        <v>29740</v>
      </c>
      <c r="E4642" s="388" t="s">
        <v>11452</v>
      </c>
      <c r="F4642" s="388" t="s">
        <v>29741</v>
      </c>
      <c r="G4642" s="386"/>
    </row>
    <row r="4643" spans="1:7" ht="54">
      <c r="A4643" s="387"/>
      <c r="B4643" s="387"/>
      <c r="C4643" s="388" t="s">
        <v>29742</v>
      </c>
      <c r="D4643" s="384" t="s">
        <v>29743</v>
      </c>
      <c r="E4643" s="388" t="s">
        <v>11452</v>
      </c>
      <c r="F4643" s="388" t="s">
        <v>29744</v>
      </c>
      <c r="G4643" s="385"/>
    </row>
    <row r="4644" spans="1:7" ht="12.75" customHeight="1">
      <c r="A4644" s="387"/>
      <c r="B4644" s="387"/>
      <c r="C4644" s="388" t="s">
        <v>29745</v>
      </c>
      <c r="D4644" s="384" t="s">
        <v>29746</v>
      </c>
      <c r="E4644" s="388" t="s">
        <v>11452</v>
      </c>
      <c r="F4644" s="388" t="s">
        <v>17746</v>
      </c>
      <c r="G4644" s="385"/>
    </row>
    <row r="4645" spans="1:7" ht="11.25" customHeight="1">
      <c r="A4645" s="387"/>
      <c r="B4645" s="387"/>
      <c r="C4645" s="388" t="s">
        <v>29747</v>
      </c>
      <c r="D4645" s="384" t="s">
        <v>29748</v>
      </c>
      <c r="E4645" s="388" t="s">
        <v>11452</v>
      </c>
      <c r="F4645" s="388" t="s">
        <v>29749</v>
      </c>
      <c r="G4645" s="386"/>
    </row>
    <row r="4646" spans="1:7" ht="54">
      <c r="A4646" s="387"/>
      <c r="B4646" s="387"/>
      <c r="C4646" s="388" t="s">
        <v>29750</v>
      </c>
      <c r="D4646" s="384" t="s">
        <v>29751</v>
      </c>
      <c r="E4646" s="388" t="s">
        <v>11452</v>
      </c>
      <c r="F4646" s="388" t="s">
        <v>29752</v>
      </c>
      <c r="G4646" s="386"/>
    </row>
    <row r="4647" spans="1:7" ht="54">
      <c r="A4647" s="387"/>
      <c r="B4647" s="387"/>
      <c r="C4647" s="388" t="s">
        <v>29753</v>
      </c>
      <c r="D4647" s="384" t="s">
        <v>29754</v>
      </c>
      <c r="E4647" s="388" t="s">
        <v>11452</v>
      </c>
      <c r="F4647" s="388" t="s">
        <v>29755</v>
      </c>
      <c r="G4647" s="385"/>
    </row>
    <row r="4648" spans="1:7" ht="45">
      <c r="A4648" s="387"/>
      <c r="B4648" s="387"/>
      <c r="C4648" s="388" t="s">
        <v>29756</v>
      </c>
      <c r="D4648" s="384" t="s">
        <v>29757</v>
      </c>
      <c r="E4648" s="388" t="s">
        <v>11452</v>
      </c>
      <c r="F4648" s="388" t="s">
        <v>29758</v>
      </c>
      <c r="G4648" s="385"/>
    </row>
    <row r="4649" spans="1:7" ht="63">
      <c r="A4649" s="387"/>
      <c r="B4649" s="387"/>
      <c r="C4649" s="388" t="s">
        <v>29759</v>
      </c>
      <c r="D4649" s="384" t="s">
        <v>29760</v>
      </c>
      <c r="E4649" s="388" t="s">
        <v>11452</v>
      </c>
      <c r="F4649" s="388" t="s">
        <v>17192</v>
      </c>
      <c r="G4649" s="386"/>
    </row>
    <row r="4650" spans="1:7" ht="54">
      <c r="A4650" s="387"/>
      <c r="B4650" s="387"/>
      <c r="C4650" s="388" t="s">
        <v>29761</v>
      </c>
      <c r="D4650" s="384" t="s">
        <v>29762</v>
      </c>
      <c r="E4650" s="388" t="s">
        <v>11452</v>
      </c>
      <c r="F4650" s="388" t="s">
        <v>29763</v>
      </c>
      <c r="G4650" s="386"/>
    </row>
    <row r="4651" spans="1:7" ht="54">
      <c r="A4651" s="387"/>
      <c r="B4651" s="387"/>
      <c r="C4651" s="388" t="s">
        <v>29764</v>
      </c>
      <c r="D4651" s="384" t="s">
        <v>29765</v>
      </c>
      <c r="E4651" s="388" t="s">
        <v>11452</v>
      </c>
      <c r="F4651" s="388" t="s">
        <v>29766</v>
      </c>
      <c r="G4651" s="386"/>
    </row>
    <row r="4652" spans="1:7" ht="54">
      <c r="A4652" s="387"/>
      <c r="B4652" s="387"/>
      <c r="C4652" s="388" t="s">
        <v>29767</v>
      </c>
      <c r="D4652" s="384" t="s">
        <v>29768</v>
      </c>
      <c r="E4652" s="388" t="s">
        <v>11452</v>
      </c>
      <c r="F4652" s="388" t="s">
        <v>29769</v>
      </c>
      <c r="G4652" s="386"/>
    </row>
    <row r="4653" spans="1:7" ht="36">
      <c r="A4653" s="387"/>
      <c r="B4653" s="387"/>
      <c r="C4653" s="388" t="s">
        <v>29770</v>
      </c>
      <c r="D4653" s="384" t="s">
        <v>29771</v>
      </c>
      <c r="E4653" s="388" t="s">
        <v>11452</v>
      </c>
      <c r="F4653" s="388" t="s">
        <v>29772</v>
      </c>
      <c r="G4653" s="386"/>
    </row>
    <row r="4654" spans="1:7" ht="45">
      <c r="A4654" s="387"/>
      <c r="B4654" s="387"/>
      <c r="C4654" s="388" t="s">
        <v>29773</v>
      </c>
      <c r="D4654" s="384" t="s">
        <v>29774</v>
      </c>
      <c r="E4654" s="388" t="s">
        <v>11452</v>
      </c>
      <c r="F4654" s="388" t="s">
        <v>29775</v>
      </c>
      <c r="G4654" s="385"/>
    </row>
    <row r="4655" spans="1:7" ht="15">
      <c r="A4655" s="387"/>
      <c r="B4655" s="387"/>
      <c r="C4655" s="481" t="s">
        <v>29776</v>
      </c>
      <c r="D4655" s="481"/>
      <c r="E4655" s="481"/>
      <c r="F4655" s="481" t="s">
        <v>17145</v>
      </c>
      <c r="G4655" s="386"/>
    </row>
    <row r="4656" spans="1:7" ht="18">
      <c r="A4656" s="387"/>
      <c r="B4656" s="387"/>
      <c r="C4656" s="388" t="s">
        <v>29777</v>
      </c>
      <c r="D4656" s="384" t="s">
        <v>29778</v>
      </c>
      <c r="E4656" s="388" t="s">
        <v>11452</v>
      </c>
      <c r="F4656" s="388" t="s">
        <v>17872</v>
      </c>
      <c r="G4656" s="386"/>
    </row>
    <row r="4657" spans="1:7" ht="14.25" customHeight="1">
      <c r="A4657" s="387"/>
      <c r="B4657" s="387"/>
      <c r="C4657" s="388" t="s">
        <v>29779</v>
      </c>
      <c r="D4657" s="384" t="s">
        <v>29780</v>
      </c>
      <c r="E4657" s="388" t="s">
        <v>26</v>
      </c>
      <c r="F4657" s="388" t="s">
        <v>17873</v>
      </c>
      <c r="G4657" s="386"/>
    </row>
    <row r="4658" spans="1:7" ht="27">
      <c r="A4658" s="387"/>
      <c r="B4658" s="387"/>
      <c r="C4658" s="388" t="s">
        <v>29781</v>
      </c>
      <c r="D4658" s="384" t="s">
        <v>29782</v>
      </c>
      <c r="E4658" s="388" t="s">
        <v>26</v>
      </c>
      <c r="F4658" s="388" t="s">
        <v>29783</v>
      </c>
      <c r="G4658" s="385"/>
    </row>
    <row r="4659" spans="1:7" ht="45">
      <c r="A4659" s="387"/>
      <c r="B4659" s="387"/>
      <c r="C4659" s="388" t="s">
        <v>29784</v>
      </c>
      <c r="D4659" s="384" t="s">
        <v>29785</v>
      </c>
      <c r="E4659" s="388" t="s">
        <v>11452</v>
      </c>
      <c r="F4659" s="388" t="s">
        <v>29786</v>
      </c>
      <c r="G4659" s="385"/>
    </row>
    <row r="4660" spans="1:7" ht="15">
      <c r="A4660" s="387"/>
      <c r="B4660" s="387"/>
      <c r="C4660" s="481" t="s">
        <v>29787</v>
      </c>
      <c r="D4660" s="481"/>
      <c r="E4660" s="481"/>
      <c r="F4660" s="481" t="s">
        <v>17145</v>
      </c>
      <c r="G4660" s="385"/>
    </row>
    <row r="4661" spans="1:7" ht="27">
      <c r="A4661" s="387"/>
      <c r="B4661" s="387"/>
      <c r="C4661" s="388" t="s">
        <v>29788</v>
      </c>
      <c r="D4661" s="384" t="s">
        <v>29789</v>
      </c>
      <c r="E4661" s="388" t="s">
        <v>105</v>
      </c>
      <c r="F4661" s="388" t="s">
        <v>29790</v>
      </c>
      <c r="G4661" s="385"/>
    </row>
    <row r="4662" spans="1:7" ht="14.25" customHeight="1">
      <c r="A4662" s="387"/>
      <c r="B4662" s="387"/>
      <c r="C4662" s="388" t="s">
        <v>29791</v>
      </c>
      <c r="D4662" s="384" t="s">
        <v>29792</v>
      </c>
      <c r="E4662" s="388" t="s">
        <v>105</v>
      </c>
      <c r="F4662" s="388" t="s">
        <v>29793</v>
      </c>
      <c r="G4662" s="386"/>
    </row>
    <row r="4663" spans="1:7" ht="33.75" customHeight="1">
      <c r="A4663" s="387"/>
      <c r="B4663" s="387"/>
      <c r="C4663" s="481" t="s">
        <v>29794</v>
      </c>
      <c r="D4663" s="481"/>
      <c r="E4663" s="481"/>
      <c r="F4663" s="481" t="s">
        <v>17145</v>
      </c>
      <c r="G4663" s="386"/>
    </row>
    <row r="4664" spans="1:7" ht="18">
      <c r="A4664" s="387"/>
      <c r="B4664" s="387"/>
      <c r="C4664" s="388" t="s">
        <v>29795</v>
      </c>
      <c r="D4664" s="384" t="s">
        <v>29796</v>
      </c>
      <c r="E4664" s="388" t="s">
        <v>26</v>
      </c>
      <c r="F4664" s="388" t="s">
        <v>29797</v>
      </c>
      <c r="G4664" s="386"/>
    </row>
    <row r="4665" spans="1:7" ht="36">
      <c r="A4665" s="387"/>
      <c r="B4665" s="387"/>
      <c r="C4665" s="388" t="s">
        <v>29798</v>
      </c>
      <c r="D4665" s="384" t="s">
        <v>29799</v>
      </c>
      <c r="E4665" s="388" t="s">
        <v>11452</v>
      </c>
      <c r="F4665" s="388" t="s">
        <v>29286</v>
      </c>
      <c r="G4665" s="386"/>
    </row>
    <row r="4666" spans="1:7" ht="12.75" customHeight="1">
      <c r="A4666" s="387"/>
      <c r="B4666" s="387"/>
      <c r="C4666" s="388" t="s">
        <v>29800</v>
      </c>
      <c r="D4666" s="384" t="s">
        <v>29801</v>
      </c>
      <c r="E4666" s="388" t="s">
        <v>11452</v>
      </c>
      <c r="F4666" s="388" t="s">
        <v>29802</v>
      </c>
      <c r="G4666" s="386"/>
    </row>
    <row r="4667" spans="1:7" ht="11.25" customHeight="1">
      <c r="A4667" s="387"/>
      <c r="B4667" s="387"/>
      <c r="C4667" s="388" t="s">
        <v>29803</v>
      </c>
      <c r="D4667" s="384" t="s">
        <v>29804</v>
      </c>
      <c r="E4667" s="388" t="s">
        <v>11452</v>
      </c>
      <c r="F4667" s="388" t="s">
        <v>17874</v>
      </c>
      <c r="G4667" s="386"/>
    </row>
    <row r="4668" spans="1:7" ht="36">
      <c r="A4668" s="387"/>
      <c r="B4668" s="387"/>
      <c r="C4668" s="388" t="s">
        <v>29805</v>
      </c>
      <c r="D4668" s="384" t="s">
        <v>29806</v>
      </c>
      <c r="E4668" s="388" t="s">
        <v>11452</v>
      </c>
      <c r="F4668" s="388" t="s">
        <v>29807</v>
      </c>
      <c r="G4668" s="385"/>
    </row>
    <row r="4669" spans="1:7" ht="27">
      <c r="A4669" s="387"/>
      <c r="B4669" s="387"/>
      <c r="C4669" s="388" t="s">
        <v>29808</v>
      </c>
      <c r="D4669" s="384" t="s">
        <v>29809</v>
      </c>
      <c r="E4669" s="388" t="s">
        <v>11452</v>
      </c>
      <c r="F4669" s="388" t="s">
        <v>29810</v>
      </c>
      <c r="G4669" s="385"/>
    </row>
    <row r="4670" spans="1:7" ht="27">
      <c r="A4670" s="387"/>
      <c r="B4670" s="387"/>
      <c r="C4670" s="388" t="s">
        <v>29811</v>
      </c>
      <c r="D4670" s="384" t="s">
        <v>29812</v>
      </c>
      <c r="E4670" s="388" t="s">
        <v>11452</v>
      </c>
      <c r="F4670" s="388" t="s">
        <v>17875</v>
      </c>
      <c r="G4670" s="386"/>
    </row>
    <row r="4671" spans="1:7" ht="12.75" customHeight="1">
      <c r="A4671" s="387"/>
      <c r="B4671" s="387"/>
      <c r="C4671" s="481" t="s">
        <v>29813</v>
      </c>
      <c r="D4671" s="481"/>
      <c r="E4671" s="481"/>
      <c r="F4671" s="481" t="s">
        <v>17145</v>
      </c>
      <c r="G4671" s="386"/>
    </row>
    <row r="4672" spans="1:7" ht="11.25" customHeight="1">
      <c r="A4672" s="387"/>
      <c r="B4672" s="387"/>
      <c r="C4672" s="388" t="s">
        <v>29814</v>
      </c>
      <c r="D4672" s="384" t="s">
        <v>29815</v>
      </c>
      <c r="E4672" s="388" t="s">
        <v>11452</v>
      </c>
      <c r="F4672" s="388" t="s">
        <v>29816</v>
      </c>
      <c r="G4672" s="386"/>
    </row>
    <row r="4673" spans="1:7" ht="15">
      <c r="A4673" s="387"/>
      <c r="B4673" s="387"/>
      <c r="C4673" s="481" t="s">
        <v>29817</v>
      </c>
      <c r="D4673" s="481"/>
      <c r="E4673" s="481"/>
      <c r="F4673" s="481" t="s">
        <v>17145</v>
      </c>
      <c r="G4673" s="385"/>
    </row>
    <row r="4674" spans="1:7" ht="12.75" customHeight="1">
      <c r="A4674" s="387"/>
      <c r="B4674" s="387"/>
      <c r="C4674" s="388" t="s">
        <v>29818</v>
      </c>
      <c r="D4674" s="384" t="s">
        <v>29819</v>
      </c>
      <c r="E4674" s="388" t="s">
        <v>11452</v>
      </c>
      <c r="F4674" s="388" t="s">
        <v>29820</v>
      </c>
      <c r="G4674" s="385"/>
    </row>
    <row r="4675" spans="1:7" ht="11.25" customHeight="1">
      <c r="A4675" s="387"/>
      <c r="B4675" s="387"/>
      <c r="C4675" s="481" t="s">
        <v>29821</v>
      </c>
      <c r="D4675" s="481"/>
      <c r="E4675" s="481"/>
      <c r="F4675" s="481" t="s">
        <v>17145</v>
      </c>
      <c r="G4675" s="386"/>
    </row>
    <row r="4676" spans="1:7" ht="27">
      <c r="A4676" s="387"/>
      <c r="B4676" s="387"/>
      <c r="C4676" s="388" t="s">
        <v>29822</v>
      </c>
      <c r="D4676" s="384" t="s">
        <v>29823</v>
      </c>
      <c r="E4676" s="388" t="s">
        <v>11452</v>
      </c>
      <c r="F4676" s="388" t="s">
        <v>29824</v>
      </c>
      <c r="G4676" s="385"/>
    </row>
    <row r="4677" spans="1:7" ht="27">
      <c r="A4677" s="387"/>
      <c r="B4677" s="387"/>
      <c r="C4677" s="388" t="s">
        <v>29825</v>
      </c>
      <c r="D4677" s="384" t="s">
        <v>29826</v>
      </c>
      <c r="E4677" s="388" t="s">
        <v>11452</v>
      </c>
      <c r="F4677" s="388" t="s">
        <v>29827</v>
      </c>
      <c r="G4677" s="385"/>
    </row>
    <row r="4678" spans="1:7" ht="67.5" customHeight="1">
      <c r="A4678" s="387"/>
      <c r="B4678" s="387"/>
      <c r="C4678" s="388" t="s">
        <v>29828</v>
      </c>
      <c r="D4678" s="384" t="s">
        <v>29829</v>
      </c>
      <c r="E4678" s="388" t="s">
        <v>11452</v>
      </c>
      <c r="F4678" s="388" t="s">
        <v>29830</v>
      </c>
      <c r="G4678" s="385"/>
    </row>
    <row r="4679" spans="1:7" ht="15">
      <c r="A4679" s="387"/>
      <c r="B4679" s="387"/>
      <c r="C4679" s="481" t="s">
        <v>29831</v>
      </c>
      <c r="D4679" s="481"/>
      <c r="E4679" s="481"/>
      <c r="F4679" s="481" t="s">
        <v>17145</v>
      </c>
      <c r="G4679" s="385"/>
    </row>
    <row r="4680" spans="1:7" ht="27">
      <c r="A4680" s="387"/>
      <c r="B4680" s="387"/>
      <c r="C4680" s="388" t="s">
        <v>29832</v>
      </c>
      <c r="D4680" s="384" t="s">
        <v>29833</v>
      </c>
      <c r="E4680" s="388" t="s">
        <v>11452</v>
      </c>
      <c r="F4680" s="388" t="s">
        <v>17376</v>
      </c>
      <c r="G4680" s="386"/>
    </row>
    <row r="4681" spans="1:7" ht="56.25" customHeight="1">
      <c r="A4681" s="387"/>
      <c r="B4681" s="387"/>
      <c r="C4681" s="388" t="s">
        <v>29834</v>
      </c>
      <c r="D4681" s="384" t="s">
        <v>29835</v>
      </c>
      <c r="E4681" s="388" t="s">
        <v>11452</v>
      </c>
      <c r="F4681" s="388" t="s">
        <v>29836</v>
      </c>
      <c r="G4681" s="385"/>
    </row>
    <row r="4682" spans="1:7" ht="12.75" customHeight="1">
      <c r="A4682" s="387"/>
      <c r="B4682" s="387"/>
      <c r="C4682" s="388" t="s">
        <v>29837</v>
      </c>
      <c r="D4682" s="384" t="s">
        <v>29838</v>
      </c>
      <c r="E4682" s="388" t="s">
        <v>11452</v>
      </c>
      <c r="F4682" s="388" t="s">
        <v>21779</v>
      </c>
      <c r="G4682" s="385"/>
    </row>
    <row r="4683" spans="1:7" ht="11.25" customHeight="1">
      <c r="A4683" s="387"/>
      <c r="B4683" s="387"/>
      <c r="C4683" s="388" t="s">
        <v>29839</v>
      </c>
      <c r="D4683" s="384" t="s">
        <v>29840</v>
      </c>
      <c r="E4683" s="388" t="s">
        <v>11452</v>
      </c>
      <c r="F4683" s="388" t="s">
        <v>17877</v>
      </c>
      <c r="G4683" s="385"/>
    </row>
    <row r="4684" spans="1:7" ht="14.25" customHeight="1">
      <c r="A4684" s="387"/>
      <c r="B4684" s="387"/>
      <c r="C4684" s="388" t="s">
        <v>29841</v>
      </c>
      <c r="D4684" s="384" t="s">
        <v>29842</v>
      </c>
      <c r="E4684" s="388" t="s">
        <v>11452</v>
      </c>
      <c r="F4684" s="388" t="s">
        <v>29843</v>
      </c>
      <c r="G4684" s="385"/>
    </row>
    <row r="4685" spans="1:7" ht="11.25" customHeight="1">
      <c r="A4685" s="387"/>
      <c r="B4685" s="387"/>
      <c r="C4685" s="388" t="s">
        <v>29844</v>
      </c>
      <c r="D4685" s="384" t="s">
        <v>29845</v>
      </c>
      <c r="E4685" s="388" t="s">
        <v>11452</v>
      </c>
      <c r="F4685" s="388" t="s">
        <v>29846</v>
      </c>
      <c r="G4685" s="385"/>
    </row>
    <row r="4686" spans="1:7" ht="12.75" customHeight="1">
      <c r="A4686" s="387"/>
      <c r="B4686" s="387"/>
      <c r="C4686" s="388" t="s">
        <v>29847</v>
      </c>
      <c r="D4686" s="384" t="s">
        <v>29848</v>
      </c>
      <c r="E4686" s="388" t="s">
        <v>11452</v>
      </c>
      <c r="F4686" s="388" t="s">
        <v>29849</v>
      </c>
      <c r="G4686" s="385"/>
    </row>
    <row r="4687" spans="1:7" ht="11.25" customHeight="1">
      <c r="A4687" s="387"/>
      <c r="B4687" s="387"/>
      <c r="C4687" s="388" t="s">
        <v>29850</v>
      </c>
      <c r="D4687" s="384" t="s">
        <v>29851</v>
      </c>
      <c r="E4687" s="388" t="s">
        <v>11452</v>
      </c>
      <c r="F4687" s="388" t="s">
        <v>29852</v>
      </c>
      <c r="G4687" s="386"/>
    </row>
    <row r="4688" spans="1:7" ht="15">
      <c r="A4688" s="387"/>
      <c r="B4688" s="481" t="s">
        <v>29853</v>
      </c>
      <c r="C4688" s="481"/>
      <c r="D4688" s="481"/>
      <c r="E4688" s="481"/>
      <c r="F4688" s="481" t="s">
        <v>17145</v>
      </c>
      <c r="G4688" s="386"/>
    </row>
    <row r="4689" spans="1:7" ht="14.25" customHeight="1">
      <c r="A4689" s="387"/>
      <c r="B4689" s="387"/>
      <c r="C4689" s="481" t="s">
        <v>29854</v>
      </c>
      <c r="D4689" s="481"/>
      <c r="E4689" s="481"/>
      <c r="F4689" s="481" t="s">
        <v>17145</v>
      </c>
      <c r="G4689" s="386"/>
    </row>
    <row r="4690" spans="1:7" ht="12.75" customHeight="1">
      <c r="A4690" s="387"/>
      <c r="B4690" s="387"/>
      <c r="C4690" s="388" t="s">
        <v>29855</v>
      </c>
      <c r="D4690" s="384" t="s">
        <v>29856</v>
      </c>
      <c r="E4690" s="388" t="s">
        <v>11452</v>
      </c>
      <c r="F4690" s="388" t="s">
        <v>29857</v>
      </c>
      <c r="G4690" s="386"/>
    </row>
    <row r="4691" spans="1:7" ht="11.25" customHeight="1">
      <c r="A4691" s="387"/>
      <c r="B4691" s="387"/>
      <c r="C4691" s="388" t="s">
        <v>29858</v>
      </c>
      <c r="D4691" s="384" t="s">
        <v>29859</v>
      </c>
      <c r="E4691" s="388" t="s">
        <v>11452</v>
      </c>
      <c r="F4691" s="388" t="s">
        <v>29860</v>
      </c>
      <c r="G4691" s="386"/>
    </row>
    <row r="4692" spans="1:7" ht="14.25" customHeight="1">
      <c r="A4692" s="387"/>
      <c r="B4692" s="387"/>
      <c r="C4692" s="388" t="s">
        <v>29861</v>
      </c>
      <c r="D4692" s="384" t="s">
        <v>29862</v>
      </c>
      <c r="E4692" s="388" t="s">
        <v>11452</v>
      </c>
      <c r="F4692" s="388" t="s">
        <v>29645</v>
      </c>
      <c r="G4692" s="386"/>
    </row>
    <row r="4693" spans="1:7" ht="27">
      <c r="A4693" s="387"/>
      <c r="B4693" s="387"/>
      <c r="C4693" s="388" t="s">
        <v>29863</v>
      </c>
      <c r="D4693" s="384" t="s">
        <v>29864</v>
      </c>
      <c r="E4693" s="388" t="s">
        <v>11452</v>
      </c>
      <c r="F4693" s="388" t="s">
        <v>29865</v>
      </c>
      <c r="G4693" s="386"/>
    </row>
    <row r="4694" spans="1:7" ht="27">
      <c r="A4694" s="387"/>
      <c r="B4694" s="387"/>
      <c r="C4694" s="388" t="s">
        <v>29866</v>
      </c>
      <c r="D4694" s="384" t="s">
        <v>29867</v>
      </c>
      <c r="E4694" s="388" t="s">
        <v>11452</v>
      </c>
      <c r="F4694" s="388" t="s">
        <v>29868</v>
      </c>
      <c r="G4694" s="386"/>
    </row>
    <row r="4695" spans="1:7" ht="45">
      <c r="A4695" s="387"/>
      <c r="B4695" s="387"/>
      <c r="C4695" s="388" t="s">
        <v>29869</v>
      </c>
      <c r="D4695" s="384" t="s">
        <v>29870</v>
      </c>
      <c r="E4695" s="388" t="s">
        <v>11452</v>
      </c>
      <c r="F4695" s="388" t="s">
        <v>29871</v>
      </c>
      <c r="G4695" s="386"/>
    </row>
    <row r="4696" spans="1:7" ht="18">
      <c r="A4696" s="387"/>
      <c r="B4696" s="387"/>
      <c r="C4696" s="388" t="s">
        <v>29872</v>
      </c>
      <c r="D4696" s="384" t="s">
        <v>29873</v>
      </c>
      <c r="E4696" s="388" t="s">
        <v>11452</v>
      </c>
      <c r="F4696" s="388" t="s">
        <v>29874</v>
      </c>
      <c r="G4696" s="386"/>
    </row>
    <row r="4697" spans="1:7" ht="27">
      <c r="A4697" s="387"/>
      <c r="B4697" s="387"/>
      <c r="C4697" s="388" t="s">
        <v>29875</v>
      </c>
      <c r="D4697" s="384" t="s">
        <v>29876</v>
      </c>
      <c r="E4697" s="388" t="s">
        <v>11452</v>
      </c>
      <c r="F4697" s="388" t="s">
        <v>17427</v>
      </c>
      <c r="G4697" s="386"/>
    </row>
    <row r="4698" spans="1:7" ht="27">
      <c r="A4698" s="387"/>
      <c r="B4698" s="387"/>
      <c r="C4698" s="388" t="s">
        <v>29877</v>
      </c>
      <c r="D4698" s="384" t="s">
        <v>29878</v>
      </c>
      <c r="E4698" s="388" t="s">
        <v>11452</v>
      </c>
      <c r="F4698" s="388" t="s">
        <v>29879</v>
      </c>
      <c r="G4698" s="386"/>
    </row>
    <row r="4699" spans="1:7" ht="12.75" customHeight="1">
      <c r="A4699" s="387"/>
      <c r="B4699" s="387"/>
      <c r="C4699" s="388" t="s">
        <v>29880</v>
      </c>
      <c r="D4699" s="384" t="s">
        <v>29881</v>
      </c>
      <c r="E4699" s="388" t="s">
        <v>11452</v>
      </c>
      <c r="F4699" s="388" t="s">
        <v>29882</v>
      </c>
      <c r="G4699" s="385"/>
    </row>
    <row r="4700" spans="1:7" ht="14.25" customHeight="1">
      <c r="A4700" s="387"/>
      <c r="B4700" s="387"/>
      <c r="C4700" s="388" t="s">
        <v>29883</v>
      </c>
      <c r="D4700" s="384" t="s">
        <v>29884</v>
      </c>
      <c r="E4700" s="388" t="s">
        <v>11452</v>
      </c>
      <c r="F4700" s="388" t="s">
        <v>28494</v>
      </c>
      <c r="G4700" s="385"/>
    </row>
    <row r="4701" spans="1:7" ht="11.25" customHeight="1">
      <c r="A4701" s="387"/>
      <c r="B4701" s="387"/>
      <c r="C4701" s="388" t="s">
        <v>29885</v>
      </c>
      <c r="D4701" s="384" t="s">
        <v>29886</v>
      </c>
      <c r="E4701" s="388" t="s">
        <v>105</v>
      </c>
      <c r="F4701" s="388" t="s">
        <v>29887</v>
      </c>
      <c r="G4701" s="386"/>
    </row>
    <row r="4702" spans="1:7" ht="14.25" customHeight="1">
      <c r="A4702" s="387"/>
      <c r="B4702" s="387"/>
      <c r="C4702" s="481" t="s">
        <v>29888</v>
      </c>
      <c r="D4702" s="481"/>
      <c r="E4702" s="481"/>
      <c r="F4702" s="481" t="s">
        <v>17145</v>
      </c>
      <c r="G4702" s="386"/>
    </row>
    <row r="4703" spans="1:7" ht="27">
      <c r="A4703" s="387"/>
      <c r="B4703" s="387"/>
      <c r="C4703" s="388" t="s">
        <v>29889</v>
      </c>
      <c r="D4703" s="384" t="s">
        <v>29890</v>
      </c>
      <c r="E4703" s="388" t="s">
        <v>11452</v>
      </c>
      <c r="F4703" s="388" t="s">
        <v>29891</v>
      </c>
      <c r="G4703" s="386"/>
    </row>
    <row r="4704" spans="1:7" ht="14.25" customHeight="1">
      <c r="A4704" s="387"/>
      <c r="B4704" s="387"/>
      <c r="C4704" s="388" t="s">
        <v>29892</v>
      </c>
      <c r="D4704" s="384" t="s">
        <v>29893</v>
      </c>
      <c r="E4704" s="388" t="s">
        <v>11452</v>
      </c>
      <c r="F4704" s="388" t="s">
        <v>29894</v>
      </c>
      <c r="G4704" s="386"/>
    </row>
    <row r="4705" spans="1:7" ht="15">
      <c r="A4705" s="387"/>
      <c r="B4705" s="387"/>
      <c r="C4705" s="481" t="s">
        <v>29895</v>
      </c>
      <c r="D4705" s="481"/>
      <c r="E4705" s="481"/>
      <c r="F4705" s="481" t="s">
        <v>17145</v>
      </c>
      <c r="G4705" s="386"/>
    </row>
    <row r="4706" spans="1:7" ht="54">
      <c r="A4706" s="387"/>
      <c r="B4706" s="387"/>
      <c r="C4706" s="388" t="s">
        <v>29896</v>
      </c>
      <c r="D4706" s="384" t="s">
        <v>29897</v>
      </c>
      <c r="E4706" s="388" t="s">
        <v>11452</v>
      </c>
      <c r="F4706" s="388" t="s">
        <v>29898</v>
      </c>
      <c r="G4706" s="386"/>
    </row>
    <row r="4707" spans="1:7" ht="54">
      <c r="A4707" s="387"/>
      <c r="B4707" s="387"/>
      <c r="C4707" s="388" t="s">
        <v>29899</v>
      </c>
      <c r="D4707" s="384" t="s">
        <v>29900</v>
      </c>
      <c r="E4707" s="388" t="s">
        <v>11452</v>
      </c>
      <c r="F4707" s="388" t="s">
        <v>29901</v>
      </c>
      <c r="G4707" s="386"/>
    </row>
    <row r="4708" spans="1:7" ht="14.25" customHeight="1">
      <c r="A4708" s="387"/>
      <c r="B4708" s="387"/>
      <c r="C4708" s="388" t="s">
        <v>29902</v>
      </c>
      <c r="D4708" s="384" t="s">
        <v>29903</v>
      </c>
      <c r="E4708" s="388" t="s">
        <v>11452</v>
      </c>
      <c r="F4708" s="388" t="s">
        <v>29904</v>
      </c>
      <c r="G4708" s="386"/>
    </row>
    <row r="4709" spans="1:7" ht="63">
      <c r="A4709" s="387"/>
      <c r="B4709" s="387"/>
      <c r="C4709" s="388" t="s">
        <v>29905</v>
      </c>
      <c r="D4709" s="384" t="s">
        <v>29906</v>
      </c>
      <c r="E4709" s="388" t="s">
        <v>26</v>
      </c>
      <c r="F4709" s="388" t="s">
        <v>29907</v>
      </c>
      <c r="G4709" s="386"/>
    </row>
    <row r="4710" spans="1:7" ht="27">
      <c r="A4710" s="387"/>
      <c r="B4710" s="387"/>
      <c r="C4710" s="388" t="s">
        <v>29908</v>
      </c>
      <c r="D4710" s="384" t="s">
        <v>29909</v>
      </c>
      <c r="E4710" s="388" t="s">
        <v>11452</v>
      </c>
      <c r="F4710" s="388" t="s">
        <v>29910</v>
      </c>
      <c r="G4710" s="386"/>
    </row>
    <row r="4711" spans="1:7" ht="45">
      <c r="A4711" s="387"/>
      <c r="B4711" s="387"/>
      <c r="C4711" s="388" t="s">
        <v>29911</v>
      </c>
      <c r="D4711" s="384" t="s">
        <v>29912</v>
      </c>
      <c r="E4711" s="388" t="s">
        <v>11452</v>
      </c>
      <c r="F4711" s="388" t="s">
        <v>29913</v>
      </c>
      <c r="G4711" s="386"/>
    </row>
    <row r="4712" spans="1:7" ht="63">
      <c r="A4712" s="387"/>
      <c r="B4712" s="387"/>
      <c r="C4712" s="388" t="s">
        <v>29914</v>
      </c>
      <c r="D4712" s="384" t="s">
        <v>29915</v>
      </c>
      <c r="E4712" s="388" t="s">
        <v>11452</v>
      </c>
      <c r="F4712" s="388" t="s">
        <v>29916</v>
      </c>
      <c r="G4712" s="386"/>
    </row>
    <row r="4713" spans="1:7" ht="12.75" customHeight="1">
      <c r="A4713" s="387"/>
      <c r="B4713" s="387"/>
      <c r="C4713" s="388" t="s">
        <v>29917</v>
      </c>
      <c r="D4713" s="384" t="s">
        <v>29918</v>
      </c>
      <c r="E4713" s="388" t="s">
        <v>11452</v>
      </c>
      <c r="F4713" s="388" t="s">
        <v>29919</v>
      </c>
      <c r="G4713" s="386"/>
    </row>
    <row r="4714" spans="1:7" ht="11.25" customHeight="1">
      <c r="A4714" s="387"/>
      <c r="B4714" s="387"/>
      <c r="C4714" s="481" t="s">
        <v>29920</v>
      </c>
      <c r="D4714" s="481"/>
      <c r="E4714" s="481"/>
      <c r="F4714" s="481" t="s">
        <v>17145</v>
      </c>
      <c r="G4714" s="386"/>
    </row>
    <row r="4715" spans="1:7" ht="54">
      <c r="A4715" s="387"/>
      <c r="B4715" s="387"/>
      <c r="C4715" s="388" t="s">
        <v>29921</v>
      </c>
      <c r="D4715" s="384" t="s">
        <v>29922</v>
      </c>
      <c r="E4715" s="388" t="s">
        <v>11452</v>
      </c>
      <c r="F4715" s="388" t="s">
        <v>29923</v>
      </c>
      <c r="G4715" s="385"/>
    </row>
    <row r="4716" spans="1:7" ht="12.75" customHeight="1">
      <c r="A4716" s="387"/>
      <c r="B4716" s="387"/>
      <c r="C4716" s="388" t="s">
        <v>29924</v>
      </c>
      <c r="D4716" s="384" t="s">
        <v>29925</v>
      </c>
      <c r="E4716" s="388" t="s">
        <v>11452</v>
      </c>
      <c r="F4716" s="388" t="s">
        <v>29926</v>
      </c>
      <c r="G4716" s="385"/>
    </row>
    <row r="4717" spans="1:7" ht="11.25" customHeight="1">
      <c r="A4717" s="387"/>
      <c r="B4717" s="387"/>
      <c r="C4717" s="481" t="s">
        <v>29927</v>
      </c>
      <c r="D4717" s="481"/>
      <c r="E4717" s="481"/>
      <c r="F4717" s="481" t="s">
        <v>17145</v>
      </c>
      <c r="G4717" s="386"/>
    </row>
    <row r="4718" spans="1:7" ht="14.25" customHeight="1">
      <c r="A4718" s="387"/>
      <c r="B4718" s="387"/>
      <c r="C4718" s="388" t="s">
        <v>29928</v>
      </c>
      <c r="D4718" s="384" t="s">
        <v>29929</v>
      </c>
      <c r="E4718" s="388" t="s">
        <v>11452</v>
      </c>
      <c r="F4718" s="388" t="s">
        <v>29930</v>
      </c>
      <c r="G4718" s="386"/>
    </row>
    <row r="4719" spans="1:7" ht="36">
      <c r="A4719" s="387"/>
      <c r="B4719" s="387"/>
      <c r="C4719" s="388" t="s">
        <v>29931</v>
      </c>
      <c r="D4719" s="384" t="s">
        <v>29932</v>
      </c>
      <c r="E4719" s="388" t="s">
        <v>105</v>
      </c>
      <c r="F4719" s="388" t="s">
        <v>29933</v>
      </c>
      <c r="G4719" s="386"/>
    </row>
    <row r="4720" spans="1:7" ht="18">
      <c r="A4720" s="387"/>
      <c r="B4720" s="387"/>
      <c r="C4720" s="388" t="s">
        <v>29934</v>
      </c>
      <c r="D4720" s="384" t="s">
        <v>29935</v>
      </c>
      <c r="E4720" s="388" t="s">
        <v>26</v>
      </c>
      <c r="F4720" s="388" t="s">
        <v>20433</v>
      </c>
      <c r="G4720" s="386"/>
    </row>
    <row r="4721" spans="1:7" ht="27">
      <c r="A4721" s="387"/>
      <c r="B4721" s="387"/>
      <c r="C4721" s="388" t="s">
        <v>29936</v>
      </c>
      <c r="D4721" s="384" t="s">
        <v>29937</v>
      </c>
      <c r="E4721" s="388" t="s">
        <v>11452</v>
      </c>
      <c r="F4721" s="388" t="s">
        <v>17821</v>
      </c>
      <c r="G4721" s="386"/>
    </row>
    <row r="4722" spans="1:7" ht="27">
      <c r="A4722" s="387"/>
      <c r="B4722" s="387"/>
      <c r="C4722" s="388" t="s">
        <v>29938</v>
      </c>
      <c r="D4722" s="384" t="s">
        <v>29939</v>
      </c>
      <c r="E4722" s="388" t="s">
        <v>11452</v>
      </c>
      <c r="F4722" s="388" t="s">
        <v>29940</v>
      </c>
      <c r="G4722" s="385"/>
    </row>
    <row r="4723" spans="1:7" ht="36">
      <c r="A4723" s="387"/>
      <c r="B4723" s="387"/>
      <c r="C4723" s="388" t="s">
        <v>29941</v>
      </c>
      <c r="D4723" s="384" t="s">
        <v>29942</v>
      </c>
      <c r="E4723" s="388" t="s">
        <v>11452</v>
      </c>
      <c r="F4723" s="388" t="s">
        <v>29943</v>
      </c>
      <c r="G4723" s="385"/>
    </row>
    <row r="4724" spans="1:7" ht="36">
      <c r="A4724" s="387"/>
      <c r="B4724" s="387"/>
      <c r="C4724" s="388" t="s">
        <v>29944</v>
      </c>
      <c r="D4724" s="384" t="s">
        <v>29945</v>
      </c>
      <c r="E4724" s="388" t="s">
        <v>11452</v>
      </c>
      <c r="F4724" s="388" t="s">
        <v>29946</v>
      </c>
      <c r="G4724" s="385"/>
    </row>
    <row r="4725" spans="1:7" ht="12.75" customHeight="1">
      <c r="A4725" s="387"/>
      <c r="B4725" s="387"/>
      <c r="C4725" s="388" t="s">
        <v>29947</v>
      </c>
      <c r="D4725" s="384" t="s">
        <v>29948</v>
      </c>
      <c r="E4725" s="388" t="s">
        <v>11452</v>
      </c>
      <c r="F4725" s="388" t="s">
        <v>29949</v>
      </c>
      <c r="G4725" s="385"/>
    </row>
    <row r="4726" spans="1:7" ht="11.25" customHeight="1">
      <c r="A4726" s="387"/>
      <c r="B4726" s="387"/>
      <c r="C4726" s="388" t="s">
        <v>29950</v>
      </c>
      <c r="D4726" s="384" t="s">
        <v>29951</v>
      </c>
      <c r="E4726" s="388" t="s">
        <v>11452</v>
      </c>
      <c r="F4726" s="388" t="s">
        <v>17881</v>
      </c>
      <c r="G4726" s="386"/>
    </row>
    <row r="4727" spans="1:7" ht="27">
      <c r="A4727" s="387"/>
      <c r="B4727" s="387"/>
      <c r="C4727" s="388" t="s">
        <v>29952</v>
      </c>
      <c r="D4727" s="384" t="s">
        <v>29953</v>
      </c>
      <c r="E4727" s="388" t="s">
        <v>105</v>
      </c>
      <c r="F4727" s="388" t="s">
        <v>17882</v>
      </c>
      <c r="G4727" s="386"/>
    </row>
    <row r="4728" spans="1:7" ht="12.75" customHeight="1">
      <c r="A4728" s="387"/>
      <c r="B4728" s="387"/>
      <c r="C4728" s="388" t="s">
        <v>29954</v>
      </c>
      <c r="D4728" s="384" t="s">
        <v>29955</v>
      </c>
      <c r="E4728" s="388" t="s">
        <v>11452</v>
      </c>
      <c r="F4728" s="388" t="s">
        <v>29956</v>
      </c>
      <c r="G4728" s="386"/>
    </row>
    <row r="4729" spans="1:7" ht="11.25" customHeight="1">
      <c r="A4729" s="387"/>
      <c r="B4729" s="387"/>
      <c r="C4729" s="388" t="s">
        <v>29957</v>
      </c>
      <c r="D4729" s="384" t="s">
        <v>29958</v>
      </c>
      <c r="E4729" s="388" t="s">
        <v>11452</v>
      </c>
      <c r="F4729" s="388" t="s">
        <v>29959</v>
      </c>
      <c r="G4729" s="386"/>
    </row>
    <row r="4730" spans="1:7" ht="45">
      <c r="A4730" s="387"/>
      <c r="B4730" s="387"/>
      <c r="C4730" s="388" t="s">
        <v>29960</v>
      </c>
      <c r="D4730" s="384" t="s">
        <v>29961</v>
      </c>
      <c r="E4730" s="388" t="s">
        <v>11452</v>
      </c>
      <c r="F4730" s="388" t="s">
        <v>29962</v>
      </c>
      <c r="G4730" s="386"/>
    </row>
    <row r="4731" spans="1:7" ht="14.25" customHeight="1">
      <c r="A4731" s="387"/>
      <c r="B4731" s="387"/>
      <c r="C4731" s="388" t="s">
        <v>29963</v>
      </c>
      <c r="D4731" s="384" t="s">
        <v>29964</v>
      </c>
      <c r="E4731" s="388" t="s">
        <v>11452</v>
      </c>
      <c r="F4731" s="388" t="s">
        <v>29965</v>
      </c>
      <c r="G4731" s="386"/>
    </row>
    <row r="4732" spans="1:7" ht="36">
      <c r="A4732" s="387"/>
      <c r="B4732" s="387"/>
      <c r="C4732" s="388" t="s">
        <v>29966</v>
      </c>
      <c r="D4732" s="384" t="s">
        <v>29967</v>
      </c>
      <c r="E4732" s="388" t="s">
        <v>11452</v>
      </c>
      <c r="F4732" s="388" t="s">
        <v>19951</v>
      </c>
      <c r="G4732" s="386"/>
    </row>
    <row r="4733" spans="1:7" ht="36">
      <c r="A4733" s="387"/>
      <c r="B4733" s="387"/>
      <c r="C4733" s="388" t="s">
        <v>29968</v>
      </c>
      <c r="D4733" s="384" t="s">
        <v>29969</v>
      </c>
      <c r="E4733" s="388" t="s">
        <v>11452</v>
      </c>
      <c r="F4733" s="388" t="s">
        <v>19951</v>
      </c>
      <c r="G4733" s="386"/>
    </row>
    <row r="4734" spans="1:7" ht="14.25" customHeight="1">
      <c r="A4734" s="387"/>
      <c r="B4734" s="387"/>
      <c r="C4734" s="388" t="s">
        <v>29970</v>
      </c>
      <c r="D4734" s="384" t="s">
        <v>29971</v>
      </c>
      <c r="E4734" s="388" t="s">
        <v>11452</v>
      </c>
      <c r="F4734" s="388" t="s">
        <v>29972</v>
      </c>
      <c r="G4734" s="386"/>
    </row>
    <row r="4735" spans="1:7" ht="18">
      <c r="A4735" s="387"/>
      <c r="B4735" s="387"/>
      <c r="C4735" s="388" t="s">
        <v>29973</v>
      </c>
      <c r="D4735" s="384" t="s">
        <v>29974</v>
      </c>
      <c r="E4735" s="388" t="s">
        <v>105</v>
      </c>
      <c r="F4735" s="388" t="s">
        <v>29975</v>
      </c>
      <c r="G4735" s="386"/>
    </row>
    <row r="4736" spans="1:7" ht="27">
      <c r="A4736" s="387"/>
      <c r="B4736" s="387"/>
      <c r="C4736" s="388" t="s">
        <v>29976</v>
      </c>
      <c r="D4736" s="384" t="s">
        <v>29977</v>
      </c>
      <c r="E4736" s="388" t="s">
        <v>105</v>
      </c>
      <c r="F4736" s="388" t="s">
        <v>29978</v>
      </c>
      <c r="G4736" s="386"/>
    </row>
    <row r="4737" spans="1:7" ht="36">
      <c r="A4737" s="387"/>
      <c r="B4737" s="387"/>
      <c r="C4737" s="388" t="s">
        <v>29979</v>
      </c>
      <c r="D4737" s="384" t="s">
        <v>29980</v>
      </c>
      <c r="E4737" s="388" t="s">
        <v>105</v>
      </c>
      <c r="F4737" s="388" t="s">
        <v>29981</v>
      </c>
      <c r="G4737" s="386"/>
    </row>
    <row r="4738" spans="1:7" ht="36">
      <c r="A4738" s="387"/>
      <c r="B4738" s="387"/>
      <c r="C4738" s="388" t="s">
        <v>29982</v>
      </c>
      <c r="D4738" s="384" t="s">
        <v>29983</v>
      </c>
      <c r="E4738" s="388" t="s">
        <v>105</v>
      </c>
      <c r="F4738" s="388" t="s">
        <v>29984</v>
      </c>
      <c r="G4738" s="386"/>
    </row>
    <row r="4739" spans="1:7" ht="27">
      <c r="A4739" s="387"/>
      <c r="B4739" s="387"/>
      <c r="C4739" s="388" t="s">
        <v>29985</v>
      </c>
      <c r="D4739" s="384" t="s">
        <v>29986</v>
      </c>
      <c r="E4739" s="388" t="s">
        <v>11452</v>
      </c>
      <c r="F4739" s="388" t="s">
        <v>29987</v>
      </c>
      <c r="G4739" s="386"/>
    </row>
    <row r="4740" spans="1:7" ht="15">
      <c r="A4740" s="387"/>
      <c r="B4740" s="387"/>
      <c r="C4740" s="481" t="s">
        <v>29988</v>
      </c>
      <c r="D4740" s="481"/>
      <c r="E4740" s="481"/>
      <c r="F4740" s="481" t="s">
        <v>17145</v>
      </c>
      <c r="G4740" s="385"/>
    </row>
    <row r="4741" spans="1:7" ht="27">
      <c r="A4741" s="387"/>
      <c r="B4741" s="387"/>
      <c r="C4741" s="388" t="s">
        <v>29989</v>
      </c>
      <c r="D4741" s="384" t="s">
        <v>29990</v>
      </c>
      <c r="E4741" s="388" t="s">
        <v>11452</v>
      </c>
      <c r="F4741" s="388" t="s">
        <v>29991</v>
      </c>
      <c r="G4741" s="385"/>
    </row>
    <row r="4742" spans="1:7" ht="27">
      <c r="A4742" s="387"/>
      <c r="B4742" s="387"/>
      <c r="C4742" s="388" t="s">
        <v>29992</v>
      </c>
      <c r="D4742" s="384" t="s">
        <v>29993</v>
      </c>
      <c r="E4742" s="388" t="s">
        <v>11452</v>
      </c>
      <c r="F4742" s="388" t="s">
        <v>29994</v>
      </c>
      <c r="G4742" s="386"/>
    </row>
    <row r="4743" spans="1:7" ht="14.25" customHeight="1">
      <c r="A4743" s="387"/>
      <c r="B4743" s="387"/>
      <c r="C4743" s="388" t="s">
        <v>29995</v>
      </c>
      <c r="D4743" s="384" t="s">
        <v>29996</v>
      </c>
      <c r="E4743" s="388" t="s">
        <v>11452</v>
      </c>
      <c r="F4743" s="388" t="s">
        <v>17337</v>
      </c>
      <c r="G4743" s="386"/>
    </row>
    <row r="4744" spans="1:7" ht="36">
      <c r="A4744" s="387"/>
      <c r="B4744" s="387"/>
      <c r="C4744" s="388" t="s">
        <v>29997</v>
      </c>
      <c r="D4744" s="384" t="s">
        <v>29998</v>
      </c>
      <c r="E4744" s="388" t="s">
        <v>11452</v>
      </c>
      <c r="F4744" s="388" t="s">
        <v>29999</v>
      </c>
      <c r="G4744" s="385"/>
    </row>
    <row r="4745" spans="1:7" ht="36">
      <c r="A4745" s="387"/>
      <c r="B4745" s="387"/>
      <c r="C4745" s="388" t="s">
        <v>30000</v>
      </c>
      <c r="D4745" s="384" t="s">
        <v>30001</v>
      </c>
      <c r="E4745" s="388" t="s">
        <v>11452</v>
      </c>
      <c r="F4745" s="388" t="s">
        <v>17563</v>
      </c>
      <c r="G4745" s="385"/>
    </row>
    <row r="4746" spans="1:7" ht="14.25" customHeight="1">
      <c r="A4746" s="387"/>
      <c r="B4746" s="387"/>
      <c r="C4746" s="388" t="s">
        <v>30002</v>
      </c>
      <c r="D4746" s="384" t="s">
        <v>30003</v>
      </c>
      <c r="E4746" s="388" t="s">
        <v>11452</v>
      </c>
      <c r="F4746" s="388" t="s">
        <v>30004</v>
      </c>
      <c r="G4746" s="386"/>
    </row>
    <row r="4747" spans="1:7" ht="45" customHeight="1">
      <c r="A4747" s="387"/>
      <c r="B4747" s="387"/>
      <c r="C4747" s="388" t="s">
        <v>30005</v>
      </c>
      <c r="D4747" s="384" t="s">
        <v>30006</v>
      </c>
      <c r="E4747" s="388" t="s">
        <v>11452</v>
      </c>
      <c r="F4747" s="388" t="s">
        <v>30007</v>
      </c>
      <c r="G4747" s="386"/>
    </row>
    <row r="4748" spans="1:7" ht="36">
      <c r="A4748" s="387"/>
      <c r="B4748" s="387"/>
      <c r="C4748" s="388" t="s">
        <v>30008</v>
      </c>
      <c r="D4748" s="384" t="s">
        <v>30009</v>
      </c>
      <c r="E4748" s="388" t="s">
        <v>11452</v>
      </c>
      <c r="F4748" s="388" t="s">
        <v>24023</v>
      </c>
      <c r="G4748" s="386"/>
    </row>
    <row r="4749" spans="1:7" ht="27">
      <c r="A4749" s="387"/>
      <c r="B4749" s="387"/>
      <c r="C4749" s="388" t="s">
        <v>30010</v>
      </c>
      <c r="D4749" s="384" t="s">
        <v>30011</v>
      </c>
      <c r="E4749" s="388" t="s">
        <v>11452</v>
      </c>
      <c r="F4749" s="388" t="s">
        <v>30012</v>
      </c>
      <c r="G4749" s="385"/>
    </row>
    <row r="4750" spans="1:7" ht="45">
      <c r="A4750" s="387"/>
      <c r="B4750" s="387"/>
      <c r="C4750" s="388" t="s">
        <v>30013</v>
      </c>
      <c r="D4750" s="384" t="s">
        <v>30014</v>
      </c>
      <c r="E4750" s="388" t="s">
        <v>11452</v>
      </c>
      <c r="F4750" s="388" t="s">
        <v>25168</v>
      </c>
      <c r="G4750" s="385"/>
    </row>
    <row r="4751" spans="1:7" ht="11.25" customHeight="1">
      <c r="A4751" s="387"/>
      <c r="B4751" s="387"/>
      <c r="C4751" s="388" t="s">
        <v>30015</v>
      </c>
      <c r="D4751" s="384" t="s">
        <v>30016</v>
      </c>
      <c r="E4751" s="388" t="s">
        <v>11452</v>
      </c>
      <c r="F4751" s="388" t="s">
        <v>30017</v>
      </c>
      <c r="G4751" s="386"/>
    </row>
    <row r="4752" spans="1:7" ht="45">
      <c r="A4752" s="387"/>
      <c r="B4752" s="387"/>
      <c r="C4752" s="388" t="s">
        <v>30018</v>
      </c>
      <c r="D4752" s="384" t="s">
        <v>30019</v>
      </c>
      <c r="E4752" s="388" t="s">
        <v>11452</v>
      </c>
      <c r="F4752" s="388" t="s">
        <v>30020</v>
      </c>
      <c r="G4752" s="386"/>
    </row>
    <row r="4753" spans="1:7" ht="27">
      <c r="A4753" s="387"/>
      <c r="B4753" s="387"/>
      <c r="C4753" s="388" t="s">
        <v>30021</v>
      </c>
      <c r="D4753" s="384" t="s">
        <v>30022</v>
      </c>
      <c r="E4753" s="388" t="s">
        <v>11452</v>
      </c>
      <c r="F4753" s="388" t="s">
        <v>30023</v>
      </c>
      <c r="G4753" s="386"/>
    </row>
    <row r="4754" spans="1:7" ht="15">
      <c r="A4754" s="387"/>
      <c r="B4754" s="387"/>
      <c r="C4754" s="481" t="s">
        <v>30024</v>
      </c>
      <c r="D4754" s="481"/>
      <c r="E4754" s="481"/>
      <c r="F4754" s="481" t="s">
        <v>17145</v>
      </c>
      <c r="G4754" s="385"/>
    </row>
    <row r="4755" spans="1:7" ht="63">
      <c r="A4755" s="387"/>
      <c r="B4755" s="387"/>
      <c r="C4755" s="388" t="s">
        <v>30025</v>
      </c>
      <c r="D4755" s="384" t="s">
        <v>30026</v>
      </c>
      <c r="E4755" s="388" t="s">
        <v>105</v>
      </c>
      <c r="F4755" s="388" t="s">
        <v>30027</v>
      </c>
      <c r="G4755" s="385"/>
    </row>
    <row r="4756" spans="1:7" ht="63">
      <c r="A4756" s="387"/>
      <c r="B4756" s="387"/>
      <c r="C4756" s="388" t="s">
        <v>30028</v>
      </c>
      <c r="D4756" s="384" t="s">
        <v>30029</v>
      </c>
      <c r="E4756" s="388" t="s">
        <v>105</v>
      </c>
      <c r="F4756" s="388" t="s">
        <v>26954</v>
      </c>
      <c r="G4756" s="385"/>
    </row>
    <row r="4757" spans="1:7" ht="54">
      <c r="A4757" s="387"/>
      <c r="B4757" s="387"/>
      <c r="C4757" s="388" t="s">
        <v>30030</v>
      </c>
      <c r="D4757" s="384" t="s">
        <v>30031</v>
      </c>
      <c r="E4757" s="388" t="s">
        <v>11452</v>
      </c>
      <c r="F4757" s="388" t="s">
        <v>30032</v>
      </c>
      <c r="G4757" s="385"/>
    </row>
    <row r="4758" spans="1:7" ht="54">
      <c r="A4758" s="387"/>
      <c r="B4758" s="387"/>
      <c r="C4758" s="388" t="s">
        <v>30033</v>
      </c>
      <c r="D4758" s="384" t="s">
        <v>30034</v>
      </c>
      <c r="E4758" s="388" t="s">
        <v>11452</v>
      </c>
      <c r="F4758" s="388" t="s">
        <v>30035</v>
      </c>
      <c r="G4758" s="386"/>
    </row>
    <row r="4759" spans="1:7" ht="54">
      <c r="A4759" s="387"/>
      <c r="B4759" s="387"/>
      <c r="C4759" s="388" t="s">
        <v>30036</v>
      </c>
      <c r="D4759" s="384" t="s">
        <v>30037</v>
      </c>
      <c r="E4759" s="388" t="s">
        <v>11452</v>
      </c>
      <c r="F4759" s="388" t="s">
        <v>30038</v>
      </c>
      <c r="G4759" s="386"/>
    </row>
    <row r="4760" spans="1:7" ht="54">
      <c r="A4760" s="387"/>
      <c r="B4760" s="387"/>
      <c r="C4760" s="388" t="s">
        <v>30039</v>
      </c>
      <c r="D4760" s="384" t="s">
        <v>30040</v>
      </c>
      <c r="E4760" s="388" t="s">
        <v>11452</v>
      </c>
      <c r="F4760" s="388" t="s">
        <v>17278</v>
      </c>
      <c r="G4760" s="386"/>
    </row>
    <row r="4761" spans="1:7" ht="54">
      <c r="A4761" s="387"/>
      <c r="B4761" s="387"/>
      <c r="C4761" s="388" t="s">
        <v>30041</v>
      </c>
      <c r="D4761" s="384" t="s">
        <v>30042</v>
      </c>
      <c r="E4761" s="388" t="s">
        <v>105</v>
      </c>
      <c r="F4761" s="388" t="s">
        <v>30043</v>
      </c>
      <c r="G4761" s="386"/>
    </row>
    <row r="4762" spans="1:7" ht="11.25" customHeight="1">
      <c r="A4762" s="387"/>
      <c r="B4762" s="387"/>
      <c r="C4762" s="388" t="s">
        <v>30044</v>
      </c>
      <c r="D4762" s="384" t="s">
        <v>30045</v>
      </c>
      <c r="E4762" s="388" t="s">
        <v>105</v>
      </c>
      <c r="F4762" s="388" t="s">
        <v>30046</v>
      </c>
      <c r="G4762" s="386"/>
    </row>
    <row r="4763" spans="1:7" ht="15">
      <c r="A4763" s="387"/>
      <c r="B4763" s="387"/>
      <c r="C4763" s="481" t="s">
        <v>30047</v>
      </c>
      <c r="D4763" s="481"/>
      <c r="E4763" s="481"/>
      <c r="F4763" s="481" t="s">
        <v>17145</v>
      </c>
      <c r="G4763" s="386"/>
    </row>
    <row r="4764" spans="1:7" ht="18">
      <c r="A4764" s="387"/>
      <c r="B4764" s="387"/>
      <c r="C4764" s="388" t="s">
        <v>30048</v>
      </c>
      <c r="D4764" s="384" t="s">
        <v>30049</v>
      </c>
      <c r="E4764" s="388" t="s">
        <v>105</v>
      </c>
      <c r="F4764" s="388" t="s">
        <v>30050</v>
      </c>
      <c r="G4764" s="386"/>
    </row>
    <row r="4765" spans="1:7" ht="12.75" customHeight="1">
      <c r="A4765" s="387"/>
      <c r="B4765" s="387"/>
      <c r="C4765" s="481" t="s">
        <v>30051</v>
      </c>
      <c r="D4765" s="481"/>
      <c r="E4765" s="481"/>
      <c r="F4765" s="481" t="s">
        <v>17145</v>
      </c>
      <c r="G4765" s="386"/>
    </row>
    <row r="4766" spans="1:7" ht="18">
      <c r="A4766" s="387"/>
      <c r="B4766" s="387"/>
      <c r="C4766" s="388" t="s">
        <v>30052</v>
      </c>
      <c r="D4766" s="384" t="s">
        <v>30053</v>
      </c>
      <c r="E4766" s="388" t="s">
        <v>105</v>
      </c>
      <c r="F4766" s="388" t="s">
        <v>30054</v>
      </c>
      <c r="G4766" s="386"/>
    </row>
    <row r="4767" spans="1:7" ht="18">
      <c r="A4767" s="387"/>
      <c r="B4767" s="387"/>
      <c r="C4767" s="388" t="s">
        <v>30055</v>
      </c>
      <c r="D4767" s="384" t="s">
        <v>30056</v>
      </c>
      <c r="E4767" s="388" t="s">
        <v>105</v>
      </c>
      <c r="F4767" s="388" t="s">
        <v>30057</v>
      </c>
      <c r="G4767" s="386"/>
    </row>
    <row r="4768" spans="1:7" ht="14.25" customHeight="1">
      <c r="A4768" s="387"/>
      <c r="B4768" s="387"/>
      <c r="C4768" s="388" t="s">
        <v>30058</v>
      </c>
      <c r="D4768" s="384" t="s">
        <v>30059</v>
      </c>
      <c r="E4768" s="388" t="s">
        <v>11452</v>
      </c>
      <c r="F4768" s="388" t="s">
        <v>30060</v>
      </c>
      <c r="G4768" s="386"/>
    </row>
    <row r="4769" spans="1:7" ht="36">
      <c r="A4769" s="387"/>
      <c r="B4769" s="387"/>
      <c r="C4769" s="388" t="s">
        <v>30061</v>
      </c>
      <c r="D4769" s="384" t="s">
        <v>30062</v>
      </c>
      <c r="E4769" s="388" t="s">
        <v>11452</v>
      </c>
      <c r="F4769" s="388" t="s">
        <v>30063</v>
      </c>
      <c r="G4769" s="386"/>
    </row>
    <row r="4770" spans="1:7" ht="45">
      <c r="A4770" s="387"/>
      <c r="B4770" s="387"/>
      <c r="C4770" s="388" t="s">
        <v>30064</v>
      </c>
      <c r="D4770" s="384" t="s">
        <v>30065</v>
      </c>
      <c r="E4770" s="388" t="s">
        <v>11452</v>
      </c>
      <c r="F4770" s="388" t="s">
        <v>30066</v>
      </c>
      <c r="G4770" s="386"/>
    </row>
    <row r="4771" spans="1:7" ht="11.25" customHeight="1">
      <c r="A4771" s="387"/>
      <c r="B4771" s="387"/>
      <c r="C4771" s="388" t="s">
        <v>30067</v>
      </c>
      <c r="D4771" s="384" t="s">
        <v>30068</v>
      </c>
      <c r="E4771" s="388" t="s">
        <v>11452</v>
      </c>
      <c r="F4771" s="388" t="s">
        <v>30063</v>
      </c>
      <c r="G4771" s="386"/>
    </row>
    <row r="4772" spans="1:7" ht="45">
      <c r="A4772" s="387"/>
      <c r="B4772" s="387"/>
      <c r="C4772" s="388" t="s">
        <v>30069</v>
      </c>
      <c r="D4772" s="384" t="s">
        <v>30070</v>
      </c>
      <c r="E4772" s="388" t="s">
        <v>11452</v>
      </c>
      <c r="F4772" s="388" t="s">
        <v>30071</v>
      </c>
      <c r="G4772" s="386"/>
    </row>
    <row r="4773" spans="1:7" ht="11.25" customHeight="1">
      <c r="A4773" s="387"/>
      <c r="B4773" s="387"/>
      <c r="C4773" s="388" t="s">
        <v>30072</v>
      </c>
      <c r="D4773" s="384" t="s">
        <v>30073</v>
      </c>
      <c r="E4773" s="388" t="s">
        <v>105</v>
      </c>
      <c r="F4773" s="388" t="s">
        <v>30074</v>
      </c>
      <c r="G4773" s="385"/>
    </row>
    <row r="4774" spans="1:7" ht="12.75" customHeight="1">
      <c r="A4774" s="387"/>
      <c r="B4774" s="387"/>
      <c r="C4774" s="388" t="s">
        <v>30075</v>
      </c>
      <c r="D4774" s="384" t="s">
        <v>30076</v>
      </c>
      <c r="E4774" s="388" t="s">
        <v>105</v>
      </c>
      <c r="F4774" s="388" t="s">
        <v>30077</v>
      </c>
      <c r="G4774" s="385"/>
    </row>
    <row r="4775" spans="1:7" ht="27">
      <c r="A4775" s="387"/>
      <c r="B4775" s="387"/>
      <c r="C4775" s="388" t="s">
        <v>30078</v>
      </c>
      <c r="D4775" s="384" t="s">
        <v>30079</v>
      </c>
      <c r="E4775" s="388" t="s">
        <v>105</v>
      </c>
      <c r="F4775" s="388" t="s">
        <v>30074</v>
      </c>
      <c r="G4775" s="386"/>
    </row>
    <row r="4776" spans="1:7" ht="12.75" customHeight="1">
      <c r="A4776" s="387"/>
      <c r="B4776" s="387"/>
      <c r="C4776" s="481" t="s">
        <v>30080</v>
      </c>
      <c r="D4776" s="481"/>
      <c r="E4776" s="481"/>
      <c r="F4776" s="481" t="s">
        <v>17145</v>
      </c>
      <c r="G4776" s="386"/>
    </row>
    <row r="4777" spans="1:7" ht="54">
      <c r="A4777" s="387"/>
      <c r="B4777" s="387"/>
      <c r="C4777" s="388" t="s">
        <v>30081</v>
      </c>
      <c r="D4777" s="384" t="s">
        <v>30082</v>
      </c>
      <c r="E4777" s="388" t="s">
        <v>11452</v>
      </c>
      <c r="F4777" s="388" t="s">
        <v>30083</v>
      </c>
      <c r="G4777" s="386"/>
    </row>
    <row r="4778" spans="1:7" ht="54">
      <c r="A4778" s="387"/>
      <c r="B4778" s="387"/>
      <c r="C4778" s="388" t="s">
        <v>30084</v>
      </c>
      <c r="D4778" s="384" t="s">
        <v>30085</v>
      </c>
      <c r="E4778" s="388" t="s">
        <v>11452</v>
      </c>
      <c r="F4778" s="388" t="s">
        <v>17211</v>
      </c>
      <c r="G4778" s="386"/>
    </row>
    <row r="4779" spans="1:7" ht="45">
      <c r="A4779" s="387"/>
      <c r="B4779" s="387"/>
      <c r="C4779" s="388" t="s">
        <v>30086</v>
      </c>
      <c r="D4779" s="384" t="s">
        <v>30087</v>
      </c>
      <c r="E4779" s="388" t="s">
        <v>11452</v>
      </c>
      <c r="F4779" s="388" t="s">
        <v>30088</v>
      </c>
      <c r="G4779" s="386"/>
    </row>
    <row r="4780" spans="1:7" ht="14.25" customHeight="1">
      <c r="A4780" s="387"/>
      <c r="B4780" s="387"/>
      <c r="C4780" s="388" t="s">
        <v>30089</v>
      </c>
      <c r="D4780" s="384" t="s">
        <v>30090</v>
      </c>
      <c r="E4780" s="388" t="s">
        <v>11452</v>
      </c>
      <c r="F4780" s="388" t="s">
        <v>30091</v>
      </c>
      <c r="G4780" s="386"/>
    </row>
    <row r="4781" spans="1:7" ht="67.5" customHeight="1">
      <c r="A4781" s="387"/>
      <c r="B4781" s="387"/>
      <c r="C4781" s="388" t="s">
        <v>30092</v>
      </c>
      <c r="D4781" s="384" t="s">
        <v>30093</v>
      </c>
      <c r="E4781" s="388" t="s">
        <v>11452</v>
      </c>
      <c r="F4781" s="388" t="s">
        <v>30094</v>
      </c>
      <c r="G4781" s="386"/>
    </row>
    <row r="4782" spans="1:7" ht="56.25" customHeight="1">
      <c r="A4782" s="387"/>
      <c r="B4782" s="387"/>
      <c r="C4782" s="388" t="s">
        <v>30095</v>
      </c>
      <c r="D4782" s="384" t="s">
        <v>30096</v>
      </c>
      <c r="E4782" s="388" t="s">
        <v>105</v>
      </c>
      <c r="F4782" s="388" t="s">
        <v>30097</v>
      </c>
      <c r="G4782" s="386"/>
    </row>
    <row r="4783" spans="1:7" ht="45">
      <c r="A4783" s="387"/>
      <c r="B4783" s="387"/>
      <c r="C4783" s="388" t="s">
        <v>30098</v>
      </c>
      <c r="D4783" s="384" t="s">
        <v>30099</v>
      </c>
      <c r="E4783" s="388" t="s">
        <v>11452</v>
      </c>
      <c r="F4783" s="388" t="s">
        <v>30094</v>
      </c>
      <c r="G4783" s="386"/>
    </row>
    <row r="4784" spans="1:7" ht="11.25" customHeight="1">
      <c r="A4784" s="387"/>
      <c r="B4784" s="387"/>
      <c r="C4784" s="388" t="s">
        <v>30100</v>
      </c>
      <c r="D4784" s="384" t="s">
        <v>30101</v>
      </c>
      <c r="E4784" s="388" t="s">
        <v>11452</v>
      </c>
      <c r="F4784" s="388" t="s">
        <v>30102</v>
      </c>
      <c r="G4784" s="385"/>
    </row>
    <row r="4785" spans="1:7" ht="54">
      <c r="A4785" s="387"/>
      <c r="B4785" s="387"/>
      <c r="C4785" s="388" t="s">
        <v>30103</v>
      </c>
      <c r="D4785" s="384" t="s">
        <v>30104</v>
      </c>
      <c r="E4785" s="388" t="s">
        <v>11452</v>
      </c>
      <c r="F4785" s="388" t="s">
        <v>30105</v>
      </c>
      <c r="G4785" s="385"/>
    </row>
    <row r="4786" spans="1:7" ht="54">
      <c r="A4786" s="387"/>
      <c r="B4786" s="387"/>
      <c r="C4786" s="388" t="s">
        <v>30106</v>
      </c>
      <c r="D4786" s="384" t="s">
        <v>30107</v>
      </c>
      <c r="E4786" s="388" t="s">
        <v>11452</v>
      </c>
      <c r="F4786" s="388" t="s">
        <v>29972</v>
      </c>
      <c r="G4786" s="386"/>
    </row>
    <row r="4787" spans="1:7" ht="12.75" customHeight="1">
      <c r="A4787" s="387"/>
      <c r="B4787" s="387"/>
      <c r="C4787" s="388" t="s">
        <v>30108</v>
      </c>
      <c r="D4787" s="384" t="s">
        <v>30109</v>
      </c>
      <c r="E4787" s="388" t="s">
        <v>11452</v>
      </c>
      <c r="F4787" s="388" t="s">
        <v>30110</v>
      </c>
      <c r="G4787" s="386"/>
    </row>
    <row r="4788" spans="1:7" ht="54">
      <c r="A4788" s="387"/>
      <c r="B4788" s="387"/>
      <c r="C4788" s="388" t="s">
        <v>30111</v>
      </c>
      <c r="D4788" s="384" t="s">
        <v>30112</v>
      </c>
      <c r="E4788" s="388" t="s">
        <v>11452</v>
      </c>
      <c r="F4788" s="388" t="s">
        <v>30113</v>
      </c>
      <c r="G4788" s="386"/>
    </row>
    <row r="4789" spans="1:7" ht="14.25" customHeight="1">
      <c r="A4789" s="387"/>
      <c r="B4789" s="387"/>
      <c r="C4789" s="388" t="s">
        <v>30114</v>
      </c>
      <c r="D4789" s="384" t="s">
        <v>30115</v>
      </c>
      <c r="E4789" s="388" t="s">
        <v>11452</v>
      </c>
      <c r="F4789" s="388" t="s">
        <v>30116</v>
      </c>
      <c r="G4789" s="386"/>
    </row>
    <row r="4790" spans="1:7" ht="27">
      <c r="A4790" s="387"/>
      <c r="B4790" s="387"/>
      <c r="C4790" s="388" t="s">
        <v>30117</v>
      </c>
      <c r="D4790" s="384" t="s">
        <v>30118</v>
      </c>
      <c r="E4790" s="388" t="s">
        <v>105</v>
      </c>
      <c r="F4790" s="388" t="s">
        <v>17902</v>
      </c>
      <c r="G4790" s="386"/>
    </row>
    <row r="4791" spans="1:7" ht="14.25" customHeight="1">
      <c r="A4791" s="387"/>
      <c r="B4791" s="387"/>
      <c r="C4791" s="388" t="s">
        <v>30119</v>
      </c>
      <c r="D4791" s="384" t="s">
        <v>30120</v>
      </c>
      <c r="E4791" s="388" t="s">
        <v>105</v>
      </c>
      <c r="F4791" s="388" t="s">
        <v>17309</v>
      </c>
      <c r="G4791" s="386"/>
    </row>
    <row r="4792" spans="1:7" ht="15">
      <c r="A4792" s="387"/>
      <c r="B4792" s="387"/>
      <c r="C4792" s="481" t="s">
        <v>30121</v>
      </c>
      <c r="D4792" s="481"/>
      <c r="E4792" s="481"/>
      <c r="F4792" s="481" t="s">
        <v>17145</v>
      </c>
      <c r="G4792" s="386"/>
    </row>
    <row r="4793" spans="1:7" ht="36">
      <c r="A4793" s="387"/>
      <c r="B4793" s="387"/>
      <c r="C4793" s="388" t="s">
        <v>30122</v>
      </c>
      <c r="D4793" s="384" t="s">
        <v>30123</v>
      </c>
      <c r="E4793" s="388" t="s">
        <v>11452</v>
      </c>
      <c r="F4793" s="388" t="s">
        <v>17886</v>
      </c>
      <c r="G4793" s="386"/>
    </row>
    <row r="4794" spans="1:7" ht="36">
      <c r="A4794" s="387"/>
      <c r="B4794" s="387"/>
      <c r="C4794" s="388" t="s">
        <v>30124</v>
      </c>
      <c r="D4794" s="384" t="s">
        <v>30125</v>
      </c>
      <c r="E4794" s="388" t="s">
        <v>11452</v>
      </c>
      <c r="F4794" s="388" t="s">
        <v>17820</v>
      </c>
      <c r="G4794" s="386"/>
    </row>
    <row r="4795" spans="1:7" ht="27">
      <c r="A4795" s="387"/>
      <c r="B4795" s="387"/>
      <c r="C4795" s="388" t="s">
        <v>30126</v>
      </c>
      <c r="D4795" s="384" t="s">
        <v>30127</v>
      </c>
      <c r="E4795" s="388" t="s">
        <v>11452</v>
      </c>
      <c r="F4795" s="388" t="s">
        <v>30128</v>
      </c>
      <c r="G4795" s="386"/>
    </row>
    <row r="4796" spans="1:7" ht="18">
      <c r="A4796" s="387"/>
      <c r="B4796" s="387"/>
      <c r="C4796" s="388" t="s">
        <v>30129</v>
      </c>
      <c r="D4796" s="384" t="s">
        <v>30130</v>
      </c>
      <c r="E4796" s="388" t="s">
        <v>11452</v>
      </c>
      <c r="F4796" s="388" t="s">
        <v>17887</v>
      </c>
      <c r="G4796" s="386"/>
    </row>
    <row r="4797" spans="1:7" ht="36">
      <c r="A4797" s="387"/>
      <c r="B4797" s="387"/>
      <c r="C4797" s="388" t="s">
        <v>30131</v>
      </c>
      <c r="D4797" s="384" t="s">
        <v>30132</v>
      </c>
      <c r="E4797" s="388" t="s">
        <v>11452</v>
      </c>
      <c r="F4797" s="388" t="s">
        <v>17888</v>
      </c>
      <c r="G4797" s="386"/>
    </row>
    <row r="4798" spans="1:7" ht="15">
      <c r="A4798" s="387"/>
      <c r="B4798" s="387"/>
      <c r="C4798" s="481" t="s">
        <v>30133</v>
      </c>
      <c r="D4798" s="481"/>
      <c r="E4798" s="481"/>
      <c r="F4798" s="481" t="s">
        <v>17145</v>
      </c>
      <c r="G4798" s="386"/>
    </row>
    <row r="4799" spans="1:7" ht="36">
      <c r="A4799" s="387"/>
      <c r="B4799" s="387"/>
      <c r="C4799" s="388" t="s">
        <v>30134</v>
      </c>
      <c r="D4799" s="384" t="s">
        <v>30123</v>
      </c>
      <c r="E4799" s="388" t="s">
        <v>11452</v>
      </c>
      <c r="F4799" s="388" t="s">
        <v>17889</v>
      </c>
      <c r="G4799" s="386"/>
    </row>
    <row r="4800" spans="1:7" ht="11.25" customHeight="1">
      <c r="A4800" s="387"/>
      <c r="B4800" s="387"/>
      <c r="C4800" s="388" t="s">
        <v>30135</v>
      </c>
      <c r="D4800" s="384" t="s">
        <v>30125</v>
      </c>
      <c r="E4800" s="388" t="s">
        <v>11452</v>
      </c>
      <c r="F4800" s="388" t="s">
        <v>17890</v>
      </c>
      <c r="G4800" s="386"/>
    </row>
    <row r="4801" spans="1:7" ht="36">
      <c r="A4801" s="387"/>
      <c r="B4801" s="387"/>
      <c r="C4801" s="388" t="s">
        <v>30136</v>
      </c>
      <c r="D4801" s="384" t="s">
        <v>30137</v>
      </c>
      <c r="E4801" s="388" t="s">
        <v>11452</v>
      </c>
      <c r="F4801" s="388" t="s">
        <v>30138</v>
      </c>
      <c r="G4801" s="386"/>
    </row>
    <row r="4802" spans="1:7" ht="14.25" customHeight="1">
      <c r="A4802" s="387"/>
      <c r="B4802" s="387"/>
      <c r="C4802" s="481" t="s">
        <v>30139</v>
      </c>
      <c r="D4802" s="481"/>
      <c r="E4802" s="481"/>
      <c r="F4802" s="481" t="s">
        <v>17145</v>
      </c>
      <c r="G4802" s="386"/>
    </row>
    <row r="4803" spans="1:7" ht="12.75" customHeight="1">
      <c r="A4803" s="387"/>
      <c r="B4803" s="387"/>
      <c r="C4803" s="388" t="s">
        <v>30140</v>
      </c>
      <c r="D4803" s="384" t="s">
        <v>30141</v>
      </c>
      <c r="E4803" s="388" t="s">
        <v>105</v>
      </c>
      <c r="F4803" s="388" t="s">
        <v>17891</v>
      </c>
      <c r="G4803" s="386"/>
    </row>
    <row r="4804" spans="1:7" ht="18">
      <c r="A4804" s="387"/>
      <c r="B4804" s="387"/>
      <c r="C4804" s="388" t="s">
        <v>30142</v>
      </c>
      <c r="D4804" s="384" t="s">
        <v>30143</v>
      </c>
      <c r="E4804" s="388" t="s">
        <v>26</v>
      </c>
      <c r="F4804" s="388" t="s">
        <v>17892</v>
      </c>
      <c r="G4804" s="386"/>
    </row>
    <row r="4805" spans="1:7" ht="36">
      <c r="A4805" s="387"/>
      <c r="B4805" s="387"/>
      <c r="C4805" s="388" t="s">
        <v>30144</v>
      </c>
      <c r="D4805" s="384" t="s">
        <v>30145</v>
      </c>
      <c r="E4805" s="388" t="s">
        <v>11452</v>
      </c>
      <c r="F4805" s="388" t="s">
        <v>30146</v>
      </c>
      <c r="G4805" s="386"/>
    </row>
    <row r="4806" spans="1:7" ht="11.25" customHeight="1">
      <c r="A4806" s="387"/>
      <c r="B4806" s="387"/>
      <c r="C4806" s="388" t="s">
        <v>30147</v>
      </c>
      <c r="D4806" s="384" t="s">
        <v>30148</v>
      </c>
      <c r="E4806" s="388" t="s">
        <v>11452</v>
      </c>
      <c r="F4806" s="388" t="s">
        <v>30149</v>
      </c>
      <c r="G4806" s="386"/>
    </row>
    <row r="4807" spans="1:7" ht="15">
      <c r="A4807" s="387"/>
      <c r="B4807" s="387"/>
      <c r="C4807" s="481" t="s">
        <v>30150</v>
      </c>
      <c r="D4807" s="481"/>
      <c r="E4807" s="481"/>
      <c r="F4807" s="481" t="s">
        <v>17145</v>
      </c>
      <c r="G4807" s="386"/>
    </row>
    <row r="4808" spans="1:7" ht="27">
      <c r="A4808" s="387"/>
      <c r="B4808" s="387"/>
      <c r="C4808" s="388" t="s">
        <v>30151</v>
      </c>
      <c r="D4808" s="384" t="s">
        <v>30152</v>
      </c>
      <c r="E4808" s="388" t="s">
        <v>11452</v>
      </c>
      <c r="F4808" s="388" t="s">
        <v>30153</v>
      </c>
      <c r="G4808" s="386"/>
    </row>
    <row r="4809" spans="1:7" ht="12.75" customHeight="1">
      <c r="A4809" s="387"/>
      <c r="B4809" s="387"/>
      <c r="C4809" s="481" t="s">
        <v>30154</v>
      </c>
      <c r="D4809" s="481"/>
      <c r="E4809" s="481"/>
      <c r="F4809" s="481" t="s">
        <v>17145</v>
      </c>
      <c r="G4809" s="386"/>
    </row>
    <row r="4810" spans="1:7" ht="11.25" customHeight="1">
      <c r="A4810" s="387"/>
      <c r="B4810" s="387"/>
      <c r="C4810" s="388" t="s">
        <v>30155</v>
      </c>
      <c r="D4810" s="384" t="s">
        <v>30156</v>
      </c>
      <c r="E4810" s="388" t="s">
        <v>11452</v>
      </c>
      <c r="F4810" s="388" t="s">
        <v>30157</v>
      </c>
      <c r="G4810" s="386"/>
    </row>
    <row r="4811" spans="1:7" ht="18">
      <c r="A4811" s="387"/>
      <c r="B4811" s="387"/>
      <c r="C4811" s="388" t="s">
        <v>30158</v>
      </c>
      <c r="D4811" s="384" t="s">
        <v>30159</v>
      </c>
      <c r="E4811" s="388" t="s">
        <v>11452</v>
      </c>
      <c r="F4811" s="388" t="s">
        <v>30160</v>
      </c>
      <c r="G4811" s="386"/>
    </row>
    <row r="4812" spans="1:7" ht="27">
      <c r="A4812" s="387"/>
      <c r="B4812" s="387"/>
      <c r="C4812" s="388" t="s">
        <v>30161</v>
      </c>
      <c r="D4812" s="384" t="s">
        <v>30162</v>
      </c>
      <c r="E4812" s="388" t="s">
        <v>11452</v>
      </c>
      <c r="F4812" s="388" t="s">
        <v>30163</v>
      </c>
      <c r="G4812" s="386"/>
    </row>
    <row r="4813" spans="1:7" ht="112.5" customHeight="1">
      <c r="A4813" s="387"/>
      <c r="B4813" s="387"/>
      <c r="C4813" s="388" t="s">
        <v>30164</v>
      </c>
      <c r="D4813" s="384" t="s">
        <v>30165</v>
      </c>
      <c r="E4813" s="388" t="s">
        <v>11452</v>
      </c>
      <c r="F4813" s="388" t="s">
        <v>30166</v>
      </c>
      <c r="G4813" s="386"/>
    </row>
    <row r="4814" spans="1:7" ht="45">
      <c r="A4814" s="387"/>
      <c r="B4814" s="387"/>
      <c r="C4814" s="388" t="s">
        <v>30167</v>
      </c>
      <c r="D4814" s="384" t="s">
        <v>30168</v>
      </c>
      <c r="E4814" s="388" t="s">
        <v>11452</v>
      </c>
      <c r="F4814" s="388" t="s">
        <v>30169</v>
      </c>
      <c r="G4814" s="386"/>
    </row>
    <row r="4815" spans="1:7" ht="11.25" customHeight="1">
      <c r="A4815" s="387"/>
      <c r="B4815" s="387"/>
      <c r="C4815" s="388" t="s">
        <v>30170</v>
      </c>
      <c r="D4815" s="384" t="s">
        <v>30171</v>
      </c>
      <c r="E4815" s="388" t="s">
        <v>11452</v>
      </c>
      <c r="F4815" s="388" t="s">
        <v>30172</v>
      </c>
      <c r="G4815" s="386"/>
    </row>
    <row r="4816" spans="1:7" ht="27">
      <c r="A4816" s="387"/>
      <c r="B4816" s="387"/>
      <c r="C4816" s="388" t="s">
        <v>30173</v>
      </c>
      <c r="D4816" s="384" t="s">
        <v>30174</v>
      </c>
      <c r="E4816" s="388" t="s">
        <v>11452</v>
      </c>
      <c r="F4816" s="388" t="s">
        <v>30163</v>
      </c>
      <c r="G4816" s="386"/>
    </row>
    <row r="4817" spans="1:7" ht="11.25" customHeight="1">
      <c r="A4817" s="387"/>
      <c r="B4817" s="387"/>
      <c r="C4817" s="481" t="s">
        <v>30175</v>
      </c>
      <c r="D4817" s="481"/>
      <c r="E4817" s="481"/>
      <c r="F4817" s="481" t="s">
        <v>17145</v>
      </c>
      <c r="G4817" s="385"/>
    </row>
    <row r="4818" spans="1:7" ht="14.25" customHeight="1">
      <c r="A4818" s="387"/>
      <c r="B4818" s="387"/>
      <c r="C4818" s="388" t="s">
        <v>30176</v>
      </c>
      <c r="D4818" s="384" t="s">
        <v>30177</v>
      </c>
      <c r="E4818" s="388" t="s">
        <v>11452</v>
      </c>
      <c r="F4818" s="388" t="s">
        <v>30178</v>
      </c>
      <c r="G4818" s="385"/>
    </row>
    <row r="4819" spans="1:7" ht="15">
      <c r="A4819" s="387"/>
      <c r="B4819" s="387"/>
      <c r="C4819" s="481" t="s">
        <v>30179</v>
      </c>
      <c r="D4819" s="481"/>
      <c r="E4819" s="481"/>
      <c r="F4819" s="481" t="s">
        <v>17145</v>
      </c>
      <c r="G4819" s="385"/>
    </row>
    <row r="4820" spans="1:7" ht="12.75" customHeight="1">
      <c r="A4820" s="387"/>
      <c r="B4820" s="387"/>
      <c r="C4820" s="388" t="s">
        <v>30180</v>
      </c>
      <c r="D4820" s="384" t="s">
        <v>30181</v>
      </c>
      <c r="E4820" s="388" t="s">
        <v>11452</v>
      </c>
      <c r="F4820" s="388" t="s">
        <v>30182</v>
      </c>
      <c r="G4820" s="385"/>
    </row>
    <row r="4821" spans="1:7" ht="27">
      <c r="A4821" s="387"/>
      <c r="B4821" s="387"/>
      <c r="C4821" s="388" t="s">
        <v>30183</v>
      </c>
      <c r="D4821" s="384" t="s">
        <v>30184</v>
      </c>
      <c r="E4821" s="388" t="s">
        <v>11452</v>
      </c>
      <c r="F4821" s="388" t="s">
        <v>30185</v>
      </c>
      <c r="G4821" s="385"/>
    </row>
    <row r="4822" spans="1:7" ht="15">
      <c r="A4822" s="387"/>
      <c r="B4822" s="387"/>
      <c r="C4822" s="481" t="s">
        <v>30186</v>
      </c>
      <c r="D4822" s="481"/>
      <c r="E4822" s="481"/>
      <c r="F4822" s="481" t="s">
        <v>17145</v>
      </c>
      <c r="G4822" s="386"/>
    </row>
    <row r="4823" spans="1:7" ht="27">
      <c r="A4823" s="387"/>
      <c r="B4823" s="387"/>
      <c r="C4823" s="388" t="s">
        <v>30187</v>
      </c>
      <c r="D4823" s="384" t="s">
        <v>30188</v>
      </c>
      <c r="E4823" s="388" t="s">
        <v>11452</v>
      </c>
      <c r="F4823" s="388" t="s">
        <v>17191</v>
      </c>
      <c r="G4823" s="386"/>
    </row>
    <row r="4824" spans="1:7" ht="14.25" customHeight="1">
      <c r="A4824" s="387"/>
      <c r="B4824" s="387"/>
      <c r="C4824" s="388" t="s">
        <v>30189</v>
      </c>
      <c r="D4824" s="384" t="s">
        <v>30190</v>
      </c>
      <c r="E4824" s="388" t="s">
        <v>11452</v>
      </c>
      <c r="F4824" s="388" t="s">
        <v>30191</v>
      </c>
      <c r="G4824" s="386"/>
    </row>
    <row r="4825" spans="1:7" ht="11.25" customHeight="1">
      <c r="A4825" s="387"/>
      <c r="B4825" s="387"/>
      <c r="C4825" s="481" t="s">
        <v>30192</v>
      </c>
      <c r="D4825" s="481"/>
      <c r="E4825" s="481"/>
      <c r="F4825" s="481" t="s">
        <v>17145</v>
      </c>
      <c r="G4825" s="386"/>
    </row>
    <row r="4826" spans="1:7" ht="36">
      <c r="A4826" s="387"/>
      <c r="B4826" s="387"/>
      <c r="C4826" s="388" t="s">
        <v>30193</v>
      </c>
      <c r="D4826" s="384" t="s">
        <v>30194</v>
      </c>
      <c r="E4826" s="388" t="s">
        <v>11452</v>
      </c>
      <c r="F4826" s="388" t="s">
        <v>30195</v>
      </c>
      <c r="G4826" s="386"/>
    </row>
    <row r="4827" spans="1:7" ht="11.25" customHeight="1">
      <c r="A4827" s="387"/>
      <c r="B4827" s="387"/>
      <c r="C4827" s="481" t="s">
        <v>30196</v>
      </c>
      <c r="D4827" s="481"/>
      <c r="E4827" s="481"/>
      <c r="F4827" s="481" t="s">
        <v>17145</v>
      </c>
      <c r="G4827" s="386"/>
    </row>
    <row r="4828" spans="1:7" ht="14.25" customHeight="1">
      <c r="A4828" s="387"/>
      <c r="B4828" s="387"/>
      <c r="C4828" s="388" t="s">
        <v>30197</v>
      </c>
      <c r="D4828" s="384" t="s">
        <v>30198</v>
      </c>
      <c r="E4828" s="388" t="s">
        <v>11452</v>
      </c>
      <c r="F4828" s="388" t="s">
        <v>30199</v>
      </c>
      <c r="G4828" s="386"/>
    </row>
    <row r="4829" spans="1:7" ht="15">
      <c r="A4829" s="387"/>
      <c r="B4829" s="387"/>
      <c r="C4829" s="481" t="s">
        <v>30200</v>
      </c>
      <c r="D4829" s="481"/>
      <c r="E4829" s="481"/>
      <c r="F4829" s="481" t="s">
        <v>17145</v>
      </c>
      <c r="G4829" s="386"/>
    </row>
    <row r="4830" spans="1:7" ht="11.25" customHeight="1">
      <c r="A4830" s="387"/>
      <c r="B4830" s="387"/>
      <c r="C4830" s="388" t="s">
        <v>30201</v>
      </c>
      <c r="D4830" s="384" t="s">
        <v>30202</v>
      </c>
      <c r="E4830" s="388" t="s">
        <v>11452</v>
      </c>
      <c r="F4830" s="388" t="s">
        <v>30203</v>
      </c>
      <c r="G4830" s="386"/>
    </row>
    <row r="4831" spans="1:7" ht="99">
      <c r="A4831" s="387"/>
      <c r="B4831" s="387"/>
      <c r="C4831" s="388" t="s">
        <v>30204</v>
      </c>
      <c r="D4831" s="384" t="s">
        <v>30205</v>
      </c>
      <c r="E4831" s="388" t="s">
        <v>11452</v>
      </c>
      <c r="F4831" s="388" t="s">
        <v>17893</v>
      </c>
      <c r="G4831" s="386"/>
    </row>
    <row r="4832" spans="1:7" ht="108">
      <c r="A4832" s="387"/>
      <c r="B4832" s="387"/>
      <c r="C4832" s="388" t="s">
        <v>30206</v>
      </c>
      <c r="D4832" s="384" t="s">
        <v>30207</v>
      </c>
      <c r="E4832" s="388" t="s">
        <v>11452</v>
      </c>
      <c r="F4832" s="388" t="s">
        <v>30208</v>
      </c>
      <c r="G4832" s="386"/>
    </row>
    <row r="4833" spans="1:7" ht="11.25" customHeight="1">
      <c r="A4833" s="387"/>
      <c r="B4833" s="387"/>
      <c r="C4833" s="388" t="s">
        <v>30209</v>
      </c>
      <c r="D4833" s="384" t="s">
        <v>30210</v>
      </c>
      <c r="E4833" s="388" t="s">
        <v>11452</v>
      </c>
      <c r="F4833" s="388" t="s">
        <v>30211</v>
      </c>
      <c r="G4833" s="386"/>
    </row>
    <row r="4834" spans="1:7" ht="81">
      <c r="A4834" s="387"/>
      <c r="B4834" s="387"/>
      <c r="C4834" s="388" t="s">
        <v>30212</v>
      </c>
      <c r="D4834" s="384" t="s">
        <v>30213</v>
      </c>
      <c r="E4834" s="388" t="s">
        <v>11452</v>
      </c>
      <c r="F4834" s="388" t="s">
        <v>30214</v>
      </c>
      <c r="G4834" s="386"/>
    </row>
    <row r="4835" spans="1:7" ht="11.25" customHeight="1">
      <c r="A4835" s="387"/>
      <c r="B4835" s="387"/>
      <c r="C4835" s="388" t="s">
        <v>30215</v>
      </c>
      <c r="D4835" s="384" t="s">
        <v>30216</v>
      </c>
      <c r="E4835" s="388" t="s">
        <v>11452</v>
      </c>
      <c r="F4835" s="388" t="s">
        <v>30217</v>
      </c>
      <c r="G4835" s="386"/>
    </row>
    <row r="4836" spans="1:7" ht="12.75" customHeight="1">
      <c r="A4836" s="387"/>
      <c r="B4836" s="387"/>
      <c r="C4836" s="481" t="s">
        <v>30218</v>
      </c>
      <c r="D4836" s="481"/>
      <c r="E4836" s="481"/>
      <c r="F4836" s="481" t="s">
        <v>17145</v>
      </c>
      <c r="G4836" s="386"/>
    </row>
    <row r="4837" spans="1:7" ht="11.25" customHeight="1">
      <c r="A4837" s="387"/>
      <c r="B4837" s="387"/>
      <c r="C4837" s="388" t="s">
        <v>30219</v>
      </c>
      <c r="D4837" s="384" t="s">
        <v>30220</v>
      </c>
      <c r="E4837" s="388" t="s">
        <v>11452</v>
      </c>
      <c r="F4837" s="388" t="s">
        <v>30221</v>
      </c>
      <c r="G4837" s="386"/>
    </row>
    <row r="4838" spans="1:7" ht="12.75" customHeight="1">
      <c r="A4838" s="387"/>
      <c r="B4838" s="387"/>
      <c r="C4838" s="388" t="s">
        <v>30222</v>
      </c>
      <c r="D4838" s="384" t="s">
        <v>30223</v>
      </c>
      <c r="E4838" s="388" t="s">
        <v>11452</v>
      </c>
      <c r="F4838" s="388" t="s">
        <v>30224</v>
      </c>
      <c r="G4838" s="386"/>
    </row>
    <row r="4839" spans="1:7" ht="45" customHeight="1">
      <c r="A4839" s="387"/>
      <c r="B4839" s="387"/>
      <c r="C4839" s="388" t="s">
        <v>30225</v>
      </c>
      <c r="D4839" s="384" t="s">
        <v>30226</v>
      </c>
      <c r="E4839" s="388" t="s">
        <v>11452</v>
      </c>
      <c r="F4839" s="388" t="s">
        <v>30227</v>
      </c>
      <c r="G4839" s="386"/>
    </row>
    <row r="4840" spans="1:7" ht="12.75" customHeight="1">
      <c r="A4840" s="387"/>
      <c r="B4840" s="387"/>
      <c r="C4840" s="388" t="s">
        <v>30228</v>
      </c>
      <c r="D4840" s="384" t="s">
        <v>30229</v>
      </c>
      <c r="E4840" s="388" t="s">
        <v>11452</v>
      </c>
      <c r="F4840" s="388" t="s">
        <v>30230</v>
      </c>
      <c r="G4840" s="386"/>
    </row>
    <row r="4841" spans="1:7" ht="15">
      <c r="A4841" s="387"/>
      <c r="B4841" s="481" t="s">
        <v>30231</v>
      </c>
      <c r="C4841" s="481"/>
      <c r="D4841" s="481"/>
      <c r="E4841" s="481"/>
      <c r="F4841" s="481" t="s">
        <v>17145</v>
      </c>
      <c r="G4841" s="386"/>
    </row>
    <row r="4842" spans="1:7" ht="15">
      <c r="A4842" s="387"/>
      <c r="B4842" s="387"/>
      <c r="C4842" s="481" t="s">
        <v>30232</v>
      </c>
      <c r="D4842" s="481"/>
      <c r="E4842" s="481"/>
      <c r="F4842" s="481" t="s">
        <v>17145</v>
      </c>
      <c r="G4842" s="386"/>
    </row>
    <row r="4843" spans="1:7" ht="14.25" customHeight="1">
      <c r="A4843" s="387"/>
      <c r="B4843" s="387"/>
      <c r="C4843" s="388" t="s">
        <v>30233</v>
      </c>
      <c r="D4843" s="384" t="s">
        <v>30234</v>
      </c>
      <c r="E4843" s="388" t="s">
        <v>11452</v>
      </c>
      <c r="F4843" s="388" t="s">
        <v>30235</v>
      </c>
      <c r="G4843" s="386"/>
    </row>
    <row r="4844" spans="1:7" ht="11.25" customHeight="1">
      <c r="A4844" s="387"/>
      <c r="B4844" s="387"/>
      <c r="C4844" s="388" t="s">
        <v>30236</v>
      </c>
      <c r="D4844" s="384" t="s">
        <v>30237</v>
      </c>
      <c r="E4844" s="388" t="s">
        <v>11452</v>
      </c>
      <c r="F4844" s="388" t="s">
        <v>30238</v>
      </c>
      <c r="G4844" s="386"/>
    </row>
    <row r="4845" spans="1:7" ht="14.25" customHeight="1">
      <c r="A4845" s="387"/>
      <c r="B4845" s="387"/>
      <c r="C4845" s="388" t="s">
        <v>30239</v>
      </c>
      <c r="D4845" s="384" t="s">
        <v>30240</v>
      </c>
      <c r="E4845" s="388" t="s">
        <v>11452</v>
      </c>
      <c r="F4845" s="388" t="s">
        <v>30241</v>
      </c>
      <c r="G4845" s="386"/>
    </row>
    <row r="4846" spans="1:7" ht="15">
      <c r="A4846" s="387"/>
      <c r="B4846" s="481" t="s">
        <v>30242</v>
      </c>
      <c r="C4846" s="481"/>
      <c r="D4846" s="481"/>
      <c r="E4846" s="481"/>
      <c r="F4846" s="481" t="s">
        <v>17145</v>
      </c>
      <c r="G4846" s="386"/>
    </row>
    <row r="4847" spans="1:7" ht="12.75" customHeight="1">
      <c r="A4847" s="387"/>
      <c r="B4847" s="387"/>
      <c r="C4847" s="481" t="s">
        <v>30243</v>
      </c>
      <c r="D4847" s="481"/>
      <c r="E4847" s="481"/>
      <c r="F4847" s="481" t="s">
        <v>17145</v>
      </c>
      <c r="G4847" s="386"/>
    </row>
    <row r="4848" spans="1:7" ht="14.25" customHeight="1">
      <c r="A4848" s="387"/>
      <c r="B4848" s="387"/>
      <c r="C4848" s="388" t="s">
        <v>30244</v>
      </c>
      <c r="D4848" s="384" t="s">
        <v>30245</v>
      </c>
      <c r="E4848" s="388" t="s">
        <v>11452</v>
      </c>
      <c r="F4848" s="388" t="s">
        <v>17927</v>
      </c>
      <c r="G4848" s="386"/>
    </row>
    <row r="4849" spans="1:7" ht="14.25" customHeight="1">
      <c r="A4849" s="387"/>
      <c r="B4849" s="387"/>
      <c r="C4849" s="481" t="s">
        <v>30246</v>
      </c>
      <c r="D4849" s="481"/>
      <c r="E4849" s="481"/>
      <c r="F4849" s="481" t="s">
        <v>17145</v>
      </c>
      <c r="G4849" s="386"/>
    </row>
    <row r="4850" spans="1:7" ht="11.25" customHeight="1">
      <c r="A4850" s="387"/>
      <c r="B4850" s="387"/>
      <c r="C4850" s="388" t="s">
        <v>30247</v>
      </c>
      <c r="D4850" s="384" t="s">
        <v>30248</v>
      </c>
      <c r="E4850" s="388" t="s">
        <v>11452</v>
      </c>
      <c r="F4850" s="388" t="s">
        <v>30249</v>
      </c>
      <c r="G4850" s="386"/>
    </row>
    <row r="4851" spans="1:7" ht="14.25" customHeight="1">
      <c r="A4851" s="387"/>
      <c r="B4851" s="387"/>
      <c r="C4851" s="388" t="s">
        <v>30250</v>
      </c>
      <c r="D4851" s="384" t="s">
        <v>30251</v>
      </c>
      <c r="E4851" s="388" t="s">
        <v>11452</v>
      </c>
      <c r="F4851" s="388" t="s">
        <v>30252</v>
      </c>
      <c r="G4851" s="386"/>
    </row>
    <row r="4852" spans="1:7" ht="12.75" customHeight="1">
      <c r="A4852" s="387"/>
      <c r="B4852" s="387"/>
      <c r="C4852" s="388" t="s">
        <v>30253</v>
      </c>
      <c r="D4852" s="384" t="s">
        <v>30254</v>
      </c>
      <c r="E4852" s="388" t="s">
        <v>11452</v>
      </c>
      <c r="F4852" s="388" t="s">
        <v>30255</v>
      </c>
      <c r="G4852" s="386"/>
    </row>
    <row r="4853" spans="1:7" ht="14.25" customHeight="1">
      <c r="A4853" s="387"/>
      <c r="B4853" s="387"/>
      <c r="C4853" s="388" t="s">
        <v>30256</v>
      </c>
      <c r="D4853" s="384" t="s">
        <v>30257</v>
      </c>
      <c r="E4853" s="388" t="s">
        <v>11452</v>
      </c>
      <c r="F4853" s="388" t="s">
        <v>17168</v>
      </c>
      <c r="G4853" s="386"/>
    </row>
    <row r="4854" spans="1:7" ht="14.25" customHeight="1">
      <c r="A4854" s="387"/>
      <c r="B4854" s="387"/>
      <c r="C4854" s="388" t="s">
        <v>30258</v>
      </c>
      <c r="D4854" s="384" t="s">
        <v>30259</v>
      </c>
      <c r="E4854" s="388" t="s">
        <v>26</v>
      </c>
      <c r="F4854" s="388" t="s">
        <v>17894</v>
      </c>
      <c r="G4854" s="386"/>
    </row>
    <row r="4855" spans="1:7" ht="11.25" customHeight="1">
      <c r="A4855" s="387"/>
      <c r="B4855" s="387"/>
      <c r="C4855" s="388" t="s">
        <v>30260</v>
      </c>
      <c r="D4855" s="384" t="s">
        <v>30261</v>
      </c>
      <c r="E4855" s="388" t="s">
        <v>26</v>
      </c>
      <c r="F4855" s="388" t="s">
        <v>30262</v>
      </c>
      <c r="G4855" s="386"/>
    </row>
    <row r="4856" spans="1:7" ht="18">
      <c r="A4856" s="387"/>
      <c r="B4856" s="387"/>
      <c r="C4856" s="388" t="s">
        <v>30263</v>
      </c>
      <c r="D4856" s="384" t="s">
        <v>30264</v>
      </c>
      <c r="E4856" s="388" t="s">
        <v>11452</v>
      </c>
      <c r="F4856" s="388" t="s">
        <v>30265</v>
      </c>
      <c r="G4856" s="386"/>
    </row>
    <row r="4857" spans="1:7" ht="11.25" customHeight="1">
      <c r="A4857" s="387"/>
      <c r="B4857" s="387"/>
      <c r="C4857" s="388" t="s">
        <v>30266</v>
      </c>
      <c r="D4857" s="384" t="s">
        <v>30267</v>
      </c>
      <c r="E4857" s="388" t="s">
        <v>11452</v>
      </c>
      <c r="F4857" s="388" t="s">
        <v>17558</v>
      </c>
      <c r="G4857" s="386"/>
    </row>
    <row r="4858" spans="1:7" ht="12.75" customHeight="1">
      <c r="A4858" s="387"/>
      <c r="B4858" s="481" t="s">
        <v>30268</v>
      </c>
      <c r="C4858" s="481"/>
      <c r="D4858" s="481"/>
      <c r="E4858" s="481"/>
      <c r="F4858" s="481" t="s">
        <v>17145</v>
      </c>
      <c r="G4858" s="386"/>
    </row>
    <row r="4859" spans="1:7" ht="15">
      <c r="A4859" s="387"/>
      <c r="B4859" s="387"/>
      <c r="C4859" s="481" t="s">
        <v>30269</v>
      </c>
      <c r="D4859" s="481"/>
      <c r="E4859" s="481"/>
      <c r="F4859" s="481" t="s">
        <v>17145</v>
      </c>
      <c r="G4859" s="386"/>
    </row>
    <row r="4860" spans="1:7" ht="12.75" customHeight="1">
      <c r="A4860" s="387"/>
      <c r="B4860" s="387"/>
      <c r="C4860" s="388" t="s">
        <v>30270</v>
      </c>
      <c r="D4860" s="384" t="s">
        <v>30271</v>
      </c>
      <c r="E4860" s="388" t="s">
        <v>105</v>
      </c>
      <c r="F4860" s="388" t="s">
        <v>18777</v>
      </c>
      <c r="G4860" s="386"/>
    </row>
    <row r="4861" spans="1:7" ht="45" customHeight="1">
      <c r="A4861" s="387"/>
      <c r="B4861" s="387"/>
      <c r="C4861" s="388" t="s">
        <v>30272</v>
      </c>
      <c r="D4861" s="384" t="s">
        <v>30273</v>
      </c>
      <c r="E4861" s="388" t="s">
        <v>105</v>
      </c>
      <c r="F4861" s="388" t="s">
        <v>17815</v>
      </c>
      <c r="G4861" s="386"/>
    </row>
    <row r="4862" spans="1:7" ht="14.25" customHeight="1">
      <c r="A4862" s="387"/>
      <c r="B4862" s="387"/>
      <c r="C4862" s="388" t="s">
        <v>30274</v>
      </c>
      <c r="D4862" s="384" t="s">
        <v>30275</v>
      </c>
      <c r="E4862" s="388" t="s">
        <v>105</v>
      </c>
      <c r="F4862" s="388" t="s">
        <v>30276</v>
      </c>
      <c r="G4862" s="386"/>
    </row>
    <row r="4863" spans="1:7" ht="18">
      <c r="A4863" s="387"/>
      <c r="B4863" s="387"/>
      <c r="C4863" s="388" t="s">
        <v>30277</v>
      </c>
      <c r="D4863" s="384" t="s">
        <v>30278</v>
      </c>
      <c r="E4863" s="388" t="s">
        <v>105</v>
      </c>
      <c r="F4863" s="388" t="s">
        <v>30279</v>
      </c>
      <c r="G4863" s="386"/>
    </row>
    <row r="4864" spans="1:7" ht="18">
      <c r="A4864" s="387"/>
      <c r="B4864" s="387"/>
      <c r="C4864" s="388" t="s">
        <v>30280</v>
      </c>
      <c r="D4864" s="384" t="s">
        <v>30281</v>
      </c>
      <c r="E4864" s="388" t="s">
        <v>105</v>
      </c>
      <c r="F4864" s="388" t="s">
        <v>30282</v>
      </c>
      <c r="G4864" s="386"/>
    </row>
    <row r="4865" spans="1:7" ht="27">
      <c r="A4865" s="387"/>
      <c r="B4865" s="387"/>
      <c r="C4865" s="388" t="s">
        <v>30283</v>
      </c>
      <c r="D4865" s="384" t="s">
        <v>30284</v>
      </c>
      <c r="E4865" s="388" t="s">
        <v>105</v>
      </c>
      <c r="F4865" s="388" t="s">
        <v>19218</v>
      </c>
      <c r="G4865" s="385"/>
    </row>
    <row r="4866" spans="1:7" ht="14.25" customHeight="1">
      <c r="A4866" s="387"/>
      <c r="B4866" s="387"/>
      <c r="C4866" s="388" t="s">
        <v>30285</v>
      </c>
      <c r="D4866" s="384" t="s">
        <v>30286</v>
      </c>
      <c r="E4866" s="388" t="s">
        <v>105</v>
      </c>
      <c r="F4866" s="388" t="s">
        <v>30287</v>
      </c>
      <c r="G4866" s="385"/>
    </row>
    <row r="4867" spans="1:7" ht="11.25" customHeight="1">
      <c r="A4867" s="387"/>
      <c r="B4867" s="387"/>
      <c r="C4867" s="388" t="s">
        <v>30288</v>
      </c>
      <c r="D4867" s="384" t="s">
        <v>30289</v>
      </c>
      <c r="E4867" s="388" t="s">
        <v>105</v>
      </c>
      <c r="F4867" s="388" t="s">
        <v>17349</v>
      </c>
      <c r="G4867" s="386"/>
    </row>
    <row r="4868" spans="1:7" ht="14.25" customHeight="1">
      <c r="A4868" s="481" t="s">
        <v>17896</v>
      </c>
      <c r="B4868" s="481"/>
      <c r="C4868" s="481"/>
      <c r="D4868" s="481"/>
      <c r="E4868" s="481"/>
      <c r="F4868" s="481" t="s">
        <v>17145</v>
      </c>
      <c r="G4868" s="386"/>
    </row>
    <row r="4869" spans="1:7" ht="22.5" customHeight="1">
      <c r="A4869" s="481" t="s">
        <v>17186</v>
      </c>
      <c r="B4869" s="481"/>
      <c r="C4869" s="481"/>
      <c r="D4869" s="481"/>
      <c r="E4869" s="481"/>
      <c r="F4869" s="481" t="s">
        <v>17145</v>
      </c>
      <c r="G4869" s="386"/>
    </row>
    <row r="4870" spans="1:7" ht="12.75" customHeight="1">
      <c r="A4870" s="387"/>
      <c r="B4870" s="481" t="s">
        <v>30290</v>
      </c>
      <c r="C4870" s="481"/>
      <c r="D4870" s="481"/>
      <c r="E4870" s="481"/>
      <c r="F4870" s="481" t="s">
        <v>17145</v>
      </c>
      <c r="G4870" s="386"/>
    </row>
    <row r="4871" spans="1:7" ht="15">
      <c r="A4871" s="387"/>
      <c r="B4871" s="387"/>
      <c r="C4871" s="481" t="s">
        <v>30291</v>
      </c>
      <c r="D4871" s="481"/>
      <c r="E4871" s="481"/>
      <c r="F4871" s="481" t="s">
        <v>17145</v>
      </c>
      <c r="G4871" s="386"/>
    </row>
    <row r="4872" spans="1:7" ht="14.25" customHeight="1">
      <c r="A4872" s="387"/>
      <c r="B4872" s="387"/>
      <c r="C4872" s="388" t="s">
        <v>30292</v>
      </c>
      <c r="D4872" s="384" t="s">
        <v>30293</v>
      </c>
      <c r="E4872" s="388" t="s">
        <v>26</v>
      </c>
      <c r="F4872" s="388" t="s">
        <v>25751</v>
      </c>
      <c r="G4872" s="386"/>
    </row>
    <row r="4873" spans="1:7" ht="14.25" customHeight="1">
      <c r="A4873" s="387"/>
      <c r="B4873" s="387"/>
      <c r="C4873" s="388" t="s">
        <v>30294</v>
      </c>
      <c r="D4873" s="384" t="s">
        <v>30295</v>
      </c>
      <c r="E4873" s="388" t="s">
        <v>26</v>
      </c>
      <c r="F4873" s="388" t="s">
        <v>30296</v>
      </c>
      <c r="G4873" s="386"/>
    </row>
    <row r="4874" spans="1:7" ht="18">
      <c r="A4874" s="387"/>
      <c r="B4874" s="387"/>
      <c r="C4874" s="388" t="s">
        <v>30297</v>
      </c>
      <c r="D4874" s="384" t="s">
        <v>30298</v>
      </c>
      <c r="E4874" s="388" t="s">
        <v>105</v>
      </c>
      <c r="F4874" s="388" t="s">
        <v>30299</v>
      </c>
      <c r="G4874" s="386"/>
    </row>
    <row r="4875" spans="1:7" ht="14.25" customHeight="1">
      <c r="A4875" s="387"/>
      <c r="B4875" s="387"/>
      <c r="C4875" s="388" t="s">
        <v>30300</v>
      </c>
      <c r="D4875" s="384" t="s">
        <v>30301</v>
      </c>
      <c r="E4875" s="388" t="s">
        <v>11452</v>
      </c>
      <c r="F4875" s="388" t="s">
        <v>18703</v>
      </c>
      <c r="G4875" s="386"/>
    </row>
    <row r="4876" spans="1:7" ht="14.25" customHeight="1">
      <c r="A4876" s="387"/>
      <c r="B4876" s="387"/>
      <c r="C4876" s="388" t="s">
        <v>30302</v>
      </c>
      <c r="D4876" s="384" t="s">
        <v>30303</v>
      </c>
      <c r="E4876" s="388" t="s">
        <v>105</v>
      </c>
      <c r="F4876" s="388" t="s">
        <v>30304</v>
      </c>
      <c r="G4876" s="386"/>
    </row>
    <row r="4877" spans="1:7" ht="14.25" customHeight="1">
      <c r="A4877" s="387"/>
      <c r="B4877" s="387"/>
      <c r="C4877" s="388" t="s">
        <v>30305</v>
      </c>
      <c r="D4877" s="384" t="s">
        <v>30306</v>
      </c>
      <c r="E4877" s="388" t="s">
        <v>11452</v>
      </c>
      <c r="F4877" s="388" t="s">
        <v>26837</v>
      </c>
      <c r="G4877" s="386"/>
    </row>
    <row r="4878" spans="1:7" ht="14.25" customHeight="1">
      <c r="A4878" s="387"/>
      <c r="B4878" s="387"/>
      <c r="C4878" s="388" t="s">
        <v>30307</v>
      </c>
      <c r="D4878" s="384" t="s">
        <v>30308</v>
      </c>
      <c r="E4878" s="388" t="s">
        <v>26</v>
      </c>
      <c r="F4878" s="388" t="s">
        <v>30309</v>
      </c>
      <c r="G4878" s="386"/>
    </row>
    <row r="4879" spans="1:7" ht="11.25" customHeight="1">
      <c r="A4879" s="387"/>
      <c r="B4879" s="387"/>
      <c r="C4879" s="388" t="s">
        <v>30310</v>
      </c>
      <c r="D4879" s="384" t="s">
        <v>30311</v>
      </c>
      <c r="E4879" s="388" t="s">
        <v>105</v>
      </c>
      <c r="F4879" s="388" t="s">
        <v>17828</v>
      </c>
      <c r="G4879" s="386"/>
    </row>
    <row r="4880" spans="1:7" ht="12.75" customHeight="1">
      <c r="A4880" s="387"/>
      <c r="B4880" s="387"/>
      <c r="C4880" s="388" t="s">
        <v>30312</v>
      </c>
      <c r="D4880" s="384" t="s">
        <v>30313</v>
      </c>
      <c r="E4880" s="388" t="s">
        <v>105</v>
      </c>
      <c r="F4880" s="388" t="s">
        <v>30314</v>
      </c>
      <c r="G4880" s="385"/>
    </row>
    <row r="4881" spans="1:7" ht="12.75" customHeight="1">
      <c r="A4881" s="387"/>
      <c r="B4881" s="387"/>
      <c r="C4881" s="388" t="s">
        <v>30315</v>
      </c>
      <c r="D4881" s="384" t="s">
        <v>30316</v>
      </c>
      <c r="E4881" s="388" t="s">
        <v>105</v>
      </c>
      <c r="F4881" s="388" t="s">
        <v>28404</v>
      </c>
      <c r="G4881" s="385"/>
    </row>
    <row r="4882" spans="1:7" ht="12.75" customHeight="1">
      <c r="A4882" s="387"/>
      <c r="B4882" s="387"/>
      <c r="C4882" s="388" t="s">
        <v>30317</v>
      </c>
      <c r="D4882" s="384" t="s">
        <v>30318</v>
      </c>
      <c r="E4882" s="388" t="s">
        <v>105</v>
      </c>
      <c r="F4882" s="388" t="s">
        <v>25751</v>
      </c>
      <c r="G4882" s="385"/>
    </row>
    <row r="4883" spans="1:7" ht="27">
      <c r="A4883" s="387"/>
      <c r="B4883" s="387"/>
      <c r="C4883" s="388" t="s">
        <v>30319</v>
      </c>
      <c r="D4883" s="384" t="s">
        <v>30320</v>
      </c>
      <c r="E4883" s="388" t="s">
        <v>11461</v>
      </c>
      <c r="F4883" s="388" t="s">
        <v>30321</v>
      </c>
      <c r="G4883" s="385"/>
    </row>
    <row r="4884" spans="1:7" ht="14.25" customHeight="1">
      <c r="A4884" s="387"/>
      <c r="B4884" s="387"/>
      <c r="C4884" s="388" t="s">
        <v>30322</v>
      </c>
      <c r="D4884" s="384" t="s">
        <v>30323</v>
      </c>
      <c r="E4884" s="388" t="s">
        <v>11461</v>
      </c>
      <c r="F4884" s="388" t="s">
        <v>30324</v>
      </c>
      <c r="G4884" s="386"/>
    </row>
    <row r="4885" spans="1:7" ht="14.25" customHeight="1">
      <c r="A4885" s="387"/>
      <c r="B4885" s="387"/>
      <c r="C4885" s="388" t="s">
        <v>30325</v>
      </c>
      <c r="D4885" s="384" t="s">
        <v>30326</v>
      </c>
      <c r="E4885" s="388" t="s">
        <v>11461</v>
      </c>
      <c r="F4885" s="388" t="s">
        <v>30327</v>
      </c>
      <c r="G4885" s="386"/>
    </row>
    <row r="4886" spans="1:7" ht="18">
      <c r="A4886" s="387"/>
      <c r="B4886" s="387"/>
      <c r="C4886" s="388" t="s">
        <v>30328</v>
      </c>
      <c r="D4886" s="384" t="s">
        <v>30329</v>
      </c>
      <c r="E4886" s="388" t="s">
        <v>11461</v>
      </c>
      <c r="F4886" s="388" t="s">
        <v>24302</v>
      </c>
      <c r="G4886" s="386"/>
    </row>
    <row r="4887" spans="1:7" ht="27">
      <c r="A4887" s="387"/>
      <c r="B4887" s="387"/>
      <c r="C4887" s="388" t="s">
        <v>30330</v>
      </c>
      <c r="D4887" s="384" t="s">
        <v>30331</v>
      </c>
      <c r="E4887" s="388" t="s">
        <v>11452</v>
      </c>
      <c r="F4887" s="388" t="s">
        <v>24077</v>
      </c>
      <c r="G4887" s="386"/>
    </row>
    <row r="4888" spans="1:7" ht="18">
      <c r="A4888" s="387"/>
      <c r="B4888" s="387"/>
      <c r="C4888" s="388" t="s">
        <v>30332</v>
      </c>
      <c r="D4888" s="384" t="s">
        <v>30333</v>
      </c>
      <c r="E4888" s="388" t="s">
        <v>11461</v>
      </c>
      <c r="F4888" s="388" t="s">
        <v>17146</v>
      </c>
      <c r="G4888" s="386"/>
    </row>
    <row r="4889" spans="1:7" ht="36">
      <c r="A4889" s="387"/>
      <c r="B4889" s="387"/>
      <c r="C4889" s="388" t="s">
        <v>30334</v>
      </c>
      <c r="D4889" s="384" t="s">
        <v>30335</v>
      </c>
      <c r="E4889" s="388" t="s">
        <v>11461</v>
      </c>
      <c r="F4889" s="388" t="s">
        <v>17483</v>
      </c>
      <c r="G4889" s="386"/>
    </row>
    <row r="4890" spans="1:7" ht="36">
      <c r="A4890" s="387"/>
      <c r="B4890" s="387"/>
      <c r="C4890" s="388" t="s">
        <v>30336</v>
      </c>
      <c r="D4890" s="384" t="s">
        <v>30337</v>
      </c>
      <c r="E4890" s="388" t="s">
        <v>11461</v>
      </c>
      <c r="F4890" s="388" t="s">
        <v>30338</v>
      </c>
      <c r="G4890" s="386"/>
    </row>
    <row r="4891" spans="1:7" ht="36" customHeight="1">
      <c r="A4891" s="387"/>
      <c r="B4891" s="387"/>
      <c r="C4891" s="388" t="s">
        <v>30339</v>
      </c>
      <c r="D4891" s="384" t="s">
        <v>30340</v>
      </c>
      <c r="E4891" s="388" t="s">
        <v>11452</v>
      </c>
      <c r="F4891" s="388" t="s">
        <v>30341</v>
      </c>
      <c r="G4891" s="386"/>
    </row>
    <row r="4892" spans="1:7" ht="22.5" customHeight="1">
      <c r="A4892" s="387"/>
      <c r="B4892" s="387"/>
      <c r="C4892" s="388" t="s">
        <v>30342</v>
      </c>
      <c r="D4892" s="384" t="s">
        <v>30343</v>
      </c>
      <c r="E4892" s="388" t="s">
        <v>11452</v>
      </c>
      <c r="F4892" s="388" t="s">
        <v>20359</v>
      </c>
      <c r="G4892" s="386"/>
    </row>
    <row r="4893" spans="1:7" ht="18">
      <c r="A4893" s="387"/>
      <c r="B4893" s="387"/>
      <c r="C4893" s="388" t="s">
        <v>30344</v>
      </c>
      <c r="D4893" s="384" t="s">
        <v>30345</v>
      </c>
      <c r="E4893" s="388" t="s">
        <v>11461</v>
      </c>
      <c r="F4893" s="388" t="s">
        <v>30346</v>
      </c>
      <c r="G4893" s="386"/>
    </row>
    <row r="4894" spans="1:7" ht="14.25" customHeight="1">
      <c r="A4894" s="387"/>
      <c r="B4894" s="387"/>
      <c r="C4894" s="388" t="s">
        <v>30347</v>
      </c>
      <c r="D4894" s="384" t="s">
        <v>30348</v>
      </c>
      <c r="E4894" s="388" t="s">
        <v>11461</v>
      </c>
      <c r="F4894" s="388" t="s">
        <v>30349</v>
      </c>
      <c r="G4894" s="386"/>
    </row>
    <row r="4895" spans="1:7" ht="14.25" customHeight="1">
      <c r="A4895" s="387"/>
      <c r="B4895" s="387"/>
      <c r="C4895" s="388" t="s">
        <v>30350</v>
      </c>
      <c r="D4895" s="384" t="s">
        <v>30351</v>
      </c>
      <c r="E4895" s="388" t="s">
        <v>11452</v>
      </c>
      <c r="F4895" s="388" t="s">
        <v>28722</v>
      </c>
      <c r="G4895" s="386"/>
    </row>
    <row r="4896" spans="1:7" ht="14.25" customHeight="1">
      <c r="A4896" s="387"/>
      <c r="B4896" s="387"/>
      <c r="C4896" s="388" t="s">
        <v>30352</v>
      </c>
      <c r="D4896" s="384" t="s">
        <v>30353</v>
      </c>
      <c r="E4896" s="388" t="s">
        <v>11452</v>
      </c>
      <c r="F4896" s="388" t="s">
        <v>24077</v>
      </c>
      <c r="G4896" s="385"/>
    </row>
    <row r="4897" spans="1:7" ht="14.25" customHeight="1">
      <c r="A4897" s="387"/>
      <c r="B4897" s="387"/>
      <c r="C4897" s="388" t="s">
        <v>30354</v>
      </c>
      <c r="D4897" s="384" t="s">
        <v>30355</v>
      </c>
      <c r="E4897" s="388" t="s">
        <v>11452</v>
      </c>
      <c r="F4897" s="388" t="s">
        <v>30356</v>
      </c>
      <c r="G4897" s="385"/>
    </row>
    <row r="4898" spans="1:7" ht="18">
      <c r="A4898" s="387"/>
      <c r="B4898" s="387"/>
      <c r="C4898" s="388" t="s">
        <v>30357</v>
      </c>
      <c r="D4898" s="384" t="s">
        <v>30358</v>
      </c>
      <c r="E4898" s="388" t="s">
        <v>11452</v>
      </c>
      <c r="F4898" s="388" t="s">
        <v>30359</v>
      </c>
      <c r="G4898" s="386"/>
    </row>
    <row r="4899" spans="1:7" ht="18">
      <c r="A4899" s="387"/>
      <c r="B4899" s="387"/>
      <c r="C4899" s="388" t="s">
        <v>30360</v>
      </c>
      <c r="D4899" s="384" t="s">
        <v>30361</v>
      </c>
      <c r="E4899" s="388" t="s">
        <v>11452</v>
      </c>
      <c r="F4899" s="388" t="s">
        <v>26837</v>
      </c>
      <c r="G4899" s="386"/>
    </row>
    <row r="4900" spans="1:7" ht="18">
      <c r="A4900" s="387"/>
      <c r="B4900" s="387"/>
      <c r="C4900" s="388" t="s">
        <v>30362</v>
      </c>
      <c r="D4900" s="384" t="s">
        <v>30363</v>
      </c>
      <c r="E4900" s="388" t="s">
        <v>11452</v>
      </c>
      <c r="F4900" s="388" t="s">
        <v>30364</v>
      </c>
      <c r="G4900" s="386"/>
    </row>
    <row r="4901" spans="1:7" ht="18">
      <c r="A4901" s="387"/>
      <c r="B4901" s="387"/>
      <c r="C4901" s="388" t="s">
        <v>30365</v>
      </c>
      <c r="D4901" s="384" t="s">
        <v>30366</v>
      </c>
      <c r="E4901" s="388" t="s">
        <v>11452</v>
      </c>
      <c r="F4901" s="388" t="s">
        <v>28722</v>
      </c>
      <c r="G4901" s="386"/>
    </row>
    <row r="4902" spans="1:7" ht="36">
      <c r="A4902" s="387"/>
      <c r="B4902" s="387"/>
      <c r="C4902" s="388" t="s">
        <v>30367</v>
      </c>
      <c r="D4902" s="384" t="s">
        <v>30368</v>
      </c>
      <c r="E4902" s="388" t="s">
        <v>11452</v>
      </c>
      <c r="F4902" s="388" t="s">
        <v>30369</v>
      </c>
      <c r="G4902" s="386"/>
    </row>
    <row r="4903" spans="1:7" ht="18">
      <c r="A4903" s="387"/>
      <c r="B4903" s="387"/>
      <c r="C4903" s="388" t="s">
        <v>30370</v>
      </c>
      <c r="D4903" s="384" t="s">
        <v>30371</v>
      </c>
      <c r="E4903" s="388" t="s">
        <v>11452</v>
      </c>
      <c r="F4903" s="388" t="s">
        <v>30372</v>
      </c>
      <c r="G4903" s="386"/>
    </row>
    <row r="4904" spans="1:7" ht="18">
      <c r="A4904" s="387"/>
      <c r="B4904" s="387"/>
      <c r="C4904" s="388" t="s">
        <v>30373</v>
      </c>
      <c r="D4904" s="384" t="s">
        <v>30374</v>
      </c>
      <c r="E4904" s="388" t="s">
        <v>105</v>
      </c>
      <c r="F4904" s="388" t="s">
        <v>30375</v>
      </c>
      <c r="G4904" s="386"/>
    </row>
    <row r="4905" spans="1:7" ht="27">
      <c r="A4905" s="387"/>
      <c r="B4905" s="387"/>
      <c r="C4905" s="388" t="s">
        <v>30376</v>
      </c>
      <c r="D4905" s="384" t="s">
        <v>30377</v>
      </c>
      <c r="E4905" s="388" t="s">
        <v>11452</v>
      </c>
      <c r="F4905" s="388" t="s">
        <v>30378</v>
      </c>
      <c r="G4905" s="386"/>
    </row>
    <row r="4906" spans="1:7" ht="18">
      <c r="A4906" s="387"/>
      <c r="B4906" s="387"/>
      <c r="C4906" s="388" t="s">
        <v>30379</v>
      </c>
      <c r="D4906" s="384" t="s">
        <v>30380</v>
      </c>
      <c r="E4906" s="388" t="s">
        <v>11452</v>
      </c>
      <c r="F4906" s="388" t="s">
        <v>17728</v>
      </c>
      <c r="G4906" s="386"/>
    </row>
    <row r="4907" spans="1:7" ht="15">
      <c r="A4907" s="387"/>
      <c r="B4907" s="387"/>
      <c r="C4907" s="388" t="s">
        <v>30381</v>
      </c>
      <c r="D4907" s="384" t="s">
        <v>30382</v>
      </c>
      <c r="E4907" s="388" t="s">
        <v>105</v>
      </c>
      <c r="F4907" s="388" t="s">
        <v>18495</v>
      </c>
      <c r="G4907" s="386"/>
    </row>
    <row r="4908" spans="1:7" ht="27">
      <c r="A4908" s="387"/>
      <c r="B4908" s="387"/>
      <c r="C4908" s="388" t="s">
        <v>30383</v>
      </c>
      <c r="D4908" s="384" t="s">
        <v>30384</v>
      </c>
      <c r="E4908" s="388" t="s">
        <v>11461</v>
      </c>
      <c r="F4908" s="388" t="s">
        <v>30385</v>
      </c>
      <c r="G4908" s="386"/>
    </row>
    <row r="4909" spans="1:7" ht="27">
      <c r="A4909" s="387"/>
      <c r="B4909" s="387"/>
      <c r="C4909" s="388" t="s">
        <v>30386</v>
      </c>
      <c r="D4909" s="384" t="s">
        <v>30387</v>
      </c>
      <c r="E4909" s="388" t="s">
        <v>11452</v>
      </c>
      <c r="F4909" s="388" t="s">
        <v>30388</v>
      </c>
      <c r="G4909" s="386"/>
    </row>
    <row r="4910" spans="1:7" ht="27">
      <c r="A4910" s="387"/>
      <c r="B4910" s="387"/>
      <c r="C4910" s="388" t="s">
        <v>30389</v>
      </c>
      <c r="D4910" s="384" t="s">
        <v>30390</v>
      </c>
      <c r="E4910" s="388" t="s">
        <v>11452</v>
      </c>
      <c r="F4910" s="388" t="s">
        <v>27854</v>
      </c>
      <c r="G4910" s="386"/>
    </row>
    <row r="4911" spans="1:7" ht="18">
      <c r="A4911" s="387"/>
      <c r="B4911" s="387"/>
      <c r="C4911" s="388" t="s">
        <v>30391</v>
      </c>
      <c r="D4911" s="384" t="s">
        <v>30392</v>
      </c>
      <c r="E4911" s="388" t="s">
        <v>11452</v>
      </c>
      <c r="F4911" s="388" t="s">
        <v>17193</v>
      </c>
      <c r="G4911" s="386"/>
    </row>
    <row r="4912" spans="1:7" ht="27">
      <c r="A4912" s="387"/>
      <c r="B4912" s="387"/>
      <c r="C4912" s="388" t="s">
        <v>30393</v>
      </c>
      <c r="D4912" s="384" t="s">
        <v>30394</v>
      </c>
      <c r="E4912" s="388" t="s">
        <v>11452</v>
      </c>
      <c r="F4912" s="388" t="s">
        <v>30395</v>
      </c>
      <c r="G4912" s="386"/>
    </row>
    <row r="4913" spans="1:7" ht="18">
      <c r="A4913" s="387"/>
      <c r="B4913" s="387"/>
      <c r="C4913" s="388" t="s">
        <v>30396</v>
      </c>
      <c r="D4913" s="384" t="s">
        <v>30397</v>
      </c>
      <c r="E4913" s="388" t="s">
        <v>11452</v>
      </c>
      <c r="F4913" s="388" t="s">
        <v>30398</v>
      </c>
      <c r="G4913" s="386"/>
    </row>
    <row r="4914" spans="1:7" ht="27">
      <c r="A4914" s="387"/>
      <c r="B4914" s="387"/>
      <c r="C4914" s="388" t="s">
        <v>30399</v>
      </c>
      <c r="D4914" s="384" t="s">
        <v>30400</v>
      </c>
      <c r="E4914" s="388" t="s">
        <v>11452</v>
      </c>
      <c r="F4914" s="388" t="s">
        <v>30401</v>
      </c>
      <c r="G4914" s="386"/>
    </row>
    <row r="4915" spans="1:7" ht="27">
      <c r="A4915" s="387"/>
      <c r="B4915" s="387"/>
      <c r="C4915" s="388" t="s">
        <v>30402</v>
      </c>
      <c r="D4915" s="384" t="s">
        <v>30403</v>
      </c>
      <c r="E4915" s="388" t="s">
        <v>11452</v>
      </c>
      <c r="F4915" s="388" t="s">
        <v>17732</v>
      </c>
      <c r="G4915" s="386"/>
    </row>
    <row r="4916" spans="1:7" ht="27">
      <c r="A4916" s="387"/>
      <c r="B4916" s="387"/>
      <c r="C4916" s="388" t="s">
        <v>30404</v>
      </c>
      <c r="D4916" s="384" t="s">
        <v>30405</v>
      </c>
      <c r="E4916" s="388" t="s">
        <v>11452</v>
      </c>
      <c r="F4916" s="388" t="s">
        <v>30406</v>
      </c>
      <c r="G4916" s="386"/>
    </row>
    <row r="4917" spans="1:7" ht="27">
      <c r="A4917" s="387"/>
      <c r="B4917" s="387"/>
      <c r="C4917" s="388" t="s">
        <v>30407</v>
      </c>
      <c r="D4917" s="384" t="s">
        <v>30408</v>
      </c>
      <c r="E4917" s="388" t="s">
        <v>11452</v>
      </c>
      <c r="F4917" s="388" t="s">
        <v>30409</v>
      </c>
      <c r="G4917" s="386"/>
    </row>
    <row r="4918" spans="1:7" ht="27">
      <c r="A4918" s="387"/>
      <c r="B4918" s="387"/>
      <c r="C4918" s="388" t="s">
        <v>30410</v>
      </c>
      <c r="D4918" s="384" t="s">
        <v>30411</v>
      </c>
      <c r="E4918" s="388" t="s">
        <v>11452</v>
      </c>
      <c r="F4918" s="388" t="s">
        <v>30412</v>
      </c>
      <c r="G4918" s="386"/>
    </row>
    <row r="4919" spans="1:7" ht="36">
      <c r="A4919" s="387"/>
      <c r="B4919" s="387"/>
      <c r="C4919" s="388" t="s">
        <v>30413</v>
      </c>
      <c r="D4919" s="384" t="s">
        <v>30414</v>
      </c>
      <c r="E4919" s="388" t="s">
        <v>11452</v>
      </c>
      <c r="F4919" s="388" t="s">
        <v>30415</v>
      </c>
      <c r="G4919" s="386"/>
    </row>
    <row r="4920" spans="1:7" ht="27">
      <c r="A4920" s="387"/>
      <c r="B4920" s="387"/>
      <c r="C4920" s="388" t="s">
        <v>30416</v>
      </c>
      <c r="D4920" s="384" t="s">
        <v>30417</v>
      </c>
      <c r="E4920" s="388" t="s">
        <v>11452</v>
      </c>
      <c r="F4920" s="388" t="s">
        <v>17914</v>
      </c>
      <c r="G4920" s="385"/>
    </row>
    <row r="4921" spans="1:7" ht="18">
      <c r="A4921" s="387"/>
      <c r="B4921" s="387"/>
      <c r="C4921" s="388" t="s">
        <v>30418</v>
      </c>
      <c r="D4921" s="384" t="s">
        <v>30419</v>
      </c>
      <c r="E4921" s="388" t="s">
        <v>11452</v>
      </c>
      <c r="F4921" s="388" t="s">
        <v>26837</v>
      </c>
      <c r="G4921" s="385"/>
    </row>
    <row r="4922" spans="1:7" ht="27" customHeight="1">
      <c r="A4922" s="387"/>
      <c r="B4922" s="387"/>
      <c r="C4922" s="388" t="s">
        <v>30420</v>
      </c>
      <c r="D4922" s="384" t="s">
        <v>30421</v>
      </c>
      <c r="E4922" s="388" t="s">
        <v>11452</v>
      </c>
      <c r="F4922" s="388" t="s">
        <v>30422</v>
      </c>
      <c r="G4922" s="386"/>
    </row>
    <row r="4923" spans="1:7" ht="27">
      <c r="A4923" s="387"/>
      <c r="B4923" s="387"/>
      <c r="C4923" s="388" t="s">
        <v>30423</v>
      </c>
      <c r="D4923" s="384" t="s">
        <v>30424</v>
      </c>
      <c r="E4923" s="388" t="s">
        <v>11452</v>
      </c>
      <c r="F4923" s="388" t="s">
        <v>30425</v>
      </c>
      <c r="G4923" s="386"/>
    </row>
    <row r="4924" spans="1:7" ht="27" customHeight="1">
      <c r="A4924" s="387"/>
      <c r="B4924" s="387"/>
      <c r="C4924" s="388" t="s">
        <v>30426</v>
      </c>
      <c r="D4924" s="384" t="s">
        <v>30427</v>
      </c>
      <c r="E4924" s="388" t="s">
        <v>11452</v>
      </c>
      <c r="F4924" s="388" t="s">
        <v>24077</v>
      </c>
      <c r="G4924" s="386"/>
    </row>
    <row r="4925" spans="1:7" ht="18">
      <c r="A4925" s="387"/>
      <c r="B4925" s="387"/>
      <c r="C4925" s="388" t="s">
        <v>30428</v>
      </c>
      <c r="D4925" s="384" t="s">
        <v>30429</v>
      </c>
      <c r="E4925" s="388" t="s">
        <v>11452</v>
      </c>
      <c r="F4925" s="388" t="s">
        <v>26225</v>
      </c>
      <c r="G4925" s="386"/>
    </row>
    <row r="4926" spans="1:7" ht="15">
      <c r="A4926" s="387"/>
      <c r="B4926" s="387"/>
      <c r="C4926" s="388" t="s">
        <v>30430</v>
      </c>
      <c r="D4926" s="384" t="s">
        <v>30431</v>
      </c>
      <c r="E4926" s="388" t="s">
        <v>11452</v>
      </c>
      <c r="F4926" s="388" t="s">
        <v>30432</v>
      </c>
      <c r="G4926" s="386"/>
    </row>
    <row r="4927" spans="1:7" ht="15">
      <c r="A4927" s="387"/>
      <c r="B4927" s="387"/>
      <c r="C4927" s="388" t="s">
        <v>30433</v>
      </c>
      <c r="D4927" s="384" t="s">
        <v>30434</v>
      </c>
      <c r="E4927" s="388" t="s">
        <v>11461</v>
      </c>
      <c r="F4927" s="388" t="s">
        <v>29381</v>
      </c>
      <c r="G4927" s="386"/>
    </row>
    <row r="4928" spans="1:7" ht="18">
      <c r="A4928" s="387"/>
      <c r="B4928" s="387"/>
      <c r="C4928" s="388" t="s">
        <v>30435</v>
      </c>
      <c r="D4928" s="384" t="s">
        <v>30436</v>
      </c>
      <c r="E4928" s="388" t="s">
        <v>11452</v>
      </c>
      <c r="F4928" s="388" t="s">
        <v>30437</v>
      </c>
      <c r="G4928" s="386"/>
    </row>
    <row r="4929" spans="1:7" ht="27">
      <c r="A4929" s="387"/>
      <c r="B4929" s="387"/>
      <c r="C4929" s="388" t="s">
        <v>30438</v>
      </c>
      <c r="D4929" s="384" t="s">
        <v>30439</v>
      </c>
      <c r="E4929" s="388" t="s">
        <v>11452</v>
      </c>
      <c r="F4929" s="388" t="s">
        <v>30440</v>
      </c>
      <c r="G4929" s="386"/>
    </row>
    <row r="4930" spans="1:7" ht="27">
      <c r="A4930" s="387"/>
      <c r="B4930" s="387"/>
      <c r="C4930" s="388" t="s">
        <v>30441</v>
      </c>
      <c r="D4930" s="384" t="s">
        <v>30442</v>
      </c>
      <c r="E4930" s="388" t="s">
        <v>11452</v>
      </c>
      <c r="F4930" s="388" t="s">
        <v>30364</v>
      </c>
      <c r="G4930" s="386"/>
    </row>
    <row r="4931" spans="1:7" ht="27">
      <c r="A4931" s="387"/>
      <c r="B4931" s="387"/>
      <c r="C4931" s="388" t="s">
        <v>30443</v>
      </c>
      <c r="D4931" s="384" t="s">
        <v>30444</v>
      </c>
      <c r="E4931" s="388" t="s">
        <v>11452</v>
      </c>
      <c r="F4931" s="388" t="s">
        <v>30445</v>
      </c>
      <c r="G4931" s="386"/>
    </row>
    <row r="4932" spans="1:7" ht="15">
      <c r="A4932" s="387"/>
      <c r="B4932" s="387"/>
      <c r="C4932" s="388" t="s">
        <v>30446</v>
      </c>
      <c r="D4932" s="384" t="s">
        <v>30447</v>
      </c>
      <c r="E4932" s="388" t="s">
        <v>105</v>
      </c>
      <c r="F4932" s="388" t="s">
        <v>30448</v>
      </c>
      <c r="G4932" s="385"/>
    </row>
    <row r="4933" spans="1:7" ht="18">
      <c r="A4933" s="387"/>
      <c r="B4933" s="387"/>
      <c r="C4933" s="388" t="s">
        <v>30449</v>
      </c>
      <c r="D4933" s="384" t="s">
        <v>30450</v>
      </c>
      <c r="E4933" s="388" t="s">
        <v>11452</v>
      </c>
      <c r="F4933" s="388" t="s">
        <v>30359</v>
      </c>
      <c r="G4933" s="385"/>
    </row>
    <row r="4934" spans="1:7" ht="27">
      <c r="A4934" s="387"/>
      <c r="B4934" s="387"/>
      <c r="C4934" s="388" t="s">
        <v>30451</v>
      </c>
      <c r="D4934" s="384" t="s">
        <v>30452</v>
      </c>
      <c r="E4934" s="388" t="s">
        <v>11452</v>
      </c>
      <c r="F4934" s="388" t="s">
        <v>30445</v>
      </c>
      <c r="G4934" s="386"/>
    </row>
    <row r="4935" spans="1:7" ht="27">
      <c r="A4935" s="387"/>
      <c r="B4935" s="387"/>
      <c r="C4935" s="388" t="s">
        <v>30453</v>
      </c>
      <c r="D4935" s="384" t="s">
        <v>30454</v>
      </c>
      <c r="E4935" s="388" t="s">
        <v>11452</v>
      </c>
      <c r="F4935" s="388" t="s">
        <v>30341</v>
      </c>
      <c r="G4935" s="386"/>
    </row>
    <row r="4936" spans="1:7" ht="27" customHeight="1">
      <c r="A4936" s="387"/>
      <c r="B4936" s="387"/>
      <c r="C4936" s="388" t="s">
        <v>30455</v>
      </c>
      <c r="D4936" s="384" t="s">
        <v>30456</v>
      </c>
      <c r="E4936" s="388" t="s">
        <v>105</v>
      </c>
      <c r="F4936" s="388" t="s">
        <v>30457</v>
      </c>
      <c r="G4936" s="386"/>
    </row>
    <row r="4937" spans="1:7" ht="27">
      <c r="A4937" s="387"/>
      <c r="B4937" s="387"/>
      <c r="C4937" s="388" t="s">
        <v>30458</v>
      </c>
      <c r="D4937" s="384" t="s">
        <v>30459</v>
      </c>
      <c r="E4937" s="388" t="s">
        <v>105</v>
      </c>
      <c r="F4937" s="388" t="s">
        <v>30460</v>
      </c>
      <c r="G4937" s="386"/>
    </row>
    <row r="4938" spans="1:7" ht="27">
      <c r="A4938" s="387"/>
      <c r="B4938" s="387"/>
      <c r="C4938" s="388" t="s">
        <v>30461</v>
      </c>
      <c r="D4938" s="384" t="s">
        <v>30462</v>
      </c>
      <c r="E4938" s="388" t="s">
        <v>105</v>
      </c>
      <c r="F4938" s="388" t="s">
        <v>30463</v>
      </c>
      <c r="G4938" s="386"/>
    </row>
    <row r="4939" spans="1:7" ht="18">
      <c r="A4939" s="387"/>
      <c r="B4939" s="387"/>
      <c r="C4939" s="388" t="s">
        <v>30464</v>
      </c>
      <c r="D4939" s="384" t="s">
        <v>30465</v>
      </c>
      <c r="E4939" s="388" t="s">
        <v>105</v>
      </c>
      <c r="F4939" s="388" t="s">
        <v>30466</v>
      </c>
      <c r="G4939" s="386"/>
    </row>
    <row r="4940" spans="1:7" ht="15">
      <c r="A4940" s="387"/>
      <c r="B4940" s="387"/>
      <c r="C4940" s="481" t="s">
        <v>30467</v>
      </c>
      <c r="D4940" s="481"/>
      <c r="E4940" s="481"/>
      <c r="F4940" s="481" t="s">
        <v>17145</v>
      </c>
      <c r="G4940" s="386"/>
    </row>
    <row r="4941" spans="1:7" ht="18">
      <c r="A4941" s="387"/>
      <c r="B4941" s="387"/>
      <c r="C4941" s="388" t="s">
        <v>30468</v>
      </c>
      <c r="D4941" s="384" t="s">
        <v>30469</v>
      </c>
      <c r="E4941" s="388" t="s">
        <v>26</v>
      </c>
      <c r="F4941" s="388" t="s">
        <v>17754</v>
      </c>
      <c r="G4941" s="386"/>
    </row>
    <row r="4942" spans="1:7" ht="27">
      <c r="A4942" s="387"/>
      <c r="B4942" s="387"/>
      <c r="C4942" s="388" t="s">
        <v>30470</v>
      </c>
      <c r="D4942" s="384" t="s">
        <v>30471</v>
      </c>
      <c r="E4942" s="388" t="s">
        <v>11452</v>
      </c>
      <c r="F4942" s="388" t="s">
        <v>30472</v>
      </c>
      <c r="G4942" s="385"/>
    </row>
    <row r="4943" spans="1:7" ht="27">
      <c r="A4943" s="387"/>
      <c r="B4943" s="387"/>
      <c r="C4943" s="388" t="s">
        <v>30473</v>
      </c>
      <c r="D4943" s="384" t="s">
        <v>30474</v>
      </c>
      <c r="E4943" s="388" t="s">
        <v>11461</v>
      </c>
      <c r="F4943" s="388" t="s">
        <v>30475</v>
      </c>
      <c r="G4943" s="385"/>
    </row>
    <row r="4944" spans="1:7" ht="36">
      <c r="A4944" s="387"/>
      <c r="B4944" s="387"/>
      <c r="C4944" s="388" t="s">
        <v>30476</v>
      </c>
      <c r="D4944" s="384" t="s">
        <v>30477</v>
      </c>
      <c r="E4944" s="388" t="s">
        <v>11452</v>
      </c>
      <c r="F4944" s="388" t="s">
        <v>30478</v>
      </c>
      <c r="G4944" s="386"/>
    </row>
    <row r="4945" spans="1:7" ht="36">
      <c r="A4945" s="387"/>
      <c r="B4945" s="387"/>
      <c r="C4945" s="388" t="s">
        <v>30479</v>
      </c>
      <c r="D4945" s="384" t="s">
        <v>30480</v>
      </c>
      <c r="E4945" s="388" t="s">
        <v>11452</v>
      </c>
      <c r="F4945" s="388" t="s">
        <v>30481</v>
      </c>
      <c r="G4945" s="386"/>
    </row>
    <row r="4946" spans="1:7" ht="27">
      <c r="A4946" s="387"/>
      <c r="B4946" s="387"/>
      <c r="C4946" s="388" t="s">
        <v>30482</v>
      </c>
      <c r="D4946" s="384" t="s">
        <v>30483</v>
      </c>
      <c r="E4946" s="388" t="s">
        <v>11461</v>
      </c>
      <c r="F4946" s="388" t="s">
        <v>30484</v>
      </c>
      <c r="G4946" s="386"/>
    </row>
    <row r="4947" spans="1:7" ht="36">
      <c r="A4947" s="387"/>
      <c r="B4947" s="387"/>
      <c r="C4947" s="388" t="s">
        <v>30485</v>
      </c>
      <c r="D4947" s="384" t="s">
        <v>30486</v>
      </c>
      <c r="E4947" s="388" t="s">
        <v>11452</v>
      </c>
      <c r="F4947" s="388" t="s">
        <v>30487</v>
      </c>
      <c r="G4947" s="386"/>
    </row>
    <row r="4948" spans="1:7" ht="11.25" customHeight="1">
      <c r="A4948" s="387"/>
      <c r="B4948" s="387"/>
      <c r="C4948" s="388" t="s">
        <v>30488</v>
      </c>
      <c r="D4948" s="384" t="s">
        <v>30489</v>
      </c>
      <c r="E4948" s="388" t="s">
        <v>11452</v>
      </c>
      <c r="F4948" s="388" t="s">
        <v>30490</v>
      </c>
      <c r="G4948" s="385"/>
    </row>
    <row r="4949" spans="1:7" ht="36">
      <c r="A4949" s="387"/>
      <c r="B4949" s="387"/>
      <c r="C4949" s="388" t="s">
        <v>30491</v>
      </c>
      <c r="D4949" s="384" t="s">
        <v>30492</v>
      </c>
      <c r="E4949" s="388" t="s">
        <v>11452</v>
      </c>
      <c r="F4949" s="388" t="s">
        <v>30493</v>
      </c>
      <c r="G4949" s="385"/>
    </row>
    <row r="4950" spans="1:7" ht="36">
      <c r="A4950" s="387"/>
      <c r="B4950" s="387"/>
      <c r="C4950" s="388" t="s">
        <v>30494</v>
      </c>
      <c r="D4950" s="384" t="s">
        <v>30495</v>
      </c>
      <c r="E4950" s="388" t="s">
        <v>11452</v>
      </c>
      <c r="F4950" s="388" t="s">
        <v>17296</v>
      </c>
      <c r="G4950" s="386"/>
    </row>
    <row r="4951" spans="1:7" ht="12.75" customHeight="1">
      <c r="A4951" s="387"/>
      <c r="B4951" s="387"/>
      <c r="C4951" s="388" t="s">
        <v>30496</v>
      </c>
      <c r="D4951" s="384" t="s">
        <v>30497</v>
      </c>
      <c r="E4951" s="388" t="s">
        <v>11461</v>
      </c>
      <c r="F4951" s="388" t="s">
        <v>30498</v>
      </c>
      <c r="G4951" s="386"/>
    </row>
    <row r="4952" spans="1:7" ht="36">
      <c r="A4952" s="387"/>
      <c r="B4952" s="387"/>
      <c r="C4952" s="388" t="s">
        <v>30499</v>
      </c>
      <c r="D4952" s="384" t="s">
        <v>30500</v>
      </c>
      <c r="E4952" s="388" t="s">
        <v>11461</v>
      </c>
      <c r="F4952" s="388" t="s">
        <v>30501</v>
      </c>
      <c r="G4952" s="386"/>
    </row>
    <row r="4953" spans="1:7" ht="27">
      <c r="A4953" s="387"/>
      <c r="B4953" s="387"/>
      <c r="C4953" s="388" t="s">
        <v>30502</v>
      </c>
      <c r="D4953" s="384" t="s">
        <v>30503</v>
      </c>
      <c r="E4953" s="388" t="s">
        <v>11461</v>
      </c>
      <c r="F4953" s="388" t="s">
        <v>30504</v>
      </c>
      <c r="G4953" s="386"/>
    </row>
    <row r="4954" spans="1:7" ht="22.5" customHeight="1">
      <c r="A4954" s="387"/>
      <c r="B4954" s="387"/>
      <c r="C4954" s="481" t="s">
        <v>30505</v>
      </c>
      <c r="D4954" s="481"/>
      <c r="E4954" s="481"/>
      <c r="F4954" s="481" t="s">
        <v>17145</v>
      </c>
      <c r="G4954" s="386"/>
    </row>
    <row r="4955" spans="1:7" ht="27">
      <c r="A4955" s="387"/>
      <c r="B4955" s="387"/>
      <c r="C4955" s="388" t="s">
        <v>30506</v>
      </c>
      <c r="D4955" s="384" t="s">
        <v>30507</v>
      </c>
      <c r="E4955" s="388" t="s">
        <v>105</v>
      </c>
      <c r="F4955" s="388" t="s">
        <v>30508</v>
      </c>
      <c r="G4955" s="386"/>
    </row>
    <row r="4956" spans="1:7" ht="18">
      <c r="A4956" s="387"/>
      <c r="B4956" s="387"/>
      <c r="C4956" s="388" t="s">
        <v>30509</v>
      </c>
      <c r="D4956" s="384" t="s">
        <v>30510</v>
      </c>
      <c r="E4956" s="388" t="s">
        <v>11461</v>
      </c>
      <c r="F4956" s="388" t="s">
        <v>28722</v>
      </c>
      <c r="G4956" s="385"/>
    </row>
    <row r="4957" spans="1:7" ht="33.75" customHeight="1">
      <c r="A4957" s="387"/>
      <c r="B4957" s="387"/>
      <c r="C4957" s="388" t="s">
        <v>30511</v>
      </c>
      <c r="D4957" s="384" t="s">
        <v>30512</v>
      </c>
      <c r="E4957" s="388" t="s">
        <v>11461</v>
      </c>
      <c r="F4957" s="388" t="s">
        <v>28173</v>
      </c>
      <c r="G4957" s="385"/>
    </row>
    <row r="4958" spans="1:7" ht="27">
      <c r="A4958" s="387"/>
      <c r="B4958" s="387"/>
      <c r="C4958" s="388" t="s">
        <v>30513</v>
      </c>
      <c r="D4958" s="384" t="s">
        <v>30514</v>
      </c>
      <c r="E4958" s="388" t="s">
        <v>11461</v>
      </c>
      <c r="F4958" s="388" t="s">
        <v>30515</v>
      </c>
      <c r="G4958" s="386"/>
    </row>
    <row r="4959" spans="1:7" ht="15">
      <c r="A4959" s="387"/>
      <c r="B4959" s="387"/>
      <c r="C4959" s="481" t="s">
        <v>30516</v>
      </c>
      <c r="D4959" s="481"/>
      <c r="E4959" s="481"/>
      <c r="F4959" s="481" t="s">
        <v>17145</v>
      </c>
      <c r="G4959" s="386"/>
    </row>
    <row r="4960" spans="1:7" ht="18">
      <c r="A4960" s="387"/>
      <c r="B4960" s="387"/>
      <c r="C4960" s="388" t="s">
        <v>30517</v>
      </c>
      <c r="D4960" s="384" t="s">
        <v>30518</v>
      </c>
      <c r="E4960" s="388" t="s">
        <v>11452</v>
      </c>
      <c r="F4960" s="388" t="s">
        <v>28057</v>
      </c>
      <c r="G4960" s="386"/>
    </row>
    <row r="4961" spans="1:7" ht="18">
      <c r="A4961" s="387"/>
      <c r="B4961" s="387"/>
      <c r="C4961" s="388" t="s">
        <v>30519</v>
      </c>
      <c r="D4961" s="384" t="s">
        <v>30520</v>
      </c>
      <c r="E4961" s="388" t="s">
        <v>11452</v>
      </c>
      <c r="F4961" s="388" t="s">
        <v>30521</v>
      </c>
      <c r="G4961" s="386"/>
    </row>
    <row r="4962" spans="1:7" ht="11.25" customHeight="1">
      <c r="A4962" s="387"/>
      <c r="B4962" s="387"/>
      <c r="C4962" s="388" t="s">
        <v>30522</v>
      </c>
      <c r="D4962" s="384" t="s">
        <v>30523</v>
      </c>
      <c r="E4962" s="388" t="s">
        <v>11452</v>
      </c>
      <c r="F4962" s="388" t="s">
        <v>20458</v>
      </c>
      <c r="G4962" s="386"/>
    </row>
    <row r="4963" spans="1:7" ht="18">
      <c r="A4963" s="387"/>
      <c r="B4963" s="387"/>
      <c r="C4963" s="388" t="s">
        <v>30524</v>
      </c>
      <c r="D4963" s="384" t="s">
        <v>30525</v>
      </c>
      <c r="E4963" s="388" t="s">
        <v>26</v>
      </c>
      <c r="F4963" s="388" t="s">
        <v>28173</v>
      </c>
      <c r="G4963" s="386"/>
    </row>
    <row r="4964" spans="1:7" ht="18">
      <c r="A4964" s="387"/>
      <c r="B4964" s="387"/>
      <c r="C4964" s="388" t="s">
        <v>30526</v>
      </c>
      <c r="D4964" s="384" t="s">
        <v>30527</v>
      </c>
      <c r="E4964" s="388" t="s">
        <v>26</v>
      </c>
      <c r="F4964" s="388" t="s">
        <v>28176</v>
      </c>
      <c r="G4964" s="386"/>
    </row>
    <row r="4965" spans="1:7" ht="12.75" customHeight="1">
      <c r="A4965" s="387"/>
      <c r="B4965" s="387"/>
      <c r="C4965" s="388" t="s">
        <v>30528</v>
      </c>
      <c r="D4965" s="384" t="s">
        <v>30529</v>
      </c>
      <c r="E4965" s="388" t="s">
        <v>105</v>
      </c>
      <c r="F4965" s="388" t="s">
        <v>30530</v>
      </c>
      <c r="G4965" s="386"/>
    </row>
    <row r="4966" spans="1:7" ht="14.25" customHeight="1">
      <c r="A4966" s="387"/>
      <c r="B4966" s="481" t="s">
        <v>30531</v>
      </c>
      <c r="C4966" s="481"/>
      <c r="D4966" s="481"/>
      <c r="E4966" s="481"/>
      <c r="F4966" s="481" t="s">
        <v>17145</v>
      </c>
      <c r="G4966" s="386"/>
    </row>
    <row r="4967" spans="1:7" ht="11.25" customHeight="1">
      <c r="A4967" s="387"/>
      <c r="B4967" s="387"/>
      <c r="C4967" s="481" t="s">
        <v>30532</v>
      </c>
      <c r="D4967" s="481"/>
      <c r="E4967" s="481"/>
      <c r="F4967" s="481" t="s">
        <v>17145</v>
      </c>
      <c r="G4967" s="386"/>
    </row>
    <row r="4968" spans="1:7" ht="18">
      <c r="A4968" s="387"/>
      <c r="B4968" s="387"/>
      <c r="C4968" s="388" t="s">
        <v>30533</v>
      </c>
      <c r="D4968" s="384" t="s">
        <v>30534</v>
      </c>
      <c r="E4968" s="388" t="s">
        <v>3221</v>
      </c>
      <c r="F4968" s="388" t="s">
        <v>20455</v>
      </c>
      <c r="G4968" s="386"/>
    </row>
    <row r="4969" spans="1:7" ht="15">
      <c r="A4969" s="387"/>
      <c r="B4969" s="387"/>
      <c r="C4969" s="388" t="s">
        <v>30535</v>
      </c>
      <c r="D4969" s="384" t="s">
        <v>30536</v>
      </c>
      <c r="E4969" s="388" t="s">
        <v>3221</v>
      </c>
      <c r="F4969" s="388" t="s">
        <v>30537</v>
      </c>
      <c r="G4969" s="386"/>
    </row>
    <row r="4970" spans="1:7" ht="12.75" customHeight="1">
      <c r="A4970" s="387"/>
      <c r="B4970" s="387"/>
      <c r="C4970" s="388" t="s">
        <v>30538</v>
      </c>
      <c r="D4970" s="384" t="s">
        <v>30539</v>
      </c>
      <c r="E4970" s="388" t="s">
        <v>3221</v>
      </c>
      <c r="F4970" s="388" t="s">
        <v>30540</v>
      </c>
      <c r="G4970" s="386"/>
    </row>
    <row r="4971" spans="1:7" ht="15">
      <c r="A4971" s="387"/>
      <c r="B4971" s="387"/>
      <c r="C4971" s="388" t="s">
        <v>30541</v>
      </c>
      <c r="D4971" s="384" t="s">
        <v>30542</v>
      </c>
      <c r="E4971" s="388" t="s">
        <v>3221</v>
      </c>
      <c r="F4971" s="388" t="s">
        <v>30540</v>
      </c>
      <c r="G4971" s="386"/>
    </row>
    <row r="4972" spans="1:7" ht="15">
      <c r="A4972" s="387"/>
      <c r="B4972" s="387"/>
      <c r="C4972" s="388" t="s">
        <v>30543</v>
      </c>
      <c r="D4972" s="384" t="s">
        <v>30544</v>
      </c>
      <c r="E4972" s="388" t="s">
        <v>3221</v>
      </c>
      <c r="F4972" s="388" t="s">
        <v>30540</v>
      </c>
      <c r="G4972" s="386"/>
    </row>
    <row r="4973" spans="1:7" ht="15">
      <c r="A4973" s="387"/>
      <c r="B4973" s="387"/>
      <c r="C4973" s="388" t="s">
        <v>30545</v>
      </c>
      <c r="D4973" s="384" t="s">
        <v>30546</v>
      </c>
      <c r="E4973" s="388" t="s">
        <v>3221</v>
      </c>
      <c r="F4973" s="388" t="s">
        <v>30540</v>
      </c>
      <c r="G4973" s="386"/>
    </row>
    <row r="4974" spans="1:7" ht="14.25" customHeight="1">
      <c r="A4974" s="387"/>
      <c r="B4974" s="387"/>
      <c r="C4974" s="388" t="s">
        <v>30547</v>
      </c>
      <c r="D4974" s="384" t="s">
        <v>30548</v>
      </c>
      <c r="E4974" s="388" t="s">
        <v>3221</v>
      </c>
      <c r="F4974" s="388" t="s">
        <v>23580</v>
      </c>
      <c r="G4974" s="386"/>
    </row>
    <row r="4975" spans="1:7" ht="11.25" customHeight="1">
      <c r="A4975" s="387"/>
      <c r="B4975" s="387"/>
      <c r="C4975" s="388" t="s">
        <v>30549</v>
      </c>
      <c r="D4975" s="384" t="s">
        <v>30550</v>
      </c>
      <c r="E4975" s="388" t="s">
        <v>3221</v>
      </c>
      <c r="F4975" s="388" t="s">
        <v>30540</v>
      </c>
      <c r="G4975" s="386"/>
    </row>
    <row r="4976" spans="1:7" ht="15">
      <c r="A4976" s="387"/>
      <c r="B4976" s="387"/>
      <c r="C4976" s="388" t="s">
        <v>30551</v>
      </c>
      <c r="D4976" s="384" t="s">
        <v>30552</v>
      </c>
      <c r="E4976" s="388" t="s">
        <v>3221</v>
      </c>
      <c r="F4976" s="388" t="s">
        <v>26822</v>
      </c>
      <c r="G4976" s="386"/>
    </row>
    <row r="4977" spans="1:7" ht="12.75" customHeight="1">
      <c r="A4977" s="387"/>
      <c r="B4977" s="387"/>
      <c r="C4977" s="388" t="s">
        <v>30553</v>
      </c>
      <c r="D4977" s="384" t="s">
        <v>30554</v>
      </c>
      <c r="E4977" s="388" t="s">
        <v>3221</v>
      </c>
      <c r="F4977" s="388" t="s">
        <v>30540</v>
      </c>
      <c r="G4977" s="386"/>
    </row>
    <row r="4978" spans="1:7" ht="12.75" customHeight="1">
      <c r="A4978" s="387"/>
      <c r="B4978" s="387"/>
      <c r="C4978" s="388" t="s">
        <v>30555</v>
      </c>
      <c r="D4978" s="384" t="s">
        <v>30556</v>
      </c>
      <c r="E4978" s="388" t="s">
        <v>3221</v>
      </c>
      <c r="F4978" s="388" t="s">
        <v>30537</v>
      </c>
      <c r="G4978" s="386"/>
    </row>
    <row r="4979" spans="1:7" ht="15">
      <c r="A4979" s="387"/>
      <c r="B4979" s="387"/>
      <c r="C4979" s="388" t="s">
        <v>30557</v>
      </c>
      <c r="D4979" s="384" t="s">
        <v>30558</v>
      </c>
      <c r="E4979" s="388" t="s">
        <v>3221</v>
      </c>
      <c r="F4979" s="388" t="s">
        <v>30537</v>
      </c>
      <c r="G4979" s="386"/>
    </row>
    <row r="4980" spans="1:7" ht="14.25" customHeight="1">
      <c r="A4980" s="387"/>
      <c r="B4980" s="387"/>
      <c r="C4980" s="388" t="s">
        <v>30559</v>
      </c>
      <c r="D4980" s="384" t="s">
        <v>30560</v>
      </c>
      <c r="E4980" s="388" t="s">
        <v>3221</v>
      </c>
      <c r="F4980" s="388" t="s">
        <v>23580</v>
      </c>
      <c r="G4980" s="386"/>
    </row>
    <row r="4981" spans="1:7" ht="15">
      <c r="A4981" s="387"/>
      <c r="B4981" s="387"/>
      <c r="C4981" s="388" t="s">
        <v>30561</v>
      </c>
      <c r="D4981" s="384" t="s">
        <v>30562</v>
      </c>
      <c r="E4981" s="388" t="s">
        <v>3221</v>
      </c>
      <c r="F4981" s="388" t="s">
        <v>23580</v>
      </c>
      <c r="G4981" s="386"/>
    </row>
    <row r="4982" spans="1:7" ht="15">
      <c r="A4982" s="387"/>
      <c r="B4982" s="387"/>
      <c r="C4982" s="388" t="s">
        <v>30563</v>
      </c>
      <c r="D4982" s="384" t="s">
        <v>30564</v>
      </c>
      <c r="E4982" s="388" t="s">
        <v>3221</v>
      </c>
      <c r="F4982" s="388" t="s">
        <v>30565</v>
      </c>
      <c r="G4982" s="386"/>
    </row>
    <row r="4983" spans="1:7" ht="15">
      <c r="A4983" s="387"/>
      <c r="B4983" s="387"/>
      <c r="C4983" s="388" t="s">
        <v>30566</v>
      </c>
      <c r="D4983" s="384" t="s">
        <v>30567</v>
      </c>
      <c r="E4983" s="388" t="s">
        <v>3221</v>
      </c>
      <c r="F4983" s="388" t="s">
        <v>30540</v>
      </c>
      <c r="G4983" s="386"/>
    </row>
    <row r="4984" spans="1:7" ht="15">
      <c r="A4984" s="387"/>
      <c r="B4984" s="387"/>
      <c r="C4984" s="388" t="s">
        <v>30568</v>
      </c>
      <c r="D4984" s="384" t="s">
        <v>30569</v>
      </c>
      <c r="E4984" s="388" t="s">
        <v>3221</v>
      </c>
      <c r="F4984" s="388" t="s">
        <v>17304</v>
      </c>
      <c r="G4984" s="386"/>
    </row>
    <row r="4985" spans="1:7" ht="14.25" customHeight="1">
      <c r="A4985" s="387"/>
      <c r="B4985" s="387"/>
      <c r="C4985" s="388" t="s">
        <v>30570</v>
      </c>
      <c r="D4985" s="384" t="s">
        <v>30571</v>
      </c>
      <c r="E4985" s="388" t="s">
        <v>3221</v>
      </c>
      <c r="F4985" s="388" t="s">
        <v>17304</v>
      </c>
      <c r="G4985" s="386"/>
    </row>
    <row r="4986" spans="1:7" ht="15">
      <c r="A4986" s="387"/>
      <c r="B4986" s="387"/>
      <c r="C4986" s="388" t="s">
        <v>30572</v>
      </c>
      <c r="D4986" s="384" t="s">
        <v>30573</v>
      </c>
      <c r="E4986" s="388" t="s">
        <v>3221</v>
      </c>
      <c r="F4986" s="388" t="s">
        <v>30574</v>
      </c>
      <c r="G4986" s="386"/>
    </row>
    <row r="4987" spans="1:7" ht="18">
      <c r="A4987" s="387"/>
      <c r="B4987" s="387"/>
      <c r="C4987" s="388" t="s">
        <v>30575</v>
      </c>
      <c r="D4987" s="384" t="s">
        <v>30576</v>
      </c>
      <c r="E4987" s="388" t="s">
        <v>3221</v>
      </c>
      <c r="F4987" s="388" t="s">
        <v>17870</v>
      </c>
      <c r="G4987" s="386"/>
    </row>
    <row r="4988" spans="1:7" ht="15">
      <c r="A4988" s="387"/>
      <c r="B4988" s="387"/>
      <c r="C4988" s="388" t="s">
        <v>30577</v>
      </c>
      <c r="D4988" s="384" t="s">
        <v>30578</v>
      </c>
      <c r="E4988" s="388" t="s">
        <v>3221</v>
      </c>
      <c r="F4988" s="388" t="s">
        <v>26822</v>
      </c>
      <c r="G4988" s="386"/>
    </row>
    <row r="4989" spans="1:7" ht="15">
      <c r="A4989" s="387"/>
      <c r="B4989" s="387"/>
      <c r="C4989" s="388" t="s">
        <v>30579</v>
      </c>
      <c r="D4989" s="384" t="s">
        <v>30580</v>
      </c>
      <c r="E4989" s="388" t="s">
        <v>3221</v>
      </c>
      <c r="F4989" s="388" t="s">
        <v>30540</v>
      </c>
      <c r="G4989" s="386"/>
    </row>
    <row r="4990" spans="1:7" ht="15">
      <c r="A4990" s="387"/>
      <c r="B4990" s="387"/>
      <c r="C4990" s="388" t="s">
        <v>30581</v>
      </c>
      <c r="D4990" s="384" t="s">
        <v>30582</v>
      </c>
      <c r="E4990" s="388" t="s">
        <v>3221</v>
      </c>
      <c r="F4990" s="388" t="s">
        <v>30540</v>
      </c>
      <c r="G4990" s="386"/>
    </row>
    <row r="4991" spans="1:7" ht="15">
      <c r="A4991" s="387"/>
      <c r="B4991" s="387"/>
      <c r="C4991" s="388" t="s">
        <v>30583</v>
      </c>
      <c r="D4991" s="384" t="s">
        <v>30584</v>
      </c>
      <c r="E4991" s="388" t="s">
        <v>3221</v>
      </c>
      <c r="F4991" s="388" t="s">
        <v>30585</v>
      </c>
      <c r="G4991" s="385"/>
    </row>
    <row r="4992" spans="1:7" ht="14.25" customHeight="1">
      <c r="A4992" s="387"/>
      <c r="B4992" s="387"/>
      <c r="C4992" s="388" t="s">
        <v>30586</v>
      </c>
      <c r="D4992" s="384" t="s">
        <v>30587</v>
      </c>
      <c r="E4992" s="388" t="s">
        <v>3221</v>
      </c>
      <c r="F4992" s="388" t="s">
        <v>30540</v>
      </c>
      <c r="G4992" s="385"/>
    </row>
    <row r="4993" spans="1:7" ht="14.25" customHeight="1">
      <c r="A4993" s="387"/>
      <c r="B4993" s="387"/>
      <c r="C4993" s="388" t="s">
        <v>30588</v>
      </c>
      <c r="D4993" s="384" t="s">
        <v>30589</v>
      </c>
      <c r="E4993" s="388" t="s">
        <v>3221</v>
      </c>
      <c r="F4993" s="388" t="s">
        <v>18703</v>
      </c>
      <c r="G4993" s="385"/>
    </row>
    <row r="4994" spans="1:7" ht="18">
      <c r="A4994" s="387"/>
      <c r="B4994" s="387"/>
      <c r="C4994" s="388" t="s">
        <v>30590</v>
      </c>
      <c r="D4994" s="384" t="s">
        <v>30591</v>
      </c>
      <c r="E4994" s="388" t="s">
        <v>3221</v>
      </c>
      <c r="F4994" s="388" t="s">
        <v>30592</v>
      </c>
      <c r="G4994" s="385"/>
    </row>
    <row r="4995" spans="1:7" ht="18">
      <c r="A4995" s="387"/>
      <c r="B4995" s="387"/>
      <c r="C4995" s="388" t="s">
        <v>30593</v>
      </c>
      <c r="D4995" s="384" t="s">
        <v>30594</v>
      </c>
      <c r="E4995" s="388" t="s">
        <v>3221</v>
      </c>
      <c r="F4995" s="388" t="s">
        <v>30540</v>
      </c>
      <c r="G4995" s="386"/>
    </row>
    <row r="4996" spans="1:7" ht="15">
      <c r="A4996" s="387"/>
      <c r="B4996" s="387"/>
      <c r="C4996" s="481" t="s">
        <v>30595</v>
      </c>
      <c r="D4996" s="481"/>
      <c r="E4996" s="481"/>
      <c r="F4996" s="481" t="s">
        <v>17145</v>
      </c>
      <c r="G4996" s="386"/>
    </row>
    <row r="4997" spans="1:7" ht="18">
      <c r="A4997" s="387"/>
      <c r="B4997" s="387"/>
      <c r="C4997" s="388" t="s">
        <v>30596</v>
      </c>
      <c r="D4997" s="384" t="s">
        <v>30597</v>
      </c>
      <c r="E4997" s="388" t="s">
        <v>3221</v>
      </c>
      <c r="F4997" s="388" t="s">
        <v>30598</v>
      </c>
      <c r="G4997" s="386"/>
    </row>
    <row r="4998" spans="1:7" ht="18">
      <c r="A4998" s="387"/>
      <c r="B4998" s="387"/>
      <c r="C4998" s="388" t="s">
        <v>30599</v>
      </c>
      <c r="D4998" s="384" t="s">
        <v>30600</v>
      </c>
      <c r="E4998" s="388" t="s">
        <v>3221</v>
      </c>
      <c r="F4998" s="388" t="s">
        <v>30601</v>
      </c>
      <c r="G4998" s="386"/>
    </row>
    <row r="4999" spans="1:7" ht="18">
      <c r="A4999" s="387"/>
      <c r="B4999" s="387"/>
      <c r="C4999" s="388" t="s">
        <v>30602</v>
      </c>
      <c r="D4999" s="384" t="s">
        <v>30603</v>
      </c>
      <c r="E4999" s="388" t="s">
        <v>3221</v>
      </c>
      <c r="F4999" s="388" t="s">
        <v>30304</v>
      </c>
      <c r="G4999" s="386"/>
    </row>
    <row r="5000" spans="1:7" ht="36">
      <c r="A5000" s="387"/>
      <c r="B5000" s="387"/>
      <c r="C5000" s="388" t="s">
        <v>30604</v>
      </c>
      <c r="D5000" s="384" t="s">
        <v>30605</v>
      </c>
      <c r="E5000" s="388" t="s">
        <v>3221</v>
      </c>
      <c r="F5000" s="388" t="s">
        <v>17765</v>
      </c>
      <c r="G5000" s="386"/>
    </row>
    <row r="5001" spans="1:7" ht="36">
      <c r="A5001" s="387"/>
      <c r="B5001" s="387"/>
      <c r="C5001" s="388" t="s">
        <v>30606</v>
      </c>
      <c r="D5001" s="384" t="s">
        <v>30607</v>
      </c>
      <c r="E5001" s="388" t="s">
        <v>3221</v>
      </c>
      <c r="F5001" s="388" t="s">
        <v>30608</v>
      </c>
      <c r="G5001" s="386"/>
    </row>
    <row r="5002" spans="1:7" ht="36">
      <c r="A5002" s="387"/>
      <c r="B5002" s="387"/>
      <c r="C5002" s="388" t="s">
        <v>30609</v>
      </c>
      <c r="D5002" s="384" t="s">
        <v>30610</v>
      </c>
      <c r="E5002" s="388" t="s">
        <v>3221</v>
      </c>
      <c r="F5002" s="388" t="s">
        <v>30611</v>
      </c>
      <c r="G5002" s="386"/>
    </row>
    <row r="5003" spans="1:7" ht="18">
      <c r="A5003" s="387"/>
      <c r="B5003" s="387"/>
      <c r="C5003" s="388" t="s">
        <v>30612</v>
      </c>
      <c r="D5003" s="384" t="s">
        <v>30613</v>
      </c>
      <c r="E5003" s="388" t="s">
        <v>3221</v>
      </c>
      <c r="F5003" s="388" t="s">
        <v>30614</v>
      </c>
      <c r="G5003" s="386"/>
    </row>
    <row r="5004" spans="1:7" ht="11.25" customHeight="1">
      <c r="A5004" s="387"/>
      <c r="B5004" s="387"/>
      <c r="C5004" s="388" t="s">
        <v>30615</v>
      </c>
      <c r="D5004" s="384" t="s">
        <v>30616</v>
      </c>
      <c r="E5004" s="388" t="s">
        <v>3221</v>
      </c>
      <c r="F5004" s="388" t="s">
        <v>30614</v>
      </c>
      <c r="G5004" s="386"/>
    </row>
    <row r="5005" spans="1:7" ht="15">
      <c r="A5005" s="387"/>
      <c r="B5005" s="481" t="s">
        <v>30617</v>
      </c>
      <c r="C5005" s="481"/>
      <c r="D5005" s="481"/>
      <c r="E5005" s="481"/>
      <c r="F5005" s="481" t="s">
        <v>17145</v>
      </c>
      <c r="G5005" s="386"/>
    </row>
    <row r="5006" spans="1:7" ht="15">
      <c r="A5006" s="387"/>
      <c r="B5006" s="387"/>
      <c r="C5006" s="481" t="s">
        <v>30618</v>
      </c>
      <c r="D5006" s="481"/>
      <c r="E5006" s="481"/>
      <c r="F5006" s="481" t="s">
        <v>17145</v>
      </c>
      <c r="G5006" s="386"/>
    </row>
    <row r="5007" spans="1:7" ht="12.75" customHeight="1">
      <c r="A5007" s="387"/>
      <c r="B5007" s="387"/>
      <c r="C5007" s="388" t="s">
        <v>30619</v>
      </c>
      <c r="D5007" s="384" t="s">
        <v>30620</v>
      </c>
      <c r="E5007" s="388" t="s">
        <v>11461</v>
      </c>
      <c r="F5007" s="388" t="s">
        <v>17739</v>
      </c>
      <c r="G5007" s="386"/>
    </row>
    <row r="5008" spans="1:7" ht="18">
      <c r="A5008" s="387"/>
      <c r="B5008" s="387"/>
      <c r="C5008" s="388" t="s">
        <v>30621</v>
      </c>
      <c r="D5008" s="384" t="s">
        <v>30622</v>
      </c>
      <c r="E5008" s="388" t="s">
        <v>4394</v>
      </c>
      <c r="F5008" s="388" t="s">
        <v>30623</v>
      </c>
      <c r="G5008" s="386"/>
    </row>
    <row r="5009" spans="1:7" ht="18">
      <c r="A5009" s="387"/>
      <c r="B5009" s="387"/>
      <c r="C5009" s="388" t="s">
        <v>30624</v>
      </c>
      <c r="D5009" s="384" t="s">
        <v>30625</v>
      </c>
      <c r="E5009" s="388" t="s">
        <v>11461</v>
      </c>
      <c r="F5009" s="388" t="s">
        <v>17904</v>
      </c>
      <c r="G5009" s="386"/>
    </row>
    <row r="5010" spans="1:7" ht="15">
      <c r="A5010" s="387"/>
      <c r="B5010" s="387"/>
      <c r="C5010" s="388" t="s">
        <v>30626</v>
      </c>
      <c r="D5010" s="384" t="s">
        <v>30627</v>
      </c>
      <c r="E5010" s="388" t="s">
        <v>4394</v>
      </c>
      <c r="F5010" s="388" t="s">
        <v>30628</v>
      </c>
      <c r="G5010" s="386"/>
    </row>
    <row r="5011" spans="1:7" ht="45" customHeight="1">
      <c r="A5011" s="387"/>
      <c r="B5011" s="387"/>
      <c r="C5011" s="388" t="s">
        <v>30629</v>
      </c>
      <c r="D5011" s="384" t="s">
        <v>30630</v>
      </c>
      <c r="E5011" s="388" t="s">
        <v>17512</v>
      </c>
      <c r="F5011" s="388" t="s">
        <v>25503</v>
      </c>
      <c r="G5011" s="386"/>
    </row>
    <row r="5012" spans="1:7" ht="18">
      <c r="A5012" s="387"/>
      <c r="B5012" s="387"/>
      <c r="C5012" s="388" t="s">
        <v>30631</v>
      </c>
      <c r="D5012" s="384" t="s">
        <v>30632</v>
      </c>
      <c r="E5012" s="388" t="s">
        <v>17512</v>
      </c>
      <c r="F5012" s="388" t="s">
        <v>25787</v>
      </c>
      <c r="G5012" s="386"/>
    </row>
    <row r="5013" spans="1:7" ht="14.25" customHeight="1">
      <c r="A5013" s="387"/>
      <c r="B5013" s="387"/>
      <c r="C5013" s="388" t="s">
        <v>30633</v>
      </c>
      <c r="D5013" s="384" t="s">
        <v>30634</v>
      </c>
      <c r="E5013" s="388" t="s">
        <v>4394</v>
      </c>
      <c r="F5013" s="388" t="s">
        <v>17906</v>
      </c>
      <c r="G5013" s="386"/>
    </row>
    <row r="5014" spans="1:7" ht="11.25" customHeight="1">
      <c r="A5014" s="387"/>
      <c r="B5014" s="387"/>
      <c r="C5014" s="388" t="s">
        <v>30635</v>
      </c>
      <c r="D5014" s="384" t="s">
        <v>30636</v>
      </c>
      <c r="E5014" s="388" t="s">
        <v>17512</v>
      </c>
      <c r="F5014" s="388" t="s">
        <v>17907</v>
      </c>
      <c r="G5014" s="386"/>
    </row>
    <row r="5015" spans="1:7" ht="15">
      <c r="A5015" s="387"/>
      <c r="B5015" s="387"/>
      <c r="C5015" s="388" t="s">
        <v>30637</v>
      </c>
      <c r="D5015" s="384" t="s">
        <v>30638</v>
      </c>
      <c r="E5015" s="388" t="s">
        <v>17512</v>
      </c>
      <c r="F5015" s="388" t="s">
        <v>17908</v>
      </c>
      <c r="G5015" s="386"/>
    </row>
    <row r="5016" spans="1:7" ht="12.75" customHeight="1">
      <c r="A5016" s="387"/>
      <c r="B5016" s="387"/>
      <c r="C5016" s="388" t="s">
        <v>30639</v>
      </c>
      <c r="D5016" s="384" t="s">
        <v>30640</v>
      </c>
      <c r="E5016" s="388" t="s">
        <v>11461</v>
      </c>
      <c r="F5016" s="388" t="s">
        <v>17909</v>
      </c>
      <c r="G5016" s="386"/>
    </row>
    <row r="5017" spans="1:7" ht="12.75" customHeight="1">
      <c r="A5017" s="387"/>
      <c r="B5017" s="387"/>
      <c r="C5017" s="388" t="s">
        <v>30641</v>
      </c>
      <c r="D5017" s="384" t="s">
        <v>30642</v>
      </c>
      <c r="E5017" s="388" t="s">
        <v>11461</v>
      </c>
      <c r="F5017" s="388" t="s">
        <v>30643</v>
      </c>
      <c r="G5017" s="385"/>
    </row>
    <row r="5018" spans="1:7" ht="18">
      <c r="A5018" s="387"/>
      <c r="B5018" s="387"/>
      <c r="C5018" s="388" t="s">
        <v>30644</v>
      </c>
      <c r="D5018" s="384" t="s">
        <v>30645</v>
      </c>
      <c r="E5018" s="388" t="s">
        <v>11461</v>
      </c>
      <c r="F5018" s="388" t="s">
        <v>17909</v>
      </c>
      <c r="G5018" s="385"/>
    </row>
    <row r="5019" spans="1:7" ht="15">
      <c r="A5019" s="387"/>
      <c r="B5019" s="387"/>
      <c r="C5019" s="388" t="s">
        <v>30646</v>
      </c>
      <c r="D5019" s="384" t="s">
        <v>30647</v>
      </c>
      <c r="E5019" s="388" t="s">
        <v>11461</v>
      </c>
      <c r="F5019" s="388" t="s">
        <v>30648</v>
      </c>
      <c r="G5019" s="385"/>
    </row>
    <row r="5020" spans="1:7" ht="18">
      <c r="A5020" s="387"/>
      <c r="B5020" s="387"/>
      <c r="C5020" s="388" t="s">
        <v>30649</v>
      </c>
      <c r="D5020" s="384" t="s">
        <v>30650</v>
      </c>
      <c r="E5020" s="388" t="s">
        <v>17512</v>
      </c>
      <c r="F5020" s="388" t="s">
        <v>17910</v>
      </c>
      <c r="G5020" s="385"/>
    </row>
    <row r="5021" spans="1:7" ht="15">
      <c r="A5021" s="387"/>
      <c r="B5021" s="387"/>
      <c r="C5021" s="388" t="s">
        <v>30651</v>
      </c>
      <c r="D5021" s="384" t="s">
        <v>30652</v>
      </c>
      <c r="E5021" s="388" t="s">
        <v>11461</v>
      </c>
      <c r="F5021" s="388" t="s">
        <v>17911</v>
      </c>
      <c r="G5021" s="386"/>
    </row>
    <row r="5022" spans="1:7" ht="14.25" customHeight="1">
      <c r="A5022" s="387"/>
      <c r="B5022" s="387"/>
      <c r="C5022" s="481" t="s">
        <v>30653</v>
      </c>
      <c r="D5022" s="481"/>
      <c r="E5022" s="481"/>
      <c r="F5022" s="481" t="s">
        <v>17145</v>
      </c>
      <c r="G5022" s="386"/>
    </row>
    <row r="5023" spans="1:7" ht="45">
      <c r="A5023" s="387"/>
      <c r="B5023" s="387"/>
      <c r="C5023" s="388" t="s">
        <v>30654</v>
      </c>
      <c r="D5023" s="384" t="s">
        <v>30655</v>
      </c>
      <c r="E5023" s="388" t="s">
        <v>11452</v>
      </c>
      <c r="F5023" s="388" t="s">
        <v>30656</v>
      </c>
      <c r="G5023" s="386"/>
    </row>
    <row r="5024" spans="1:7" ht="15">
      <c r="A5024" s="387"/>
      <c r="B5024" s="387"/>
      <c r="C5024" s="481" t="s">
        <v>30657</v>
      </c>
      <c r="D5024" s="481"/>
      <c r="E5024" s="481"/>
      <c r="F5024" s="481" t="s">
        <v>17145</v>
      </c>
      <c r="G5024" s="386"/>
    </row>
    <row r="5025" spans="1:7" ht="15">
      <c r="A5025" s="387"/>
      <c r="B5025" s="387"/>
      <c r="C5025" s="388" t="s">
        <v>30658</v>
      </c>
      <c r="D5025" s="384" t="s">
        <v>30659</v>
      </c>
      <c r="E5025" s="388" t="s">
        <v>17512</v>
      </c>
      <c r="F5025" s="388" t="s">
        <v>17177</v>
      </c>
      <c r="G5025" s="386"/>
    </row>
    <row r="5026" spans="1:7" ht="15">
      <c r="A5026" s="387"/>
      <c r="B5026" s="481" t="s">
        <v>30660</v>
      </c>
      <c r="C5026" s="481"/>
      <c r="D5026" s="481"/>
      <c r="E5026" s="481"/>
      <c r="F5026" s="481" t="s">
        <v>17145</v>
      </c>
      <c r="G5026" s="386"/>
    </row>
    <row r="5027" spans="1:7" ht="15">
      <c r="A5027" s="387"/>
      <c r="B5027" s="387"/>
      <c r="C5027" s="481" t="s">
        <v>30661</v>
      </c>
      <c r="D5027" s="481"/>
      <c r="E5027" s="481"/>
      <c r="F5027" s="481" t="s">
        <v>17145</v>
      </c>
      <c r="G5027" s="386"/>
    </row>
    <row r="5028" spans="1:7" ht="27">
      <c r="A5028" s="387"/>
      <c r="B5028" s="387"/>
      <c r="C5028" s="388" t="s">
        <v>30662</v>
      </c>
      <c r="D5028" s="384" t="s">
        <v>30663</v>
      </c>
      <c r="E5028" s="388" t="s">
        <v>105</v>
      </c>
      <c r="F5028" s="388" t="s">
        <v>30664</v>
      </c>
      <c r="G5028" s="386"/>
    </row>
    <row r="5029" spans="1:7" ht="27">
      <c r="A5029" s="387"/>
      <c r="B5029" s="387"/>
      <c r="C5029" s="388" t="s">
        <v>30665</v>
      </c>
      <c r="D5029" s="384" t="s">
        <v>30666</v>
      </c>
      <c r="E5029" s="388" t="s">
        <v>105</v>
      </c>
      <c r="F5029" s="388" t="s">
        <v>30667</v>
      </c>
      <c r="G5029" s="386"/>
    </row>
    <row r="5030" spans="1:7" ht="11.25" customHeight="1">
      <c r="A5030" s="387"/>
      <c r="B5030" s="387"/>
      <c r="C5030" s="388" t="s">
        <v>30668</v>
      </c>
      <c r="D5030" s="384" t="s">
        <v>30669</v>
      </c>
      <c r="E5030" s="388" t="s">
        <v>105</v>
      </c>
      <c r="F5030" s="388" t="s">
        <v>30670</v>
      </c>
      <c r="G5030" s="386"/>
    </row>
    <row r="5031" spans="1:7" ht="14.25" customHeight="1">
      <c r="A5031" s="387"/>
      <c r="B5031" s="387"/>
      <c r="C5031" s="388" t="s">
        <v>30671</v>
      </c>
      <c r="D5031" s="384" t="s">
        <v>30672</v>
      </c>
      <c r="E5031" s="388" t="s">
        <v>105</v>
      </c>
      <c r="F5031" s="388" t="s">
        <v>30673</v>
      </c>
      <c r="G5031" s="386"/>
    </row>
    <row r="5032" spans="1:7" ht="11.25" customHeight="1">
      <c r="A5032" s="387"/>
      <c r="B5032" s="387"/>
      <c r="C5032" s="388" t="s">
        <v>30674</v>
      </c>
      <c r="D5032" s="384" t="s">
        <v>30675</v>
      </c>
      <c r="E5032" s="388" t="s">
        <v>105</v>
      </c>
      <c r="F5032" s="388" t="s">
        <v>30676</v>
      </c>
      <c r="G5032" s="386"/>
    </row>
    <row r="5033" spans="1:7" ht="12.75" customHeight="1">
      <c r="A5033" s="387"/>
      <c r="B5033" s="387"/>
      <c r="C5033" s="388" t="s">
        <v>30677</v>
      </c>
      <c r="D5033" s="384" t="s">
        <v>30678</v>
      </c>
      <c r="E5033" s="388" t="s">
        <v>105</v>
      </c>
      <c r="F5033" s="388" t="s">
        <v>30679</v>
      </c>
      <c r="G5033" s="386"/>
    </row>
    <row r="5034" spans="1:7" ht="14.25" customHeight="1">
      <c r="A5034" s="387"/>
      <c r="B5034" s="387"/>
      <c r="C5034" s="388" t="s">
        <v>30680</v>
      </c>
      <c r="D5034" s="384" t="s">
        <v>30681</v>
      </c>
      <c r="E5034" s="388" t="s">
        <v>26</v>
      </c>
      <c r="F5034" s="388" t="s">
        <v>25995</v>
      </c>
      <c r="G5034" s="386"/>
    </row>
    <row r="5035" spans="1:7" ht="11.25" customHeight="1">
      <c r="A5035" s="387"/>
      <c r="B5035" s="387"/>
      <c r="C5035" s="388" t="s">
        <v>30682</v>
      </c>
      <c r="D5035" s="384" t="s">
        <v>30683</v>
      </c>
      <c r="E5035" s="388" t="s">
        <v>26</v>
      </c>
      <c r="F5035" s="388" t="s">
        <v>27832</v>
      </c>
      <c r="G5035" s="386"/>
    </row>
    <row r="5036" spans="1:7" ht="27">
      <c r="A5036" s="387"/>
      <c r="B5036" s="387"/>
      <c r="C5036" s="388" t="s">
        <v>30684</v>
      </c>
      <c r="D5036" s="384" t="s">
        <v>30685</v>
      </c>
      <c r="E5036" s="388" t="s">
        <v>26</v>
      </c>
      <c r="F5036" s="388" t="s">
        <v>17316</v>
      </c>
      <c r="G5036" s="386"/>
    </row>
    <row r="5037" spans="1:7" ht="12.75" customHeight="1">
      <c r="A5037" s="387"/>
      <c r="B5037" s="387"/>
      <c r="C5037" s="388" t="s">
        <v>30686</v>
      </c>
      <c r="D5037" s="384" t="s">
        <v>30687</v>
      </c>
      <c r="E5037" s="388" t="s">
        <v>26</v>
      </c>
      <c r="F5037" s="388" t="s">
        <v>30688</v>
      </c>
      <c r="G5037" s="386"/>
    </row>
    <row r="5038" spans="1:7" ht="12.75" customHeight="1">
      <c r="A5038" s="387"/>
      <c r="B5038" s="387"/>
      <c r="C5038" s="388" t="s">
        <v>30689</v>
      </c>
      <c r="D5038" s="384" t="s">
        <v>30690</v>
      </c>
      <c r="E5038" s="388" t="s">
        <v>26</v>
      </c>
      <c r="F5038" s="388" t="s">
        <v>30691</v>
      </c>
      <c r="G5038" s="386"/>
    </row>
    <row r="5039" spans="1:7" ht="27">
      <c r="A5039" s="387"/>
      <c r="B5039" s="387"/>
      <c r="C5039" s="388" t="s">
        <v>30692</v>
      </c>
      <c r="D5039" s="384" t="s">
        <v>30693</v>
      </c>
      <c r="E5039" s="388" t="s">
        <v>26</v>
      </c>
      <c r="F5039" s="388" t="s">
        <v>30694</v>
      </c>
      <c r="G5039" s="386"/>
    </row>
    <row r="5040" spans="1:7" ht="15">
      <c r="A5040" s="387"/>
      <c r="B5040" s="387"/>
      <c r="C5040" s="481" t="s">
        <v>30695</v>
      </c>
      <c r="D5040" s="481"/>
      <c r="E5040" s="481"/>
      <c r="F5040" s="481" t="s">
        <v>17145</v>
      </c>
      <c r="G5040" s="386"/>
    </row>
    <row r="5041" spans="1:7" ht="18">
      <c r="A5041" s="387"/>
      <c r="B5041" s="387"/>
      <c r="C5041" s="388" t="s">
        <v>30696</v>
      </c>
      <c r="D5041" s="384" t="s">
        <v>30697</v>
      </c>
      <c r="E5041" s="388" t="s">
        <v>26</v>
      </c>
      <c r="F5041" s="388" t="s">
        <v>17913</v>
      </c>
      <c r="G5041" s="386"/>
    </row>
    <row r="5042" spans="1:7" ht="15">
      <c r="A5042" s="387"/>
      <c r="B5042" s="387"/>
      <c r="C5042" s="481" t="s">
        <v>30698</v>
      </c>
      <c r="D5042" s="481"/>
      <c r="E5042" s="481"/>
      <c r="F5042" s="481" t="s">
        <v>17145</v>
      </c>
      <c r="G5042" s="386"/>
    </row>
    <row r="5043" spans="1:7" ht="18">
      <c r="A5043" s="387"/>
      <c r="B5043" s="387"/>
      <c r="C5043" s="388" t="s">
        <v>30699</v>
      </c>
      <c r="D5043" s="384" t="s">
        <v>30700</v>
      </c>
      <c r="E5043" s="388" t="s">
        <v>105</v>
      </c>
      <c r="F5043" s="388" t="s">
        <v>17811</v>
      </c>
      <c r="G5043" s="385"/>
    </row>
    <row r="5044" spans="1:7" ht="22.5" customHeight="1">
      <c r="A5044" s="387"/>
      <c r="B5044" s="387"/>
      <c r="C5044" s="388" t="s">
        <v>30701</v>
      </c>
      <c r="D5044" s="384" t="s">
        <v>30702</v>
      </c>
      <c r="E5044" s="388" t="s">
        <v>105</v>
      </c>
      <c r="F5044" s="388" t="s">
        <v>17941</v>
      </c>
      <c r="G5044" s="385"/>
    </row>
    <row r="5045" spans="1:7" ht="18">
      <c r="A5045" s="387"/>
      <c r="B5045" s="387"/>
      <c r="C5045" s="388" t="s">
        <v>30703</v>
      </c>
      <c r="D5045" s="384" t="s">
        <v>30704</v>
      </c>
      <c r="E5045" s="388" t="s">
        <v>105</v>
      </c>
      <c r="F5045" s="388" t="s">
        <v>30705</v>
      </c>
      <c r="G5045" s="385"/>
    </row>
    <row r="5046" spans="1:7" ht="18">
      <c r="A5046" s="387"/>
      <c r="B5046" s="387"/>
      <c r="C5046" s="388" t="s">
        <v>30706</v>
      </c>
      <c r="D5046" s="384" t="s">
        <v>30707</v>
      </c>
      <c r="E5046" s="388" t="s">
        <v>105</v>
      </c>
      <c r="F5046" s="388" t="s">
        <v>17167</v>
      </c>
      <c r="G5046" s="385"/>
    </row>
    <row r="5047" spans="1:7" ht="18">
      <c r="A5047" s="387"/>
      <c r="B5047" s="387"/>
      <c r="C5047" s="388" t="s">
        <v>30708</v>
      </c>
      <c r="D5047" s="384" t="s">
        <v>30709</v>
      </c>
      <c r="E5047" s="388" t="s">
        <v>105</v>
      </c>
      <c r="F5047" s="388" t="s">
        <v>17723</v>
      </c>
      <c r="G5047" s="386"/>
    </row>
    <row r="5048" spans="1:7" ht="11.25" customHeight="1">
      <c r="A5048" s="387"/>
      <c r="B5048" s="481" t="s">
        <v>30710</v>
      </c>
      <c r="C5048" s="481"/>
      <c r="D5048" s="481"/>
      <c r="E5048" s="481"/>
      <c r="F5048" s="481" t="s">
        <v>17145</v>
      </c>
      <c r="G5048" s="386"/>
    </row>
    <row r="5049" spans="1:7" ht="15">
      <c r="A5049" s="387"/>
      <c r="B5049" s="387"/>
      <c r="C5049" s="481" t="s">
        <v>30711</v>
      </c>
      <c r="D5049" s="481"/>
      <c r="E5049" s="481"/>
      <c r="F5049" s="481" t="s">
        <v>17145</v>
      </c>
      <c r="G5049" s="386"/>
    </row>
    <row r="5050" spans="1:7" ht="11.25" customHeight="1">
      <c r="A5050" s="387"/>
      <c r="B5050" s="387"/>
      <c r="C5050" s="388" t="s">
        <v>30712</v>
      </c>
      <c r="D5050" s="384" t="s">
        <v>30713</v>
      </c>
      <c r="E5050" s="388" t="s">
        <v>11452</v>
      </c>
      <c r="F5050" s="388" t="s">
        <v>17758</v>
      </c>
      <c r="G5050" s="386"/>
    </row>
    <row r="5051" spans="1:7" ht="12.75" customHeight="1">
      <c r="A5051" s="387"/>
      <c r="B5051" s="387"/>
      <c r="C5051" s="388" t="s">
        <v>30714</v>
      </c>
      <c r="D5051" s="384" t="s">
        <v>30715</v>
      </c>
      <c r="E5051" s="388" t="s">
        <v>11452</v>
      </c>
      <c r="F5051" s="388" t="s">
        <v>17915</v>
      </c>
      <c r="G5051" s="386"/>
    </row>
    <row r="5052" spans="1:7" ht="14.25" customHeight="1">
      <c r="A5052" s="387"/>
      <c r="B5052" s="387"/>
      <c r="C5052" s="481" t="s">
        <v>30716</v>
      </c>
      <c r="D5052" s="481"/>
      <c r="E5052" s="481"/>
      <c r="F5052" s="481" t="s">
        <v>17145</v>
      </c>
      <c r="G5052" s="386"/>
    </row>
    <row r="5053" spans="1:7" ht="14.25" customHeight="1">
      <c r="A5053" s="387"/>
      <c r="B5053" s="387"/>
      <c r="C5053" s="388" t="s">
        <v>30717</v>
      </c>
      <c r="D5053" s="384" t="s">
        <v>30718</v>
      </c>
      <c r="E5053" s="388" t="s">
        <v>11452</v>
      </c>
      <c r="F5053" s="388" t="s">
        <v>25995</v>
      </c>
      <c r="G5053" s="386"/>
    </row>
    <row r="5054" spans="1:7" ht="18">
      <c r="A5054" s="387"/>
      <c r="B5054" s="387"/>
      <c r="C5054" s="388" t="s">
        <v>30719</v>
      </c>
      <c r="D5054" s="384" t="s">
        <v>30720</v>
      </c>
      <c r="E5054" s="388" t="s">
        <v>11452</v>
      </c>
      <c r="F5054" s="388" t="s">
        <v>30721</v>
      </c>
      <c r="G5054" s="386"/>
    </row>
    <row r="5055" spans="1:7" ht="15">
      <c r="A5055" s="387"/>
      <c r="B5055" s="387"/>
      <c r="C5055" s="388" t="s">
        <v>30722</v>
      </c>
      <c r="D5055" s="384" t="s">
        <v>30723</v>
      </c>
      <c r="E5055" s="388" t="s">
        <v>11452</v>
      </c>
      <c r="F5055" s="388" t="s">
        <v>30724</v>
      </c>
      <c r="G5055" s="386"/>
    </row>
    <row r="5056" spans="1:7" ht="14.25" customHeight="1">
      <c r="A5056" s="387"/>
      <c r="B5056" s="387"/>
      <c r="C5056" s="388" t="s">
        <v>30725</v>
      </c>
      <c r="D5056" s="384" t="s">
        <v>30726</v>
      </c>
      <c r="E5056" s="388" t="s">
        <v>105</v>
      </c>
      <c r="F5056" s="388" t="s">
        <v>30727</v>
      </c>
      <c r="G5056" s="386"/>
    </row>
    <row r="5057" spans="1:7" ht="11.25" customHeight="1">
      <c r="A5057" s="387"/>
      <c r="B5057" s="387"/>
      <c r="C5057" s="388" t="s">
        <v>30728</v>
      </c>
      <c r="D5057" s="384" t="s">
        <v>30729</v>
      </c>
      <c r="E5057" s="388" t="s">
        <v>105</v>
      </c>
      <c r="F5057" s="388" t="s">
        <v>30730</v>
      </c>
      <c r="G5057" s="386"/>
    </row>
    <row r="5058" spans="1:7" ht="15">
      <c r="A5058" s="387"/>
      <c r="B5058" s="387"/>
      <c r="C5058" s="481" t="s">
        <v>30731</v>
      </c>
      <c r="D5058" s="481"/>
      <c r="E5058" s="481"/>
      <c r="F5058" s="481" t="s">
        <v>17145</v>
      </c>
      <c r="G5058" s="386"/>
    </row>
    <row r="5059" spans="1:7" ht="12.75" customHeight="1">
      <c r="A5059" s="387"/>
      <c r="B5059" s="387"/>
      <c r="C5059" s="388" t="s">
        <v>30732</v>
      </c>
      <c r="D5059" s="384" t="s">
        <v>30733</v>
      </c>
      <c r="E5059" s="388" t="s">
        <v>26</v>
      </c>
      <c r="F5059" s="388" t="s">
        <v>17860</v>
      </c>
      <c r="G5059" s="386"/>
    </row>
    <row r="5060" spans="1:7" ht="11.25" customHeight="1">
      <c r="A5060" s="387"/>
      <c r="B5060" s="387"/>
      <c r="C5060" s="388" t="s">
        <v>30734</v>
      </c>
      <c r="D5060" s="384" t="s">
        <v>30735</v>
      </c>
      <c r="E5060" s="388" t="s">
        <v>11452</v>
      </c>
      <c r="F5060" s="388" t="s">
        <v>30736</v>
      </c>
      <c r="G5060" s="386"/>
    </row>
    <row r="5061" spans="1:7" ht="36">
      <c r="A5061" s="387"/>
      <c r="B5061" s="387"/>
      <c r="C5061" s="388" t="s">
        <v>30737</v>
      </c>
      <c r="D5061" s="384" t="s">
        <v>30738</v>
      </c>
      <c r="E5061" s="388" t="s">
        <v>11452</v>
      </c>
      <c r="F5061" s="388" t="s">
        <v>17858</v>
      </c>
      <c r="G5061" s="385"/>
    </row>
    <row r="5062" spans="1:7" ht="36">
      <c r="A5062" s="387"/>
      <c r="B5062" s="387"/>
      <c r="C5062" s="388" t="s">
        <v>30739</v>
      </c>
      <c r="D5062" s="384" t="s">
        <v>30740</v>
      </c>
      <c r="E5062" s="388" t="s">
        <v>11452</v>
      </c>
      <c r="F5062" s="388" t="s">
        <v>17796</v>
      </c>
      <c r="G5062" s="385"/>
    </row>
    <row r="5063" spans="1:7" ht="12.75" customHeight="1">
      <c r="A5063" s="387"/>
      <c r="B5063" s="387"/>
      <c r="C5063" s="388" t="s">
        <v>30741</v>
      </c>
      <c r="D5063" s="384" t="s">
        <v>30742</v>
      </c>
      <c r="E5063" s="388" t="s">
        <v>105</v>
      </c>
      <c r="F5063" s="388" t="s">
        <v>30743</v>
      </c>
      <c r="G5063" s="386"/>
    </row>
    <row r="5064" spans="1:7" ht="18">
      <c r="A5064" s="387"/>
      <c r="B5064" s="387"/>
      <c r="C5064" s="388" t="s">
        <v>30744</v>
      </c>
      <c r="D5064" s="384" t="s">
        <v>30745</v>
      </c>
      <c r="E5064" s="388" t="s">
        <v>11452</v>
      </c>
      <c r="F5064" s="388" t="s">
        <v>17796</v>
      </c>
      <c r="G5064" s="386"/>
    </row>
    <row r="5065" spans="1:7" ht="15">
      <c r="A5065" s="387"/>
      <c r="B5065" s="387"/>
      <c r="C5065" s="388" t="s">
        <v>30746</v>
      </c>
      <c r="D5065" s="384" t="s">
        <v>30747</v>
      </c>
      <c r="E5065" s="388" t="s">
        <v>11452</v>
      </c>
      <c r="F5065" s="388" t="s">
        <v>17796</v>
      </c>
      <c r="G5065" s="386"/>
    </row>
    <row r="5066" spans="1:7" ht="11.25" customHeight="1">
      <c r="A5066" s="387"/>
      <c r="B5066" s="387"/>
      <c r="C5066" s="388" t="s">
        <v>30748</v>
      </c>
      <c r="D5066" s="384" t="s">
        <v>30749</v>
      </c>
      <c r="E5066" s="388" t="s">
        <v>11452</v>
      </c>
      <c r="F5066" s="388" t="s">
        <v>30736</v>
      </c>
      <c r="G5066" s="386"/>
    </row>
    <row r="5067" spans="1:7" ht="36">
      <c r="A5067" s="387"/>
      <c r="B5067" s="387"/>
      <c r="C5067" s="388" t="s">
        <v>30750</v>
      </c>
      <c r="D5067" s="384" t="s">
        <v>30751</v>
      </c>
      <c r="E5067" s="388" t="s">
        <v>11452</v>
      </c>
      <c r="F5067" s="388" t="s">
        <v>17724</v>
      </c>
      <c r="G5067" s="386"/>
    </row>
    <row r="5068" spans="1:7" ht="14.25" customHeight="1">
      <c r="A5068" s="387"/>
      <c r="B5068" s="387"/>
      <c r="C5068" s="388" t="s">
        <v>30752</v>
      </c>
      <c r="D5068" s="384" t="s">
        <v>30753</v>
      </c>
      <c r="E5068" s="388" t="s">
        <v>11452</v>
      </c>
      <c r="F5068" s="388" t="s">
        <v>17226</v>
      </c>
      <c r="G5068" s="386"/>
    </row>
    <row r="5069" spans="1:7" ht="12.75" customHeight="1">
      <c r="A5069" s="387"/>
      <c r="B5069" s="481" t="s">
        <v>30754</v>
      </c>
      <c r="C5069" s="481"/>
      <c r="D5069" s="481"/>
      <c r="E5069" s="481"/>
      <c r="F5069" s="481" t="s">
        <v>17145</v>
      </c>
      <c r="G5069" s="386"/>
    </row>
    <row r="5070" spans="1:7" ht="15">
      <c r="A5070" s="387"/>
      <c r="B5070" s="387"/>
      <c r="C5070" s="481" t="s">
        <v>30755</v>
      </c>
      <c r="D5070" s="481"/>
      <c r="E5070" s="481"/>
      <c r="F5070" s="481" t="s">
        <v>17145</v>
      </c>
      <c r="G5070" s="386"/>
    </row>
    <row r="5071" spans="1:7" ht="45">
      <c r="A5071" s="387"/>
      <c r="B5071" s="387"/>
      <c r="C5071" s="388" t="s">
        <v>30756</v>
      </c>
      <c r="D5071" s="384" t="s">
        <v>30757</v>
      </c>
      <c r="E5071" s="388" t="s">
        <v>26</v>
      </c>
      <c r="F5071" s="388" t="s">
        <v>30758</v>
      </c>
      <c r="G5071" s="386"/>
    </row>
    <row r="5072" spans="1:7" ht="45">
      <c r="A5072" s="387"/>
      <c r="B5072" s="387"/>
      <c r="C5072" s="388" t="s">
        <v>30759</v>
      </c>
      <c r="D5072" s="384" t="s">
        <v>30760</v>
      </c>
      <c r="E5072" s="388" t="s">
        <v>26</v>
      </c>
      <c r="F5072" s="388" t="s">
        <v>30761</v>
      </c>
      <c r="G5072" s="386"/>
    </row>
    <row r="5073" spans="1:7" ht="54">
      <c r="A5073" s="387"/>
      <c r="B5073" s="387"/>
      <c r="C5073" s="388" t="s">
        <v>30762</v>
      </c>
      <c r="D5073" s="384" t="s">
        <v>30763</v>
      </c>
      <c r="E5073" s="388" t="s">
        <v>26</v>
      </c>
      <c r="F5073" s="388" t="s">
        <v>30764</v>
      </c>
      <c r="G5073" s="385"/>
    </row>
    <row r="5074" spans="1:7" ht="14.25" customHeight="1">
      <c r="A5074" s="387"/>
      <c r="B5074" s="387"/>
      <c r="C5074" s="388" t="s">
        <v>30765</v>
      </c>
      <c r="D5074" s="384" t="s">
        <v>30766</v>
      </c>
      <c r="E5074" s="388" t="s">
        <v>26</v>
      </c>
      <c r="F5074" s="388" t="s">
        <v>30767</v>
      </c>
      <c r="G5074" s="385"/>
    </row>
    <row r="5075" spans="1:7" ht="14.25" customHeight="1">
      <c r="A5075" s="387"/>
      <c r="B5075" s="387"/>
      <c r="C5075" s="481" t="s">
        <v>30768</v>
      </c>
      <c r="D5075" s="481"/>
      <c r="E5075" s="481"/>
      <c r="F5075" s="481" t="s">
        <v>17145</v>
      </c>
      <c r="G5075" s="385"/>
    </row>
    <row r="5076" spans="1:7" ht="18">
      <c r="A5076" s="387"/>
      <c r="B5076" s="387"/>
      <c r="C5076" s="388" t="s">
        <v>30769</v>
      </c>
      <c r="D5076" s="384" t="s">
        <v>30770</v>
      </c>
      <c r="E5076" s="388" t="s">
        <v>11461</v>
      </c>
      <c r="F5076" s="388" t="s">
        <v>30771</v>
      </c>
      <c r="G5076" s="385"/>
    </row>
    <row r="5077" spans="1:7" ht="14.25" customHeight="1">
      <c r="A5077" s="387"/>
      <c r="B5077" s="387"/>
      <c r="C5077" s="388" t="s">
        <v>30772</v>
      </c>
      <c r="D5077" s="384" t="s">
        <v>30773</v>
      </c>
      <c r="E5077" s="388" t="s">
        <v>11461</v>
      </c>
      <c r="F5077" s="388" t="s">
        <v>30774</v>
      </c>
      <c r="G5077" s="386"/>
    </row>
    <row r="5078" spans="1:7" ht="11.25" customHeight="1">
      <c r="A5078" s="387"/>
      <c r="B5078" s="387"/>
      <c r="C5078" s="388" t="s">
        <v>30775</v>
      </c>
      <c r="D5078" s="384" t="s">
        <v>30776</v>
      </c>
      <c r="E5078" s="388" t="s">
        <v>26</v>
      </c>
      <c r="F5078" s="388" t="s">
        <v>24077</v>
      </c>
      <c r="G5078" s="386"/>
    </row>
    <row r="5079" spans="1:7" ht="18">
      <c r="A5079" s="387"/>
      <c r="B5079" s="387"/>
      <c r="C5079" s="388" t="s">
        <v>30777</v>
      </c>
      <c r="D5079" s="384" t="s">
        <v>30778</v>
      </c>
      <c r="E5079" s="388" t="s">
        <v>11461</v>
      </c>
      <c r="F5079" s="388" t="s">
        <v>30779</v>
      </c>
      <c r="G5079" s="386"/>
    </row>
    <row r="5080" spans="1:7" ht="12.75" customHeight="1">
      <c r="A5080" s="387"/>
      <c r="B5080" s="387"/>
      <c r="C5080" s="388" t="s">
        <v>30780</v>
      </c>
      <c r="D5080" s="384" t="s">
        <v>30781</v>
      </c>
      <c r="E5080" s="388" t="s">
        <v>11461</v>
      </c>
      <c r="F5080" s="388" t="s">
        <v>28722</v>
      </c>
      <c r="G5080" s="386"/>
    </row>
    <row r="5081" spans="1:7" ht="12.75" customHeight="1">
      <c r="A5081" s="387"/>
      <c r="B5081" s="387"/>
      <c r="C5081" s="388" t="s">
        <v>30782</v>
      </c>
      <c r="D5081" s="384" t="s">
        <v>30783</v>
      </c>
      <c r="E5081" s="388" t="s">
        <v>105</v>
      </c>
      <c r="F5081" s="388" t="s">
        <v>30784</v>
      </c>
      <c r="G5081" s="386"/>
    </row>
    <row r="5082" spans="1:7" ht="18">
      <c r="A5082" s="387"/>
      <c r="B5082" s="387"/>
      <c r="C5082" s="388" t="s">
        <v>30785</v>
      </c>
      <c r="D5082" s="384" t="s">
        <v>30786</v>
      </c>
      <c r="E5082" s="388" t="s">
        <v>11452</v>
      </c>
      <c r="F5082" s="388" t="s">
        <v>30787</v>
      </c>
      <c r="G5082" s="386"/>
    </row>
    <row r="5083" spans="1:7" ht="11.25" customHeight="1">
      <c r="A5083" s="387"/>
      <c r="B5083" s="387"/>
      <c r="C5083" s="388" t="s">
        <v>30788</v>
      </c>
      <c r="D5083" s="384" t="s">
        <v>30789</v>
      </c>
      <c r="E5083" s="388" t="s">
        <v>11461</v>
      </c>
      <c r="F5083" s="388" t="s">
        <v>30790</v>
      </c>
      <c r="G5083" s="386"/>
    </row>
    <row r="5084" spans="1:7" ht="14.25" customHeight="1">
      <c r="A5084" s="387"/>
      <c r="B5084" s="387"/>
      <c r="C5084" s="388" t="s">
        <v>30791</v>
      </c>
      <c r="D5084" s="384" t="s">
        <v>30792</v>
      </c>
      <c r="E5084" s="388" t="s">
        <v>11461</v>
      </c>
      <c r="F5084" s="388" t="s">
        <v>30793</v>
      </c>
      <c r="G5084" s="386"/>
    </row>
    <row r="5085" spans="1:7" ht="27">
      <c r="A5085" s="387"/>
      <c r="B5085" s="387"/>
      <c r="C5085" s="388" t="s">
        <v>30794</v>
      </c>
      <c r="D5085" s="384" t="s">
        <v>30795</v>
      </c>
      <c r="E5085" s="388" t="s">
        <v>11461</v>
      </c>
      <c r="F5085" s="388" t="s">
        <v>30796</v>
      </c>
      <c r="G5085" s="386"/>
    </row>
    <row r="5086" spans="1:7" ht="12.75" customHeight="1">
      <c r="A5086" s="387"/>
      <c r="B5086" s="387"/>
      <c r="C5086" s="481" t="s">
        <v>30797</v>
      </c>
      <c r="D5086" s="481"/>
      <c r="E5086" s="481"/>
      <c r="F5086" s="481" t="s">
        <v>17145</v>
      </c>
      <c r="G5086" s="386"/>
    </row>
    <row r="5087" spans="1:7" ht="45" customHeight="1">
      <c r="A5087" s="387"/>
      <c r="B5087" s="387"/>
      <c r="C5087" s="388" t="s">
        <v>30798</v>
      </c>
      <c r="D5087" s="384" t="s">
        <v>30799</v>
      </c>
      <c r="E5087" s="388" t="s">
        <v>11452</v>
      </c>
      <c r="F5087" s="388" t="s">
        <v>30800</v>
      </c>
      <c r="G5087" s="385"/>
    </row>
    <row r="5088" spans="1:7" ht="27" customHeight="1">
      <c r="A5088" s="387"/>
      <c r="B5088" s="387"/>
      <c r="C5088" s="388" t="s">
        <v>30801</v>
      </c>
      <c r="D5088" s="384" t="s">
        <v>30802</v>
      </c>
      <c r="E5088" s="388" t="s">
        <v>11452</v>
      </c>
      <c r="F5088" s="388" t="s">
        <v>30803</v>
      </c>
      <c r="G5088" s="385"/>
    </row>
    <row r="5089" spans="1:7" ht="27">
      <c r="A5089" s="387"/>
      <c r="B5089" s="387"/>
      <c r="C5089" s="388" t="s">
        <v>30804</v>
      </c>
      <c r="D5089" s="384" t="s">
        <v>30805</v>
      </c>
      <c r="E5089" s="388" t="s">
        <v>11452</v>
      </c>
      <c r="F5089" s="388" t="s">
        <v>22282</v>
      </c>
      <c r="G5089" s="385"/>
    </row>
    <row r="5090" spans="1:7" ht="27">
      <c r="A5090" s="387"/>
      <c r="B5090" s="387"/>
      <c r="C5090" s="388" t="s">
        <v>30806</v>
      </c>
      <c r="D5090" s="384" t="s">
        <v>30807</v>
      </c>
      <c r="E5090" s="388" t="s">
        <v>11452</v>
      </c>
      <c r="F5090" s="388" t="s">
        <v>17920</v>
      </c>
      <c r="G5090" s="385"/>
    </row>
    <row r="5091" spans="1:7" ht="27">
      <c r="A5091" s="387"/>
      <c r="B5091" s="387"/>
      <c r="C5091" s="388" t="s">
        <v>30808</v>
      </c>
      <c r="D5091" s="384" t="s">
        <v>30809</v>
      </c>
      <c r="E5091" s="388" t="s">
        <v>11452</v>
      </c>
      <c r="F5091" s="388" t="s">
        <v>30810</v>
      </c>
      <c r="G5091" s="385"/>
    </row>
    <row r="5092" spans="1:7" ht="18">
      <c r="A5092" s="387"/>
      <c r="B5092" s="387"/>
      <c r="C5092" s="388" t="s">
        <v>30811</v>
      </c>
      <c r="D5092" s="384" t="s">
        <v>30812</v>
      </c>
      <c r="E5092" s="388" t="s">
        <v>11452</v>
      </c>
      <c r="F5092" s="388" t="s">
        <v>30813</v>
      </c>
      <c r="G5092" s="385"/>
    </row>
    <row r="5093" spans="1:7" ht="18">
      <c r="A5093" s="387"/>
      <c r="B5093" s="387"/>
      <c r="C5093" s="388" t="s">
        <v>30814</v>
      </c>
      <c r="D5093" s="384" t="s">
        <v>30815</v>
      </c>
      <c r="E5093" s="388" t="s">
        <v>11452</v>
      </c>
      <c r="F5093" s="388" t="s">
        <v>30816</v>
      </c>
      <c r="G5093" s="386"/>
    </row>
    <row r="5094" spans="1:7" ht="11.25" customHeight="1">
      <c r="A5094" s="387"/>
      <c r="B5094" s="387"/>
      <c r="C5094" s="388" t="s">
        <v>30817</v>
      </c>
      <c r="D5094" s="384" t="s">
        <v>30818</v>
      </c>
      <c r="E5094" s="388" t="s">
        <v>11452</v>
      </c>
      <c r="F5094" s="388" t="s">
        <v>30819</v>
      </c>
      <c r="G5094" s="386"/>
    </row>
    <row r="5095" spans="1:7" ht="14.25" customHeight="1">
      <c r="A5095" s="387"/>
      <c r="B5095" s="387"/>
      <c r="C5095" s="388" t="s">
        <v>30820</v>
      </c>
      <c r="D5095" s="384" t="s">
        <v>30821</v>
      </c>
      <c r="E5095" s="388" t="s">
        <v>11452</v>
      </c>
      <c r="F5095" s="388" t="s">
        <v>30822</v>
      </c>
      <c r="G5095" s="386"/>
    </row>
    <row r="5096" spans="1:7" ht="14.25" customHeight="1">
      <c r="A5096" s="387"/>
      <c r="B5096" s="387"/>
      <c r="C5096" s="388" t="s">
        <v>30823</v>
      </c>
      <c r="D5096" s="384" t="s">
        <v>30824</v>
      </c>
      <c r="E5096" s="388" t="s">
        <v>26</v>
      </c>
      <c r="F5096" s="388" t="s">
        <v>30825</v>
      </c>
      <c r="G5096" s="385"/>
    </row>
    <row r="5097" spans="1:7" ht="12.75" customHeight="1">
      <c r="A5097" s="387"/>
      <c r="B5097" s="387"/>
      <c r="C5097" s="388" t="s">
        <v>30826</v>
      </c>
      <c r="D5097" s="384" t="s">
        <v>30827</v>
      </c>
      <c r="E5097" s="388" t="s">
        <v>11452</v>
      </c>
      <c r="F5097" s="388" t="s">
        <v>30828</v>
      </c>
      <c r="G5097" s="385"/>
    </row>
    <row r="5098" spans="1:7" ht="15">
      <c r="A5098" s="387"/>
      <c r="B5098" s="387"/>
      <c r="C5098" s="481" t="s">
        <v>30829</v>
      </c>
      <c r="D5098" s="481"/>
      <c r="E5098" s="481"/>
      <c r="F5098" s="481" t="s">
        <v>17145</v>
      </c>
      <c r="G5098" s="386"/>
    </row>
    <row r="5099" spans="1:7" ht="56.25" customHeight="1">
      <c r="A5099" s="387"/>
      <c r="B5099" s="387"/>
      <c r="C5099" s="388" t="s">
        <v>30830</v>
      </c>
      <c r="D5099" s="384" t="s">
        <v>30831</v>
      </c>
      <c r="E5099" s="388" t="s">
        <v>17794</v>
      </c>
      <c r="F5099" s="388" t="s">
        <v>30832</v>
      </c>
      <c r="G5099" s="386"/>
    </row>
    <row r="5100" spans="1:7" ht="15">
      <c r="A5100" s="387"/>
      <c r="B5100" s="481" t="s">
        <v>30833</v>
      </c>
      <c r="C5100" s="481"/>
      <c r="D5100" s="481"/>
      <c r="E5100" s="481"/>
      <c r="F5100" s="481" t="s">
        <v>17145</v>
      </c>
      <c r="G5100" s="386"/>
    </row>
    <row r="5101" spans="1:7" ht="14.25" customHeight="1">
      <c r="A5101" s="387"/>
      <c r="B5101" s="387"/>
      <c r="C5101" s="481" t="s">
        <v>30834</v>
      </c>
      <c r="D5101" s="481"/>
      <c r="E5101" s="481"/>
      <c r="F5101" s="481" t="s">
        <v>17145</v>
      </c>
      <c r="G5101" s="386"/>
    </row>
    <row r="5102" spans="1:7" ht="27">
      <c r="A5102" s="387"/>
      <c r="B5102" s="387"/>
      <c r="C5102" s="388" t="s">
        <v>30835</v>
      </c>
      <c r="D5102" s="384" t="s">
        <v>30836</v>
      </c>
      <c r="E5102" s="388" t="s">
        <v>105</v>
      </c>
      <c r="F5102" s="388" t="s">
        <v>30837</v>
      </c>
      <c r="G5102" s="385"/>
    </row>
    <row r="5103" spans="1:7" ht="27">
      <c r="A5103" s="387"/>
      <c r="B5103" s="387"/>
      <c r="C5103" s="388" t="s">
        <v>30838</v>
      </c>
      <c r="D5103" s="384" t="s">
        <v>30839</v>
      </c>
      <c r="E5103" s="388" t="s">
        <v>105</v>
      </c>
      <c r="F5103" s="388" t="s">
        <v>30840</v>
      </c>
      <c r="G5103" s="385"/>
    </row>
    <row r="5104" spans="1:7" ht="36">
      <c r="A5104" s="387"/>
      <c r="B5104" s="387"/>
      <c r="C5104" s="388" t="s">
        <v>30841</v>
      </c>
      <c r="D5104" s="384" t="s">
        <v>30842</v>
      </c>
      <c r="E5104" s="388" t="s">
        <v>105</v>
      </c>
      <c r="F5104" s="388" t="s">
        <v>30843</v>
      </c>
      <c r="G5104" s="386"/>
    </row>
    <row r="5105" spans="1:7" ht="45">
      <c r="A5105" s="387"/>
      <c r="B5105" s="387"/>
      <c r="C5105" s="388" t="s">
        <v>30844</v>
      </c>
      <c r="D5105" s="384" t="s">
        <v>30845</v>
      </c>
      <c r="E5105" s="388" t="s">
        <v>26</v>
      </c>
      <c r="F5105" s="388" t="s">
        <v>30846</v>
      </c>
      <c r="G5105" s="386"/>
    </row>
    <row r="5106" spans="1:7" ht="11.25" customHeight="1">
      <c r="A5106" s="387"/>
      <c r="B5106" s="387"/>
      <c r="C5106" s="388" t="s">
        <v>30847</v>
      </c>
      <c r="D5106" s="384" t="s">
        <v>30848</v>
      </c>
      <c r="E5106" s="388" t="s">
        <v>26</v>
      </c>
      <c r="F5106" s="388" t="s">
        <v>30849</v>
      </c>
      <c r="G5106" s="386"/>
    </row>
    <row r="5107" spans="1:7" ht="15">
      <c r="A5107" s="387"/>
      <c r="B5107" s="481" t="s">
        <v>30850</v>
      </c>
      <c r="C5107" s="481"/>
      <c r="D5107" s="481"/>
      <c r="E5107" s="481"/>
      <c r="F5107" s="481" t="s">
        <v>17145</v>
      </c>
      <c r="G5107" s="386"/>
    </row>
    <row r="5108" spans="1:7" ht="14.25" customHeight="1">
      <c r="A5108" s="387"/>
      <c r="B5108" s="387"/>
      <c r="C5108" s="481" t="s">
        <v>30851</v>
      </c>
      <c r="D5108" s="481"/>
      <c r="E5108" s="481"/>
      <c r="F5108" s="481" t="s">
        <v>17145</v>
      </c>
      <c r="G5108" s="386"/>
    </row>
    <row r="5109" spans="1:7" ht="11.25" customHeight="1">
      <c r="A5109" s="387"/>
      <c r="B5109" s="387"/>
      <c r="C5109" s="388" t="s">
        <v>30852</v>
      </c>
      <c r="D5109" s="384" t="s">
        <v>30853</v>
      </c>
      <c r="E5109" s="388" t="s">
        <v>26</v>
      </c>
      <c r="F5109" s="388" t="s">
        <v>30854</v>
      </c>
      <c r="G5109" s="386"/>
    </row>
    <row r="5110" spans="1:7" ht="36" customHeight="1">
      <c r="A5110" s="387"/>
      <c r="B5110" s="387"/>
      <c r="C5110" s="388" t="s">
        <v>30855</v>
      </c>
      <c r="D5110" s="384" t="s">
        <v>30856</v>
      </c>
      <c r="E5110" s="388" t="s">
        <v>26</v>
      </c>
      <c r="F5110" s="388" t="s">
        <v>30857</v>
      </c>
      <c r="G5110" s="386"/>
    </row>
    <row r="5111" spans="1:7" ht="12.75" customHeight="1">
      <c r="A5111" s="387"/>
      <c r="B5111" s="387"/>
      <c r="C5111" s="388" t="s">
        <v>30858</v>
      </c>
      <c r="D5111" s="384" t="s">
        <v>30859</v>
      </c>
      <c r="E5111" s="388" t="s">
        <v>26</v>
      </c>
      <c r="F5111" s="388" t="s">
        <v>30860</v>
      </c>
      <c r="G5111" s="386"/>
    </row>
    <row r="5112" spans="1:7" ht="14.25" customHeight="1">
      <c r="A5112" s="387"/>
      <c r="B5112" s="387"/>
      <c r="C5112" s="388" t="s">
        <v>30861</v>
      </c>
      <c r="D5112" s="384" t="s">
        <v>30862</v>
      </c>
      <c r="E5112" s="388" t="s">
        <v>26</v>
      </c>
      <c r="F5112" s="388" t="s">
        <v>30863</v>
      </c>
      <c r="G5112" s="386"/>
    </row>
    <row r="5113" spans="1:7" ht="36">
      <c r="A5113" s="387"/>
      <c r="B5113" s="387"/>
      <c r="C5113" s="388" t="s">
        <v>30864</v>
      </c>
      <c r="D5113" s="384" t="s">
        <v>30865</v>
      </c>
      <c r="E5113" s="388" t="s">
        <v>26</v>
      </c>
      <c r="F5113" s="388" t="s">
        <v>30866</v>
      </c>
      <c r="G5113" s="386"/>
    </row>
    <row r="5114" spans="1:7" ht="33.75" customHeight="1">
      <c r="A5114" s="387"/>
      <c r="B5114" s="387"/>
      <c r="C5114" s="388" t="s">
        <v>30867</v>
      </c>
      <c r="D5114" s="384" t="s">
        <v>30868</v>
      </c>
      <c r="E5114" s="388" t="s">
        <v>26</v>
      </c>
      <c r="F5114" s="388" t="s">
        <v>30869</v>
      </c>
      <c r="G5114" s="386"/>
    </row>
    <row r="5115" spans="1:7" ht="14.25" customHeight="1">
      <c r="A5115" s="387"/>
      <c r="B5115" s="387"/>
      <c r="C5115" s="388" t="s">
        <v>30870</v>
      </c>
      <c r="D5115" s="384" t="s">
        <v>30871</v>
      </c>
      <c r="E5115" s="388" t="s">
        <v>26</v>
      </c>
      <c r="F5115" s="388" t="s">
        <v>30872</v>
      </c>
      <c r="G5115" s="386"/>
    </row>
    <row r="5116" spans="1:7" ht="11.25" customHeight="1">
      <c r="A5116" s="387"/>
      <c r="B5116" s="387"/>
      <c r="C5116" s="388" t="s">
        <v>30873</v>
      </c>
      <c r="D5116" s="384" t="s">
        <v>30874</v>
      </c>
      <c r="E5116" s="388" t="s">
        <v>26</v>
      </c>
      <c r="F5116" s="388" t="s">
        <v>30875</v>
      </c>
      <c r="G5116" s="386"/>
    </row>
    <row r="5117" spans="1:7" ht="45">
      <c r="A5117" s="387"/>
      <c r="B5117" s="387"/>
      <c r="C5117" s="388" t="s">
        <v>30876</v>
      </c>
      <c r="D5117" s="384" t="s">
        <v>30877</v>
      </c>
      <c r="E5117" s="388" t="s">
        <v>26</v>
      </c>
      <c r="F5117" s="388" t="s">
        <v>30878</v>
      </c>
      <c r="G5117" s="386"/>
    </row>
    <row r="5118" spans="1:7" ht="12.75" customHeight="1">
      <c r="A5118" s="387"/>
      <c r="B5118" s="387"/>
      <c r="C5118" s="388" t="s">
        <v>30879</v>
      </c>
      <c r="D5118" s="384" t="s">
        <v>30880</v>
      </c>
      <c r="E5118" s="388" t="s">
        <v>26</v>
      </c>
      <c r="F5118" s="388" t="s">
        <v>17210</v>
      </c>
      <c r="G5118" s="386"/>
    </row>
    <row r="5119" spans="1:7" ht="12.75" customHeight="1">
      <c r="A5119" s="387"/>
      <c r="B5119" s="387"/>
      <c r="C5119" s="388" t="s">
        <v>30881</v>
      </c>
      <c r="D5119" s="384" t="s">
        <v>30882</v>
      </c>
      <c r="E5119" s="388" t="s">
        <v>26</v>
      </c>
      <c r="F5119" s="388" t="s">
        <v>30883</v>
      </c>
      <c r="G5119" s="386"/>
    </row>
    <row r="5120" spans="1:7" ht="81">
      <c r="A5120" s="387"/>
      <c r="B5120" s="387"/>
      <c r="C5120" s="388" t="s">
        <v>30884</v>
      </c>
      <c r="D5120" s="384" t="s">
        <v>30885</v>
      </c>
      <c r="E5120" s="388" t="s">
        <v>26</v>
      </c>
      <c r="F5120" s="388" t="s">
        <v>17921</v>
      </c>
      <c r="G5120" s="386"/>
    </row>
    <row r="5121" spans="1:7" ht="153">
      <c r="A5121" s="387"/>
      <c r="B5121" s="387"/>
      <c r="C5121" s="388" t="s">
        <v>30886</v>
      </c>
      <c r="D5121" s="384" t="s">
        <v>30887</v>
      </c>
      <c r="E5121" s="388" t="s">
        <v>26</v>
      </c>
      <c r="F5121" s="388" t="s">
        <v>30888</v>
      </c>
      <c r="G5121" s="386"/>
    </row>
    <row r="5122" spans="1:7" ht="15">
      <c r="A5122" s="387"/>
      <c r="B5122" s="387"/>
      <c r="C5122" s="481" t="s">
        <v>30889</v>
      </c>
      <c r="D5122" s="481"/>
      <c r="E5122" s="481"/>
      <c r="F5122" s="481" t="s">
        <v>17145</v>
      </c>
      <c r="G5122" s="385"/>
    </row>
    <row r="5123" spans="1:7" ht="27">
      <c r="A5123" s="387"/>
      <c r="B5123" s="387"/>
      <c r="C5123" s="388" t="s">
        <v>30890</v>
      </c>
      <c r="D5123" s="384" t="s">
        <v>30891</v>
      </c>
      <c r="E5123" s="388" t="s">
        <v>26</v>
      </c>
      <c r="F5123" s="388" t="s">
        <v>17878</v>
      </c>
      <c r="G5123" s="385"/>
    </row>
    <row r="5124" spans="1:7" ht="14.25" customHeight="1">
      <c r="A5124" s="387"/>
      <c r="B5124" s="387"/>
      <c r="C5124" s="388" t="s">
        <v>30892</v>
      </c>
      <c r="D5124" s="384" t="s">
        <v>30893</v>
      </c>
      <c r="E5124" s="388" t="s">
        <v>26</v>
      </c>
      <c r="F5124" s="388" t="s">
        <v>30894</v>
      </c>
      <c r="G5124" s="386"/>
    </row>
    <row r="5125" spans="1:7" ht="18">
      <c r="A5125" s="387"/>
      <c r="B5125" s="387"/>
      <c r="C5125" s="388" t="s">
        <v>30895</v>
      </c>
      <c r="D5125" s="384" t="s">
        <v>30896</v>
      </c>
      <c r="E5125" s="388" t="s">
        <v>26</v>
      </c>
      <c r="F5125" s="388" t="s">
        <v>30897</v>
      </c>
      <c r="G5125" s="386"/>
    </row>
    <row r="5126" spans="1:7" ht="14.25" customHeight="1">
      <c r="A5126" s="387"/>
      <c r="B5126" s="387"/>
      <c r="C5126" s="388" t="s">
        <v>30898</v>
      </c>
      <c r="D5126" s="384" t="s">
        <v>30899</v>
      </c>
      <c r="E5126" s="388" t="s">
        <v>26</v>
      </c>
      <c r="F5126" s="388" t="s">
        <v>30900</v>
      </c>
      <c r="G5126" s="386"/>
    </row>
    <row r="5127" spans="1:7" ht="14.25" customHeight="1">
      <c r="A5127" s="387"/>
      <c r="B5127" s="387"/>
      <c r="C5127" s="388" t="s">
        <v>30901</v>
      </c>
      <c r="D5127" s="384" t="s">
        <v>30902</v>
      </c>
      <c r="E5127" s="388" t="s">
        <v>26</v>
      </c>
      <c r="F5127" s="388" t="s">
        <v>30903</v>
      </c>
      <c r="G5127" s="386"/>
    </row>
    <row r="5128" spans="1:7" ht="11.25" customHeight="1">
      <c r="A5128" s="387"/>
      <c r="B5128" s="387"/>
      <c r="C5128" s="481" t="s">
        <v>30904</v>
      </c>
      <c r="D5128" s="481"/>
      <c r="E5128" s="481"/>
      <c r="F5128" s="481" t="s">
        <v>17145</v>
      </c>
      <c r="G5128" s="386"/>
    </row>
    <row r="5129" spans="1:7" ht="27">
      <c r="A5129" s="387"/>
      <c r="B5129" s="387"/>
      <c r="C5129" s="388" t="s">
        <v>30905</v>
      </c>
      <c r="D5129" s="384" t="s">
        <v>30906</v>
      </c>
      <c r="E5129" s="388" t="s">
        <v>26</v>
      </c>
      <c r="F5129" s="388" t="s">
        <v>30907</v>
      </c>
      <c r="G5129" s="386"/>
    </row>
    <row r="5130" spans="1:7" ht="27">
      <c r="A5130" s="387"/>
      <c r="B5130" s="387"/>
      <c r="C5130" s="388" t="s">
        <v>30908</v>
      </c>
      <c r="D5130" s="384" t="s">
        <v>30909</v>
      </c>
      <c r="E5130" s="388" t="s">
        <v>26</v>
      </c>
      <c r="F5130" s="388" t="s">
        <v>30910</v>
      </c>
      <c r="G5130" s="385"/>
    </row>
    <row r="5131" spans="1:7" ht="81">
      <c r="A5131" s="387"/>
      <c r="B5131" s="387"/>
      <c r="C5131" s="388" t="s">
        <v>30911</v>
      </c>
      <c r="D5131" s="384" t="s">
        <v>30912</v>
      </c>
      <c r="E5131" s="388" t="s">
        <v>26</v>
      </c>
      <c r="F5131" s="388" t="s">
        <v>30913</v>
      </c>
      <c r="G5131" s="385"/>
    </row>
    <row r="5132" spans="1:7" ht="15">
      <c r="A5132" s="387"/>
      <c r="B5132" s="387"/>
      <c r="C5132" s="481" t="s">
        <v>30914</v>
      </c>
      <c r="D5132" s="481"/>
      <c r="E5132" s="481"/>
      <c r="F5132" s="481" t="s">
        <v>17145</v>
      </c>
      <c r="G5132" s="386"/>
    </row>
    <row r="5133" spans="1:7" ht="14.25" customHeight="1">
      <c r="A5133" s="387"/>
      <c r="B5133" s="387"/>
      <c r="C5133" s="388" t="s">
        <v>30915</v>
      </c>
      <c r="D5133" s="384" t="s">
        <v>30916</v>
      </c>
      <c r="E5133" s="388" t="s">
        <v>26</v>
      </c>
      <c r="F5133" s="388" t="s">
        <v>30917</v>
      </c>
      <c r="G5133" s="386"/>
    </row>
    <row r="5134" spans="1:7" ht="11.25" customHeight="1">
      <c r="A5134" s="387"/>
      <c r="B5134" s="387"/>
      <c r="C5134" s="388" t="s">
        <v>30918</v>
      </c>
      <c r="D5134" s="384" t="s">
        <v>30919</v>
      </c>
      <c r="E5134" s="388" t="s">
        <v>26</v>
      </c>
      <c r="F5134" s="388" t="s">
        <v>30920</v>
      </c>
      <c r="G5134" s="386"/>
    </row>
    <row r="5135" spans="1:7" ht="27">
      <c r="A5135" s="387"/>
      <c r="B5135" s="387"/>
      <c r="C5135" s="388" t="s">
        <v>30921</v>
      </c>
      <c r="D5135" s="384" t="s">
        <v>30922</v>
      </c>
      <c r="E5135" s="388" t="s">
        <v>26</v>
      </c>
      <c r="F5135" s="388" t="s">
        <v>30920</v>
      </c>
      <c r="G5135" s="386"/>
    </row>
    <row r="5136" spans="1:7" ht="15">
      <c r="A5136" s="387"/>
      <c r="B5136" s="387"/>
      <c r="C5136" s="481" t="s">
        <v>30923</v>
      </c>
      <c r="D5136" s="481"/>
      <c r="E5136" s="481"/>
      <c r="F5136" s="481" t="s">
        <v>17145</v>
      </c>
      <c r="G5136" s="386"/>
    </row>
    <row r="5137" spans="1:7" ht="45">
      <c r="A5137" s="387"/>
      <c r="B5137" s="387"/>
      <c r="C5137" s="388" t="s">
        <v>30924</v>
      </c>
      <c r="D5137" s="384" t="s">
        <v>30925</v>
      </c>
      <c r="E5137" s="388" t="s">
        <v>26</v>
      </c>
      <c r="F5137" s="388" t="s">
        <v>17923</v>
      </c>
      <c r="G5137" s="386"/>
    </row>
    <row r="5138" spans="1:7" ht="11.25" customHeight="1">
      <c r="A5138" s="387"/>
      <c r="B5138" s="481" t="s">
        <v>30926</v>
      </c>
      <c r="C5138" s="481"/>
      <c r="D5138" s="481"/>
      <c r="E5138" s="481"/>
      <c r="F5138" s="481" t="s">
        <v>17145</v>
      </c>
      <c r="G5138" s="386"/>
    </row>
    <row r="5139" spans="1:7" ht="12.75" customHeight="1">
      <c r="A5139" s="387"/>
      <c r="B5139" s="387"/>
      <c r="C5139" s="481" t="s">
        <v>30927</v>
      </c>
      <c r="D5139" s="481"/>
      <c r="E5139" s="481"/>
      <c r="F5139" s="481" t="s">
        <v>17145</v>
      </c>
      <c r="G5139" s="386"/>
    </row>
    <row r="5140" spans="1:7" ht="27">
      <c r="A5140" s="387"/>
      <c r="B5140" s="387"/>
      <c r="C5140" s="388" t="s">
        <v>30928</v>
      </c>
      <c r="D5140" s="384" t="s">
        <v>30929</v>
      </c>
      <c r="E5140" s="388" t="s">
        <v>105</v>
      </c>
      <c r="F5140" s="388" t="s">
        <v>30930</v>
      </c>
      <c r="G5140" s="386"/>
    </row>
    <row r="5141" spans="1:7" ht="27">
      <c r="A5141" s="387"/>
      <c r="B5141" s="387"/>
      <c r="C5141" s="388" t="s">
        <v>30931</v>
      </c>
      <c r="D5141" s="384" t="s">
        <v>30932</v>
      </c>
      <c r="E5141" s="388" t="s">
        <v>105</v>
      </c>
      <c r="F5141" s="388" t="s">
        <v>30933</v>
      </c>
      <c r="G5141" s="386"/>
    </row>
    <row r="5142" spans="1:7" ht="11.25" customHeight="1">
      <c r="A5142" s="387"/>
      <c r="B5142" s="481" t="s">
        <v>30934</v>
      </c>
      <c r="C5142" s="481"/>
      <c r="D5142" s="481"/>
      <c r="E5142" s="481"/>
      <c r="F5142" s="481" t="s">
        <v>17145</v>
      </c>
      <c r="G5142" s="386"/>
    </row>
    <row r="5143" spans="1:7" ht="12.75" customHeight="1">
      <c r="A5143" s="387"/>
      <c r="B5143" s="387"/>
      <c r="C5143" s="481" t="s">
        <v>30935</v>
      </c>
      <c r="D5143" s="481"/>
      <c r="E5143" s="481"/>
      <c r="F5143" s="481" t="s">
        <v>17145</v>
      </c>
      <c r="G5143" s="386"/>
    </row>
    <row r="5144" spans="1:7" ht="14.25" customHeight="1">
      <c r="A5144" s="387"/>
      <c r="B5144" s="387"/>
      <c r="C5144" s="388" t="s">
        <v>30936</v>
      </c>
      <c r="D5144" s="384" t="s">
        <v>30937</v>
      </c>
      <c r="E5144" s="388" t="s">
        <v>26</v>
      </c>
      <c r="F5144" s="388" t="s">
        <v>30938</v>
      </c>
      <c r="G5144" s="386"/>
    </row>
    <row r="5145" spans="1:7" ht="11.25" customHeight="1">
      <c r="A5145" s="387"/>
      <c r="B5145" s="387"/>
      <c r="C5145" s="388" t="s">
        <v>30939</v>
      </c>
      <c r="D5145" s="384" t="s">
        <v>30940</v>
      </c>
      <c r="E5145" s="388" t="s">
        <v>26</v>
      </c>
      <c r="F5145" s="388" t="s">
        <v>30941</v>
      </c>
      <c r="G5145" s="386"/>
    </row>
    <row r="5146" spans="1:7" ht="27">
      <c r="A5146" s="387"/>
      <c r="B5146" s="387"/>
      <c r="C5146" s="388" t="s">
        <v>30942</v>
      </c>
      <c r="D5146" s="384" t="s">
        <v>30943</v>
      </c>
      <c r="E5146" s="388" t="s">
        <v>26</v>
      </c>
      <c r="F5146" s="388" t="s">
        <v>30944</v>
      </c>
      <c r="G5146" s="386"/>
    </row>
    <row r="5147" spans="1:7" ht="12.75" customHeight="1">
      <c r="A5147" s="481" t="s">
        <v>17924</v>
      </c>
      <c r="B5147" s="481"/>
      <c r="C5147" s="481"/>
      <c r="D5147" s="481"/>
      <c r="E5147" s="481"/>
      <c r="F5147" s="481" t="s">
        <v>17145</v>
      </c>
      <c r="G5147" s="385"/>
    </row>
    <row r="5148" spans="1:7" ht="14.25" customHeight="1">
      <c r="A5148" s="481" t="s">
        <v>17186</v>
      </c>
      <c r="B5148" s="481"/>
      <c r="C5148" s="481"/>
      <c r="D5148" s="481"/>
      <c r="E5148" s="481"/>
      <c r="F5148" s="481" t="s">
        <v>17145</v>
      </c>
      <c r="G5148" s="385"/>
    </row>
    <row r="5149" spans="1:7" ht="11.25" customHeight="1">
      <c r="A5149" s="387"/>
      <c r="B5149" s="481" t="s">
        <v>30945</v>
      </c>
      <c r="C5149" s="481"/>
      <c r="D5149" s="481"/>
      <c r="E5149" s="481"/>
      <c r="F5149" s="481" t="s">
        <v>17145</v>
      </c>
      <c r="G5149" s="386"/>
    </row>
    <row r="5150" spans="1:7" ht="12.75" customHeight="1">
      <c r="A5150" s="387"/>
      <c r="B5150" s="387"/>
      <c r="C5150" s="481" t="s">
        <v>30946</v>
      </c>
      <c r="D5150" s="481"/>
      <c r="E5150" s="481"/>
      <c r="F5150" s="481" t="s">
        <v>17145</v>
      </c>
      <c r="G5150" s="386"/>
    </row>
    <row r="5151" spans="1:7" ht="18">
      <c r="A5151" s="387"/>
      <c r="B5151" s="387"/>
      <c r="C5151" s="388" t="s">
        <v>30947</v>
      </c>
      <c r="D5151" s="384" t="s">
        <v>30948</v>
      </c>
      <c r="E5151" s="388" t="s">
        <v>105</v>
      </c>
      <c r="F5151" s="388" t="s">
        <v>30521</v>
      </c>
      <c r="G5151" s="386"/>
    </row>
    <row r="5152" spans="1:7" ht="18">
      <c r="A5152" s="387"/>
      <c r="B5152" s="387"/>
      <c r="C5152" s="388" t="s">
        <v>30949</v>
      </c>
      <c r="D5152" s="384" t="s">
        <v>30950</v>
      </c>
      <c r="E5152" s="388" t="s">
        <v>105</v>
      </c>
      <c r="F5152" s="388" t="s">
        <v>30951</v>
      </c>
      <c r="G5152" s="386"/>
    </row>
    <row r="5153" spans="1:7" ht="14.25" customHeight="1">
      <c r="A5153" s="387"/>
      <c r="B5153" s="481" t="s">
        <v>30952</v>
      </c>
      <c r="C5153" s="481"/>
      <c r="D5153" s="481"/>
      <c r="E5153" s="481"/>
      <c r="F5153" s="481" t="s">
        <v>17145</v>
      </c>
      <c r="G5153" s="386"/>
    </row>
    <row r="5154" spans="1:7" ht="14.25" customHeight="1">
      <c r="A5154" s="387"/>
      <c r="B5154" s="387"/>
      <c r="C5154" s="481" t="s">
        <v>30953</v>
      </c>
      <c r="D5154" s="481"/>
      <c r="E5154" s="481"/>
      <c r="F5154" s="481" t="s">
        <v>17145</v>
      </c>
      <c r="G5154" s="386"/>
    </row>
    <row r="5155" spans="1:7" ht="14.25" customHeight="1">
      <c r="A5155" s="387"/>
      <c r="B5155" s="387"/>
      <c r="C5155" s="388" t="s">
        <v>30954</v>
      </c>
      <c r="D5155" s="384" t="s">
        <v>30955</v>
      </c>
      <c r="E5155" s="388" t="s">
        <v>105</v>
      </c>
      <c r="F5155" s="388" t="s">
        <v>30956</v>
      </c>
      <c r="G5155" s="386"/>
    </row>
    <row r="5156" spans="1:7" ht="11.25" customHeight="1">
      <c r="A5156" s="387"/>
      <c r="B5156" s="387"/>
      <c r="C5156" s="388" t="s">
        <v>30957</v>
      </c>
      <c r="D5156" s="384" t="s">
        <v>30958</v>
      </c>
      <c r="E5156" s="388" t="s">
        <v>105</v>
      </c>
      <c r="F5156" s="388" t="s">
        <v>30959</v>
      </c>
      <c r="G5156" s="386"/>
    </row>
    <row r="5157" spans="1:7" ht="27">
      <c r="A5157" s="387"/>
      <c r="B5157" s="387"/>
      <c r="C5157" s="388" t="s">
        <v>30960</v>
      </c>
      <c r="D5157" s="384" t="s">
        <v>30961</v>
      </c>
      <c r="E5157" s="388" t="s">
        <v>105</v>
      </c>
      <c r="F5157" s="388" t="s">
        <v>30962</v>
      </c>
      <c r="G5157" s="385"/>
    </row>
    <row r="5158" spans="1:7" ht="14.25" customHeight="1">
      <c r="A5158" s="387"/>
      <c r="B5158" s="387"/>
      <c r="C5158" s="388" t="s">
        <v>30963</v>
      </c>
      <c r="D5158" s="384" t="s">
        <v>30964</v>
      </c>
      <c r="E5158" s="388" t="s">
        <v>105</v>
      </c>
      <c r="F5158" s="388" t="s">
        <v>30965</v>
      </c>
      <c r="G5158" s="385"/>
    </row>
    <row r="5159" spans="1:7" ht="14.25" customHeight="1">
      <c r="A5159" s="387"/>
      <c r="B5159" s="387"/>
      <c r="C5159" s="388" t="s">
        <v>30966</v>
      </c>
      <c r="D5159" s="384" t="s">
        <v>30967</v>
      </c>
      <c r="E5159" s="388" t="s">
        <v>105</v>
      </c>
      <c r="F5159" s="388" t="s">
        <v>30968</v>
      </c>
      <c r="G5159" s="386"/>
    </row>
    <row r="5160" spans="1:7" ht="11.25" customHeight="1">
      <c r="A5160" s="387"/>
      <c r="B5160" s="387"/>
      <c r="C5160" s="388" t="s">
        <v>30969</v>
      </c>
      <c r="D5160" s="384" t="s">
        <v>30970</v>
      </c>
      <c r="E5160" s="388" t="s">
        <v>105</v>
      </c>
      <c r="F5160" s="388" t="s">
        <v>30971</v>
      </c>
      <c r="G5160" s="386"/>
    </row>
    <row r="5161" spans="1:7" ht="12.75" customHeight="1">
      <c r="A5161" s="387"/>
      <c r="B5161" s="387"/>
      <c r="C5161" s="388" t="s">
        <v>30972</v>
      </c>
      <c r="D5161" s="384" t="s">
        <v>30973</v>
      </c>
      <c r="E5161" s="388" t="s">
        <v>105</v>
      </c>
      <c r="F5161" s="388" t="s">
        <v>30974</v>
      </c>
      <c r="G5161" s="385"/>
    </row>
    <row r="5162" spans="1:7" ht="14.25" customHeight="1">
      <c r="A5162" s="387"/>
      <c r="B5162" s="387"/>
      <c r="C5162" s="388" t="s">
        <v>30975</v>
      </c>
      <c r="D5162" s="384" t="s">
        <v>30976</v>
      </c>
      <c r="E5162" s="388" t="s">
        <v>105</v>
      </c>
      <c r="F5162" s="388" t="s">
        <v>30977</v>
      </c>
      <c r="G5162" s="385"/>
    </row>
    <row r="5163" spans="1:7" ht="27">
      <c r="A5163" s="387"/>
      <c r="B5163" s="387"/>
      <c r="C5163" s="388" t="s">
        <v>30978</v>
      </c>
      <c r="D5163" s="384" t="s">
        <v>30979</v>
      </c>
      <c r="E5163" s="388" t="s">
        <v>105</v>
      </c>
      <c r="F5163" s="388" t="s">
        <v>30980</v>
      </c>
      <c r="G5163" s="386"/>
    </row>
    <row r="5164" spans="1:7" ht="14.25" customHeight="1">
      <c r="A5164" s="387"/>
      <c r="B5164" s="387"/>
      <c r="C5164" s="388" t="s">
        <v>30981</v>
      </c>
      <c r="D5164" s="384" t="s">
        <v>30982</v>
      </c>
      <c r="E5164" s="388" t="s">
        <v>105</v>
      </c>
      <c r="F5164" s="388" t="s">
        <v>30983</v>
      </c>
      <c r="G5164" s="386"/>
    </row>
    <row r="5165" spans="1:7" ht="14.25" customHeight="1">
      <c r="A5165" s="387"/>
      <c r="B5165" s="387"/>
      <c r="C5165" s="388" t="s">
        <v>30984</v>
      </c>
      <c r="D5165" s="384" t="s">
        <v>30985</v>
      </c>
      <c r="E5165" s="388" t="s">
        <v>105</v>
      </c>
      <c r="F5165" s="388" t="s">
        <v>30986</v>
      </c>
      <c r="G5165" s="386"/>
    </row>
    <row r="5166" spans="1:7" ht="27">
      <c r="A5166" s="387"/>
      <c r="B5166" s="387"/>
      <c r="C5166" s="388" t="s">
        <v>30987</v>
      </c>
      <c r="D5166" s="384" t="s">
        <v>30988</v>
      </c>
      <c r="E5166" s="388" t="s">
        <v>105</v>
      </c>
      <c r="F5166" s="388" t="s">
        <v>30989</v>
      </c>
      <c r="G5166" s="386"/>
    </row>
    <row r="5167" spans="1:7" ht="27">
      <c r="A5167" s="387"/>
      <c r="B5167" s="387"/>
      <c r="C5167" s="388" t="s">
        <v>30990</v>
      </c>
      <c r="D5167" s="384" t="s">
        <v>30991</v>
      </c>
      <c r="E5167" s="388" t="s">
        <v>105</v>
      </c>
      <c r="F5167" s="388" t="s">
        <v>30992</v>
      </c>
      <c r="G5167" s="386"/>
    </row>
    <row r="5168" spans="1:7" ht="14.25" customHeight="1">
      <c r="A5168" s="387"/>
      <c r="B5168" s="387"/>
      <c r="C5168" s="388" t="s">
        <v>30993</v>
      </c>
      <c r="D5168" s="384" t="s">
        <v>30994</v>
      </c>
      <c r="E5168" s="388" t="s">
        <v>105</v>
      </c>
      <c r="F5168" s="388" t="s">
        <v>30995</v>
      </c>
      <c r="G5168" s="386"/>
    </row>
    <row r="5169" spans="1:7" ht="14.25" customHeight="1">
      <c r="A5169" s="387"/>
      <c r="B5169" s="387"/>
      <c r="C5169" s="388" t="s">
        <v>30996</v>
      </c>
      <c r="D5169" s="384" t="s">
        <v>30997</v>
      </c>
      <c r="E5169" s="388" t="s">
        <v>105</v>
      </c>
      <c r="F5169" s="388" t="s">
        <v>30998</v>
      </c>
      <c r="G5169" s="386"/>
    </row>
    <row r="5170" spans="1:7" ht="36">
      <c r="A5170" s="387"/>
      <c r="B5170" s="387"/>
      <c r="C5170" s="388" t="s">
        <v>30999</v>
      </c>
      <c r="D5170" s="384" t="s">
        <v>31000</v>
      </c>
      <c r="E5170" s="388" t="s">
        <v>105</v>
      </c>
      <c r="F5170" s="388" t="s">
        <v>31001</v>
      </c>
      <c r="G5170" s="386"/>
    </row>
    <row r="5171" spans="1:7" ht="11.25" customHeight="1">
      <c r="A5171" s="387"/>
      <c r="B5171" s="387"/>
      <c r="C5171" s="481" t="s">
        <v>31002</v>
      </c>
      <c r="D5171" s="481"/>
      <c r="E5171" s="481"/>
      <c r="F5171" s="481" t="s">
        <v>17145</v>
      </c>
      <c r="G5171" s="386"/>
    </row>
    <row r="5172" spans="1:7" ht="45">
      <c r="A5172" s="387"/>
      <c r="B5172" s="387"/>
      <c r="C5172" s="388" t="s">
        <v>31003</v>
      </c>
      <c r="D5172" s="384" t="s">
        <v>31004</v>
      </c>
      <c r="E5172" s="388" t="s">
        <v>105</v>
      </c>
      <c r="F5172" s="388" t="s">
        <v>31005</v>
      </c>
      <c r="G5172" s="386"/>
    </row>
    <row r="5173" spans="1:7" ht="14.25" customHeight="1">
      <c r="A5173" s="387"/>
      <c r="B5173" s="387"/>
      <c r="C5173" s="388" t="s">
        <v>31006</v>
      </c>
      <c r="D5173" s="384" t="s">
        <v>31007</v>
      </c>
      <c r="E5173" s="388" t="s">
        <v>105</v>
      </c>
      <c r="F5173" s="388" t="s">
        <v>18455</v>
      </c>
      <c r="G5173" s="385"/>
    </row>
    <row r="5174" spans="1:7" ht="14.25" customHeight="1">
      <c r="A5174" s="387"/>
      <c r="B5174" s="387"/>
      <c r="C5174" s="388" t="s">
        <v>31008</v>
      </c>
      <c r="D5174" s="384" t="s">
        <v>31009</v>
      </c>
      <c r="E5174" s="388" t="s">
        <v>105</v>
      </c>
      <c r="F5174" s="388" t="s">
        <v>31010</v>
      </c>
      <c r="G5174" s="385"/>
    </row>
    <row r="5175" spans="1:7" ht="11.25" customHeight="1">
      <c r="A5175" s="387"/>
      <c r="B5175" s="387"/>
      <c r="C5175" s="481" t="s">
        <v>31011</v>
      </c>
      <c r="D5175" s="481"/>
      <c r="E5175" s="481"/>
      <c r="F5175" s="481" t="s">
        <v>17145</v>
      </c>
      <c r="G5175" s="386"/>
    </row>
    <row r="5176" spans="1:7" ht="14.25" customHeight="1">
      <c r="A5176" s="387"/>
      <c r="B5176" s="387"/>
      <c r="C5176" s="388" t="s">
        <v>31012</v>
      </c>
      <c r="D5176" s="384" t="s">
        <v>31013</v>
      </c>
      <c r="E5176" s="388" t="s">
        <v>105</v>
      </c>
      <c r="F5176" s="388" t="s">
        <v>31014</v>
      </c>
      <c r="G5176" s="386"/>
    </row>
    <row r="5177" spans="1:7" ht="14.25" customHeight="1">
      <c r="A5177" s="387"/>
      <c r="B5177" s="387"/>
      <c r="C5177" s="388" t="s">
        <v>31015</v>
      </c>
      <c r="D5177" s="384" t="s">
        <v>31016</v>
      </c>
      <c r="E5177" s="388" t="s">
        <v>105</v>
      </c>
      <c r="F5177" s="388" t="s">
        <v>31017</v>
      </c>
      <c r="G5177" s="386"/>
    </row>
    <row r="5178" spans="1:7" ht="27">
      <c r="A5178" s="387"/>
      <c r="B5178" s="387"/>
      <c r="C5178" s="388" t="s">
        <v>31018</v>
      </c>
      <c r="D5178" s="384" t="s">
        <v>31019</v>
      </c>
      <c r="E5178" s="388" t="s">
        <v>105</v>
      </c>
      <c r="F5178" s="388" t="s">
        <v>31020</v>
      </c>
      <c r="G5178" s="386"/>
    </row>
    <row r="5179" spans="1:7" ht="14.25" customHeight="1">
      <c r="A5179" s="387"/>
      <c r="B5179" s="387"/>
      <c r="C5179" s="388" t="s">
        <v>31021</v>
      </c>
      <c r="D5179" s="384" t="s">
        <v>31022</v>
      </c>
      <c r="E5179" s="388" t="s">
        <v>105</v>
      </c>
      <c r="F5179" s="388" t="s">
        <v>31023</v>
      </c>
      <c r="G5179" s="385"/>
    </row>
    <row r="5180" spans="1:7" ht="14.25" customHeight="1">
      <c r="A5180" s="387"/>
      <c r="B5180" s="387"/>
      <c r="C5180" s="388" t="s">
        <v>31024</v>
      </c>
      <c r="D5180" s="384" t="s">
        <v>31025</v>
      </c>
      <c r="E5180" s="388" t="s">
        <v>105</v>
      </c>
      <c r="F5180" s="388" t="s">
        <v>31026</v>
      </c>
      <c r="G5180" s="385"/>
    </row>
    <row r="5181" spans="1:7" ht="14.25" customHeight="1">
      <c r="A5181" s="387"/>
      <c r="B5181" s="387"/>
      <c r="C5181" s="388" t="s">
        <v>31027</v>
      </c>
      <c r="D5181" s="384" t="s">
        <v>31028</v>
      </c>
      <c r="E5181" s="388" t="s">
        <v>105</v>
      </c>
      <c r="F5181" s="388" t="s">
        <v>31029</v>
      </c>
      <c r="G5181" s="386"/>
    </row>
    <row r="5182" spans="1:7" ht="12.75" customHeight="1">
      <c r="A5182" s="387"/>
      <c r="B5182" s="387"/>
      <c r="C5182" s="388" t="s">
        <v>31030</v>
      </c>
      <c r="D5182" s="384" t="s">
        <v>31031</v>
      </c>
      <c r="E5182" s="388" t="s">
        <v>105</v>
      </c>
      <c r="F5182" s="388" t="s">
        <v>31032</v>
      </c>
      <c r="G5182" s="385"/>
    </row>
    <row r="5183" spans="1:7" ht="27">
      <c r="A5183" s="387"/>
      <c r="B5183" s="387"/>
      <c r="C5183" s="388" t="s">
        <v>31033</v>
      </c>
      <c r="D5183" s="384" t="s">
        <v>31034</v>
      </c>
      <c r="E5183" s="388" t="s">
        <v>105</v>
      </c>
      <c r="F5183" s="388" t="s">
        <v>31035</v>
      </c>
      <c r="G5183" s="385"/>
    </row>
    <row r="5184" spans="1:7" ht="27">
      <c r="A5184" s="387"/>
      <c r="B5184" s="387"/>
      <c r="C5184" s="388" t="s">
        <v>31036</v>
      </c>
      <c r="D5184" s="384" t="s">
        <v>31037</v>
      </c>
      <c r="E5184" s="388" t="s">
        <v>105</v>
      </c>
      <c r="F5184" s="388" t="s">
        <v>31038</v>
      </c>
      <c r="G5184" s="386"/>
    </row>
    <row r="5185" spans="1:7" ht="27">
      <c r="A5185" s="387"/>
      <c r="B5185" s="387"/>
      <c r="C5185" s="388" t="s">
        <v>31039</v>
      </c>
      <c r="D5185" s="384" t="s">
        <v>31040</v>
      </c>
      <c r="E5185" s="388" t="s">
        <v>105</v>
      </c>
      <c r="F5185" s="388" t="s">
        <v>31041</v>
      </c>
      <c r="G5185" s="386"/>
    </row>
    <row r="5186" spans="1:7" ht="12.75" customHeight="1">
      <c r="A5186" s="387"/>
      <c r="B5186" s="481" t="s">
        <v>31042</v>
      </c>
      <c r="C5186" s="481"/>
      <c r="D5186" s="481"/>
      <c r="E5186" s="481"/>
      <c r="F5186" s="481" t="s">
        <v>17145</v>
      </c>
      <c r="G5186" s="385"/>
    </row>
    <row r="5187" spans="1:7" ht="11.25" customHeight="1">
      <c r="A5187" s="387"/>
      <c r="B5187" s="387"/>
      <c r="C5187" s="481" t="s">
        <v>31043</v>
      </c>
      <c r="D5187" s="481"/>
      <c r="E5187" s="481"/>
      <c r="F5187" s="481" t="s">
        <v>17145</v>
      </c>
      <c r="G5187" s="385"/>
    </row>
    <row r="5188" spans="1:7" ht="36">
      <c r="A5188" s="387"/>
      <c r="B5188" s="387"/>
      <c r="C5188" s="388" t="s">
        <v>31044</v>
      </c>
      <c r="D5188" s="384" t="s">
        <v>31045</v>
      </c>
      <c r="E5188" s="388" t="s">
        <v>26</v>
      </c>
      <c r="F5188" s="388" t="s">
        <v>31046</v>
      </c>
      <c r="G5188" s="386"/>
    </row>
    <row r="5189" spans="1:7" ht="45">
      <c r="A5189" s="387"/>
      <c r="B5189" s="387"/>
      <c r="C5189" s="388" t="s">
        <v>31047</v>
      </c>
      <c r="D5189" s="384" t="s">
        <v>31048</v>
      </c>
      <c r="E5189" s="388" t="s">
        <v>105</v>
      </c>
      <c r="F5189" s="388" t="s">
        <v>31049</v>
      </c>
      <c r="G5189" s="386"/>
    </row>
    <row r="5190" spans="1:7" ht="11.25" customHeight="1">
      <c r="A5190" s="387"/>
      <c r="B5190" s="387"/>
      <c r="C5190" s="481" t="s">
        <v>31050</v>
      </c>
      <c r="D5190" s="481"/>
      <c r="E5190" s="481"/>
      <c r="F5190" s="481" t="s">
        <v>17145</v>
      </c>
      <c r="G5190" s="386"/>
    </row>
    <row r="5191" spans="1:7" ht="45">
      <c r="A5191" s="387"/>
      <c r="B5191" s="387"/>
      <c r="C5191" s="388" t="s">
        <v>31051</v>
      </c>
      <c r="D5191" s="384" t="s">
        <v>31052</v>
      </c>
      <c r="E5191" s="388" t="s">
        <v>105</v>
      </c>
      <c r="F5191" s="388" t="s">
        <v>17854</v>
      </c>
      <c r="G5191" s="386"/>
    </row>
    <row r="5192" spans="1:7" ht="14.25" customHeight="1">
      <c r="A5192" s="387"/>
      <c r="B5192" s="387"/>
      <c r="C5192" s="388" t="s">
        <v>31053</v>
      </c>
      <c r="D5192" s="384" t="s">
        <v>31054</v>
      </c>
      <c r="E5192" s="388" t="s">
        <v>105</v>
      </c>
      <c r="F5192" s="388" t="s">
        <v>25274</v>
      </c>
      <c r="G5192" s="386"/>
    </row>
    <row r="5193" spans="1:7" ht="14.25" customHeight="1">
      <c r="A5193" s="387"/>
      <c r="B5193" s="387"/>
      <c r="C5193" s="388" t="s">
        <v>31055</v>
      </c>
      <c r="D5193" s="384" t="s">
        <v>31056</v>
      </c>
      <c r="E5193" s="388" t="s">
        <v>105</v>
      </c>
      <c r="F5193" s="388" t="s">
        <v>31057</v>
      </c>
      <c r="G5193" s="385"/>
    </row>
    <row r="5194" spans="1:7" ht="36">
      <c r="A5194" s="387"/>
      <c r="B5194" s="387"/>
      <c r="C5194" s="388" t="s">
        <v>31058</v>
      </c>
      <c r="D5194" s="384" t="s">
        <v>31059</v>
      </c>
      <c r="E5194" s="388" t="s">
        <v>105</v>
      </c>
      <c r="F5194" s="388" t="s">
        <v>31060</v>
      </c>
      <c r="G5194" s="385"/>
    </row>
    <row r="5195" spans="1:7" ht="36" customHeight="1">
      <c r="A5195" s="387"/>
      <c r="B5195" s="387"/>
      <c r="C5195" s="388" t="s">
        <v>31061</v>
      </c>
      <c r="D5195" s="384" t="s">
        <v>31062</v>
      </c>
      <c r="E5195" s="388" t="s">
        <v>105</v>
      </c>
      <c r="F5195" s="388" t="s">
        <v>17297</v>
      </c>
      <c r="G5195" s="386"/>
    </row>
    <row r="5196" spans="1:7" ht="11.25" customHeight="1">
      <c r="A5196" s="387"/>
      <c r="B5196" s="387"/>
      <c r="C5196" s="481" t="s">
        <v>31063</v>
      </c>
      <c r="D5196" s="481"/>
      <c r="E5196" s="481"/>
      <c r="F5196" s="481" t="s">
        <v>17145</v>
      </c>
      <c r="G5196" s="385"/>
    </row>
    <row r="5197" spans="1:7" ht="14.25" customHeight="1">
      <c r="A5197" s="387"/>
      <c r="B5197" s="387"/>
      <c r="C5197" s="388" t="s">
        <v>31064</v>
      </c>
      <c r="D5197" s="384" t="s">
        <v>31065</v>
      </c>
      <c r="E5197" s="388" t="s">
        <v>105</v>
      </c>
      <c r="F5197" s="388" t="s">
        <v>31066</v>
      </c>
      <c r="G5197" s="385"/>
    </row>
    <row r="5198" spans="1:7" ht="12.75" customHeight="1">
      <c r="A5198" s="387"/>
      <c r="B5198" s="387"/>
      <c r="C5198" s="388" t="s">
        <v>31067</v>
      </c>
      <c r="D5198" s="384" t="s">
        <v>31068</v>
      </c>
      <c r="E5198" s="388" t="s">
        <v>105</v>
      </c>
      <c r="F5198" s="388" t="s">
        <v>31069</v>
      </c>
      <c r="G5198" s="385"/>
    </row>
    <row r="5199" spans="1:7" ht="36">
      <c r="A5199" s="387"/>
      <c r="B5199" s="387"/>
      <c r="C5199" s="388" t="s">
        <v>31070</v>
      </c>
      <c r="D5199" s="384" t="s">
        <v>31071</v>
      </c>
      <c r="E5199" s="388" t="s">
        <v>105</v>
      </c>
      <c r="F5199" s="388" t="s">
        <v>17757</v>
      </c>
      <c r="G5199" s="385"/>
    </row>
    <row r="5200" spans="1:7" ht="15">
      <c r="A5200" s="387"/>
      <c r="B5200" s="481" t="s">
        <v>31072</v>
      </c>
      <c r="C5200" s="481"/>
      <c r="D5200" s="481"/>
      <c r="E5200" s="481"/>
      <c r="F5200" s="481" t="s">
        <v>17145</v>
      </c>
      <c r="G5200" s="386"/>
    </row>
    <row r="5201" spans="1:7" ht="11.25" customHeight="1">
      <c r="A5201" s="387"/>
      <c r="B5201" s="387"/>
      <c r="C5201" s="481" t="s">
        <v>31073</v>
      </c>
      <c r="D5201" s="481"/>
      <c r="E5201" s="481"/>
      <c r="F5201" s="481" t="s">
        <v>17145</v>
      </c>
      <c r="G5201" s="385"/>
    </row>
    <row r="5202" spans="1:7" ht="14.25" customHeight="1">
      <c r="A5202" s="387"/>
      <c r="B5202" s="387"/>
      <c r="C5202" s="388" t="s">
        <v>31074</v>
      </c>
      <c r="D5202" s="384" t="s">
        <v>31075</v>
      </c>
      <c r="E5202" s="388" t="s">
        <v>105</v>
      </c>
      <c r="F5202" s="388" t="s">
        <v>19191</v>
      </c>
      <c r="G5202" s="385"/>
    </row>
    <row r="5203" spans="1:7" ht="18">
      <c r="A5203" s="387"/>
      <c r="B5203" s="387"/>
      <c r="C5203" s="388" t="s">
        <v>31076</v>
      </c>
      <c r="D5203" s="384" t="s">
        <v>31077</v>
      </c>
      <c r="E5203" s="388" t="s">
        <v>26</v>
      </c>
      <c r="F5203" s="388" t="s">
        <v>31078</v>
      </c>
      <c r="G5203" s="385"/>
    </row>
    <row r="5204" spans="1:7" ht="27">
      <c r="A5204" s="387"/>
      <c r="B5204" s="387"/>
      <c r="C5204" s="388" t="s">
        <v>31079</v>
      </c>
      <c r="D5204" s="384" t="s">
        <v>31080</v>
      </c>
      <c r="E5204" s="388" t="s">
        <v>26</v>
      </c>
      <c r="F5204" s="388" t="s">
        <v>27418</v>
      </c>
      <c r="G5204" s="385"/>
    </row>
    <row r="5205" spans="1:7" ht="27">
      <c r="A5205" s="387"/>
      <c r="B5205" s="387"/>
      <c r="C5205" s="388" t="s">
        <v>31081</v>
      </c>
      <c r="D5205" s="384" t="s">
        <v>31082</v>
      </c>
      <c r="E5205" s="388" t="s">
        <v>11452</v>
      </c>
      <c r="F5205" s="388" t="s">
        <v>17613</v>
      </c>
      <c r="G5205" s="385"/>
    </row>
    <row r="5206" spans="1:7" ht="14.25" customHeight="1">
      <c r="A5206" s="387"/>
      <c r="B5206" s="387"/>
      <c r="C5206" s="388" t="s">
        <v>31083</v>
      </c>
      <c r="D5206" s="384" t="s">
        <v>31084</v>
      </c>
      <c r="E5206" s="388" t="s">
        <v>11452</v>
      </c>
      <c r="F5206" s="388" t="s">
        <v>17696</v>
      </c>
      <c r="G5206" s="385"/>
    </row>
    <row r="5207" spans="1:7" ht="14.25" customHeight="1">
      <c r="A5207" s="387"/>
      <c r="B5207" s="387"/>
      <c r="C5207" s="388" t="s">
        <v>31085</v>
      </c>
      <c r="D5207" s="384" t="s">
        <v>31086</v>
      </c>
      <c r="E5207" s="388" t="s">
        <v>11452</v>
      </c>
      <c r="F5207" s="388" t="s">
        <v>29181</v>
      </c>
      <c r="G5207" s="385"/>
    </row>
    <row r="5208" spans="1:7" ht="18">
      <c r="A5208" s="387"/>
      <c r="B5208" s="387"/>
      <c r="C5208" s="388" t="s">
        <v>31087</v>
      </c>
      <c r="D5208" s="384" t="s">
        <v>31088</v>
      </c>
      <c r="E5208" s="388" t="s">
        <v>11452</v>
      </c>
      <c r="F5208" s="388" t="s">
        <v>31089</v>
      </c>
      <c r="G5208" s="386"/>
    </row>
    <row r="5209" spans="1:7" ht="18">
      <c r="A5209" s="387"/>
      <c r="B5209" s="387"/>
      <c r="C5209" s="388" t="s">
        <v>31090</v>
      </c>
      <c r="D5209" s="384" t="s">
        <v>31091</v>
      </c>
      <c r="E5209" s="388" t="s">
        <v>11452</v>
      </c>
      <c r="F5209" s="388" t="s">
        <v>17943</v>
      </c>
      <c r="G5209" s="386"/>
    </row>
    <row r="5210" spans="1:7" ht="18">
      <c r="A5210" s="387"/>
      <c r="B5210" s="387"/>
      <c r="C5210" s="388" t="s">
        <v>31092</v>
      </c>
      <c r="D5210" s="384" t="s">
        <v>31093</v>
      </c>
      <c r="E5210" s="388" t="s">
        <v>11452</v>
      </c>
      <c r="F5210" s="388" t="s">
        <v>31094</v>
      </c>
      <c r="G5210" s="386"/>
    </row>
    <row r="5211" spans="1:7" ht="12.75" customHeight="1">
      <c r="A5211" s="387"/>
      <c r="B5211" s="387"/>
      <c r="C5211" s="388" t="s">
        <v>31095</v>
      </c>
      <c r="D5211" s="384" t="s">
        <v>31096</v>
      </c>
      <c r="E5211" s="388" t="s">
        <v>5051</v>
      </c>
      <c r="F5211" s="388" t="s">
        <v>31097</v>
      </c>
      <c r="G5211" s="386"/>
    </row>
    <row r="5212" spans="1:7" ht="14.25" customHeight="1">
      <c r="A5212" s="387"/>
      <c r="B5212" s="387"/>
      <c r="C5212" s="388" t="s">
        <v>31098</v>
      </c>
      <c r="D5212" s="384" t="s">
        <v>31099</v>
      </c>
      <c r="E5212" s="388" t="s">
        <v>5051</v>
      </c>
      <c r="F5212" s="388" t="s">
        <v>31100</v>
      </c>
      <c r="G5212" s="386"/>
    </row>
    <row r="5213" spans="1:7" ht="14.25" customHeight="1">
      <c r="A5213" s="387"/>
      <c r="B5213" s="387"/>
      <c r="C5213" s="388" t="s">
        <v>31101</v>
      </c>
      <c r="D5213" s="384" t="s">
        <v>31102</v>
      </c>
      <c r="E5213" s="388" t="s">
        <v>11461</v>
      </c>
      <c r="F5213" s="388" t="s">
        <v>31103</v>
      </c>
      <c r="G5213" s="385"/>
    </row>
    <row r="5214" spans="1:7" ht="27" customHeight="1">
      <c r="A5214" s="387"/>
      <c r="B5214" s="387"/>
      <c r="C5214" s="388" t="s">
        <v>31104</v>
      </c>
      <c r="D5214" s="384" t="s">
        <v>31105</v>
      </c>
      <c r="E5214" s="388" t="s">
        <v>11461</v>
      </c>
      <c r="F5214" s="388" t="s">
        <v>30349</v>
      </c>
      <c r="G5214" s="385"/>
    </row>
    <row r="5215" spans="1:7" ht="18">
      <c r="A5215" s="387"/>
      <c r="B5215" s="387"/>
      <c r="C5215" s="388" t="s">
        <v>31106</v>
      </c>
      <c r="D5215" s="384" t="s">
        <v>31107</v>
      </c>
      <c r="E5215" s="388" t="s">
        <v>11461</v>
      </c>
      <c r="F5215" s="388" t="s">
        <v>28734</v>
      </c>
      <c r="G5215" s="386"/>
    </row>
    <row r="5216" spans="1:7" ht="11.25" customHeight="1">
      <c r="A5216" s="387"/>
      <c r="B5216" s="387"/>
      <c r="C5216" s="481" t="s">
        <v>31108</v>
      </c>
      <c r="D5216" s="481"/>
      <c r="E5216" s="481"/>
      <c r="F5216" s="481" t="s">
        <v>17145</v>
      </c>
      <c r="G5216" s="386"/>
    </row>
    <row r="5217" spans="1:7" ht="36">
      <c r="A5217" s="387"/>
      <c r="B5217" s="387"/>
      <c r="C5217" s="388" t="s">
        <v>31109</v>
      </c>
      <c r="D5217" s="384" t="s">
        <v>31110</v>
      </c>
      <c r="E5217" s="388" t="s">
        <v>17155</v>
      </c>
      <c r="F5217" s="388" t="s">
        <v>31111</v>
      </c>
      <c r="G5217" s="386"/>
    </row>
    <row r="5218" spans="1:7" ht="27">
      <c r="A5218" s="387"/>
      <c r="B5218" s="387"/>
      <c r="C5218" s="388" t="s">
        <v>31112</v>
      </c>
      <c r="D5218" s="384" t="s">
        <v>31113</v>
      </c>
      <c r="E5218" s="388" t="s">
        <v>17155</v>
      </c>
      <c r="F5218" s="388" t="s">
        <v>31114</v>
      </c>
      <c r="G5218" s="386"/>
    </row>
    <row r="5219" spans="1:7" ht="45">
      <c r="A5219" s="387"/>
      <c r="B5219" s="387"/>
      <c r="C5219" s="388" t="s">
        <v>31115</v>
      </c>
      <c r="D5219" s="384" t="s">
        <v>31116</v>
      </c>
      <c r="E5219" s="388" t="s">
        <v>5051</v>
      </c>
      <c r="F5219" s="388" t="s">
        <v>31117</v>
      </c>
      <c r="G5219" s="386"/>
    </row>
    <row r="5220" spans="1:7" ht="45">
      <c r="A5220" s="387"/>
      <c r="B5220" s="387"/>
      <c r="C5220" s="388" t="s">
        <v>31118</v>
      </c>
      <c r="D5220" s="384" t="s">
        <v>31119</v>
      </c>
      <c r="E5220" s="388" t="s">
        <v>5051</v>
      </c>
      <c r="F5220" s="388" t="s">
        <v>31120</v>
      </c>
      <c r="G5220" s="386"/>
    </row>
    <row r="5221" spans="1:7" ht="56.25" customHeight="1">
      <c r="A5221" s="387"/>
      <c r="B5221" s="387"/>
      <c r="C5221" s="388" t="s">
        <v>31121</v>
      </c>
      <c r="D5221" s="384" t="s">
        <v>31122</v>
      </c>
      <c r="E5221" s="388" t="s">
        <v>5051</v>
      </c>
      <c r="F5221" s="388" t="s">
        <v>31123</v>
      </c>
      <c r="G5221" s="386"/>
    </row>
    <row r="5222" spans="1:7" ht="14.25" customHeight="1">
      <c r="A5222" s="387"/>
      <c r="B5222" s="387"/>
      <c r="C5222" s="388" t="s">
        <v>31124</v>
      </c>
      <c r="D5222" s="384" t="s">
        <v>31125</v>
      </c>
      <c r="E5222" s="388" t="s">
        <v>5051</v>
      </c>
      <c r="F5222" s="388" t="s">
        <v>31126</v>
      </c>
      <c r="G5222" s="386"/>
    </row>
    <row r="5223" spans="1:7" ht="45">
      <c r="A5223" s="387"/>
      <c r="B5223" s="387"/>
      <c r="C5223" s="388" t="s">
        <v>31127</v>
      </c>
      <c r="D5223" s="384" t="s">
        <v>31128</v>
      </c>
      <c r="E5223" s="388" t="s">
        <v>5051</v>
      </c>
      <c r="F5223" s="388" t="s">
        <v>31129</v>
      </c>
      <c r="G5223" s="386"/>
    </row>
    <row r="5224" spans="1:7" ht="45">
      <c r="A5224" s="387"/>
      <c r="B5224" s="387"/>
      <c r="C5224" s="388" t="s">
        <v>31130</v>
      </c>
      <c r="D5224" s="384" t="s">
        <v>31131</v>
      </c>
      <c r="E5224" s="388" t="s">
        <v>5051</v>
      </c>
      <c r="F5224" s="388" t="s">
        <v>31132</v>
      </c>
      <c r="G5224" s="386"/>
    </row>
    <row r="5225" spans="1:7" ht="72">
      <c r="A5225" s="387"/>
      <c r="B5225" s="387"/>
      <c r="C5225" s="388" t="s">
        <v>31133</v>
      </c>
      <c r="D5225" s="384" t="s">
        <v>31134</v>
      </c>
      <c r="E5225" s="388" t="s">
        <v>5051</v>
      </c>
      <c r="F5225" s="388" t="s">
        <v>31135</v>
      </c>
      <c r="G5225" s="386"/>
    </row>
    <row r="5226" spans="1:7" ht="14.25" customHeight="1">
      <c r="A5226" s="387"/>
      <c r="B5226" s="387"/>
      <c r="C5226" s="388" t="s">
        <v>31136</v>
      </c>
      <c r="D5226" s="384" t="s">
        <v>31137</v>
      </c>
      <c r="E5226" s="388" t="s">
        <v>5051</v>
      </c>
      <c r="F5226" s="388" t="s">
        <v>31138</v>
      </c>
      <c r="G5226" s="386"/>
    </row>
    <row r="5227" spans="1:7" ht="14.25" customHeight="1">
      <c r="A5227" s="387"/>
      <c r="B5227" s="387"/>
      <c r="C5227" s="388" t="s">
        <v>31139</v>
      </c>
      <c r="D5227" s="384" t="s">
        <v>31140</v>
      </c>
      <c r="E5227" s="388" t="s">
        <v>5051</v>
      </c>
      <c r="F5227" s="388" t="s">
        <v>31141</v>
      </c>
      <c r="G5227" s="386"/>
    </row>
    <row r="5228" spans="1:7" ht="72">
      <c r="A5228" s="387"/>
      <c r="B5228" s="387"/>
      <c r="C5228" s="388" t="s">
        <v>31142</v>
      </c>
      <c r="D5228" s="384" t="s">
        <v>31143</v>
      </c>
      <c r="E5228" s="388" t="s">
        <v>5051</v>
      </c>
      <c r="F5228" s="388" t="s">
        <v>31144</v>
      </c>
      <c r="G5228" s="386"/>
    </row>
    <row r="5229" spans="1:7" ht="45">
      <c r="A5229" s="387"/>
      <c r="B5229" s="387"/>
      <c r="C5229" s="388" t="s">
        <v>31145</v>
      </c>
      <c r="D5229" s="384" t="s">
        <v>31146</v>
      </c>
      <c r="E5229" s="388" t="s">
        <v>5051</v>
      </c>
      <c r="F5229" s="388" t="s">
        <v>31147</v>
      </c>
      <c r="G5229" s="386"/>
    </row>
    <row r="5230" spans="1:7" ht="72">
      <c r="A5230" s="387"/>
      <c r="B5230" s="387"/>
      <c r="C5230" s="388" t="s">
        <v>31148</v>
      </c>
      <c r="D5230" s="384" t="s">
        <v>31149</v>
      </c>
      <c r="E5230" s="388" t="s">
        <v>5051</v>
      </c>
      <c r="F5230" s="388" t="s">
        <v>31150</v>
      </c>
      <c r="G5230" s="386"/>
    </row>
    <row r="5231" spans="1:7" ht="45">
      <c r="A5231" s="387"/>
      <c r="B5231" s="387"/>
      <c r="C5231" s="388" t="s">
        <v>31151</v>
      </c>
      <c r="D5231" s="384" t="s">
        <v>31152</v>
      </c>
      <c r="E5231" s="388" t="s">
        <v>5051</v>
      </c>
      <c r="F5231" s="388" t="s">
        <v>31153</v>
      </c>
      <c r="G5231" s="386"/>
    </row>
    <row r="5232" spans="1:7" ht="45">
      <c r="A5232" s="387"/>
      <c r="B5232" s="387"/>
      <c r="C5232" s="388" t="s">
        <v>31154</v>
      </c>
      <c r="D5232" s="384" t="s">
        <v>31155</v>
      </c>
      <c r="E5232" s="388" t="s">
        <v>5051</v>
      </c>
      <c r="F5232" s="388" t="s">
        <v>31156</v>
      </c>
      <c r="G5232" s="386"/>
    </row>
    <row r="5233" spans="1:7" ht="72">
      <c r="A5233" s="387"/>
      <c r="B5233" s="387"/>
      <c r="C5233" s="388" t="s">
        <v>31157</v>
      </c>
      <c r="D5233" s="384" t="s">
        <v>31158</v>
      </c>
      <c r="E5233" s="388" t="s">
        <v>5051</v>
      </c>
      <c r="F5233" s="388" t="s">
        <v>31159</v>
      </c>
      <c r="G5233" s="386"/>
    </row>
    <row r="5234" spans="1:7" ht="45">
      <c r="A5234" s="387"/>
      <c r="B5234" s="387"/>
      <c r="C5234" s="388" t="s">
        <v>31160</v>
      </c>
      <c r="D5234" s="384" t="s">
        <v>31161</v>
      </c>
      <c r="E5234" s="388" t="s">
        <v>5051</v>
      </c>
      <c r="F5234" s="388" t="s">
        <v>31162</v>
      </c>
      <c r="G5234" s="386"/>
    </row>
    <row r="5235" spans="1:7" ht="45">
      <c r="A5235" s="387"/>
      <c r="B5235" s="387"/>
      <c r="C5235" s="388" t="s">
        <v>31163</v>
      </c>
      <c r="D5235" s="384" t="s">
        <v>31164</v>
      </c>
      <c r="E5235" s="388" t="s">
        <v>5051</v>
      </c>
      <c r="F5235" s="388" t="s">
        <v>31165</v>
      </c>
      <c r="G5235" s="386"/>
    </row>
    <row r="5236" spans="1:7" ht="72">
      <c r="A5236" s="387"/>
      <c r="B5236" s="387"/>
      <c r="C5236" s="388" t="s">
        <v>31166</v>
      </c>
      <c r="D5236" s="384" t="s">
        <v>31167</v>
      </c>
      <c r="E5236" s="388" t="s">
        <v>5051</v>
      </c>
      <c r="F5236" s="388" t="s">
        <v>31123</v>
      </c>
      <c r="G5236" s="386"/>
    </row>
    <row r="5237" spans="1:7" ht="45">
      <c r="A5237" s="387"/>
      <c r="B5237" s="387"/>
      <c r="C5237" s="388" t="s">
        <v>31168</v>
      </c>
      <c r="D5237" s="384" t="s">
        <v>31169</v>
      </c>
      <c r="E5237" s="388" t="s">
        <v>5051</v>
      </c>
      <c r="F5237" s="388" t="s">
        <v>31170</v>
      </c>
      <c r="G5237" s="386"/>
    </row>
    <row r="5238" spans="1:7" ht="45">
      <c r="A5238" s="387"/>
      <c r="B5238" s="387"/>
      <c r="C5238" s="388" t="s">
        <v>31171</v>
      </c>
      <c r="D5238" s="384" t="s">
        <v>31172</v>
      </c>
      <c r="E5238" s="388" t="s">
        <v>5051</v>
      </c>
      <c r="F5238" s="388" t="s">
        <v>31173</v>
      </c>
      <c r="G5238" s="386"/>
    </row>
    <row r="5239" spans="1:7" ht="72">
      <c r="A5239" s="387"/>
      <c r="B5239" s="387"/>
      <c r="C5239" s="388" t="s">
        <v>31174</v>
      </c>
      <c r="D5239" s="384" t="s">
        <v>31175</v>
      </c>
      <c r="E5239" s="388" t="s">
        <v>5051</v>
      </c>
      <c r="F5239" s="388" t="s">
        <v>31176</v>
      </c>
      <c r="G5239" s="386"/>
    </row>
    <row r="5240" spans="1:7" ht="45">
      <c r="A5240" s="387"/>
      <c r="B5240" s="387"/>
      <c r="C5240" s="388" t="s">
        <v>31177</v>
      </c>
      <c r="D5240" s="384" t="s">
        <v>31178</v>
      </c>
      <c r="E5240" s="388" t="s">
        <v>5051</v>
      </c>
      <c r="F5240" s="388" t="s">
        <v>31179</v>
      </c>
      <c r="G5240" s="385"/>
    </row>
    <row r="5241" spans="1:7" ht="45">
      <c r="A5241" s="387"/>
      <c r="B5241" s="387"/>
      <c r="C5241" s="388" t="s">
        <v>31180</v>
      </c>
      <c r="D5241" s="384" t="s">
        <v>31181</v>
      </c>
      <c r="E5241" s="388" t="s">
        <v>5051</v>
      </c>
      <c r="F5241" s="388" t="s">
        <v>31182</v>
      </c>
      <c r="G5241" s="385"/>
    </row>
    <row r="5242" spans="1:7" ht="14.25" customHeight="1">
      <c r="A5242" s="387"/>
      <c r="B5242" s="387"/>
      <c r="C5242" s="388" t="s">
        <v>31183</v>
      </c>
      <c r="D5242" s="384" t="s">
        <v>31184</v>
      </c>
      <c r="E5242" s="388" t="s">
        <v>5051</v>
      </c>
      <c r="F5242" s="388" t="s">
        <v>31185</v>
      </c>
      <c r="G5242" s="386"/>
    </row>
    <row r="5243" spans="1:7" ht="54">
      <c r="A5243" s="387"/>
      <c r="B5243" s="387"/>
      <c r="C5243" s="388" t="s">
        <v>31186</v>
      </c>
      <c r="D5243" s="384" t="s">
        <v>31187</v>
      </c>
      <c r="E5243" s="388" t="s">
        <v>5051</v>
      </c>
      <c r="F5243" s="388" t="s">
        <v>31188</v>
      </c>
      <c r="G5243" s="386"/>
    </row>
    <row r="5244" spans="1:7" ht="63">
      <c r="A5244" s="387"/>
      <c r="B5244" s="387"/>
      <c r="C5244" s="388" t="s">
        <v>31189</v>
      </c>
      <c r="D5244" s="384" t="s">
        <v>31190</v>
      </c>
      <c r="E5244" s="388" t="s">
        <v>5051</v>
      </c>
      <c r="F5244" s="388" t="s">
        <v>31191</v>
      </c>
      <c r="G5244" s="385"/>
    </row>
    <row r="5245" spans="1:7" ht="54">
      <c r="A5245" s="387"/>
      <c r="B5245" s="387"/>
      <c r="C5245" s="388" t="s">
        <v>31192</v>
      </c>
      <c r="D5245" s="384" t="s">
        <v>31193</v>
      </c>
      <c r="E5245" s="388" t="s">
        <v>5051</v>
      </c>
      <c r="F5245" s="388" t="s">
        <v>31194</v>
      </c>
      <c r="G5245" s="385"/>
    </row>
    <row r="5246" spans="1:7" ht="45">
      <c r="A5246" s="387"/>
      <c r="B5246" s="387"/>
      <c r="C5246" s="388" t="s">
        <v>31195</v>
      </c>
      <c r="D5246" s="384" t="s">
        <v>31196</v>
      </c>
      <c r="E5246" s="388" t="s">
        <v>5051</v>
      </c>
      <c r="F5246" s="388" t="s">
        <v>31197</v>
      </c>
      <c r="G5246" s="385"/>
    </row>
    <row r="5247" spans="1:7" ht="45">
      <c r="A5247" s="387"/>
      <c r="B5247" s="387"/>
      <c r="C5247" s="388" t="s">
        <v>31198</v>
      </c>
      <c r="D5247" s="384" t="s">
        <v>31199</v>
      </c>
      <c r="E5247" s="388" t="s">
        <v>5051</v>
      </c>
      <c r="F5247" s="388" t="s">
        <v>31200</v>
      </c>
      <c r="G5247" s="385"/>
    </row>
    <row r="5248" spans="1:7" ht="45">
      <c r="A5248" s="387"/>
      <c r="B5248" s="387"/>
      <c r="C5248" s="388" t="s">
        <v>31201</v>
      </c>
      <c r="D5248" s="384" t="s">
        <v>31202</v>
      </c>
      <c r="E5248" s="388" t="s">
        <v>105</v>
      </c>
      <c r="F5248" s="388" t="s">
        <v>31203</v>
      </c>
      <c r="G5248" s="386"/>
    </row>
    <row r="5249" spans="1:7" ht="72">
      <c r="A5249" s="387"/>
      <c r="B5249" s="387"/>
      <c r="C5249" s="388" t="s">
        <v>31204</v>
      </c>
      <c r="D5249" s="384" t="s">
        <v>31205</v>
      </c>
      <c r="E5249" s="388" t="s">
        <v>26</v>
      </c>
      <c r="F5249" s="388" t="s">
        <v>31206</v>
      </c>
      <c r="G5249" s="386"/>
    </row>
    <row r="5250" spans="1:7" ht="72">
      <c r="A5250" s="387"/>
      <c r="B5250" s="387"/>
      <c r="C5250" s="388" t="s">
        <v>31207</v>
      </c>
      <c r="D5250" s="384" t="s">
        <v>31208</v>
      </c>
      <c r="E5250" s="388" t="s">
        <v>5051</v>
      </c>
      <c r="F5250" s="388" t="s">
        <v>31209</v>
      </c>
      <c r="G5250" s="386"/>
    </row>
    <row r="5251" spans="1:7" ht="54">
      <c r="A5251" s="387"/>
      <c r="B5251" s="387"/>
      <c r="C5251" s="388" t="s">
        <v>31210</v>
      </c>
      <c r="D5251" s="384" t="s">
        <v>31211</v>
      </c>
      <c r="E5251" s="388" t="s">
        <v>5051</v>
      </c>
      <c r="F5251" s="388" t="s">
        <v>31212</v>
      </c>
      <c r="G5251" s="386"/>
    </row>
    <row r="5252" spans="1:7" ht="54">
      <c r="A5252" s="387"/>
      <c r="B5252" s="387"/>
      <c r="C5252" s="388" t="s">
        <v>31213</v>
      </c>
      <c r="D5252" s="384" t="s">
        <v>31214</v>
      </c>
      <c r="E5252" s="388" t="s">
        <v>5051</v>
      </c>
      <c r="F5252" s="388" t="s">
        <v>31215</v>
      </c>
      <c r="G5252" s="386"/>
    </row>
    <row r="5253" spans="1:7" ht="54">
      <c r="A5253" s="387"/>
      <c r="B5253" s="387"/>
      <c r="C5253" s="388" t="s">
        <v>31216</v>
      </c>
      <c r="D5253" s="384" t="s">
        <v>31217</v>
      </c>
      <c r="E5253" s="388" t="s">
        <v>5051</v>
      </c>
      <c r="F5253" s="388" t="s">
        <v>31218</v>
      </c>
      <c r="G5253" s="386"/>
    </row>
    <row r="5254" spans="1:7" ht="54">
      <c r="A5254" s="387"/>
      <c r="B5254" s="387"/>
      <c r="C5254" s="388" t="s">
        <v>31219</v>
      </c>
      <c r="D5254" s="384" t="s">
        <v>31220</v>
      </c>
      <c r="E5254" s="388" t="s">
        <v>5051</v>
      </c>
      <c r="F5254" s="388" t="s">
        <v>31221</v>
      </c>
      <c r="G5254" s="386"/>
    </row>
    <row r="5255" spans="1:7" ht="36">
      <c r="A5255" s="387"/>
      <c r="B5255" s="387"/>
      <c r="C5255" s="388" t="s">
        <v>31222</v>
      </c>
      <c r="D5255" s="384" t="s">
        <v>31223</v>
      </c>
      <c r="E5255" s="388" t="s">
        <v>5051</v>
      </c>
      <c r="F5255" s="388" t="s">
        <v>31224</v>
      </c>
      <c r="G5255" s="386"/>
    </row>
    <row r="5256" spans="1:7" ht="63" customHeight="1">
      <c r="A5256" s="387"/>
      <c r="B5256" s="387"/>
      <c r="C5256" s="388" t="s">
        <v>31225</v>
      </c>
      <c r="D5256" s="384" t="s">
        <v>31226</v>
      </c>
      <c r="E5256" s="388" t="s">
        <v>26</v>
      </c>
      <c r="F5256" s="388" t="s">
        <v>30425</v>
      </c>
      <c r="G5256" s="386"/>
    </row>
    <row r="5257" spans="1:7" ht="54">
      <c r="A5257" s="387"/>
      <c r="B5257" s="387"/>
      <c r="C5257" s="388" t="s">
        <v>31227</v>
      </c>
      <c r="D5257" s="384" t="s">
        <v>31228</v>
      </c>
      <c r="E5257" s="388" t="s">
        <v>26</v>
      </c>
      <c r="F5257" s="388" t="s">
        <v>17145</v>
      </c>
      <c r="G5257" s="386"/>
    </row>
    <row r="5258" spans="1:7" ht="45">
      <c r="A5258" s="387"/>
      <c r="B5258" s="387"/>
      <c r="C5258" s="388" t="s">
        <v>31229</v>
      </c>
      <c r="D5258" s="384" t="s">
        <v>31230</v>
      </c>
      <c r="E5258" s="388" t="s">
        <v>26</v>
      </c>
      <c r="F5258" s="388" t="s">
        <v>31231</v>
      </c>
      <c r="G5258" s="386"/>
    </row>
    <row r="5259" spans="1:7" ht="54">
      <c r="A5259" s="387"/>
      <c r="B5259" s="387"/>
      <c r="C5259" s="388" t="s">
        <v>31232</v>
      </c>
      <c r="D5259" s="384" t="s">
        <v>31233</v>
      </c>
      <c r="E5259" s="388" t="s">
        <v>26</v>
      </c>
      <c r="F5259" s="388" t="s">
        <v>31234</v>
      </c>
      <c r="G5259" s="386"/>
    </row>
    <row r="5260" spans="1:7" ht="72" customHeight="1">
      <c r="A5260" s="387"/>
      <c r="B5260" s="387"/>
      <c r="C5260" s="388" t="s">
        <v>31235</v>
      </c>
      <c r="D5260" s="384" t="s">
        <v>31236</v>
      </c>
      <c r="E5260" s="388" t="s">
        <v>26</v>
      </c>
      <c r="F5260" s="388" t="s">
        <v>17145</v>
      </c>
      <c r="G5260" s="386"/>
    </row>
    <row r="5261" spans="1:7" ht="54">
      <c r="A5261" s="387"/>
      <c r="B5261" s="387"/>
      <c r="C5261" s="388" t="s">
        <v>31237</v>
      </c>
      <c r="D5261" s="384" t="s">
        <v>31238</v>
      </c>
      <c r="E5261" s="388" t="s">
        <v>26</v>
      </c>
      <c r="F5261" s="388" t="s">
        <v>17145</v>
      </c>
      <c r="G5261" s="386"/>
    </row>
    <row r="5262" spans="1:7" ht="63" customHeight="1">
      <c r="A5262" s="387"/>
      <c r="B5262" s="387"/>
      <c r="C5262" s="388" t="s">
        <v>31239</v>
      </c>
      <c r="D5262" s="384" t="s">
        <v>31240</v>
      </c>
      <c r="E5262" s="388" t="s">
        <v>26</v>
      </c>
      <c r="F5262" s="388" t="s">
        <v>17935</v>
      </c>
      <c r="G5262" s="386"/>
    </row>
    <row r="5263" spans="1:7" ht="63">
      <c r="A5263" s="387"/>
      <c r="B5263" s="387"/>
      <c r="C5263" s="388" t="s">
        <v>31241</v>
      </c>
      <c r="D5263" s="384" t="s">
        <v>31242</v>
      </c>
      <c r="E5263" s="388" t="s">
        <v>26</v>
      </c>
      <c r="F5263" s="388" t="s">
        <v>17145</v>
      </c>
      <c r="G5263" s="386"/>
    </row>
    <row r="5264" spans="1:7" ht="63">
      <c r="A5264" s="387"/>
      <c r="B5264" s="387"/>
      <c r="C5264" s="388" t="s">
        <v>31243</v>
      </c>
      <c r="D5264" s="384" t="s">
        <v>31244</v>
      </c>
      <c r="E5264" s="388" t="s">
        <v>26</v>
      </c>
      <c r="F5264" s="388" t="s">
        <v>17145</v>
      </c>
      <c r="G5264" s="386"/>
    </row>
    <row r="5265" spans="1:7" ht="54">
      <c r="A5265" s="387"/>
      <c r="B5265" s="387"/>
      <c r="C5265" s="388" t="s">
        <v>31245</v>
      </c>
      <c r="D5265" s="384" t="s">
        <v>31246</v>
      </c>
      <c r="E5265" s="388" t="s">
        <v>5051</v>
      </c>
      <c r="F5265" s="388" t="s">
        <v>31247</v>
      </c>
      <c r="G5265" s="386"/>
    </row>
    <row r="5266" spans="1:7" ht="45" customHeight="1">
      <c r="A5266" s="387"/>
      <c r="B5266" s="387"/>
      <c r="C5266" s="388" t="s">
        <v>31248</v>
      </c>
      <c r="D5266" s="384" t="s">
        <v>31249</v>
      </c>
      <c r="E5266" s="388" t="s">
        <v>11452</v>
      </c>
      <c r="F5266" s="388" t="s">
        <v>31250</v>
      </c>
      <c r="G5266" s="386"/>
    </row>
    <row r="5267" spans="1:7" ht="36">
      <c r="A5267" s="387"/>
      <c r="B5267" s="387"/>
      <c r="C5267" s="388" t="s">
        <v>31251</v>
      </c>
      <c r="D5267" s="384" t="s">
        <v>31252</v>
      </c>
      <c r="E5267" s="388" t="s">
        <v>5051</v>
      </c>
      <c r="F5267" s="388" t="s">
        <v>31253</v>
      </c>
      <c r="G5267" s="386"/>
    </row>
    <row r="5268" spans="1:7" ht="45">
      <c r="A5268" s="387"/>
      <c r="B5268" s="387"/>
      <c r="C5268" s="388" t="s">
        <v>31254</v>
      </c>
      <c r="D5268" s="384" t="s">
        <v>31255</v>
      </c>
      <c r="E5268" s="388" t="s">
        <v>105</v>
      </c>
      <c r="F5268" s="388" t="s">
        <v>17917</v>
      </c>
      <c r="G5268" s="386"/>
    </row>
    <row r="5269" spans="1:7" ht="45">
      <c r="A5269" s="387"/>
      <c r="B5269" s="387"/>
      <c r="C5269" s="388" t="s">
        <v>31256</v>
      </c>
      <c r="D5269" s="384" t="s">
        <v>31257</v>
      </c>
      <c r="E5269" s="388" t="s">
        <v>105</v>
      </c>
      <c r="F5269" s="388" t="s">
        <v>17523</v>
      </c>
      <c r="G5269" s="386"/>
    </row>
    <row r="5270" spans="1:7" ht="45">
      <c r="A5270" s="387"/>
      <c r="B5270" s="387"/>
      <c r="C5270" s="388" t="s">
        <v>31258</v>
      </c>
      <c r="D5270" s="384" t="s">
        <v>31259</v>
      </c>
      <c r="E5270" s="388" t="s">
        <v>105</v>
      </c>
      <c r="F5270" s="388" t="s">
        <v>17228</v>
      </c>
      <c r="G5270" s="386"/>
    </row>
    <row r="5271" spans="1:7" ht="45">
      <c r="A5271" s="387"/>
      <c r="B5271" s="387"/>
      <c r="C5271" s="388" t="s">
        <v>31260</v>
      </c>
      <c r="D5271" s="384" t="s">
        <v>31261</v>
      </c>
      <c r="E5271" s="388" t="s">
        <v>105</v>
      </c>
      <c r="F5271" s="388" t="s">
        <v>26024</v>
      </c>
      <c r="G5271" s="386"/>
    </row>
    <row r="5272" spans="1:7" ht="36">
      <c r="A5272" s="387"/>
      <c r="B5272" s="387"/>
      <c r="C5272" s="388" t="s">
        <v>31262</v>
      </c>
      <c r="D5272" s="384" t="s">
        <v>31263</v>
      </c>
      <c r="E5272" s="388" t="s">
        <v>5051</v>
      </c>
      <c r="F5272" s="388" t="s">
        <v>31264</v>
      </c>
      <c r="G5272" s="386"/>
    </row>
    <row r="5273" spans="1:7" ht="27">
      <c r="A5273" s="387"/>
      <c r="B5273" s="387"/>
      <c r="C5273" s="388" t="s">
        <v>31265</v>
      </c>
      <c r="D5273" s="384" t="s">
        <v>31266</v>
      </c>
      <c r="E5273" s="388" t="s">
        <v>105</v>
      </c>
      <c r="F5273" s="388" t="s">
        <v>31267</v>
      </c>
      <c r="G5273" s="386"/>
    </row>
    <row r="5274" spans="1:7" ht="36">
      <c r="A5274" s="387"/>
      <c r="B5274" s="387"/>
      <c r="C5274" s="388" t="s">
        <v>31268</v>
      </c>
      <c r="D5274" s="384" t="s">
        <v>31269</v>
      </c>
      <c r="E5274" s="388" t="s">
        <v>17155</v>
      </c>
      <c r="F5274" s="388" t="s">
        <v>31270</v>
      </c>
      <c r="G5274" s="386"/>
    </row>
    <row r="5275" spans="1:7" ht="27">
      <c r="A5275" s="387"/>
      <c r="B5275" s="387"/>
      <c r="C5275" s="388" t="s">
        <v>31271</v>
      </c>
      <c r="D5275" s="384" t="s">
        <v>31272</v>
      </c>
      <c r="E5275" s="388" t="s">
        <v>17155</v>
      </c>
      <c r="F5275" s="388" t="s">
        <v>31273</v>
      </c>
      <c r="G5275" s="386"/>
    </row>
    <row r="5276" spans="1:7" ht="11.25" customHeight="1">
      <c r="A5276" s="387"/>
      <c r="B5276" s="387"/>
      <c r="C5276" s="481" t="s">
        <v>31274</v>
      </c>
      <c r="D5276" s="481"/>
      <c r="E5276" s="481"/>
      <c r="F5276" s="481" t="s">
        <v>17145</v>
      </c>
      <c r="G5276" s="386"/>
    </row>
    <row r="5277" spans="1:7" ht="63" customHeight="1">
      <c r="A5277" s="387"/>
      <c r="B5277" s="387"/>
      <c r="C5277" s="388" t="s">
        <v>31275</v>
      </c>
      <c r="D5277" s="384" t="s">
        <v>31276</v>
      </c>
      <c r="E5277" s="388" t="s">
        <v>5051</v>
      </c>
      <c r="F5277" s="388" t="s">
        <v>31277</v>
      </c>
      <c r="G5277" s="385"/>
    </row>
    <row r="5278" spans="1:7" ht="108">
      <c r="A5278" s="387"/>
      <c r="B5278" s="387"/>
      <c r="C5278" s="388" t="s">
        <v>31278</v>
      </c>
      <c r="D5278" s="384" t="s">
        <v>31279</v>
      </c>
      <c r="E5278" s="388" t="s">
        <v>26</v>
      </c>
      <c r="F5278" s="388" t="s">
        <v>31280</v>
      </c>
      <c r="G5278" s="385"/>
    </row>
    <row r="5279" spans="1:7" ht="11.25" customHeight="1">
      <c r="A5279" s="387"/>
      <c r="B5279" s="387"/>
      <c r="C5279" s="481" t="s">
        <v>31281</v>
      </c>
      <c r="D5279" s="481"/>
      <c r="E5279" s="481"/>
      <c r="F5279" s="481" t="s">
        <v>17145</v>
      </c>
      <c r="G5279" s="386"/>
    </row>
    <row r="5280" spans="1:7" ht="27">
      <c r="A5280" s="387"/>
      <c r="B5280" s="387"/>
      <c r="C5280" s="388" t="s">
        <v>31282</v>
      </c>
      <c r="D5280" s="384" t="s">
        <v>31283</v>
      </c>
      <c r="E5280" s="388" t="s">
        <v>26</v>
      </c>
      <c r="F5280" s="388" t="s">
        <v>31284</v>
      </c>
      <c r="G5280" s="386"/>
    </row>
    <row r="5281" spans="1:7" ht="36">
      <c r="A5281" s="387"/>
      <c r="B5281" s="387"/>
      <c r="C5281" s="388" t="s">
        <v>31285</v>
      </c>
      <c r="D5281" s="384" t="s">
        <v>31286</v>
      </c>
      <c r="E5281" s="388" t="s">
        <v>26</v>
      </c>
      <c r="F5281" s="388" t="s">
        <v>31287</v>
      </c>
      <c r="G5281" s="386"/>
    </row>
    <row r="5282" spans="1:7" ht="14.25" customHeight="1">
      <c r="A5282" s="387"/>
      <c r="B5282" s="387"/>
      <c r="C5282" s="388" t="s">
        <v>31288</v>
      </c>
      <c r="D5282" s="384" t="s">
        <v>31289</v>
      </c>
      <c r="E5282" s="388" t="s">
        <v>26</v>
      </c>
      <c r="F5282" s="388" t="s">
        <v>31290</v>
      </c>
      <c r="G5282" s="386"/>
    </row>
    <row r="5283" spans="1:7" ht="45" customHeight="1">
      <c r="A5283" s="387"/>
      <c r="B5283" s="387"/>
      <c r="C5283" s="388" t="s">
        <v>31291</v>
      </c>
      <c r="D5283" s="384" t="s">
        <v>31292</v>
      </c>
      <c r="E5283" s="388" t="s">
        <v>26</v>
      </c>
      <c r="F5283" s="388" t="s">
        <v>31293</v>
      </c>
      <c r="G5283" s="385"/>
    </row>
    <row r="5284" spans="1:7" ht="81">
      <c r="A5284" s="387"/>
      <c r="B5284" s="387"/>
      <c r="C5284" s="388" t="s">
        <v>31294</v>
      </c>
      <c r="D5284" s="384" t="s">
        <v>31295</v>
      </c>
      <c r="E5284" s="388" t="s">
        <v>26</v>
      </c>
      <c r="F5284" s="388" t="s">
        <v>17236</v>
      </c>
      <c r="G5284" s="385"/>
    </row>
    <row r="5285" spans="1:7" ht="14.25" customHeight="1">
      <c r="A5285" s="387"/>
      <c r="B5285" s="387"/>
      <c r="C5285" s="388" t="s">
        <v>31296</v>
      </c>
      <c r="D5285" s="384" t="s">
        <v>31297</v>
      </c>
      <c r="E5285" s="388" t="s">
        <v>26</v>
      </c>
      <c r="F5285" s="388" t="s">
        <v>31298</v>
      </c>
      <c r="G5285" s="386"/>
    </row>
    <row r="5286" spans="1:7" ht="234">
      <c r="A5286" s="387"/>
      <c r="B5286" s="387"/>
      <c r="C5286" s="388" t="s">
        <v>31299</v>
      </c>
      <c r="D5286" s="384" t="s">
        <v>31300</v>
      </c>
      <c r="E5286" s="388" t="s">
        <v>5051</v>
      </c>
      <c r="F5286" s="388" t="s">
        <v>31301</v>
      </c>
      <c r="G5286" s="386"/>
    </row>
    <row r="5287" spans="1:7" ht="12.75" customHeight="1">
      <c r="A5287" s="387"/>
      <c r="B5287" s="387"/>
      <c r="C5287" s="388" t="s">
        <v>31302</v>
      </c>
      <c r="D5287" s="384" t="s">
        <v>31303</v>
      </c>
      <c r="E5287" s="388" t="s">
        <v>5051</v>
      </c>
      <c r="F5287" s="388" t="s">
        <v>31304</v>
      </c>
      <c r="G5287" s="386"/>
    </row>
    <row r="5288" spans="1:7" ht="153">
      <c r="A5288" s="387"/>
      <c r="B5288" s="387"/>
      <c r="C5288" s="388" t="s">
        <v>31305</v>
      </c>
      <c r="D5288" s="384" t="s">
        <v>31306</v>
      </c>
      <c r="E5288" s="388" t="s">
        <v>5051</v>
      </c>
      <c r="F5288" s="388" t="s">
        <v>31307</v>
      </c>
      <c r="G5288" s="386"/>
    </row>
    <row r="5289" spans="1:7" ht="108" customHeight="1">
      <c r="A5289" s="387"/>
      <c r="B5289" s="387"/>
      <c r="C5289" s="388" t="s">
        <v>31308</v>
      </c>
      <c r="D5289" s="384" t="s">
        <v>31309</v>
      </c>
      <c r="E5289" s="388" t="s">
        <v>5051</v>
      </c>
      <c r="F5289" s="388" t="s">
        <v>31310</v>
      </c>
      <c r="G5289" s="386"/>
    </row>
    <row r="5290" spans="1:7" ht="12.75" customHeight="1">
      <c r="A5290" s="387"/>
      <c r="B5290" s="387"/>
      <c r="C5290" s="388" t="s">
        <v>31311</v>
      </c>
      <c r="D5290" s="384" t="s">
        <v>31312</v>
      </c>
      <c r="E5290" s="388" t="s">
        <v>5051</v>
      </c>
      <c r="F5290" s="388" t="s">
        <v>31313</v>
      </c>
      <c r="G5290" s="386"/>
    </row>
    <row r="5291" spans="1:7" ht="81">
      <c r="A5291" s="387"/>
      <c r="B5291" s="387"/>
      <c r="C5291" s="388" t="s">
        <v>31314</v>
      </c>
      <c r="D5291" s="384" t="s">
        <v>31315</v>
      </c>
      <c r="E5291" s="388" t="s">
        <v>5051</v>
      </c>
      <c r="F5291" s="388" t="s">
        <v>31316</v>
      </c>
      <c r="G5291" s="386"/>
    </row>
    <row r="5292" spans="1:7" ht="11.25" customHeight="1">
      <c r="A5292" s="387"/>
      <c r="B5292" s="387"/>
      <c r="C5292" s="481" t="s">
        <v>31317</v>
      </c>
      <c r="D5292" s="481"/>
      <c r="E5292" s="481"/>
      <c r="F5292" s="481" t="s">
        <v>17145</v>
      </c>
      <c r="G5292" s="386"/>
    </row>
    <row r="5293" spans="1:7" ht="15">
      <c r="A5293" s="387"/>
      <c r="B5293" s="387"/>
      <c r="C5293" s="388" t="s">
        <v>31318</v>
      </c>
      <c r="D5293" s="384" t="s">
        <v>31319</v>
      </c>
      <c r="E5293" s="388" t="s">
        <v>26</v>
      </c>
      <c r="F5293" s="388" t="s">
        <v>31320</v>
      </c>
      <c r="G5293" s="386"/>
    </row>
    <row r="5294" spans="1:7" ht="18">
      <c r="A5294" s="387"/>
      <c r="B5294" s="387"/>
      <c r="C5294" s="388" t="s">
        <v>31321</v>
      </c>
      <c r="D5294" s="384" t="s">
        <v>31322</v>
      </c>
      <c r="E5294" s="388" t="s">
        <v>3221</v>
      </c>
      <c r="F5294" s="388" t="s">
        <v>31323</v>
      </c>
      <c r="G5294" s="386"/>
    </row>
    <row r="5295" spans="1:7" ht="81" customHeight="1">
      <c r="A5295" s="387"/>
      <c r="B5295" s="387"/>
      <c r="C5295" s="388" t="s">
        <v>31324</v>
      </c>
      <c r="D5295" s="384" t="s">
        <v>31325</v>
      </c>
      <c r="E5295" s="388" t="s">
        <v>3221</v>
      </c>
      <c r="F5295" s="388" t="s">
        <v>31326</v>
      </c>
      <c r="G5295" s="386"/>
    </row>
    <row r="5296" spans="1:7" ht="18">
      <c r="A5296" s="387"/>
      <c r="B5296" s="387"/>
      <c r="C5296" s="388" t="s">
        <v>31327</v>
      </c>
      <c r="D5296" s="384" t="s">
        <v>31328</v>
      </c>
      <c r="E5296" s="388" t="s">
        <v>3221</v>
      </c>
      <c r="F5296" s="388" t="s">
        <v>31329</v>
      </c>
      <c r="G5296" s="386"/>
    </row>
    <row r="5297" spans="1:7" ht="18">
      <c r="A5297" s="387"/>
      <c r="B5297" s="387"/>
      <c r="C5297" s="388" t="s">
        <v>31330</v>
      </c>
      <c r="D5297" s="384" t="s">
        <v>31331</v>
      </c>
      <c r="E5297" s="388" t="s">
        <v>3221</v>
      </c>
      <c r="F5297" s="388" t="s">
        <v>31332</v>
      </c>
      <c r="G5297" s="386"/>
    </row>
    <row r="5298" spans="1:7" ht="14.25" customHeight="1">
      <c r="A5298" s="387"/>
      <c r="B5298" s="387"/>
      <c r="C5298" s="388" t="s">
        <v>31333</v>
      </c>
      <c r="D5298" s="384" t="s">
        <v>31334</v>
      </c>
      <c r="E5298" s="388" t="s">
        <v>3221</v>
      </c>
      <c r="F5298" s="388" t="s">
        <v>31329</v>
      </c>
      <c r="G5298" s="386"/>
    </row>
    <row r="5299" spans="1:7" ht="18">
      <c r="A5299" s="387"/>
      <c r="B5299" s="387"/>
      <c r="C5299" s="388" t="s">
        <v>31335</v>
      </c>
      <c r="D5299" s="384" t="s">
        <v>31336</v>
      </c>
      <c r="E5299" s="388" t="s">
        <v>3221</v>
      </c>
      <c r="F5299" s="388" t="s">
        <v>31337</v>
      </c>
      <c r="G5299" s="386"/>
    </row>
    <row r="5300" spans="1:7" ht="18">
      <c r="A5300" s="387"/>
      <c r="B5300" s="387"/>
      <c r="C5300" s="388" t="s">
        <v>31338</v>
      </c>
      <c r="D5300" s="384" t="s">
        <v>31339</v>
      </c>
      <c r="E5300" s="388" t="s">
        <v>3221</v>
      </c>
      <c r="F5300" s="388" t="s">
        <v>31340</v>
      </c>
      <c r="G5300" s="386"/>
    </row>
    <row r="5301" spans="1:7" ht="15">
      <c r="A5301" s="387"/>
      <c r="B5301" s="387"/>
      <c r="C5301" s="388" t="s">
        <v>31341</v>
      </c>
      <c r="D5301" s="384" t="s">
        <v>31342</v>
      </c>
      <c r="E5301" s="388" t="s">
        <v>3221</v>
      </c>
      <c r="F5301" s="388" t="s">
        <v>17934</v>
      </c>
      <c r="G5301" s="386"/>
    </row>
    <row r="5302" spans="1:7" ht="14.25" customHeight="1">
      <c r="A5302" s="387"/>
      <c r="B5302" s="481" t="s">
        <v>31343</v>
      </c>
      <c r="C5302" s="481"/>
      <c r="D5302" s="481"/>
      <c r="E5302" s="481"/>
      <c r="F5302" s="481" t="s">
        <v>17145</v>
      </c>
      <c r="G5302" s="386"/>
    </row>
    <row r="5303" spans="1:7" ht="11.25" customHeight="1">
      <c r="A5303" s="387"/>
      <c r="B5303" s="387"/>
      <c r="C5303" s="481" t="s">
        <v>31344</v>
      </c>
      <c r="D5303" s="481"/>
      <c r="E5303" s="481"/>
      <c r="F5303" s="481" t="s">
        <v>17145</v>
      </c>
      <c r="G5303" s="386"/>
    </row>
    <row r="5304" spans="1:7" ht="90">
      <c r="A5304" s="387"/>
      <c r="B5304" s="387"/>
      <c r="C5304" s="388" t="s">
        <v>31345</v>
      </c>
      <c r="D5304" s="384" t="s">
        <v>31346</v>
      </c>
      <c r="E5304" s="388" t="s">
        <v>17155</v>
      </c>
      <c r="F5304" s="388" t="s">
        <v>31347</v>
      </c>
      <c r="G5304" s="386"/>
    </row>
    <row r="5305" spans="1:7" ht="14.25" customHeight="1">
      <c r="A5305" s="387"/>
      <c r="B5305" s="387"/>
      <c r="C5305" s="388" t="s">
        <v>31348</v>
      </c>
      <c r="D5305" s="384" t="s">
        <v>31349</v>
      </c>
      <c r="E5305" s="388" t="s">
        <v>17155</v>
      </c>
      <c r="F5305" s="388" t="s">
        <v>31350</v>
      </c>
      <c r="G5305" s="386"/>
    </row>
    <row r="5306" spans="1:7" ht="18">
      <c r="A5306" s="387"/>
      <c r="B5306" s="387"/>
      <c r="C5306" s="388" t="s">
        <v>31351</v>
      </c>
      <c r="D5306" s="384" t="s">
        <v>31352</v>
      </c>
      <c r="E5306" s="388" t="s">
        <v>11452</v>
      </c>
      <c r="F5306" s="388" t="s">
        <v>31353</v>
      </c>
      <c r="G5306" s="385"/>
    </row>
    <row r="5307" spans="1:7" ht="18">
      <c r="A5307" s="387"/>
      <c r="B5307" s="387"/>
      <c r="C5307" s="388" t="s">
        <v>31354</v>
      </c>
      <c r="D5307" s="384" t="s">
        <v>31355</v>
      </c>
      <c r="E5307" s="388" t="s">
        <v>11452</v>
      </c>
      <c r="F5307" s="388" t="s">
        <v>17844</v>
      </c>
      <c r="G5307" s="385"/>
    </row>
    <row r="5308" spans="1:7" ht="11.25" customHeight="1">
      <c r="A5308" s="387"/>
      <c r="B5308" s="387"/>
      <c r="C5308" s="481" t="s">
        <v>31356</v>
      </c>
      <c r="D5308" s="481"/>
      <c r="E5308" s="481"/>
      <c r="F5308" s="481" t="s">
        <v>17145</v>
      </c>
      <c r="G5308" s="386"/>
    </row>
    <row r="5309" spans="1:7" ht="14.25" customHeight="1">
      <c r="A5309" s="387"/>
      <c r="B5309" s="387"/>
      <c r="C5309" s="388" t="s">
        <v>31357</v>
      </c>
      <c r="D5309" s="384" t="s">
        <v>31358</v>
      </c>
      <c r="E5309" s="388" t="s">
        <v>5051</v>
      </c>
      <c r="F5309" s="388" t="s">
        <v>31359</v>
      </c>
      <c r="G5309" s="386"/>
    </row>
    <row r="5310" spans="1:7" ht="90">
      <c r="A5310" s="387"/>
      <c r="B5310" s="387"/>
      <c r="C5310" s="388" t="s">
        <v>31360</v>
      </c>
      <c r="D5310" s="384" t="s">
        <v>31361</v>
      </c>
      <c r="E5310" s="388" t="s">
        <v>5051</v>
      </c>
      <c r="F5310" s="388" t="s">
        <v>31362</v>
      </c>
      <c r="G5310" s="386"/>
    </row>
    <row r="5311" spans="1:7" ht="54">
      <c r="A5311" s="387"/>
      <c r="B5311" s="387"/>
      <c r="C5311" s="388" t="s">
        <v>31363</v>
      </c>
      <c r="D5311" s="384" t="s">
        <v>31364</v>
      </c>
      <c r="E5311" s="388" t="s">
        <v>5051</v>
      </c>
      <c r="F5311" s="388" t="s">
        <v>31365</v>
      </c>
      <c r="G5311" s="386"/>
    </row>
    <row r="5312" spans="1:7" ht="18">
      <c r="A5312" s="387"/>
      <c r="B5312" s="387"/>
      <c r="C5312" s="388" t="s">
        <v>31366</v>
      </c>
      <c r="D5312" s="384" t="s">
        <v>31367</v>
      </c>
      <c r="E5312" s="388" t="s">
        <v>17155</v>
      </c>
      <c r="F5312" s="388" t="s">
        <v>31368</v>
      </c>
      <c r="G5312" s="385"/>
    </row>
    <row r="5313" spans="1:7" ht="12.75" customHeight="1">
      <c r="A5313" s="387"/>
      <c r="B5313" s="387"/>
      <c r="C5313" s="388" t="s">
        <v>31369</v>
      </c>
      <c r="D5313" s="384" t="s">
        <v>31370</v>
      </c>
      <c r="E5313" s="388" t="s">
        <v>11452</v>
      </c>
      <c r="F5313" s="388" t="s">
        <v>31371</v>
      </c>
      <c r="G5313" s="385"/>
    </row>
    <row r="5314" spans="1:7" ht="14.25" customHeight="1">
      <c r="A5314" s="387"/>
      <c r="B5314" s="387"/>
      <c r="C5314" s="388" t="s">
        <v>31372</v>
      </c>
      <c r="D5314" s="384" t="s">
        <v>31373</v>
      </c>
      <c r="E5314" s="388" t="s">
        <v>5051</v>
      </c>
      <c r="F5314" s="388" t="s">
        <v>31374</v>
      </c>
      <c r="G5314" s="386"/>
    </row>
    <row r="5315" spans="1:7" ht="126">
      <c r="A5315" s="387"/>
      <c r="B5315" s="387"/>
      <c r="C5315" s="388" t="s">
        <v>31375</v>
      </c>
      <c r="D5315" s="384" t="s">
        <v>31376</v>
      </c>
      <c r="E5315" s="388" t="s">
        <v>5051</v>
      </c>
      <c r="F5315" s="388" t="s">
        <v>31377</v>
      </c>
      <c r="G5315" s="386"/>
    </row>
    <row r="5316" spans="1:7" ht="126">
      <c r="A5316" s="387"/>
      <c r="B5316" s="387"/>
      <c r="C5316" s="388" t="s">
        <v>31378</v>
      </c>
      <c r="D5316" s="384" t="s">
        <v>31379</v>
      </c>
      <c r="E5316" s="388" t="s">
        <v>5051</v>
      </c>
      <c r="F5316" s="388" t="s">
        <v>31380</v>
      </c>
      <c r="G5316" s="385"/>
    </row>
    <row r="5317" spans="1:7" ht="126">
      <c r="A5317" s="387"/>
      <c r="B5317" s="387"/>
      <c r="C5317" s="388" t="s">
        <v>31381</v>
      </c>
      <c r="D5317" s="384" t="s">
        <v>31382</v>
      </c>
      <c r="E5317" s="388" t="s">
        <v>5051</v>
      </c>
      <c r="F5317" s="388" t="s">
        <v>31383</v>
      </c>
      <c r="G5317" s="385"/>
    </row>
    <row r="5318" spans="1:7" ht="14.25" customHeight="1">
      <c r="A5318" s="387"/>
      <c r="B5318" s="387"/>
      <c r="C5318" s="388" t="s">
        <v>31384</v>
      </c>
      <c r="D5318" s="384" t="s">
        <v>31385</v>
      </c>
      <c r="E5318" s="388" t="s">
        <v>5051</v>
      </c>
      <c r="F5318" s="388" t="s">
        <v>31386</v>
      </c>
      <c r="G5318" s="386"/>
    </row>
    <row r="5319" spans="1:7" ht="12.75" customHeight="1">
      <c r="A5319" s="387"/>
      <c r="B5319" s="387"/>
      <c r="C5319" s="388" t="s">
        <v>31387</v>
      </c>
      <c r="D5319" s="384" t="s">
        <v>31388</v>
      </c>
      <c r="E5319" s="388" t="s">
        <v>5051</v>
      </c>
      <c r="F5319" s="388" t="s">
        <v>31389</v>
      </c>
      <c r="G5319" s="386"/>
    </row>
    <row r="5320" spans="1:7" ht="126">
      <c r="A5320" s="387"/>
      <c r="B5320" s="387"/>
      <c r="C5320" s="388" t="s">
        <v>31390</v>
      </c>
      <c r="D5320" s="384" t="s">
        <v>31391</v>
      </c>
      <c r="E5320" s="388" t="s">
        <v>5051</v>
      </c>
      <c r="F5320" s="388" t="s">
        <v>31392</v>
      </c>
      <c r="G5320" s="386"/>
    </row>
    <row r="5321" spans="1:7" ht="36">
      <c r="A5321" s="387"/>
      <c r="B5321" s="387"/>
      <c r="C5321" s="388" t="s">
        <v>31393</v>
      </c>
      <c r="D5321" s="384" t="s">
        <v>31394</v>
      </c>
      <c r="E5321" s="388" t="s">
        <v>5051</v>
      </c>
      <c r="F5321" s="388" t="s">
        <v>31395</v>
      </c>
      <c r="G5321" s="386"/>
    </row>
    <row r="5322" spans="1:7" ht="54">
      <c r="A5322" s="387"/>
      <c r="B5322" s="387"/>
      <c r="C5322" s="388" t="s">
        <v>31396</v>
      </c>
      <c r="D5322" s="384" t="s">
        <v>31397</v>
      </c>
      <c r="E5322" s="388" t="s">
        <v>5051</v>
      </c>
      <c r="F5322" s="388" t="s">
        <v>31398</v>
      </c>
      <c r="G5322" s="386"/>
    </row>
    <row r="5323" spans="1:7" ht="45">
      <c r="A5323" s="387"/>
      <c r="B5323" s="387"/>
      <c r="C5323" s="388" t="s">
        <v>31399</v>
      </c>
      <c r="D5323" s="384" t="s">
        <v>31400</v>
      </c>
      <c r="E5323" s="388" t="s">
        <v>5051</v>
      </c>
      <c r="F5323" s="388" t="s">
        <v>31368</v>
      </c>
      <c r="G5323" s="386"/>
    </row>
    <row r="5324" spans="1:7" ht="45">
      <c r="A5324" s="387"/>
      <c r="B5324" s="387"/>
      <c r="C5324" s="388" t="s">
        <v>31401</v>
      </c>
      <c r="D5324" s="384" t="s">
        <v>31402</v>
      </c>
      <c r="E5324" s="388" t="s">
        <v>5051</v>
      </c>
      <c r="F5324" s="388" t="s">
        <v>31403</v>
      </c>
      <c r="G5324" s="386"/>
    </row>
    <row r="5325" spans="1:7" ht="63">
      <c r="A5325" s="387"/>
      <c r="B5325" s="387"/>
      <c r="C5325" s="388" t="s">
        <v>31404</v>
      </c>
      <c r="D5325" s="384" t="s">
        <v>31405</v>
      </c>
      <c r="E5325" s="388" t="s">
        <v>5051</v>
      </c>
      <c r="F5325" s="388" t="s">
        <v>31406</v>
      </c>
      <c r="G5325" s="385"/>
    </row>
    <row r="5326" spans="1:7" ht="45">
      <c r="A5326" s="387"/>
      <c r="B5326" s="387"/>
      <c r="C5326" s="388" t="s">
        <v>31407</v>
      </c>
      <c r="D5326" s="384" t="s">
        <v>31408</v>
      </c>
      <c r="E5326" s="388" t="s">
        <v>5051</v>
      </c>
      <c r="F5326" s="388" t="s">
        <v>31409</v>
      </c>
      <c r="G5326" s="385"/>
    </row>
    <row r="5327" spans="1:7" ht="54">
      <c r="A5327" s="387"/>
      <c r="B5327" s="387"/>
      <c r="C5327" s="388" t="s">
        <v>31410</v>
      </c>
      <c r="D5327" s="384" t="s">
        <v>31411</v>
      </c>
      <c r="E5327" s="388" t="s">
        <v>5051</v>
      </c>
      <c r="F5327" s="388" t="s">
        <v>31412</v>
      </c>
      <c r="G5327" s="386"/>
    </row>
    <row r="5328" spans="1:7" ht="14.25" customHeight="1">
      <c r="A5328" s="387"/>
      <c r="B5328" s="387"/>
      <c r="C5328" s="388" t="s">
        <v>31413</v>
      </c>
      <c r="D5328" s="384" t="s">
        <v>31414</v>
      </c>
      <c r="E5328" s="388" t="s">
        <v>5051</v>
      </c>
      <c r="F5328" s="388" t="s">
        <v>31415</v>
      </c>
      <c r="G5328" s="385"/>
    </row>
    <row r="5329" spans="1:7" ht="14.25" customHeight="1">
      <c r="A5329" s="387"/>
      <c r="B5329" s="387"/>
      <c r="C5329" s="388" t="s">
        <v>31416</v>
      </c>
      <c r="D5329" s="384" t="s">
        <v>31417</v>
      </c>
      <c r="E5329" s="388" t="s">
        <v>5051</v>
      </c>
      <c r="F5329" s="388" t="s">
        <v>31418</v>
      </c>
      <c r="G5329" s="385"/>
    </row>
    <row r="5330" spans="1:7" ht="11.25" customHeight="1">
      <c r="A5330" s="387"/>
      <c r="B5330" s="387"/>
      <c r="C5330" s="481" t="s">
        <v>31419</v>
      </c>
      <c r="D5330" s="481"/>
      <c r="E5330" s="481"/>
      <c r="F5330" s="481" t="s">
        <v>17145</v>
      </c>
      <c r="G5330" s="386"/>
    </row>
    <row r="5331" spans="1:7" ht="135" customHeight="1">
      <c r="A5331" s="387"/>
      <c r="B5331" s="387"/>
      <c r="C5331" s="388" t="s">
        <v>31420</v>
      </c>
      <c r="D5331" s="384" t="s">
        <v>31421</v>
      </c>
      <c r="E5331" s="388" t="s">
        <v>11452</v>
      </c>
      <c r="F5331" s="388" t="s">
        <v>31422</v>
      </c>
      <c r="G5331" s="385"/>
    </row>
    <row r="5332" spans="1:7" ht="54">
      <c r="A5332" s="387"/>
      <c r="B5332" s="387"/>
      <c r="C5332" s="388" t="s">
        <v>31423</v>
      </c>
      <c r="D5332" s="384" t="s">
        <v>31424</v>
      </c>
      <c r="E5332" s="388" t="s">
        <v>11452</v>
      </c>
      <c r="F5332" s="388" t="s">
        <v>31425</v>
      </c>
      <c r="G5332" s="385"/>
    </row>
    <row r="5333" spans="1:7" ht="63">
      <c r="A5333" s="387"/>
      <c r="B5333" s="387"/>
      <c r="C5333" s="388" t="s">
        <v>31426</v>
      </c>
      <c r="D5333" s="384" t="s">
        <v>31427</v>
      </c>
      <c r="E5333" s="388" t="s">
        <v>11452</v>
      </c>
      <c r="F5333" s="388" t="s">
        <v>17366</v>
      </c>
      <c r="G5333" s="386"/>
    </row>
    <row r="5334" spans="1:7" ht="14.25" customHeight="1">
      <c r="A5334" s="387"/>
      <c r="B5334" s="387"/>
      <c r="C5334" s="388" t="s">
        <v>31428</v>
      </c>
      <c r="D5334" s="384" t="s">
        <v>31429</v>
      </c>
      <c r="E5334" s="388" t="s">
        <v>11452</v>
      </c>
      <c r="F5334" s="388" t="s">
        <v>31430</v>
      </c>
      <c r="G5334" s="386"/>
    </row>
    <row r="5335" spans="1:7" ht="54">
      <c r="A5335" s="387"/>
      <c r="B5335" s="387"/>
      <c r="C5335" s="388" t="s">
        <v>31431</v>
      </c>
      <c r="D5335" s="384" t="s">
        <v>31432</v>
      </c>
      <c r="E5335" s="388" t="s">
        <v>11452</v>
      </c>
      <c r="F5335" s="388" t="s">
        <v>31433</v>
      </c>
      <c r="G5335" s="386"/>
    </row>
    <row r="5336" spans="1:7" ht="14.25" customHeight="1">
      <c r="A5336" s="387"/>
      <c r="B5336" s="387"/>
      <c r="C5336" s="388" t="s">
        <v>31434</v>
      </c>
      <c r="D5336" s="384" t="s">
        <v>31435</v>
      </c>
      <c r="E5336" s="388" t="s">
        <v>11452</v>
      </c>
      <c r="F5336" s="388" t="s">
        <v>31436</v>
      </c>
      <c r="G5336" s="385"/>
    </row>
    <row r="5337" spans="1:7" ht="45">
      <c r="A5337" s="387"/>
      <c r="B5337" s="387"/>
      <c r="C5337" s="388" t="s">
        <v>31437</v>
      </c>
      <c r="D5337" s="384" t="s">
        <v>31438</v>
      </c>
      <c r="E5337" s="388" t="s">
        <v>11452</v>
      </c>
      <c r="F5337" s="388" t="s">
        <v>31439</v>
      </c>
      <c r="G5337" s="385"/>
    </row>
    <row r="5338" spans="1:7" ht="54">
      <c r="A5338" s="387"/>
      <c r="B5338" s="387"/>
      <c r="C5338" s="388" t="s">
        <v>31440</v>
      </c>
      <c r="D5338" s="384" t="s">
        <v>31441</v>
      </c>
      <c r="E5338" s="388" t="s">
        <v>11452</v>
      </c>
      <c r="F5338" s="388" t="s">
        <v>31442</v>
      </c>
      <c r="G5338" s="386"/>
    </row>
    <row r="5339" spans="1:7" ht="63">
      <c r="A5339" s="387"/>
      <c r="B5339" s="387"/>
      <c r="C5339" s="388" t="s">
        <v>31443</v>
      </c>
      <c r="D5339" s="384" t="s">
        <v>31444</v>
      </c>
      <c r="E5339" s="388" t="s">
        <v>11452</v>
      </c>
      <c r="F5339" s="388" t="s">
        <v>31445</v>
      </c>
      <c r="G5339" s="386"/>
    </row>
    <row r="5340" spans="1:7" ht="11.25" customHeight="1">
      <c r="A5340" s="387"/>
      <c r="B5340" s="387"/>
      <c r="C5340" s="481" t="s">
        <v>31446</v>
      </c>
      <c r="D5340" s="481"/>
      <c r="E5340" s="481"/>
      <c r="F5340" s="481" t="s">
        <v>17145</v>
      </c>
      <c r="G5340" s="386"/>
    </row>
    <row r="5341" spans="1:7" ht="12.75" customHeight="1">
      <c r="A5341" s="387"/>
      <c r="B5341" s="387"/>
      <c r="C5341" s="388" t="s">
        <v>31447</v>
      </c>
      <c r="D5341" s="384" t="s">
        <v>31448</v>
      </c>
      <c r="E5341" s="388" t="s">
        <v>11452</v>
      </c>
      <c r="F5341" s="388" t="s">
        <v>31449</v>
      </c>
      <c r="G5341" s="386"/>
    </row>
    <row r="5342" spans="1:7" ht="54">
      <c r="A5342" s="387"/>
      <c r="B5342" s="387"/>
      <c r="C5342" s="388" t="s">
        <v>31450</v>
      </c>
      <c r="D5342" s="384" t="s">
        <v>31451</v>
      </c>
      <c r="E5342" s="388" t="s">
        <v>11452</v>
      </c>
      <c r="F5342" s="388" t="s">
        <v>18005</v>
      </c>
      <c r="G5342" s="386"/>
    </row>
    <row r="5343" spans="1:7" ht="63">
      <c r="A5343" s="387"/>
      <c r="B5343" s="387"/>
      <c r="C5343" s="388" t="s">
        <v>31452</v>
      </c>
      <c r="D5343" s="384" t="s">
        <v>31453</v>
      </c>
      <c r="E5343" s="388" t="s">
        <v>11452</v>
      </c>
      <c r="F5343" s="388" t="s">
        <v>31454</v>
      </c>
      <c r="G5343" s="386"/>
    </row>
    <row r="5344" spans="1:7" ht="45">
      <c r="A5344" s="387"/>
      <c r="B5344" s="387"/>
      <c r="C5344" s="388" t="s">
        <v>31455</v>
      </c>
      <c r="D5344" s="384" t="s">
        <v>31456</v>
      </c>
      <c r="E5344" s="388" t="s">
        <v>11452</v>
      </c>
      <c r="F5344" s="388" t="s">
        <v>31457</v>
      </c>
      <c r="G5344" s="386"/>
    </row>
    <row r="5345" spans="1:7" ht="54">
      <c r="A5345" s="387"/>
      <c r="B5345" s="387"/>
      <c r="C5345" s="388" t="s">
        <v>31458</v>
      </c>
      <c r="D5345" s="384" t="s">
        <v>31459</v>
      </c>
      <c r="E5345" s="388" t="s">
        <v>11452</v>
      </c>
      <c r="F5345" s="388" t="s">
        <v>31460</v>
      </c>
      <c r="G5345" s="386"/>
    </row>
    <row r="5346" spans="1:7" ht="14.25" customHeight="1">
      <c r="A5346" s="387"/>
      <c r="B5346" s="387"/>
      <c r="C5346" s="388" t="s">
        <v>31461</v>
      </c>
      <c r="D5346" s="384" t="s">
        <v>31462</v>
      </c>
      <c r="E5346" s="388" t="s">
        <v>11452</v>
      </c>
      <c r="F5346" s="388" t="s">
        <v>31463</v>
      </c>
      <c r="G5346" s="385"/>
    </row>
    <row r="5347" spans="1:7" ht="45" customHeight="1">
      <c r="A5347" s="387"/>
      <c r="B5347" s="387"/>
      <c r="C5347" s="388" t="s">
        <v>31464</v>
      </c>
      <c r="D5347" s="384" t="s">
        <v>31465</v>
      </c>
      <c r="E5347" s="388" t="s">
        <v>11452</v>
      </c>
      <c r="F5347" s="388" t="s">
        <v>31430</v>
      </c>
      <c r="G5347" s="385"/>
    </row>
    <row r="5348" spans="1:7" ht="54">
      <c r="A5348" s="387"/>
      <c r="B5348" s="387"/>
      <c r="C5348" s="388" t="s">
        <v>31466</v>
      </c>
      <c r="D5348" s="384" t="s">
        <v>31467</v>
      </c>
      <c r="E5348" s="388" t="s">
        <v>11452</v>
      </c>
      <c r="F5348" s="388" t="s">
        <v>31468</v>
      </c>
      <c r="G5348" s="385"/>
    </row>
    <row r="5349" spans="1:7" ht="54">
      <c r="A5349" s="387"/>
      <c r="B5349" s="387"/>
      <c r="C5349" s="388" t="s">
        <v>31469</v>
      </c>
      <c r="D5349" s="384" t="s">
        <v>31470</v>
      </c>
      <c r="E5349" s="388" t="s">
        <v>11452</v>
      </c>
      <c r="F5349" s="388" t="s">
        <v>31471</v>
      </c>
      <c r="G5349" s="385"/>
    </row>
    <row r="5350" spans="1:7" ht="11.25" customHeight="1">
      <c r="A5350" s="387"/>
      <c r="B5350" s="387"/>
      <c r="C5350" s="481" t="s">
        <v>31472</v>
      </c>
      <c r="D5350" s="481"/>
      <c r="E5350" s="481"/>
      <c r="F5350" s="481" t="s">
        <v>17145</v>
      </c>
      <c r="G5350" s="386"/>
    </row>
    <row r="5351" spans="1:7" ht="12.75" customHeight="1">
      <c r="A5351" s="387"/>
      <c r="B5351" s="387"/>
      <c r="C5351" s="388" t="s">
        <v>31473</v>
      </c>
      <c r="D5351" s="384" t="s">
        <v>31474</v>
      </c>
      <c r="E5351" s="388" t="s">
        <v>11452</v>
      </c>
      <c r="F5351" s="388" t="s">
        <v>31475</v>
      </c>
      <c r="G5351" s="386"/>
    </row>
    <row r="5352" spans="1:7" ht="45" customHeight="1">
      <c r="A5352" s="387"/>
      <c r="B5352" s="387"/>
      <c r="C5352" s="388" t="s">
        <v>31476</v>
      </c>
      <c r="D5352" s="384" t="s">
        <v>31477</v>
      </c>
      <c r="E5352" s="388" t="s">
        <v>11452</v>
      </c>
      <c r="F5352" s="388" t="s">
        <v>31478</v>
      </c>
      <c r="G5352" s="386"/>
    </row>
    <row r="5353" spans="1:7" ht="45" customHeight="1">
      <c r="A5353" s="387"/>
      <c r="B5353" s="387"/>
      <c r="C5353" s="388" t="s">
        <v>31479</v>
      </c>
      <c r="D5353" s="384" t="s">
        <v>31480</v>
      </c>
      <c r="E5353" s="388" t="s">
        <v>11452</v>
      </c>
      <c r="F5353" s="388" t="s">
        <v>31481</v>
      </c>
      <c r="G5353" s="386"/>
    </row>
    <row r="5354" spans="1:7" ht="45">
      <c r="A5354" s="387"/>
      <c r="B5354" s="387"/>
      <c r="C5354" s="388" t="s">
        <v>31482</v>
      </c>
      <c r="D5354" s="384" t="s">
        <v>31483</v>
      </c>
      <c r="E5354" s="388" t="s">
        <v>11452</v>
      </c>
      <c r="F5354" s="388" t="s">
        <v>31484</v>
      </c>
      <c r="G5354" s="386"/>
    </row>
    <row r="5355" spans="1:7" ht="54">
      <c r="A5355" s="387"/>
      <c r="B5355" s="387"/>
      <c r="C5355" s="388" t="s">
        <v>31485</v>
      </c>
      <c r="D5355" s="384" t="s">
        <v>31486</v>
      </c>
      <c r="E5355" s="388" t="s">
        <v>11452</v>
      </c>
      <c r="F5355" s="388" t="s">
        <v>17879</v>
      </c>
      <c r="G5355" s="386"/>
    </row>
    <row r="5356" spans="1:7" ht="14.25" customHeight="1">
      <c r="A5356" s="387"/>
      <c r="B5356" s="387"/>
      <c r="C5356" s="388" t="s">
        <v>31487</v>
      </c>
      <c r="D5356" s="384" t="s">
        <v>31488</v>
      </c>
      <c r="E5356" s="388" t="s">
        <v>11452</v>
      </c>
      <c r="F5356" s="388" t="s">
        <v>31489</v>
      </c>
      <c r="G5356" s="386"/>
    </row>
    <row r="5357" spans="1:7" ht="54">
      <c r="A5357" s="387"/>
      <c r="B5357" s="387"/>
      <c r="C5357" s="388" t="s">
        <v>31490</v>
      </c>
      <c r="D5357" s="384" t="s">
        <v>31491</v>
      </c>
      <c r="E5357" s="388" t="s">
        <v>11452</v>
      </c>
      <c r="F5357" s="388" t="s">
        <v>31492</v>
      </c>
      <c r="G5357" s="386"/>
    </row>
    <row r="5358" spans="1:7" ht="54">
      <c r="A5358" s="387"/>
      <c r="B5358" s="387"/>
      <c r="C5358" s="388" t="s">
        <v>31493</v>
      </c>
      <c r="D5358" s="384" t="s">
        <v>31494</v>
      </c>
      <c r="E5358" s="388" t="s">
        <v>11452</v>
      </c>
      <c r="F5358" s="388" t="s">
        <v>31495</v>
      </c>
      <c r="G5358" s="386"/>
    </row>
    <row r="5359" spans="1:7" ht="54">
      <c r="A5359" s="387"/>
      <c r="B5359" s="387"/>
      <c r="C5359" s="388" t="s">
        <v>31496</v>
      </c>
      <c r="D5359" s="384" t="s">
        <v>31497</v>
      </c>
      <c r="E5359" s="388" t="s">
        <v>11452</v>
      </c>
      <c r="F5359" s="388" t="s">
        <v>20367</v>
      </c>
      <c r="G5359" s="386"/>
    </row>
    <row r="5360" spans="1:7" ht="11.25" customHeight="1">
      <c r="A5360" s="387"/>
      <c r="B5360" s="387"/>
      <c r="C5360" s="481" t="s">
        <v>31498</v>
      </c>
      <c r="D5360" s="481"/>
      <c r="E5360" s="481"/>
      <c r="F5360" s="481" t="s">
        <v>17145</v>
      </c>
      <c r="G5360" s="386"/>
    </row>
    <row r="5361" spans="1:7" ht="12.75" customHeight="1">
      <c r="A5361" s="387"/>
      <c r="B5361" s="387"/>
      <c r="C5361" s="388" t="s">
        <v>31499</v>
      </c>
      <c r="D5361" s="384" t="s">
        <v>31500</v>
      </c>
      <c r="E5361" s="388" t="s">
        <v>11452</v>
      </c>
      <c r="F5361" s="388" t="s">
        <v>30287</v>
      </c>
      <c r="G5361" s="386"/>
    </row>
    <row r="5362" spans="1:7" ht="63">
      <c r="A5362" s="387"/>
      <c r="B5362" s="387"/>
      <c r="C5362" s="388" t="s">
        <v>31501</v>
      </c>
      <c r="D5362" s="384" t="s">
        <v>31502</v>
      </c>
      <c r="E5362" s="388" t="s">
        <v>11452</v>
      </c>
      <c r="F5362" s="388" t="s">
        <v>31503</v>
      </c>
      <c r="G5362" s="385"/>
    </row>
    <row r="5363" spans="1:7" ht="72">
      <c r="A5363" s="387"/>
      <c r="B5363" s="387"/>
      <c r="C5363" s="388" t="s">
        <v>31504</v>
      </c>
      <c r="D5363" s="384" t="s">
        <v>31505</v>
      </c>
      <c r="E5363" s="388" t="s">
        <v>11452</v>
      </c>
      <c r="F5363" s="388" t="s">
        <v>29078</v>
      </c>
      <c r="G5363" s="385"/>
    </row>
    <row r="5364" spans="1:7" ht="54">
      <c r="A5364" s="387"/>
      <c r="B5364" s="387"/>
      <c r="C5364" s="388" t="s">
        <v>31506</v>
      </c>
      <c r="D5364" s="384" t="s">
        <v>31507</v>
      </c>
      <c r="E5364" s="388" t="s">
        <v>11452</v>
      </c>
      <c r="F5364" s="388" t="s">
        <v>31508</v>
      </c>
      <c r="G5364" s="386"/>
    </row>
    <row r="5365" spans="1:7" ht="63">
      <c r="A5365" s="387"/>
      <c r="B5365" s="387"/>
      <c r="C5365" s="388" t="s">
        <v>31509</v>
      </c>
      <c r="D5365" s="384" t="s">
        <v>31510</v>
      </c>
      <c r="E5365" s="388" t="s">
        <v>11452</v>
      </c>
      <c r="F5365" s="388" t="s">
        <v>31511</v>
      </c>
      <c r="G5365" s="386"/>
    </row>
    <row r="5366" spans="1:7" ht="14.25" customHeight="1">
      <c r="A5366" s="387"/>
      <c r="B5366" s="387"/>
      <c r="C5366" s="388" t="s">
        <v>31512</v>
      </c>
      <c r="D5366" s="384" t="s">
        <v>31513</v>
      </c>
      <c r="E5366" s="388" t="s">
        <v>11452</v>
      </c>
      <c r="F5366" s="388" t="s">
        <v>31511</v>
      </c>
      <c r="G5366" s="385"/>
    </row>
    <row r="5367" spans="1:7" ht="11.25" customHeight="1">
      <c r="A5367" s="387"/>
      <c r="B5367" s="387"/>
      <c r="C5367" s="481" t="s">
        <v>31514</v>
      </c>
      <c r="D5367" s="481"/>
      <c r="E5367" s="481"/>
      <c r="F5367" s="481" t="s">
        <v>17145</v>
      </c>
      <c r="G5367" s="385"/>
    </row>
    <row r="5368" spans="1:7" ht="45">
      <c r="A5368" s="387"/>
      <c r="B5368" s="387"/>
      <c r="C5368" s="388" t="s">
        <v>31515</v>
      </c>
      <c r="D5368" s="384" t="s">
        <v>31516</v>
      </c>
      <c r="E5368" s="388" t="s">
        <v>11452</v>
      </c>
      <c r="F5368" s="388" t="s">
        <v>31517</v>
      </c>
      <c r="G5368" s="386"/>
    </row>
    <row r="5369" spans="1:7" ht="54">
      <c r="A5369" s="387"/>
      <c r="B5369" s="387"/>
      <c r="C5369" s="388" t="s">
        <v>31518</v>
      </c>
      <c r="D5369" s="384" t="s">
        <v>31519</v>
      </c>
      <c r="E5369" s="388" t="s">
        <v>11452</v>
      </c>
      <c r="F5369" s="388" t="s">
        <v>31520</v>
      </c>
      <c r="G5369" s="386"/>
    </row>
    <row r="5370" spans="1:7" ht="63">
      <c r="A5370" s="387"/>
      <c r="B5370" s="387"/>
      <c r="C5370" s="388" t="s">
        <v>31521</v>
      </c>
      <c r="D5370" s="384" t="s">
        <v>31522</v>
      </c>
      <c r="E5370" s="388" t="s">
        <v>11452</v>
      </c>
      <c r="F5370" s="388" t="s">
        <v>17899</v>
      </c>
      <c r="G5370" s="386"/>
    </row>
    <row r="5371" spans="1:7" ht="12.75" customHeight="1">
      <c r="A5371" s="387"/>
      <c r="B5371" s="387"/>
      <c r="C5371" s="388" t="s">
        <v>31523</v>
      </c>
      <c r="D5371" s="384" t="s">
        <v>31524</v>
      </c>
      <c r="E5371" s="388" t="s">
        <v>11452</v>
      </c>
      <c r="F5371" s="388" t="s">
        <v>31525</v>
      </c>
      <c r="G5371" s="386"/>
    </row>
    <row r="5372" spans="1:7" ht="54" customHeight="1">
      <c r="A5372" s="387"/>
      <c r="B5372" s="387"/>
      <c r="C5372" s="388" t="s">
        <v>31526</v>
      </c>
      <c r="D5372" s="384" t="s">
        <v>31527</v>
      </c>
      <c r="E5372" s="388" t="s">
        <v>11452</v>
      </c>
      <c r="F5372" s="388" t="s">
        <v>31528</v>
      </c>
      <c r="G5372" s="386"/>
    </row>
    <row r="5373" spans="1:7" ht="14.25" customHeight="1">
      <c r="A5373" s="387"/>
      <c r="B5373" s="387"/>
      <c r="C5373" s="388" t="s">
        <v>31529</v>
      </c>
      <c r="D5373" s="384" t="s">
        <v>31530</v>
      </c>
      <c r="E5373" s="388" t="s">
        <v>11452</v>
      </c>
      <c r="F5373" s="388" t="s">
        <v>31531</v>
      </c>
      <c r="G5373" s="386"/>
    </row>
    <row r="5374" spans="1:7" ht="11.25" customHeight="1">
      <c r="A5374" s="387"/>
      <c r="B5374" s="387"/>
      <c r="C5374" s="481" t="s">
        <v>31532</v>
      </c>
      <c r="D5374" s="481"/>
      <c r="E5374" s="481"/>
      <c r="F5374" s="481" t="s">
        <v>17145</v>
      </c>
      <c r="G5374" s="386"/>
    </row>
    <row r="5375" spans="1:7" ht="45" customHeight="1">
      <c r="A5375" s="387"/>
      <c r="B5375" s="387"/>
      <c r="C5375" s="388" t="s">
        <v>31533</v>
      </c>
      <c r="D5375" s="384" t="s">
        <v>31534</v>
      </c>
      <c r="E5375" s="388" t="s">
        <v>11452</v>
      </c>
      <c r="F5375" s="388" t="s">
        <v>17151</v>
      </c>
      <c r="G5375" s="386"/>
    </row>
    <row r="5376" spans="1:7" ht="14.25" customHeight="1">
      <c r="A5376" s="387"/>
      <c r="B5376" s="387"/>
      <c r="C5376" s="388" t="s">
        <v>31535</v>
      </c>
      <c r="D5376" s="384" t="s">
        <v>31536</v>
      </c>
      <c r="E5376" s="388" t="s">
        <v>11452</v>
      </c>
      <c r="F5376" s="388" t="s">
        <v>26032</v>
      </c>
      <c r="G5376" s="385"/>
    </row>
    <row r="5377" spans="1:7" ht="54">
      <c r="A5377" s="387"/>
      <c r="B5377" s="387"/>
      <c r="C5377" s="388" t="s">
        <v>31537</v>
      </c>
      <c r="D5377" s="384" t="s">
        <v>31538</v>
      </c>
      <c r="E5377" s="388" t="s">
        <v>11452</v>
      </c>
      <c r="F5377" s="388" t="s">
        <v>31539</v>
      </c>
      <c r="G5377" s="385"/>
    </row>
    <row r="5378" spans="1:7" ht="12.75" customHeight="1">
      <c r="A5378" s="387"/>
      <c r="B5378" s="387"/>
      <c r="C5378" s="388" t="s">
        <v>31540</v>
      </c>
      <c r="D5378" s="384" t="s">
        <v>31541</v>
      </c>
      <c r="E5378" s="388" t="s">
        <v>11452</v>
      </c>
      <c r="F5378" s="388" t="s">
        <v>31542</v>
      </c>
      <c r="G5378" s="386"/>
    </row>
    <row r="5379" spans="1:7" ht="56.25" customHeight="1">
      <c r="A5379" s="387"/>
      <c r="B5379" s="387"/>
      <c r="C5379" s="388" t="s">
        <v>31543</v>
      </c>
      <c r="D5379" s="384" t="s">
        <v>31544</v>
      </c>
      <c r="E5379" s="388" t="s">
        <v>11452</v>
      </c>
      <c r="F5379" s="388" t="s">
        <v>31545</v>
      </c>
      <c r="G5379" s="386"/>
    </row>
    <row r="5380" spans="1:7" ht="14.25" customHeight="1">
      <c r="A5380" s="387"/>
      <c r="B5380" s="387"/>
      <c r="C5380" s="388" t="s">
        <v>31546</v>
      </c>
      <c r="D5380" s="384" t="s">
        <v>31547</v>
      </c>
      <c r="E5380" s="388" t="s">
        <v>11452</v>
      </c>
      <c r="F5380" s="388" t="s">
        <v>31548</v>
      </c>
      <c r="G5380" s="385"/>
    </row>
    <row r="5381" spans="1:7" ht="27">
      <c r="A5381" s="387"/>
      <c r="B5381" s="387"/>
      <c r="C5381" s="388" t="s">
        <v>31549</v>
      </c>
      <c r="D5381" s="384" t="s">
        <v>31550</v>
      </c>
      <c r="E5381" s="388" t="s">
        <v>11452</v>
      </c>
      <c r="F5381" s="388" t="s">
        <v>31551</v>
      </c>
      <c r="G5381" s="385"/>
    </row>
    <row r="5382" spans="1:7" ht="45">
      <c r="A5382" s="387"/>
      <c r="B5382" s="387"/>
      <c r="C5382" s="388" t="s">
        <v>31552</v>
      </c>
      <c r="D5382" s="384" t="s">
        <v>31553</v>
      </c>
      <c r="E5382" s="388" t="s">
        <v>11452</v>
      </c>
      <c r="F5382" s="388" t="s">
        <v>31554</v>
      </c>
      <c r="G5382" s="386"/>
    </row>
    <row r="5383" spans="1:7" ht="54">
      <c r="A5383" s="387"/>
      <c r="B5383" s="387"/>
      <c r="C5383" s="388" t="s">
        <v>31555</v>
      </c>
      <c r="D5383" s="384" t="s">
        <v>31556</v>
      </c>
      <c r="E5383" s="388" t="s">
        <v>11452</v>
      </c>
      <c r="F5383" s="388" t="s">
        <v>17933</v>
      </c>
      <c r="G5383" s="386"/>
    </row>
    <row r="5384" spans="1:7" ht="27">
      <c r="A5384" s="387"/>
      <c r="B5384" s="387"/>
      <c r="C5384" s="388" t="s">
        <v>31557</v>
      </c>
      <c r="D5384" s="384" t="s">
        <v>31558</v>
      </c>
      <c r="E5384" s="388" t="s">
        <v>11452</v>
      </c>
      <c r="F5384" s="388" t="s">
        <v>31559</v>
      </c>
      <c r="G5384" s="386"/>
    </row>
    <row r="5385" spans="1:7" ht="12.75" customHeight="1">
      <c r="A5385" s="387"/>
      <c r="B5385" s="387"/>
      <c r="C5385" s="388" t="s">
        <v>31560</v>
      </c>
      <c r="D5385" s="384" t="s">
        <v>31561</v>
      </c>
      <c r="E5385" s="388" t="s">
        <v>11452</v>
      </c>
      <c r="F5385" s="388" t="s">
        <v>31562</v>
      </c>
      <c r="G5385" s="386"/>
    </row>
    <row r="5386" spans="1:7" ht="11.25" customHeight="1">
      <c r="A5386" s="387"/>
      <c r="B5386" s="387"/>
      <c r="C5386" s="481" t="s">
        <v>31563</v>
      </c>
      <c r="D5386" s="481"/>
      <c r="E5386" s="481"/>
      <c r="F5386" s="481" t="s">
        <v>17145</v>
      </c>
      <c r="G5386" s="386"/>
    </row>
    <row r="5387" spans="1:7" ht="27">
      <c r="A5387" s="387"/>
      <c r="B5387" s="387"/>
      <c r="C5387" s="388" t="s">
        <v>31564</v>
      </c>
      <c r="D5387" s="384" t="s">
        <v>31565</v>
      </c>
      <c r="E5387" s="388" t="s">
        <v>11452</v>
      </c>
      <c r="F5387" s="388" t="s">
        <v>26032</v>
      </c>
      <c r="G5387" s="386"/>
    </row>
    <row r="5388" spans="1:7" ht="27">
      <c r="A5388" s="387"/>
      <c r="B5388" s="387"/>
      <c r="C5388" s="388" t="s">
        <v>31566</v>
      </c>
      <c r="D5388" s="384" t="s">
        <v>31567</v>
      </c>
      <c r="E5388" s="388" t="s">
        <v>11452</v>
      </c>
      <c r="F5388" s="388" t="s">
        <v>31539</v>
      </c>
      <c r="G5388" s="386"/>
    </row>
    <row r="5389" spans="1:7" ht="27">
      <c r="A5389" s="387"/>
      <c r="B5389" s="387"/>
      <c r="C5389" s="388" t="s">
        <v>31568</v>
      </c>
      <c r="D5389" s="384" t="s">
        <v>31569</v>
      </c>
      <c r="E5389" s="388" t="s">
        <v>11452</v>
      </c>
      <c r="F5389" s="388" t="s">
        <v>31570</v>
      </c>
      <c r="G5389" s="386"/>
    </row>
    <row r="5390" spans="1:7" ht="27">
      <c r="A5390" s="387"/>
      <c r="B5390" s="387"/>
      <c r="C5390" s="388" t="s">
        <v>31571</v>
      </c>
      <c r="D5390" s="384" t="s">
        <v>31572</v>
      </c>
      <c r="E5390" s="388" t="s">
        <v>11452</v>
      </c>
      <c r="F5390" s="388" t="s">
        <v>31548</v>
      </c>
      <c r="G5390" s="386"/>
    </row>
    <row r="5391" spans="1:7" ht="27">
      <c r="A5391" s="387"/>
      <c r="B5391" s="387"/>
      <c r="C5391" s="388" t="s">
        <v>31573</v>
      </c>
      <c r="D5391" s="384" t="s">
        <v>31574</v>
      </c>
      <c r="E5391" s="388" t="s">
        <v>11452</v>
      </c>
      <c r="F5391" s="388" t="s">
        <v>17151</v>
      </c>
      <c r="G5391" s="386"/>
    </row>
    <row r="5392" spans="1:7" ht="14.25" customHeight="1">
      <c r="A5392" s="387"/>
      <c r="B5392" s="387"/>
      <c r="C5392" s="388" t="s">
        <v>31575</v>
      </c>
      <c r="D5392" s="384" t="s">
        <v>31576</v>
      </c>
      <c r="E5392" s="388" t="s">
        <v>11452</v>
      </c>
      <c r="F5392" s="388" t="s">
        <v>31554</v>
      </c>
      <c r="G5392" s="386"/>
    </row>
    <row r="5393" spans="1:7" ht="14.25" customHeight="1">
      <c r="A5393" s="387"/>
      <c r="B5393" s="387"/>
      <c r="C5393" s="388" t="s">
        <v>31577</v>
      </c>
      <c r="D5393" s="384" t="s">
        <v>31578</v>
      </c>
      <c r="E5393" s="388" t="s">
        <v>11452</v>
      </c>
      <c r="F5393" s="388" t="s">
        <v>17933</v>
      </c>
      <c r="G5393" s="386"/>
    </row>
    <row r="5394" spans="1:7" ht="27">
      <c r="A5394" s="387"/>
      <c r="B5394" s="387"/>
      <c r="C5394" s="388" t="s">
        <v>31579</v>
      </c>
      <c r="D5394" s="384" t="s">
        <v>31580</v>
      </c>
      <c r="E5394" s="388" t="s">
        <v>11452</v>
      </c>
      <c r="F5394" s="388" t="s">
        <v>31559</v>
      </c>
      <c r="G5394" s="386"/>
    </row>
    <row r="5395" spans="1:7" ht="36">
      <c r="A5395" s="387"/>
      <c r="B5395" s="387"/>
      <c r="C5395" s="388" t="s">
        <v>31581</v>
      </c>
      <c r="D5395" s="384" t="s">
        <v>31582</v>
      </c>
      <c r="E5395" s="388" t="s">
        <v>11452</v>
      </c>
      <c r="F5395" s="388" t="s">
        <v>31562</v>
      </c>
      <c r="G5395" s="386"/>
    </row>
    <row r="5396" spans="1:7" ht="11.25" customHeight="1">
      <c r="A5396" s="387"/>
      <c r="B5396" s="387"/>
      <c r="C5396" s="481" t="s">
        <v>31583</v>
      </c>
      <c r="D5396" s="481"/>
      <c r="E5396" s="481"/>
      <c r="F5396" s="481" t="s">
        <v>17145</v>
      </c>
      <c r="G5396" s="386"/>
    </row>
    <row r="5397" spans="1:7" ht="12.75" customHeight="1">
      <c r="A5397" s="387"/>
      <c r="B5397" s="387"/>
      <c r="C5397" s="388" t="s">
        <v>31584</v>
      </c>
      <c r="D5397" s="384" t="s">
        <v>31585</v>
      </c>
      <c r="E5397" s="388" t="s">
        <v>11452</v>
      </c>
      <c r="F5397" s="388" t="s">
        <v>17151</v>
      </c>
      <c r="G5397" s="386"/>
    </row>
    <row r="5398" spans="1:7" ht="45">
      <c r="A5398" s="387"/>
      <c r="B5398" s="387"/>
      <c r="C5398" s="388" t="s">
        <v>31586</v>
      </c>
      <c r="D5398" s="384" t="s">
        <v>31587</v>
      </c>
      <c r="E5398" s="388" t="s">
        <v>11452</v>
      </c>
      <c r="F5398" s="388" t="s">
        <v>31570</v>
      </c>
      <c r="G5398" s="386"/>
    </row>
    <row r="5399" spans="1:7" ht="54">
      <c r="A5399" s="387"/>
      <c r="B5399" s="387"/>
      <c r="C5399" s="388" t="s">
        <v>31588</v>
      </c>
      <c r="D5399" s="384" t="s">
        <v>31589</v>
      </c>
      <c r="E5399" s="388" t="s">
        <v>11452</v>
      </c>
      <c r="F5399" s="388" t="s">
        <v>26032</v>
      </c>
      <c r="G5399" s="386"/>
    </row>
    <row r="5400" spans="1:7" ht="14.25" customHeight="1">
      <c r="A5400" s="387"/>
      <c r="B5400" s="387"/>
      <c r="C5400" s="388" t="s">
        <v>31590</v>
      </c>
      <c r="D5400" s="384" t="s">
        <v>31591</v>
      </c>
      <c r="E5400" s="388" t="s">
        <v>11452</v>
      </c>
      <c r="F5400" s="388" t="s">
        <v>31545</v>
      </c>
      <c r="G5400" s="386"/>
    </row>
    <row r="5401" spans="1:7" ht="36">
      <c r="A5401" s="387"/>
      <c r="B5401" s="387"/>
      <c r="C5401" s="388" t="s">
        <v>31592</v>
      </c>
      <c r="D5401" s="384" t="s">
        <v>31593</v>
      </c>
      <c r="E5401" s="388" t="s">
        <v>11452</v>
      </c>
      <c r="F5401" s="388" t="s">
        <v>31570</v>
      </c>
      <c r="G5401" s="386"/>
    </row>
    <row r="5402" spans="1:7" ht="14.25" customHeight="1">
      <c r="A5402" s="387"/>
      <c r="B5402" s="387"/>
      <c r="C5402" s="388" t="s">
        <v>31594</v>
      </c>
      <c r="D5402" s="384" t="s">
        <v>31595</v>
      </c>
      <c r="E5402" s="388" t="s">
        <v>11452</v>
      </c>
      <c r="F5402" s="388" t="s">
        <v>29865</v>
      </c>
      <c r="G5402" s="386"/>
    </row>
    <row r="5403" spans="1:7" ht="36" customHeight="1">
      <c r="A5403" s="387"/>
      <c r="B5403" s="387"/>
      <c r="C5403" s="388" t="s">
        <v>31596</v>
      </c>
      <c r="D5403" s="384" t="s">
        <v>31597</v>
      </c>
      <c r="E5403" s="388" t="s">
        <v>11452</v>
      </c>
      <c r="F5403" s="388" t="s">
        <v>31551</v>
      </c>
      <c r="G5403" s="386"/>
    </row>
    <row r="5404" spans="1:7" ht="45">
      <c r="A5404" s="387"/>
      <c r="B5404" s="387"/>
      <c r="C5404" s="388" t="s">
        <v>31598</v>
      </c>
      <c r="D5404" s="384" t="s">
        <v>31599</v>
      </c>
      <c r="E5404" s="388" t="s">
        <v>11452</v>
      </c>
      <c r="F5404" s="388" t="s">
        <v>31600</v>
      </c>
      <c r="G5404" s="385"/>
    </row>
    <row r="5405" spans="1:7" ht="54">
      <c r="A5405" s="387"/>
      <c r="B5405" s="387"/>
      <c r="C5405" s="388" t="s">
        <v>31601</v>
      </c>
      <c r="D5405" s="384" t="s">
        <v>31602</v>
      </c>
      <c r="E5405" s="388" t="s">
        <v>11452</v>
      </c>
      <c r="F5405" s="388" t="s">
        <v>31554</v>
      </c>
      <c r="G5405" s="385"/>
    </row>
    <row r="5406" spans="1:7" ht="11.25" customHeight="1">
      <c r="A5406" s="387"/>
      <c r="B5406" s="387"/>
      <c r="C5406" s="481" t="s">
        <v>31603</v>
      </c>
      <c r="D5406" s="481"/>
      <c r="E5406" s="481"/>
      <c r="F5406" s="481" t="s">
        <v>17145</v>
      </c>
      <c r="G5406" s="386"/>
    </row>
    <row r="5407" spans="1:7" ht="12.75" customHeight="1">
      <c r="A5407" s="387"/>
      <c r="B5407" s="387"/>
      <c r="C5407" s="388" t="s">
        <v>31604</v>
      </c>
      <c r="D5407" s="384" t="s">
        <v>31605</v>
      </c>
      <c r="E5407" s="388" t="s">
        <v>11452</v>
      </c>
      <c r="F5407" s="388" t="s">
        <v>26032</v>
      </c>
      <c r="G5407" s="386"/>
    </row>
    <row r="5408" spans="1:7" ht="36">
      <c r="A5408" s="387"/>
      <c r="B5408" s="387"/>
      <c r="C5408" s="388" t="s">
        <v>31606</v>
      </c>
      <c r="D5408" s="384" t="s">
        <v>31607</v>
      </c>
      <c r="E5408" s="388" t="s">
        <v>11452</v>
      </c>
      <c r="F5408" s="388" t="s">
        <v>31539</v>
      </c>
      <c r="G5408" s="386"/>
    </row>
    <row r="5409" spans="1:7" ht="56.25" customHeight="1">
      <c r="A5409" s="387"/>
      <c r="B5409" s="387"/>
      <c r="C5409" s="388" t="s">
        <v>31608</v>
      </c>
      <c r="D5409" s="384" t="s">
        <v>31609</v>
      </c>
      <c r="E5409" s="388" t="s">
        <v>11452</v>
      </c>
      <c r="F5409" s="388" t="s">
        <v>31545</v>
      </c>
      <c r="G5409" s="386"/>
    </row>
    <row r="5410" spans="1:7" ht="36">
      <c r="A5410" s="387"/>
      <c r="B5410" s="387"/>
      <c r="C5410" s="388" t="s">
        <v>31610</v>
      </c>
      <c r="D5410" s="384" t="s">
        <v>31611</v>
      </c>
      <c r="E5410" s="388" t="s">
        <v>11452</v>
      </c>
      <c r="F5410" s="388" t="s">
        <v>31570</v>
      </c>
      <c r="G5410" s="386"/>
    </row>
    <row r="5411" spans="1:7" ht="27">
      <c r="A5411" s="387"/>
      <c r="B5411" s="387"/>
      <c r="C5411" s="388" t="s">
        <v>31612</v>
      </c>
      <c r="D5411" s="384" t="s">
        <v>31613</v>
      </c>
      <c r="E5411" s="388" t="s">
        <v>11452</v>
      </c>
      <c r="F5411" s="388" t="s">
        <v>31548</v>
      </c>
      <c r="G5411" s="386"/>
    </row>
    <row r="5412" spans="1:7" ht="14.25" customHeight="1">
      <c r="A5412" s="387"/>
      <c r="B5412" s="387"/>
      <c r="C5412" s="388" t="s">
        <v>31614</v>
      </c>
      <c r="D5412" s="384" t="s">
        <v>31615</v>
      </c>
      <c r="E5412" s="388" t="s">
        <v>11452</v>
      </c>
      <c r="F5412" s="388" t="s">
        <v>31554</v>
      </c>
      <c r="G5412" s="386"/>
    </row>
    <row r="5413" spans="1:7" ht="45">
      <c r="A5413" s="387"/>
      <c r="B5413" s="387"/>
      <c r="C5413" s="388" t="s">
        <v>31616</v>
      </c>
      <c r="D5413" s="384" t="s">
        <v>31617</v>
      </c>
      <c r="E5413" s="388" t="s">
        <v>11452</v>
      </c>
      <c r="F5413" s="388" t="s">
        <v>17933</v>
      </c>
      <c r="G5413" s="386"/>
    </row>
    <row r="5414" spans="1:7" ht="36" customHeight="1">
      <c r="A5414" s="387"/>
      <c r="B5414" s="387"/>
      <c r="C5414" s="388" t="s">
        <v>31618</v>
      </c>
      <c r="D5414" s="384" t="s">
        <v>31619</v>
      </c>
      <c r="E5414" s="388" t="s">
        <v>11452</v>
      </c>
      <c r="F5414" s="388" t="s">
        <v>31559</v>
      </c>
      <c r="G5414" s="386"/>
    </row>
    <row r="5415" spans="1:7" ht="36">
      <c r="A5415" s="387"/>
      <c r="B5415" s="387"/>
      <c r="C5415" s="388" t="s">
        <v>31620</v>
      </c>
      <c r="D5415" s="384" t="s">
        <v>31621</v>
      </c>
      <c r="E5415" s="388" t="s">
        <v>11452</v>
      </c>
      <c r="F5415" s="388" t="s">
        <v>31562</v>
      </c>
      <c r="G5415" s="386"/>
    </row>
    <row r="5416" spans="1:7" ht="11.25" customHeight="1">
      <c r="A5416" s="387"/>
      <c r="B5416" s="387"/>
      <c r="C5416" s="481" t="s">
        <v>31622</v>
      </c>
      <c r="D5416" s="481"/>
      <c r="E5416" s="481"/>
      <c r="F5416" s="481" t="s">
        <v>17145</v>
      </c>
      <c r="G5416" s="386"/>
    </row>
    <row r="5417" spans="1:7" ht="12.75" customHeight="1">
      <c r="A5417" s="387"/>
      <c r="B5417" s="387"/>
      <c r="C5417" s="388" t="s">
        <v>31623</v>
      </c>
      <c r="D5417" s="384" t="s">
        <v>31624</v>
      </c>
      <c r="E5417" s="388" t="s">
        <v>11452</v>
      </c>
      <c r="F5417" s="388" t="s">
        <v>17151</v>
      </c>
      <c r="G5417" s="386"/>
    </row>
    <row r="5418" spans="1:7" ht="45">
      <c r="A5418" s="387"/>
      <c r="B5418" s="387"/>
      <c r="C5418" s="388" t="s">
        <v>31625</v>
      </c>
      <c r="D5418" s="384" t="s">
        <v>31626</v>
      </c>
      <c r="E5418" s="388" t="s">
        <v>11452</v>
      </c>
      <c r="F5418" s="388" t="s">
        <v>31570</v>
      </c>
      <c r="G5418" s="386"/>
    </row>
    <row r="5419" spans="1:7" ht="63">
      <c r="A5419" s="387"/>
      <c r="B5419" s="387"/>
      <c r="C5419" s="388" t="s">
        <v>31627</v>
      </c>
      <c r="D5419" s="384" t="s">
        <v>31628</v>
      </c>
      <c r="E5419" s="388" t="s">
        <v>11452</v>
      </c>
      <c r="F5419" s="388" t="s">
        <v>26032</v>
      </c>
      <c r="G5419" s="385"/>
    </row>
    <row r="5420" spans="1:7" ht="27">
      <c r="A5420" s="387"/>
      <c r="B5420" s="387"/>
      <c r="C5420" s="388" t="s">
        <v>31629</v>
      </c>
      <c r="D5420" s="384" t="s">
        <v>31630</v>
      </c>
      <c r="E5420" s="388" t="s">
        <v>11452</v>
      </c>
      <c r="F5420" s="388" t="s">
        <v>31570</v>
      </c>
      <c r="G5420" s="385"/>
    </row>
    <row r="5421" spans="1:7" ht="36">
      <c r="A5421" s="387"/>
      <c r="B5421" s="387"/>
      <c r="C5421" s="388" t="s">
        <v>31631</v>
      </c>
      <c r="D5421" s="384" t="s">
        <v>31632</v>
      </c>
      <c r="E5421" s="388" t="s">
        <v>11452</v>
      </c>
      <c r="F5421" s="388" t="s">
        <v>31633</v>
      </c>
      <c r="G5421" s="386"/>
    </row>
    <row r="5422" spans="1:7" ht="14.25" customHeight="1">
      <c r="A5422" s="387"/>
      <c r="B5422" s="387"/>
      <c r="C5422" s="388" t="s">
        <v>31634</v>
      </c>
      <c r="D5422" s="384" t="s">
        <v>31635</v>
      </c>
      <c r="E5422" s="388" t="s">
        <v>11452</v>
      </c>
      <c r="F5422" s="388" t="s">
        <v>31542</v>
      </c>
      <c r="G5422" s="386"/>
    </row>
    <row r="5423" spans="1:7" ht="36" customHeight="1">
      <c r="A5423" s="387"/>
      <c r="B5423" s="387"/>
      <c r="C5423" s="388" t="s">
        <v>31636</v>
      </c>
      <c r="D5423" s="384" t="s">
        <v>31637</v>
      </c>
      <c r="E5423" s="388" t="s">
        <v>11452</v>
      </c>
      <c r="F5423" s="388" t="s">
        <v>17832</v>
      </c>
      <c r="G5423" s="386"/>
    </row>
    <row r="5424" spans="1:7" ht="27">
      <c r="A5424" s="387"/>
      <c r="B5424" s="387"/>
      <c r="C5424" s="388" t="s">
        <v>31638</v>
      </c>
      <c r="D5424" s="384" t="s">
        <v>31639</v>
      </c>
      <c r="E5424" s="388" t="s">
        <v>11452</v>
      </c>
      <c r="F5424" s="388" t="s">
        <v>17831</v>
      </c>
      <c r="G5424" s="386"/>
    </row>
    <row r="5425" spans="1:7" ht="36">
      <c r="A5425" s="387"/>
      <c r="B5425" s="387"/>
      <c r="C5425" s="388" t="s">
        <v>31640</v>
      </c>
      <c r="D5425" s="384" t="s">
        <v>31641</v>
      </c>
      <c r="E5425" s="388" t="s">
        <v>11452</v>
      </c>
      <c r="F5425" s="388" t="s">
        <v>31642</v>
      </c>
      <c r="G5425" s="386"/>
    </row>
    <row r="5426" spans="1:7" ht="45">
      <c r="A5426" s="387"/>
      <c r="B5426" s="387"/>
      <c r="C5426" s="388" t="s">
        <v>31643</v>
      </c>
      <c r="D5426" s="384" t="s">
        <v>31644</v>
      </c>
      <c r="E5426" s="388" t="s">
        <v>11452</v>
      </c>
      <c r="F5426" s="388" t="s">
        <v>25751</v>
      </c>
      <c r="G5426" s="386"/>
    </row>
    <row r="5427" spans="1:7" ht="12.75" customHeight="1">
      <c r="A5427" s="387"/>
      <c r="B5427" s="387"/>
      <c r="C5427" s="388" t="s">
        <v>31645</v>
      </c>
      <c r="D5427" s="384" t="s">
        <v>31646</v>
      </c>
      <c r="E5427" s="388" t="s">
        <v>11452</v>
      </c>
      <c r="F5427" s="388" t="s">
        <v>31559</v>
      </c>
      <c r="G5427" s="386"/>
    </row>
    <row r="5428" spans="1:7" ht="11.25" customHeight="1">
      <c r="A5428" s="387"/>
      <c r="B5428" s="387"/>
      <c r="C5428" s="481" t="s">
        <v>31647</v>
      </c>
      <c r="D5428" s="481"/>
      <c r="E5428" s="481"/>
      <c r="F5428" s="481" t="s">
        <v>17145</v>
      </c>
      <c r="G5428" s="386"/>
    </row>
    <row r="5429" spans="1:7" ht="36">
      <c r="A5429" s="387"/>
      <c r="B5429" s="387"/>
      <c r="C5429" s="388" t="s">
        <v>31648</v>
      </c>
      <c r="D5429" s="384" t="s">
        <v>31649</v>
      </c>
      <c r="E5429" s="388" t="s">
        <v>11452</v>
      </c>
      <c r="F5429" s="388" t="s">
        <v>31545</v>
      </c>
      <c r="G5429" s="385"/>
    </row>
    <row r="5430" spans="1:7" ht="63" customHeight="1">
      <c r="A5430" s="387"/>
      <c r="B5430" s="387"/>
      <c r="C5430" s="388" t="s">
        <v>31650</v>
      </c>
      <c r="D5430" s="384" t="s">
        <v>31651</v>
      </c>
      <c r="E5430" s="388" t="s">
        <v>11452</v>
      </c>
      <c r="F5430" s="388" t="s">
        <v>17151</v>
      </c>
      <c r="G5430" s="385"/>
    </row>
    <row r="5431" spans="1:7" ht="54">
      <c r="A5431" s="387"/>
      <c r="B5431" s="387"/>
      <c r="C5431" s="388" t="s">
        <v>31652</v>
      </c>
      <c r="D5431" s="384" t="s">
        <v>31653</v>
      </c>
      <c r="E5431" s="388" t="s">
        <v>11452</v>
      </c>
      <c r="F5431" s="388" t="s">
        <v>31570</v>
      </c>
      <c r="G5431" s="386"/>
    </row>
    <row r="5432" spans="1:7" ht="14.25" customHeight="1">
      <c r="A5432" s="387"/>
      <c r="B5432" s="387"/>
      <c r="C5432" s="388" t="s">
        <v>31654</v>
      </c>
      <c r="D5432" s="384" t="s">
        <v>31655</v>
      </c>
      <c r="E5432" s="388" t="s">
        <v>11452</v>
      </c>
      <c r="F5432" s="388" t="s">
        <v>31545</v>
      </c>
      <c r="G5432" s="385"/>
    </row>
    <row r="5433" spans="1:7" ht="27">
      <c r="A5433" s="387"/>
      <c r="B5433" s="387"/>
      <c r="C5433" s="388" t="s">
        <v>31656</v>
      </c>
      <c r="D5433" s="384" t="s">
        <v>31657</v>
      </c>
      <c r="E5433" s="388" t="s">
        <v>11452</v>
      </c>
      <c r="F5433" s="388" t="s">
        <v>31633</v>
      </c>
      <c r="G5433" s="385"/>
    </row>
    <row r="5434" spans="1:7" ht="14.25" customHeight="1">
      <c r="A5434" s="387"/>
      <c r="B5434" s="387"/>
      <c r="C5434" s="388" t="s">
        <v>31658</v>
      </c>
      <c r="D5434" s="384" t="s">
        <v>31659</v>
      </c>
      <c r="E5434" s="388" t="s">
        <v>11452</v>
      </c>
      <c r="F5434" s="388" t="s">
        <v>31542</v>
      </c>
      <c r="G5434" s="386"/>
    </row>
    <row r="5435" spans="1:7" ht="27">
      <c r="A5435" s="387"/>
      <c r="B5435" s="387"/>
      <c r="C5435" s="388" t="s">
        <v>31660</v>
      </c>
      <c r="D5435" s="384" t="s">
        <v>31661</v>
      </c>
      <c r="E5435" s="388" t="s">
        <v>11452</v>
      </c>
      <c r="F5435" s="388" t="s">
        <v>29470</v>
      </c>
      <c r="G5435" s="386"/>
    </row>
    <row r="5436" spans="1:7" ht="45">
      <c r="A5436" s="387"/>
      <c r="B5436" s="387"/>
      <c r="C5436" s="388" t="s">
        <v>31662</v>
      </c>
      <c r="D5436" s="384" t="s">
        <v>31663</v>
      </c>
      <c r="E5436" s="388" t="s">
        <v>11452</v>
      </c>
      <c r="F5436" s="388" t="s">
        <v>31551</v>
      </c>
      <c r="G5436" s="386"/>
    </row>
    <row r="5437" spans="1:7" ht="54">
      <c r="A5437" s="387"/>
      <c r="B5437" s="387"/>
      <c r="C5437" s="388" t="s">
        <v>31664</v>
      </c>
      <c r="D5437" s="384" t="s">
        <v>31665</v>
      </c>
      <c r="E5437" s="388" t="s">
        <v>11452</v>
      </c>
      <c r="F5437" s="388" t="s">
        <v>31600</v>
      </c>
      <c r="G5437" s="386"/>
    </row>
    <row r="5438" spans="1:7" ht="27">
      <c r="A5438" s="387"/>
      <c r="B5438" s="387"/>
      <c r="C5438" s="388" t="s">
        <v>31666</v>
      </c>
      <c r="D5438" s="384" t="s">
        <v>31667</v>
      </c>
      <c r="E5438" s="388" t="s">
        <v>11452</v>
      </c>
      <c r="F5438" s="388" t="s">
        <v>31562</v>
      </c>
      <c r="G5438" s="386"/>
    </row>
    <row r="5439" spans="1:7" ht="12.75" customHeight="1">
      <c r="A5439" s="387"/>
      <c r="B5439" s="387"/>
      <c r="C5439" s="388" t="s">
        <v>31668</v>
      </c>
      <c r="D5439" s="384" t="s">
        <v>31669</v>
      </c>
      <c r="E5439" s="388" t="s">
        <v>11452</v>
      </c>
      <c r="F5439" s="388" t="s">
        <v>29146</v>
      </c>
      <c r="G5439" s="386"/>
    </row>
    <row r="5440" spans="1:7" ht="27">
      <c r="A5440" s="387"/>
      <c r="B5440" s="387"/>
      <c r="C5440" s="388" t="s">
        <v>31670</v>
      </c>
      <c r="D5440" s="384" t="s">
        <v>31671</v>
      </c>
      <c r="E5440" s="388" t="s">
        <v>11452</v>
      </c>
      <c r="F5440" s="388" t="s">
        <v>17151</v>
      </c>
      <c r="G5440" s="386"/>
    </row>
    <row r="5441" spans="1:7" ht="45">
      <c r="A5441" s="387"/>
      <c r="B5441" s="387"/>
      <c r="C5441" s="388" t="s">
        <v>31672</v>
      </c>
      <c r="D5441" s="384" t="s">
        <v>31673</v>
      </c>
      <c r="E5441" s="388" t="s">
        <v>11452</v>
      </c>
      <c r="F5441" s="388" t="s">
        <v>25751</v>
      </c>
      <c r="G5441" s="386"/>
    </row>
    <row r="5442" spans="1:7" ht="14.25" customHeight="1">
      <c r="A5442" s="387"/>
      <c r="B5442" s="387"/>
      <c r="C5442" s="388" t="s">
        <v>31674</v>
      </c>
      <c r="D5442" s="384" t="s">
        <v>31675</v>
      </c>
      <c r="E5442" s="388" t="s">
        <v>11452</v>
      </c>
      <c r="F5442" s="388" t="s">
        <v>31676</v>
      </c>
      <c r="G5442" s="386"/>
    </row>
    <row r="5443" spans="1:7" ht="27">
      <c r="A5443" s="387"/>
      <c r="B5443" s="387"/>
      <c r="C5443" s="388" t="s">
        <v>31677</v>
      </c>
      <c r="D5443" s="384" t="s">
        <v>31678</v>
      </c>
      <c r="E5443" s="388" t="s">
        <v>12834</v>
      </c>
      <c r="F5443" s="388" t="s">
        <v>31679</v>
      </c>
      <c r="G5443" s="386"/>
    </row>
    <row r="5444" spans="1:7" ht="11.25" customHeight="1">
      <c r="A5444" s="387"/>
      <c r="B5444" s="387"/>
      <c r="C5444" s="481" t="s">
        <v>31680</v>
      </c>
      <c r="D5444" s="481"/>
      <c r="E5444" s="481"/>
      <c r="F5444" s="481" t="s">
        <v>17145</v>
      </c>
      <c r="G5444" s="385"/>
    </row>
    <row r="5445" spans="1:7" ht="27">
      <c r="A5445" s="387"/>
      <c r="B5445" s="387"/>
      <c r="C5445" s="388" t="s">
        <v>31681</v>
      </c>
      <c r="D5445" s="384" t="s">
        <v>31682</v>
      </c>
      <c r="E5445" s="388" t="s">
        <v>11452</v>
      </c>
      <c r="F5445" s="388" t="s">
        <v>31548</v>
      </c>
      <c r="G5445" s="385"/>
    </row>
    <row r="5446" spans="1:7" ht="36" customHeight="1">
      <c r="A5446" s="387"/>
      <c r="B5446" s="387"/>
      <c r="C5446" s="388" t="s">
        <v>31683</v>
      </c>
      <c r="D5446" s="384" t="s">
        <v>31684</v>
      </c>
      <c r="E5446" s="388" t="s">
        <v>11452</v>
      </c>
      <c r="F5446" s="388" t="s">
        <v>31545</v>
      </c>
      <c r="G5446" s="386"/>
    </row>
    <row r="5447" spans="1:7" ht="54">
      <c r="A5447" s="387"/>
      <c r="B5447" s="387"/>
      <c r="C5447" s="388" t="s">
        <v>31685</v>
      </c>
      <c r="D5447" s="384" t="s">
        <v>31686</v>
      </c>
      <c r="E5447" s="388" t="s">
        <v>11452</v>
      </c>
      <c r="F5447" s="388" t="s">
        <v>17151</v>
      </c>
      <c r="G5447" s="386"/>
    </row>
    <row r="5448" spans="1:7" ht="27">
      <c r="A5448" s="387"/>
      <c r="B5448" s="387"/>
      <c r="C5448" s="388" t="s">
        <v>31687</v>
      </c>
      <c r="D5448" s="384" t="s">
        <v>31688</v>
      </c>
      <c r="E5448" s="388" t="s">
        <v>11452</v>
      </c>
      <c r="F5448" s="388" t="s">
        <v>31689</v>
      </c>
      <c r="G5448" s="386"/>
    </row>
    <row r="5449" spans="1:7" ht="27">
      <c r="A5449" s="387"/>
      <c r="B5449" s="387"/>
      <c r="C5449" s="388" t="s">
        <v>31690</v>
      </c>
      <c r="D5449" s="384" t="s">
        <v>31691</v>
      </c>
      <c r="E5449" s="388" t="s">
        <v>11452</v>
      </c>
      <c r="F5449" s="388" t="s">
        <v>31542</v>
      </c>
      <c r="G5449" s="386"/>
    </row>
    <row r="5450" spans="1:7" ht="14.25" customHeight="1">
      <c r="A5450" s="387"/>
      <c r="B5450" s="387"/>
      <c r="C5450" s="388" t="s">
        <v>31692</v>
      </c>
      <c r="D5450" s="384" t="s">
        <v>31693</v>
      </c>
      <c r="E5450" s="388" t="s">
        <v>11452</v>
      </c>
      <c r="F5450" s="388" t="s">
        <v>29865</v>
      </c>
      <c r="G5450" s="386"/>
    </row>
    <row r="5451" spans="1:7" ht="27">
      <c r="A5451" s="387"/>
      <c r="B5451" s="387"/>
      <c r="C5451" s="388" t="s">
        <v>31694</v>
      </c>
      <c r="D5451" s="384" t="s">
        <v>31695</v>
      </c>
      <c r="E5451" s="388" t="s">
        <v>11452</v>
      </c>
      <c r="F5451" s="388" t="s">
        <v>31696</v>
      </c>
      <c r="G5451" s="386"/>
    </row>
    <row r="5452" spans="1:7" ht="45">
      <c r="A5452" s="387"/>
      <c r="B5452" s="387"/>
      <c r="C5452" s="388" t="s">
        <v>31697</v>
      </c>
      <c r="D5452" s="384" t="s">
        <v>31698</v>
      </c>
      <c r="E5452" s="388" t="s">
        <v>11452</v>
      </c>
      <c r="F5452" s="388" t="s">
        <v>29470</v>
      </c>
      <c r="G5452" s="386"/>
    </row>
    <row r="5453" spans="1:7" ht="54">
      <c r="A5453" s="387"/>
      <c r="B5453" s="387"/>
      <c r="C5453" s="388" t="s">
        <v>31699</v>
      </c>
      <c r="D5453" s="384" t="s">
        <v>31700</v>
      </c>
      <c r="E5453" s="388" t="s">
        <v>11452</v>
      </c>
      <c r="F5453" s="388" t="s">
        <v>31551</v>
      </c>
      <c r="G5453" s="386"/>
    </row>
    <row r="5454" spans="1:7" ht="14.25" customHeight="1">
      <c r="A5454" s="387"/>
      <c r="B5454" s="387"/>
      <c r="C5454" s="388" t="s">
        <v>31701</v>
      </c>
      <c r="D5454" s="384" t="s">
        <v>31702</v>
      </c>
      <c r="E5454" s="388" t="s">
        <v>11452</v>
      </c>
      <c r="F5454" s="388" t="s">
        <v>31703</v>
      </c>
      <c r="G5454" s="386"/>
    </row>
    <row r="5455" spans="1:7" ht="12.75" customHeight="1">
      <c r="A5455" s="387"/>
      <c r="B5455" s="387"/>
      <c r="C5455" s="388" t="s">
        <v>31704</v>
      </c>
      <c r="D5455" s="384" t="s">
        <v>31705</v>
      </c>
      <c r="E5455" s="388" t="s">
        <v>11452</v>
      </c>
      <c r="F5455" s="388" t="s">
        <v>31562</v>
      </c>
      <c r="G5455" s="386"/>
    </row>
    <row r="5456" spans="1:7" ht="27">
      <c r="A5456" s="387"/>
      <c r="B5456" s="387"/>
      <c r="C5456" s="388" t="s">
        <v>31706</v>
      </c>
      <c r="D5456" s="384" t="s">
        <v>31707</v>
      </c>
      <c r="E5456" s="388" t="s">
        <v>11452</v>
      </c>
      <c r="F5456" s="388" t="s">
        <v>17151</v>
      </c>
      <c r="G5456" s="386"/>
    </row>
    <row r="5457" spans="1:7" ht="45">
      <c r="A5457" s="387"/>
      <c r="B5457" s="387"/>
      <c r="C5457" s="388" t="s">
        <v>31708</v>
      </c>
      <c r="D5457" s="384" t="s">
        <v>31709</v>
      </c>
      <c r="E5457" s="388" t="s">
        <v>11452</v>
      </c>
      <c r="F5457" s="388" t="s">
        <v>25751</v>
      </c>
      <c r="G5457" s="386"/>
    </row>
    <row r="5458" spans="1:7" ht="54">
      <c r="A5458" s="387"/>
      <c r="B5458" s="387"/>
      <c r="C5458" s="388" t="s">
        <v>31710</v>
      </c>
      <c r="D5458" s="384" t="s">
        <v>31711</v>
      </c>
      <c r="E5458" s="388" t="s">
        <v>11452</v>
      </c>
      <c r="F5458" s="388" t="s">
        <v>31676</v>
      </c>
      <c r="G5458" s="386"/>
    </row>
    <row r="5459" spans="1:7" ht="36">
      <c r="A5459" s="387"/>
      <c r="B5459" s="387"/>
      <c r="C5459" s="388" t="s">
        <v>31712</v>
      </c>
      <c r="D5459" s="384" t="s">
        <v>31713</v>
      </c>
      <c r="E5459" s="388" t="s">
        <v>12834</v>
      </c>
      <c r="F5459" s="388" t="s">
        <v>31679</v>
      </c>
      <c r="G5459" s="386"/>
    </row>
    <row r="5460" spans="1:7" ht="18">
      <c r="A5460" s="387"/>
      <c r="B5460" s="387"/>
      <c r="C5460" s="388" t="s">
        <v>31714</v>
      </c>
      <c r="D5460" s="384" t="s">
        <v>31715</v>
      </c>
      <c r="E5460" s="388" t="s">
        <v>11452</v>
      </c>
      <c r="F5460" s="388" t="s">
        <v>31716</v>
      </c>
      <c r="G5460" s="386"/>
    </row>
    <row r="5461" spans="1:7" ht="18">
      <c r="A5461" s="387"/>
      <c r="B5461" s="387"/>
      <c r="C5461" s="388" t="s">
        <v>31717</v>
      </c>
      <c r="D5461" s="384" t="s">
        <v>31718</v>
      </c>
      <c r="E5461" s="388" t="s">
        <v>11452</v>
      </c>
      <c r="F5461" s="388" t="s">
        <v>31719</v>
      </c>
      <c r="G5461" s="385"/>
    </row>
    <row r="5462" spans="1:7" ht="36" customHeight="1">
      <c r="A5462" s="387"/>
      <c r="B5462" s="387"/>
      <c r="C5462" s="388" t="s">
        <v>31720</v>
      </c>
      <c r="D5462" s="384" t="s">
        <v>31721</v>
      </c>
      <c r="E5462" s="388" t="s">
        <v>11452</v>
      </c>
      <c r="F5462" s="388" t="s">
        <v>17856</v>
      </c>
      <c r="G5462" s="385"/>
    </row>
    <row r="5463" spans="1:7" ht="56.25" customHeight="1">
      <c r="A5463" s="387"/>
      <c r="B5463" s="387"/>
      <c r="C5463" s="388" t="s">
        <v>31722</v>
      </c>
      <c r="D5463" s="384" t="s">
        <v>31723</v>
      </c>
      <c r="E5463" s="388" t="s">
        <v>11452</v>
      </c>
      <c r="F5463" s="388" t="s">
        <v>31716</v>
      </c>
      <c r="G5463" s="386"/>
    </row>
    <row r="5464" spans="1:7" ht="18">
      <c r="A5464" s="387"/>
      <c r="B5464" s="387"/>
      <c r="C5464" s="388" t="s">
        <v>31724</v>
      </c>
      <c r="D5464" s="384" t="s">
        <v>31725</v>
      </c>
      <c r="E5464" s="388" t="s">
        <v>11452</v>
      </c>
      <c r="F5464" s="388" t="s">
        <v>31719</v>
      </c>
      <c r="G5464" s="386"/>
    </row>
    <row r="5465" spans="1:7" ht="18">
      <c r="A5465" s="387"/>
      <c r="B5465" s="387"/>
      <c r="C5465" s="388" t="s">
        <v>31726</v>
      </c>
      <c r="D5465" s="384" t="s">
        <v>31727</v>
      </c>
      <c r="E5465" s="388" t="s">
        <v>11452</v>
      </c>
      <c r="F5465" s="388" t="s">
        <v>17856</v>
      </c>
      <c r="G5465" s="386"/>
    </row>
    <row r="5466" spans="1:7" ht="36" customHeight="1">
      <c r="A5466" s="387"/>
      <c r="B5466" s="387"/>
      <c r="C5466" s="388" t="s">
        <v>31728</v>
      </c>
      <c r="D5466" s="384" t="s">
        <v>31729</v>
      </c>
      <c r="E5466" s="388" t="s">
        <v>26</v>
      </c>
      <c r="F5466" s="388" t="s">
        <v>31730</v>
      </c>
      <c r="G5466" s="386"/>
    </row>
    <row r="5467" spans="1:7" ht="11.25" customHeight="1">
      <c r="A5467" s="387"/>
      <c r="B5467" s="387"/>
      <c r="C5467" s="481" t="s">
        <v>31731</v>
      </c>
      <c r="D5467" s="481"/>
      <c r="E5467" s="481"/>
      <c r="F5467" s="481" t="s">
        <v>17145</v>
      </c>
      <c r="G5467" s="386"/>
    </row>
    <row r="5468" spans="1:7" ht="27">
      <c r="A5468" s="387"/>
      <c r="B5468" s="387"/>
      <c r="C5468" s="388" t="s">
        <v>31732</v>
      </c>
      <c r="D5468" s="384" t="s">
        <v>31733</v>
      </c>
      <c r="E5468" s="388" t="s">
        <v>11452</v>
      </c>
      <c r="F5468" s="388" t="s">
        <v>31545</v>
      </c>
      <c r="G5468" s="385"/>
    </row>
    <row r="5469" spans="1:7" ht="11.25" customHeight="1">
      <c r="A5469" s="387"/>
      <c r="B5469" s="387"/>
      <c r="C5469" s="481" t="s">
        <v>31734</v>
      </c>
      <c r="D5469" s="481"/>
      <c r="E5469" s="481"/>
      <c r="F5469" s="481" t="s">
        <v>17145</v>
      </c>
      <c r="G5469" s="385"/>
    </row>
    <row r="5470" spans="1:7" ht="14.25" customHeight="1">
      <c r="A5470" s="387"/>
      <c r="B5470" s="387"/>
      <c r="C5470" s="388" t="s">
        <v>31735</v>
      </c>
      <c r="D5470" s="384" t="s">
        <v>31736</v>
      </c>
      <c r="E5470" s="388" t="s">
        <v>11452</v>
      </c>
      <c r="F5470" s="388" t="s">
        <v>31737</v>
      </c>
      <c r="G5470" s="386"/>
    </row>
    <row r="5471" spans="1:7" ht="11.25" customHeight="1">
      <c r="A5471" s="387"/>
      <c r="B5471" s="387"/>
      <c r="C5471" s="481" t="s">
        <v>31738</v>
      </c>
      <c r="D5471" s="481"/>
      <c r="E5471" s="481"/>
      <c r="F5471" s="481" t="s">
        <v>17145</v>
      </c>
      <c r="G5471" s="386"/>
    </row>
    <row r="5472" spans="1:7" ht="45">
      <c r="A5472" s="387"/>
      <c r="B5472" s="387"/>
      <c r="C5472" s="388" t="s">
        <v>31739</v>
      </c>
      <c r="D5472" s="384" t="s">
        <v>31740</v>
      </c>
      <c r="E5472" s="388" t="s">
        <v>11452</v>
      </c>
      <c r="F5472" s="388" t="s">
        <v>27198</v>
      </c>
      <c r="G5472" s="386"/>
    </row>
    <row r="5473" spans="1:7" ht="14.25" customHeight="1">
      <c r="A5473" s="387"/>
      <c r="B5473" s="387"/>
      <c r="C5473" s="388" t="s">
        <v>31741</v>
      </c>
      <c r="D5473" s="384" t="s">
        <v>31742</v>
      </c>
      <c r="E5473" s="388" t="s">
        <v>26</v>
      </c>
      <c r="F5473" s="388" t="s">
        <v>31743</v>
      </c>
      <c r="G5473" s="385"/>
    </row>
    <row r="5474" spans="1:7" ht="27" customHeight="1">
      <c r="A5474" s="387"/>
      <c r="B5474" s="387"/>
      <c r="C5474" s="388" t="s">
        <v>31744</v>
      </c>
      <c r="D5474" s="384" t="s">
        <v>31745</v>
      </c>
      <c r="E5474" s="388" t="s">
        <v>26</v>
      </c>
      <c r="F5474" s="388" t="s">
        <v>31746</v>
      </c>
      <c r="G5474" s="385"/>
    </row>
    <row r="5475" spans="1:7" ht="14.25" customHeight="1">
      <c r="A5475" s="387"/>
      <c r="B5475" s="387"/>
      <c r="C5475" s="388" t="s">
        <v>31747</v>
      </c>
      <c r="D5475" s="384" t="s">
        <v>31748</v>
      </c>
      <c r="E5475" s="388" t="s">
        <v>11452</v>
      </c>
      <c r="F5475" s="388" t="s">
        <v>17524</v>
      </c>
      <c r="G5475" s="386"/>
    </row>
    <row r="5476" spans="1:7" ht="36">
      <c r="A5476" s="387"/>
      <c r="B5476" s="387"/>
      <c r="C5476" s="388" t="s">
        <v>31749</v>
      </c>
      <c r="D5476" s="384" t="s">
        <v>31750</v>
      </c>
      <c r="E5476" s="388" t="s">
        <v>12834</v>
      </c>
      <c r="F5476" s="388" t="s">
        <v>31751</v>
      </c>
      <c r="G5476" s="386"/>
    </row>
    <row r="5477" spans="1:7" ht="14.25" customHeight="1">
      <c r="A5477" s="387"/>
      <c r="B5477" s="387"/>
      <c r="C5477" s="388" t="s">
        <v>31752</v>
      </c>
      <c r="D5477" s="384" t="s">
        <v>31753</v>
      </c>
      <c r="E5477" s="388" t="s">
        <v>12834</v>
      </c>
      <c r="F5477" s="388" t="s">
        <v>31751</v>
      </c>
      <c r="G5477" s="386"/>
    </row>
    <row r="5478" spans="1:7" ht="12.75" customHeight="1">
      <c r="A5478" s="387"/>
      <c r="B5478" s="387"/>
      <c r="C5478" s="388" t="s">
        <v>31754</v>
      </c>
      <c r="D5478" s="384" t="s">
        <v>31755</v>
      </c>
      <c r="E5478" s="388" t="s">
        <v>11452</v>
      </c>
      <c r="F5478" s="388" t="s">
        <v>17642</v>
      </c>
      <c r="G5478" s="386"/>
    </row>
    <row r="5479" spans="1:7" ht="11.25" customHeight="1">
      <c r="A5479" s="387"/>
      <c r="B5479" s="387"/>
      <c r="C5479" s="481" t="s">
        <v>31756</v>
      </c>
      <c r="D5479" s="481"/>
      <c r="E5479" s="481"/>
      <c r="F5479" s="481" t="s">
        <v>17145</v>
      </c>
      <c r="G5479" s="385"/>
    </row>
    <row r="5480" spans="1:7" ht="12.75" customHeight="1">
      <c r="A5480" s="387"/>
      <c r="B5480" s="387"/>
      <c r="C5480" s="388" t="s">
        <v>31757</v>
      </c>
      <c r="D5480" s="384" t="s">
        <v>31758</v>
      </c>
      <c r="E5480" s="388" t="s">
        <v>11452</v>
      </c>
      <c r="F5480" s="388" t="s">
        <v>31759</v>
      </c>
      <c r="G5480" s="385"/>
    </row>
    <row r="5481" spans="1:7" ht="54">
      <c r="A5481" s="387"/>
      <c r="B5481" s="387"/>
      <c r="C5481" s="388" t="s">
        <v>31760</v>
      </c>
      <c r="D5481" s="384" t="s">
        <v>31761</v>
      </c>
      <c r="E5481" s="388" t="s">
        <v>11452</v>
      </c>
      <c r="F5481" s="388" t="s">
        <v>31762</v>
      </c>
      <c r="G5481" s="386"/>
    </row>
    <row r="5482" spans="1:7" ht="12.75" customHeight="1">
      <c r="A5482" s="387"/>
      <c r="B5482" s="387"/>
      <c r="C5482" s="388" t="s">
        <v>31763</v>
      </c>
      <c r="D5482" s="384" t="s">
        <v>31764</v>
      </c>
      <c r="E5482" s="388" t="s">
        <v>11452</v>
      </c>
      <c r="F5482" s="388" t="s">
        <v>31765</v>
      </c>
      <c r="G5482" s="385"/>
    </row>
    <row r="5483" spans="1:7" ht="54">
      <c r="A5483" s="387"/>
      <c r="B5483" s="387"/>
      <c r="C5483" s="388" t="s">
        <v>31766</v>
      </c>
      <c r="D5483" s="384" t="s">
        <v>31767</v>
      </c>
      <c r="E5483" s="388" t="s">
        <v>11452</v>
      </c>
      <c r="F5483" s="388" t="s">
        <v>31768</v>
      </c>
      <c r="G5483" s="385"/>
    </row>
    <row r="5484" spans="1:7" ht="11.25" customHeight="1">
      <c r="A5484" s="387"/>
      <c r="B5484" s="387"/>
      <c r="C5484" s="481" t="s">
        <v>31769</v>
      </c>
      <c r="D5484" s="481"/>
      <c r="E5484" s="481"/>
      <c r="F5484" s="481" t="s">
        <v>17145</v>
      </c>
      <c r="G5484" s="386"/>
    </row>
    <row r="5485" spans="1:7" ht="14.25" customHeight="1">
      <c r="A5485" s="387"/>
      <c r="B5485" s="387"/>
      <c r="C5485" s="388" t="s">
        <v>31770</v>
      </c>
      <c r="D5485" s="384" t="s">
        <v>31771</v>
      </c>
      <c r="E5485" s="388" t="s">
        <v>11452</v>
      </c>
      <c r="F5485" s="388" t="s">
        <v>31772</v>
      </c>
      <c r="G5485" s="386"/>
    </row>
    <row r="5486" spans="1:7" ht="15">
      <c r="A5486" s="387"/>
      <c r="B5486" s="481" t="s">
        <v>31773</v>
      </c>
      <c r="C5486" s="481"/>
      <c r="D5486" s="481"/>
      <c r="E5486" s="481"/>
      <c r="F5486" s="481" t="s">
        <v>17145</v>
      </c>
      <c r="G5486" s="386"/>
    </row>
    <row r="5487" spans="1:7" ht="11.25" customHeight="1">
      <c r="A5487" s="387"/>
      <c r="B5487" s="387"/>
      <c r="C5487" s="481" t="s">
        <v>31774</v>
      </c>
      <c r="D5487" s="481"/>
      <c r="E5487" s="481"/>
      <c r="F5487" s="481" t="s">
        <v>17145</v>
      </c>
      <c r="G5487" s="386"/>
    </row>
    <row r="5488" spans="1:7" ht="36">
      <c r="A5488" s="387"/>
      <c r="B5488" s="387"/>
      <c r="C5488" s="388" t="s">
        <v>31775</v>
      </c>
      <c r="D5488" s="384" t="s">
        <v>31776</v>
      </c>
      <c r="E5488" s="388" t="s">
        <v>26</v>
      </c>
      <c r="F5488" s="388" t="s">
        <v>31777</v>
      </c>
      <c r="G5488" s="386"/>
    </row>
    <row r="5489" spans="1:7" ht="18">
      <c r="A5489" s="387"/>
      <c r="B5489" s="387"/>
      <c r="C5489" s="388" t="s">
        <v>31778</v>
      </c>
      <c r="D5489" s="384" t="s">
        <v>31779</v>
      </c>
      <c r="E5489" s="388" t="s">
        <v>26</v>
      </c>
      <c r="F5489" s="388" t="s">
        <v>31780</v>
      </c>
      <c r="G5489" s="386"/>
    </row>
    <row r="5490" spans="1:7" ht="14.25" customHeight="1">
      <c r="A5490" s="387"/>
      <c r="B5490" s="481" t="s">
        <v>31781</v>
      </c>
      <c r="C5490" s="481"/>
      <c r="D5490" s="481"/>
      <c r="E5490" s="481"/>
      <c r="F5490" s="481" t="s">
        <v>17145</v>
      </c>
      <c r="G5490" s="386"/>
    </row>
    <row r="5491" spans="1:7" ht="11.25" customHeight="1">
      <c r="A5491" s="387"/>
      <c r="B5491" s="387"/>
      <c r="C5491" s="481" t="s">
        <v>31782</v>
      </c>
      <c r="D5491" s="481"/>
      <c r="E5491" s="481"/>
      <c r="F5491" s="481" t="s">
        <v>17145</v>
      </c>
      <c r="G5491" s="385"/>
    </row>
    <row r="5492" spans="1:7" ht="14.25" customHeight="1">
      <c r="A5492" s="387"/>
      <c r="B5492" s="387"/>
      <c r="C5492" s="388" t="s">
        <v>31783</v>
      </c>
      <c r="D5492" s="384" t="s">
        <v>31784</v>
      </c>
      <c r="E5492" s="388" t="s">
        <v>26</v>
      </c>
      <c r="F5492" s="388" t="s">
        <v>31785</v>
      </c>
      <c r="G5492" s="385"/>
    </row>
    <row r="5493" spans="1:7" ht="14.25" customHeight="1">
      <c r="A5493" s="387"/>
      <c r="B5493" s="387"/>
      <c r="C5493" s="388" t="s">
        <v>31786</v>
      </c>
      <c r="D5493" s="384" t="s">
        <v>31787</v>
      </c>
      <c r="E5493" s="388" t="s">
        <v>11452</v>
      </c>
      <c r="F5493" s="388" t="s">
        <v>17347</v>
      </c>
      <c r="G5493" s="386"/>
    </row>
    <row r="5494" spans="1:7" ht="63">
      <c r="A5494" s="387"/>
      <c r="B5494" s="387"/>
      <c r="C5494" s="388" t="s">
        <v>31788</v>
      </c>
      <c r="D5494" s="384" t="s">
        <v>31789</v>
      </c>
      <c r="E5494" s="388" t="s">
        <v>11452</v>
      </c>
      <c r="F5494" s="388" t="s">
        <v>31790</v>
      </c>
      <c r="G5494" s="385"/>
    </row>
    <row r="5495" spans="1:7" ht="14.25" customHeight="1">
      <c r="A5495" s="387"/>
      <c r="B5495" s="387"/>
      <c r="C5495" s="388" t="s">
        <v>31791</v>
      </c>
      <c r="D5495" s="384" t="s">
        <v>31792</v>
      </c>
      <c r="E5495" s="388" t="s">
        <v>11452</v>
      </c>
      <c r="F5495" s="388" t="s">
        <v>31793</v>
      </c>
      <c r="G5495" s="385"/>
    </row>
    <row r="5496" spans="1:7" ht="14.25" customHeight="1">
      <c r="A5496" s="387"/>
      <c r="B5496" s="387"/>
      <c r="C5496" s="388" t="s">
        <v>31794</v>
      </c>
      <c r="D5496" s="384" t="s">
        <v>31795</v>
      </c>
      <c r="E5496" s="388" t="s">
        <v>11452</v>
      </c>
      <c r="F5496" s="388" t="s">
        <v>31796</v>
      </c>
      <c r="G5496" s="386"/>
    </row>
    <row r="5497" spans="1:7" ht="14.25" customHeight="1">
      <c r="A5497" s="387"/>
      <c r="B5497" s="387"/>
      <c r="C5497" s="388" t="s">
        <v>31797</v>
      </c>
      <c r="D5497" s="384" t="s">
        <v>31798</v>
      </c>
      <c r="E5497" s="388" t="s">
        <v>11452</v>
      </c>
      <c r="F5497" s="388" t="s">
        <v>17940</v>
      </c>
      <c r="G5497" s="386"/>
    </row>
    <row r="5498" spans="1:7" ht="12.75" customHeight="1">
      <c r="A5498" s="387"/>
      <c r="B5498" s="387"/>
      <c r="C5498" s="388" t="s">
        <v>31799</v>
      </c>
      <c r="D5498" s="384" t="s">
        <v>31800</v>
      </c>
      <c r="E5498" s="388" t="s">
        <v>3221</v>
      </c>
      <c r="F5498" s="388" t="s">
        <v>31801</v>
      </c>
      <c r="G5498" s="385"/>
    </row>
    <row r="5499" spans="1:7" ht="15">
      <c r="A5499" s="387"/>
      <c r="B5499" s="481" t="s">
        <v>31802</v>
      </c>
      <c r="C5499" s="481"/>
      <c r="D5499" s="481"/>
      <c r="E5499" s="481"/>
      <c r="F5499" s="481" t="s">
        <v>17145</v>
      </c>
      <c r="G5499" s="385"/>
    </row>
    <row r="5500" spans="1:7" ht="11.25" customHeight="1">
      <c r="A5500" s="387"/>
      <c r="B5500" s="387"/>
      <c r="C5500" s="481" t="s">
        <v>31803</v>
      </c>
      <c r="D5500" s="481"/>
      <c r="E5500" s="481"/>
      <c r="F5500" s="481" t="s">
        <v>17145</v>
      </c>
      <c r="G5500" s="386"/>
    </row>
    <row r="5501" spans="1:7" ht="12.75" customHeight="1">
      <c r="A5501" s="387"/>
      <c r="B5501" s="387"/>
      <c r="C5501" s="388" t="s">
        <v>31804</v>
      </c>
      <c r="D5501" s="384" t="s">
        <v>31805</v>
      </c>
      <c r="E5501" s="388" t="s">
        <v>26</v>
      </c>
      <c r="F5501" s="388" t="s">
        <v>31806</v>
      </c>
      <c r="G5501" s="386"/>
    </row>
    <row r="5502" spans="1:7" ht="12.75" customHeight="1">
      <c r="A5502" s="387"/>
      <c r="B5502" s="387"/>
      <c r="C5502" s="388" t="s">
        <v>31807</v>
      </c>
      <c r="D5502" s="384" t="s">
        <v>31808</v>
      </c>
      <c r="E5502" s="388" t="s">
        <v>26</v>
      </c>
      <c r="F5502" s="388" t="s">
        <v>17817</v>
      </c>
      <c r="G5502" s="385"/>
    </row>
    <row r="5503" spans="1:7" ht="15">
      <c r="A5503" s="387"/>
      <c r="B5503" s="387"/>
      <c r="C5503" s="388" t="s">
        <v>31809</v>
      </c>
      <c r="D5503" s="384" t="s">
        <v>31810</v>
      </c>
      <c r="E5503" s="388" t="s">
        <v>26</v>
      </c>
      <c r="F5503" s="388" t="s">
        <v>17350</v>
      </c>
      <c r="G5503" s="385"/>
    </row>
    <row r="5504" spans="1:7" ht="72" customHeight="1">
      <c r="A5504" s="387"/>
      <c r="B5504" s="481" t="s">
        <v>31811</v>
      </c>
      <c r="C5504" s="481"/>
      <c r="D5504" s="481"/>
      <c r="E5504" s="481"/>
      <c r="F5504" s="481" t="s">
        <v>17145</v>
      </c>
      <c r="G5504" s="386"/>
    </row>
    <row r="5505" spans="1:7" ht="11.25" customHeight="1">
      <c r="A5505" s="387"/>
      <c r="B5505" s="387"/>
      <c r="C5505" s="481" t="s">
        <v>31812</v>
      </c>
      <c r="D5505" s="481"/>
      <c r="E5505" s="481"/>
      <c r="F5505" s="481" t="s">
        <v>17145</v>
      </c>
      <c r="G5505" s="385"/>
    </row>
    <row r="5506" spans="1:7" ht="14.25" customHeight="1">
      <c r="A5506" s="387"/>
      <c r="B5506" s="387"/>
      <c r="C5506" s="388" t="s">
        <v>31813</v>
      </c>
      <c r="D5506" s="384" t="s">
        <v>31814</v>
      </c>
      <c r="E5506" s="388" t="s">
        <v>26</v>
      </c>
      <c r="F5506" s="388" t="s">
        <v>31815</v>
      </c>
      <c r="G5506" s="385"/>
    </row>
    <row r="5507" spans="1:7" ht="27">
      <c r="A5507" s="387"/>
      <c r="B5507" s="387"/>
      <c r="C5507" s="388" t="s">
        <v>31816</v>
      </c>
      <c r="D5507" s="384" t="s">
        <v>31817</v>
      </c>
      <c r="E5507" s="388" t="s">
        <v>26</v>
      </c>
      <c r="F5507" s="388" t="s">
        <v>31818</v>
      </c>
      <c r="G5507" s="386"/>
    </row>
    <row r="5508" spans="1:7" ht="15">
      <c r="A5508" s="481" t="s">
        <v>17942</v>
      </c>
      <c r="B5508" s="481"/>
      <c r="C5508" s="481"/>
      <c r="D5508" s="481"/>
      <c r="E5508" s="481"/>
      <c r="F5508" s="481" t="s">
        <v>17145</v>
      </c>
      <c r="G5508" s="385"/>
    </row>
    <row r="5509" spans="1:7" ht="15">
      <c r="A5509" s="387"/>
      <c r="B5509" s="481" t="s">
        <v>31819</v>
      </c>
      <c r="C5509" s="481"/>
      <c r="D5509" s="481"/>
      <c r="E5509" s="481"/>
      <c r="F5509" s="481" t="s">
        <v>17145</v>
      </c>
      <c r="G5509" s="385"/>
    </row>
    <row r="5510" spans="1:7" ht="11.25" customHeight="1">
      <c r="A5510" s="387"/>
      <c r="B5510" s="387"/>
      <c r="C5510" s="481" t="s">
        <v>31820</v>
      </c>
      <c r="D5510" s="481"/>
      <c r="E5510" s="481"/>
      <c r="F5510" s="481" t="s">
        <v>17145</v>
      </c>
      <c r="G5510" s="386"/>
    </row>
    <row r="5511" spans="1:7" ht="14.25" customHeight="1">
      <c r="A5511" s="387"/>
      <c r="B5511" s="387"/>
      <c r="C5511" s="388" t="s">
        <v>31821</v>
      </c>
      <c r="D5511" s="384" t="s">
        <v>31822</v>
      </c>
      <c r="E5511" s="388" t="s">
        <v>26</v>
      </c>
      <c r="F5511" s="388" t="s">
        <v>31823</v>
      </c>
      <c r="G5511" s="386"/>
    </row>
    <row r="5512" spans="1:7" ht="14.25" customHeight="1">
      <c r="A5512" s="387"/>
      <c r="B5512" s="387"/>
      <c r="C5512" s="388" t="s">
        <v>31824</v>
      </c>
      <c r="D5512" s="384" t="s">
        <v>31825</v>
      </c>
      <c r="E5512" s="388" t="s">
        <v>17155</v>
      </c>
      <c r="F5512" s="388" t="s">
        <v>31826</v>
      </c>
      <c r="G5512" s="386"/>
    </row>
    <row r="5513" spans="1:7" ht="14.25" customHeight="1">
      <c r="A5513" s="387"/>
      <c r="B5513" s="481" t="s">
        <v>31827</v>
      </c>
      <c r="C5513" s="481"/>
      <c r="D5513" s="481"/>
      <c r="E5513" s="481"/>
      <c r="F5513" s="481" t="s">
        <v>17145</v>
      </c>
      <c r="G5513" s="386"/>
    </row>
    <row r="5514" spans="1:7" ht="11.25" customHeight="1">
      <c r="A5514" s="387"/>
      <c r="B5514" s="387"/>
      <c r="C5514" s="481" t="s">
        <v>31828</v>
      </c>
      <c r="D5514" s="481"/>
      <c r="E5514" s="481"/>
      <c r="F5514" s="481" t="s">
        <v>17145</v>
      </c>
      <c r="G5514" s="386"/>
    </row>
    <row r="5515" spans="1:7" ht="14.25" customHeight="1">
      <c r="A5515" s="387"/>
      <c r="B5515" s="387"/>
      <c r="C5515" s="388" t="s">
        <v>31829</v>
      </c>
      <c r="D5515" s="384" t="s">
        <v>31830</v>
      </c>
      <c r="E5515" s="388" t="s">
        <v>3221</v>
      </c>
      <c r="F5515" s="388" t="s">
        <v>31831</v>
      </c>
      <c r="G5515" s="386"/>
    </row>
    <row r="5516" spans="1:7" ht="14.25" customHeight="1">
      <c r="A5516" s="387"/>
      <c r="B5516" s="387"/>
      <c r="C5516" s="388" t="s">
        <v>31832</v>
      </c>
      <c r="D5516" s="384" t="s">
        <v>31833</v>
      </c>
      <c r="E5516" s="388" t="s">
        <v>26</v>
      </c>
      <c r="F5516" s="388" t="s">
        <v>31834</v>
      </c>
      <c r="G5516" s="385"/>
    </row>
    <row r="5517" spans="1:7" ht="14.25" customHeight="1">
      <c r="A5517" s="387"/>
      <c r="B5517" s="387"/>
      <c r="C5517" s="388" t="s">
        <v>31835</v>
      </c>
      <c r="D5517" s="384" t="s">
        <v>31836</v>
      </c>
      <c r="E5517" s="388" t="s">
        <v>3221</v>
      </c>
      <c r="F5517" s="388" t="s">
        <v>31837</v>
      </c>
      <c r="G5517" s="385"/>
    </row>
    <row r="5518" spans="1:7" ht="18">
      <c r="A5518" s="387"/>
      <c r="B5518" s="387"/>
      <c r="C5518" s="388" t="s">
        <v>31838</v>
      </c>
      <c r="D5518" s="384" t="s">
        <v>31839</v>
      </c>
      <c r="E5518" s="388" t="s">
        <v>26</v>
      </c>
      <c r="F5518" s="388" t="s">
        <v>25787</v>
      </c>
      <c r="G5518" s="386"/>
    </row>
    <row r="5519" spans="1:7" ht="14.25" customHeight="1">
      <c r="A5519" s="387"/>
      <c r="B5519" s="387"/>
      <c r="C5519" s="388" t="s">
        <v>31840</v>
      </c>
      <c r="D5519" s="384" t="s">
        <v>31841</v>
      </c>
      <c r="E5519" s="388" t="s">
        <v>26</v>
      </c>
      <c r="F5519" s="388" t="s">
        <v>17813</v>
      </c>
      <c r="G5519" s="386"/>
    </row>
    <row r="5520" spans="1:7" ht="14.25" customHeight="1">
      <c r="A5520" s="387"/>
      <c r="B5520" s="481" t="s">
        <v>31842</v>
      </c>
      <c r="C5520" s="481"/>
      <c r="D5520" s="481"/>
      <c r="E5520" s="481"/>
      <c r="F5520" s="481" t="s">
        <v>17145</v>
      </c>
      <c r="G5520" s="386"/>
    </row>
    <row r="5521" spans="1:7" ht="11.25" customHeight="1">
      <c r="A5521" s="387"/>
      <c r="B5521" s="387"/>
      <c r="C5521" s="481" t="s">
        <v>31843</v>
      </c>
      <c r="D5521" s="481"/>
      <c r="E5521" s="481"/>
      <c r="F5521" s="481" t="s">
        <v>17145</v>
      </c>
      <c r="G5521" s="386"/>
    </row>
    <row r="5522" spans="1:7" ht="45">
      <c r="A5522" s="387"/>
      <c r="B5522" s="387"/>
      <c r="C5522" s="388" t="s">
        <v>31844</v>
      </c>
      <c r="D5522" s="384" t="s">
        <v>31845</v>
      </c>
      <c r="E5522" s="388" t="s">
        <v>26</v>
      </c>
      <c r="F5522" s="388" t="s">
        <v>17944</v>
      </c>
      <c r="G5522" s="385"/>
    </row>
    <row r="5523" spans="1:7" ht="36" customHeight="1">
      <c r="A5523" s="387"/>
      <c r="B5523" s="387"/>
      <c r="C5523" s="388" t="s">
        <v>31846</v>
      </c>
      <c r="D5523" s="384" t="s">
        <v>31847</v>
      </c>
      <c r="E5523" s="388" t="s">
        <v>26</v>
      </c>
      <c r="F5523" s="388" t="s">
        <v>17945</v>
      </c>
      <c r="G5523" s="385"/>
    </row>
    <row r="5524" spans="1:7" ht="12.75" customHeight="1">
      <c r="A5524" s="387"/>
      <c r="B5524" s="387"/>
      <c r="C5524" s="388" t="s">
        <v>31848</v>
      </c>
      <c r="D5524" s="384" t="s">
        <v>31849</v>
      </c>
      <c r="E5524" s="388" t="s">
        <v>26</v>
      </c>
      <c r="F5524" s="388" t="s">
        <v>17946</v>
      </c>
      <c r="G5524" s="385"/>
    </row>
    <row r="5525" spans="1:7" ht="14.25" customHeight="1">
      <c r="A5525" s="387"/>
      <c r="B5525" s="387"/>
      <c r="C5525" s="388" t="s">
        <v>31850</v>
      </c>
      <c r="D5525" s="384" t="s">
        <v>31851</v>
      </c>
      <c r="E5525" s="388" t="s">
        <v>26</v>
      </c>
      <c r="F5525" s="388" t="s">
        <v>31852</v>
      </c>
      <c r="G5525" s="385"/>
    </row>
    <row r="5526" spans="1:7" ht="14.25" customHeight="1">
      <c r="A5526" s="387"/>
      <c r="B5526" s="387"/>
      <c r="C5526" s="388" t="s">
        <v>31853</v>
      </c>
      <c r="D5526" s="384" t="s">
        <v>31854</v>
      </c>
      <c r="E5526" s="388" t="s">
        <v>26</v>
      </c>
      <c r="F5526" s="388" t="s">
        <v>31855</v>
      </c>
      <c r="G5526" s="386"/>
    </row>
    <row r="5527" spans="1:7" ht="14.25" customHeight="1">
      <c r="A5527" s="387"/>
      <c r="B5527" s="387"/>
      <c r="C5527" s="388" t="s">
        <v>31856</v>
      </c>
      <c r="D5527" s="384" t="s">
        <v>31857</v>
      </c>
      <c r="E5527" s="388" t="s">
        <v>26</v>
      </c>
      <c r="F5527" s="388" t="s">
        <v>31858</v>
      </c>
      <c r="G5527" s="386"/>
    </row>
    <row r="5528" spans="1:7" ht="11.25" customHeight="1">
      <c r="A5528" s="387"/>
      <c r="B5528" s="387"/>
      <c r="C5528" s="481" t="s">
        <v>31859</v>
      </c>
      <c r="D5528" s="481"/>
      <c r="E5528" s="481"/>
      <c r="F5528" s="481" t="s">
        <v>17145</v>
      </c>
      <c r="G5528" s="386"/>
    </row>
    <row r="5529" spans="1:7" ht="18">
      <c r="A5529" s="387"/>
      <c r="B5529" s="387"/>
      <c r="C5529" s="388" t="s">
        <v>31860</v>
      </c>
      <c r="D5529" s="384" t="s">
        <v>31861</v>
      </c>
      <c r="E5529" s="388" t="s">
        <v>26</v>
      </c>
      <c r="F5529" s="388" t="s">
        <v>31862</v>
      </c>
      <c r="G5529" s="385"/>
    </row>
    <row r="5530" spans="1:7" ht="14.25" customHeight="1">
      <c r="A5530" s="387"/>
      <c r="B5530" s="387"/>
      <c r="C5530" s="388" t="s">
        <v>31863</v>
      </c>
      <c r="D5530" s="384" t="s">
        <v>31864</v>
      </c>
      <c r="E5530" s="388" t="s">
        <v>26</v>
      </c>
      <c r="F5530" s="388" t="s">
        <v>31865</v>
      </c>
      <c r="G5530" s="385"/>
    </row>
    <row r="5531" spans="1:7" ht="14.25" customHeight="1">
      <c r="A5531" s="387"/>
      <c r="B5531" s="387"/>
      <c r="C5531" s="388" t="s">
        <v>31866</v>
      </c>
      <c r="D5531" s="384" t="s">
        <v>31867</v>
      </c>
      <c r="E5531" s="388" t="s">
        <v>26</v>
      </c>
      <c r="F5531" s="388" t="s">
        <v>31868</v>
      </c>
      <c r="G5531" s="385"/>
    </row>
    <row r="5532" spans="1:7" ht="12.75" customHeight="1">
      <c r="A5532" s="387"/>
      <c r="B5532" s="387"/>
      <c r="C5532" s="388" t="s">
        <v>31869</v>
      </c>
      <c r="D5532" s="384" t="s">
        <v>31870</v>
      </c>
      <c r="E5532" s="388" t="s">
        <v>26</v>
      </c>
      <c r="F5532" s="388" t="s">
        <v>31871</v>
      </c>
      <c r="G5532" s="385"/>
    </row>
    <row r="5533" spans="1:7" ht="36">
      <c r="A5533" s="387"/>
      <c r="B5533" s="387"/>
      <c r="C5533" s="388" t="s">
        <v>31872</v>
      </c>
      <c r="D5533" s="384" t="s">
        <v>31873</v>
      </c>
      <c r="E5533" s="388" t="s">
        <v>26</v>
      </c>
      <c r="F5533" s="388" t="s">
        <v>31874</v>
      </c>
      <c r="G5533" s="386"/>
    </row>
    <row r="5534" spans="1:7" ht="14.25" customHeight="1">
      <c r="A5534" s="387"/>
      <c r="B5534" s="387"/>
      <c r="C5534" s="388" t="s">
        <v>31875</v>
      </c>
      <c r="D5534" s="384" t="s">
        <v>31876</v>
      </c>
      <c r="E5534" s="388" t="s">
        <v>26</v>
      </c>
      <c r="F5534" s="388" t="s">
        <v>31877</v>
      </c>
      <c r="G5534" s="385"/>
    </row>
    <row r="5535" spans="1:7" ht="14.25" customHeight="1">
      <c r="A5535" s="387"/>
      <c r="B5535" s="387"/>
      <c r="C5535" s="388" t="s">
        <v>31878</v>
      </c>
      <c r="D5535" s="384" t="s">
        <v>31879</v>
      </c>
      <c r="E5535" s="388" t="s">
        <v>26</v>
      </c>
      <c r="F5535" s="388" t="s">
        <v>31880</v>
      </c>
      <c r="G5535" s="385"/>
    </row>
    <row r="5536" spans="1:7" ht="14.25" customHeight="1">
      <c r="A5536" s="387"/>
      <c r="B5536" s="387"/>
      <c r="C5536" s="388" t="s">
        <v>31881</v>
      </c>
      <c r="D5536" s="384" t="s">
        <v>31882</v>
      </c>
      <c r="E5536" s="388" t="s">
        <v>26</v>
      </c>
      <c r="F5536" s="388" t="s">
        <v>31883</v>
      </c>
      <c r="G5536" s="386"/>
    </row>
    <row r="5537" spans="1:7" ht="27">
      <c r="A5537" s="387"/>
      <c r="B5537" s="387"/>
      <c r="C5537" s="388" t="s">
        <v>31884</v>
      </c>
      <c r="D5537" s="384" t="s">
        <v>31885</v>
      </c>
      <c r="E5537" s="388" t="s">
        <v>26</v>
      </c>
      <c r="F5537" s="388" t="s">
        <v>17948</v>
      </c>
      <c r="G5537" s="386"/>
    </row>
    <row r="5538" spans="1:7" ht="27">
      <c r="A5538" s="387"/>
      <c r="B5538" s="387"/>
      <c r="C5538" s="388" t="s">
        <v>31886</v>
      </c>
      <c r="D5538" s="384" t="s">
        <v>31887</v>
      </c>
      <c r="E5538" s="388" t="s">
        <v>26</v>
      </c>
      <c r="F5538" s="388" t="s">
        <v>31888</v>
      </c>
      <c r="G5538" s="386"/>
    </row>
    <row r="5539" spans="1:7" ht="14.25" customHeight="1">
      <c r="A5539" s="387"/>
      <c r="B5539" s="387"/>
      <c r="C5539" s="388" t="s">
        <v>31889</v>
      </c>
      <c r="D5539" s="384" t="s">
        <v>31890</v>
      </c>
      <c r="E5539" s="388" t="s">
        <v>26</v>
      </c>
      <c r="F5539" s="388" t="s">
        <v>31891</v>
      </c>
      <c r="G5539" s="386"/>
    </row>
    <row r="5540" spans="1:7" ht="14.25" customHeight="1">
      <c r="A5540" s="387"/>
      <c r="B5540" s="387"/>
      <c r="C5540" s="388" t="s">
        <v>31892</v>
      </c>
      <c r="D5540" s="384" t="s">
        <v>31893</v>
      </c>
      <c r="E5540" s="388" t="s">
        <v>26</v>
      </c>
      <c r="F5540" s="388" t="s">
        <v>17949</v>
      </c>
      <c r="G5540" s="386"/>
    </row>
    <row r="5541" spans="1:7" ht="27">
      <c r="A5541" s="387"/>
      <c r="B5541" s="387"/>
      <c r="C5541" s="388" t="s">
        <v>31894</v>
      </c>
      <c r="D5541" s="384" t="s">
        <v>31895</v>
      </c>
      <c r="E5541" s="388" t="s">
        <v>26</v>
      </c>
      <c r="F5541" s="388" t="s">
        <v>17950</v>
      </c>
      <c r="G5541" s="386"/>
    </row>
    <row r="5542" spans="1:7" ht="54">
      <c r="A5542" s="387"/>
      <c r="B5542" s="387"/>
      <c r="C5542" s="388" t="s">
        <v>31896</v>
      </c>
      <c r="D5542" s="384" t="s">
        <v>31897</v>
      </c>
      <c r="E5542" s="388" t="s">
        <v>26</v>
      </c>
      <c r="F5542" s="388" t="s">
        <v>17951</v>
      </c>
      <c r="G5542" s="386"/>
    </row>
    <row r="5543" spans="1:7" ht="54">
      <c r="A5543" s="387"/>
      <c r="B5543" s="387"/>
      <c r="C5543" s="388" t="s">
        <v>31898</v>
      </c>
      <c r="D5543" s="384" t="s">
        <v>31899</v>
      </c>
      <c r="E5543" s="388" t="s">
        <v>26</v>
      </c>
      <c r="F5543" s="388" t="s">
        <v>17952</v>
      </c>
      <c r="G5543" s="386"/>
    </row>
    <row r="5544" spans="1:7" ht="54">
      <c r="A5544" s="387"/>
      <c r="B5544" s="387"/>
      <c r="C5544" s="388" t="s">
        <v>31900</v>
      </c>
      <c r="D5544" s="384" t="s">
        <v>31901</v>
      </c>
      <c r="E5544" s="388" t="s">
        <v>26</v>
      </c>
      <c r="F5544" s="388" t="s">
        <v>17953</v>
      </c>
      <c r="G5544" s="385"/>
    </row>
    <row r="5545" spans="1:7" ht="54">
      <c r="A5545" s="387"/>
      <c r="B5545" s="387"/>
      <c r="C5545" s="388" t="s">
        <v>31902</v>
      </c>
      <c r="D5545" s="384" t="s">
        <v>31903</v>
      </c>
      <c r="E5545" s="388" t="s">
        <v>26</v>
      </c>
      <c r="F5545" s="388" t="s">
        <v>17954</v>
      </c>
      <c r="G5545" s="385"/>
    </row>
    <row r="5546" spans="1:7" ht="14.25" customHeight="1">
      <c r="A5546" s="387"/>
      <c r="B5546" s="387"/>
      <c r="C5546" s="388" t="s">
        <v>31904</v>
      </c>
      <c r="D5546" s="384" t="s">
        <v>31905</v>
      </c>
      <c r="E5546" s="388" t="s">
        <v>26</v>
      </c>
      <c r="F5546" s="388" t="s">
        <v>17955</v>
      </c>
      <c r="G5546" s="385"/>
    </row>
    <row r="5547" spans="1:7" ht="14.25" customHeight="1">
      <c r="A5547" s="387"/>
      <c r="B5547" s="387"/>
      <c r="C5547" s="388" t="s">
        <v>31906</v>
      </c>
      <c r="D5547" s="384" t="s">
        <v>31907</v>
      </c>
      <c r="E5547" s="388" t="s">
        <v>26</v>
      </c>
      <c r="F5547" s="388" t="s">
        <v>17956</v>
      </c>
      <c r="G5547" s="385"/>
    </row>
    <row r="5548" spans="1:7" ht="54">
      <c r="A5548" s="387"/>
      <c r="B5548" s="387"/>
      <c r="C5548" s="388" t="s">
        <v>31908</v>
      </c>
      <c r="D5548" s="384" t="s">
        <v>31909</v>
      </c>
      <c r="E5548" s="388" t="s">
        <v>26</v>
      </c>
      <c r="F5548" s="388" t="s">
        <v>17947</v>
      </c>
      <c r="G5548" s="386"/>
    </row>
    <row r="5549" spans="1:7" ht="54">
      <c r="A5549" s="387"/>
      <c r="B5549" s="387"/>
      <c r="C5549" s="388" t="s">
        <v>31910</v>
      </c>
      <c r="D5549" s="384" t="s">
        <v>31911</v>
      </c>
      <c r="E5549" s="388" t="s">
        <v>26</v>
      </c>
      <c r="F5549" s="388" t="s">
        <v>17957</v>
      </c>
      <c r="G5549" s="386"/>
    </row>
    <row r="5550" spans="1:7" ht="54">
      <c r="A5550" s="387"/>
      <c r="B5550" s="387"/>
      <c r="C5550" s="388" t="s">
        <v>31912</v>
      </c>
      <c r="D5550" s="384" t="s">
        <v>31913</v>
      </c>
      <c r="E5550" s="388" t="s">
        <v>26</v>
      </c>
      <c r="F5550" s="388" t="s">
        <v>17958</v>
      </c>
      <c r="G5550" s="386"/>
    </row>
    <row r="5551" spans="1:7" ht="54">
      <c r="A5551" s="387"/>
      <c r="B5551" s="387"/>
      <c r="C5551" s="388" t="s">
        <v>31914</v>
      </c>
      <c r="D5551" s="384" t="s">
        <v>31915</v>
      </c>
      <c r="E5551" s="388" t="s">
        <v>26</v>
      </c>
      <c r="F5551" s="388" t="s">
        <v>17959</v>
      </c>
      <c r="G5551" s="386"/>
    </row>
    <row r="5552" spans="1:7" ht="54">
      <c r="A5552" s="387"/>
      <c r="B5552" s="387"/>
      <c r="C5552" s="388" t="s">
        <v>31916</v>
      </c>
      <c r="D5552" s="384" t="s">
        <v>31917</v>
      </c>
      <c r="E5552" s="388" t="s">
        <v>26</v>
      </c>
      <c r="F5552" s="388" t="s">
        <v>17960</v>
      </c>
      <c r="G5552" s="386"/>
    </row>
    <row r="5553" spans="1:7" ht="54">
      <c r="A5553" s="387"/>
      <c r="B5553" s="387"/>
      <c r="C5553" s="388" t="s">
        <v>31918</v>
      </c>
      <c r="D5553" s="384" t="s">
        <v>31919</v>
      </c>
      <c r="E5553" s="388" t="s">
        <v>26</v>
      </c>
      <c r="F5553" s="388" t="s">
        <v>17961</v>
      </c>
      <c r="G5553" s="386"/>
    </row>
    <row r="5554" spans="1:7" ht="14.25" customHeight="1">
      <c r="A5554" s="387"/>
      <c r="B5554" s="387"/>
      <c r="C5554" s="388" t="s">
        <v>31920</v>
      </c>
      <c r="D5554" s="384" t="s">
        <v>31921</v>
      </c>
      <c r="E5554" s="388" t="s">
        <v>26</v>
      </c>
      <c r="F5554" s="388" t="s">
        <v>17962</v>
      </c>
      <c r="G5554" s="386"/>
    </row>
    <row r="5555" spans="1:7" ht="54">
      <c r="A5555" s="387"/>
      <c r="B5555" s="387"/>
      <c r="C5555" s="388" t="s">
        <v>31922</v>
      </c>
      <c r="D5555" s="384" t="s">
        <v>31923</v>
      </c>
      <c r="E5555" s="388" t="s">
        <v>26</v>
      </c>
      <c r="F5555" s="388" t="s">
        <v>17963</v>
      </c>
      <c r="G5555" s="386"/>
    </row>
    <row r="5556" spans="1:7" ht="11.25" customHeight="1">
      <c r="A5556" s="387"/>
      <c r="B5556" s="387"/>
      <c r="C5556" s="481" t="s">
        <v>31924</v>
      </c>
      <c r="D5556" s="481"/>
      <c r="E5556" s="481"/>
      <c r="F5556" s="481" t="s">
        <v>17145</v>
      </c>
      <c r="G5556" s="385"/>
    </row>
    <row r="5557" spans="1:7" ht="27">
      <c r="A5557" s="387"/>
      <c r="B5557" s="387"/>
      <c r="C5557" s="388" t="s">
        <v>31925</v>
      </c>
      <c r="D5557" s="384" t="s">
        <v>31926</v>
      </c>
      <c r="E5557" s="388" t="s">
        <v>26</v>
      </c>
      <c r="F5557" s="388" t="s">
        <v>31927</v>
      </c>
      <c r="G5557" s="385"/>
    </row>
    <row r="5558" spans="1:7" ht="54" customHeight="1">
      <c r="A5558" s="387"/>
      <c r="B5558" s="387"/>
      <c r="C5558" s="388" t="s">
        <v>31928</v>
      </c>
      <c r="D5558" s="384" t="s">
        <v>31929</v>
      </c>
      <c r="E5558" s="388" t="s">
        <v>26</v>
      </c>
      <c r="F5558" s="388" t="s">
        <v>31930</v>
      </c>
      <c r="G5558" s="385"/>
    </row>
    <row r="5559" spans="1:7" ht="18">
      <c r="A5559" s="387"/>
      <c r="B5559" s="387"/>
      <c r="C5559" s="388" t="s">
        <v>31931</v>
      </c>
      <c r="D5559" s="384" t="s">
        <v>31932</v>
      </c>
      <c r="E5559" s="388" t="s">
        <v>26</v>
      </c>
      <c r="F5559" s="388" t="s">
        <v>31933</v>
      </c>
      <c r="G5559" s="385"/>
    </row>
    <row r="5560" spans="1:7" ht="54" customHeight="1">
      <c r="A5560" s="387"/>
      <c r="B5560" s="387"/>
      <c r="C5560" s="388" t="s">
        <v>31934</v>
      </c>
      <c r="D5560" s="384" t="s">
        <v>31935</v>
      </c>
      <c r="E5560" s="388" t="s">
        <v>26</v>
      </c>
      <c r="F5560" s="388" t="s">
        <v>17964</v>
      </c>
      <c r="G5560" s="385"/>
    </row>
    <row r="5561" spans="1:7" ht="27">
      <c r="A5561" s="387"/>
      <c r="B5561" s="387"/>
      <c r="C5561" s="388" t="s">
        <v>31936</v>
      </c>
      <c r="D5561" s="384" t="s">
        <v>31937</v>
      </c>
      <c r="E5561" s="388" t="s">
        <v>26</v>
      </c>
      <c r="F5561" s="388" t="s">
        <v>17965</v>
      </c>
      <c r="G5561" s="385"/>
    </row>
    <row r="5562" spans="1:7" ht="14.25" customHeight="1">
      <c r="A5562" s="387"/>
      <c r="B5562" s="387"/>
      <c r="C5562" s="388" t="s">
        <v>31938</v>
      </c>
      <c r="D5562" s="384" t="s">
        <v>31939</v>
      </c>
      <c r="E5562" s="388" t="s">
        <v>26</v>
      </c>
      <c r="F5562" s="388" t="s">
        <v>31940</v>
      </c>
      <c r="G5562" s="386"/>
    </row>
    <row r="5563" spans="1:7" ht="45">
      <c r="A5563" s="387"/>
      <c r="B5563" s="387"/>
      <c r="C5563" s="388" t="s">
        <v>31941</v>
      </c>
      <c r="D5563" s="384" t="s">
        <v>31942</v>
      </c>
      <c r="E5563" s="388" t="s">
        <v>26</v>
      </c>
      <c r="F5563" s="388" t="s">
        <v>31943</v>
      </c>
      <c r="G5563" s="386"/>
    </row>
    <row r="5564" spans="1:7" ht="54" customHeight="1">
      <c r="A5564" s="387"/>
      <c r="B5564" s="387"/>
      <c r="C5564" s="388" t="s">
        <v>31944</v>
      </c>
      <c r="D5564" s="384" t="s">
        <v>31945</v>
      </c>
      <c r="E5564" s="388" t="s">
        <v>26</v>
      </c>
      <c r="F5564" s="388" t="s">
        <v>31946</v>
      </c>
      <c r="G5564" s="386"/>
    </row>
    <row r="5565" spans="1:7" ht="45">
      <c r="A5565" s="387"/>
      <c r="B5565" s="387"/>
      <c r="C5565" s="388" t="s">
        <v>31947</v>
      </c>
      <c r="D5565" s="384" t="s">
        <v>31948</v>
      </c>
      <c r="E5565" s="388" t="s">
        <v>26</v>
      </c>
      <c r="F5565" s="388" t="s">
        <v>17966</v>
      </c>
      <c r="G5565" s="386"/>
    </row>
    <row r="5566" spans="1:7" ht="54" customHeight="1">
      <c r="A5566" s="387"/>
      <c r="B5566" s="387"/>
      <c r="C5566" s="388" t="s">
        <v>31949</v>
      </c>
      <c r="D5566" s="384" t="s">
        <v>31950</v>
      </c>
      <c r="E5566" s="388" t="s">
        <v>26</v>
      </c>
      <c r="F5566" s="388" t="s">
        <v>17967</v>
      </c>
      <c r="G5566" s="386"/>
    </row>
    <row r="5567" spans="1:7" ht="11.25" customHeight="1">
      <c r="A5567" s="387"/>
      <c r="B5567" s="387"/>
      <c r="C5567" s="481" t="s">
        <v>31951</v>
      </c>
      <c r="D5567" s="481"/>
      <c r="E5567" s="481"/>
      <c r="F5567" s="481" t="s">
        <v>17145</v>
      </c>
      <c r="G5567" s="386"/>
    </row>
    <row r="5568" spans="1:7" ht="18">
      <c r="A5568" s="387"/>
      <c r="B5568" s="387"/>
      <c r="C5568" s="388" t="s">
        <v>31952</v>
      </c>
      <c r="D5568" s="384" t="s">
        <v>31953</v>
      </c>
      <c r="E5568" s="388" t="s">
        <v>26</v>
      </c>
      <c r="F5568" s="388" t="s">
        <v>31954</v>
      </c>
      <c r="G5568" s="386"/>
    </row>
    <row r="5569" spans="1:7" ht="15">
      <c r="A5569" s="387"/>
      <c r="B5569" s="387"/>
      <c r="C5569" s="388" t="s">
        <v>31955</v>
      </c>
      <c r="D5569" s="384" t="s">
        <v>31956</v>
      </c>
      <c r="E5569" s="388" t="s">
        <v>26</v>
      </c>
      <c r="F5569" s="388" t="s">
        <v>30296</v>
      </c>
      <c r="G5569" s="386"/>
    </row>
    <row r="5570" spans="1:7" ht="18">
      <c r="A5570" s="387"/>
      <c r="B5570" s="387"/>
      <c r="C5570" s="388" t="s">
        <v>31957</v>
      </c>
      <c r="D5570" s="384" t="s">
        <v>31958</v>
      </c>
      <c r="E5570" s="388" t="s">
        <v>26</v>
      </c>
      <c r="F5570" s="388" t="s">
        <v>31959</v>
      </c>
      <c r="G5570" s="386"/>
    </row>
    <row r="5571" spans="1:7" ht="15">
      <c r="A5571" s="387"/>
      <c r="B5571" s="387"/>
      <c r="C5571" s="388" t="s">
        <v>31960</v>
      </c>
      <c r="D5571" s="384" t="s">
        <v>31961</v>
      </c>
      <c r="E5571" s="388" t="s">
        <v>26</v>
      </c>
      <c r="F5571" s="388" t="s">
        <v>31962</v>
      </c>
      <c r="G5571" s="386"/>
    </row>
    <row r="5572" spans="1:7" ht="27">
      <c r="A5572" s="387"/>
      <c r="B5572" s="387"/>
      <c r="C5572" s="388" t="s">
        <v>31963</v>
      </c>
      <c r="D5572" s="384" t="s">
        <v>31964</v>
      </c>
      <c r="E5572" s="388" t="s">
        <v>105</v>
      </c>
      <c r="F5572" s="388" t="s">
        <v>31965</v>
      </c>
      <c r="G5572" s="386"/>
    </row>
    <row r="5573" spans="1:7" ht="14.25" customHeight="1">
      <c r="A5573" s="387"/>
      <c r="B5573" s="387"/>
      <c r="C5573" s="388" t="s">
        <v>31966</v>
      </c>
      <c r="D5573" s="384" t="s">
        <v>31967</v>
      </c>
      <c r="E5573" s="388" t="s">
        <v>105</v>
      </c>
      <c r="F5573" s="388" t="s">
        <v>31968</v>
      </c>
      <c r="G5573" s="386"/>
    </row>
    <row r="5574" spans="1:7" ht="27">
      <c r="A5574" s="387"/>
      <c r="B5574" s="387"/>
      <c r="C5574" s="388" t="s">
        <v>31969</v>
      </c>
      <c r="D5574" s="384" t="s">
        <v>31970</v>
      </c>
      <c r="E5574" s="388" t="s">
        <v>105</v>
      </c>
      <c r="F5574" s="388" t="s">
        <v>28029</v>
      </c>
      <c r="G5574" s="386"/>
    </row>
    <row r="5575" spans="1:7" ht="27">
      <c r="A5575" s="387"/>
      <c r="B5575" s="387"/>
      <c r="C5575" s="388" t="s">
        <v>31971</v>
      </c>
      <c r="D5575" s="384" t="s">
        <v>31972</v>
      </c>
      <c r="E5575" s="388" t="s">
        <v>105</v>
      </c>
      <c r="F5575" s="388" t="s">
        <v>31973</v>
      </c>
      <c r="G5575" s="386"/>
    </row>
    <row r="5576" spans="1:7" ht="27">
      <c r="A5576" s="387"/>
      <c r="B5576" s="387"/>
      <c r="C5576" s="388" t="s">
        <v>31974</v>
      </c>
      <c r="D5576" s="384" t="s">
        <v>31975</v>
      </c>
      <c r="E5576" s="388" t="s">
        <v>105</v>
      </c>
      <c r="F5576" s="388" t="s">
        <v>31976</v>
      </c>
      <c r="G5576" s="386"/>
    </row>
    <row r="5577" spans="1:7" ht="27">
      <c r="A5577" s="387"/>
      <c r="B5577" s="387"/>
      <c r="C5577" s="388" t="s">
        <v>31977</v>
      </c>
      <c r="D5577" s="384" t="s">
        <v>31978</v>
      </c>
      <c r="E5577" s="388" t="s">
        <v>105</v>
      </c>
      <c r="F5577" s="388" t="s">
        <v>31979</v>
      </c>
      <c r="G5577" s="386"/>
    </row>
    <row r="5578" spans="1:7" ht="12.75" customHeight="1">
      <c r="A5578" s="387"/>
      <c r="B5578" s="387"/>
      <c r="C5578" s="388" t="s">
        <v>31980</v>
      </c>
      <c r="D5578" s="384" t="s">
        <v>31981</v>
      </c>
      <c r="E5578" s="388" t="s">
        <v>105</v>
      </c>
      <c r="F5578" s="388" t="s">
        <v>31982</v>
      </c>
      <c r="G5578" s="386"/>
    </row>
    <row r="5579" spans="1:7" ht="11.25" customHeight="1">
      <c r="A5579" s="387"/>
      <c r="B5579" s="387"/>
      <c r="C5579" s="481" t="s">
        <v>31983</v>
      </c>
      <c r="D5579" s="481"/>
      <c r="E5579" s="481"/>
      <c r="F5579" s="481" t="s">
        <v>17145</v>
      </c>
      <c r="G5579" s="386"/>
    </row>
    <row r="5580" spans="1:7" ht="18">
      <c r="A5580" s="387"/>
      <c r="B5580" s="387"/>
      <c r="C5580" s="388" t="s">
        <v>31984</v>
      </c>
      <c r="D5580" s="384" t="s">
        <v>31985</v>
      </c>
      <c r="E5580" s="388" t="s">
        <v>26</v>
      </c>
      <c r="F5580" s="388" t="s">
        <v>31986</v>
      </c>
      <c r="G5580" s="386"/>
    </row>
    <row r="5581" spans="1:7" ht="15">
      <c r="A5581" s="387"/>
      <c r="B5581" s="387"/>
      <c r="C5581" s="388" t="s">
        <v>31987</v>
      </c>
      <c r="D5581" s="384" t="s">
        <v>31988</v>
      </c>
      <c r="E5581" s="388" t="s">
        <v>26</v>
      </c>
      <c r="F5581" s="388" t="s">
        <v>31989</v>
      </c>
      <c r="G5581" s="386"/>
    </row>
    <row r="5582" spans="1:7" ht="11.25" customHeight="1">
      <c r="A5582" s="387"/>
      <c r="B5582" s="387"/>
      <c r="C5582" s="481" t="s">
        <v>31990</v>
      </c>
      <c r="D5582" s="481"/>
      <c r="E5582" s="481"/>
      <c r="F5582" s="481" t="s">
        <v>17145</v>
      </c>
      <c r="G5582" s="386"/>
    </row>
    <row r="5583" spans="1:7" ht="54">
      <c r="A5583" s="387"/>
      <c r="B5583" s="387"/>
      <c r="C5583" s="388" t="s">
        <v>31991</v>
      </c>
      <c r="D5583" s="384" t="s">
        <v>31992</v>
      </c>
      <c r="E5583" s="388" t="s">
        <v>26</v>
      </c>
      <c r="F5583" s="388" t="s">
        <v>17970</v>
      </c>
      <c r="G5583" s="386"/>
    </row>
    <row r="5584" spans="1:7" ht="18">
      <c r="A5584" s="387"/>
      <c r="B5584" s="387"/>
      <c r="C5584" s="388" t="s">
        <v>31993</v>
      </c>
      <c r="D5584" s="384" t="s">
        <v>31994</v>
      </c>
      <c r="E5584" s="388" t="s">
        <v>26</v>
      </c>
      <c r="F5584" s="388" t="s">
        <v>31995</v>
      </c>
      <c r="G5584" s="386"/>
    </row>
    <row r="5585" spans="1:7" ht="11.25" customHeight="1">
      <c r="A5585" s="387"/>
      <c r="B5585" s="387"/>
      <c r="C5585" s="481" t="s">
        <v>31996</v>
      </c>
      <c r="D5585" s="481"/>
      <c r="E5585" s="481"/>
      <c r="F5585" s="481" t="s">
        <v>17145</v>
      </c>
      <c r="G5585" s="386"/>
    </row>
    <row r="5586" spans="1:7" ht="15">
      <c r="A5586" s="387"/>
      <c r="B5586" s="387"/>
      <c r="C5586" s="388" t="s">
        <v>31997</v>
      </c>
      <c r="D5586" s="384" t="s">
        <v>31998</v>
      </c>
      <c r="E5586" s="388" t="s">
        <v>26</v>
      </c>
      <c r="F5586" s="388" t="s">
        <v>31999</v>
      </c>
      <c r="G5586" s="386"/>
    </row>
    <row r="5587" spans="1:7" ht="15">
      <c r="A5587" s="387"/>
      <c r="B5587" s="387"/>
      <c r="C5587" s="481" t="s">
        <v>32000</v>
      </c>
      <c r="D5587" s="481"/>
      <c r="E5587" s="481"/>
      <c r="F5587" s="481" t="s">
        <v>17145</v>
      </c>
      <c r="G5587" s="386"/>
    </row>
    <row r="5588" spans="1:7" ht="11.25" customHeight="1">
      <c r="A5588" s="387"/>
      <c r="B5588" s="387"/>
      <c r="C5588" s="388" t="s">
        <v>32001</v>
      </c>
      <c r="D5588" s="384" t="s">
        <v>32002</v>
      </c>
      <c r="E5588" s="388" t="s">
        <v>26</v>
      </c>
      <c r="F5588" s="388" t="s">
        <v>32003</v>
      </c>
      <c r="G5588" s="386"/>
    </row>
    <row r="5589" spans="1:7" ht="18">
      <c r="A5589" s="387"/>
      <c r="B5589" s="387"/>
      <c r="C5589" s="388" t="s">
        <v>32004</v>
      </c>
      <c r="D5589" s="384" t="s">
        <v>32005</v>
      </c>
      <c r="E5589" s="388" t="s">
        <v>26</v>
      </c>
      <c r="F5589" s="388" t="s">
        <v>32006</v>
      </c>
      <c r="G5589" s="386"/>
    </row>
    <row r="5590" spans="1:7" ht="12.75" customHeight="1">
      <c r="A5590" s="387"/>
      <c r="B5590" s="387"/>
      <c r="C5590" s="388" t="s">
        <v>32007</v>
      </c>
      <c r="D5590" s="384" t="s">
        <v>32008</v>
      </c>
      <c r="E5590" s="388" t="s">
        <v>26</v>
      </c>
      <c r="F5590" s="388" t="s">
        <v>30540</v>
      </c>
      <c r="G5590" s="386"/>
    </row>
    <row r="5591" spans="1:7" ht="14.25" customHeight="1">
      <c r="A5591" s="387"/>
      <c r="B5591" s="387"/>
      <c r="C5591" s="388" t="s">
        <v>32009</v>
      </c>
      <c r="D5591" s="384" t="s">
        <v>32010</v>
      </c>
      <c r="E5591" s="388" t="s">
        <v>105</v>
      </c>
      <c r="F5591" s="388" t="s">
        <v>17291</v>
      </c>
      <c r="G5591" s="386"/>
    </row>
    <row r="5592" spans="1:7" ht="15">
      <c r="A5592" s="387"/>
      <c r="B5592" s="387"/>
      <c r="C5592" s="388" t="s">
        <v>32011</v>
      </c>
      <c r="D5592" s="384" t="s">
        <v>32012</v>
      </c>
      <c r="E5592" s="388" t="s">
        <v>26</v>
      </c>
      <c r="F5592" s="388" t="s">
        <v>32013</v>
      </c>
      <c r="G5592" s="386"/>
    </row>
    <row r="5593" spans="1:7" ht="14.25" customHeight="1">
      <c r="A5593" s="387"/>
      <c r="B5593" s="387"/>
      <c r="C5593" s="388" t="s">
        <v>32014</v>
      </c>
      <c r="D5593" s="384" t="s">
        <v>32015</v>
      </c>
      <c r="E5593" s="388" t="s">
        <v>105</v>
      </c>
      <c r="F5593" s="388" t="s">
        <v>32016</v>
      </c>
      <c r="G5593" s="386"/>
    </row>
    <row r="5594" spans="1:7" ht="14.25" customHeight="1">
      <c r="A5594" s="387"/>
      <c r="B5594" s="387"/>
      <c r="C5594" s="388" t="s">
        <v>32017</v>
      </c>
      <c r="D5594" s="384" t="s">
        <v>32018</v>
      </c>
      <c r="E5594" s="388" t="s">
        <v>105</v>
      </c>
      <c r="F5594" s="388" t="s">
        <v>17972</v>
      </c>
      <c r="G5594" s="386"/>
    </row>
    <row r="5595" spans="1:7" ht="15">
      <c r="A5595" s="387"/>
      <c r="B5595" s="387"/>
      <c r="C5595" s="388" t="s">
        <v>32019</v>
      </c>
      <c r="D5595" s="384" t="s">
        <v>32020</v>
      </c>
      <c r="E5595" s="388" t="s">
        <v>105</v>
      </c>
      <c r="F5595" s="388" t="s">
        <v>17973</v>
      </c>
      <c r="G5595" s="386"/>
    </row>
    <row r="5596" spans="1:7" ht="12.75" customHeight="1">
      <c r="A5596" s="387"/>
      <c r="B5596" s="387"/>
      <c r="C5596" s="388" t="s">
        <v>32021</v>
      </c>
      <c r="D5596" s="384" t="s">
        <v>32022</v>
      </c>
      <c r="E5596" s="388" t="s">
        <v>26</v>
      </c>
      <c r="F5596" s="388" t="s">
        <v>17217</v>
      </c>
      <c r="G5596" s="386"/>
    </row>
    <row r="5597" spans="1:7" ht="15">
      <c r="A5597" s="387"/>
      <c r="B5597" s="387"/>
      <c r="C5597" s="388" t="s">
        <v>32023</v>
      </c>
      <c r="D5597" s="384" t="s">
        <v>32024</v>
      </c>
      <c r="E5597" s="388" t="s">
        <v>105</v>
      </c>
      <c r="F5597" s="388" t="s">
        <v>17974</v>
      </c>
      <c r="G5597" s="386"/>
    </row>
    <row r="5598" spans="1:7" ht="18">
      <c r="A5598" s="387"/>
      <c r="B5598" s="387"/>
      <c r="C5598" s="388" t="s">
        <v>32025</v>
      </c>
      <c r="D5598" s="384" t="s">
        <v>32026</v>
      </c>
      <c r="E5598" s="388" t="s">
        <v>105</v>
      </c>
      <c r="F5598" s="388" t="s">
        <v>17975</v>
      </c>
      <c r="G5598" s="386"/>
    </row>
    <row r="5599" spans="1:7" ht="12.75" customHeight="1">
      <c r="A5599" s="387"/>
      <c r="B5599" s="387"/>
      <c r="C5599" s="388" t="s">
        <v>32027</v>
      </c>
      <c r="D5599" s="384" t="s">
        <v>32028</v>
      </c>
      <c r="E5599" s="388" t="s">
        <v>105</v>
      </c>
      <c r="F5599" s="388" t="s">
        <v>17595</v>
      </c>
      <c r="G5599" s="386"/>
    </row>
    <row r="5600" spans="1:7" ht="18">
      <c r="A5600" s="387"/>
      <c r="B5600" s="387"/>
      <c r="C5600" s="388" t="s">
        <v>32029</v>
      </c>
      <c r="D5600" s="384" t="s">
        <v>32030</v>
      </c>
      <c r="E5600" s="388" t="s">
        <v>105</v>
      </c>
      <c r="F5600" s="388" t="s">
        <v>17867</v>
      </c>
      <c r="G5600" s="386"/>
    </row>
    <row r="5601" spans="1:7" ht="18">
      <c r="A5601" s="387"/>
      <c r="B5601" s="387"/>
      <c r="C5601" s="388" t="s">
        <v>32031</v>
      </c>
      <c r="D5601" s="384" t="s">
        <v>32032</v>
      </c>
      <c r="E5601" s="388" t="s">
        <v>105</v>
      </c>
      <c r="F5601" s="388" t="s">
        <v>17554</v>
      </c>
      <c r="G5601" s="386"/>
    </row>
    <row r="5602" spans="1:7" ht="18">
      <c r="A5602" s="387"/>
      <c r="B5602" s="387"/>
      <c r="C5602" s="388" t="s">
        <v>32033</v>
      </c>
      <c r="D5602" s="384" t="s">
        <v>32034</v>
      </c>
      <c r="E5602" s="388" t="s">
        <v>105</v>
      </c>
      <c r="F5602" s="388" t="s">
        <v>17976</v>
      </c>
      <c r="G5602" s="386"/>
    </row>
    <row r="5603" spans="1:7" ht="18">
      <c r="A5603" s="387"/>
      <c r="B5603" s="387"/>
      <c r="C5603" s="388" t="s">
        <v>32035</v>
      </c>
      <c r="D5603" s="384" t="s">
        <v>32036</v>
      </c>
      <c r="E5603" s="388" t="s">
        <v>105</v>
      </c>
      <c r="F5603" s="388" t="s">
        <v>17932</v>
      </c>
      <c r="G5603" s="386"/>
    </row>
    <row r="5604" spans="1:7" ht="15">
      <c r="A5604" s="387"/>
      <c r="B5604" s="387"/>
      <c r="C5604" s="481" t="s">
        <v>32037</v>
      </c>
      <c r="D5604" s="481"/>
      <c r="E5604" s="481"/>
      <c r="F5604" s="481" t="s">
        <v>17145</v>
      </c>
      <c r="G5604" s="386"/>
    </row>
    <row r="5605" spans="1:7" ht="11.25" customHeight="1">
      <c r="A5605" s="387"/>
      <c r="B5605" s="387"/>
      <c r="C5605" s="388" t="s">
        <v>32038</v>
      </c>
      <c r="D5605" s="384" t="s">
        <v>32039</v>
      </c>
      <c r="E5605" s="388" t="s">
        <v>26</v>
      </c>
      <c r="F5605" s="388" t="s">
        <v>32040</v>
      </c>
      <c r="G5605" s="386"/>
    </row>
    <row r="5606" spans="1:7" ht="27">
      <c r="A5606" s="387"/>
      <c r="B5606" s="387"/>
      <c r="C5606" s="388" t="s">
        <v>32041</v>
      </c>
      <c r="D5606" s="384" t="s">
        <v>32042</v>
      </c>
      <c r="E5606" s="388" t="s">
        <v>26</v>
      </c>
      <c r="F5606" s="388" t="s">
        <v>32043</v>
      </c>
      <c r="G5606" s="386"/>
    </row>
    <row r="5607" spans="1:7" ht="27">
      <c r="A5607" s="387"/>
      <c r="B5607" s="387"/>
      <c r="C5607" s="388" t="s">
        <v>32044</v>
      </c>
      <c r="D5607" s="384" t="s">
        <v>32045</v>
      </c>
      <c r="E5607" s="388" t="s">
        <v>26</v>
      </c>
      <c r="F5607" s="388" t="s">
        <v>32046</v>
      </c>
      <c r="G5607" s="386"/>
    </row>
    <row r="5608" spans="1:7" ht="14.25" customHeight="1">
      <c r="A5608" s="387"/>
      <c r="B5608" s="387"/>
      <c r="C5608" s="388" t="s">
        <v>32047</v>
      </c>
      <c r="D5608" s="384" t="s">
        <v>32048</v>
      </c>
      <c r="E5608" s="388" t="s">
        <v>26</v>
      </c>
      <c r="F5608" s="388" t="s">
        <v>32049</v>
      </c>
      <c r="G5608" s="386"/>
    </row>
    <row r="5609" spans="1:7" ht="15">
      <c r="A5609" s="387"/>
      <c r="B5609" s="387"/>
      <c r="C5609" s="481" t="s">
        <v>32050</v>
      </c>
      <c r="D5609" s="481"/>
      <c r="E5609" s="481"/>
      <c r="F5609" s="481" t="s">
        <v>17145</v>
      </c>
      <c r="G5609" s="386"/>
    </row>
    <row r="5610" spans="1:7" ht="11.25" customHeight="1">
      <c r="A5610" s="387"/>
      <c r="B5610" s="387"/>
      <c r="C5610" s="388" t="s">
        <v>32051</v>
      </c>
      <c r="D5610" s="384" t="s">
        <v>32052</v>
      </c>
      <c r="E5610" s="388" t="s">
        <v>26</v>
      </c>
      <c r="F5610" s="388" t="s">
        <v>17977</v>
      </c>
      <c r="G5610" s="386"/>
    </row>
    <row r="5611" spans="1:7" ht="14.25" customHeight="1">
      <c r="A5611" s="387"/>
      <c r="B5611" s="387"/>
      <c r="C5611" s="388" t="s">
        <v>32053</v>
      </c>
      <c r="D5611" s="384" t="s">
        <v>32054</v>
      </c>
      <c r="E5611" s="388" t="s">
        <v>26</v>
      </c>
      <c r="F5611" s="388" t="s">
        <v>17977</v>
      </c>
      <c r="G5611" s="386"/>
    </row>
    <row r="5612" spans="1:7" ht="18">
      <c r="A5612" s="387"/>
      <c r="B5612" s="387"/>
      <c r="C5612" s="388" t="s">
        <v>32055</v>
      </c>
      <c r="D5612" s="384" t="s">
        <v>32056</v>
      </c>
      <c r="E5612" s="388" t="s">
        <v>26</v>
      </c>
      <c r="F5612" s="388" t="s">
        <v>32057</v>
      </c>
      <c r="G5612" s="386"/>
    </row>
    <row r="5613" spans="1:7" ht="18">
      <c r="A5613" s="387"/>
      <c r="B5613" s="387"/>
      <c r="C5613" s="388" t="s">
        <v>32058</v>
      </c>
      <c r="D5613" s="384" t="s">
        <v>32059</v>
      </c>
      <c r="E5613" s="388" t="s">
        <v>26</v>
      </c>
      <c r="F5613" s="388" t="s">
        <v>32060</v>
      </c>
      <c r="G5613" s="386"/>
    </row>
    <row r="5614" spans="1:7" ht="14.25" customHeight="1">
      <c r="A5614" s="387"/>
      <c r="B5614" s="387"/>
      <c r="C5614" s="388" t="s">
        <v>32061</v>
      </c>
      <c r="D5614" s="384" t="s">
        <v>32062</v>
      </c>
      <c r="E5614" s="388" t="s">
        <v>26</v>
      </c>
      <c r="F5614" s="388" t="s">
        <v>32063</v>
      </c>
      <c r="G5614" s="386"/>
    </row>
    <row r="5615" spans="1:7" ht="18">
      <c r="A5615" s="387"/>
      <c r="B5615" s="387"/>
      <c r="C5615" s="388" t="s">
        <v>32064</v>
      </c>
      <c r="D5615" s="384" t="s">
        <v>32065</v>
      </c>
      <c r="E5615" s="388" t="s">
        <v>26</v>
      </c>
      <c r="F5615" s="388" t="s">
        <v>32066</v>
      </c>
      <c r="G5615" s="386"/>
    </row>
    <row r="5616" spans="1:7" ht="14.25" customHeight="1">
      <c r="A5616" s="387"/>
      <c r="B5616" s="387"/>
      <c r="C5616" s="388" t="s">
        <v>32067</v>
      </c>
      <c r="D5616" s="384" t="s">
        <v>32068</v>
      </c>
      <c r="E5616" s="388" t="s">
        <v>26</v>
      </c>
      <c r="F5616" s="388" t="s">
        <v>32069</v>
      </c>
      <c r="G5616" s="386"/>
    </row>
    <row r="5617" spans="1:7" ht="18">
      <c r="A5617" s="387"/>
      <c r="B5617" s="387"/>
      <c r="C5617" s="388" t="s">
        <v>32070</v>
      </c>
      <c r="D5617" s="384" t="s">
        <v>32071</v>
      </c>
      <c r="E5617" s="388" t="s">
        <v>26</v>
      </c>
      <c r="F5617" s="388" t="s">
        <v>32069</v>
      </c>
      <c r="G5617" s="386"/>
    </row>
    <row r="5618" spans="1:7" ht="18">
      <c r="A5618" s="387"/>
      <c r="B5618" s="387"/>
      <c r="C5618" s="388" t="s">
        <v>32072</v>
      </c>
      <c r="D5618" s="384" t="s">
        <v>32073</v>
      </c>
      <c r="E5618" s="388" t="s">
        <v>26</v>
      </c>
      <c r="F5618" s="388" t="s">
        <v>32074</v>
      </c>
      <c r="G5618" s="386"/>
    </row>
    <row r="5619" spans="1:7" ht="27">
      <c r="A5619" s="387"/>
      <c r="B5619" s="387"/>
      <c r="C5619" s="388" t="s">
        <v>32075</v>
      </c>
      <c r="D5619" s="384" t="s">
        <v>32076</v>
      </c>
      <c r="E5619" s="388" t="s">
        <v>26</v>
      </c>
      <c r="F5619" s="388" t="s">
        <v>32077</v>
      </c>
      <c r="G5619" s="386"/>
    </row>
    <row r="5620" spans="1:7" ht="36">
      <c r="A5620" s="387"/>
      <c r="B5620" s="387"/>
      <c r="C5620" s="388" t="s">
        <v>32078</v>
      </c>
      <c r="D5620" s="384" t="s">
        <v>32079</v>
      </c>
      <c r="E5620" s="388" t="s">
        <v>26</v>
      </c>
      <c r="F5620" s="388" t="s">
        <v>17978</v>
      </c>
      <c r="G5620" s="386"/>
    </row>
    <row r="5621" spans="1:7" ht="12.75" customHeight="1">
      <c r="A5621" s="387"/>
      <c r="B5621" s="387"/>
      <c r="C5621" s="388" t="s">
        <v>32080</v>
      </c>
      <c r="D5621" s="384" t="s">
        <v>32081</v>
      </c>
      <c r="E5621" s="388" t="s">
        <v>26</v>
      </c>
      <c r="F5621" s="388" t="s">
        <v>32082</v>
      </c>
      <c r="G5621" s="386"/>
    </row>
    <row r="5622" spans="1:7" ht="15">
      <c r="A5622" s="387"/>
      <c r="B5622" s="387"/>
      <c r="C5622" s="481" t="s">
        <v>32083</v>
      </c>
      <c r="D5622" s="481"/>
      <c r="E5622" s="481"/>
      <c r="F5622" s="481" t="s">
        <v>17145</v>
      </c>
      <c r="G5622" s="386"/>
    </row>
    <row r="5623" spans="1:7" ht="11.25" customHeight="1">
      <c r="A5623" s="387"/>
      <c r="B5623" s="387"/>
      <c r="C5623" s="388" t="s">
        <v>32084</v>
      </c>
      <c r="D5623" s="384" t="s">
        <v>32085</v>
      </c>
      <c r="E5623" s="388" t="s">
        <v>12834</v>
      </c>
      <c r="F5623" s="388" t="s">
        <v>32086</v>
      </c>
      <c r="G5623" s="386"/>
    </row>
    <row r="5624" spans="1:7" ht="189">
      <c r="A5624" s="387"/>
      <c r="B5624" s="387"/>
      <c r="C5624" s="388" t="s">
        <v>32087</v>
      </c>
      <c r="D5624" s="384" t="s">
        <v>32088</v>
      </c>
      <c r="E5624" s="388" t="s">
        <v>12834</v>
      </c>
      <c r="F5624" s="388" t="s">
        <v>32089</v>
      </c>
      <c r="G5624" s="386"/>
    </row>
    <row r="5625" spans="1:7" ht="189">
      <c r="A5625" s="387"/>
      <c r="B5625" s="387"/>
      <c r="C5625" s="388" t="s">
        <v>32090</v>
      </c>
      <c r="D5625" s="384" t="s">
        <v>32091</v>
      </c>
      <c r="E5625" s="388" t="s">
        <v>12834</v>
      </c>
      <c r="F5625" s="388" t="s">
        <v>17979</v>
      </c>
      <c r="G5625" s="386"/>
    </row>
    <row r="5626" spans="1:7" ht="189">
      <c r="A5626" s="387"/>
      <c r="B5626" s="387"/>
      <c r="C5626" s="388" t="s">
        <v>32092</v>
      </c>
      <c r="D5626" s="384" t="s">
        <v>32093</v>
      </c>
      <c r="E5626" s="388" t="s">
        <v>12834</v>
      </c>
      <c r="F5626" s="388" t="s">
        <v>32094</v>
      </c>
      <c r="G5626" s="386"/>
    </row>
    <row r="5627" spans="1:7" ht="189">
      <c r="A5627" s="387"/>
      <c r="B5627" s="387"/>
      <c r="C5627" s="388" t="s">
        <v>32095</v>
      </c>
      <c r="D5627" s="384" t="s">
        <v>32096</v>
      </c>
      <c r="E5627" s="388" t="s">
        <v>12834</v>
      </c>
      <c r="F5627" s="388" t="s">
        <v>32097</v>
      </c>
      <c r="G5627" s="386"/>
    </row>
    <row r="5628" spans="1:7" ht="63">
      <c r="A5628" s="387"/>
      <c r="B5628" s="387"/>
      <c r="C5628" s="388" t="s">
        <v>32098</v>
      </c>
      <c r="D5628" s="384" t="s">
        <v>32099</v>
      </c>
      <c r="E5628" s="388" t="s">
        <v>17154</v>
      </c>
      <c r="F5628" s="388" t="s">
        <v>17980</v>
      </c>
      <c r="G5628" s="386"/>
    </row>
    <row r="5629" spans="1:7" ht="14.25" customHeight="1">
      <c r="A5629" s="387"/>
      <c r="B5629" s="481" t="s">
        <v>32100</v>
      </c>
      <c r="C5629" s="481"/>
      <c r="D5629" s="481"/>
      <c r="E5629" s="481"/>
      <c r="F5629" s="481" t="s">
        <v>17145</v>
      </c>
      <c r="G5629" s="386"/>
    </row>
    <row r="5630" spans="1:7" ht="15">
      <c r="A5630" s="387"/>
      <c r="B5630" s="387"/>
      <c r="C5630" s="481" t="s">
        <v>32101</v>
      </c>
      <c r="D5630" s="481"/>
      <c r="E5630" s="481"/>
      <c r="F5630" s="481" t="s">
        <v>17145</v>
      </c>
      <c r="G5630" s="385"/>
    </row>
    <row r="5631" spans="1:7" ht="11.25" customHeight="1">
      <c r="A5631" s="387"/>
      <c r="B5631" s="387"/>
      <c r="C5631" s="388" t="s">
        <v>32102</v>
      </c>
      <c r="D5631" s="384" t="s">
        <v>32103</v>
      </c>
      <c r="E5631" s="388" t="s">
        <v>26</v>
      </c>
      <c r="F5631" s="388" t="s">
        <v>17981</v>
      </c>
      <c r="G5631" s="385"/>
    </row>
    <row r="5632" spans="1:7" ht="18">
      <c r="A5632" s="387"/>
      <c r="B5632" s="387"/>
      <c r="C5632" s="388" t="s">
        <v>32104</v>
      </c>
      <c r="D5632" s="384" t="s">
        <v>32105</v>
      </c>
      <c r="E5632" s="388" t="s">
        <v>26</v>
      </c>
      <c r="F5632" s="388" t="s">
        <v>32106</v>
      </c>
      <c r="G5632" s="386"/>
    </row>
    <row r="5633" spans="1:7" ht="27">
      <c r="A5633" s="387"/>
      <c r="B5633" s="387"/>
      <c r="C5633" s="388" t="s">
        <v>32107</v>
      </c>
      <c r="D5633" s="384" t="s">
        <v>32108</v>
      </c>
      <c r="E5633" s="388" t="s">
        <v>26</v>
      </c>
      <c r="F5633" s="388" t="s">
        <v>17982</v>
      </c>
      <c r="G5633" s="386"/>
    </row>
    <row r="5634" spans="1:7" ht="12.75" customHeight="1">
      <c r="A5634" s="387"/>
      <c r="B5634" s="387"/>
      <c r="C5634" s="388" t="s">
        <v>32109</v>
      </c>
      <c r="D5634" s="384" t="s">
        <v>32110</v>
      </c>
      <c r="E5634" s="388" t="s">
        <v>26</v>
      </c>
      <c r="F5634" s="388" t="s">
        <v>17983</v>
      </c>
      <c r="G5634" s="386"/>
    </row>
    <row r="5635" spans="1:7" ht="180" customHeight="1">
      <c r="A5635" s="387"/>
      <c r="B5635" s="387"/>
      <c r="C5635" s="388" t="s">
        <v>32111</v>
      </c>
      <c r="D5635" s="384" t="s">
        <v>32112</v>
      </c>
      <c r="E5635" s="388" t="s">
        <v>26</v>
      </c>
      <c r="F5635" s="388" t="s">
        <v>17984</v>
      </c>
      <c r="G5635" s="386"/>
    </row>
    <row r="5636" spans="1:7" ht="14.25" customHeight="1">
      <c r="A5636" s="387"/>
      <c r="B5636" s="387"/>
      <c r="C5636" s="388" t="s">
        <v>32113</v>
      </c>
      <c r="D5636" s="384" t="s">
        <v>32114</v>
      </c>
      <c r="E5636" s="388" t="s">
        <v>26</v>
      </c>
      <c r="F5636" s="388" t="s">
        <v>17985</v>
      </c>
      <c r="G5636" s="386"/>
    </row>
    <row r="5637" spans="1:7" ht="14.25" customHeight="1">
      <c r="A5637" s="387"/>
      <c r="B5637" s="387"/>
      <c r="C5637" s="388" t="s">
        <v>32115</v>
      </c>
      <c r="D5637" s="384" t="s">
        <v>32116</v>
      </c>
      <c r="E5637" s="388" t="s">
        <v>26</v>
      </c>
      <c r="F5637" s="388" t="s">
        <v>17986</v>
      </c>
      <c r="G5637" s="386"/>
    </row>
    <row r="5638" spans="1:7" ht="27">
      <c r="A5638" s="387"/>
      <c r="B5638" s="387"/>
      <c r="C5638" s="388" t="s">
        <v>32117</v>
      </c>
      <c r="D5638" s="384" t="s">
        <v>32118</v>
      </c>
      <c r="E5638" s="388" t="s">
        <v>26</v>
      </c>
      <c r="F5638" s="388" t="s">
        <v>17987</v>
      </c>
      <c r="G5638" s="386"/>
    </row>
    <row r="5639" spans="1:7" ht="63">
      <c r="A5639" s="387"/>
      <c r="B5639" s="387"/>
      <c r="C5639" s="388" t="s">
        <v>32119</v>
      </c>
      <c r="D5639" s="384" t="s">
        <v>32120</v>
      </c>
      <c r="E5639" s="388" t="s">
        <v>26</v>
      </c>
      <c r="F5639" s="388" t="s">
        <v>32121</v>
      </c>
      <c r="G5639" s="386"/>
    </row>
    <row r="5640" spans="1:7" ht="63">
      <c r="A5640" s="387"/>
      <c r="B5640" s="387"/>
      <c r="C5640" s="388" t="s">
        <v>32122</v>
      </c>
      <c r="D5640" s="384" t="s">
        <v>32123</v>
      </c>
      <c r="E5640" s="388" t="s">
        <v>26</v>
      </c>
      <c r="F5640" s="388" t="s">
        <v>17988</v>
      </c>
      <c r="G5640" s="386"/>
    </row>
    <row r="5641" spans="1:7" ht="12.75" customHeight="1">
      <c r="A5641" s="387"/>
      <c r="B5641" s="387"/>
      <c r="C5641" s="388" t="s">
        <v>32124</v>
      </c>
      <c r="D5641" s="384" t="s">
        <v>32125</v>
      </c>
      <c r="E5641" s="388" t="s">
        <v>26</v>
      </c>
      <c r="F5641" s="388" t="s">
        <v>32126</v>
      </c>
      <c r="G5641" s="386"/>
    </row>
    <row r="5642" spans="1:7" ht="12.75" customHeight="1">
      <c r="A5642" s="387"/>
      <c r="B5642" s="387"/>
      <c r="C5642" s="388" t="s">
        <v>32127</v>
      </c>
      <c r="D5642" s="384" t="s">
        <v>32128</v>
      </c>
      <c r="E5642" s="388" t="s">
        <v>26</v>
      </c>
      <c r="F5642" s="388" t="s">
        <v>32129</v>
      </c>
      <c r="G5642" s="386"/>
    </row>
    <row r="5643" spans="1:7" ht="81">
      <c r="A5643" s="387"/>
      <c r="B5643" s="387"/>
      <c r="C5643" s="388" t="s">
        <v>32130</v>
      </c>
      <c r="D5643" s="384" t="s">
        <v>32131</v>
      </c>
      <c r="E5643" s="388" t="s">
        <v>26</v>
      </c>
      <c r="F5643" s="388" t="s">
        <v>17989</v>
      </c>
      <c r="G5643" s="386"/>
    </row>
    <row r="5644" spans="1:7" ht="90">
      <c r="A5644" s="387"/>
      <c r="B5644" s="387"/>
      <c r="C5644" s="388" t="s">
        <v>32132</v>
      </c>
      <c r="D5644" s="384" t="s">
        <v>32133</v>
      </c>
      <c r="E5644" s="388" t="s">
        <v>26</v>
      </c>
      <c r="F5644" s="388" t="s">
        <v>17990</v>
      </c>
      <c r="G5644" s="386"/>
    </row>
    <row r="5645" spans="1:7" ht="72">
      <c r="A5645" s="387"/>
      <c r="B5645" s="387"/>
      <c r="C5645" s="388" t="s">
        <v>32134</v>
      </c>
      <c r="D5645" s="384" t="s">
        <v>32135</v>
      </c>
      <c r="E5645" s="388" t="s">
        <v>26</v>
      </c>
      <c r="F5645" s="388" t="s">
        <v>17991</v>
      </c>
      <c r="G5645" s="385"/>
    </row>
    <row r="5646" spans="1:7" ht="63">
      <c r="A5646" s="387"/>
      <c r="B5646" s="387"/>
      <c r="C5646" s="388" t="s">
        <v>32136</v>
      </c>
      <c r="D5646" s="384" t="s">
        <v>32137</v>
      </c>
      <c r="E5646" s="388" t="s">
        <v>26</v>
      </c>
      <c r="F5646" s="388" t="s">
        <v>32138</v>
      </c>
      <c r="G5646" s="385"/>
    </row>
    <row r="5647" spans="1:7" ht="72">
      <c r="A5647" s="387"/>
      <c r="B5647" s="387"/>
      <c r="C5647" s="388" t="s">
        <v>32139</v>
      </c>
      <c r="D5647" s="384" t="s">
        <v>32140</v>
      </c>
      <c r="E5647" s="388" t="s">
        <v>26</v>
      </c>
      <c r="F5647" s="388" t="s">
        <v>17991</v>
      </c>
      <c r="G5647" s="386"/>
    </row>
    <row r="5648" spans="1:7" ht="63">
      <c r="A5648" s="387"/>
      <c r="B5648" s="387"/>
      <c r="C5648" s="388" t="s">
        <v>32141</v>
      </c>
      <c r="D5648" s="384" t="s">
        <v>32142</v>
      </c>
      <c r="E5648" s="388" t="s">
        <v>26</v>
      </c>
      <c r="F5648" s="388" t="s">
        <v>32143</v>
      </c>
      <c r="G5648" s="386"/>
    </row>
    <row r="5649" spans="1:7" ht="14.25" customHeight="1">
      <c r="A5649" s="387"/>
      <c r="B5649" s="387"/>
      <c r="C5649" s="388" t="s">
        <v>32144</v>
      </c>
      <c r="D5649" s="384" t="s">
        <v>32145</v>
      </c>
      <c r="E5649" s="388" t="s">
        <v>26</v>
      </c>
      <c r="F5649" s="388" t="s">
        <v>17991</v>
      </c>
      <c r="G5649" s="386"/>
    </row>
    <row r="5650" spans="1:7" ht="63">
      <c r="A5650" s="387"/>
      <c r="B5650" s="387"/>
      <c r="C5650" s="388" t="s">
        <v>32146</v>
      </c>
      <c r="D5650" s="384" t="s">
        <v>32147</v>
      </c>
      <c r="E5650" s="388" t="s">
        <v>26</v>
      </c>
      <c r="F5650" s="388" t="s">
        <v>17992</v>
      </c>
      <c r="G5650" s="386"/>
    </row>
    <row r="5651" spans="1:7" ht="63">
      <c r="A5651" s="387"/>
      <c r="B5651" s="387"/>
      <c r="C5651" s="388" t="s">
        <v>32148</v>
      </c>
      <c r="D5651" s="384" t="s">
        <v>32149</v>
      </c>
      <c r="E5651" s="388" t="s">
        <v>26</v>
      </c>
      <c r="F5651" s="388" t="s">
        <v>17993</v>
      </c>
      <c r="G5651" s="385"/>
    </row>
    <row r="5652" spans="1:7" ht="45">
      <c r="A5652" s="387"/>
      <c r="B5652" s="387"/>
      <c r="C5652" s="388" t="s">
        <v>32150</v>
      </c>
      <c r="D5652" s="384" t="s">
        <v>32151</v>
      </c>
      <c r="E5652" s="388" t="s">
        <v>26</v>
      </c>
      <c r="F5652" s="388" t="s">
        <v>32152</v>
      </c>
      <c r="G5652" s="385"/>
    </row>
    <row r="5653" spans="1:7" ht="27">
      <c r="A5653" s="387"/>
      <c r="B5653" s="387"/>
      <c r="C5653" s="388" t="s">
        <v>32153</v>
      </c>
      <c r="D5653" s="384" t="s">
        <v>32154</v>
      </c>
      <c r="E5653" s="388" t="s">
        <v>26</v>
      </c>
      <c r="F5653" s="388" t="s">
        <v>32155</v>
      </c>
      <c r="G5653" s="386"/>
    </row>
    <row r="5654" spans="1:7" ht="15">
      <c r="A5654" s="387"/>
      <c r="B5654" s="387"/>
      <c r="C5654" s="481" t="s">
        <v>32156</v>
      </c>
      <c r="D5654" s="481"/>
      <c r="E5654" s="481"/>
      <c r="F5654" s="481" t="s">
        <v>17145</v>
      </c>
      <c r="G5654" s="386"/>
    </row>
    <row r="5655" spans="1:7" ht="11.25" customHeight="1">
      <c r="A5655" s="387"/>
      <c r="B5655" s="387"/>
      <c r="C5655" s="388" t="s">
        <v>32157</v>
      </c>
      <c r="D5655" s="384" t="s">
        <v>32158</v>
      </c>
      <c r="E5655" s="388" t="s">
        <v>26</v>
      </c>
      <c r="F5655" s="388" t="s">
        <v>17994</v>
      </c>
      <c r="G5655" s="386"/>
    </row>
    <row r="5656" spans="1:7" ht="14.25" customHeight="1">
      <c r="A5656" s="387"/>
      <c r="B5656" s="387"/>
      <c r="C5656" s="388" t="s">
        <v>32159</v>
      </c>
      <c r="D5656" s="384" t="s">
        <v>32160</v>
      </c>
      <c r="E5656" s="388" t="s">
        <v>26</v>
      </c>
      <c r="F5656" s="388" t="s">
        <v>17995</v>
      </c>
      <c r="G5656" s="386"/>
    </row>
    <row r="5657" spans="1:7" ht="14.25" customHeight="1">
      <c r="A5657" s="387"/>
      <c r="B5657" s="387"/>
      <c r="C5657" s="388" t="s">
        <v>32161</v>
      </c>
      <c r="D5657" s="384" t="s">
        <v>32162</v>
      </c>
      <c r="E5657" s="388" t="s">
        <v>26</v>
      </c>
      <c r="F5657" s="388" t="s">
        <v>17996</v>
      </c>
      <c r="G5657" s="386"/>
    </row>
    <row r="5658" spans="1:7" ht="27">
      <c r="A5658" s="387"/>
      <c r="B5658" s="387"/>
      <c r="C5658" s="388" t="s">
        <v>32163</v>
      </c>
      <c r="D5658" s="384" t="s">
        <v>32164</v>
      </c>
      <c r="E5658" s="388" t="s">
        <v>26</v>
      </c>
      <c r="F5658" s="388" t="s">
        <v>17997</v>
      </c>
      <c r="G5658" s="386"/>
    </row>
    <row r="5659" spans="1:7" ht="27">
      <c r="A5659" s="387"/>
      <c r="B5659" s="387"/>
      <c r="C5659" s="388" t="s">
        <v>32165</v>
      </c>
      <c r="D5659" s="384" t="s">
        <v>32166</v>
      </c>
      <c r="E5659" s="388" t="s">
        <v>26</v>
      </c>
      <c r="F5659" s="388" t="s">
        <v>17998</v>
      </c>
      <c r="G5659" s="385"/>
    </row>
    <row r="5660" spans="1:7" ht="36">
      <c r="A5660" s="387"/>
      <c r="B5660" s="387"/>
      <c r="C5660" s="388" t="s">
        <v>32167</v>
      </c>
      <c r="D5660" s="384" t="s">
        <v>32168</v>
      </c>
      <c r="E5660" s="388" t="s">
        <v>26</v>
      </c>
      <c r="F5660" s="388" t="s">
        <v>17999</v>
      </c>
      <c r="G5660" s="385"/>
    </row>
    <row r="5661" spans="1:7" ht="14.25" customHeight="1">
      <c r="A5661" s="387"/>
      <c r="B5661" s="387"/>
      <c r="C5661" s="388" t="s">
        <v>32169</v>
      </c>
      <c r="D5661" s="384" t="s">
        <v>32170</v>
      </c>
      <c r="E5661" s="388" t="s">
        <v>26</v>
      </c>
      <c r="F5661" s="388" t="s">
        <v>18000</v>
      </c>
      <c r="G5661" s="385"/>
    </row>
    <row r="5662" spans="1:7" ht="36">
      <c r="A5662" s="387"/>
      <c r="B5662" s="387"/>
      <c r="C5662" s="388" t="s">
        <v>32171</v>
      </c>
      <c r="D5662" s="384" t="s">
        <v>32172</v>
      </c>
      <c r="E5662" s="388" t="s">
        <v>26</v>
      </c>
      <c r="F5662" s="388" t="s">
        <v>18001</v>
      </c>
      <c r="G5662" s="385"/>
    </row>
    <row r="5663" spans="1:7" ht="36">
      <c r="A5663" s="387"/>
      <c r="B5663" s="387"/>
      <c r="C5663" s="388" t="s">
        <v>32173</v>
      </c>
      <c r="D5663" s="384" t="s">
        <v>32174</v>
      </c>
      <c r="E5663" s="388" t="s">
        <v>26</v>
      </c>
      <c r="F5663" s="388" t="s">
        <v>18002</v>
      </c>
      <c r="G5663" s="386"/>
    </row>
    <row r="5664" spans="1:7" ht="15">
      <c r="A5664" s="387"/>
      <c r="B5664" s="387"/>
      <c r="C5664" s="481" t="s">
        <v>32175</v>
      </c>
      <c r="D5664" s="481"/>
      <c r="E5664" s="481"/>
      <c r="F5664" s="481" t="s">
        <v>17145</v>
      </c>
      <c r="G5664" s="386"/>
    </row>
    <row r="5665" spans="1:7" ht="11.25" customHeight="1">
      <c r="A5665" s="387"/>
      <c r="B5665" s="387"/>
      <c r="C5665" s="388" t="s">
        <v>32176</v>
      </c>
      <c r="D5665" s="384" t="s">
        <v>32177</v>
      </c>
      <c r="E5665" s="388" t="s">
        <v>26</v>
      </c>
      <c r="F5665" s="388" t="s">
        <v>32178</v>
      </c>
      <c r="G5665" s="386"/>
    </row>
    <row r="5666" spans="1:7" ht="12.75" customHeight="1">
      <c r="A5666" s="387"/>
      <c r="B5666" s="387"/>
      <c r="C5666" s="388" t="s">
        <v>32179</v>
      </c>
      <c r="D5666" s="384" t="s">
        <v>32180</v>
      </c>
      <c r="E5666" s="388" t="s">
        <v>26</v>
      </c>
      <c r="F5666" s="388" t="s">
        <v>32181</v>
      </c>
      <c r="G5666" s="386"/>
    </row>
    <row r="5667" spans="1:7" ht="27">
      <c r="A5667" s="387"/>
      <c r="B5667" s="387"/>
      <c r="C5667" s="388" t="s">
        <v>32182</v>
      </c>
      <c r="D5667" s="384" t="s">
        <v>32183</v>
      </c>
      <c r="E5667" s="388" t="s">
        <v>26</v>
      </c>
      <c r="F5667" s="388" t="s">
        <v>32184</v>
      </c>
      <c r="G5667" s="386"/>
    </row>
    <row r="5668" spans="1:7" ht="54">
      <c r="A5668" s="387"/>
      <c r="B5668" s="387"/>
      <c r="C5668" s="388" t="s">
        <v>32185</v>
      </c>
      <c r="D5668" s="384" t="s">
        <v>32186</v>
      </c>
      <c r="E5668" s="388" t="s">
        <v>26</v>
      </c>
      <c r="F5668" s="388" t="s">
        <v>32187</v>
      </c>
      <c r="G5668" s="386"/>
    </row>
    <row r="5669" spans="1:7" ht="45">
      <c r="A5669" s="387"/>
      <c r="B5669" s="387"/>
      <c r="C5669" s="388" t="s">
        <v>32188</v>
      </c>
      <c r="D5669" s="384" t="s">
        <v>32189</v>
      </c>
      <c r="E5669" s="388" t="s">
        <v>26</v>
      </c>
      <c r="F5669" s="388" t="s">
        <v>32190</v>
      </c>
      <c r="G5669" s="386"/>
    </row>
    <row r="5670" spans="1:7" ht="27">
      <c r="A5670" s="387"/>
      <c r="B5670" s="387"/>
      <c r="C5670" s="388" t="s">
        <v>32191</v>
      </c>
      <c r="D5670" s="384" t="s">
        <v>32192</v>
      </c>
      <c r="E5670" s="388" t="s">
        <v>26</v>
      </c>
      <c r="F5670" s="388" t="s">
        <v>32193</v>
      </c>
      <c r="G5670" s="386"/>
    </row>
    <row r="5671" spans="1:7" ht="14.25" customHeight="1">
      <c r="A5671" s="387"/>
      <c r="B5671" s="387"/>
      <c r="C5671" s="388" t="s">
        <v>32194</v>
      </c>
      <c r="D5671" s="384" t="s">
        <v>32195</v>
      </c>
      <c r="E5671" s="388" t="s">
        <v>26</v>
      </c>
      <c r="F5671" s="388" t="s">
        <v>26788</v>
      </c>
      <c r="G5671" s="386"/>
    </row>
    <row r="5672" spans="1:7" ht="27">
      <c r="A5672" s="387"/>
      <c r="B5672" s="387"/>
      <c r="C5672" s="388" t="s">
        <v>32196</v>
      </c>
      <c r="D5672" s="384" t="s">
        <v>32197</v>
      </c>
      <c r="E5672" s="388" t="s">
        <v>26</v>
      </c>
      <c r="F5672" s="388" t="s">
        <v>32198</v>
      </c>
      <c r="G5672" s="386"/>
    </row>
    <row r="5673" spans="1:7" ht="27">
      <c r="A5673" s="387"/>
      <c r="B5673" s="387"/>
      <c r="C5673" s="388" t="s">
        <v>32199</v>
      </c>
      <c r="D5673" s="384" t="s">
        <v>32200</v>
      </c>
      <c r="E5673" s="388" t="s">
        <v>26</v>
      </c>
      <c r="F5673" s="388" t="s">
        <v>32201</v>
      </c>
      <c r="G5673" s="386"/>
    </row>
    <row r="5674" spans="1:7" ht="27">
      <c r="A5674" s="387"/>
      <c r="B5674" s="387"/>
      <c r="C5674" s="388" t="s">
        <v>32202</v>
      </c>
      <c r="D5674" s="384" t="s">
        <v>32203</v>
      </c>
      <c r="E5674" s="388" t="s">
        <v>26</v>
      </c>
      <c r="F5674" s="388" t="s">
        <v>32204</v>
      </c>
      <c r="G5674" s="386"/>
    </row>
    <row r="5675" spans="1:7" ht="15">
      <c r="A5675" s="387"/>
      <c r="B5675" s="387"/>
      <c r="C5675" s="388" t="s">
        <v>32205</v>
      </c>
      <c r="D5675" s="384" t="s">
        <v>32206</v>
      </c>
      <c r="E5675" s="388" t="s">
        <v>26</v>
      </c>
      <c r="F5675" s="388" t="s">
        <v>32207</v>
      </c>
      <c r="G5675" s="386"/>
    </row>
    <row r="5676" spans="1:7" ht="12.75" customHeight="1">
      <c r="A5676" s="387"/>
      <c r="B5676" s="387"/>
      <c r="C5676" s="388" t="s">
        <v>32208</v>
      </c>
      <c r="D5676" s="384" t="s">
        <v>32209</v>
      </c>
      <c r="E5676" s="388" t="s">
        <v>26</v>
      </c>
      <c r="F5676" s="388" t="s">
        <v>32210</v>
      </c>
      <c r="G5676" s="386"/>
    </row>
    <row r="5677" spans="1:7" ht="18">
      <c r="A5677" s="387"/>
      <c r="B5677" s="387"/>
      <c r="C5677" s="388" t="s">
        <v>32211</v>
      </c>
      <c r="D5677" s="384" t="s">
        <v>32212</v>
      </c>
      <c r="E5677" s="388" t="s">
        <v>26</v>
      </c>
      <c r="F5677" s="388" t="s">
        <v>32213</v>
      </c>
      <c r="G5677" s="386"/>
    </row>
    <row r="5678" spans="1:7" ht="27">
      <c r="A5678" s="387"/>
      <c r="B5678" s="387"/>
      <c r="C5678" s="388" t="s">
        <v>32214</v>
      </c>
      <c r="D5678" s="384" t="s">
        <v>32215</v>
      </c>
      <c r="E5678" s="388" t="s">
        <v>26</v>
      </c>
      <c r="F5678" s="388" t="s">
        <v>32216</v>
      </c>
      <c r="G5678" s="386"/>
    </row>
    <row r="5679" spans="1:7" ht="15">
      <c r="A5679" s="387"/>
      <c r="B5679" s="387"/>
      <c r="C5679" s="388" t="s">
        <v>32217</v>
      </c>
      <c r="D5679" s="384" t="s">
        <v>32218</v>
      </c>
      <c r="E5679" s="388" t="s">
        <v>26</v>
      </c>
      <c r="F5679" s="388" t="s">
        <v>32219</v>
      </c>
      <c r="G5679" s="386"/>
    </row>
    <row r="5680" spans="1:7" ht="22.5" customHeight="1">
      <c r="A5680" s="387"/>
      <c r="B5680" s="387"/>
      <c r="C5680" s="388" t="s">
        <v>32220</v>
      </c>
      <c r="D5680" s="384" t="s">
        <v>32221</v>
      </c>
      <c r="E5680" s="388" t="s">
        <v>26</v>
      </c>
      <c r="F5680" s="388" t="s">
        <v>20849</v>
      </c>
      <c r="G5680" s="386"/>
    </row>
    <row r="5681" spans="1:7" ht="14.25" customHeight="1">
      <c r="A5681" s="387"/>
      <c r="B5681" s="387"/>
      <c r="C5681" s="388" t="s">
        <v>32222</v>
      </c>
      <c r="D5681" s="384" t="s">
        <v>32223</v>
      </c>
      <c r="E5681" s="388" t="s">
        <v>26</v>
      </c>
      <c r="F5681" s="388" t="s">
        <v>32224</v>
      </c>
      <c r="G5681" s="386"/>
    </row>
    <row r="5682" spans="1:7" ht="15">
      <c r="A5682" s="387"/>
      <c r="B5682" s="387"/>
      <c r="C5682" s="481" t="s">
        <v>32225</v>
      </c>
      <c r="D5682" s="481"/>
      <c r="E5682" s="481"/>
      <c r="F5682" s="481" t="s">
        <v>17145</v>
      </c>
      <c r="G5682" s="386"/>
    </row>
    <row r="5683" spans="1:7" ht="11.25" customHeight="1">
      <c r="A5683" s="387"/>
      <c r="B5683" s="387"/>
      <c r="C5683" s="388" t="s">
        <v>32226</v>
      </c>
      <c r="D5683" s="384" t="s">
        <v>32227</v>
      </c>
      <c r="E5683" s="388" t="s">
        <v>17699</v>
      </c>
      <c r="F5683" s="388" t="s">
        <v>32228</v>
      </c>
      <c r="G5683" s="386"/>
    </row>
    <row r="5684" spans="1:7" ht="27">
      <c r="A5684" s="387"/>
      <c r="B5684" s="387"/>
      <c r="C5684" s="388" t="s">
        <v>32229</v>
      </c>
      <c r="D5684" s="384" t="s">
        <v>32230</v>
      </c>
      <c r="E5684" s="388" t="s">
        <v>17699</v>
      </c>
      <c r="F5684" s="388" t="s">
        <v>17684</v>
      </c>
      <c r="G5684" s="386"/>
    </row>
    <row r="5685" spans="1:7" ht="15">
      <c r="A5685" s="387"/>
      <c r="B5685" s="481" t="s">
        <v>32231</v>
      </c>
      <c r="C5685" s="481"/>
      <c r="D5685" s="481"/>
      <c r="E5685" s="481"/>
      <c r="F5685" s="481" t="s">
        <v>17145</v>
      </c>
      <c r="G5685" s="386"/>
    </row>
    <row r="5686" spans="1:7" ht="15">
      <c r="A5686" s="387"/>
      <c r="B5686" s="387"/>
      <c r="C5686" s="481" t="s">
        <v>32232</v>
      </c>
      <c r="D5686" s="481"/>
      <c r="E5686" s="481"/>
      <c r="F5686" s="481" t="s">
        <v>17145</v>
      </c>
      <c r="G5686" s="386"/>
    </row>
    <row r="5687" spans="1:7" ht="11.25" customHeight="1">
      <c r="A5687" s="387"/>
      <c r="B5687" s="387"/>
      <c r="C5687" s="388" t="s">
        <v>32233</v>
      </c>
      <c r="D5687" s="384" t="s">
        <v>32234</v>
      </c>
      <c r="E5687" s="388" t="s">
        <v>11452</v>
      </c>
      <c r="F5687" s="388" t="s">
        <v>22546</v>
      </c>
      <c r="G5687" s="386"/>
    </row>
    <row r="5688" spans="1:7" ht="45">
      <c r="A5688" s="387"/>
      <c r="B5688" s="387"/>
      <c r="C5688" s="388" t="s">
        <v>32235</v>
      </c>
      <c r="D5688" s="384" t="s">
        <v>32236</v>
      </c>
      <c r="E5688" s="388" t="s">
        <v>11452</v>
      </c>
      <c r="F5688" s="388" t="s">
        <v>32237</v>
      </c>
      <c r="G5688" s="386"/>
    </row>
    <row r="5689" spans="1:7" ht="14.25" customHeight="1">
      <c r="A5689" s="387"/>
      <c r="B5689" s="387"/>
      <c r="C5689" s="388" t="s">
        <v>32238</v>
      </c>
      <c r="D5689" s="384" t="s">
        <v>32239</v>
      </c>
      <c r="E5689" s="388" t="s">
        <v>11452</v>
      </c>
      <c r="F5689" s="388" t="s">
        <v>32240</v>
      </c>
      <c r="G5689" s="386"/>
    </row>
    <row r="5690" spans="1:7" ht="54">
      <c r="A5690" s="387"/>
      <c r="B5690" s="387"/>
      <c r="C5690" s="388" t="s">
        <v>32241</v>
      </c>
      <c r="D5690" s="384" t="s">
        <v>32242</v>
      </c>
      <c r="E5690" s="388" t="s">
        <v>11452</v>
      </c>
      <c r="F5690" s="388" t="s">
        <v>17447</v>
      </c>
      <c r="G5690" s="386"/>
    </row>
    <row r="5691" spans="1:7" ht="14.25" customHeight="1">
      <c r="A5691" s="387"/>
      <c r="B5691" s="387"/>
      <c r="C5691" s="388" t="s">
        <v>32243</v>
      </c>
      <c r="D5691" s="384" t="s">
        <v>32244</v>
      </c>
      <c r="E5691" s="388" t="s">
        <v>11452</v>
      </c>
      <c r="F5691" s="388" t="s">
        <v>32245</v>
      </c>
      <c r="G5691" s="385"/>
    </row>
    <row r="5692" spans="1:7" ht="14.25" customHeight="1">
      <c r="A5692" s="387"/>
      <c r="B5692" s="387"/>
      <c r="C5692" s="388" t="s">
        <v>32246</v>
      </c>
      <c r="D5692" s="384" t="s">
        <v>32247</v>
      </c>
      <c r="E5692" s="388" t="s">
        <v>11452</v>
      </c>
      <c r="F5692" s="388" t="s">
        <v>17865</v>
      </c>
      <c r="G5692" s="385"/>
    </row>
    <row r="5693" spans="1:7" ht="14.25" customHeight="1">
      <c r="A5693" s="387"/>
      <c r="B5693" s="387"/>
      <c r="C5693" s="388" t="s">
        <v>32248</v>
      </c>
      <c r="D5693" s="384" t="s">
        <v>32249</v>
      </c>
      <c r="E5693" s="388" t="s">
        <v>11452</v>
      </c>
      <c r="F5693" s="388" t="s">
        <v>32250</v>
      </c>
      <c r="G5693" s="386"/>
    </row>
    <row r="5694" spans="1:7" ht="12.75" customHeight="1">
      <c r="A5694" s="387"/>
      <c r="B5694" s="387"/>
      <c r="C5694" s="388" t="s">
        <v>32251</v>
      </c>
      <c r="D5694" s="384" t="s">
        <v>32252</v>
      </c>
      <c r="E5694" s="388" t="s">
        <v>11452</v>
      </c>
      <c r="F5694" s="388" t="s">
        <v>32253</v>
      </c>
      <c r="G5694" s="386"/>
    </row>
    <row r="5695" spans="1:7" ht="15">
      <c r="A5695" s="387"/>
      <c r="B5695" s="387"/>
      <c r="C5695" s="481" t="s">
        <v>32254</v>
      </c>
      <c r="D5695" s="481"/>
      <c r="E5695" s="481"/>
      <c r="F5695" s="481" t="s">
        <v>17145</v>
      </c>
      <c r="G5695" s="386"/>
    </row>
    <row r="5696" spans="1:7" ht="11.25" customHeight="1">
      <c r="A5696" s="387"/>
      <c r="B5696" s="387"/>
      <c r="C5696" s="388" t="s">
        <v>32255</v>
      </c>
      <c r="D5696" s="384" t="s">
        <v>32256</v>
      </c>
      <c r="E5696" s="388" t="s">
        <v>11452</v>
      </c>
      <c r="F5696" s="388" t="s">
        <v>18007</v>
      </c>
      <c r="G5696" s="386"/>
    </row>
    <row r="5697" spans="1:7" ht="33.75" customHeight="1">
      <c r="A5697" s="387"/>
      <c r="B5697" s="387"/>
      <c r="C5697" s="388" t="s">
        <v>32257</v>
      </c>
      <c r="D5697" s="384" t="s">
        <v>32258</v>
      </c>
      <c r="E5697" s="388" t="s">
        <v>11452</v>
      </c>
      <c r="F5697" s="388" t="s">
        <v>18008</v>
      </c>
      <c r="G5697" s="386"/>
    </row>
    <row r="5698" spans="1:7" ht="12.75" customHeight="1">
      <c r="A5698" s="387"/>
      <c r="B5698" s="387"/>
      <c r="C5698" s="481" t="s">
        <v>32259</v>
      </c>
      <c r="D5698" s="481"/>
      <c r="E5698" s="481"/>
      <c r="F5698" s="481" t="s">
        <v>17145</v>
      </c>
      <c r="G5698" s="386"/>
    </row>
    <row r="5699" spans="1:7" ht="11.25" customHeight="1">
      <c r="A5699" s="387"/>
      <c r="B5699" s="387"/>
      <c r="C5699" s="481" t="s">
        <v>32260</v>
      </c>
      <c r="D5699" s="481"/>
      <c r="E5699" s="481"/>
      <c r="F5699" s="481" t="s">
        <v>17145</v>
      </c>
      <c r="G5699" s="386"/>
    </row>
    <row r="5700" spans="1:7" ht="45">
      <c r="A5700" s="387"/>
      <c r="B5700" s="387"/>
      <c r="C5700" s="388" t="s">
        <v>32261</v>
      </c>
      <c r="D5700" s="384" t="s">
        <v>32262</v>
      </c>
      <c r="E5700" s="388" t="s">
        <v>11452</v>
      </c>
      <c r="F5700" s="388" t="s">
        <v>32263</v>
      </c>
      <c r="G5700" s="386"/>
    </row>
    <row r="5701" spans="1:7" ht="11.25" customHeight="1">
      <c r="A5701" s="387"/>
      <c r="B5701" s="387"/>
      <c r="C5701" s="481" t="s">
        <v>32264</v>
      </c>
      <c r="D5701" s="481"/>
      <c r="E5701" s="481"/>
      <c r="F5701" s="481" t="s">
        <v>17145</v>
      </c>
      <c r="G5701" s="385"/>
    </row>
    <row r="5702" spans="1:7" ht="14.25" customHeight="1">
      <c r="A5702" s="387"/>
      <c r="B5702" s="387"/>
      <c r="C5702" s="388" t="s">
        <v>32265</v>
      </c>
      <c r="D5702" s="384" t="s">
        <v>32266</v>
      </c>
      <c r="E5702" s="388" t="s">
        <v>26</v>
      </c>
      <c r="F5702" s="388" t="s">
        <v>32267</v>
      </c>
      <c r="G5702" s="385"/>
    </row>
    <row r="5703" spans="1:7" ht="11.25" customHeight="1">
      <c r="A5703" s="387"/>
      <c r="B5703" s="387"/>
      <c r="C5703" s="388" t="s">
        <v>32268</v>
      </c>
      <c r="D5703" s="384" t="s">
        <v>32269</v>
      </c>
      <c r="E5703" s="388" t="s">
        <v>26</v>
      </c>
      <c r="F5703" s="388" t="s">
        <v>32270</v>
      </c>
      <c r="G5703" s="385"/>
    </row>
    <row r="5704" spans="1:7" ht="15">
      <c r="A5704" s="387"/>
      <c r="B5704" s="387"/>
      <c r="C5704" s="388" t="s">
        <v>32271</v>
      </c>
      <c r="D5704" s="384" t="s">
        <v>32272</v>
      </c>
      <c r="E5704" s="388" t="s">
        <v>26</v>
      </c>
      <c r="F5704" s="388" t="s">
        <v>32273</v>
      </c>
      <c r="G5704" s="385"/>
    </row>
    <row r="5705" spans="1:7" ht="14.25" customHeight="1">
      <c r="A5705" s="387"/>
      <c r="B5705" s="387"/>
      <c r="C5705" s="388" t="s">
        <v>32274</v>
      </c>
      <c r="D5705" s="384" t="s">
        <v>32275</v>
      </c>
      <c r="E5705" s="388" t="s">
        <v>11452</v>
      </c>
      <c r="F5705" s="388" t="s">
        <v>32276</v>
      </c>
      <c r="G5705" s="386"/>
    </row>
    <row r="5706" spans="1:7" ht="15">
      <c r="A5706" s="387"/>
      <c r="B5706" s="387"/>
      <c r="C5706" s="481" t="s">
        <v>32277</v>
      </c>
      <c r="D5706" s="481"/>
      <c r="E5706" s="481"/>
      <c r="F5706" s="481" t="s">
        <v>17145</v>
      </c>
      <c r="G5706" s="386"/>
    </row>
    <row r="5707" spans="1:7" ht="14.25" customHeight="1">
      <c r="A5707" s="387"/>
      <c r="B5707" s="387"/>
      <c r="C5707" s="388" t="s">
        <v>32278</v>
      </c>
      <c r="D5707" s="384" t="s">
        <v>32279</v>
      </c>
      <c r="E5707" s="388" t="s">
        <v>18009</v>
      </c>
      <c r="F5707" s="388" t="s">
        <v>18010</v>
      </c>
      <c r="G5707" s="386"/>
    </row>
    <row r="5708" spans="1:7" ht="11.25" customHeight="1">
      <c r="A5708" s="387"/>
      <c r="B5708" s="387"/>
      <c r="C5708" s="388" t="s">
        <v>32280</v>
      </c>
      <c r="D5708" s="384" t="s">
        <v>32281</v>
      </c>
      <c r="E5708" s="388" t="s">
        <v>11452</v>
      </c>
      <c r="F5708" s="388" t="s">
        <v>32282</v>
      </c>
      <c r="G5708" s="386"/>
    </row>
    <row r="5709" spans="1:7" ht="14.25" customHeight="1">
      <c r="A5709" s="387"/>
      <c r="B5709" s="387"/>
      <c r="C5709" s="388" t="s">
        <v>32283</v>
      </c>
      <c r="D5709" s="384" t="s">
        <v>32284</v>
      </c>
      <c r="E5709" s="388" t="s">
        <v>11452</v>
      </c>
      <c r="F5709" s="388" t="s">
        <v>32285</v>
      </c>
      <c r="G5709" s="386"/>
    </row>
    <row r="5710" spans="1:7" ht="12.75" customHeight="1">
      <c r="A5710" s="387"/>
      <c r="B5710" s="387"/>
      <c r="C5710" s="388" t="s">
        <v>32286</v>
      </c>
      <c r="D5710" s="384" t="s">
        <v>32287</v>
      </c>
      <c r="E5710" s="388" t="s">
        <v>26</v>
      </c>
      <c r="F5710" s="388" t="s">
        <v>32288</v>
      </c>
      <c r="G5710" s="386"/>
    </row>
    <row r="5711" spans="1:7" ht="18">
      <c r="A5711" s="387"/>
      <c r="B5711" s="387"/>
      <c r="C5711" s="388" t="s">
        <v>32289</v>
      </c>
      <c r="D5711" s="384" t="s">
        <v>32290</v>
      </c>
      <c r="E5711" s="388" t="s">
        <v>26</v>
      </c>
      <c r="F5711" s="388" t="s">
        <v>32291</v>
      </c>
      <c r="G5711" s="386"/>
    </row>
    <row r="5712" spans="1:7" ht="14.25" customHeight="1">
      <c r="A5712" s="387"/>
      <c r="B5712" s="387"/>
      <c r="C5712" s="388" t="s">
        <v>32292</v>
      </c>
      <c r="D5712" s="384" t="s">
        <v>32293</v>
      </c>
      <c r="E5712" s="388" t="s">
        <v>26</v>
      </c>
      <c r="F5712" s="388" t="s">
        <v>17884</v>
      </c>
      <c r="G5712" s="386"/>
    </row>
    <row r="5713" spans="1:7" ht="14.25" customHeight="1">
      <c r="A5713" s="387"/>
      <c r="B5713" s="387"/>
      <c r="C5713" s="388" t="s">
        <v>32294</v>
      </c>
      <c r="D5713" s="384" t="s">
        <v>32295</v>
      </c>
      <c r="E5713" s="388" t="s">
        <v>26</v>
      </c>
      <c r="F5713" s="388" t="s">
        <v>32296</v>
      </c>
      <c r="G5713" s="386"/>
    </row>
    <row r="5714" spans="1:7" ht="14.25" customHeight="1">
      <c r="A5714" s="387"/>
      <c r="B5714" s="387"/>
      <c r="C5714" s="388" t="s">
        <v>32297</v>
      </c>
      <c r="D5714" s="384" t="s">
        <v>32298</v>
      </c>
      <c r="E5714" s="388" t="s">
        <v>26</v>
      </c>
      <c r="F5714" s="388" t="s">
        <v>32299</v>
      </c>
      <c r="G5714" s="386"/>
    </row>
    <row r="5715" spans="1:7" ht="15">
      <c r="A5715" s="387"/>
      <c r="B5715" s="387"/>
      <c r="C5715" s="481" t="s">
        <v>32300</v>
      </c>
      <c r="D5715" s="481"/>
      <c r="E5715" s="481"/>
      <c r="F5715" s="481" t="s">
        <v>17145</v>
      </c>
      <c r="G5715" s="386"/>
    </row>
    <row r="5716" spans="1:7" ht="27">
      <c r="A5716" s="387"/>
      <c r="B5716" s="387"/>
      <c r="C5716" s="388" t="s">
        <v>32301</v>
      </c>
      <c r="D5716" s="384" t="s">
        <v>32302</v>
      </c>
      <c r="E5716" s="388" t="s">
        <v>17512</v>
      </c>
      <c r="F5716" s="388" t="s">
        <v>17167</v>
      </c>
      <c r="G5716" s="386"/>
    </row>
    <row r="5717" spans="1:7" ht="27">
      <c r="A5717" s="387"/>
      <c r="B5717" s="387"/>
      <c r="C5717" s="388" t="s">
        <v>32303</v>
      </c>
      <c r="D5717" s="384" t="s">
        <v>32304</v>
      </c>
      <c r="E5717" s="388" t="s">
        <v>26</v>
      </c>
      <c r="F5717" s="388" t="s">
        <v>18011</v>
      </c>
      <c r="G5717" s="386"/>
    </row>
    <row r="5718" spans="1:7" ht="11.25" customHeight="1">
      <c r="A5718" s="387"/>
      <c r="B5718" s="387"/>
      <c r="C5718" s="388" t="s">
        <v>32305</v>
      </c>
      <c r="D5718" s="384" t="s">
        <v>32306</v>
      </c>
      <c r="E5718" s="388" t="s">
        <v>26</v>
      </c>
      <c r="F5718" s="388" t="s">
        <v>18012</v>
      </c>
      <c r="G5718" s="386"/>
    </row>
    <row r="5719" spans="1:7" ht="12.75" customHeight="1">
      <c r="A5719" s="387"/>
      <c r="B5719" s="387"/>
      <c r="C5719" s="388" t="s">
        <v>32307</v>
      </c>
      <c r="D5719" s="384" t="s">
        <v>32308</v>
      </c>
      <c r="E5719" s="388" t="s">
        <v>26</v>
      </c>
      <c r="F5719" s="388" t="s">
        <v>18013</v>
      </c>
      <c r="G5719" s="386"/>
    </row>
    <row r="5720" spans="1:7" ht="45">
      <c r="A5720" s="387"/>
      <c r="B5720" s="387"/>
      <c r="C5720" s="388" t="s">
        <v>32309</v>
      </c>
      <c r="D5720" s="384" t="s">
        <v>32310</v>
      </c>
      <c r="E5720" s="388" t="s">
        <v>26</v>
      </c>
      <c r="F5720" s="388" t="s">
        <v>17703</v>
      </c>
      <c r="G5720" s="385"/>
    </row>
    <row r="5721" spans="1:7" ht="15">
      <c r="A5721" s="387"/>
      <c r="B5721" s="481" t="s">
        <v>32311</v>
      </c>
      <c r="C5721" s="481"/>
      <c r="D5721" s="481"/>
      <c r="E5721" s="481"/>
      <c r="F5721" s="481" t="s">
        <v>17145</v>
      </c>
      <c r="G5721" s="385"/>
    </row>
    <row r="5722" spans="1:7" ht="14.25" customHeight="1">
      <c r="A5722" s="387"/>
      <c r="B5722" s="387"/>
      <c r="C5722" s="481" t="s">
        <v>32312</v>
      </c>
      <c r="D5722" s="481"/>
      <c r="E5722" s="481"/>
      <c r="F5722" s="481" t="s">
        <v>17145</v>
      </c>
      <c r="G5722" s="386"/>
    </row>
    <row r="5723" spans="1:7" ht="45">
      <c r="A5723" s="387"/>
      <c r="B5723" s="387"/>
      <c r="C5723" s="388" t="s">
        <v>32313</v>
      </c>
      <c r="D5723" s="384" t="s">
        <v>32314</v>
      </c>
      <c r="E5723" s="388" t="s">
        <v>11452</v>
      </c>
      <c r="F5723" s="388" t="s">
        <v>32315</v>
      </c>
      <c r="G5723" s="385"/>
    </row>
    <row r="5724" spans="1:7" ht="14.25" customHeight="1">
      <c r="A5724" s="387"/>
      <c r="B5724" s="387"/>
      <c r="C5724" s="388" t="s">
        <v>32316</v>
      </c>
      <c r="D5724" s="384" t="s">
        <v>32317</v>
      </c>
      <c r="E5724" s="388" t="s">
        <v>11452</v>
      </c>
      <c r="F5724" s="388" t="s">
        <v>18014</v>
      </c>
      <c r="G5724" s="385"/>
    </row>
    <row r="5725" spans="1:7" ht="11.25" customHeight="1">
      <c r="A5725" s="387"/>
      <c r="B5725" s="387"/>
      <c r="C5725" s="388" t="s">
        <v>32318</v>
      </c>
      <c r="D5725" s="384" t="s">
        <v>32319</v>
      </c>
      <c r="E5725" s="388" t="s">
        <v>11452</v>
      </c>
      <c r="F5725" s="388" t="s">
        <v>18015</v>
      </c>
      <c r="G5725" s="386"/>
    </row>
    <row r="5726" spans="1:7" ht="18">
      <c r="A5726" s="387"/>
      <c r="B5726" s="387"/>
      <c r="C5726" s="388" t="s">
        <v>32320</v>
      </c>
      <c r="D5726" s="384" t="s">
        <v>32321</v>
      </c>
      <c r="E5726" s="388" t="s">
        <v>11452</v>
      </c>
      <c r="F5726" s="388" t="s">
        <v>32322</v>
      </c>
      <c r="G5726" s="385"/>
    </row>
    <row r="5727" spans="1:7" ht="14.25" customHeight="1">
      <c r="A5727" s="387"/>
      <c r="B5727" s="387"/>
      <c r="C5727" s="388" t="s">
        <v>32323</v>
      </c>
      <c r="D5727" s="384" t="s">
        <v>32324</v>
      </c>
      <c r="E5727" s="388" t="s">
        <v>11452</v>
      </c>
      <c r="F5727" s="388" t="s">
        <v>17566</v>
      </c>
      <c r="G5727" s="385"/>
    </row>
    <row r="5728" spans="1:7" ht="27">
      <c r="A5728" s="387"/>
      <c r="B5728" s="387"/>
      <c r="C5728" s="388" t="s">
        <v>32325</v>
      </c>
      <c r="D5728" s="384" t="s">
        <v>32326</v>
      </c>
      <c r="E5728" s="388" t="s">
        <v>11452</v>
      </c>
      <c r="F5728" s="388" t="s">
        <v>32327</v>
      </c>
      <c r="G5728" s="385"/>
    </row>
    <row r="5729" spans="1:7" ht="14.25" customHeight="1">
      <c r="A5729" s="387"/>
      <c r="B5729" s="387"/>
      <c r="C5729" s="388" t="s">
        <v>32328</v>
      </c>
      <c r="D5729" s="384" t="s">
        <v>32329</v>
      </c>
      <c r="E5729" s="388" t="s">
        <v>11452</v>
      </c>
      <c r="F5729" s="388" t="s">
        <v>32330</v>
      </c>
      <c r="G5729" s="385"/>
    </row>
    <row r="5730" spans="1:7" ht="14.25" customHeight="1">
      <c r="A5730" s="387"/>
      <c r="B5730" s="387"/>
      <c r="C5730" s="388" t="s">
        <v>32331</v>
      </c>
      <c r="D5730" s="384" t="s">
        <v>32332</v>
      </c>
      <c r="E5730" s="388" t="s">
        <v>11452</v>
      </c>
      <c r="F5730" s="388" t="s">
        <v>32333</v>
      </c>
      <c r="G5730" s="386"/>
    </row>
    <row r="5731" spans="1:7" ht="14.25" customHeight="1">
      <c r="A5731" s="387"/>
      <c r="B5731" s="387"/>
      <c r="C5731" s="388" t="s">
        <v>32334</v>
      </c>
      <c r="D5731" s="384" t="s">
        <v>32335</v>
      </c>
      <c r="E5731" s="388" t="s">
        <v>11452</v>
      </c>
      <c r="F5731" s="388" t="s">
        <v>32336</v>
      </c>
      <c r="G5731" s="386"/>
    </row>
    <row r="5732" spans="1:7" ht="54" customHeight="1">
      <c r="A5732" s="387"/>
      <c r="B5732" s="387"/>
      <c r="C5732" s="388" t="s">
        <v>32337</v>
      </c>
      <c r="D5732" s="384" t="s">
        <v>32338</v>
      </c>
      <c r="E5732" s="388" t="s">
        <v>11452</v>
      </c>
      <c r="F5732" s="388" t="s">
        <v>32339</v>
      </c>
      <c r="G5732" s="386"/>
    </row>
    <row r="5733" spans="1:7" ht="54" customHeight="1">
      <c r="A5733" s="387"/>
      <c r="B5733" s="387"/>
      <c r="C5733" s="388" t="s">
        <v>32340</v>
      </c>
      <c r="D5733" s="384" t="s">
        <v>32341</v>
      </c>
      <c r="E5733" s="388" t="s">
        <v>11452</v>
      </c>
      <c r="F5733" s="388" t="s">
        <v>32342</v>
      </c>
      <c r="G5733" s="386"/>
    </row>
    <row r="5734" spans="1:7" ht="14.25" customHeight="1">
      <c r="A5734" s="387"/>
      <c r="B5734" s="387"/>
      <c r="C5734" s="388" t="s">
        <v>32343</v>
      </c>
      <c r="D5734" s="384" t="s">
        <v>32344</v>
      </c>
      <c r="E5734" s="388" t="s">
        <v>11452</v>
      </c>
      <c r="F5734" s="388" t="s">
        <v>17922</v>
      </c>
      <c r="G5734" s="386"/>
    </row>
    <row r="5735" spans="1:7" ht="12.75" customHeight="1">
      <c r="A5735" s="387"/>
      <c r="B5735" s="387"/>
      <c r="C5735" s="388" t="s">
        <v>32345</v>
      </c>
      <c r="D5735" s="384" t="s">
        <v>32346</v>
      </c>
      <c r="E5735" s="388" t="s">
        <v>11452</v>
      </c>
      <c r="F5735" s="388" t="s">
        <v>32347</v>
      </c>
      <c r="G5735" s="386"/>
    </row>
    <row r="5736" spans="1:7" ht="12.75" customHeight="1">
      <c r="A5736" s="387"/>
      <c r="B5736" s="387"/>
      <c r="C5736" s="388" t="s">
        <v>32348</v>
      </c>
      <c r="D5736" s="384" t="s">
        <v>32349</v>
      </c>
      <c r="E5736" s="388" t="s">
        <v>11452</v>
      </c>
      <c r="F5736" s="388" t="s">
        <v>32350</v>
      </c>
      <c r="G5736" s="386"/>
    </row>
    <row r="5737" spans="1:7" ht="15">
      <c r="A5737" s="387"/>
      <c r="B5737" s="387"/>
      <c r="C5737" s="388" t="s">
        <v>32351</v>
      </c>
      <c r="D5737" s="384" t="s">
        <v>32352</v>
      </c>
      <c r="E5737" s="388" t="s">
        <v>11452</v>
      </c>
      <c r="F5737" s="388" t="s">
        <v>17452</v>
      </c>
      <c r="G5737" s="386"/>
    </row>
    <row r="5738" spans="1:7" ht="45">
      <c r="A5738" s="387"/>
      <c r="B5738" s="387"/>
      <c r="C5738" s="388" t="s">
        <v>32353</v>
      </c>
      <c r="D5738" s="384" t="s">
        <v>32354</v>
      </c>
      <c r="E5738" s="388" t="s">
        <v>11452</v>
      </c>
      <c r="F5738" s="388" t="s">
        <v>32355</v>
      </c>
      <c r="G5738" s="386"/>
    </row>
    <row r="5739" spans="1:7" ht="15">
      <c r="A5739" s="387"/>
      <c r="B5739" s="387"/>
      <c r="C5739" s="388" t="s">
        <v>32356</v>
      </c>
      <c r="D5739" s="384" t="s">
        <v>32357</v>
      </c>
      <c r="E5739" s="388" t="s">
        <v>26</v>
      </c>
      <c r="F5739" s="388" t="s">
        <v>32358</v>
      </c>
      <c r="G5739" s="386"/>
    </row>
    <row r="5740" spans="1:7" ht="15">
      <c r="A5740" s="387"/>
      <c r="B5740" s="387"/>
      <c r="C5740" s="388" t="s">
        <v>32359</v>
      </c>
      <c r="D5740" s="384" t="s">
        <v>32360</v>
      </c>
      <c r="E5740" s="388" t="s">
        <v>26</v>
      </c>
      <c r="F5740" s="388" t="s">
        <v>32361</v>
      </c>
      <c r="G5740" s="386"/>
    </row>
    <row r="5741" spans="1:7" ht="18">
      <c r="A5741" s="387"/>
      <c r="B5741" s="387"/>
      <c r="C5741" s="388" t="s">
        <v>32362</v>
      </c>
      <c r="D5741" s="384" t="s">
        <v>32363</v>
      </c>
      <c r="E5741" s="388" t="s">
        <v>26</v>
      </c>
      <c r="F5741" s="388" t="s">
        <v>17936</v>
      </c>
      <c r="G5741" s="386"/>
    </row>
    <row r="5742" spans="1:7" ht="15">
      <c r="A5742" s="387"/>
      <c r="B5742" s="387"/>
      <c r="C5742" s="481" t="s">
        <v>32364</v>
      </c>
      <c r="D5742" s="481"/>
      <c r="E5742" s="481"/>
      <c r="F5742" s="481" t="s">
        <v>17145</v>
      </c>
      <c r="G5742" s="385"/>
    </row>
    <row r="5743" spans="1:7" ht="18">
      <c r="A5743" s="387"/>
      <c r="B5743" s="387"/>
      <c r="C5743" s="388" t="s">
        <v>32365</v>
      </c>
      <c r="D5743" s="384" t="s">
        <v>32366</v>
      </c>
      <c r="E5743" s="388" t="s">
        <v>26</v>
      </c>
      <c r="F5743" s="388" t="s">
        <v>18017</v>
      </c>
      <c r="G5743" s="385"/>
    </row>
    <row r="5744" spans="1:7" ht="14.25" customHeight="1">
      <c r="A5744" s="387"/>
      <c r="B5744" s="387"/>
      <c r="C5744" s="388" t="s">
        <v>32367</v>
      </c>
      <c r="D5744" s="384" t="s">
        <v>32368</v>
      </c>
      <c r="E5744" s="388" t="s">
        <v>26</v>
      </c>
      <c r="F5744" s="388" t="s">
        <v>17747</v>
      </c>
      <c r="G5744" s="386"/>
    </row>
    <row r="5745" spans="1:7" ht="11.25" customHeight="1">
      <c r="A5745" s="387"/>
      <c r="B5745" s="387"/>
      <c r="C5745" s="388" t="s">
        <v>32369</v>
      </c>
      <c r="D5745" s="384" t="s">
        <v>32370</v>
      </c>
      <c r="E5745" s="388" t="s">
        <v>26</v>
      </c>
      <c r="F5745" s="388" t="s">
        <v>17849</v>
      </c>
      <c r="G5745" s="385"/>
    </row>
    <row r="5746" spans="1:7" ht="18">
      <c r="A5746" s="387"/>
      <c r="B5746" s="387"/>
      <c r="C5746" s="388" t="s">
        <v>32371</v>
      </c>
      <c r="D5746" s="384" t="s">
        <v>32372</v>
      </c>
      <c r="E5746" s="388" t="s">
        <v>26</v>
      </c>
      <c r="F5746" s="388" t="s">
        <v>18018</v>
      </c>
      <c r="G5746" s="385"/>
    </row>
    <row r="5747" spans="1:7" ht="18">
      <c r="A5747" s="387"/>
      <c r="B5747" s="387"/>
      <c r="C5747" s="388" t="s">
        <v>32373</v>
      </c>
      <c r="D5747" s="384" t="s">
        <v>32374</v>
      </c>
      <c r="E5747" s="388" t="s">
        <v>26</v>
      </c>
      <c r="F5747" s="388" t="s">
        <v>18019</v>
      </c>
      <c r="G5747" s="386"/>
    </row>
    <row r="5748" spans="1:7" ht="15">
      <c r="A5748" s="387"/>
      <c r="B5748" s="387"/>
      <c r="C5748" s="481" t="s">
        <v>32375</v>
      </c>
      <c r="D5748" s="481"/>
      <c r="E5748" s="481"/>
      <c r="F5748" s="481" t="s">
        <v>17145</v>
      </c>
      <c r="G5748" s="386"/>
    </row>
    <row r="5749" spans="1:7" ht="36">
      <c r="A5749" s="387"/>
      <c r="B5749" s="387"/>
      <c r="C5749" s="388" t="s">
        <v>32376</v>
      </c>
      <c r="D5749" s="384" t="s">
        <v>32377</v>
      </c>
      <c r="E5749" s="388" t="s">
        <v>11452</v>
      </c>
      <c r="F5749" s="388" t="s">
        <v>32378</v>
      </c>
      <c r="G5749" s="386"/>
    </row>
    <row r="5750" spans="1:7" ht="14.25" customHeight="1">
      <c r="A5750" s="387"/>
      <c r="B5750" s="387"/>
      <c r="C5750" s="388" t="s">
        <v>32379</v>
      </c>
      <c r="D5750" s="384" t="s">
        <v>32380</v>
      </c>
      <c r="E5750" s="388" t="s">
        <v>11452</v>
      </c>
      <c r="F5750" s="388" t="s">
        <v>32378</v>
      </c>
      <c r="G5750" s="386"/>
    </row>
    <row r="5751" spans="1:7" ht="11.25" customHeight="1">
      <c r="A5751" s="387"/>
      <c r="B5751" s="387"/>
      <c r="C5751" s="388" t="s">
        <v>32381</v>
      </c>
      <c r="D5751" s="384" t="s">
        <v>32382</v>
      </c>
      <c r="E5751" s="388" t="s">
        <v>11452</v>
      </c>
      <c r="F5751" s="388" t="s">
        <v>32378</v>
      </c>
      <c r="G5751" s="386"/>
    </row>
    <row r="5752" spans="1:7" ht="36">
      <c r="A5752" s="387"/>
      <c r="B5752" s="387"/>
      <c r="C5752" s="388" t="s">
        <v>32383</v>
      </c>
      <c r="D5752" s="384" t="s">
        <v>32384</v>
      </c>
      <c r="E5752" s="388" t="s">
        <v>11452</v>
      </c>
      <c r="F5752" s="388" t="s">
        <v>32385</v>
      </c>
      <c r="G5752" s="385"/>
    </row>
    <row r="5753" spans="1:7" ht="36">
      <c r="A5753" s="387"/>
      <c r="B5753" s="387"/>
      <c r="C5753" s="388" t="s">
        <v>32386</v>
      </c>
      <c r="D5753" s="384" t="s">
        <v>32387</v>
      </c>
      <c r="E5753" s="388" t="s">
        <v>11452</v>
      </c>
      <c r="F5753" s="388" t="s">
        <v>32385</v>
      </c>
      <c r="G5753" s="385"/>
    </row>
    <row r="5754" spans="1:7" ht="45">
      <c r="A5754" s="387"/>
      <c r="B5754" s="387"/>
      <c r="C5754" s="388" t="s">
        <v>32388</v>
      </c>
      <c r="D5754" s="384" t="s">
        <v>32389</v>
      </c>
      <c r="E5754" s="388" t="s">
        <v>11452</v>
      </c>
      <c r="F5754" s="388" t="s">
        <v>32385</v>
      </c>
      <c r="G5754" s="385"/>
    </row>
    <row r="5755" spans="1:7" ht="36">
      <c r="A5755" s="387"/>
      <c r="B5755" s="387"/>
      <c r="C5755" s="388" t="s">
        <v>32390</v>
      </c>
      <c r="D5755" s="384" t="s">
        <v>32391</v>
      </c>
      <c r="E5755" s="388" t="s">
        <v>11452</v>
      </c>
      <c r="F5755" s="388" t="s">
        <v>32385</v>
      </c>
      <c r="G5755" s="385"/>
    </row>
    <row r="5756" spans="1:7" ht="12.75" customHeight="1">
      <c r="A5756" s="387"/>
      <c r="B5756" s="387"/>
      <c r="C5756" s="388" t="s">
        <v>32392</v>
      </c>
      <c r="D5756" s="384" t="s">
        <v>32393</v>
      </c>
      <c r="E5756" s="388" t="s">
        <v>11452</v>
      </c>
      <c r="F5756" s="388" t="s">
        <v>32385</v>
      </c>
      <c r="G5756" s="386"/>
    </row>
    <row r="5757" spans="1:7" ht="14.25" customHeight="1">
      <c r="A5757" s="387"/>
      <c r="B5757" s="387"/>
      <c r="C5757" s="388" t="s">
        <v>32394</v>
      </c>
      <c r="D5757" s="384" t="s">
        <v>32395</v>
      </c>
      <c r="E5757" s="388" t="s">
        <v>11452</v>
      </c>
      <c r="F5757" s="388" t="s">
        <v>32385</v>
      </c>
      <c r="G5757" s="386"/>
    </row>
    <row r="5758" spans="1:7" ht="36">
      <c r="A5758" s="387"/>
      <c r="B5758" s="387"/>
      <c r="C5758" s="388" t="s">
        <v>32396</v>
      </c>
      <c r="D5758" s="384" t="s">
        <v>32397</v>
      </c>
      <c r="E5758" s="388" t="s">
        <v>11452</v>
      </c>
      <c r="F5758" s="388" t="s">
        <v>32385</v>
      </c>
      <c r="G5758" s="385"/>
    </row>
    <row r="5759" spans="1:7" ht="36">
      <c r="A5759" s="387"/>
      <c r="B5759" s="387"/>
      <c r="C5759" s="388" t="s">
        <v>32398</v>
      </c>
      <c r="D5759" s="384" t="s">
        <v>32399</v>
      </c>
      <c r="E5759" s="388" t="s">
        <v>11452</v>
      </c>
      <c r="F5759" s="388" t="s">
        <v>32385</v>
      </c>
      <c r="G5759" s="385"/>
    </row>
    <row r="5760" spans="1:7" ht="45">
      <c r="A5760" s="387"/>
      <c r="B5760" s="387"/>
      <c r="C5760" s="388" t="s">
        <v>32400</v>
      </c>
      <c r="D5760" s="384" t="s">
        <v>32401</v>
      </c>
      <c r="E5760" s="388" t="s">
        <v>11452</v>
      </c>
      <c r="F5760" s="388" t="s">
        <v>32385</v>
      </c>
      <c r="G5760" s="386"/>
    </row>
    <row r="5761" spans="1:7" ht="15">
      <c r="A5761" s="387"/>
      <c r="B5761" s="481" t="s">
        <v>32402</v>
      </c>
      <c r="C5761" s="481"/>
      <c r="D5761" s="481"/>
      <c r="E5761" s="481"/>
      <c r="F5761" s="481" t="s">
        <v>17145</v>
      </c>
      <c r="G5761" s="386"/>
    </row>
    <row r="5762" spans="1:7" ht="33.75" customHeight="1">
      <c r="A5762" s="387"/>
      <c r="B5762" s="387"/>
      <c r="C5762" s="481" t="s">
        <v>32403</v>
      </c>
      <c r="D5762" s="481"/>
      <c r="E5762" s="481"/>
      <c r="F5762" s="481" t="s">
        <v>17145</v>
      </c>
      <c r="G5762" s="386"/>
    </row>
    <row r="5763" spans="1:7" ht="54">
      <c r="A5763" s="387"/>
      <c r="B5763" s="387"/>
      <c r="C5763" s="388" t="s">
        <v>32404</v>
      </c>
      <c r="D5763" s="384" t="s">
        <v>32405</v>
      </c>
      <c r="E5763" s="388" t="s">
        <v>26</v>
      </c>
      <c r="F5763" s="388" t="s">
        <v>32406</v>
      </c>
      <c r="G5763" s="386"/>
    </row>
    <row r="5764" spans="1:7" ht="54">
      <c r="A5764" s="387"/>
      <c r="B5764" s="387"/>
      <c r="C5764" s="388" t="s">
        <v>32407</v>
      </c>
      <c r="D5764" s="384" t="s">
        <v>32408</v>
      </c>
      <c r="E5764" s="388" t="s">
        <v>26</v>
      </c>
      <c r="F5764" s="388" t="s">
        <v>32409</v>
      </c>
      <c r="G5764" s="386"/>
    </row>
    <row r="5765" spans="1:7" ht="11.25" customHeight="1">
      <c r="A5765" s="387"/>
      <c r="B5765" s="387"/>
      <c r="C5765" s="388" t="s">
        <v>32410</v>
      </c>
      <c r="D5765" s="384" t="s">
        <v>32411</v>
      </c>
      <c r="E5765" s="388" t="s">
        <v>17445</v>
      </c>
      <c r="F5765" s="388" t="s">
        <v>32412</v>
      </c>
      <c r="G5765" s="385"/>
    </row>
    <row r="5766" spans="1:7" ht="15">
      <c r="A5766" s="387"/>
      <c r="B5766" s="481" t="s">
        <v>32413</v>
      </c>
      <c r="C5766" s="481"/>
      <c r="D5766" s="481"/>
      <c r="E5766" s="481"/>
      <c r="F5766" s="481" t="s">
        <v>17145</v>
      </c>
      <c r="G5766" s="385"/>
    </row>
    <row r="5767" spans="1:7" ht="15">
      <c r="A5767" s="387"/>
      <c r="B5767" s="387"/>
      <c r="C5767" s="481" t="s">
        <v>32414</v>
      </c>
      <c r="D5767" s="481"/>
      <c r="E5767" s="481"/>
      <c r="F5767" s="481" t="s">
        <v>17145</v>
      </c>
      <c r="G5767" s="386"/>
    </row>
    <row r="5768" spans="1:7" ht="18">
      <c r="A5768" s="387"/>
      <c r="B5768" s="387"/>
      <c r="C5768" s="388" t="s">
        <v>32415</v>
      </c>
      <c r="D5768" s="384" t="s">
        <v>32416</v>
      </c>
      <c r="E5768" s="388" t="s">
        <v>26</v>
      </c>
      <c r="F5768" s="388" t="s">
        <v>18020</v>
      </c>
      <c r="G5768" s="386"/>
    </row>
    <row r="5769" spans="1:7" ht="18">
      <c r="A5769" s="387"/>
      <c r="B5769" s="387"/>
      <c r="C5769" s="388" t="s">
        <v>32417</v>
      </c>
      <c r="D5769" s="384" t="s">
        <v>32418</v>
      </c>
      <c r="E5769" s="388" t="s">
        <v>26</v>
      </c>
      <c r="F5769" s="388" t="s">
        <v>18021</v>
      </c>
      <c r="G5769" s="386"/>
    </row>
    <row r="5770" spans="1:7" ht="11.25" customHeight="1">
      <c r="A5770" s="387"/>
      <c r="B5770" s="387"/>
      <c r="C5770" s="388" t="s">
        <v>32419</v>
      </c>
      <c r="D5770" s="384" t="s">
        <v>32420</v>
      </c>
      <c r="E5770" s="388" t="s">
        <v>17154</v>
      </c>
      <c r="F5770" s="388" t="s">
        <v>17553</v>
      </c>
      <c r="G5770" s="386"/>
    </row>
    <row r="5771" spans="1:7" ht="14.25" customHeight="1">
      <c r="A5771" s="481" t="s">
        <v>18022</v>
      </c>
      <c r="B5771" s="481"/>
      <c r="C5771" s="481"/>
      <c r="D5771" s="481"/>
      <c r="E5771" s="481"/>
      <c r="F5771" s="481" t="s">
        <v>17145</v>
      </c>
      <c r="G5771" s="386"/>
    </row>
    <row r="5772" spans="1:7" ht="15">
      <c r="A5772" s="481" t="s">
        <v>17186</v>
      </c>
      <c r="B5772" s="481"/>
      <c r="C5772" s="481"/>
      <c r="D5772" s="481"/>
      <c r="E5772" s="481"/>
      <c r="F5772" s="481" t="s">
        <v>17145</v>
      </c>
      <c r="G5772" s="386"/>
    </row>
    <row r="5773" spans="1:7" ht="15">
      <c r="A5773" s="387"/>
      <c r="B5773" s="481" t="s">
        <v>32421</v>
      </c>
      <c r="C5773" s="481"/>
      <c r="D5773" s="481"/>
      <c r="E5773" s="481"/>
      <c r="F5773" s="481" t="s">
        <v>17145</v>
      </c>
      <c r="G5773" s="386"/>
    </row>
    <row r="5774" spans="1:7" ht="15">
      <c r="A5774" s="481" t="s">
        <v>18023</v>
      </c>
      <c r="B5774" s="481"/>
      <c r="C5774" s="481"/>
      <c r="D5774" s="481"/>
      <c r="E5774" s="481"/>
      <c r="F5774" s="481" t="s">
        <v>17145</v>
      </c>
      <c r="G5774" s="386"/>
    </row>
    <row r="5775" spans="1:7" ht="14.25" customHeight="1">
      <c r="A5775" s="387"/>
      <c r="B5775" s="387"/>
      <c r="C5775" s="481" t="s">
        <v>32422</v>
      </c>
      <c r="D5775" s="481"/>
      <c r="E5775" s="481"/>
      <c r="F5775" s="481" t="s">
        <v>17145</v>
      </c>
      <c r="G5775" s="386"/>
    </row>
    <row r="5776" spans="1:7" ht="14.25" customHeight="1">
      <c r="A5776" s="387"/>
      <c r="B5776" s="387"/>
      <c r="C5776" s="388" t="s">
        <v>32423</v>
      </c>
      <c r="D5776" s="384" t="s">
        <v>32424</v>
      </c>
      <c r="E5776" s="388" t="s">
        <v>6485</v>
      </c>
      <c r="F5776" s="388" t="s">
        <v>32425</v>
      </c>
      <c r="G5776" s="386"/>
    </row>
    <row r="5777" spans="1:7" ht="14.25" customHeight="1">
      <c r="A5777" s="387"/>
      <c r="B5777" s="387"/>
      <c r="C5777" s="388" t="s">
        <v>32426</v>
      </c>
      <c r="D5777" s="384" t="s">
        <v>32427</v>
      </c>
      <c r="E5777" s="388" t="s">
        <v>6485</v>
      </c>
      <c r="F5777" s="388" t="s">
        <v>32428</v>
      </c>
      <c r="G5777" s="385"/>
    </row>
    <row r="5778" spans="1:7" ht="11.25" customHeight="1">
      <c r="A5778" s="387"/>
      <c r="B5778" s="387"/>
      <c r="C5778" s="388" t="s">
        <v>32429</v>
      </c>
      <c r="D5778" s="384" t="s">
        <v>32430</v>
      </c>
      <c r="E5778" s="388" t="s">
        <v>6485</v>
      </c>
      <c r="F5778" s="388" t="s">
        <v>32431</v>
      </c>
      <c r="G5778" s="385"/>
    </row>
    <row r="5779" spans="1:7" ht="45">
      <c r="A5779" s="387"/>
      <c r="B5779" s="387"/>
      <c r="C5779" s="388" t="s">
        <v>32432</v>
      </c>
      <c r="D5779" s="384" t="s">
        <v>32433</v>
      </c>
      <c r="E5779" s="388" t="s">
        <v>17153</v>
      </c>
      <c r="F5779" s="388" t="s">
        <v>17753</v>
      </c>
      <c r="G5779" s="385"/>
    </row>
    <row r="5780" spans="1:7" ht="14.25" customHeight="1">
      <c r="A5780" s="387"/>
      <c r="B5780" s="387"/>
      <c r="C5780" s="388" t="s">
        <v>32434</v>
      </c>
      <c r="D5780" s="384" t="s">
        <v>32435</v>
      </c>
      <c r="E5780" s="388" t="s">
        <v>17153</v>
      </c>
      <c r="F5780" s="388" t="s">
        <v>18025</v>
      </c>
      <c r="G5780" s="385"/>
    </row>
    <row r="5781" spans="1:7" ht="14.25" customHeight="1">
      <c r="A5781" s="387"/>
      <c r="B5781" s="387"/>
      <c r="C5781" s="388" t="s">
        <v>32436</v>
      </c>
      <c r="D5781" s="384" t="s">
        <v>32437</v>
      </c>
      <c r="E5781" s="388" t="s">
        <v>17153</v>
      </c>
      <c r="F5781" s="388" t="s">
        <v>32438</v>
      </c>
      <c r="G5781" s="386"/>
    </row>
    <row r="5782" spans="1:7" ht="14.25" customHeight="1">
      <c r="A5782" s="387"/>
      <c r="B5782" s="387"/>
      <c r="C5782" s="388" t="s">
        <v>32439</v>
      </c>
      <c r="D5782" s="384" t="s">
        <v>32440</v>
      </c>
      <c r="E5782" s="388" t="s">
        <v>17153</v>
      </c>
      <c r="F5782" s="388" t="s">
        <v>17330</v>
      </c>
      <c r="G5782" s="386"/>
    </row>
    <row r="5783" spans="1:7" ht="14.25" customHeight="1">
      <c r="A5783" s="387"/>
      <c r="B5783" s="387"/>
      <c r="C5783" s="388" t="s">
        <v>32441</v>
      </c>
      <c r="D5783" s="384" t="s">
        <v>32442</v>
      </c>
      <c r="E5783" s="388" t="s">
        <v>17153</v>
      </c>
      <c r="F5783" s="388" t="s">
        <v>17928</v>
      </c>
      <c r="G5783" s="386"/>
    </row>
    <row r="5784" spans="1:7" ht="14.25" customHeight="1">
      <c r="A5784" s="387"/>
      <c r="B5784" s="387"/>
      <c r="C5784" s="388" t="s">
        <v>32443</v>
      </c>
      <c r="D5784" s="384" t="s">
        <v>32444</v>
      </c>
      <c r="E5784" s="388" t="s">
        <v>17153</v>
      </c>
      <c r="F5784" s="388" t="s">
        <v>32445</v>
      </c>
      <c r="G5784" s="386"/>
    </row>
    <row r="5785" spans="1:7" ht="12.75" customHeight="1">
      <c r="A5785" s="387"/>
      <c r="B5785" s="387"/>
      <c r="C5785" s="388" t="s">
        <v>32446</v>
      </c>
      <c r="D5785" s="384" t="s">
        <v>32447</v>
      </c>
      <c r="E5785" s="388" t="s">
        <v>17153</v>
      </c>
      <c r="F5785" s="388" t="s">
        <v>17931</v>
      </c>
      <c r="G5785" s="385"/>
    </row>
    <row r="5786" spans="1:7" ht="12.75" customHeight="1">
      <c r="A5786" s="387"/>
      <c r="B5786" s="387"/>
      <c r="C5786" s="388" t="s">
        <v>32448</v>
      </c>
      <c r="D5786" s="384" t="s">
        <v>32449</v>
      </c>
      <c r="E5786" s="388" t="s">
        <v>17153</v>
      </c>
      <c r="F5786" s="388" t="s">
        <v>32450</v>
      </c>
      <c r="G5786" s="385"/>
    </row>
    <row r="5787" spans="1:7" ht="12.75" customHeight="1">
      <c r="A5787" s="387"/>
      <c r="B5787" s="387"/>
      <c r="C5787" s="388" t="s">
        <v>32451</v>
      </c>
      <c r="D5787" s="384" t="s">
        <v>32452</v>
      </c>
      <c r="E5787" s="388" t="s">
        <v>17153</v>
      </c>
      <c r="F5787" s="388" t="s">
        <v>32453</v>
      </c>
      <c r="G5787" s="386"/>
    </row>
    <row r="5788" spans="1:7" ht="21.6" customHeight="1">
      <c r="A5788" s="387"/>
      <c r="B5788" s="387"/>
      <c r="C5788" s="388" t="s">
        <v>32454</v>
      </c>
      <c r="D5788" s="384" t="s">
        <v>32455</v>
      </c>
      <c r="E5788" s="388" t="s">
        <v>17153</v>
      </c>
      <c r="F5788" s="388" t="s">
        <v>17833</v>
      </c>
      <c r="G5788" s="386"/>
    </row>
    <row r="5789" spans="1:7" ht="12.75" customHeight="1">
      <c r="A5789" s="387"/>
      <c r="B5789" s="387"/>
      <c r="C5789" s="388" t="s">
        <v>32456</v>
      </c>
      <c r="D5789" s="384" t="s">
        <v>32457</v>
      </c>
      <c r="E5789" s="388" t="s">
        <v>17153</v>
      </c>
      <c r="F5789" s="388" t="s">
        <v>19683</v>
      </c>
      <c r="G5789" s="386"/>
    </row>
    <row r="5790" spans="1:7" ht="14.25" customHeight="1">
      <c r="A5790" s="387"/>
      <c r="B5790" s="387"/>
      <c r="C5790" s="388" t="s">
        <v>32458</v>
      </c>
      <c r="D5790" s="384" t="s">
        <v>32459</v>
      </c>
      <c r="E5790" s="388" t="s">
        <v>17153</v>
      </c>
      <c r="F5790" s="388" t="s">
        <v>32460</v>
      </c>
      <c r="G5790" s="386"/>
    </row>
    <row r="5791" spans="1:7" ht="14.25" customHeight="1">
      <c r="A5791" s="387"/>
      <c r="B5791" s="387"/>
      <c r="C5791" s="388" t="s">
        <v>32461</v>
      </c>
      <c r="D5791" s="384" t="s">
        <v>32462</v>
      </c>
      <c r="E5791" s="388" t="s">
        <v>17153</v>
      </c>
      <c r="F5791" s="388" t="s">
        <v>32463</v>
      </c>
      <c r="G5791" s="386"/>
    </row>
    <row r="5792" spans="1:7" ht="56.25" customHeight="1">
      <c r="A5792" s="387"/>
      <c r="B5792" s="387"/>
      <c r="C5792" s="388" t="s">
        <v>32464</v>
      </c>
      <c r="D5792" s="384" t="s">
        <v>32465</v>
      </c>
      <c r="E5792" s="388" t="s">
        <v>17153</v>
      </c>
      <c r="F5792" s="388" t="s">
        <v>32466</v>
      </c>
      <c r="G5792" s="386"/>
    </row>
    <row r="5793" spans="1:7" ht="45">
      <c r="A5793" s="387"/>
      <c r="B5793" s="387"/>
      <c r="C5793" s="388" t="s">
        <v>32467</v>
      </c>
      <c r="D5793" s="384" t="s">
        <v>32468</v>
      </c>
      <c r="E5793" s="388" t="s">
        <v>17153</v>
      </c>
      <c r="F5793" s="388" t="s">
        <v>32469</v>
      </c>
      <c r="G5793" s="386"/>
    </row>
    <row r="5794" spans="1:7" ht="45">
      <c r="A5794" s="387"/>
      <c r="B5794" s="387"/>
      <c r="C5794" s="388" t="s">
        <v>32470</v>
      </c>
      <c r="D5794" s="384" t="s">
        <v>32471</v>
      </c>
      <c r="E5794" s="388" t="s">
        <v>17153</v>
      </c>
      <c r="F5794" s="388" t="s">
        <v>32472</v>
      </c>
      <c r="G5794" s="386"/>
    </row>
    <row r="5795" spans="1:7" ht="14.25" customHeight="1">
      <c r="A5795" s="387"/>
      <c r="B5795" s="387"/>
      <c r="C5795" s="388" t="s">
        <v>32473</v>
      </c>
      <c r="D5795" s="384" t="s">
        <v>32474</v>
      </c>
      <c r="E5795" s="388" t="s">
        <v>17153</v>
      </c>
      <c r="F5795" s="388" t="s">
        <v>32475</v>
      </c>
      <c r="G5795" s="386"/>
    </row>
    <row r="5796" spans="1:7" ht="14.25" customHeight="1">
      <c r="A5796" s="387"/>
      <c r="B5796" s="387"/>
      <c r="C5796" s="388" t="s">
        <v>32476</v>
      </c>
      <c r="D5796" s="384" t="s">
        <v>32477</v>
      </c>
      <c r="E5796" s="388" t="s">
        <v>17153</v>
      </c>
      <c r="F5796" s="388" t="s">
        <v>17541</v>
      </c>
      <c r="G5796" s="386"/>
    </row>
    <row r="5797" spans="1:7" ht="36">
      <c r="A5797" s="387"/>
      <c r="B5797" s="387"/>
      <c r="C5797" s="388" t="s">
        <v>32478</v>
      </c>
      <c r="D5797" s="384" t="s">
        <v>32479</v>
      </c>
      <c r="E5797" s="388" t="s">
        <v>26</v>
      </c>
      <c r="F5797" s="388" t="s">
        <v>32480</v>
      </c>
      <c r="G5797" s="385"/>
    </row>
    <row r="5798" spans="1:7" ht="36">
      <c r="A5798" s="387"/>
      <c r="B5798" s="387"/>
      <c r="C5798" s="388" t="s">
        <v>32481</v>
      </c>
      <c r="D5798" s="384" t="s">
        <v>32482</v>
      </c>
      <c r="E5798" s="388" t="s">
        <v>26</v>
      </c>
      <c r="F5798" s="388" t="s">
        <v>32483</v>
      </c>
      <c r="G5798" s="385"/>
    </row>
    <row r="5799" spans="1:7" ht="45">
      <c r="A5799" s="387"/>
      <c r="B5799" s="387"/>
      <c r="C5799" s="388" t="s">
        <v>32484</v>
      </c>
      <c r="D5799" s="384" t="s">
        <v>32485</v>
      </c>
      <c r="E5799" s="388" t="s">
        <v>17153</v>
      </c>
      <c r="F5799" s="388" t="s">
        <v>32486</v>
      </c>
      <c r="G5799" s="386"/>
    </row>
    <row r="5800" spans="1:7" ht="14.25" customHeight="1">
      <c r="A5800" s="387"/>
      <c r="B5800" s="387"/>
      <c r="C5800" s="481" t="s">
        <v>32487</v>
      </c>
      <c r="D5800" s="481"/>
      <c r="E5800" s="481"/>
      <c r="F5800" s="481" t="s">
        <v>17145</v>
      </c>
      <c r="G5800" s="386"/>
    </row>
    <row r="5801" spans="1:7" ht="14.25" customHeight="1">
      <c r="A5801" s="387"/>
      <c r="B5801" s="387"/>
      <c r="C5801" s="388" t="s">
        <v>32488</v>
      </c>
      <c r="D5801" s="384" t="s">
        <v>32489</v>
      </c>
      <c r="E5801" s="388" t="s">
        <v>18029</v>
      </c>
      <c r="F5801" s="388" t="s">
        <v>27309</v>
      </c>
      <c r="G5801" s="386"/>
    </row>
    <row r="5802" spans="1:7" ht="14.25" customHeight="1">
      <c r="A5802" s="387"/>
      <c r="B5802" s="387"/>
      <c r="C5802" s="388" t="s">
        <v>32490</v>
      </c>
      <c r="D5802" s="384" t="s">
        <v>32491</v>
      </c>
      <c r="E5802" s="388" t="s">
        <v>18029</v>
      </c>
      <c r="F5802" s="388" t="s">
        <v>18703</v>
      </c>
      <c r="G5802" s="386"/>
    </row>
    <row r="5803" spans="1:7" ht="11.25" customHeight="1">
      <c r="A5803" s="387"/>
      <c r="B5803" s="387"/>
      <c r="C5803" s="388" t="s">
        <v>32492</v>
      </c>
      <c r="D5803" s="384" t="s">
        <v>32493</v>
      </c>
      <c r="E5803" s="388" t="s">
        <v>18029</v>
      </c>
      <c r="F5803" s="388" t="s">
        <v>28722</v>
      </c>
      <c r="G5803" s="386"/>
    </row>
    <row r="5804" spans="1:7" ht="14.25" customHeight="1">
      <c r="A5804" s="387"/>
      <c r="B5804" s="387"/>
      <c r="C5804" s="388" t="s">
        <v>32494</v>
      </c>
      <c r="D5804" s="384" t="s">
        <v>32495</v>
      </c>
      <c r="E5804" s="388" t="s">
        <v>18029</v>
      </c>
      <c r="F5804" s="388" t="s">
        <v>28173</v>
      </c>
      <c r="G5804" s="386"/>
    </row>
    <row r="5805" spans="1:7" ht="54" customHeight="1">
      <c r="A5805" s="387"/>
      <c r="B5805" s="387"/>
      <c r="C5805" s="481" t="s">
        <v>32496</v>
      </c>
      <c r="D5805" s="481"/>
      <c r="E5805" s="481"/>
      <c r="F5805" s="481" t="s">
        <v>17145</v>
      </c>
      <c r="G5805" s="386"/>
    </row>
    <row r="5806" spans="1:7" ht="36">
      <c r="A5806" s="387"/>
      <c r="B5806" s="387"/>
      <c r="C5806" s="388" t="s">
        <v>32497</v>
      </c>
      <c r="D5806" s="384" t="s">
        <v>32498</v>
      </c>
      <c r="E5806" s="388" t="s">
        <v>26</v>
      </c>
      <c r="F5806" s="388" t="s">
        <v>18031</v>
      </c>
      <c r="G5806" s="386"/>
    </row>
    <row r="5807" spans="1:7" ht="36">
      <c r="A5807" s="387"/>
      <c r="B5807" s="387"/>
      <c r="C5807" s="388" t="s">
        <v>32499</v>
      </c>
      <c r="D5807" s="384" t="s">
        <v>32500</v>
      </c>
      <c r="E5807" s="388" t="s">
        <v>11461</v>
      </c>
      <c r="F5807" s="388" t="s">
        <v>32501</v>
      </c>
      <c r="G5807" s="386"/>
    </row>
    <row r="5808" spans="1:7" ht="11.25" customHeight="1">
      <c r="A5808" s="387"/>
      <c r="B5808" s="481" t="s">
        <v>32502</v>
      </c>
      <c r="C5808" s="481"/>
      <c r="D5808" s="481"/>
      <c r="E5808" s="481"/>
      <c r="F5808" s="481" t="s">
        <v>17145</v>
      </c>
      <c r="G5808" s="386"/>
    </row>
    <row r="5809" spans="1:7" ht="14.25" customHeight="1">
      <c r="A5809" s="387"/>
      <c r="B5809" s="387"/>
      <c r="C5809" s="481" t="s">
        <v>32503</v>
      </c>
      <c r="D5809" s="481"/>
      <c r="E5809" s="481"/>
      <c r="F5809" s="481" t="s">
        <v>17145</v>
      </c>
      <c r="G5809" s="386"/>
    </row>
    <row r="5810" spans="1:7" ht="45">
      <c r="A5810" s="387"/>
      <c r="B5810" s="387"/>
      <c r="C5810" s="388" t="s">
        <v>32504</v>
      </c>
      <c r="D5810" s="384" t="s">
        <v>32505</v>
      </c>
      <c r="E5810" s="388" t="s">
        <v>4394</v>
      </c>
      <c r="F5810" s="388" t="s">
        <v>32506</v>
      </c>
      <c r="G5810" s="385"/>
    </row>
    <row r="5811" spans="1:7" ht="45">
      <c r="A5811" s="387"/>
      <c r="B5811" s="387"/>
      <c r="C5811" s="388" t="s">
        <v>32507</v>
      </c>
      <c r="D5811" s="384" t="s">
        <v>32508</v>
      </c>
      <c r="E5811" s="388" t="s">
        <v>4394</v>
      </c>
      <c r="F5811" s="388" t="s">
        <v>32509</v>
      </c>
      <c r="G5811" s="385"/>
    </row>
    <row r="5812" spans="1:7" ht="11.25" customHeight="1">
      <c r="A5812" s="387"/>
      <c r="B5812" s="387"/>
      <c r="C5812" s="388" t="s">
        <v>32510</v>
      </c>
      <c r="D5812" s="384" t="s">
        <v>32511</v>
      </c>
      <c r="E5812" s="388" t="s">
        <v>4394</v>
      </c>
      <c r="F5812" s="388" t="s">
        <v>32512</v>
      </c>
      <c r="G5812" s="386"/>
    </row>
    <row r="5813" spans="1:7" ht="45">
      <c r="A5813" s="387"/>
      <c r="B5813" s="387"/>
      <c r="C5813" s="388" t="s">
        <v>32513</v>
      </c>
      <c r="D5813" s="384" t="s">
        <v>32514</v>
      </c>
      <c r="E5813" s="388" t="s">
        <v>4394</v>
      </c>
      <c r="F5813" s="388" t="s">
        <v>32515</v>
      </c>
      <c r="G5813" s="385"/>
    </row>
    <row r="5814" spans="1:7" ht="14.25" customHeight="1">
      <c r="A5814" s="387"/>
      <c r="B5814" s="387"/>
      <c r="C5814" s="388" t="s">
        <v>32516</v>
      </c>
      <c r="D5814" s="384" t="s">
        <v>32517</v>
      </c>
      <c r="E5814" s="388" t="s">
        <v>4394</v>
      </c>
      <c r="F5814" s="388" t="s">
        <v>32518</v>
      </c>
      <c r="G5814" s="385"/>
    </row>
    <row r="5815" spans="1:7" ht="45">
      <c r="A5815" s="387"/>
      <c r="B5815" s="387"/>
      <c r="C5815" s="388" t="s">
        <v>32519</v>
      </c>
      <c r="D5815" s="384" t="s">
        <v>32520</v>
      </c>
      <c r="E5815" s="388" t="s">
        <v>4394</v>
      </c>
      <c r="F5815" s="388" t="s">
        <v>32521</v>
      </c>
      <c r="G5815" s="385"/>
    </row>
    <row r="5816" spans="1:7" ht="36">
      <c r="A5816" s="387"/>
      <c r="B5816" s="387"/>
      <c r="C5816" s="388" t="s">
        <v>32522</v>
      </c>
      <c r="D5816" s="384" t="s">
        <v>32523</v>
      </c>
      <c r="E5816" s="388" t="s">
        <v>4394</v>
      </c>
      <c r="F5816" s="388" t="s">
        <v>17841</v>
      </c>
      <c r="G5816" s="385"/>
    </row>
    <row r="5817" spans="1:7" ht="14.25" customHeight="1">
      <c r="A5817" s="387"/>
      <c r="B5817" s="387"/>
      <c r="C5817" s="388" t="s">
        <v>32524</v>
      </c>
      <c r="D5817" s="384" t="s">
        <v>32525</v>
      </c>
      <c r="E5817" s="388" t="s">
        <v>4394</v>
      </c>
      <c r="F5817" s="388" t="s">
        <v>32526</v>
      </c>
      <c r="G5817" s="386"/>
    </row>
    <row r="5818" spans="1:7" ht="14.25" customHeight="1">
      <c r="A5818" s="387"/>
      <c r="B5818" s="387"/>
      <c r="C5818" s="388" t="s">
        <v>32527</v>
      </c>
      <c r="D5818" s="384" t="s">
        <v>32528</v>
      </c>
      <c r="E5818" s="388" t="s">
        <v>4394</v>
      </c>
      <c r="F5818" s="388" t="s">
        <v>32529</v>
      </c>
      <c r="G5818" s="386"/>
    </row>
    <row r="5819" spans="1:7" ht="12.75" customHeight="1">
      <c r="A5819" s="387"/>
      <c r="B5819" s="387"/>
      <c r="C5819" s="388" t="s">
        <v>32530</v>
      </c>
      <c r="D5819" s="384" t="s">
        <v>32531</v>
      </c>
      <c r="E5819" s="388" t="s">
        <v>4394</v>
      </c>
      <c r="F5819" s="388" t="s">
        <v>32532</v>
      </c>
      <c r="G5819" s="386"/>
    </row>
    <row r="5820" spans="1:7" ht="36" customHeight="1">
      <c r="A5820" s="387"/>
      <c r="B5820" s="387"/>
      <c r="C5820" s="388" t="s">
        <v>32533</v>
      </c>
      <c r="D5820" s="384" t="s">
        <v>32534</v>
      </c>
      <c r="E5820" s="388" t="s">
        <v>4394</v>
      </c>
      <c r="F5820" s="388" t="s">
        <v>32535</v>
      </c>
      <c r="G5820" s="386"/>
    </row>
    <row r="5821" spans="1:7" ht="45">
      <c r="A5821" s="387"/>
      <c r="B5821" s="387"/>
      <c r="C5821" s="388" t="s">
        <v>32536</v>
      </c>
      <c r="D5821" s="384" t="s">
        <v>32537</v>
      </c>
      <c r="E5821" s="388" t="s">
        <v>4394</v>
      </c>
      <c r="F5821" s="388" t="s">
        <v>32538</v>
      </c>
      <c r="G5821" s="386"/>
    </row>
    <row r="5822" spans="1:7" ht="12.75" customHeight="1">
      <c r="A5822" s="387"/>
      <c r="B5822" s="387"/>
      <c r="C5822" s="388" t="s">
        <v>32539</v>
      </c>
      <c r="D5822" s="384" t="s">
        <v>32540</v>
      </c>
      <c r="E5822" s="388" t="s">
        <v>4394</v>
      </c>
      <c r="F5822" s="388" t="s">
        <v>32541</v>
      </c>
      <c r="G5822" s="385"/>
    </row>
    <row r="5823" spans="1:7" ht="12.75" customHeight="1">
      <c r="A5823" s="387"/>
      <c r="B5823" s="387"/>
      <c r="C5823" s="388" t="s">
        <v>32542</v>
      </c>
      <c r="D5823" s="384" t="s">
        <v>32543</v>
      </c>
      <c r="E5823" s="388" t="s">
        <v>4394</v>
      </c>
      <c r="F5823" s="388" t="s">
        <v>17145</v>
      </c>
      <c r="G5823" s="385"/>
    </row>
  </sheetData>
  <mergeCells count="861">
    <mergeCell ref="C5528:F5528"/>
    <mergeCell ref="C5767:F5767"/>
    <mergeCell ref="C5775:F5775"/>
    <mergeCell ref="C5800:F5800"/>
    <mergeCell ref="C5805:F5805"/>
    <mergeCell ref="C5809:F5809"/>
    <mergeCell ref="C5698:F5698"/>
    <mergeCell ref="C5699:F5699"/>
    <mergeCell ref="C5701:F5701"/>
    <mergeCell ref="C5706:F5706"/>
    <mergeCell ref="C5715:F5715"/>
    <mergeCell ref="C5722:F5722"/>
    <mergeCell ref="C5742:F5742"/>
    <mergeCell ref="C5748:F5748"/>
    <mergeCell ref="C5762:F5762"/>
    <mergeCell ref="B5773:F5773"/>
    <mergeCell ref="B5808:F5808"/>
    <mergeCell ref="A5771:F5771"/>
    <mergeCell ref="A5772:F5772"/>
    <mergeCell ref="A5774:F5774"/>
    <mergeCell ref="C5604:F5604"/>
    <mergeCell ref="C5609:F5609"/>
    <mergeCell ref="C5622:F5622"/>
    <mergeCell ref="C5630:F5630"/>
    <mergeCell ref="C5471:F5471"/>
    <mergeCell ref="C5479:F5479"/>
    <mergeCell ref="C5484:F5484"/>
    <mergeCell ref="C5487:F5487"/>
    <mergeCell ref="C5491:F5491"/>
    <mergeCell ref="C5500:F5500"/>
    <mergeCell ref="C5505:F5505"/>
    <mergeCell ref="B5490:F5490"/>
    <mergeCell ref="B5499:F5499"/>
    <mergeCell ref="C5052:F5052"/>
    <mergeCell ref="C5058:F5058"/>
    <mergeCell ref="B5005:F5005"/>
    <mergeCell ref="B5026:F5026"/>
    <mergeCell ref="B5048:F5048"/>
    <mergeCell ref="B5069:F5069"/>
    <mergeCell ref="B5100:F5100"/>
    <mergeCell ref="B5107:F5107"/>
    <mergeCell ref="C5467:F5467"/>
    <mergeCell ref="C5279:F5279"/>
    <mergeCell ref="C5292:F5292"/>
    <mergeCell ref="C5196:F5196"/>
    <mergeCell ref="C5201:F5201"/>
    <mergeCell ref="C5216:F5216"/>
    <mergeCell ref="C5276:F5276"/>
    <mergeCell ref="C5070:F5070"/>
    <mergeCell ref="C5075:F5075"/>
    <mergeCell ref="C5086:F5086"/>
    <mergeCell ref="C5098:F5098"/>
    <mergeCell ref="C5101:F5101"/>
    <mergeCell ref="C5108:F5108"/>
    <mergeCell ref="C5122:F5122"/>
    <mergeCell ref="C5128:F5128"/>
    <mergeCell ref="A5147:F5147"/>
    <mergeCell ref="C4032:F4032"/>
    <mergeCell ref="C3956:F3956"/>
    <mergeCell ref="C3964:F3964"/>
    <mergeCell ref="C3965:F3965"/>
    <mergeCell ref="C3969:F3969"/>
    <mergeCell ref="C3981:F3981"/>
    <mergeCell ref="C3988:F3988"/>
    <mergeCell ref="C3996:F3996"/>
    <mergeCell ref="C4002:F4002"/>
    <mergeCell ref="C4007:F4007"/>
    <mergeCell ref="C4014:F4014"/>
    <mergeCell ref="C4019:F4019"/>
    <mergeCell ref="C2849:F2849"/>
    <mergeCell ref="C2852:F2852"/>
    <mergeCell ref="C2861:F2861"/>
    <mergeCell ref="C2864:F2864"/>
    <mergeCell ref="C2879:F2879"/>
    <mergeCell ref="C2883:F2883"/>
    <mergeCell ref="C2899:F2899"/>
    <mergeCell ref="C2813:F2813"/>
    <mergeCell ref="C2827:F2827"/>
    <mergeCell ref="C2837:F2837"/>
    <mergeCell ref="C2840:F2840"/>
    <mergeCell ref="C2493:F2493"/>
    <mergeCell ref="C2495:F2495"/>
    <mergeCell ref="B2497:F2497"/>
    <mergeCell ref="B2487:F2487"/>
    <mergeCell ref="A2500:F2500"/>
    <mergeCell ref="A2501:F2501"/>
    <mergeCell ref="B2492:F2492"/>
    <mergeCell ref="C2724:F2724"/>
    <mergeCell ref="C2498:F2498"/>
    <mergeCell ref="C2508:F2508"/>
    <mergeCell ref="C2518:F2518"/>
    <mergeCell ref="C2521:F2521"/>
    <mergeCell ref="C2524:F2524"/>
    <mergeCell ref="A2602:F2602"/>
    <mergeCell ref="B2598:F2598"/>
    <mergeCell ref="B2604:F2604"/>
    <mergeCell ref="C2595:F2595"/>
    <mergeCell ref="C2599:F2599"/>
    <mergeCell ref="C2605:F2605"/>
    <mergeCell ref="C2614:F2614"/>
    <mergeCell ref="C2628:F2628"/>
    <mergeCell ref="C2639:F2639"/>
    <mergeCell ref="C2659:F2659"/>
    <mergeCell ref="C2016:F2016"/>
    <mergeCell ref="C2053:F2053"/>
    <mergeCell ref="C2058:F2058"/>
    <mergeCell ref="C2061:F2061"/>
    <mergeCell ref="C2063:F2063"/>
    <mergeCell ref="C2066:F2066"/>
    <mergeCell ref="C2082:F2082"/>
    <mergeCell ref="C5040:F5040"/>
    <mergeCell ref="C5042:F5042"/>
    <mergeCell ref="B2502:F2502"/>
    <mergeCell ref="C2459:F2459"/>
    <mergeCell ref="C2467:F2467"/>
    <mergeCell ref="C2470:F2470"/>
    <mergeCell ref="C4284:F4284"/>
    <mergeCell ref="C4307:F4307"/>
    <mergeCell ref="C4318:F4318"/>
    <mergeCell ref="C4327:F4327"/>
    <mergeCell ref="C4332:F4332"/>
    <mergeCell ref="B4858:F4858"/>
    <mergeCell ref="C4871:F4871"/>
    <mergeCell ref="C4940:F4940"/>
    <mergeCell ref="C4954:F4954"/>
    <mergeCell ref="C4959:F4959"/>
    <mergeCell ref="C4967:F4967"/>
    <mergeCell ref="C4996:F4996"/>
    <mergeCell ref="C4339:F4339"/>
    <mergeCell ref="C4374:F4374"/>
    <mergeCell ref="B4870:F4870"/>
    <mergeCell ref="B4966:F4966"/>
    <mergeCell ref="C4449:F4449"/>
    <mergeCell ref="C4463:F4463"/>
    <mergeCell ref="C4467:F4467"/>
    <mergeCell ref="C4472:F4472"/>
    <mergeCell ref="C4491:F4491"/>
    <mergeCell ref="C4498:F4498"/>
    <mergeCell ref="C4514:F4514"/>
    <mergeCell ref="C4523:F4523"/>
    <mergeCell ref="C4526:F4526"/>
    <mergeCell ref="C4537:F4537"/>
    <mergeCell ref="C4542:F4542"/>
    <mergeCell ref="C4544:F4544"/>
    <mergeCell ref="C4547:F4547"/>
    <mergeCell ref="C4553:F4553"/>
    <mergeCell ref="C4556:F4556"/>
    <mergeCell ref="C4829:F4829"/>
    <mergeCell ref="C4836:F4836"/>
    <mergeCell ref="B4688:F4688"/>
    <mergeCell ref="B4397:F4397"/>
    <mergeCell ref="B2322:F2322"/>
    <mergeCell ref="C2350:F2350"/>
    <mergeCell ref="C2352:F2352"/>
    <mergeCell ref="C2359:F2359"/>
    <mergeCell ref="C2365:F2365"/>
    <mergeCell ref="C2368:F2368"/>
    <mergeCell ref="B2570:F2570"/>
    <mergeCell ref="B2594:F2594"/>
    <mergeCell ref="C2545:F2545"/>
    <mergeCell ref="C2550:F2550"/>
    <mergeCell ref="C2552:F2552"/>
    <mergeCell ref="C2554:F2554"/>
    <mergeCell ref="C2556:F2556"/>
    <mergeCell ref="C2571:F2571"/>
    <mergeCell ref="C2574:F2574"/>
    <mergeCell ref="C2577:F2577"/>
    <mergeCell ref="C2579:F2579"/>
    <mergeCell ref="C2581:F2581"/>
    <mergeCell ref="C2583:F2583"/>
    <mergeCell ref="C2590:F2590"/>
    <mergeCell ref="C2442:F2442"/>
    <mergeCell ref="B2408:F2408"/>
    <mergeCell ref="B2441:F2441"/>
    <mergeCell ref="C2488:F2488"/>
    <mergeCell ref="C2373:F2373"/>
    <mergeCell ref="C2391:F2391"/>
    <mergeCell ref="C2394:F2394"/>
    <mergeCell ref="B3061:F3061"/>
    <mergeCell ref="B3086:F3086"/>
    <mergeCell ref="B3134:F3134"/>
    <mergeCell ref="B3142:F3142"/>
    <mergeCell ref="B3146:F3146"/>
    <mergeCell ref="C2981:F2981"/>
    <mergeCell ref="C2991:F2991"/>
    <mergeCell ref="C2993:F2993"/>
    <mergeCell ref="C3017:F3017"/>
    <mergeCell ref="C3036:F3036"/>
    <mergeCell ref="C3037:F3037"/>
    <mergeCell ref="C3038:F3038"/>
    <mergeCell ref="C3051:F3051"/>
    <mergeCell ref="C3060:F3060"/>
    <mergeCell ref="B2863:F2863"/>
    <mergeCell ref="C2916:F2916"/>
    <mergeCell ref="C2528:F2528"/>
    <mergeCell ref="C2536:F2536"/>
    <mergeCell ref="C2538:F2538"/>
    <mergeCell ref="C2503:F2503"/>
    <mergeCell ref="C2481:F2481"/>
    <mergeCell ref="B106:F106"/>
    <mergeCell ref="B116:F116"/>
    <mergeCell ref="B122:F122"/>
    <mergeCell ref="B185:F185"/>
    <mergeCell ref="B223:F223"/>
    <mergeCell ref="C86:F86"/>
    <mergeCell ref="C88:F88"/>
    <mergeCell ref="C92:F92"/>
    <mergeCell ref="C95:F95"/>
    <mergeCell ref="C107:F107"/>
    <mergeCell ref="C117:F117"/>
    <mergeCell ref="C123:F123"/>
    <mergeCell ref="A221:F221"/>
    <mergeCell ref="A222:F222"/>
    <mergeCell ref="C154:F154"/>
    <mergeCell ref="C162:F162"/>
    <mergeCell ref="C186:F186"/>
    <mergeCell ref="C129:F129"/>
    <mergeCell ref="C132:F132"/>
    <mergeCell ref="C137:F137"/>
    <mergeCell ref="C148:F148"/>
    <mergeCell ref="B2169:F2169"/>
    <mergeCell ref="C4398:F4398"/>
    <mergeCell ref="A2603:F2603"/>
    <mergeCell ref="A3140:F3140"/>
    <mergeCell ref="A3141:F3141"/>
    <mergeCell ref="A3986:F3986"/>
    <mergeCell ref="A4011:F4011"/>
    <mergeCell ref="A4012:F4012"/>
    <mergeCell ref="A4051:F4051"/>
    <mergeCell ref="A4066:F4066"/>
    <mergeCell ref="A4087:F4087"/>
    <mergeCell ref="B2878:F2878"/>
    <mergeCell ref="B2910:F2910"/>
    <mergeCell ref="B2944:F2944"/>
    <mergeCell ref="B2955:F2955"/>
    <mergeCell ref="B2970:F2970"/>
    <mergeCell ref="B2980:F2980"/>
    <mergeCell ref="C3806:F3806"/>
    <mergeCell ref="C3818:F3818"/>
    <mergeCell ref="C3829:F3829"/>
    <mergeCell ref="C3836:F3836"/>
    <mergeCell ref="B3277:F3277"/>
    <mergeCell ref="C3248:F3248"/>
    <mergeCell ref="C3252:F3252"/>
    <mergeCell ref="A873:F873"/>
    <mergeCell ref="A874:F874"/>
    <mergeCell ref="A918:F918"/>
    <mergeCell ref="A919:F919"/>
    <mergeCell ref="A1451:F1451"/>
    <mergeCell ref="B577:F577"/>
    <mergeCell ref="B597:F597"/>
    <mergeCell ref="B661:F661"/>
    <mergeCell ref="B666:F666"/>
    <mergeCell ref="B699:F699"/>
    <mergeCell ref="B738:F738"/>
    <mergeCell ref="B832:F832"/>
    <mergeCell ref="B843:F843"/>
    <mergeCell ref="B866:F866"/>
    <mergeCell ref="B875:F875"/>
    <mergeCell ref="B915:F915"/>
    <mergeCell ref="B920:F920"/>
    <mergeCell ref="B1111:F1111"/>
    <mergeCell ref="B1242:F1242"/>
    <mergeCell ref="B1284:F1284"/>
    <mergeCell ref="B1319:F1319"/>
    <mergeCell ref="C1383:F1383"/>
    <mergeCell ref="C1387:F1387"/>
    <mergeCell ref="C1409:F1409"/>
    <mergeCell ref="B5761:F5761"/>
    <mergeCell ref="B5766:F5766"/>
    <mergeCell ref="A5508:F5508"/>
    <mergeCell ref="C5510:F5510"/>
    <mergeCell ref="C5514:F5514"/>
    <mergeCell ref="C5303:F5303"/>
    <mergeCell ref="C5308:F5308"/>
    <mergeCell ref="C5330:F5330"/>
    <mergeCell ref="C5340:F5340"/>
    <mergeCell ref="C5350:F5350"/>
    <mergeCell ref="C5360:F5360"/>
    <mergeCell ref="C5367:F5367"/>
    <mergeCell ref="C5374:F5374"/>
    <mergeCell ref="C5386:F5386"/>
    <mergeCell ref="C5416:F5416"/>
    <mergeCell ref="C5428:F5428"/>
    <mergeCell ref="C5444:F5444"/>
    <mergeCell ref="C5521:F5521"/>
    <mergeCell ref="C5556:F5556"/>
    <mergeCell ref="C5567:F5567"/>
    <mergeCell ref="C5579:F5579"/>
    <mergeCell ref="C5582:F5582"/>
    <mergeCell ref="C5585:F5585"/>
    <mergeCell ref="C5654:F5654"/>
    <mergeCell ref="A5148:F5148"/>
    <mergeCell ref="C5139:F5139"/>
    <mergeCell ref="C5143:F5143"/>
    <mergeCell ref="C5150:F5150"/>
    <mergeCell ref="C5154:F5154"/>
    <mergeCell ref="B5721:F5721"/>
    <mergeCell ref="C5664:F5664"/>
    <mergeCell ref="C5682:F5682"/>
    <mergeCell ref="C5686:F5686"/>
    <mergeCell ref="C5695:F5695"/>
    <mergeCell ref="B5685:F5685"/>
    <mergeCell ref="B5504:F5504"/>
    <mergeCell ref="B5509:F5509"/>
    <mergeCell ref="B5513:F5513"/>
    <mergeCell ref="B5520:F5520"/>
    <mergeCell ref="B5629:F5629"/>
    <mergeCell ref="B5142:F5142"/>
    <mergeCell ref="B5149:F5149"/>
    <mergeCell ref="B5153:F5153"/>
    <mergeCell ref="B5186:F5186"/>
    <mergeCell ref="B5200:F5200"/>
    <mergeCell ref="B5302:F5302"/>
    <mergeCell ref="B5486:F5486"/>
    <mergeCell ref="C5469:F5469"/>
    <mergeCell ref="B5138:F5138"/>
    <mergeCell ref="C5006:F5006"/>
    <mergeCell ref="C5022:F5022"/>
    <mergeCell ref="C5024:F5024"/>
    <mergeCell ref="C5027:F5027"/>
    <mergeCell ref="C4689:F4689"/>
    <mergeCell ref="C4702:F4702"/>
    <mergeCell ref="C4705:F4705"/>
    <mergeCell ref="C4714:F4714"/>
    <mergeCell ref="C4717:F4717"/>
    <mergeCell ref="C4740:F4740"/>
    <mergeCell ref="C4754:F4754"/>
    <mergeCell ref="C4763:F4763"/>
    <mergeCell ref="C4765:F4765"/>
    <mergeCell ref="C4776:F4776"/>
    <mergeCell ref="C4792:F4792"/>
    <mergeCell ref="C4817:F4817"/>
    <mergeCell ref="C4819:F4819"/>
    <mergeCell ref="C4822:F4822"/>
    <mergeCell ref="C4825:F4825"/>
    <mergeCell ref="C4827:F4827"/>
    <mergeCell ref="C5132:F5132"/>
    <mergeCell ref="C5136:F5136"/>
    <mergeCell ref="C5049:F5049"/>
    <mergeCell ref="A4211:F4211"/>
    <mergeCell ref="B4210:F4210"/>
    <mergeCell ref="B4270:F4270"/>
    <mergeCell ref="C4168:F4168"/>
    <mergeCell ref="C4178:F4178"/>
    <mergeCell ref="C4212:F4212"/>
    <mergeCell ref="C4256:F4256"/>
    <mergeCell ref="A4088:F4088"/>
    <mergeCell ref="C4052:F4052"/>
    <mergeCell ref="C4055:F4055"/>
    <mergeCell ref="C4057:F4057"/>
    <mergeCell ref="C4060:F4060"/>
    <mergeCell ref="C4071:F4071"/>
    <mergeCell ref="C4078:F4078"/>
    <mergeCell ref="C4082:F4082"/>
    <mergeCell ref="C4085:F4085"/>
    <mergeCell ref="C4271:F4271"/>
    <mergeCell ref="B4373:F4373"/>
    <mergeCell ref="C3666:F3666"/>
    <mergeCell ref="C3843:F3843"/>
    <mergeCell ref="C3849:F3849"/>
    <mergeCell ref="C3865:F3865"/>
    <mergeCell ref="C3871:F3871"/>
    <mergeCell ref="C3883:F3883"/>
    <mergeCell ref="C3676:F3676"/>
    <mergeCell ref="C3684:F3684"/>
    <mergeCell ref="C3707:F3707"/>
    <mergeCell ref="C3721:F3721"/>
    <mergeCell ref="C3740:F3740"/>
    <mergeCell ref="C3761:F3761"/>
    <mergeCell ref="C3773:F3773"/>
    <mergeCell ref="C3776:F3776"/>
    <mergeCell ref="C3792:F3792"/>
    <mergeCell ref="B3963:F3963"/>
    <mergeCell ref="C3950:F3950"/>
    <mergeCell ref="C3953:F3953"/>
    <mergeCell ref="C3954:F3954"/>
    <mergeCell ref="B4048:F4048"/>
    <mergeCell ref="C4024:F4024"/>
    <mergeCell ref="C4035:F4035"/>
    <mergeCell ref="C3269:F3269"/>
    <mergeCell ref="C3543:F3543"/>
    <mergeCell ref="C3546:F3546"/>
    <mergeCell ref="C3551:F3551"/>
    <mergeCell ref="C3357:F3357"/>
    <mergeCell ref="C3369:F3369"/>
    <mergeCell ref="C3392:F3392"/>
    <mergeCell ref="C3398:F3398"/>
    <mergeCell ref="B3356:F3356"/>
    <mergeCell ref="C3405:F3405"/>
    <mergeCell ref="C3410:F3410"/>
    <mergeCell ref="C3415:F3415"/>
    <mergeCell ref="C3418:F3418"/>
    <mergeCell ref="C3423:F3423"/>
    <mergeCell ref="C3481:F3481"/>
    <mergeCell ref="C3484:F3484"/>
    <mergeCell ref="C3489:F3489"/>
    <mergeCell ref="C3498:F3498"/>
    <mergeCell ref="C3501:F3501"/>
    <mergeCell ref="C3505:F3505"/>
    <mergeCell ref="C3520:F3520"/>
    <mergeCell ref="C3526:F3526"/>
    <mergeCell ref="C3532:F3532"/>
    <mergeCell ref="B3483:F3483"/>
    <mergeCell ref="C2248:F2248"/>
    <mergeCell ref="C2258:F2258"/>
    <mergeCell ref="C2260:F2260"/>
    <mergeCell ref="C2271:F2271"/>
    <mergeCell ref="B2219:F2219"/>
    <mergeCell ref="B2257:F2257"/>
    <mergeCell ref="B2466:F2466"/>
    <mergeCell ref="B2469:F2469"/>
    <mergeCell ref="B2480:F2480"/>
    <mergeCell ref="B2338:F2338"/>
    <mergeCell ref="B2372:F2372"/>
    <mergeCell ref="B2390:F2390"/>
    <mergeCell ref="B2403:F2403"/>
    <mergeCell ref="C2276:F2276"/>
    <mergeCell ref="C2283:F2283"/>
    <mergeCell ref="C2285:F2285"/>
    <mergeCell ref="C2288:F2288"/>
    <mergeCell ref="C2292:F2292"/>
    <mergeCell ref="C2294:F2294"/>
    <mergeCell ref="C2302:F2302"/>
    <mergeCell ref="C2323:F2323"/>
    <mergeCell ref="C2325:F2325"/>
    <mergeCell ref="C2336:F2336"/>
    <mergeCell ref="C2339:F2339"/>
    <mergeCell ref="C1259:F1259"/>
    <mergeCell ref="C1265:F1265"/>
    <mergeCell ref="C1273:F1273"/>
    <mergeCell ref="C1955:F1955"/>
    <mergeCell ref="B1733:F1733"/>
    <mergeCell ref="C1647:F1647"/>
    <mergeCell ref="C1661:F1661"/>
    <mergeCell ref="C1665:F1665"/>
    <mergeCell ref="C1706:F1706"/>
    <mergeCell ref="C1454:F1454"/>
    <mergeCell ref="C1517:F1517"/>
    <mergeCell ref="C1527:F1527"/>
    <mergeCell ref="C1530:F1530"/>
    <mergeCell ref="C1534:F1534"/>
    <mergeCell ref="C1571:F1571"/>
    <mergeCell ref="C1628:F1628"/>
    <mergeCell ref="B1529:F1529"/>
    <mergeCell ref="C1796:F1796"/>
    <mergeCell ref="C1798:F1798"/>
    <mergeCell ref="B1884:F1884"/>
    <mergeCell ref="C1865:F1865"/>
    <mergeCell ref="C1868:F1868"/>
    <mergeCell ref="C1885:F1885"/>
    <mergeCell ref="C1890:F1890"/>
    <mergeCell ref="B1363:F1363"/>
    <mergeCell ref="B1375:F1375"/>
    <mergeCell ref="B1379:F1379"/>
    <mergeCell ref="B1386:F1386"/>
    <mergeCell ref="B1414:F1414"/>
    <mergeCell ref="B1423:F1423"/>
    <mergeCell ref="B1435:F1435"/>
    <mergeCell ref="C1351:F1351"/>
    <mergeCell ref="C2006:F2006"/>
    <mergeCell ref="C1909:F1909"/>
    <mergeCell ref="B2005:F2005"/>
    <mergeCell ref="C1979:F1979"/>
    <mergeCell ref="C1984:F1984"/>
    <mergeCell ref="C2000:F2000"/>
    <mergeCell ref="C1753:F1753"/>
    <mergeCell ref="C1761:F1761"/>
    <mergeCell ref="C1764:F1764"/>
    <mergeCell ref="C1769:F1769"/>
    <mergeCell ref="C1771:F1771"/>
    <mergeCell ref="C1777:F1777"/>
    <mergeCell ref="C1788:F1788"/>
    <mergeCell ref="A1785:F1785"/>
    <mergeCell ref="A1786:F1786"/>
    <mergeCell ref="B1787:F1787"/>
    <mergeCell ref="C808:F808"/>
    <mergeCell ref="C811:F811"/>
    <mergeCell ref="C821:F821"/>
    <mergeCell ref="C824:F824"/>
    <mergeCell ref="C826:F826"/>
    <mergeCell ref="C830:F830"/>
    <mergeCell ref="C833:F833"/>
    <mergeCell ref="C844:F844"/>
    <mergeCell ref="C867:F867"/>
    <mergeCell ref="C749:F749"/>
    <mergeCell ref="C752:F752"/>
    <mergeCell ref="C761:F761"/>
    <mergeCell ref="C764:F764"/>
    <mergeCell ref="C774:F774"/>
    <mergeCell ref="C777:F777"/>
    <mergeCell ref="C781:F781"/>
    <mergeCell ref="C792:F792"/>
    <mergeCell ref="C795:F795"/>
    <mergeCell ref="B522:F522"/>
    <mergeCell ref="B532:F532"/>
    <mergeCell ref="B555:F555"/>
    <mergeCell ref="B560:F560"/>
    <mergeCell ref="B563:F563"/>
    <mergeCell ref="B569:F569"/>
    <mergeCell ref="C509:F509"/>
    <mergeCell ref="C513:F513"/>
    <mergeCell ref="C517:F517"/>
    <mergeCell ref="C523:F523"/>
    <mergeCell ref="C533:F533"/>
    <mergeCell ref="C556:F556"/>
    <mergeCell ref="C561:F561"/>
    <mergeCell ref="C564:F564"/>
    <mergeCell ref="C486:F486"/>
    <mergeCell ref="C489:F489"/>
    <mergeCell ref="C496:F496"/>
    <mergeCell ref="C500:F500"/>
    <mergeCell ref="C505:F505"/>
    <mergeCell ref="B481:F481"/>
    <mergeCell ref="B488:F488"/>
    <mergeCell ref="B495:F495"/>
    <mergeCell ref="B499:F499"/>
    <mergeCell ref="B504:F504"/>
    <mergeCell ref="C1415:F1415"/>
    <mergeCell ref="C1421:F1421"/>
    <mergeCell ref="C1424:F1424"/>
    <mergeCell ref="C1364:F1364"/>
    <mergeCell ref="C1366:F1366"/>
    <mergeCell ref="C1371:F1371"/>
    <mergeCell ref="C1376:F1376"/>
    <mergeCell ref="C1380:F1380"/>
    <mergeCell ref="C372:F372"/>
    <mergeCell ref="C407:F407"/>
    <mergeCell ref="B516:F516"/>
    <mergeCell ref="A575:F575"/>
    <mergeCell ref="A576:F576"/>
    <mergeCell ref="C570:F570"/>
    <mergeCell ref="C448:F448"/>
    <mergeCell ref="C450:F450"/>
    <mergeCell ref="C453:F453"/>
    <mergeCell ref="C457:F457"/>
    <mergeCell ref="C464:F464"/>
    <mergeCell ref="B447:F447"/>
    <mergeCell ref="C469:F469"/>
    <mergeCell ref="C472:F472"/>
    <mergeCell ref="C477:F477"/>
    <mergeCell ref="C482:F482"/>
    <mergeCell ref="E1:F1"/>
    <mergeCell ref="A3:F3"/>
    <mergeCell ref="C5:F5"/>
    <mergeCell ref="C23:F23"/>
    <mergeCell ref="C28:F28"/>
    <mergeCell ref="C36:F36"/>
    <mergeCell ref="C39:F39"/>
    <mergeCell ref="C56:F56"/>
    <mergeCell ref="C76:F76"/>
    <mergeCell ref="C41:F41"/>
    <mergeCell ref="C44:F44"/>
    <mergeCell ref="C46:F46"/>
    <mergeCell ref="C54:F54"/>
    <mergeCell ref="B4:F4"/>
    <mergeCell ref="B38:F38"/>
    <mergeCell ref="B43:F43"/>
    <mergeCell ref="B75:F75"/>
    <mergeCell ref="C224:F224"/>
    <mergeCell ref="C226:F226"/>
    <mergeCell ref="C233:F233"/>
    <mergeCell ref="C244:F244"/>
    <mergeCell ref="C248:F248"/>
    <mergeCell ref="C268:F268"/>
    <mergeCell ref="C272:F272"/>
    <mergeCell ref="C350:F350"/>
    <mergeCell ref="C354:F354"/>
    <mergeCell ref="C330:F330"/>
    <mergeCell ref="B298:F298"/>
    <mergeCell ref="B329:F329"/>
    <mergeCell ref="A327:F327"/>
    <mergeCell ref="A328:F328"/>
    <mergeCell ref="C285:F285"/>
    <mergeCell ref="C287:F287"/>
    <mergeCell ref="C289:F289"/>
    <mergeCell ref="C294:F294"/>
    <mergeCell ref="C299:F299"/>
    <mergeCell ref="C320:F320"/>
    <mergeCell ref="C325:F325"/>
    <mergeCell ref="C578:F578"/>
    <mergeCell ref="C594:F594"/>
    <mergeCell ref="C598:F598"/>
    <mergeCell ref="C627:F627"/>
    <mergeCell ref="C631:F631"/>
    <mergeCell ref="C636:F636"/>
    <mergeCell ref="C650:F650"/>
    <mergeCell ref="C662:F662"/>
    <mergeCell ref="C667:F667"/>
    <mergeCell ref="C671:F671"/>
    <mergeCell ref="C679:F679"/>
    <mergeCell ref="C685:F685"/>
    <mergeCell ref="C688:F688"/>
    <mergeCell ref="C693:F693"/>
    <mergeCell ref="C700:F700"/>
    <mergeCell ref="C702:F702"/>
    <mergeCell ref="C739:F739"/>
    <mergeCell ref="C744:F744"/>
    <mergeCell ref="A698:F698"/>
    <mergeCell ref="A736:F736"/>
    <mergeCell ref="A737:F737"/>
    <mergeCell ref="C876:F876"/>
    <mergeCell ref="C891:F891"/>
    <mergeCell ref="C906:F906"/>
    <mergeCell ref="C972:F972"/>
    <mergeCell ref="C976:F976"/>
    <mergeCell ref="C982:F982"/>
    <mergeCell ref="C985:F985"/>
    <mergeCell ref="C1000:F1000"/>
    <mergeCell ref="C1278:F1278"/>
    <mergeCell ref="C913:F913"/>
    <mergeCell ref="C916:F916"/>
    <mergeCell ref="C921:F921"/>
    <mergeCell ref="C927:F927"/>
    <mergeCell ref="C931:F931"/>
    <mergeCell ref="C936:F936"/>
    <mergeCell ref="C948:F948"/>
    <mergeCell ref="C959:F959"/>
    <mergeCell ref="C966:F966"/>
    <mergeCell ref="C1090:F1090"/>
    <mergeCell ref="C1112:F1112"/>
    <mergeCell ref="C1119:F1119"/>
    <mergeCell ref="C1243:F1243"/>
    <mergeCell ref="C1252:F1252"/>
    <mergeCell ref="C1257:F1257"/>
    <mergeCell ref="C1285:F1285"/>
    <mergeCell ref="C1287:F1287"/>
    <mergeCell ref="C1295:F1295"/>
    <mergeCell ref="C1317:F1317"/>
    <mergeCell ref="C1320:F1320"/>
    <mergeCell ref="B1339:F1339"/>
    <mergeCell ref="C1361:F1361"/>
    <mergeCell ref="C1323:F1323"/>
    <mergeCell ref="C1329:F1329"/>
    <mergeCell ref="C1335:F1335"/>
    <mergeCell ref="C1340:F1340"/>
    <mergeCell ref="C1359:F1359"/>
    <mergeCell ref="C1436:F1436"/>
    <mergeCell ref="C1439:F1439"/>
    <mergeCell ref="B1438:F1438"/>
    <mergeCell ref="A1452:F1452"/>
    <mergeCell ref="C1813:F1813"/>
    <mergeCell ref="C1819:F1819"/>
    <mergeCell ref="C1851:F1851"/>
    <mergeCell ref="C1854:F1854"/>
    <mergeCell ref="B1978:F1978"/>
    <mergeCell ref="C1959:F1959"/>
    <mergeCell ref="C1916:F1916"/>
    <mergeCell ref="C1928:F1928"/>
    <mergeCell ref="C1947:F1947"/>
    <mergeCell ref="B1646:F1646"/>
    <mergeCell ref="B1660:F1660"/>
    <mergeCell ref="B1723:F1723"/>
    <mergeCell ref="B1453:F1453"/>
    <mergeCell ref="B1533:F1533"/>
    <mergeCell ref="B1570:F1570"/>
    <mergeCell ref="B1627:F1627"/>
    <mergeCell ref="C1724:F1724"/>
    <mergeCell ref="C1734:F1734"/>
    <mergeCell ref="B1763:F1763"/>
    <mergeCell ref="B1768:F1768"/>
    <mergeCell ref="A2168:F2168"/>
    <mergeCell ref="C2148:F2148"/>
    <mergeCell ref="C2152:F2152"/>
    <mergeCell ref="B2124:F2124"/>
    <mergeCell ref="B2147:F2147"/>
    <mergeCell ref="B2151:F2151"/>
    <mergeCell ref="C2116:F2116"/>
    <mergeCell ref="C2120:F2120"/>
    <mergeCell ref="B2052:F2052"/>
    <mergeCell ref="B2060:F2060"/>
    <mergeCell ref="B2065:F2065"/>
    <mergeCell ref="B2081:F2081"/>
    <mergeCell ref="C2125:F2125"/>
    <mergeCell ref="C2136:F2136"/>
    <mergeCell ref="C2138:F2138"/>
    <mergeCell ref="C2140:F2140"/>
    <mergeCell ref="C2145:F2145"/>
    <mergeCell ref="A2167:F2167"/>
    <mergeCell ref="C2170:F2170"/>
    <mergeCell ref="C2183:F2183"/>
    <mergeCell ref="B2282:F2282"/>
    <mergeCell ref="B2301:F2301"/>
    <mergeCell ref="A2340:F2340"/>
    <mergeCell ref="C2404:F2404"/>
    <mergeCell ref="B2458:F2458"/>
    <mergeCell ref="C2453:F2453"/>
    <mergeCell ref="C2456:F2456"/>
    <mergeCell ref="C2409:F2409"/>
    <mergeCell ref="C2418:F2418"/>
    <mergeCell ref="C2438:F2438"/>
    <mergeCell ref="C2185:F2185"/>
    <mergeCell ref="C2187:F2187"/>
    <mergeCell ref="C2191:F2191"/>
    <mergeCell ref="C2196:F2196"/>
    <mergeCell ref="C2198:F2198"/>
    <mergeCell ref="C2200:F2200"/>
    <mergeCell ref="C2203:F2203"/>
    <mergeCell ref="C2206:F2206"/>
    <mergeCell ref="C2208:F2208"/>
    <mergeCell ref="C2212:F2212"/>
    <mergeCell ref="C2216:F2216"/>
    <mergeCell ref="C2220:F2220"/>
    <mergeCell ref="C2667:F2667"/>
    <mergeCell ref="C2676:F2676"/>
    <mergeCell ref="C2684:F2684"/>
    <mergeCell ref="B2705:F2705"/>
    <mergeCell ref="B2709:F2709"/>
    <mergeCell ref="C2792:F2792"/>
    <mergeCell ref="C2794:F2794"/>
    <mergeCell ref="C2798:F2798"/>
    <mergeCell ref="B2774:F2774"/>
    <mergeCell ref="C2729:F2729"/>
    <mergeCell ref="C2735:F2735"/>
    <mergeCell ref="C2763:F2763"/>
    <mergeCell ref="C2771:F2771"/>
    <mergeCell ref="C2775:F2775"/>
    <mergeCell ref="C2783:F2783"/>
    <mergeCell ref="C2789:F2789"/>
    <mergeCell ref="C2685:F2685"/>
    <mergeCell ref="C2692:F2692"/>
    <mergeCell ref="C2698:F2698"/>
    <mergeCell ref="C2706:F2706"/>
    <mergeCell ref="C2707:F2707"/>
    <mergeCell ref="C2710:F2710"/>
    <mergeCell ref="C2716:F2716"/>
    <mergeCell ref="C2726:F2726"/>
    <mergeCell ref="C2924:F2924"/>
    <mergeCell ref="C2928:F2928"/>
    <mergeCell ref="C2938:F2938"/>
    <mergeCell ref="C2940:F2940"/>
    <mergeCell ref="C2945:F2945"/>
    <mergeCell ref="C2901:F2901"/>
    <mergeCell ref="C2911:F2911"/>
    <mergeCell ref="C2947:F2947"/>
    <mergeCell ref="C2951:F2951"/>
    <mergeCell ref="C2956:F2956"/>
    <mergeCell ref="C2959:F2959"/>
    <mergeCell ref="C2966:F2966"/>
    <mergeCell ref="C2971:F2971"/>
    <mergeCell ref="C2976:F2976"/>
    <mergeCell ref="C3062:F3062"/>
    <mergeCell ref="C3066:F3066"/>
    <mergeCell ref="C3083:F3083"/>
    <mergeCell ref="C3087:F3087"/>
    <mergeCell ref="C3091:F3091"/>
    <mergeCell ref="C3094:F3094"/>
    <mergeCell ref="C3205:F3205"/>
    <mergeCell ref="C3209:F3209"/>
    <mergeCell ref="C3221:F3221"/>
    <mergeCell ref="C3231:F3231"/>
    <mergeCell ref="C3303:F3303"/>
    <mergeCell ref="C3319:F3319"/>
    <mergeCell ref="C3341:F3341"/>
    <mergeCell ref="C3278:F3278"/>
    <mergeCell ref="C3281:F3281"/>
    <mergeCell ref="C3286:F3286"/>
    <mergeCell ref="C3291:F3291"/>
    <mergeCell ref="C3293:F3293"/>
    <mergeCell ref="C3135:F3135"/>
    <mergeCell ref="C3143:F3143"/>
    <mergeCell ref="C3147:F3147"/>
    <mergeCell ref="C3154:F3154"/>
    <mergeCell ref="C3171:F3171"/>
    <mergeCell ref="C3187:F3187"/>
    <mergeCell ref="C3191:F3191"/>
    <mergeCell ref="C3198:F3198"/>
    <mergeCell ref="C3200:F3200"/>
    <mergeCell ref="C3258:F3258"/>
    <mergeCell ref="C3347:F3347"/>
    <mergeCell ref="C3350:F3350"/>
    <mergeCell ref="C3354:F3354"/>
    <mergeCell ref="C3425:F3425"/>
    <mergeCell ref="C3427:F3427"/>
    <mergeCell ref="C3443:F3443"/>
    <mergeCell ref="C3449:F3449"/>
    <mergeCell ref="B3448:F3448"/>
    <mergeCell ref="C3568:F3568"/>
    <mergeCell ref="C4038:F4038"/>
    <mergeCell ref="C4044:F4044"/>
    <mergeCell ref="B3968:F3968"/>
    <mergeCell ref="B3980:F3980"/>
    <mergeCell ref="B3987:F3987"/>
    <mergeCell ref="B4001:F4001"/>
    <mergeCell ref="B4006:F4006"/>
    <mergeCell ref="B4013:F4013"/>
    <mergeCell ref="C3575:F3575"/>
    <mergeCell ref="C3577:F3577"/>
    <mergeCell ref="C3593:F3593"/>
    <mergeCell ref="C3601:F3601"/>
    <mergeCell ref="C3618:F3618"/>
    <mergeCell ref="C3651:F3651"/>
    <mergeCell ref="C3653:F3653"/>
    <mergeCell ref="C3660:F3660"/>
    <mergeCell ref="C3895:F3895"/>
    <mergeCell ref="C3899:F3899"/>
    <mergeCell ref="C3927:F3927"/>
    <mergeCell ref="C3938:F3938"/>
    <mergeCell ref="C3940:F3940"/>
    <mergeCell ref="B3882:F3882"/>
    <mergeCell ref="C4027:F4027"/>
    <mergeCell ref="C4030:F4030"/>
    <mergeCell ref="C4049:F4049"/>
    <mergeCell ref="B4089:F4089"/>
    <mergeCell ref="B4124:F4124"/>
    <mergeCell ref="B4151:F4151"/>
    <mergeCell ref="C4125:F4125"/>
    <mergeCell ref="C4140:F4140"/>
    <mergeCell ref="C4143:F4143"/>
    <mergeCell ref="C4147:F4147"/>
    <mergeCell ref="C4152:F4152"/>
    <mergeCell ref="C4103:F4103"/>
    <mergeCell ref="C4118:F4118"/>
    <mergeCell ref="C4090:F4090"/>
    <mergeCell ref="B4070:F4070"/>
    <mergeCell ref="B4084:F4084"/>
    <mergeCell ref="C4437:F4437"/>
    <mergeCell ref="A4460:F4460"/>
    <mergeCell ref="A4461:F4461"/>
    <mergeCell ref="B4421:F4421"/>
    <mergeCell ref="B4448:F4448"/>
    <mergeCell ref="B4462:F4462"/>
    <mergeCell ref="A4558:F4558"/>
    <mergeCell ref="A4559:F4559"/>
    <mergeCell ref="A4561:F4561"/>
    <mergeCell ref="B4555:F4555"/>
    <mergeCell ref="B4560:F4560"/>
    <mergeCell ref="C4422:F4422"/>
    <mergeCell ref="C4562:F4562"/>
    <mergeCell ref="C4568:F4568"/>
    <mergeCell ref="B4597:F4597"/>
    <mergeCell ref="C4594:F4594"/>
    <mergeCell ref="C4598:F4598"/>
    <mergeCell ref="C4628:F4628"/>
    <mergeCell ref="C4633:F4633"/>
    <mergeCell ref="C4655:F4655"/>
    <mergeCell ref="C4660:F4660"/>
    <mergeCell ref="C4663:F4663"/>
    <mergeCell ref="C4671:F4671"/>
    <mergeCell ref="C4673:F4673"/>
    <mergeCell ref="C4675:F4675"/>
    <mergeCell ref="C4679:F4679"/>
    <mergeCell ref="C5587:F5587"/>
    <mergeCell ref="C4798:F4798"/>
    <mergeCell ref="C4802:F4802"/>
    <mergeCell ref="A4868:F4868"/>
    <mergeCell ref="A4869:F4869"/>
    <mergeCell ref="C4842:F4842"/>
    <mergeCell ref="C4847:F4847"/>
    <mergeCell ref="C4849:F4849"/>
    <mergeCell ref="C4859:F4859"/>
    <mergeCell ref="B4841:F4841"/>
    <mergeCell ref="B4846:F4846"/>
    <mergeCell ref="C5171:F5171"/>
    <mergeCell ref="C5175:F5175"/>
    <mergeCell ref="C5187:F5187"/>
    <mergeCell ref="C5190:F5190"/>
    <mergeCell ref="C5396:F5396"/>
    <mergeCell ref="C5406:F5406"/>
    <mergeCell ref="C4807:F4807"/>
    <mergeCell ref="C4809:F4809"/>
  </mergeCells>
  <pageMargins left="0.51180555555555496" right="0.51180555555555496" top="0.78749999999999998" bottom="0.78749999999999998" header="0.51180555555555496" footer="0.51180555555555496"/>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3"/>
  <sheetViews>
    <sheetView zoomScale="110" zoomScaleNormal="110" workbookViewId="0"/>
  </sheetViews>
  <sheetFormatPr defaultColWidth="9" defaultRowHeight="14.25"/>
  <cols>
    <col min="1" max="1" width="12" style="296" customWidth="1"/>
    <col min="2" max="2" width="9" hidden="1"/>
    <col min="3" max="5" width="10.5" hidden="1" customWidth="1"/>
    <col min="6" max="1024" width="9" hidden="1"/>
  </cols>
  <sheetData>
    <row r="1" spans="1:1">
      <c r="A1" s="297" t="s">
        <v>18032</v>
      </c>
    </row>
    <row r="2" spans="1:1">
      <c r="A2" s="298" t="s">
        <v>18033</v>
      </c>
    </row>
    <row r="3" spans="1:1">
      <c r="A3" s="298" t="s">
        <v>6539</v>
      </c>
    </row>
    <row r="5" spans="1:1">
      <c r="A5" s="297" t="s">
        <v>18034</v>
      </c>
    </row>
    <row r="6" spans="1:1">
      <c r="A6" s="298" t="s">
        <v>18035</v>
      </c>
    </row>
    <row r="7" spans="1:1">
      <c r="A7" s="298" t="s">
        <v>18036</v>
      </c>
    </row>
    <row r="8" spans="1:1">
      <c r="A8" s="298" t="s">
        <v>18037</v>
      </c>
    </row>
    <row r="9" spans="1:1">
      <c r="A9" s="298" t="s">
        <v>18038</v>
      </c>
    </row>
    <row r="10" spans="1:1">
      <c r="A10" s="298" t="s">
        <v>18039</v>
      </c>
    </row>
    <row r="11" spans="1:1">
      <c r="A11" s="298" t="s">
        <v>18040</v>
      </c>
    </row>
    <row r="12" spans="1:1">
      <c r="A12" s="298" t="s">
        <v>18041</v>
      </c>
    </row>
    <row r="13" spans="1:1">
      <c r="A13" s="298" t="s">
        <v>18042</v>
      </c>
    </row>
  </sheetData>
  <pageMargins left="0.51180555555555496" right="0.51180555555555496" top="0.78749999999999998" bottom="0.78749999999999998" header="0.51180555555555496" footer="0.51180555555555496"/>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W17"/>
  <sheetViews>
    <sheetView zoomScale="110" zoomScaleNormal="110" workbookViewId="0"/>
  </sheetViews>
  <sheetFormatPr defaultColWidth="8.5" defaultRowHeight="14.25"/>
  <cols>
    <col min="1" max="1" width="35.5" style="283" customWidth="1"/>
    <col min="2" max="3" width="7.75" style="283" customWidth="1"/>
    <col min="4" max="4" width="1.5" style="283" customWidth="1"/>
    <col min="5" max="5" width="13.875" style="283" customWidth="1"/>
    <col min="6" max="6" width="6.25" style="283" customWidth="1"/>
    <col min="7" max="7" width="20.375" style="283" customWidth="1"/>
    <col min="8" max="8" width="6.875" style="283" customWidth="1"/>
    <col min="9" max="64" width="8.5" style="283"/>
    <col min="65" max="257" width="8.5" style="284"/>
  </cols>
  <sheetData>
    <row r="1" spans="1:13">
      <c r="A1" s="285" t="s">
        <v>18043</v>
      </c>
    </row>
    <row r="2" spans="1:13">
      <c r="A2" s="286"/>
    </row>
    <row r="3" spans="1:13" ht="12.75" customHeight="1">
      <c r="A3" s="483" t="s">
        <v>18044</v>
      </c>
      <c r="B3" s="483" t="s">
        <v>18045</v>
      </c>
      <c r="C3" s="483"/>
    </row>
    <row r="4" spans="1:13">
      <c r="A4" s="483"/>
      <c r="B4" s="287" t="s">
        <v>18046</v>
      </c>
      <c r="C4" s="287" t="s">
        <v>18047</v>
      </c>
      <c r="E4" s="288"/>
    </row>
    <row r="5" spans="1:13">
      <c r="A5" s="289" t="s">
        <v>18048</v>
      </c>
      <c r="B5" s="290">
        <v>20.34</v>
      </c>
      <c r="C5" s="290">
        <v>25</v>
      </c>
    </row>
    <row r="6" spans="1:13">
      <c r="A6" s="289" t="s">
        <v>18049</v>
      </c>
      <c r="B6" s="290">
        <v>11.1</v>
      </c>
      <c r="C6" s="290">
        <v>16.8</v>
      </c>
    </row>
    <row r="7" spans="1:13">
      <c r="A7" s="289" t="s">
        <v>18050</v>
      </c>
      <c r="B7" s="290">
        <v>22.8</v>
      </c>
      <c r="C7" s="290">
        <v>30.95</v>
      </c>
    </row>
    <row r="8" spans="1:13">
      <c r="A8" s="289" t="s">
        <v>18051</v>
      </c>
      <c r="B8" s="290">
        <v>20.76</v>
      </c>
      <c r="C8" s="290">
        <v>26.44</v>
      </c>
    </row>
    <row r="9" spans="1:13">
      <c r="A9" s="291" t="s">
        <v>18052</v>
      </c>
      <c r="B9" s="290">
        <v>19.600000000000001</v>
      </c>
      <c r="C9" s="290">
        <v>24.23</v>
      </c>
    </row>
    <row r="10" spans="1:13" ht="14.25" customHeight="1">
      <c r="A10" s="483" t="s">
        <v>18053</v>
      </c>
      <c r="B10" s="484" t="s">
        <v>18054</v>
      </c>
      <c r="C10" s="484"/>
    </row>
    <row r="11" spans="1:13">
      <c r="A11" s="483"/>
      <c r="B11" s="287" t="s">
        <v>18046</v>
      </c>
      <c r="C11" s="287" t="s">
        <v>18047</v>
      </c>
    </row>
    <row r="12" spans="1:13">
      <c r="A12" s="289" t="e">
        <f>#REF!</f>
        <v>#REF!</v>
      </c>
      <c r="B12" s="290" t="e">
        <f>LOOKUP(A12,A5:A9,B5:B9)</f>
        <v>#REF!</v>
      </c>
      <c r="C12" s="290" t="e">
        <f>LOOKUP(A12,A5:A9,C5:C9)</f>
        <v>#REF!</v>
      </c>
    </row>
    <row r="14" spans="1:13" ht="14.25" customHeight="1">
      <c r="A14" s="483" t="s">
        <v>18055</v>
      </c>
      <c r="B14" s="483"/>
      <c r="M14" s="295"/>
    </row>
    <row r="15" spans="1:13">
      <c r="A15" s="292" t="s">
        <v>18056</v>
      </c>
      <c r="B15" s="293" t="e">
        <f>ROUND((((1+(#REF!+#REF!+#REF!)/100)*(1+(#REF!/100))*(1+(#REF!/100)))/(1-((#REF!/100)*#REF!+#REF!+#REF!+4.5)/100)-1),4)*100</f>
        <v>#REF!</v>
      </c>
      <c r="M15" s="295"/>
    </row>
    <row r="16" spans="1:13">
      <c r="A16" s="294" t="s">
        <v>18057</v>
      </c>
      <c r="B16" s="293" t="e">
        <f>ROUND((((1+(#REF!+#REF!+#REF!)/100)*(1+(#REF!/100))*(1+(#REF!/100)))/(1-((#REF!/100)*#REF!+#REF!+#REF!)/100)-1),4)*100</f>
        <v>#REF!</v>
      </c>
    </row>
    <row r="17" spans="1:2">
      <c r="A17" s="485" t="e">
        <f>IF(B16&lt;B12,"Não Atende o Limite Inferior",IF(B16&gt;C12,"Não Atende o Limite Superior","Atende"))</f>
        <v>#REF!</v>
      </c>
      <c r="B17" s="485"/>
    </row>
  </sheetData>
  <mergeCells count="6">
    <mergeCell ref="B3:C3"/>
    <mergeCell ref="B10:C10"/>
    <mergeCell ref="A14:B14"/>
    <mergeCell ref="A17:B17"/>
    <mergeCell ref="A3:A4"/>
    <mergeCell ref="A10:A11"/>
  </mergeCells>
  <conditionalFormatting sqref="A17">
    <cfRule type="cellIs" dxfId="63" priority="2" operator="equal">
      <formula>"Atende"</formula>
    </cfRule>
  </conditionalFormatting>
  <printOptions horizontalCentered="1"/>
  <pageMargins left="0.39374999999999999" right="0.39374999999999999" top="0.59027777777777801" bottom="0.78749999999999998" header="0.51180555555555496" footer="0.39374999999999999"/>
  <pageSetup paperSize="9" pageOrder="overThenDown" orientation="portrait" useFirstPageNumber="1" horizontalDpi="300" verticalDpi="300"/>
  <headerFooter>
    <oddFooter>&amp;R&amp;10Página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14</vt:i4>
      </vt:variant>
    </vt:vector>
  </HeadingPairs>
  <TitlesOfParts>
    <vt:vector size="33" baseType="lpstr">
      <vt:lpstr>INSTRUÇÕES</vt:lpstr>
      <vt:lpstr>SICRO</vt:lpstr>
      <vt:lpstr>ISINAPI</vt:lpstr>
      <vt:lpstr>DER-ED</vt:lpstr>
      <vt:lpstr>IDER-ED</vt:lpstr>
      <vt:lpstr>DER-RO</vt:lpstr>
      <vt:lpstr>SCORIO</vt:lpstr>
      <vt:lpstr>DADOS</vt:lpstr>
      <vt:lpstr>Auxiliar</vt:lpstr>
      <vt:lpstr>BDI </vt:lpstr>
      <vt:lpstr>ORCAMENTO</vt:lpstr>
      <vt:lpstr>ABC</vt:lpstr>
      <vt:lpstr>MEMÓRIA DE CÁLCULO</vt:lpstr>
      <vt:lpstr>COMPOSICAO</vt:lpstr>
      <vt:lpstr>MERCADO</vt:lpstr>
      <vt:lpstr>CRONOGRAMA</vt:lpstr>
      <vt:lpstr>REVISÃO AL 10-25</vt:lpstr>
      <vt:lpstr>CURVA ABC</vt:lpstr>
      <vt:lpstr>LICITACAO</vt:lpstr>
      <vt:lpstr>'IDER-ED'!_FiltrarBancodeDados</vt:lpstr>
      <vt:lpstr>SCORIO!_FiltrarBancodeDados</vt:lpstr>
      <vt:lpstr>'BDI '!Area_de_impressao</vt:lpstr>
      <vt:lpstr>COMPOSICAO!Area_de_impressao</vt:lpstr>
      <vt:lpstr>CRONOGRAMA!Area_de_impressao</vt:lpstr>
      <vt:lpstr>'CURVA ABC'!Area_de_impressao</vt:lpstr>
      <vt:lpstr>'MEMÓRIA DE CÁLCULO'!Area_de_impressao</vt:lpstr>
      <vt:lpstr>ORCAMENTO!Area_de_impressao</vt:lpstr>
      <vt:lpstr>'BDI '!BDI</vt:lpstr>
      <vt:lpstr>DADOS</vt:lpstr>
      <vt:lpstr>ETAPA</vt:lpstr>
      <vt:lpstr>COMPOSICAO!Titulos_de_impressao</vt:lpstr>
      <vt:lpstr>'CURVA ABC'!Titulos_de_impressao</vt:lpstr>
      <vt:lpstr>ORCAMENTO!Titulos_de_impressao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orc_1.al@outlook.com.br</cp:lastModifiedBy>
  <cp:revision>258</cp:revision>
  <cp:lastPrinted>2025-10-13T20:46:19Z</cp:lastPrinted>
  <dcterms:created xsi:type="dcterms:W3CDTF">2019-02-26T10:14:00Z</dcterms:created>
  <dcterms:modified xsi:type="dcterms:W3CDTF">2025-10-13T21:22:57Z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868993C4643B475582027AFD63B20973_13</vt:lpwstr>
  </property>
  <property fmtid="{D5CDD505-2E9C-101B-9397-08002B2CF9AE}" pid="3" name="KSOProductBuildVer">
    <vt:lpwstr>1046-12.2.0.22549</vt:lpwstr>
  </property>
</Properties>
</file>